
<file path=[Content_Types].xml><?xml version="1.0" encoding="utf-8"?>
<Types xmlns="http://schemas.openxmlformats.org/package/2006/content-types">
  <Default Extension="bin" ContentType="application/vnd.ms-office.vbaProject"/>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trlProps/ctrlProp5.xml" ContentType="application/vnd.ms-excel.controlproperties+xml"/>
  <Override PartName="/xl/comments3.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trlProps/ctrlProp6.xml" ContentType="application/vnd.ms-excel.controlproperties+xml"/>
  <Override PartName="/xl/comments4.xml" ContentType="application/vnd.openxmlformats-officedocument.spreadsheetml.comments+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charts/chart14.xml" ContentType="application/vnd.openxmlformats-officedocument.drawingml.chart+xml"/>
  <Override PartName="/xl/charts/style3.xml" ContentType="application/vnd.ms-office.chartstyle+xml"/>
  <Override PartName="/xl/charts/colors3.xml" ContentType="application/vnd.ms-office.chartcolorstyle+xml"/>
  <Override PartName="/xl/charts/chart1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codeName="{3D1A710C-6663-3D7B-7F91-EC182F24A4BC}"/>
  <workbookPr codeName="ThisWorkbook"/>
  <mc:AlternateContent xmlns:mc="http://schemas.openxmlformats.org/markup-compatibility/2006">
    <mc:Choice Requires="x15">
      <x15ac:absPath xmlns:x15ac="http://schemas.microsoft.com/office/spreadsheetml/2010/11/ac" url="I:\Projekte\InternationaleProjekte\IARC\Excel_spreadsheets\"/>
    </mc:Choice>
  </mc:AlternateContent>
  <xr:revisionPtr revIDLastSave="0" documentId="13_ncr:1_{3CEDAA71-4F9A-4F23-A3CE-6603C2EB92AC}" xr6:coauthVersionLast="36" xr6:coauthVersionMax="47" xr10:uidLastSave="{00000000-0000-0000-0000-000000000000}"/>
  <bookViews>
    <workbookView xWindow="0" yWindow="495" windowWidth="25605" windowHeight="15180" tabRatio="601" activeTab="1" xr2:uid="{00000000-000D-0000-FFFF-FFFF00000000}"/>
  </bookViews>
  <sheets>
    <sheet name="Cover" sheetId="10" r:id="rId1"/>
    <sheet name="Exp Misc" sheetId="2" r:id="rId2"/>
    <sheet name="Dis Misc" sheetId="6" r:id="rId3"/>
    <sheet name="Unmeas Conf" sheetId="12" r:id="rId4"/>
    <sheet name="Sel Bias" sheetId="11" r:id="rId5"/>
  </sheets>
  <calcPr calcId="191029"/>
</workbook>
</file>

<file path=xl/calcChain.xml><?xml version="1.0" encoding="utf-8"?>
<calcChain xmlns="http://schemas.openxmlformats.org/spreadsheetml/2006/main">
  <c r="P31" i="6" l="1"/>
  <c r="P35" i="12"/>
  <c r="P33" i="11"/>
  <c r="K32" i="2" l="1"/>
  <c r="K32" i="6"/>
  <c r="K34" i="11"/>
  <c r="K36" i="12"/>
  <c r="I31" i="11"/>
  <c r="I33" i="12"/>
  <c r="I29" i="6"/>
  <c r="I29" i="2"/>
  <c r="Z15" i="6"/>
  <c r="Z14" i="6"/>
  <c r="V15" i="6"/>
  <c r="V14" i="6"/>
  <c r="K35" i="11" l="1"/>
  <c r="C35" i="11"/>
  <c r="C34" i="11"/>
  <c r="K37" i="12"/>
  <c r="C37" i="12"/>
  <c r="C36" i="12"/>
  <c r="K33" i="6"/>
  <c r="C33" i="6"/>
  <c r="C32" i="6"/>
  <c r="K33" i="2"/>
  <c r="C33" i="2"/>
  <c r="C32" i="2"/>
  <c r="B25" i="12"/>
  <c r="B31" i="11" l="1"/>
  <c r="B33" i="12"/>
  <c r="B29" i="6"/>
  <c r="B29" i="2"/>
  <c r="Z4" i="2"/>
  <c r="Z4" i="6"/>
  <c r="AB4" i="12"/>
  <c r="AB3" i="12"/>
  <c r="AA12" i="12"/>
  <c r="AA17" i="12"/>
  <c r="AC3" i="12" l="1"/>
  <c r="AE3" i="12" s="1"/>
  <c r="B31" i="12" l="1"/>
  <c r="I28" i="12"/>
  <c r="B28" i="12"/>
  <c r="I27" i="12"/>
  <c r="B27" i="12"/>
  <c r="E22" i="12"/>
  <c r="C22" i="12"/>
  <c r="X21" i="12"/>
  <c r="AI3" i="12" s="1"/>
  <c r="W21" i="12"/>
  <c r="B20" i="12"/>
  <c r="AA11" i="12" s="1"/>
  <c r="AA16" i="12" s="1"/>
  <c r="B18" i="12"/>
  <c r="AA10" i="12" s="1"/>
  <c r="AA15" i="12" s="1"/>
  <c r="N17" i="12"/>
  <c r="E17" i="12"/>
  <c r="K17" i="12" s="1"/>
  <c r="AC9" i="12" s="1"/>
  <c r="AC14" i="12" s="1"/>
  <c r="C17" i="12"/>
  <c r="I17" i="12" s="1"/>
  <c r="AB9" i="12" s="1"/>
  <c r="AB14" i="12" s="1"/>
  <c r="N16" i="12"/>
  <c r="AB13" i="12" s="1"/>
  <c r="I16" i="12"/>
  <c r="AB8" i="12" s="1"/>
  <c r="B15" i="12"/>
  <c r="J10" i="12"/>
  <c r="V9" i="12"/>
  <c r="V11" i="12" s="1"/>
  <c r="J7" i="12"/>
  <c r="AK5" i="12"/>
  <c r="AK6" i="12" s="1"/>
  <c r="AG5" i="12"/>
  <c r="AB5" i="12"/>
  <c r="AC5" i="12" s="1"/>
  <c r="AA5" i="12"/>
  <c r="AA4" i="12"/>
  <c r="Y4" i="12"/>
  <c r="V4" i="12"/>
  <c r="C28" i="12" s="1"/>
  <c r="K35" i="12" s="1"/>
  <c r="AJ3" i="12"/>
  <c r="AH3" i="12"/>
  <c r="AA3" i="12"/>
  <c r="AD2" i="11"/>
  <c r="AD3" i="11"/>
  <c r="AD4" i="11"/>
  <c r="AD5" i="11"/>
  <c r="AD6" i="11"/>
  <c r="AC2" i="11"/>
  <c r="AC3" i="11"/>
  <c r="AC4" i="11"/>
  <c r="AC5" i="11"/>
  <c r="AC6" i="11"/>
  <c r="AA2" i="11"/>
  <c r="AB2" i="11"/>
  <c r="Z3" i="11"/>
  <c r="AA3" i="11"/>
  <c r="AB3" i="11"/>
  <c r="Z4" i="11"/>
  <c r="AA4" i="11"/>
  <c r="AB4" i="11"/>
  <c r="Z5" i="11"/>
  <c r="AA5" i="11"/>
  <c r="AB5" i="11"/>
  <c r="AN5" i="11"/>
  <c r="AN6" i="11" s="1"/>
  <c r="AN7" i="11" s="1"/>
  <c r="AN8" i="11" s="1"/>
  <c r="AN9" i="11" s="1"/>
  <c r="AN10" i="11" s="1"/>
  <c r="AN11" i="11" s="1"/>
  <c r="AN12" i="11" s="1"/>
  <c r="AN13" i="11" s="1"/>
  <c r="AN14" i="11" s="1"/>
  <c r="AN15" i="11" s="1"/>
  <c r="AN16" i="11" s="1"/>
  <c r="AN17" i="11" s="1"/>
  <c r="AN18" i="11" s="1"/>
  <c r="AN19" i="11" s="1"/>
  <c r="AN20" i="11" s="1"/>
  <c r="AN21" i="11" s="1"/>
  <c r="AN22" i="11" s="1"/>
  <c r="AN23" i="11" s="1"/>
  <c r="AN24" i="11" s="1"/>
  <c r="AN25" i="11" s="1"/>
  <c r="AN26" i="11" s="1"/>
  <c r="AN27" i="11" s="1"/>
  <c r="AN28" i="11" s="1"/>
  <c r="AN29" i="11" s="1"/>
  <c r="AN30" i="11" s="1"/>
  <c r="AN31" i="11" s="1"/>
  <c r="AN32" i="11" s="1"/>
  <c r="AN33" i="11" s="1"/>
  <c r="AN34" i="11" s="1"/>
  <c r="AN35" i="11" s="1"/>
  <c r="AN36" i="11" s="1"/>
  <c r="AN37" i="11" s="1"/>
  <c r="AN38" i="11" s="1"/>
  <c r="AN39" i="11" s="1"/>
  <c r="AN40" i="11" s="1"/>
  <c r="AN41" i="11" s="1"/>
  <c r="AN42" i="11" s="1"/>
  <c r="AN43" i="11" s="1"/>
  <c r="AN44" i="11" s="1"/>
  <c r="AN45" i="11" s="1"/>
  <c r="AN46" i="11" s="1"/>
  <c r="AN47" i="11" s="1"/>
  <c r="AN48" i="11" s="1"/>
  <c r="AN49" i="11" s="1"/>
  <c r="AN50" i="11" s="1"/>
  <c r="AN51" i="11" s="1"/>
  <c r="AN52" i="11" s="1"/>
  <c r="AN53" i="11" s="1"/>
  <c r="W6" i="11"/>
  <c r="Z6" i="11"/>
  <c r="AA6" i="11"/>
  <c r="AB6" i="11"/>
  <c r="B8" i="11"/>
  <c r="Y3" i="11" s="1"/>
  <c r="B9" i="11"/>
  <c r="Y4" i="11" s="1"/>
  <c r="B10" i="11"/>
  <c r="Y5" i="11" s="1"/>
  <c r="B11" i="11"/>
  <c r="Y6" i="11" s="1"/>
  <c r="W12" i="11"/>
  <c r="X12" i="11"/>
  <c r="Y12" i="11"/>
  <c r="AO3" i="11" s="1"/>
  <c r="AS3" i="11" s="1"/>
  <c r="Z12" i="11"/>
  <c r="AP3" i="11" s="1"/>
  <c r="AT3" i="11" s="1"/>
  <c r="AA12" i="11"/>
  <c r="AQ3" i="11" s="1"/>
  <c r="AU3" i="11" s="1"/>
  <c r="AB12" i="11"/>
  <c r="AR3" i="11" s="1"/>
  <c r="AV3" i="11" s="1"/>
  <c r="B14" i="11"/>
  <c r="C16" i="11"/>
  <c r="H16" i="11" s="1"/>
  <c r="M16" i="11" s="1"/>
  <c r="E16" i="11"/>
  <c r="J16" i="11" s="1"/>
  <c r="O16" i="11" s="1"/>
  <c r="B17" i="11"/>
  <c r="B19" i="11"/>
  <c r="C21" i="11"/>
  <c r="E21" i="11"/>
  <c r="B24" i="11"/>
  <c r="B26" i="11"/>
  <c r="H26" i="11"/>
  <c r="L26" i="11"/>
  <c r="B27" i="11"/>
  <c r="H27" i="11"/>
  <c r="L27" i="11"/>
  <c r="B29" i="11"/>
  <c r="C27" i="12" l="1"/>
  <c r="C35" i="12" s="1"/>
  <c r="AE5" i="12"/>
  <c r="O29" i="12" s="1"/>
  <c r="V10" i="12"/>
  <c r="V12" i="12" s="1"/>
  <c r="AK7" i="12"/>
  <c r="AG6" i="12"/>
  <c r="AG7" i="12" s="1"/>
  <c r="AG8" i="12" s="1"/>
  <c r="AG9" i="12" s="1"/>
  <c r="AG10" i="12" s="1"/>
  <c r="AG11" i="12" s="1"/>
  <c r="AG12" i="12" s="1"/>
  <c r="AG13" i="12" s="1"/>
  <c r="AG14" i="12" s="1"/>
  <c r="AG15" i="12" s="1"/>
  <c r="AG16" i="12" s="1"/>
  <c r="AG17" i="12" s="1"/>
  <c r="AG18" i="12" s="1"/>
  <c r="AG19" i="12" s="1"/>
  <c r="AG20" i="12" s="1"/>
  <c r="AG21" i="12" s="1"/>
  <c r="AG22" i="12" s="1"/>
  <c r="AG23" i="12" s="1"/>
  <c r="AG24" i="12" s="1"/>
  <c r="AG25" i="12" s="1"/>
  <c r="AG26" i="12" s="1"/>
  <c r="AG27" i="12" s="1"/>
  <c r="AG28" i="12" s="1"/>
  <c r="AG29" i="12" s="1"/>
  <c r="AG30" i="12" s="1"/>
  <c r="AG31" i="12" s="1"/>
  <c r="AG32" i="12" s="1"/>
  <c r="AG33" i="12" s="1"/>
  <c r="AG34" i="12" s="1"/>
  <c r="AG35" i="12" s="1"/>
  <c r="AG36" i="12" s="1"/>
  <c r="AG37" i="12" s="1"/>
  <c r="AG38" i="12" s="1"/>
  <c r="AG39" i="12" s="1"/>
  <c r="AG40" i="12" s="1"/>
  <c r="AG41" i="12" s="1"/>
  <c r="AG42" i="12" s="1"/>
  <c r="AG43" i="12" s="1"/>
  <c r="AG44" i="12" s="1"/>
  <c r="AG45" i="12" s="1"/>
  <c r="AG46" i="12" s="1"/>
  <c r="AG47" i="12" s="1"/>
  <c r="AG48" i="12" s="1"/>
  <c r="AG49" i="12" s="1"/>
  <c r="AG50" i="12" s="1"/>
  <c r="AG51" i="12" s="1"/>
  <c r="AG52" i="12" s="1"/>
  <c r="AG53" i="12" s="1"/>
  <c r="AG54" i="12" s="1"/>
  <c r="P17" i="12"/>
  <c r="AE6" i="11"/>
  <c r="AF6" i="11" s="1"/>
  <c r="R27" i="11" s="1"/>
  <c r="AE5" i="11"/>
  <c r="AF5" i="11" s="1"/>
  <c r="O17" i="11" s="1"/>
  <c r="AE4" i="11"/>
  <c r="AF4" i="11" s="1"/>
  <c r="AE3" i="11"/>
  <c r="AF3" i="11" s="1"/>
  <c r="O26" i="11" s="1"/>
  <c r="W5" i="11"/>
  <c r="C27" i="11" s="1"/>
  <c r="K33" i="11" s="1"/>
  <c r="AP4" i="11" a="1"/>
  <c r="AQ4" i="11" a="1"/>
  <c r="AO4" i="11" a="1"/>
  <c r="AR4" i="11" a="1"/>
  <c r="AH4" i="12" l="1" a="1"/>
  <c r="AH39" i="12" s="1"/>
  <c r="C26" i="11"/>
  <c r="C33" i="11" s="1"/>
  <c r="H39" i="12"/>
  <c r="Y22" i="12"/>
  <c r="AC4" i="12"/>
  <c r="O27" i="12"/>
  <c r="AB12" i="12" s="1"/>
  <c r="AI4" i="12" a="1"/>
  <c r="AK8" i="12"/>
  <c r="AK9" i="12" s="1"/>
  <c r="AK10" i="12" s="1"/>
  <c r="AK11" i="12" s="1"/>
  <c r="AK12" i="12" s="1"/>
  <c r="AK13" i="12" s="1"/>
  <c r="AK14" i="12" s="1"/>
  <c r="AK15" i="12" s="1"/>
  <c r="AK16" i="12" s="1"/>
  <c r="AK17" i="12" s="1"/>
  <c r="AK18" i="12" s="1"/>
  <c r="AK19" i="12" s="1"/>
  <c r="AK20" i="12" s="1"/>
  <c r="AK21" i="12" s="1"/>
  <c r="AK22" i="12" s="1"/>
  <c r="AK23" i="12" s="1"/>
  <c r="AK24" i="12" s="1"/>
  <c r="AK25" i="12" s="1"/>
  <c r="AK26" i="12" s="1"/>
  <c r="AK27" i="12" s="1"/>
  <c r="AK28" i="12" s="1"/>
  <c r="AK29" i="12" s="1"/>
  <c r="AK30" i="12" s="1"/>
  <c r="AK31" i="12" s="1"/>
  <c r="AK32" i="12" s="1"/>
  <c r="AK33" i="12" s="1"/>
  <c r="AK34" i="12" s="1"/>
  <c r="AK35" i="12" s="1"/>
  <c r="AK36" i="12" s="1"/>
  <c r="AK37" i="12" s="1"/>
  <c r="AK38" i="12" s="1"/>
  <c r="AK39" i="12" s="1"/>
  <c r="AK40" i="12" s="1"/>
  <c r="AK41" i="12" s="1"/>
  <c r="AK42" i="12" s="1"/>
  <c r="AK43" i="12" s="1"/>
  <c r="AK44" i="12" s="1"/>
  <c r="AK45" i="12" s="1"/>
  <c r="AK46" i="12" s="1"/>
  <c r="AK47" i="12" s="1"/>
  <c r="AK48" i="12" s="1"/>
  <c r="AK49" i="12" s="1"/>
  <c r="AK50" i="12" s="1"/>
  <c r="AK51" i="12" s="1"/>
  <c r="AK52" i="12" s="1"/>
  <c r="AK53" i="12" s="1"/>
  <c r="AK54" i="12" s="1"/>
  <c r="AK55" i="12" s="1"/>
  <c r="AK56" i="12" s="1"/>
  <c r="AK57" i="12" s="1"/>
  <c r="AK58" i="12" s="1"/>
  <c r="AK59" i="12" s="1"/>
  <c r="AK60" i="12" s="1"/>
  <c r="AK61" i="12" s="1"/>
  <c r="AK62" i="12" s="1"/>
  <c r="AK63" i="12" s="1"/>
  <c r="AK64" i="12" s="1"/>
  <c r="AK65" i="12" s="1"/>
  <c r="AK66" i="12" s="1"/>
  <c r="AK67" i="12" s="1"/>
  <c r="AK68" i="12" s="1"/>
  <c r="AK69" i="12" s="1"/>
  <c r="AK70" i="12" s="1"/>
  <c r="AK71" i="12" s="1"/>
  <c r="AK72" i="12" s="1"/>
  <c r="AK73" i="12" s="1"/>
  <c r="AK74" i="12" s="1"/>
  <c r="AK75" i="12" s="1"/>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D21" i="12"/>
  <c r="AI54" i="12" a="1"/>
  <c r="AI54" i="12" s="1"/>
  <c r="AH54" i="12" a="1"/>
  <c r="AH54" i="12" s="1"/>
  <c r="Y13" i="11"/>
  <c r="AB13" i="11"/>
  <c r="O19" i="11"/>
  <c r="J19" i="11" s="1"/>
  <c r="M17" i="11"/>
  <c r="AA13" i="11"/>
  <c r="R26" i="11"/>
  <c r="AP12" i="11"/>
  <c r="AP15" i="11"/>
  <c r="AP19" i="11"/>
  <c r="AP21" i="11"/>
  <c r="AP23" i="11"/>
  <c r="AP28" i="11"/>
  <c r="AP35" i="11"/>
  <c r="AP4" i="11"/>
  <c r="AP6" i="11"/>
  <c r="AP9" i="11"/>
  <c r="AP11" i="11"/>
  <c r="AP13" i="11"/>
  <c r="AP17" i="11"/>
  <c r="AP20" i="11"/>
  <c r="AP22" i="11"/>
  <c r="AP34" i="11"/>
  <c r="AP5" i="11"/>
  <c r="AP8" i="11"/>
  <c r="AP18" i="11"/>
  <c r="AP24" i="11"/>
  <c r="AP16" i="11"/>
  <c r="AP26" i="11"/>
  <c r="AP31" i="11"/>
  <c r="AP36" i="11"/>
  <c r="AP40" i="11"/>
  <c r="AP44" i="11"/>
  <c r="AP48" i="11"/>
  <c r="AP52" i="11"/>
  <c r="AP27" i="11"/>
  <c r="AP30" i="11"/>
  <c r="AP10" i="11"/>
  <c r="AP14" i="11"/>
  <c r="AP25" i="11"/>
  <c r="AP32" i="11"/>
  <c r="AP37" i="11"/>
  <c r="AP41" i="11"/>
  <c r="AP45" i="11"/>
  <c r="AP49" i="11"/>
  <c r="AP53" i="11"/>
  <c r="AP54" i="11"/>
  <c r="AP33" i="11"/>
  <c r="AP38" i="11"/>
  <c r="AP42" i="11"/>
  <c r="AP46" i="11"/>
  <c r="AP50" i="11"/>
  <c r="AP39" i="11"/>
  <c r="AP43" i="11"/>
  <c r="AP47" i="11"/>
  <c r="AP7" i="11"/>
  <c r="AP29" i="11"/>
  <c r="AP51" i="11"/>
  <c r="AR5" i="11"/>
  <c r="AR8" i="11"/>
  <c r="AR18" i="11"/>
  <c r="AR24" i="11"/>
  <c r="AR29" i="11"/>
  <c r="AR31" i="11"/>
  <c r="AR33" i="11"/>
  <c r="AR4" i="11"/>
  <c r="AR7" i="11"/>
  <c r="AR10" i="11"/>
  <c r="AR14" i="11"/>
  <c r="AR16" i="11"/>
  <c r="AR25" i="11"/>
  <c r="AR26" i="11"/>
  <c r="AR27" i="11"/>
  <c r="AR30" i="11"/>
  <c r="AR32" i="11"/>
  <c r="AR12" i="11"/>
  <c r="AR15" i="11"/>
  <c r="AR19" i="11"/>
  <c r="AR21" i="11"/>
  <c r="AR23" i="11"/>
  <c r="AR6" i="11"/>
  <c r="AR38" i="11"/>
  <c r="AR42" i="11"/>
  <c r="AR46" i="11"/>
  <c r="AR50" i="11"/>
  <c r="AR11" i="11"/>
  <c r="AR17" i="11"/>
  <c r="AR34" i="11"/>
  <c r="AR35" i="11"/>
  <c r="AR39" i="11"/>
  <c r="AR43" i="11"/>
  <c r="AR47" i="11"/>
  <c r="AR51" i="11"/>
  <c r="AR20" i="11"/>
  <c r="AR28" i="11"/>
  <c r="AR36" i="11"/>
  <c r="AR40" i="11"/>
  <c r="AR44" i="11"/>
  <c r="AR48" i="11"/>
  <c r="AR52" i="11"/>
  <c r="AR37" i="11"/>
  <c r="AR41" i="11"/>
  <c r="AR45" i="11"/>
  <c r="AR9" i="11"/>
  <c r="AR13" i="11"/>
  <c r="AR22" i="11"/>
  <c r="AR54" i="11"/>
  <c r="AR49" i="11"/>
  <c r="AR53" i="11"/>
  <c r="Z13" i="11"/>
  <c r="M19" i="11"/>
  <c r="O27" i="11"/>
  <c r="AO6" i="11"/>
  <c r="AO9" i="11"/>
  <c r="AO11" i="11"/>
  <c r="AO13" i="11"/>
  <c r="AO17" i="11"/>
  <c r="AO20" i="11"/>
  <c r="AO22" i="11"/>
  <c r="AO34" i="11"/>
  <c r="AO5" i="11"/>
  <c r="AO8" i="11"/>
  <c r="AO18" i="11"/>
  <c r="AO24" i="11"/>
  <c r="AO29" i="11"/>
  <c r="AO31" i="11"/>
  <c r="AO33" i="11"/>
  <c r="AO7" i="11"/>
  <c r="AO10" i="11"/>
  <c r="AO14" i="11"/>
  <c r="AO16" i="11"/>
  <c r="AO25" i="11"/>
  <c r="AO26" i="11"/>
  <c r="AO27" i="11"/>
  <c r="AO4" i="11"/>
  <c r="AO23" i="11"/>
  <c r="AO32" i="11"/>
  <c r="AO37" i="11"/>
  <c r="AO41" i="11"/>
  <c r="AO45" i="11"/>
  <c r="AO49" i="11"/>
  <c r="AO53" i="11"/>
  <c r="AO54" i="11"/>
  <c r="AO21" i="11"/>
  <c r="AO12" i="11"/>
  <c r="AO28" i="11"/>
  <c r="AO38" i="11"/>
  <c r="AO42" i="11"/>
  <c r="AO46" i="11"/>
  <c r="AO50" i="11"/>
  <c r="AO30" i="11"/>
  <c r="AO39" i="11"/>
  <c r="AO43" i="11"/>
  <c r="AO47" i="11"/>
  <c r="AO51" i="11"/>
  <c r="AO15" i="11"/>
  <c r="AO19" i="11"/>
  <c r="AO35" i="11"/>
  <c r="AO36" i="11"/>
  <c r="AO40" i="11"/>
  <c r="AO44" i="11"/>
  <c r="AO48" i="11"/>
  <c r="AO52" i="11"/>
  <c r="J17" i="11"/>
  <c r="AQ7" i="11"/>
  <c r="AQ10" i="11"/>
  <c r="AQ14" i="11"/>
  <c r="AQ16" i="11"/>
  <c r="AQ25" i="11"/>
  <c r="AQ26" i="11"/>
  <c r="AQ27" i="11"/>
  <c r="AQ30" i="11"/>
  <c r="AQ32" i="11"/>
  <c r="AQ12" i="11"/>
  <c r="AQ15" i="11"/>
  <c r="AQ19" i="11"/>
  <c r="AQ21" i="11"/>
  <c r="AQ23" i="11"/>
  <c r="AQ28" i="11"/>
  <c r="AQ6" i="11"/>
  <c r="AQ9" i="11"/>
  <c r="AQ11" i="11"/>
  <c r="AQ13" i="11"/>
  <c r="AQ17" i="11"/>
  <c r="AQ20" i="11"/>
  <c r="AQ22" i="11"/>
  <c r="AQ34" i="11"/>
  <c r="AQ35" i="11"/>
  <c r="AQ39" i="11"/>
  <c r="AQ43" i="11"/>
  <c r="AQ47" i="11"/>
  <c r="AQ51" i="11"/>
  <c r="AQ24" i="11"/>
  <c r="AQ29" i="11"/>
  <c r="AQ4" i="11"/>
  <c r="AQ5" i="11"/>
  <c r="AQ31" i="11"/>
  <c r="AQ36" i="11"/>
  <c r="AQ40" i="11"/>
  <c r="AQ44" i="11"/>
  <c r="AQ48" i="11"/>
  <c r="AQ52" i="11"/>
  <c r="AQ37" i="11"/>
  <c r="AQ41" i="11"/>
  <c r="AQ45" i="11"/>
  <c r="AQ49" i="11"/>
  <c r="AQ53" i="11"/>
  <c r="AQ54" i="11"/>
  <c r="AQ18" i="11"/>
  <c r="AQ33" i="11"/>
  <c r="AQ38" i="11"/>
  <c r="AQ42" i="11"/>
  <c r="AQ46" i="11"/>
  <c r="AQ8" i="11"/>
  <c r="AQ50" i="11"/>
  <c r="AB17" i="12" l="1"/>
  <c r="AH41" i="12"/>
  <c r="AH48" i="12"/>
  <c r="AH5" i="12"/>
  <c r="AH11" i="12"/>
  <c r="AH6" i="12"/>
  <c r="AH31" i="12"/>
  <c r="AH22" i="12"/>
  <c r="AH18" i="12"/>
  <c r="AH43" i="12"/>
  <c r="AH14" i="12"/>
  <c r="AH49" i="12"/>
  <c r="AH45" i="12"/>
  <c r="AH4" i="12"/>
  <c r="AH21" i="12"/>
  <c r="AH28" i="12"/>
  <c r="AH52" i="12"/>
  <c r="AH24" i="12"/>
  <c r="AH15" i="12"/>
  <c r="AH47" i="12"/>
  <c r="AH10" i="12"/>
  <c r="AH53" i="12"/>
  <c r="AH44" i="12"/>
  <c r="AH37" i="12"/>
  <c r="AH40" i="12"/>
  <c r="AH27" i="12"/>
  <c r="AH9" i="12"/>
  <c r="AH30" i="12"/>
  <c r="AH32" i="12"/>
  <c r="AH12" i="12"/>
  <c r="AH33" i="12"/>
  <c r="AH20" i="12"/>
  <c r="AH16" i="12"/>
  <c r="AH8" i="12"/>
  <c r="AH29" i="12"/>
  <c r="AH50" i="12"/>
  <c r="AH19" i="12"/>
  <c r="AH35" i="12"/>
  <c r="AH51" i="12"/>
  <c r="AH25" i="12"/>
  <c r="AH46" i="12"/>
  <c r="AH42" i="12"/>
  <c r="AH17" i="12"/>
  <c r="AH38" i="12"/>
  <c r="AH36" i="12"/>
  <c r="AH26" i="12"/>
  <c r="AH13" i="12"/>
  <c r="AH34" i="12"/>
  <c r="AH7" i="12"/>
  <c r="AH23" i="12"/>
  <c r="H17" i="11"/>
  <c r="AB10" i="12"/>
  <c r="I18" i="12" s="1"/>
  <c r="AE4" i="12"/>
  <c r="O28" i="12" s="1"/>
  <c r="W22" i="12"/>
  <c r="AI52" i="12"/>
  <c r="AI48" i="12"/>
  <c r="AI44" i="12"/>
  <c r="AI40" i="12"/>
  <c r="AI36" i="12"/>
  <c r="AI32" i="12"/>
  <c r="AI28" i="12"/>
  <c r="AI24" i="12"/>
  <c r="AI20" i="12"/>
  <c r="AI16" i="12"/>
  <c r="AI12" i="12"/>
  <c r="AI8" i="12"/>
  <c r="AI4" i="12"/>
  <c r="AI53" i="12"/>
  <c r="AI47" i="12"/>
  <c r="AI42" i="12"/>
  <c r="AI37" i="12"/>
  <c r="AI31" i="12"/>
  <c r="AI26" i="12"/>
  <c r="AI21" i="12"/>
  <c r="AI15" i="12"/>
  <c r="AI10" i="12"/>
  <c r="AI5" i="12"/>
  <c r="AI45" i="12"/>
  <c r="AI34" i="12"/>
  <c r="AI23" i="12"/>
  <c r="AI7" i="12"/>
  <c r="AI49" i="12"/>
  <c r="AI38" i="12"/>
  <c r="AI33" i="12"/>
  <c r="AI27" i="12"/>
  <c r="AI22" i="12"/>
  <c r="AI17" i="12"/>
  <c r="AI11" i="12"/>
  <c r="AI6" i="12"/>
  <c r="AI51" i="12"/>
  <c r="AI46" i="12"/>
  <c r="AI41" i="12"/>
  <c r="AI35" i="12"/>
  <c r="AI30" i="12"/>
  <c r="AI25" i="12"/>
  <c r="AI19" i="12"/>
  <c r="AI14" i="12"/>
  <c r="AI9" i="12"/>
  <c r="AI50" i="12"/>
  <c r="AI39" i="12"/>
  <c r="AI29" i="12"/>
  <c r="AI13" i="12"/>
  <c r="AI18" i="12"/>
  <c r="AI43" i="12"/>
  <c r="AJ4" i="12" a="1"/>
  <c r="O21" i="11"/>
  <c r="J21" i="11" s="1"/>
  <c r="AO55" i="11"/>
  <c r="AS52" i="11" s="1"/>
  <c r="H19" i="11"/>
  <c r="M21" i="11"/>
  <c r="J27" i="11"/>
  <c r="W4" i="11" s="1"/>
  <c r="V13" i="11" s="1"/>
  <c r="AP55" i="11"/>
  <c r="AT46" i="11" s="1"/>
  <c r="AR55" i="11"/>
  <c r="AV48" i="11" s="1"/>
  <c r="AQ55" i="11"/>
  <c r="AU8" i="11" s="1"/>
  <c r="W9" i="11" l="1"/>
  <c r="W8" i="11" s="1"/>
  <c r="X13" i="11" s="1"/>
  <c r="J26" i="11"/>
  <c r="W3" i="11" s="1"/>
  <c r="U13" i="11" s="1"/>
  <c r="AB15" i="12"/>
  <c r="AB11" i="12"/>
  <c r="I20" i="12" s="1"/>
  <c r="X22" i="12"/>
  <c r="V14" i="12" s="1"/>
  <c r="AC12" i="12"/>
  <c r="AJ102" i="12"/>
  <c r="AJ98" i="12"/>
  <c r="AJ94" i="12"/>
  <c r="AJ90" i="12"/>
  <c r="AJ86" i="12"/>
  <c r="AJ82" i="12"/>
  <c r="AJ78" i="12"/>
  <c r="AJ74" i="12"/>
  <c r="AJ70" i="12"/>
  <c r="AJ66" i="12"/>
  <c r="AJ62" i="12"/>
  <c r="AJ58" i="12"/>
  <c r="AJ54" i="12"/>
  <c r="AJ50" i="12"/>
  <c r="AJ46" i="12"/>
  <c r="AJ42" i="12"/>
  <c r="AJ38" i="12"/>
  <c r="AJ34" i="12"/>
  <c r="AJ30" i="12"/>
  <c r="AJ26" i="12"/>
  <c r="AJ22" i="12"/>
  <c r="AJ18" i="12"/>
  <c r="AJ103" i="12"/>
  <c r="AJ97" i="12"/>
  <c r="AJ92" i="12"/>
  <c r="AJ87" i="12"/>
  <c r="AJ81" i="12"/>
  <c r="AJ76" i="12"/>
  <c r="AJ71" i="12"/>
  <c r="AJ65" i="12"/>
  <c r="AJ60" i="12"/>
  <c r="AJ55" i="12"/>
  <c r="AJ49" i="12"/>
  <c r="AJ44" i="12"/>
  <c r="AJ39" i="12"/>
  <c r="AJ33" i="12"/>
  <c r="AJ28" i="12"/>
  <c r="AJ23" i="12"/>
  <c r="AJ17" i="12"/>
  <c r="AJ13" i="12"/>
  <c r="AJ9" i="12"/>
  <c r="AJ5" i="12"/>
  <c r="AJ104" i="12"/>
  <c r="AJ96" i="12"/>
  <c r="AJ89" i="12"/>
  <c r="AJ83" i="12"/>
  <c r="AJ75" i="12"/>
  <c r="AJ68" i="12"/>
  <c r="AJ61" i="12"/>
  <c r="AJ53" i="12"/>
  <c r="AJ47" i="12"/>
  <c r="AJ40" i="12"/>
  <c r="AJ32" i="12"/>
  <c r="AJ25" i="12"/>
  <c r="AJ19" i="12"/>
  <c r="AJ12" i="12"/>
  <c r="AJ7" i="12"/>
  <c r="AJ43" i="12"/>
  <c r="AJ15" i="12"/>
  <c r="AJ69" i="12"/>
  <c r="AJ48" i="12"/>
  <c r="AJ35" i="12"/>
  <c r="AJ20" i="12"/>
  <c r="AJ8" i="12"/>
  <c r="AJ101" i="12"/>
  <c r="AJ95" i="12"/>
  <c r="AJ88" i="12"/>
  <c r="AJ80" i="12"/>
  <c r="AJ73" i="12"/>
  <c r="AJ67" i="12"/>
  <c r="AJ59" i="12"/>
  <c r="AJ52" i="12"/>
  <c r="AJ45" i="12"/>
  <c r="AJ37" i="12"/>
  <c r="AJ31" i="12"/>
  <c r="AJ24" i="12"/>
  <c r="AJ16" i="12"/>
  <c r="AJ11" i="12"/>
  <c r="AJ6" i="12"/>
  <c r="AJ100" i="12"/>
  <c r="AJ85" i="12"/>
  <c r="AJ79" i="12"/>
  <c r="AJ72" i="12"/>
  <c r="AJ64" i="12"/>
  <c r="AJ51" i="12"/>
  <c r="AJ36" i="12"/>
  <c r="AJ21" i="12"/>
  <c r="AJ10" i="12"/>
  <c r="AJ99" i="12"/>
  <c r="AJ91" i="12"/>
  <c r="AJ84" i="12"/>
  <c r="AJ77" i="12"/>
  <c r="AJ63" i="12"/>
  <c r="AJ56" i="12"/>
  <c r="AJ41" i="12"/>
  <c r="AJ27" i="12"/>
  <c r="AJ14" i="12"/>
  <c r="AJ93" i="12"/>
  <c r="AJ57" i="12"/>
  <c r="AJ29" i="12"/>
  <c r="AJ4" i="12"/>
  <c r="AS24" i="11"/>
  <c r="AS7" i="11"/>
  <c r="AS40" i="11"/>
  <c r="AS21" i="11"/>
  <c r="AS49" i="11"/>
  <c r="AS15" i="11"/>
  <c r="AS5" i="11"/>
  <c r="AS20" i="11"/>
  <c r="AS32" i="11"/>
  <c r="AS27" i="11"/>
  <c r="AS43" i="11"/>
  <c r="AS37" i="11"/>
  <c r="AS11" i="11"/>
  <c r="AS16" i="11"/>
  <c r="AS50" i="11"/>
  <c r="AT26" i="11"/>
  <c r="AV36" i="11"/>
  <c r="AV53" i="11"/>
  <c r="AT48" i="11"/>
  <c r="AS45" i="11"/>
  <c r="AS29" i="11"/>
  <c r="AS19" i="11"/>
  <c r="AS8" i="11"/>
  <c r="AS47" i="11"/>
  <c r="AV23" i="11"/>
  <c r="AV51" i="11"/>
  <c r="AT6" i="11"/>
  <c r="AV18" i="11"/>
  <c r="AV31" i="11"/>
  <c r="AV15" i="11"/>
  <c r="AS54" i="11"/>
  <c r="AT40" i="11"/>
  <c r="AT49" i="11"/>
  <c r="AT42" i="11"/>
  <c r="AT33" i="11"/>
  <c r="AS13" i="11"/>
  <c r="AS25" i="11"/>
  <c r="AS42" i="11"/>
  <c r="AS6" i="11"/>
  <c r="AS10" i="11"/>
  <c r="AS12" i="11"/>
  <c r="AS44" i="11"/>
  <c r="AS31" i="11"/>
  <c r="AS53" i="11"/>
  <c r="AS35" i="11"/>
  <c r="AS18" i="11"/>
  <c r="AS4" i="11"/>
  <c r="AS51" i="11"/>
  <c r="AS22" i="11"/>
  <c r="AS30" i="11"/>
  <c r="AS34" i="11"/>
  <c r="AS23" i="11"/>
  <c r="AS39" i="11"/>
  <c r="AT28" i="11"/>
  <c r="AS17" i="11"/>
  <c r="AS26" i="11"/>
  <c r="AS46" i="11"/>
  <c r="AT11" i="11"/>
  <c r="AS9" i="11"/>
  <c r="AS14" i="11"/>
  <c r="AS28" i="11"/>
  <c r="AS48" i="11"/>
  <c r="AS33" i="11"/>
  <c r="AS41" i="11"/>
  <c r="AS36" i="11"/>
  <c r="AT12" i="11"/>
  <c r="AT5" i="11"/>
  <c r="AT25" i="11"/>
  <c r="AT7" i="11"/>
  <c r="AV26" i="11"/>
  <c r="AV34" i="11"/>
  <c r="AV9" i="11"/>
  <c r="AU27" i="11"/>
  <c r="AU34" i="11"/>
  <c r="AU40" i="11"/>
  <c r="AU50" i="11"/>
  <c r="AT20" i="11"/>
  <c r="AT30" i="11"/>
  <c r="AT39" i="11"/>
  <c r="AV14" i="11"/>
  <c r="AV50" i="11"/>
  <c r="AV37" i="11"/>
  <c r="AU16" i="11"/>
  <c r="AU17" i="11"/>
  <c r="AU44" i="11"/>
  <c r="AT19" i="11"/>
  <c r="AT18" i="11"/>
  <c r="AT37" i="11"/>
  <c r="AT51" i="11"/>
  <c r="AV16" i="11"/>
  <c r="AV11" i="11"/>
  <c r="AV41" i="11"/>
  <c r="AU25" i="11"/>
  <c r="AU20" i="11"/>
  <c r="AU48" i="11"/>
  <c r="AT21" i="11"/>
  <c r="AT34" i="11"/>
  <c r="AT14" i="11"/>
  <c r="AT47" i="11"/>
  <c r="AV25" i="11"/>
  <c r="AV17" i="11"/>
  <c r="AV45" i="11"/>
  <c r="AU26" i="11"/>
  <c r="AU22" i="11"/>
  <c r="AU52" i="11"/>
  <c r="AU28" i="11"/>
  <c r="AU53" i="11"/>
  <c r="AU19" i="11"/>
  <c r="AU54" i="11"/>
  <c r="AV20" i="11"/>
  <c r="AT23" i="11"/>
  <c r="AT16" i="11"/>
  <c r="AT45" i="11"/>
  <c r="AV8" i="11"/>
  <c r="AV12" i="11"/>
  <c r="AV47" i="11"/>
  <c r="AV49" i="11"/>
  <c r="AU15" i="11"/>
  <c r="AU47" i="11"/>
  <c r="AU37" i="11"/>
  <c r="AT15" i="11"/>
  <c r="AT8" i="11"/>
  <c r="AT32" i="11"/>
  <c r="AT29" i="11"/>
  <c r="AV27" i="11"/>
  <c r="AV35" i="11"/>
  <c r="AV13" i="11"/>
  <c r="AU30" i="11"/>
  <c r="AU35" i="11"/>
  <c r="AU41" i="11"/>
  <c r="AT35" i="11"/>
  <c r="AT31" i="11"/>
  <c r="AT53" i="11"/>
  <c r="AV24" i="11"/>
  <c r="AV30" i="11"/>
  <c r="AV39" i="11"/>
  <c r="AV22" i="11"/>
  <c r="AU32" i="11"/>
  <c r="AU39" i="11"/>
  <c r="AU45" i="11"/>
  <c r="AT4" i="11"/>
  <c r="AT24" i="11"/>
  <c r="AT41" i="11"/>
  <c r="AV5" i="11"/>
  <c r="AV32" i="11"/>
  <c r="AV43" i="11"/>
  <c r="AV54" i="11"/>
  <c r="AU12" i="11"/>
  <c r="AU43" i="11"/>
  <c r="AU49" i="11"/>
  <c r="AS38" i="11"/>
  <c r="AU23" i="11"/>
  <c r="AU29" i="11"/>
  <c r="AU33" i="11"/>
  <c r="AU51" i="11"/>
  <c r="AV19" i="11"/>
  <c r="AU21" i="11"/>
  <c r="AU24" i="11"/>
  <c r="AU18" i="11"/>
  <c r="AT36" i="11"/>
  <c r="AT54" i="11"/>
  <c r="AV29" i="11"/>
  <c r="AV21" i="11"/>
  <c r="AV28" i="11"/>
  <c r="AT17" i="11"/>
  <c r="AT27" i="11"/>
  <c r="AT50" i="11"/>
  <c r="AV10" i="11"/>
  <c r="AV46" i="11"/>
  <c r="AV52" i="11"/>
  <c r="AU14" i="11"/>
  <c r="AU13" i="11"/>
  <c r="AU4" i="11"/>
  <c r="AU38" i="11"/>
  <c r="AT9" i="11"/>
  <c r="AT44" i="11"/>
  <c r="AT38" i="11"/>
  <c r="AV33" i="11"/>
  <c r="AV6" i="11"/>
  <c r="AV40" i="11"/>
  <c r="AU6" i="11"/>
  <c r="AU5" i="11"/>
  <c r="AU42" i="11"/>
  <c r="AT22" i="11"/>
  <c r="AT10" i="11"/>
  <c r="AT43" i="11"/>
  <c r="AV4" i="11"/>
  <c r="AV38" i="11"/>
  <c r="AV44" i="11"/>
  <c r="AU7" i="11"/>
  <c r="AU9" i="11"/>
  <c r="AU31" i="11"/>
  <c r="AU46" i="11"/>
  <c r="AT13" i="11"/>
  <c r="AT52" i="11"/>
  <c r="AV7" i="11"/>
  <c r="AV42" i="11"/>
  <c r="M23" i="11"/>
  <c r="H21" i="11"/>
  <c r="H23" i="11" s="1"/>
  <c r="AU10" i="11"/>
  <c r="AU11" i="11"/>
  <c r="AU36" i="11"/>
  <c r="I22" i="12" l="1"/>
  <c r="AC10" i="12"/>
  <c r="K18" i="12" s="1"/>
  <c r="AC17" i="12"/>
  <c r="N18" i="12"/>
  <c r="AB16" i="12"/>
  <c r="W7" i="11"/>
  <c r="W13" i="11" s="1"/>
  <c r="P18" i="12" l="1"/>
  <c r="AC11" i="12"/>
  <c r="K20" i="12" s="1"/>
  <c r="AC15" i="12"/>
  <c r="Z17" i="6"/>
  <c r="V17" i="6"/>
  <c r="P20" i="12" l="1"/>
  <c r="AB20" i="12"/>
  <c r="AB22" i="12"/>
  <c r="AC16" i="12"/>
  <c r="N20" i="12"/>
  <c r="Z9" i="6"/>
  <c r="V9" i="6"/>
  <c r="K22" i="12" l="1"/>
  <c r="X12" i="12" s="1"/>
  <c r="L28" i="12"/>
  <c r="Y5" i="12"/>
  <c r="AB23" i="12"/>
  <c r="T22" i="12" s="1"/>
  <c r="P22" i="12"/>
  <c r="AB21" i="12"/>
  <c r="V7" i="12"/>
  <c r="V5" i="12"/>
  <c r="M30" i="12"/>
  <c r="N22" i="12"/>
  <c r="Z10" i="6"/>
  <c r="Z12" i="6" s="1"/>
  <c r="AC6" i="6" s="1"/>
  <c r="V10" i="6"/>
  <c r="V12" i="6" s="1"/>
  <c r="AC4" i="6" s="1"/>
  <c r="V11" i="6"/>
  <c r="AC3" i="6" s="1"/>
  <c r="Z11" i="6"/>
  <c r="AC5" i="6" s="1"/>
  <c r="I24" i="12" l="1"/>
  <c r="X9" i="12"/>
  <c r="X11" i="12"/>
  <c r="X10" i="12"/>
  <c r="L27" i="12"/>
  <c r="S22" i="12"/>
  <c r="Y6" i="12"/>
  <c r="V3" i="12"/>
  <c r="Y10" i="12"/>
  <c r="N24" i="12"/>
  <c r="Y12" i="12"/>
  <c r="Y9" i="12"/>
  <c r="Y11" i="12"/>
  <c r="V9" i="2"/>
  <c r="V10" i="2" s="1"/>
  <c r="Z9" i="2"/>
  <c r="Z10" i="2" s="1"/>
  <c r="U22" i="12" l="1"/>
  <c r="Y3" i="12"/>
  <c r="V6" i="12"/>
  <c r="V22" i="12" s="1"/>
  <c r="V12" i="2"/>
  <c r="AC4" i="2" s="1"/>
  <c r="AD4" i="2" s="1"/>
  <c r="AE4" i="2" s="1"/>
  <c r="V11" i="2"/>
  <c r="Z11" i="2"/>
  <c r="AC5" i="2" l="1"/>
  <c r="AC3" i="2"/>
  <c r="Z12" i="2"/>
  <c r="G18" i="2"/>
  <c r="G20" i="2"/>
  <c r="C22" i="2"/>
  <c r="E22" i="2"/>
  <c r="C22" i="6"/>
  <c r="E22" i="6"/>
  <c r="B8" i="6"/>
  <c r="AB3" i="6" s="1"/>
  <c r="AM3" i="6"/>
  <c r="AN3" i="6"/>
  <c r="AO3" i="6"/>
  <c r="AP3" i="6"/>
  <c r="B9" i="6"/>
  <c r="AB4" i="6" s="1"/>
  <c r="AL5" i="6"/>
  <c r="J7" i="6"/>
  <c r="B10" i="6"/>
  <c r="AB5" i="6" s="1"/>
  <c r="B11" i="6"/>
  <c r="AB6" i="6" s="1"/>
  <c r="B15" i="6"/>
  <c r="C17" i="6"/>
  <c r="J17" i="6" s="1"/>
  <c r="E17" i="6"/>
  <c r="L17" i="6" s="1"/>
  <c r="N17" i="6"/>
  <c r="B18" i="6"/>
  <c r="I18" i="6" s="1"/>
  <c r="G18" i="6"/>
  <c r="B20" i="6"/>
  <c r="I20" i="6" s="1"/>
  <c r="G20" i="6"/>
  <c r="U21" i="6"/>
  <c r="V21" i="6"/>
  <c r="I22" i="6"/>
  <c r="B26" i="6"/>
  <c r="I26" i="6"/>
  <c r="B27" i="6"/>
  <c r="I27" i="6"/>
  <c r="L35" i="6"/>
  <c r="B8" i="2"/>
  <c r="AB3" i="2" s="1"/>
  <c r="AI3" i="2"/>
  <c r="AM3" i="2" s="1"/>
  <c r="AJ3" i="2"/>
  <c r="AN3" i="2" s="1"/>
  <c r="AK3" i="2"/>
  <c r="AO3" i="2" s="1"/>
  <c r="AL3" i="2"/>
  <c r="AP3" i="2" s="1"/>
  <c r="B9" i="2"/>
  <c r="AB4" i="2" s="1"/>
  <c r="AH5" i="2"/>
  <c r="AH6" i="2" s="1"/>
  <c r="AH7" i="2" s="1"/>
  <c r="AH8" i="2" s="1"/>
  <c r="AH9" i="2" s="1"/>
  <c r="AH10" i="2" s="1"/>
  <c r="AH11" i="2" s="1"/>
  <c r="AH12" i="2" s="1"/>
  <c r="AH13" i="2" s="1"/>
  <c r="AH14" i="2" s="1"/>
  <c r="AH15" i="2" s="1"/>
  <c r="AH16" i="2" s="1"/>
  <c r="AH17" i="2" s="1"/>
  <c r="AH18" i="2" s="1"/>
  <c r="AH19" i="2" s="1"/>
  <c r="AH20" i="2" s="1"/>
  <c r="AH21" i="2" s="1"/>
  <c r="AH22" i="2" s="1"/>
  <c r="AH23" i="2" s="1"/>
  <c r="AH24" i="2" s="1"/>
  <c r="AH25" i="2" s="1"/>
  <c r="AH26" i="2" s="1"/>
  <c r="AH27" i="2" s="1"/>
  <c r="AH28" i="2" s="1"/>
  <c r="AH29" i="2" s="1"/>
  <c r="AH30" i="2" s="1"/>
  <c r="AH31" i="2" s="1"/>
  <c r="AH32" i="2" s="1"/>
  <c r="AH33" i="2" s="1"/>
  <c r="AH34" i="2" s="1"/>
  <c r="AH35" i="2" s="1"/>
  <c r="AH36" i="2" s="1"/>
  <c r="AH37" i="2" s="1"/>
  <c r="AH38" i="2" s="1"/>
  <c r="AH39" i="2" s="1"/>
  <c r="AH40" i="2" s="1"/>
  <c r="AH41" i="2" s="1"/>
  <c r="AH42" i="2" s="1"/>
  <c r="AH43" i="2" s="1"/>
  <c r="AH44" i="2" s="1"/>
  <c r="AH45" i="2" s="1"/>
  <c r="AH46" i="2" s="1"/>
  <c r="AH47" i="2" s="1"/>
  <c r="AH48" i="2" s="1"/>
  <c r="AH49" i="2" s="1"/>
  <c r="AH50" i="2" s="1"/>
  <c r="AH51" i="2" s="1"/>
  <c r="AH52" i="2" s="1"/>
  <c r="AH53" i="2" s="1"/>
  <c r="B10" i="2"/>
  <c r="AB5" i="2" s="1"/>
  <c r="B11" i="2"/>
  <c r="AB6" i="2" s="1"/>
  <c r="B15" i="2"/>
  <c r="C17" i="2"/>
  <c r="J17" i="2" s="1"/>
  <c r="E17" i="2"/>
  <c r="L17" i="2" s="1"/>
  <c r="N17" i="2"/>
  <c r="B18" i="2"/>
  <c r="I18" i="2" s="1"/>
  <c r="B20" i="2"/>
  <c r="I20" i="2" s="1"/>
  <c r="U21" i="2"/>
  <c r="V21" i="2"/>
  <c r="I22" i="2"/>
  <c r="B26" i="2"/>
  <c r="I26" i="2"/>
  <c r="B27" i="2"/>
  <c r="I27" i="2"/>
  <c r="L35" i="2"/>
  <c r="AL4" i="10"/>
  <c r="AL5" i="10"/>
  <c r="N20" i="2" l="1"/>
  <c r="V15" i="2"/>
  <c r="Z15" i="2" s="1"/>
  <c r="N18" i="2"/>
  <c r="V14" i="2"/>
  <c r="Z14" i="2" s="1"/>
  <c r="V4" i="6"/>
  <c r="AD3" i="2"/>
  <c r="AE3" i="2" s="1"/>
  <c r="V4" i="2"/>
  <c r="AC6" i="2"/>
  <c r="AL6" i="6"/>
  <c r="AD6" i="6"/>
  <c r="AF6" i="6" s="1"/>
  <c r="AD5" i="2"/>
  <c r="AE5" i="2" s="1"/>
  <c r="AD3" i="6"/>
  <c r="AF3" i="6" s="1"/>
  <c r="AD4" i="6"/>
  <c r="AF4" i="6" s="1"/>
  <c r="AD5" i="6"/>
  <c r="AF5" i="6" s="1"/>
  <c r="AJ5" i="6" l="1"/>
  <c r="AJ6" i="6"/>
  <c r="AJ4" i="6"/>
  <c r="AJ3" i="6"/>
  <c r="AF5" i="2"/>
  <c r="AL7" i="6"/>
  <c r="AL8" i="6" s="1"/>
  <c r="AL9" i="6" s="1"/>
  <c r="AL10" i="6" s="1"/>
  <c r="AL11" i="6" s="1"/>
  <c r="AL12" i="6" s="1"/>
  <c r="AL13" i="6" s="1"/>
  <c r="AL14" i="6" s="1"/>
  <c r="AL15" i="6" s="1"/>
  <c r="AL16" i="6" s="1"/>
  <c r="AL17" i="6" s="1"/>
  <c r="AL18" i="6" s="1"/>
  <c r="AL19" i="6" s="1"/>
  <c r="AL20" i="6" s="1"/>
  <c r="AL21" i="6" s="1"/>
  <c r="AL22" i="6" s="1"/>
  <c r="AL23" i="6" s="1"/>
  <c r="AL24" i="6" s="1"/>
  <c r="AL25" i="6" s="1"/>
  <c r="AL26" i="6" s="1"/>
  <c r="AL27" i="6" s="1"/>
  <c r="AL28" i="6" s="1"/>
  <c r="AL29" i="6" s="1"/>
  <c r="AL30" i="6" s="1"/>
  <c r="AL31" i="6" s="1"/>
  <c r="AL32" i="6" s="1"/>
  <c r="AL33" i="6" s="1"/>
  <c r="AL34" i="6" s="1"/>
  <c r="AL35" i="6" s="1"/>
  <c r="AL36" i="6" s="1"/>
  <c r="AL37" i="6" s="1"/>
  <c r="AL38" i="6" s="1"/>
  <c r="AL39" i="6" s="1"/>
  <c r="AL40" i="6" s="1"/>
  <c r="AL41" i="6" s="1"/>
  <c r="AL42" i="6" s="1"/>
  <c r="AL43" i="6" s="1"/>
  <c r="AL44" i="6" s="1"/>
  <c r="AL45" i="6" s="1"/>
  <c r="AL46" i="6" s="1"/>
  <c r="AL47" i="6" s="1"/>
  <c r="AL48" i="6" s="1"/>
  <c r="AL49" i="6" s="1"/>
  <c r="AL50" i="6" s="1"/>
  <c r="AL51" i="6" s="1"/>
  <c r="AL52" i="6" s="1"/>
  <c r="AL53" i="6" s="1"/>
  <c r="AD6" i="2"/>
  <c r="AE6" i="2" s="1"/>
  <c r="AM4" i="6" l="1" a="1"/>
  <c r="AM4" i="6" s="1"/>
  <c r="P20" i="2"/>
  <c r="P18" i="6"/>
  <c r="W22" i="6"/>
  <c r="X22" i="6"/>
  <c r="P19" i="6"/>
  <c r="Z22" i="6"/>
  <c r="P21" i="6"/>
  <c r="Y22" i="6"/>
  <c r="P20" i="6"/>
  <c r="AF6" i="2"/>
  <c r="J7" i="2"/>
  <c r="AP4" i="6" a="1"/>
  <c r="AO4" i="6" a="1"/>
  <c r="AN4" i="6" a="1"/>
  <c r="AM27" i="6"/>
  <c r="AM19" i="6"/>
  <c r="AM11" i="6"/>
  <c r="AM48" i="6"/>
  <c r="AM44" i="6"/>
  <c r="AM40" i="6"/>
  <c r="AM35" i="6"/>
  <c r="AM25" i="6"/>
  <c r="AM16" i="6"/>
  <c r="AM38" i="6"/>
  <c r="AM31" i="6"/>
  <c r="AM26" i="6"/>
  <c r="AM5" i="6"/>
  <c r="AM20" i="6"/>
  <c r="AM47" i="6"/>
  <c r="AM42" i="6"/>
  <c r="AM36" i="6"/>
  <c r="AM24" i="6"/>
  <c r="AM54" i="6"/>
  <c r="AM32" i="6"/>
  <c r="AM21" i="6"/>
  <c r="AM9" i="6"/>
  <c r="AM14" i="6"/>
  <c r="AM18" i="6"/>
  <c r="AM53" i="6"/>
  <c r="AM46" i="6"/>
  <c r="AM41" i="6"/>
  <c r="AM23" i="6"/>
  <c r="AM52" i="6"/>
  <c r="AM30" i="6"/>
  <c r="AM8" i="6"/>
  <c r="AM13" i="6"/>
  <c r="AM28" i="6"/>
  <c r="AM17" i="6"/>
  <c r="AM12" i="6"/>
  <c r="AM51" i="6"/>
  <c r="AM45" i="6"/>
  <c r="AM39" i="6"/>
  <c r="AM22" i="6"/>
  <c r="AM15" i="6"/>
  <c r="AM10" i="6"/>
  <c r="AM49" i="6"/>
  <c r="AM34" i="6"/>
  <c r="AM29" i="6"/>
  <c r="AM7" i="6"/>
  <c r="AM6" i="6"/>
  <c r="AM50" i="6"/>
  <c r="AM43" i="6"/>
  <c r="AM37" i="6"/>
  <c r="AM33" i="6"/>
  <c r="O28" i="2" l="1"/>
  <c r="P21" i="2"/>
  <c r="Z22" i="2" s="1"/>
  <c r="AL4" i="2" s="1" a="1"/>
  <c r="AJ19" i="6"/>
  <c r="AJ18" i="6"/>
  <c r="Y22" i="2"/>
  <c r="AO4" i="6"/>
  <c r="AO53" i="6"/>
  <c r="AO49" i="6"/>
  <c r="AO45" i="6"/>
  <c r="AO41" i="6"/>
  <c r="AO37" i="6"/>
  <c r="AO25" i="6"/>
  <c r="AO16" i="6"/>
  <c r="AO10" i="6"/>
  <c r="AO31" i="6"/>
  <c r="AO7" i="6"/>
  <c r="AO5" i="6"/>
  <c r="AO27" i="6"/>
  <c r="AO19" i="6"/>
  <c r="AO11" i="6"/>
  <c r="AO50" i="6"/>
  <c r="AO44" i="6"/>
  <c r="AO39" i="6"/>
  <c r="AO15" i="6"/>
  <c r="AO30" i="6"/>
  <c r="AO9" i="6"/>
  <c r="AO13" i="6"/>
  <c r="AO54" i="6"/>
  <c r="AO48" i="6"/>
  <c r="AO43" i="6"/>
  <c r="AO38" i="6"/>
  <c r="AO24" i="6"/>
  <c r="AO34" i="6"/>
  <c r="AO29" i="6"/>
  <c r="AO8" i="6"/>
  <c r="AO20" i="6"/>
  <c r="AO52" i="6"/>
  <c r="AO47" i="6"/>
  <c r="AO42" i="6"/>
  <c r="AO36" i="6"/>
  <c r="AO23" i="6"/>
  <c r="AO33" i="6"/>
  <c r="AO18" i="6"/>
  <c r="AO51" i="6"/>
  <c r="AO46" i="6"/>
  <c r="AO40" i="6"/>
  <c r="AO35" i="6"/>
  <c r="AO22" i="6"/>
  <c r="AO32" i="6"/>
  <c r="AO21" i="6"/>
  <c r="AO26" i="6"/>
  <c r="AO14" i="6"/>
  <c r="AO6" i="6"/>
  <c r="AO28" i="6"/>
  <c r="AO17" i="6"/>
  <c r="AO12" i="6"/>
  <c r="AN5" i="6"/>
  <c r="AN18" i="6"/>
  <c r="AN43" i="6"/>
  <c r="AN47" i="6"/>
  <c r="AN51" i="6"/>
  <c r="AN8" i="6"/>
  <c r="AN30" i="6"/>
  <c r="AN33" i="6"/>
  <c r="AN41" i="6"/>
  <c r="AN46" i="6"/>
  <c r="AN52" i="6"/>
  <c r="AN19" i="6"/>
  <c r="AN20" i="6"/>
  <c r="AN9" i="6"/>
  <c r="AN11" i="6"/>
  <c r="AN31" i="6"/>
  <c r="AN42" i="6"/>
  <c r="AN48" i="6"/>
  <c r="AN53" i="6"/>
  <c r="AN12" i="6"/>
  <c r="AN17" i="6"/>
  <c r="AN21" i="6"/>
  <c r="AN27" i="6"/>
  <c r="AN29" i="6"/>
  <c r="AN34" i="6"/>
  <c r="AN44" i="6"/>
  <c r="AN49" i="6"/>
  <c r="AN54" i="6"/>
  <c r="AN28" i="6"/>
  <c r="AN32" i="6"/>
  <c r="AN45" i="6"/>
  <c r="AN50" i="6"/>
  <c r="AN7" i="6"/>
  <c r="AN39" i="6"/>
  <c r="AN35" i="6"/>
  <c r="AN23" i="6"/>
  <c r="AN15" i="6"/>
  <c r="AN4" i="6"/>
  <c r="AN6" i="6"/>
  <c r="AN36" i="6"/>
  <c r="AN25" i="6"/>
  <c r="AN26" i="6"/>
  <c r="AN40" i="6"/>
  <c r="AN24" i="6"/>
  <c r="AN14" i="6"/>
  <c r="AN38" i="6"/>
  <c r="AN22" i="6"/>
  <c r="AN13" i="6"/>
  <c r="AN37" i="6"/>
  <c r="AN16" i="6"/>
  <c r="AN10" i="6"/>
  <c r="AP10" i="6"/>
  <c r="AP8" i="6"/>
  <c r="AP30" i="6"/>
  <c r="AP32" i="6"/>
  <c r="AP34" i="6"/>
  <c r="AP7" i="6"/>
  <c r="AP21" i="6"/>
  <c r="AP33" i="6"/>
  <c r="AP31" i="6"/>
  <c r="AP29" i="6"/>
  <c r="AP9" i="6"/>
  <c r="AP20" i="6"/>
  <c r="AP12" i="6"/>
  <c r="AP51" i="6"/>
  <c r="AP47" i="6"/>
  <c r="AP43" i="6"/>
  <c r="AP39" i="6"/>
  <c r="AP35" i="6"/>
  <c r="AP23" i="6"/>
  <c r="AP15" i="6"/>
  <c r="AP14" i="6"/>
  <c r="AP4" i="6"/>
  <c r="AP18" i="6"/>
  <c r="AP53" i="6"/>
  <c r="AP48" i="6"/>
  <c r="AP42" i="6"/>
  <c r="AP37" i="6"/>
  <c r="AP16" i="6"/>
  <c r="AP13" i="6"/>
  <c r="AP28" i="6"/>
  <c r="AP17" i="6"/>
  <c r="AP11" i="6"/>
  <c r="AP52" i="6"/>
  <c r="AP46" i="6"/>
  <c r="AP41" i="6"/>
  <c r="AP36" i="6"/>
  <c r="AP25" i="6"/>
  <c r="AP6" i="6"/>
  <c r="AP27" i="6"/>
  <c r="AP50" i="6"/>
  <c r="AP45" i="6"/>
  <c r="AP40" i="6"/>
  <c r="AP24" i="6"/>
  <c r="AP26" i="6"/>
  <c r="AP5" i="6"/>
  <c r="AP19" i="6"/>
  <c r="AP54" i="6"/>
  <c r="AP49" i="6"/>
  <c r="AP44" i="6"/>
  <c r="AP38" i="6"/>
  <c r="AP22" i="6"/>
  <c r="AJ21" i="6" l="1"/>
  <c r="AJ12" i="6" s="1"/>
  <c r="AK4" i="2" a="1"/>
  <c r="AK25" i="2" s="1"/>
  <c r="P28" i="2"/>
  <c r="AJ20" i="6"/>
  <c r="AJ11" i="6" s="1"/>
  <c r="Z17" i="2"/>
  <c r="AL20" i="2"/>
  <c r="AL52" i="2"/>
  <c r="AL16" i="2"/>
  <c r="AL46" i="2"/>
  <c r="AL33" i="2"/>
  <c r="AL8" i="2"/>
  <c r="AL54" i="2"/>
  <c r="AL39" i="2"/>
  <c r="AL38" i="2"/>
  <c r="AL27" i="2"/>
  <c r="AL42" i="2"/>
  <c r="AL14" i="2"/>
  <c r="AL51" i="2"/>
  <c r="AL29" i="2"/>
  <c r="AL50" i="2"/>
  <c r="AL24" i="2"/>
  <c r="AL10" i="2"/>
  <c r="AL48" i="2"/>
  <c r="AL9" i="2"/>
  <c r="AL6" i="2"/>
  <c r="AL25" i="2"/>
  <c r="AL15" i="2"/>
  <c r="AL32" i="2"/>
  <c r="AL21" i="2"/>
  <c r="AL34" i="2"/>
  <c r="AL43" i="2"/>
  <c r="AL45" i="2"/>
  <c r="AL5" i="2"/>
  <c r="AL31" i="2"/>
  <c r="AL30" i="2"/>
  <c r="AL11" i="2"/>
  <c r="AL53" i="2"/>
  <c r="AL28" i="2"/>
  <c r="AL41" i="2"/>
  <c r="AL17" i="2"/>
  <c r="AL7" i="2"/>
  <c r="AL22" i="2"/>
  <c r="AL12" i="2"/>
  <c r="AL13" i="2"/>
  <c r="AL47" i="2"/>
  <c r="AL4" i="2"/>
  <c r="AL26" i="2"/>
  <c r="AL44" i="2"/>
  <c r="AL37" i="2"/>
  <c r="AL40" i="2"/>
  <c r="AL18" i="2"/>
  <c r="AL36" i="2"/>
  <c r="AL35" i="2"/>
  <c r="AL23" i="2"/>
  <c r="AL49" i="2"/>
  <c r="AL19" i="2"/>
  <c r="AJ14" i="6" l="1"/>
  <c r="AJ16" i="6"/>
  <c r="AJ13" i="6"/>
  <c r="AJ15" i="6"/>
  <c r="AK13" i="2"/>
  <c r="AK17" i="2"/>
  <c r="AK14" i="2"/>
  <c r="AK22" i="2"/>
  <c r="AK50" i="2"/>
  <c r="AK6" i="2"/>
  <c r="AK42" i="2"/>
  <c r="AK19" i="2"/>
  <c r="AK29" i="2"/>
  <c r="AK32" i="2"/>
  <c r="AK45" i="2"/>
  <c r="AK37" i="2"/>
  <c r="AK16" i="2"/>
  <c r="AK30" i="2"/>
  <c r="AK49" i="2"/>
  <c r="AK36" i="2"/>
  <c r="AK21" i="2"/>
  <c r="AK7" i="2"/>
  <c r="AK27" i="2"/>
  <c r="AK28" i="2"/>
  <c r="AK48" i="2"/>
  <c r="AK15" i="2"/>
  <c r="AK53" i="2"/>
  <c r="AK24" i="2"/>
  <c r="AK47" i="2"/>
  <c r="AK39" i="2"/>
  <c r="AK31" i="2"/>
  <c r="AK38" i="2"/>
  <c r="AK43" i="2"/>
  <c r="AK44" i="2"/>
  <c r="AK8" i="2"/>
  <c r="AK11" i="2"/>
  <c r="AK35" i="2"/>
  <c r="AK51" i="2"/>
  <c r="AK20" i="2"/>
  <c r="AK54" i="2"/>
  <c r="AK26" i="2"/>
  <c r="AK41" i="2"/>
  <c r="AK33" i="2"/>
  <c r="AK52" i="2"/>
  <c r="AK34" i="2"/>
  <c r="AK18" i="2"/>
  <c r="AK46" i="2"/>
  <c r="AK5" i="2"/>
  <c r="AK10" i="2"/>
  <c r="AK4" i="2"/>
  <c r="AK12" i="2"/>
  <c r="AK40" i="2"/>
  <c r="AK9" i="2"/>
  <c r="AK23" i="2"/>
  <c r="V7" i="6"/>
  <c r="AJ23" i="6"/>
  <c r="AJ24" i="6"/>
  <c r="AL55" i="2"/>
  <c r="AP35" i="2" s="1"/>
  <c r="L18" i="6" l="1"/>
  <c r="J18" i="6"/>
  <c r="AK55" i="2"/>
  <c r="AO51" i="2" s="1"/>
  <c r="AP51" i="2"/>
  <c r="AP34" i="2"/>
  <c r="AP31" i="2"/>
  <c r="AP38" i="2"/>
  <c r="AP4" i="2"/>
  <c r="AP20" i="2"/>
  <c r="AP10" i="2"/>
  <c r="AP28" i="2"/>
  <c r="AP40" i="2"/>
  <c r="AP18" i="2"/>
  <c r="AP29" i="2"/>
  <c r="AP41" i="2"/>
  <c r="AP16" i="2"/>
  <c r="AP9" i="2"/>
  <c r="AP17" i="2"/>
  <c r="AP19" i="2"/>
  <c r="AP46" i="2"/>
  <c r="AP6" i="2"/>
  <c r="AP7" i="2"/>
  <c r="AP33" i="2"/>
  <c r="AP25" i="2"/>
  <c r="AP22" i="2"/>
  <c r="AP23" i="2"/>
  <c r="AP52" i="2"/>
  <c r="AP15" i="2"/>
  <c r="AP26" i="2"/>
  <c r="AP54" i="2"/>
  <c r="AP32" i="2"/>
  <c r="AP13" i="2"/>
  <c r="AP39" i="2"/>
  <c r="AP21" i="2"/>
  <c r="AP47" i="2"/>
  <c r="AP48" i="2"/>
  <c r="AP8" i="2"/>
  <c r="AP43" i="2"/>
  <c r="AP49" i="2"/>
  <c r="AP42" i="2"/>
  <c r="AP45" i="2"/>
  <c r="AP44" i="2"/>
  <c r="AP14" i="2"/>
  <c r="AP5" i="2"/>
  <c r="AP37" i="2"/>
  <c r="AP12" i="2"/>
  <c r="AP27" i="2"/>
  <c r="AP30" i="2"/>
  <c r="AP50" i="2"/>
  <c r="AP11" i="2"/>
  <c r="AP36" i="2"/>
  <c r="AP24" i="2"/>
  <c r="AP53" i="2"/>
  <c r="AO9" i="2" l="1"/>
  <c r="AO44" i="2"/>
  <c r="AO36" i="2"/>
  <c r="AO8" i="2"/>
  <c r="AO16" i="2"/>
  <c r="AO30" i="2"/>
  <c r="AO37" i="2"/>
  <c r="AO41" i="2"/>
  <c r="AO32" i="2"/>
  <c r="AO54" i="2"/>
  <c r="AO12" i="2"/>
  <c r="AO35" i="2"/>
  <c r="AO4" i="2"/>
  <c r="AO21" i="2"/>
  <c r="AO40" i="2"/>
  <c r="AO48" i="2"/>
  <c r="AO7" i="2"/>
  <c r="AO5" i="2"/>
  <c r="AO45" i="2"/>
  <c r="AO23" i="2"/>
  <c r="AO6" i="2"/>
  <c r="AO46" i="2"/>
  <c r="AO26" i="2"/>
  <c r="AO33" i="2"/>
  <c r="AO38" i="2"/>
  <c r="AO13" i="2"/>
  <c r="AO53" i="2"/>
  <c r="AO31" i="2"/>
  <c r="AO49" i="2"/>
  <c r="AO24" i="2"/>
  <c r="AO20" i="2"/>
  <c r="AO42" i="2"/>
  <c r="AO14" i="2"/>
  <c r="AO25" i="2"/>
  <c r="AO18" i="2"/>
  <c r="AO15" i="2"/>
  <c r="AO47" i="2"/>
  <c r="AO11" i="2"/>
  <c r="AO50" i="2"/>
  <c r="AO22" i="2"/>
  <c r="AO34" i="2"/>
  <c r="AO17" i="2"/>
  <c r="AO52" i="2"/>
  <c r="AO43" i="2"/>
  <c r="AO19" i="2"/>
  <c r="AO39" i="2"/>
  <c r="AO10" i="2"/>
  <c r="AO28" i="2"/>
  <c r="AO29" i="2"/>
  <c r="AO27" i="2"/>
  <c r="J20" i="6"/>
  <c r="J22" i="6" l="1"/>
  <c r="AJ9" i="6" s="1"/>
  <c r="E26" i="6"/>
  <c r="C31" i="6" s="1"/>
  <c r="E27" i="6" l="1"/>
  <c r="K31" i="6" s="1"/>
  <c r="AF3" i="2" l="1"/>
  <c r="P18" i="2" s="1"/>
  <c r="AF4" i="2"/>
  <c r="P19" i="2" l="1"/>
  <c r="AF18" i="2"/>
  <c r="AF21" i="2"/>
  <c r="AF20" i="2"/>
  <c r="AF19" i="2"/>
  <c r="AF12" i="2" l="1"/>
  <c r="AF11" i="2"/>
  <c r="AF23" i="2"/>
  <c r="AF24" i="2"/>
  <c r="V7" i="2"/>
  <c r="M28" i="2"/>
  <c r="W22" i="2"/>
  <c r="AF14" i="2" l="1"/>
  <c r="AF16" i="2"/>
  <c r="AF13" i="2"/>
  <c r="AF15" i="2"/>
  <c r="AR6" i="2" s="1"/>
  <c r="AI4" i="2" a="1"/>
  <c r="AI22" i="2" s="1"/>
  <c r="N28" i="2"/>
  <c r="X22" i="2"/>
  <c r="AJ4" i="2" s="1" a="1"/>
  <c r="J20" i="2" l="1"/>
  <c r="AF10" i="2" s="1"/>
  <c r="J18" i="2"/>
  <c r="AF9" i="2" s="1"/>
  <c r="AR5" i="2"/>
  <c r="V17" i="2"/>
  <c r="AI34" i="2"/>
  <c r="AI9" i="2"/>
  <c r="AI39" i="2"/>
  <c r="AI43" i="2"/>
  <c r="AI20" i="2"/>
  <c r="AI30" i="2"/>
  <c r="AI51" i="2"/>
  <c r="AI49" i="2"/>
  <c r="AI17" i="2"/>
  <c r="AI4" i="2"/>
  <c r="AI19" i="2"/>
  <c r="AI42" i="2"/>
  <c r="AI24" i="2"/>
  <c r="AI15" i="2"/>
  <c r="AI50" i="2"/>
  <c r="AI40" i="2"/>
  <c r="AI23" i="2"/>
  <c r="AI31" i="2"/>
  <c r="AI47" i="2"/>
  <c r="AI27" i="2"/>
  <c r="AI41" i="2"/>
  <c r="AI7" i="2"/>
  <c r="AI12" i="2"/>
  <c r="AI29" i="2"/>
  <c r="AI14" i="2"/>
  <c r="AI28" i="2"/>
  <c r="AI46" i="2"/>
  <c r="AI45" i="2"/>
  <c r="AI33" i="2"/>
  <c r="AI6" i="2"/>
  <c r="AI53" i="2"/>
  <c r="AI35" i="2"/>
  <c r="AI26" i="2"/>
  <c r="AI36" i="2"/>
  <c r="AI54" i="2"/>
  <c r="AI16" i="2"/>
  <c r="AI5" i="2"/>
  <c r="AI48" i="2"/>
  <c r="AI11" i="2"/>
  <c r="AI52" i="2"/>
  <c r="AI10" i="2"/>
  <c r="AI44" i="2"/>
  <c r="AI32" i="2"/>
  <c r="AI21" i="2"/>
  <c r="AI25" i="2"/>
  <c r="AI37" i="2"/>
  <c r="AI38" i="2"/>
  <c r="AI8" i="2"/>
  <c r="AI18" i="2"/>
  <c r="AI13" i="2"/>
  <c r="AJ10" i="2"/>
  <c r="AJ45" i="2"/>
  <c r="AJ4" i="2"/>
  <c r="AJ44" i="2"/>
  <c r="AJ49" i="2"/>
  <c r="AJ31" i="2"/>
  <c r="AJ50" i="2"/>
  <c r="AJ6" i="2"/>
  <c r="AJ27" i="2"/>
  <c r="AJ36" i="2"/>
  <c r="AJ37" i="2"/>
  <c r="AJ20" i="2"/>
  <c r="AJ9" i="2"/>
  <c r="AJ13" i="2"/>
  <c r="AJ33" i="2"/>
  <c r="AJ41" i="2"/>
  <c r="AJ30" i="2"/>
  <c r="AJ14" i="2"/>
  <c r="AJ54" i="2"/>
  <c r="AJ29" i="2"/>
  <c r="AJ28" i="2"/>
  <c r="AJ53" i="2"/>
  <c r="AJ32" i="2"/>
  <c r="AJ25" i="2"/>
  <c r="AJ23" i="2"/>
  <c r="AJ5" i="2"/>
  <c r="AJ21" i="2"/>
  <c r="AJ35" i="2"/>
  <c r="AJ38" i="2"/>
  <c r="AJ22" i="2"/>
  <c r="AJ26" i="2"/>
  <c r="AJ7" i="2"/>
  <c r="AJ19" i="2"/>
  <c r="AJ11" i="2"/>
  <c r="AJ40" i="2"/>
  <c r="AJ15" i="2"/>
  <c r="AJ42" i="2"/>
  <c r="AJ39" i="2"/>
  <c r="AJ17" i="2"/>
  <c r="AJ52" i="2"/>
  <c r="AJ18" i="2"/>
  <c r="AJ48" i="2"/>
  <c r="AJ46" i="2"/>
  <c r="AJ43" i="2"/>
  <c r="AJ51" i="2"/>
  <c r="AJ34" i="2"/>
  <c r="AJ12" i="2"/>
  <c r="AJ16" i="2"/>
  <c r="AJ47" i="2"/>
  <c r="AJ24" i="2"/>
  <c r="AJ8" i="2"/>
  <c r="L18" i="2" l="1"/>
  <c r="J34" i="2" s="1"/>
  <c r="I34" i="2"/>
  <c r="L20" i="2"/>
  <c r="J22" i="2"/>
  <c r="AI55" i="2"/>
  <c r="AM16" i="2" s="1"/>
  <c r="K34" i="2"/>
  <c r="AJ55" i="2"/>
  <c r="AN20" i="2" s="1"/>
  <c r="S22" i="2" l="1"/>
  <c r="L34" i="2"/>
  <c r="M34" i="2" s="1"/>
  <c r="T22" i="2"/>
  <c r="L22" i="2"/>
  <c r="N26" i="2" s="1"/>
  <c r="AM6" i="2"/>
  <c r="AM34" i="2"/>
  <c r="AM4" i="2"/>
  <c r="AM40" i="2"/>
  <c r="AM52" i="2"/>
  <c r="AM10" i="2"/>
  <c r="AM29" i="2"/>
  <c r="AM41" i="2"/>
  <c r="AM33" i="2"/>
  <c r="AM46" i="2"/>
  <c r="AM5" i="2"/>
  <c r="AM23" i="2"/>
  <c r="AM24" i="2"/>
  <c r="AM7" i="2"/>
  <c r="AM20" i="2"/>
  <c r="AM43" i="2"/>
  <c r="AM36" i="2"/>
  <c r="AM17" i="2"/>
  <c r="AM21" i="2"/>
  <c r="AM27" i="2"/>
  <c r="AM49" i="2"/>
  <c r="AM18" i="2"/>
  <c r="AM28" i="2"/>
  <c r="AM9" i="2"/>
  <c r="AM31" i="2"/>
  <c r="AM8" i="2"/>
  <c r="AM42" i="2"/>
  <c r="AM38" i="2"/>
  <c r="AM50" i="2"/>
  <c r="AM14" i="2"/>
  <c r="AM39" i="2"/>
  <c r="AM51" i="2"/>
  <c r="AM45" i="2"/>
  <c r="AM32" i="2"/>
  <c r="AM19" i="2"/>
  <c r="AM53" i="2"/>
  <c r="AM37" i="2"/>
  <c r="AM25" i="2"/>
  <c r="AM47" i="2"/>
  <c r="AM11" i="2"/>
  <c r="AM13" i="2"/>
  <c r="AM15" i="2"/>
  <c r="AM44" i="2"/>
  <c r="AM30" i="2"/>
  <c r="AM48" i="2"/>
  <c r="AM26" i="2"/>
  <c r="AM35" i="2"/>
  <c r="AM22" i="2"/>
  <c r="AM12" i="2"/>
  <c r="AM54" i="2"/>
  <c r="AN7" i="2"/>
  <c r="AN25" i="2"/>
  <c r="AN8" i="2"/>
  <c r="AN42" i="2"/>
  <c r="AN39" i="2"/>
  <c r="AN49" i="2"/>
  <c r="AN47" i="2"/>
  <c r="AN44" i="2"/>
  <c r="AN52" i="2"/>
  <c r="AN33" i="2"/>
  <c r="AN30" i="2"/>
  <c r="AN31" i="2"/>
  <c r="AN41" i="2"/>
  <c r="AN16" i="2"/>
  <c r="AN26" i="2"/>
  <c r="AN38" i="2"/>
  <c r="AN14" i="2"/>
  <c r="N27" i="2"/>
  <c r="P16" i="2"/>
  <c r="AN5" i="2"/>
  <c r="AN24" i="2"/>
  <c r="AN21" i="2"/>
  <c r="AN29" i="2"/>
  <c r="AN15" i="2"/>
  <c r="AN32" i="2"/>
  <c r="AN10" i="2"/>
  <c r="AN28" i="2"/>
  <c r="AN51" i="2"/>
  <c r="AN36" i="2"/>
  <c r="AN11" i="2"/>
  <c r="AN4" i="2"/>
  <c r="AN6" i="2"/>
  <c r="AN35" i="2"/>
  <c r="AN43" i="2"/>
  <c r="AN50" i="2"/>
  <c r="AN17" i="2"/>
  <c r="AN9" i="2"/>
  <c r="AN19" i="2"/>
  <c r="AN45" i="2"/>
  <c r="AN53" i="2"/>
  <c r="AN48" i="2"/>
  <c r="AN54" i="2"/>
  <c r="AN40" i="2"/>
  <c r="AN12" i="2"/>
  <c r="AN27" i="2"/>
  <c r="AN23" i="2"/>
  <c r="AN18" i="2"/>
  <c r="AN13" i="2"/>
  <c r="AN22" i="2"/>
  <c r="AN34" i="2"/>
  <c r="AN37" i="2"/>
  <c r="AN46" i="2"/>
  <c r="Z5" i="2" l="1"/>
  <c r="V5" i="2"/>
  <c r="V3" i="2"/>
  <c r="Z3" i="2"/>
  <c r="Z6" i="2" l="1"/>
  <c r="V22" i="2" s="1"/>
  <c r="V6" i="2"/>
  <c r="U22" i="2" s="1"/>
  <c r="E26" i="2"/>
  <c r="C31" i="2" s="1"/>
  <c r="E27" i="2"/>
  <c r="K31" i="2" s="1"/>
  <c r="L20" i="6" l="1"/>
  <c r="T22" i="6" s="1"/>
  <c r="N18" i="6"/>
  <c r="P16" i="6" l="1"/>
  <c r="Z3" i="6"/>
  <c r="M27" i="6"/>
  <c r="Z5" i="6"/>
  <c r="S22" i="6"/>
  <c r="L22" i="6"/>
  <c r="N20" i="6"/>
  <c r="M26" i="6" l="1"/>
  <c r="AJ10" i="6"/>
  <c r="V5" i="6"/>
  <c r="V3" i="6"/>
  <c r="Z6" i="6"/>
  <c r="V22" i="6" s="1"/>
  <c r="V6" i="6" l="1"/>
  <c r="U2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Matt Work</author>
  </authors>
  <commentList>
    <comment ref="AC1" authorId="0" shapeId="0" xr:uid="{00000000-0006-0000-0100-000001000000}">
      <text>
        <r>
          <rPr>
            <b/>
            <sz val="8"/>
            <color indexed="81"/>
            <rFont val="Tahoma"/>
            <family val="2"/>
          </rPr>
          <t>This is where the bias parameters for a single simulation are sampled</t>
        </r>
        <r>
          <rPr>
            <sz val="8"/>
            <color indexed="81"/>
            <rFont val="Tahoma"/>
            <family val="2"/>
          </rPr>
          <t xml:space="preserve">
</t>
        </r>
      </text>
    </comment>
    <comment ref="AH2" authorId="0" shapeId="0" xr:uid="{00000000-0006-0000-0100-000002000000}">
      <text>
        <r>
          <rPr>
            <b/>
            <sz val="8"/>
            <color indexed="81"/>
            <rFont val="Tahoma"/>
            <family val="2"/>
          </rPr>
          <t>This is where data for the graphs of the bias parameters is created</t>
        </r>
        <r>
          <rPr>
            <sz val="8"/>
            <color indexed="81"/>
            <rFont val="Tahoma"/>
            <family val="2"/>
          </rPr>
          <t xml:space="preserve">
</t>
        </r>
      </text>
    </comment>
    <comment ref="J6" authorId="0" shapeId="0" xr:uid="{00000000-0006-0000-0100-000003000000}">
      <text>
        <r>
          <rPr>
            <b/>
            <sz val="8"/>
            <color indexed="81"/>
            <rFont val="Tahoma"/>
            <family val="2"/>
          </rPr>
          <t>Checks if the values entered for the bias parameters are logical (i.e min &lt; mod1&lt; mod2&lt;max)</t>
        </r>
        <r>
          <rPr>
            <sz val="8"/>
            <color indexed="81"/>
            <rFont val="Tahoma"/>
            <family val="2"/>
          </rPr>
          <t xml:space="preserve">
</t>
        </r>
      </text>
    </comment>
    <comment ref="C7" authorId="0" shapeId="0" xr:uid="{00000000-0006-0000-0100-000004000000}">
      <text>
        <r>
          <rPr>
            <b/>
            <sz val="8"/>
            <color indexed="81"/>
            <rFont val="Tahoma"/>
            <family val="2"/>
          </rPr>
          <t>Minimum value for distribution</t>
        </r>
      </text>
    </comment>
    <comment ref="E7" authorId="0" shapeId="0" xr:uid="{00000000-0006-0000-0100-000005000000}">
      <text>
        <r>
          <rPr>
            <b/>
            <sz val="8"/>
            <color indexed="81"/>
            <rFont val="Tahoma"/>
            <family val="2"/>
          </rPr>
          <t>Lower mode value for distribution</t>
        </r>
        <r>
          <rPr>
            <sz val="8"/>
            <color indexed="81"/>
            <rFont val="Tahoma"/>
            <family val="2"/>
          </rPr>
          <t xml:space="preserve">
</t>
        </r>
      </text>
    </comment>
    <comment ref="G7" authorId="0" shapeId="0" xr:uid="{00000000-0006-0000-0100-000006000000}">
      <text>
        <r>
          <rPr>
            <b/>
            <sz val="8"/>
            <color indexed="81"/>
            <rFont val="Tahoma"/>
            <family val="2"/>
          </rPr>
          <t>Upper mode value for distribution</t>
        </r>
        <r>
          <rPr>
            <sz val="8"/>
            <color indexed="81"/>
            <rFont val="Tahoma"/>
            <family val="2"/>
          </rPr>
          <t xml:space="preserve">
</t>
        </r>
      </text>
    </comment>
    <comment ref="I7" authorId="0" shapeId="0" xr:uid="{00000000-0006-0000-0100-000007000000}">
      <text>
        <r>
          <rPr>
            <b/>
            <sz val="8"/>
            <color rgb="FF000000"/>
            <rFont val="Tahoma"/>
            <family val="2"/>
          </rPr>
          <t>Maximum value for distribution</t>
        </r>
        <r>
          <rPr>
            <sz val="8"/>
            <color rgb="FF000000"/>
            <rFont val="Tahoma"/>
            <family val="2"/>
          </rPr>
          <t xml:space="preserve">
</t>
        </r>
      </text>
    </comment>
    <comment ref="B8" authorId="0" shapeId="0" xr:uid="{00000000-0006-0000-0100-000008000000}">
      <text>
        <r>
          <rPr>
            <b/>
            <sz val="8"/>
            <color indexed="81"/>
            <rFont val="Tahoma"/>
            <family val="2"/>
          </rPr>
          <t>Sensitivity of exposure classification among those with the outcome</t>
        </r>
        <r>
          <rPr>
            <sz val="8"/>
            <color indexed="81"/>
            <rFont val="Tahoma"/>
            <family val="2"/>
          </rPr>
          <t xml:space="preserve">
</t>
        </r>
      </text>
    </comment>
    <comment ref="B9" authorId="0" shapeId="0" xr:uid="{00000000-0006-0000-0100-000009000000}">
      <text>
        <r>
          <rPr>
            <b/>
            <sz val="8"/>
            <color indexed="81"/>
            <rFont val="Tahoma"/>
            <family val="2"/>
          </rPr>
          <t>Sensitivity of exposure classification among those without the outcome</t>
        </r>
        <r>
          <rPr>
            <sz val="8"/>
            <color indexed="81"/>
            <rFont val="Tahoma"/>
            <family val="2"/>
          </rPr>
          <t xml:space="preserve">
</t>
        </r>
      </text>
    </comment>
    <comment ref="B10" authorId="0" shapeId="0" xr:uid="{00000000-0006-0000-0100-00000A000000}">
      <text>
        <r>
          <rPr>
            <b/>
            <sz val="8"/>
            <color indexed="81"/>
            <rFont val="Tahoma"/>
            <family val="2"/>
          </rPr>
          <t>Specificity of exposure classification among those with the outcome</t>
        </r>
        <r>
          <rPr>
            <sz val="8"/>
            <color indexed="81"/>
            <rFont val="Tahoma"/>
            <family val="2"/>
          </rPr>
          <t xml:space="preserve">
</t>
        </r>
      </text>
    </comment>
    <comment ref="B11" authorId="0" shapeId="0" xr:uid="{00000000-0006-0000-0100-00000B000000}">
      <text>
        <r>
          <rPr>
            <b/>
            <sz val="8"/>
            <color rgb="FF000000"/>
            <rFont val="Tahoma"/>
            <family val="2"/>
          </rPr>
          <t>Specificity of exposure classification among those without the outcome</t>
        </r>
        <r>
          <rPr>
            <sz val="8"/>
            <color rgb="FF000000"/>
            <rFont val="Tahoma"/>
            <family val="2"/>
          </rPr>
          <t xml:space="preserve">
</t>
        </r>
      </text>
    </comment>
    <comment ref="B12" authorId="0" shapeId="0" xr:uid="{00000000-0006-0000-0100-00000C000000}">
      <text>
        <r>
          <rPr>
            <b/>
            <sz val="8"/>
            <color indexed="81"/>
            <rFont val="Tahoma"/>
            <family val="2"/>
          </rPr>
          <t>Choose ND for non-differential and D for differential</t>
        </r>
        <r>
          <rPr>
            <sz val="8"/>
            <color indexed="81"/>
            <rFont val="Tahoma"/>
            <family val="2"/>
          </rPr>
          <t xml:space="preserve">
</t>
        </r>
      </text>
    </comment>
    <comment ref="E12" authorId="0" shapeId="0" xr:uid="{00000000-0006-0000-0100-00000D000000}">
      <text>
        <r>
          <rPr>
            <b/>
            <sz val="8"/>
            <color rgb="FF000000"/>
            <rFont val="Tahoma"/>
            <family val="2"/>
          </rPr>
          <t>Is misclassification non-differential (ND) or differential (D)?</t>
        </r>
        <r>
          <rPr>
            <sz val="8"/>
            <color rgb="FF000000"/>
            <rFont val="Tahoma"/>
            <family val="2"/>
          </rPr>
          <t xml:space="preserve">
</t>
        </r>
      </text>
    </comment>
    <comment ref="I12" authorId="0" shapeId="0" xr:uid="{00000000-0006-0000-0100-00000E000000}">
      <text>
        <r>
          <rPr>
            <b/>
            <sz val="8"/>
            <color rgb="FF000000"/>
            <rFont val="Tahoma"/>
            <family val="2"/>
          </rPr>
          <t>Enter the number of simulations to run</t>
        </r>
        <r>
          <rPr>
            <sz val="8"/>
            <color rgb="FF000000"/>
            <rFont val="Tahoma"/>
            <family val="2"/>
          </rPr>
          <t xml:space="preserve">
</t>
        </r>
      </text>
    </comment>
    <comment ref="C14" authorId="0" shapeId="0" xr:uid="{00000000-0006-0000-0100-000010000000}">
      <text>
        <r>
          <rPr>
            <b/>
            <sz val="8"/>
            <color rgb="FF000000"/>
            <rFont val="Tahoma"/>
            <family val="2"/>
          </rPr>
          <t>What is the exposure?</t>
        </r>
        <r>
          <rPr>
            <sz val="8"/>
            <color rgb="FF000000"/>
            <rFont val="Tahoma"/>
            <family val="2"/>
          </rPr>
          <t xml:space="preserve">
</t>
        </r>
      </text>
    </comment>
    <comment ref="G14" authorId="0" shapeId="0" xr:uid="{00000000-0006-0000-0100-000011000000}">
      <text>
        <r>
          <rPr>
            <b/>
            <sz val="8"/>
            <color indexed="81"/>
            <rFont val="Tahoma"/>
            <family val="2"/>
          </rPr>
          <t xml:space="preserve">What is the outcome?
</t>
        </r>
      </text>
    </comment>
    <comment ref="I15" authorId="0" shapeId="0" xr:uid="{00000000-0006-0000-0100-000012000000}">
      <text>
        <r>
          <rPr>
            <b/>
            <sz val="8"/>
            <color rgb="FF000000"/>
            <rFont val="Tahoma"/>
            <family val="2"/>
          </rPr>
          <t>The green cells below shows a single correction for a given sensitivity and specificity.</t>
        </r>
      </text>
    </comment>
    <comment ref="S20" authorId="0" shapeId="0" xr:uid="{00000000-0006-0000-0100-000013000000}">
      <text>
        <r>
          <rPr>
            <b/>
            <sz val="8"/>
            <color rgb="FF000000"/>
            <rFont val="Tahoma"/>
            <family val="2"/>
          </rPr>
          <t>This is where the systematic error simulation data is stored</t>
        </r>
        <r>
          <rPr>
            <sz val="8"/>
            <color rgb="FF000000"/>
            <rFont val="Tahoma"/>
            <family val="2"/>
          </rPr>
          <t xml:space="preserve">
</t>
        </r>
      </text>
    </comment>
    <comment ref="U20" authorId="0" shapeId="0" xr:uid="{00000000-0006-0000-0100-000014000000}">
      <text>
        <r>
          <rPr>
            <b/>
            <sz val="8"/>
            <color rgb="FF000000"/>
            <rFont val="Tahoma"/>
            <family val="2"/>
          </rPr>
          <t>This is where the systematic and random error simulation data is stored</t>
        </r>
        <r>
          <rPr>
            <sz val="8"/>
            <color rgb="FF000000"/>
            <rFont val="Tahoma"/>
            <family val="2"/>
          </rPr>
          <t xml:space="preserve">
</t>
        </r>
      </text>
    </comment>
    <comment ref="W20" authorId="0" shapeId="0" xr:uid="{00000000-0006-0000-0100-000015000000}">
      <text>
        <r>
          <rPr>
            <b/>
            <sz val="8"/>
            <color rgb="FF000000"/>
            <rFont val="Tahoma"/>
            <family val="2"/>
          </rPr>
          <t>This is where the sampled bias parameters are stored</t>
        </r>
        <r>
          <rPr>
            <sz val="8"/>
            <color rgb="FF000000"/>
            <rFont val="Tahoma"/>
            <family val="2"/>
          </rPr>
          <t xml:space="preserve">
</t>
        </r>
      </text>
    </comment>
    <comment ref="P29" authorId="0" shapeId="0" xr:uid="{00000000-0006-0000-0100-000016000000}">
      <text>
        <r>
          <rPr>
            <sz val="11"/>
            <color rgb="FF000000"/>
            <rFont val="Arial"/>
            <family val="2"/>
          </rPr>
          <t>Number of simulations that were discarded because of negative cells - does not count 0 cells, which will be deleted and show up in missing iterations</t>
        </r>
      </text>
    </comment>
    <comment ref="B31" authorId="0" shapeId="0" xr:uid="{00000000-0006-0000-0100-000017000000}">
      <text>
        <r>
          <rPr>
            <b/>
            <sz val="8"/>
            <color indexed="81"/>
            <rFont val="Tahoma"/>
            <family val="2"/>
          </rPr>
          <t>Traditional 95% confidence interval including only random error</t>
        </r>
      </text>
    </comment>
    <comment ref="I31" authorId="0" shapeId="0" xr:uid="{00000000-0006-0000-0100-000018000000}">
      <text>
        <r>
          <rPr>
            <b/>
            <sz val="8"/>
            <color indexed="81"/>
            <rFont val="Tahoma"/>
            <family val="2"/>
          </rPr>
          <t>Traditional 95% confidence interval including only random error</t>
        </r>
      </text>
    </comment>
    <comment ref="B32" authorId="0" shapeId="0" xr:uid="{00000000-0006-0000-0100-000019000000}">
      <text>
        <r>
          <rPr>
            <b/>
            <sz val="8"/>
            <color indexed="81"/>
            <rFont val="Tahoma"/>
            <family val="2"/>
          </rPr>
          <t>Simulation interval including only systematic error</t>
        </r>
        <r>
          <rPr>
            <sz val="8"/>
            <color indexed="81"/>
            <rFont val="Tahoma"/>
            <family val="2"/>
          </rPr>
          <t xml:space="preserve">
</t>
        </r>
      </text>
    </comment>
    <comment ref="I32" authorId="0" shapeId="0" xr:uid="{00000000-0006-0000-0100-00001A000000}">
      <text>
        <r>
          <rPr>
            <b/>
            <sz val="8"/>
            <color rgb="FF000000"/>
            <rFont val="Tahoma"/>
            <family val="2"/>
          </rPr>
          <t>Simulation interval including only systematic error</t>
        </r>
        <r>
          <rPr>
            <sz val="8"/>
            <color rgb="FF000000"/>
            <rFont val="Tahoma"/>
            <family val="2"/>
          </rPr>
          <t xml:space="preserve">
</t>
        </r>
      </text>
    </comment>
    <comment ref="B33" authorId="0" shapeId="0" xr:uid="{00000000-0006-0000-0100-00001B000000}">
      <text>
        <r>
          <rPr>
            <b/>
            <sz val="8"/>
            <color indexed="81"/>
            <rFont val="Tahoma"/>
            <family val="2"/>
          </rPr>
          <t xml:space="preserve">Simulation interval including both systematic and random error
</t>
        </r>
        <r>
          <rPr>
            <sz val="8"/>
            <color indexed="81"/>
            <rFont val="Tahoma"/>
            <family val="2"/>
          </rPr>
          <t xml:space="preserve">
</t>
        </r>
      </text>
    </comment>
    <comment ref="I33" authorId="0" shapeId="0" xr:uid="{00000000-0006-0000-0100-00001C000000}">
      <text>
        <r>
          <rPr>
            <b/>
            <sz val="8"/>
            <color indexed="81"/>
            <rFont val="Tahoma"/>
            <family val="2"/>
          </rPr>
          <t xml:space="preserve">Simulation interval including both systematic and random error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Matt Work</author>
  </authors>
  <commentList>
    <comment ref="AC1" authorId="0" shapeId="0" xr:uid="{00000000-0006-0000-0300-000001000000}">
      <text>
        <r>
          <rPr>
            <b/>
            <sz val="8"/>
            <color indexed="81"/>
            <rFont val="Tahoma"/>
            <family val="2"/>
          </rPr>
          <t>This is where the bias parameters for a single simulation are sampled</t>
        </r>
        <r>
          <rPr>
            <sz val="8"/>
            <color indexed="81"/>
            <rFont val="Tahoma"/>
            <family val="2"/>
          </rPr>
          <t xml:space="preserve">
</t>
        </r>
      </text>
    </comment>
    <comment ref="AL2" authorId="0" shapeId="0" xr:uid="{00000000-0006-0000-0300-000002000000}">
      <text>
        <r>
          <rPr>
            <b/>
            <sz val="8"/>
            <color indexed="81"/>
            <rFont val="Tahoma"/>
            <family val="2"/>
          </rPr>
          <t>This is where data for the graphs of the bias parameters is created</t>
        </r>
        <r>
          <rPr>
            <sz val="8"/>
            <color indexed="81"/>
            <rFont val="Tahoma"/>
            <family val="2"/>
          </rPr>
          <t xml:space="preserve">
</t>
        </r>
      </text>
    </comment>
    <comment ref="J6" authorId="0" shapeId="0" xr:uid="{00000000-0006-0000-0300-000003000000}">
      <text>
        <r>
          <rPr>
            <b/>
            <sz val="8"/>
            <color indexed="81"/>
            <rFont val="Tahoma"/>
            <family val="2"/>
          </rPr>
          <t>Checks if the values entered for the bias parameters are logical (i.e min &lt; mod1&lt; mod2&lt;max)</t>
        </r>
        <r>
          <rPr>
            <sz val="8"/>
            <color indexed="81"/>
            <rFont val="Tahoma"/>
            <family val="2"/>
          </rPr>
          <t xml:space="preserve">
</t>
        </r>
      </text>
    </comment>
    <comment ref="C7" authorId="0" shapeId="0" xr:uid="{00000000-0006-0000-0300-000004000000}">
      <text>
        <r>
          <rPr>
            <b/>
            <sz val="8"/>
            <color indexed="81"/>
            <rFont val="Tahoma"/>
            <family val="2"/>
          </rPr>
          <t>Minimum value for distribution</t>
        </r>
      </text>
    </comment>
    <comment ref="E7" authorId="0" shapeId="0" xr:uid="{00000000-0006-0000-0300-000005000000}">
      <text>
        <r>
          <rPr>
            <b/>
            <sz val="8"/>
            <color indexed="81"/>
            <rFont val="Tahoma"/>
            <family val="2"/>
          </rPr>
          <t>Lower mode value for distribution</t>
        </r>
        <r>
          <rPr>
            <sz val="8"/>
            <color indexed="81"/>
            <rFont val="Tahoma"/>
            <family val="2"/>
          </rPr>
          <t xml:space="preserve">
</t>
        </r>
      </text>
    </comment>
    <comment ref="G7" authorId="0" shapeId="0" xr:uid="{00000000-0006-0000-0300-000006000000}">
      <text>
        <r>
          <rPr>
            <b/>
            <sz val="8"/>
            <color indexed="81"/>
            <rFont val="Tahoma"/>
            <family val="2"/>
          </rPr>
          <t>Upper mode value for distribution</t>
        </r>
        <r>
          <rPr>
            <sz val="8"/>
            <color indexed="81"/>
            <rFont val="Tahoma"/>
            <family val="2"/>
          </rPr>
          <t xml:space="preserve">
</t>
        </r>
      </text>
    </comment>
    <comment ref="I7" authorId="0" shapeId="0" xr:uid="{00000000-0006-0000-0300-000007000000}">
      <text>
        <r>
          <rPr>
            <b/>
            <sz val="8"/>
            <color indexed="81"/>
            <rFont val="Tahoma"/>
            <family val="2"/>
          </rPr>
          <t>Maximum value for distribution</t>
        </r>
        <r>
          <rPr>
            <sz val="8"/>
            <color indexed="81"/>
            <rFont val="Tahoma"/>
            <family val="2"/>
          </rPr>
          <t xml:space="preserve">
</t>
        </r>
      </text>
    </comment>
    <comment ref="B8" authorId="0" shapeId="0" xr:uid="{00000000-0006-0000-0300-000008000000}">
      <text>
        <r>
          <rPr>
            <b/>
            <sz val="8"/>
            <color indexed="81"/>
            <rFont val="Tahoma"/>
            <family val="2"/>
          </rPr>
          <t>Sensitivity of outcome classification among those with the exposure</t>
        </r>
        <r>
          <rPr>
            <sz val="8"/>
            <color indexed="81"/>
            <rFont val="Tahoma"/>
            <family val="2"/>
          </rPr>
          <t xml:space="preserve">
</t>
        </r>
      </text>
    </comment>
    <comment ref="B9" authorId="0" shapeId="0" xr:uid="{00000000-0006-0000-0300-000009000000}">
      <text>
        <r>
          <rPr>
            <b/>
            <sz val="8"/>
            <color indexed="81"/>
            <rFont val="Tahoma"/>
            <family val="2"/>
          </rPr>
          <t>Sensitivity of outcome classification among those without the exposure</t>
        </r>
        <r>
          <rPr>
            <sz val="8"/>
            <color indexed="81"/>
            <rFont val="Tahoma"/>
            <family val="2"/>
          </rPr>
          <t xml:space="preserve">
</t>
        </r>
      </text>
    </comment>
    <comment ref="B10" authorId="0" shapeId="0" xr:uid="{00000000-0006-0000-0300-00000A000000}">
      <text>
        <r>
          <rPr>
            <b/>
            <sz val="8"/>
            <color indexed="81"/>
            <rFont val="Tahoma"/>
            <family val="2"/>
          </rPr>
          <t>Specificity of outcome classification among those with the exposure</t>
        </r>
        <r>
          <rPr>
            <sz val="8"/>
            <color indexed="81"/>
            <rFont val="Tahoma"/>
            <family val="2"/>
          </rPr>
          <t xml:space="preserve">
</t>
        </r>
      </text>
    </comment>
    <comment ref="B11" authorId="0" shapeId="0" xr:uid="{00000000-0006-0000-0300-00000B000000}">
      <text>
        <r>
          <rPr>
            <b/>
            <sz val="8"/>
            <color indexed="81"/>
            <rFont val="Tahoma"/>
            <family val="2"/>
          </rPr>
          <t>Specificity of outcome classification among those without the exposure</t>
        </r>
        <r>
          <rPr>
            <sz val="8"/>
            <color indexed="81"/>
            <rFont val="Tahoma"/>
            <family val="2"/>
          </rPr>
          <t xml:space="preserve">
</t>
        </r>
      </text>
    </comment>
    <comment ref="B12" authorId="0" shapeId="0" xr:uid="{00000000-0006-0000-0300-00000C000000}">
      <text>
        <r>
          <rPr>
            <b/>
            <sz val="8"/>
            <color indexed="81"/>
            <rFont val="Tahoma"/>
            <family val="2"/>
          </rPr>
          <t>Choose ND for non-differential and D for differential</t>
        </r>
        <r>
          <rPr>
            <sz val="8"/>
            <color indexed="81"/>
            <rFont val="Tahoma"/>
            <family val="2"/>
          </rPr>
          <t xml:space="preserve">
</t>
        </r>
      </text>
    </comment>
    <comment ref="E12" authorId="0" shapeId="0" xr:uid="{00000000-0006-0000-0300-00000D000000}">
      <text>
        <r>
          <rPr>
            <b/>
            <sz val="8"/>
            <color rgb="FF000000"/>
            <rFont val="Tahoma"/>
            <family val="2"/>
          </rPr>
          <t>Is misclassification non-differential (ND) or differential (D)?</t>
        </r>
        <r>
          <rPr>
            <sz val="8"/>
            <color rgb="FF000000"/>
            <rFont val="Tahoma"/>
            <family val="2"/>
          </rPr>
          <t xml:space="preserve">
</t>
        </r>
      </text>
    </comment>
    <comment ref="G12" authorId="0" shapeId="0" xr:uid="{00000000-0006-0000-0300-00000E000000}">
      <text>
        <r>
          <rPr>
            <b/>
            <sz val="8"/>
            <color rgb="FF000000"/>
            <rFont val="Tahoma"/>
            <family val="2"/>
          </rPr>
          <t>Enter the number of simulations to run</t>
        </r>
        <r>
          <rPr>
            <sz val="8"/>
            <color rgb="FF000000"/>
            <rFont val="Tahoma"/>
            <family val="2"/>
          </rPr>
          <t xml:space="preserve">
</t>
        </r>
      </text>
    </comment>
    <comment ref="I12" authorId="0" shapeId="0" xr:uid="{00000000-0006-0000-0300-00000F000000}">
      <text>
        <r>
          <rPr>
            <b/>
            <sz val="8"/>
            <color rgb="FF000000"/>
            <rFont val="Tahoma"/>
            <family val="2"/>
          </rPr>
          <t>Enter the number of simulations to run</t>
        </r>
        <r>
          <rPr>
            <sz val="8"/>
            <color rgb="FF000000"/>
            <rFont val="Tahoma"/>
            <family val="2"/>
          </rPr>
          <t xml:space="preserve">
</t>
        </r>
      </text>
    </comment>
    <comment ref="C14" authorId="0" shapeId="0" xr:uid="{00000000-0006-0000-0300-000010000000}">
      <text>
        <r>
          <rPr>
            <b/>
            <sz val="8"/>
            <color indexed="81"/>
            <rFont val="Tahoma"/>
            <family val="2"/>
          </rPr>
          <t>What is the exposure?</t>
        </r>
        <r>
          <rPr>
            <sz val="8"/>
            <color indexed="81"/>
            <rFont val="Tahoma"/>
            <family val="2"/>
          </rPr>
          <t xml:space="preserve">
</t>
        </r>
      </text>
    </comment>
    <comment ref="G14" authorId="0" shapeId="0" xr:uid="{00000000-0006-0000-0300-000011000000}">
      <text>
        <r>
          <rPr>
            <b/>
            <sz val="8"/>
            <color rgb="FF000000"/>
            <rFont val="Tahoma"/>
            <family val="2"/>
          </rPr>
          <t xml:space="preserve">What is the outcome?
</t>
        </r>
      </text>
    </comment>
    <comment ref="I15" authorId="0" shapeId="0" xr:uid="{00000000-0006-0000-0300-000012000000}">
      <text>
        <r>
          <rPr>
            <b/>
            <sz val="8"/>
            <color indexed="8"/>
            <rFont val="Tahoma"/>
            <family val="2"/>
          </rPr>
          <t>The green cells below shows a single correction for a given sensitivity and specificity.</t>
        </r>
      </text>
    </comment>
    <comment ref="O17" authorId="0" shapeId="0" xr:uid="{00000000-0006-0000-0300-000013000000}">
      <text>
        <r>
          <rPr>
            <b/>
            <sz val="8"/>
            <color indexed="8"/>
            <rFont val="Tahoma"/>
            <family val="2"/>
          </rPr>
          <t>For the current simulation, these are the values that were chosen from the bias parameter distributions</t>
        </r>
        <r>
          <rPr>
            <sz val="8"/>
            <color indexed="8"/>
            <rFont val="Tahoma"/>
            <family val="2"/>
          </rPr>
          <t xml:space="preserve">
</t>
        </r>
      </text>
    </comment>
    <comment ref="S20" authorId="0" shapeId="0" xr:uid="{00000000-0006-0000-0300-000014000000}">
      <text>
        <r>
          <rPr>
            <b/>
            <sz val="8"/>
            <color indexed="81"/>
            <rFont val="Tahoma"/>
            <family val="2"/>
          </rPr>
          <t>This is where the systematic error simulation data is stored</t>
        </r>
        <r>
          <rPr>
            <sz val="8"/>
            <color indexed="81"/>
            <rFont val="Tahoma"/>
            <family val="2"/>
          </rPr>
          <t xml:space="preserve">
</t>
        </r>
      </text>
    </comment>
    <comment ref="U20" authorId="0" shapeId="0" xr:uid="{00000000-0006-0000-0300-000015000000}">
      <text>
        <r>
          <rPr>
            <b/>
            <sz val="8"/>
            <color indexed="81"/>
            <rFont val="Tahoma"/>
            <family val="2"/>
          </rPr>
          <t>This is where the systematic and random error simulation data is stored</t>
        </r>
        <r>
          <rPr>
            <sz val="8"/>
            <color indexed="81"/>
            <rFont val="Tahoma"/>
            <family val="2"/>
          </rPr>
          <t xml:space="preserve">
</t>
        </r>
      </text>
    </comment>
    <comment ref="W20" authorId="0" shapeId="0" xr:uid="{00000000-0006-0000-0300-000016000000}">
      <text>
        <r>
          <rPr>
            <b/>
            <sz val="8"/>
            <color indexed="81"/>
            <rFont val="Tahoma"/>
            <family val="2"/>
          </rPr>
          <t>This is where the sampled bias parameters are stored</t>
        </r>
        <r>
          <rPr>
            <sz val="8"/>
            <color indexed="81"/>
            <rFont val="Tahoma"/>
            <family val="2"/>
          </rPr>
          <t xml:space="preserve">
</t>
        </r>
      </text>
    </comment>
    <comment ref="P29" authorId="0" shapeId="0" xr:uid="{00000000-0006-0000-0300-000017000000}">
      <text>
        <r>
          <rPr>
            <sz val="12"/>
            <color rgb="FF000000"/>
            <rFont val="Arial"/>
            <family val="2"/>
          </rPr>
          <t>Number of simulations that were discarded because of negative cells - does not count 0 cells, which will be deleted and show up in missing iterations</t>
        </r>
      </text>
    </comment>
    <comment ref="B31" authorId="0" shapeId="0" xr:uid="{00000000-0006-0000-0300-000018000000}">
      <text>
        <r>
          <rPr>
            <b/>
            <sz val="8"/>
            <color indexed="81"/>
            <rFont val="Tahoma"/>
            <family val="2"/>
          </rPr>
          <t>Traditional 95% confidence interval including only random error</t>
        </r>
      </text>
    </comment>
    <comment ref="I31" authorId="0" shapeId="0" xr:uid="{00000000-0006-0000-0300-000019000000}">
      <text>
        <r>
          <rPr>
            <b/>
            <sz val="8"/>
            <color indexed="8"/>
            <rFont val="Tahoma"/>
            <family val="2"/>
          </rPr>
          <t>Traditional 95% confidence interval including only random error</t>
        </r>
      </text>
    </comment>
    <comment ref="B32" authorId="0" shapeId="0" xr:uid="{00000000-0006-0000-0300-00001A000000}">
      <text>
        <r>
          <rPr>
            <b/>
            <sz val="8"/>
            <color indexed="81"/>
            <rFont val="Tahoma"/>
            <family val="2"/>
          </rPr>
          <t>Simulation interval including only systematic error</t>
        </r>
        <r>
          <rPr>
            <sz val="8"/>
            <color indexed="81"/>
            <rFont val="Tahoma"/>
            <family val="2"/>
          </rPr>
          <t xml:space="preserve">
</t>
        </r>
      </text>
    </comment>
    <comment ref="I32" authorId="0" shapeId="0" xr:uid="{00000000-0006-0000-0300-00001B000000}">
      <text>
        <r>
          <rPr>
            <b/>
            <sz val="8"/>
            <color indexed="81"/>
            <rFont val="Tahoma"/>
            <family val="2"/>
          </rPr>
          <t>Simulation interval including only systematic error</t>
        </r>
        <r>
          <rPr>
            <sz val="8"/>
            <color indexed="81"/>
            <rFont val="Tahoma"/>
            <family val="2"/>
          </rPr>
          <t xml:space="preserve">
</t>
        </r>
      </text>
    </comment>
    <comment ref="B33" authorId="0" shapeId="0" xr:uid="{00000000-0006-0000-0300-00001C000000}">
      <text>
        <r>
          <rPr>
            <b/>
            <sz val="8"/>
            <color indexed="81"/>
            <rFont val="Tahoma"/>
            <family val="2"/>
          </rPr>
          <t xml:space="preserve">Simulation interval including both systematic and random error
</t>
        </r>
        <r>
          <rPr>
            <sz val="8"/>
            <color indexed="81"/>
            <rFont val="Tahoma"/>
            <family val="2"/>
          </rPr>
          <t xml:space="preserve">
</t>
        </r>
      </text>
    </comment>
    <comment ref="I33" authorId="0" shapeId="0" xr:uid="{00000000-0006-0000-0300-00001D000000}">
      <text>
        <r>
          <rPr>
            <b/>
            <sz val="8"/>
            <color indexed="81"/>
            <rFont val="Tahoma"/>
            <family val="2"/>
          </rPr>
          <t xml:space="preserve">Simulation interval including both systematic and random error
</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Matt Work</author>
  </authors>
  <commentList>
    <comment ref="AB1" authorId="0" shapeId="0" xr:uid="{C059245E-2492-B342-ACDD-A42A0453A01B}">
      <text>
        <r>
          <rPr>
            <b/>
            <sz val="8"/>
            <color indexed="81"/>
            <rFont val="Tahoma"/>
            <family val="2"/>
          </rPr>
          <t>This is where the bias parameters for a single simulation are sampled</t>
        </r>
        <r>
          <rPr>
            <sz val="8"/>
            <color indexed="81"/>
            <rFont val="Tahoma"/>
            <family val="2"/>
          </rPr>
          <t xml:space="preserve">
</t>
        </r>
      </text>
    </comment>
    <comment ref="AG2" authorId="0" shapeId="0" xr:uid="{9B00428A-6669-9F45-9FA0-25D7A31616DC}">
      <text>
        <r>
          <rPr>
            <b/>
            <sz val="8"/>
            <color rgb="FF000000"/>
            <rFont val="Tahoma"/>
            <family val="2"/>
          </rPr>
          <t>This is where data for the graphs of the bias parameters is created</t>
        </r>
        <r>
          <rPr>
            <sz val="8"/>
            <color rgb="FF000000"/>
            <rFont val="Tahoma"/>
            <family val="2"/>
          </rPr>
          <t xml:space="preserve">
</t>
        </r>
      </text>
    </comment>
    <comment ref="J6" authorId="0" shapeId="0" xr:uid="{BEAF85AE-E2D7-504D-8363-F6DE63C00E81}">
      <text>
        <r>
          <rPr>
            <b/>
            <sz val="8"/>
            <color rgb="FF000000"/>
            <rFont val="Tahoma"/>
            <family val="2"/>
          </rPr>
          <t>Checks if the values entered for the bias parameters are logical (i.e min &lt; mod1&lt; mod2&lt;max)</t>
        </r>
        <r>
          <rPr>
            <sz val="8"/>
            <color rgb="FF000000"/>
            <rFont val="Tahoma"/>
            <family val="2"/>
          </rPr>
          <t xml:space="preserve">
</t>
        </r>
      </text>
    </comment>
    <comment ref="C7" authorId="0" shapeId="0" xr:uid="{9E96973B-50F2-ED40-9EBD-C0EBC38F2045}">
      <text>
        <r>
          <rPr>
            <b/>
            <sz val="8"/>
            <color indexed="81"/>
            <rFont val="Tahoma"/>
            <family val="2"/>
          </rPr>
          <t>Minimum value for distribution</t>
        </r>
      </text>
    </comment>
    <comment ref="E7" authorId="0" shapeId="0" xr:uid="{A6E3FE82-18F8-9A47-970B-1AC9FAF4111D}">
      <text>
        <r>
          <rPr>
            <b/>
            <sz val="8"/>
            <color indexed="81"/>
            <rFont val="Tahoma"/>
            <family val="2"/>
          </rPr>
          <t>Lower mode value for distribution</t>
        </r>
        <r>
          <rPr>
            <sz val="8"/>
            <color indexed="81"/>
            <rFont val="Tahoma"/>
            <family val="2"/>
          </rPr>
          <t xml:space="preserve">
</t>
        </r>
      </text>
    </comment>
    <comment ref="G7" authorId="0" shapeId="0" xr:uid="{3E209346-8B1A-7046-94F7-069B39297DB8}">
      <text>
        <r>
          <rPr>
            <b/>
            <sz val="8"/>
            <color rgb="FF000000"/>
            <rFont val="Tahoma"/>
            <family val="2"/>
          </rPr>
          <t>Upper mode value for distribution</t>
        </r>
        <r>
          <rPr>
            <sz val="8"/>
            <color rgb="FF000000"/>
            <rFont val="Tahoma"/>
            <family val="2"/>
          </rPr>
          <t xml:space="preserve">
</t>
        </r>
      </text>
    </comment>
    <comment ref="I7" authorId="0" shapeId="0" xr:uid="{1C245F0F-8EDA-6F4C-8B57-1EF3BB82F4F8}">
      <text>
        <r>
          <rPr>
            <b/>
            <sz val="8"/>
            <color rgb="FF000000"/>
            <rFont val="Tahoma"/>
            <family val="2"/>
          </rPr>
          <t>Maximum value for distribution</t>
        </r>
        <r>
          <rPr>
            <sz val="8"/>
            <color rgb="FF000000"/>
            <rFont val="Tahoma"/>
            <family val="2"/>
          </rPr>
          <t xml:space="preserve">
</t>
        </r>
      </text>
    </comment>
    <comment ref="C11" authorId="0" shapeId="0" xr:uid="{ED8E2945-0F86-D44D-9BCD-1C305ABE7C0F}">
      <text>
        <r>
          <rPr>
            <b/>
            <sz val="8"/>
            <color rgb="FF000000"/>
            <rFont val="Tahoma"/>
            <family val="2"/>
          </rPr>
          <t>Input the number of simulations you would like to run</t>
        </r>
      </text>
    </comment>
    <comment ref="I13" authorId="0" shapeId="0" xr:uid="{30224C38-24E6-B848-B538-BFB8450E2970}">
      <text>
        <r>
          <rPr>
            <b/>
            <sz val="8"/>
            <color rgb="FF000000"/>
            <rFont val="Tahoma"/>
            <family val="2"/>
          </rPr>
          <t>What is the exposure?</t>
        </r>
        <r>
          <rPr>
            <sz val="8"/>
            <color rgb="FF000000"/>
            <rFont val="Tahoma"/>
            <family val="2"/>
          </rPr>
          <t xml:space="preserve">
</t>
        </r>
      </text>
    </comment>
    <comment ref="C14" authorId="0" shapeId="0" xr:uid="{87E1C539-EA4A-6F45-B095-AF6144A45B84}">
      <text>
        <r>
          <rPr>
            <b/>
            <sz val="8"/>
            <color indexed="81"/>
            <rFont val="Tahoma"/>
            <family val="2"/>
          </rPr>
          <t>What is the unknown or unmeasured confounder?</t>
        </r>
      </text>
    </comment>
    <comment ref="I14" authorId="0" shapeId="0" xr:uid="{EE6618E5-E4A3-434B-827D-7F7FC765CD65}">
      <text>
        <r>
          <rPr>
            <b/>
            <sz val="8"/>
            <color rgb="FF000000"/>
            <rFont val="Tahoma"/>
            <family val="2"/>
          </rPr>
          <t xml:space="preserve">What is the outcome?
</t>
        </r>
      </text>
    </comment>
    <comment ref="S20" authorId="0" shapeId="0" xr:uid="{3FFDCE99-4829-2146-8525-88E1841DDD1C}">
      <text>
        <r>
          <rPr>
            <b/>
            <sz val="8"/>
            <color rgb="FF000000"/>
            <rFont val="Tahoma"/>
            <family val="2"/>
          </rPr>
          <t>This is where the systematic error simulation data is stored</t>
        </r>
        <r>
          <rPr>
            <sz val="8"/>
            <color rgb="FF000000"/>
            <rFont val="Tahoma"/>
            <family val="2"/>
          </rPr>
          <t xml:space="preserve">
</t>
        </r>
      </text>
    </comment>
    <comment ref="U20" authorId="0" shapeId="0" xr:uid="{94C63786-06FF-D246-9E8E-F535C0FD7202}">
      <text>
        <r>
          <rPr>
            <b/>
            <sz val="8"/>
            <color rgb="FF000000"/>
            <rFont val="Tahoma"/>
            <family val="2"/>
          </rPr>
          <t>This is where the systematic and random error simulation data is stored</t>
        </r>
        <r>
          <rPr>
            <sz val="8"/>
            <color rgb="FF000000"/>
            <rFont val="Tahoma"/>
            <family val="2"/>
          </rPr>
          <t xml:space="preserve">
</t>
        </r>
      </text>
    </comment>
    <comment ref="W20" authorId="0" shapeId="0" xr:uid="{9540036B-D0A2-BD4D-A45F-4588B695560B}">
      <text>
        <r>
          <rPr>
            <b/>
            <sz val="8"/>
            <color indexed="81"/>
            <rFont val="Tahoma"/>
            <family val="2"/>
          </rPr>
          <t xml:space="preserve">This is where the sampled bias parameters are stored
</t>
        </r>
        <r>
          <rPr>
            <sz val="8"/>
            <color indexed="81"/>
            <rFont val="Tahoma"/>
            <family val="2"/>
          </rPr>
          <t xml:space="preserve">
</t>
        </r>
      </text>
    </comment>
    <comment ref="P33" authorId="0" shapeId="0" xr:uid="{4DF770CE-E135-374A-A54C-7FEE31D6E013}">
      <text>
        <r>
          <rPr>
            <sz val="12"/>
            <color rgb="FF000000"/>
            <rFont val="Arial"/>
            <family val="2"/>
          </rPr>
          <t>Number of simulations that were discarded because of negative cells - does not count 0 cells, which will be deleted and show up in missing iterations</t>
        </r>
      </text>
    </comment>
    <comment ref="B35" authorId="0" shapeId="0" xr:uid="{2813F885-8AA3-CE4A-923E-11FE13C601D5}">
      <text>
        <r>
          <rPr>
            <b/>
            <sz val="8"/>
            <color indexed="81"/>
            <rFont val="Tahoma"/>
            <family val="2"/>
          </rPr>
          <t>Traditional 95% confidence interval including only random error</t>
        </r>
      </text>
    </comment>
    <comment ref="I35" authorId="0" shapeId="0" xr:uid="{0F3F0FAF-B7FA-8049-9B26-C22F07AB85F4}">
      <text>
        <r>
          <rPr>
            <b/>
            <sz val="8"/>
            <color rgb="FF000000"/>
            <rFont val="Tahoma"/>
            <family val="2"/>
          </rPr>
          <t>Traditional 95% confidence interval including only random error</t>
        </r>
      </text>
    </comment>
    <comment ref="B36" authorId="0" shapeId="0" xr:uid="{18E1B94A-CB80-114E-B70A-122BD68434B0}">
      <text>
        <r>
          <rPr>
            <b/>
            <sz val="8"/>
            <color indexed="81"/>
            <rFont val="Tahoma"/>
            <family val="2"/>
          </rPr>
          <t>Simulation interval including only systematic error</t>
        </r>
        <r>
          <rPr>
            <sz val="8"/>
            <color indexed="81"/>
            <rFont val="Tahoma"/>
            <family val="2"/>
          </rPr>
          <t xml:space="preserve">
</t>
        </r>
      </text>
    </comment>
    <comment ref="I36" authorId="0" shapeId="0" xr:uid="{647A7683-6469-5D44-BB47-98ACF64A9903}">
      <text>
        <r>
          <rPr>
            <b/>
            <sz val="8"/>
            <color indexed="81"/>
            <rFont val="Tahoma"/>
            <family val="2"/>
          </rPr>
          <t>Simulation interval including only systematic error</t>
        </r>
        <r>
          <rPr>
            <sz val="8"/>
            <color indexed="81"/>
            <rFont val="Tahoma"/>
            <family val="2"/>
          </rPr>
          <t xml:space="preserve">
</t>
        </r>
      </text>
    </comment>
    <comment ref="B37" authorId="0" shapeId="0" xr:uid="{20C3AD47-545F-1B46-94C5-4865F32F72B8}">
      <text>
        <r>
          <rPr>
            <b/>
            <sz val="8"/>
            <color indexed="81"/>
            <rFont val="Tahoma"/>
            <family val="2"/>
          </rPr>
          <t xml:space="preserve">Simulation interval including both systematic and random error
</t>
        </r>
        <r>
          <rPr>
            <sz val="8"/>
            <color indexed="81"/>
            <rFont val="Tahoma"/>
            <family val="2"/>
          </rPr>
          <t xml:space="preserve">
</t>
        </r>
      </text>
    </comment>
    <comment ref="I37" authorId="0" shapeId="0" xr:uid="{E6E8AA5A-B189-424B-8E1C-0F35ED812913}">
      <text>
        <r>
          <rPr>
            <b/>
            <sz val="8"/>
            <color indexed="81"/>
            <rFont val="Tahoma"/>
            <family val="2"/>
          </rPr>
          <t xml:space="preserve">Simulation interval including both systematic and random error
</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Matt Work</author>
  </authors>
  <commentList>
    <comment ref="Z1" authorId="0" shapeId="0" xr:uid="{00000000-0006-0000-0400-000001000000}">
      <text>
        <r>
          <rPr>
            <b/>
            <sz val="8"/>
            <color indexed="81"/>
            <rFont val="Tahoma"/>
            <family val="2"/>
          </rPr>
          <t>This is where the bias parameters for a single simulation are sampled</t>
        </r>
        <r>
          <rPr>
            <sz val="8"/>
            <color indexed="81"/>
            <rFont val="Tahoma"/>
            <family val="2"/>
          </rPr>
          <t xml:space="preserve">
</t>
        </r>
      </text>
    </comment>
    <comment ref="AN2" authorId="0" shapeId="0" xr:uid="{A99DB168-9EA0-BD44-AE8E-D4C4E2516749}">
      <text>
        <r>
          <rPr>
            <b/>
            <sz val="8"/>
            <color rgb="FF000000"/>
            <rFont val="Tahoma"/>
            <family val="2"/>
          </rPr>
          <t>This is where data for the graphs of the bias parameters is created</t>
        </r>
        <r>
          <rPr>
            <sz val="8"/>
            <color rgb="FF000000"/>
            <rFont val="Tahoma"/>
            <family val="2"/>
          </rPr>
          <t xml:space="preserve">
</t>
        </r>
      </text>
    </comment>
    <comment ref="C7" authorId="0" shapeId="0" xr:uid="{B8673626-E061-214D-8CFC-F1D65B15F9C2}">
      <text>
        <r>
          <rPr>
            <b/>
            <sz val="8"/>
            <color rgb="FF000000"/>
            <rFont val="Tahoma"/>
            <family val="2"/>
          </rPr>
          <t>Minimum value for distribution</t>
        </r>
      </text>
    </comment>
    <comment ref="E7" authorId="0" shapeId="0" xr:uid="{DF13FB15-70EC-1641-8F9F-70AE0C064C28}">
      <text>
        <r>
          <rPr>
            <b/>
            <sz val="8"/>
            <color rgb="FF000000"/>
            <rFont val="Tahoma"/>
            <family val="2"/>
          </rPr>
          <t>Lower mode value for distribution</t>
        </r>
        <r>
          <rPr>
            <sz val="8"/>
            <color rgb="FF000000"/>
            <rFont val="Tahoma"/>
            <family val="2"/>
          </rPr>
          <t xml:space="preserve">
</t>
        </r>
      </text>
    </comment>
    <comment ref="G7" authorId="0" shapeId="0" xr:uid="{18E0EDBF-46DC-2B48-8C9F-22A39D041889}">
      <text>
        <r>
          <rPr>
            <b/>
            <sz val="8"/>
            <color rgb="FF000000"/>
            <rFont val="Tahoma"/>
            <family val="2"/>
          </rPr>
          <t>Upper mode value for distribution</t>
        </r>
        <r>
          <rPr>
            <sz val="8"/>
            <color rgb="FF000000"/>
            <rFont val="Tahoma"/>
            <family val="2"/>
          </rPr>
          <t xml:space="preserve">
</t>
        </r>
      </text>
    </comment>
    <comment ref="H7" authorId="0" shapeId="0" xr:uid="{743E9ECD-72FD-4946-94F6-D341842FA7B7}">
      <text>
        <r>
          <rPr>
            <b/>
            <sz val="8"/>
            <color rgb="FF000000"/>
            <rFont val="Tahoma"/>
            <family val="2"/>
          </rPr>
          <t>Maximum value for distribution</t>
        </r>
        <r>
          <rPr>
            <sz val="8"/>
            <color rgb="FF000000"/>
            <rFont val="Tahoma"/>
            <family val="2"/>
          </rPr>
          <t xml:space="preserve">
</t>
        </r>
      </text>
    </comment>
    <comment ref="J8" authorId="0" shapeId="0" xr:uid="{00000000-0006-0000-0400-00000B000000}">
      <text>
        <r>
          <rPr>
            <b/>
            <sz val="8"/>
            <color rgb="FF000000"/>
            <rFont val="Tahoma"/>
            <family val="2"/>
          </rPr>
          <t>What is the exposure?</t>
        </r>
      </text>
    </comment>
    <comment ref="J9" authorId="0" shapeId="0" xr:uid="{00000000-0006-0000-0400-000009000000}">
      <text>
        <r>
          <rPr>
            <b/>
            <sz val="8"/>
            <color rgb="FF000000"/>
            <rFont val="Tahoma"/>
            <family val="2"/>
          </rPr>
          <t>What is the outcome?</t>
        </r>
      </text>
    </comment>
    <comment ref="K10" authorId="0" shapeId="0" xr:uid="{00000000-0006-0000-0400-00000A000000}">
      <text>
        <r>
          <rPr>
            <b/>
            <sz val="8"/>
            <color rgb="FF000000"/>
            <rFont val="Tahoma"/>
            <family val="2"/>
          </rPr>
          <t>Enter the number of simulations</t>
        </r>
        <r>
          <rPr>
            <sz val="8"/>
            <color rgb="FF000000"/>
            <rFont val="Tahoma"/>
            <family val="2"/>
          </rPr>
          <t xml:space="preserve">
</t>
        </r>
      </text>
    </comment>
    <comment ref="U11" authorId="0" shapeId="0" xr:uid="{D4C92933-173D-6145-A286-B9D0F9B47091}">
      <text>
        <r>
          <rPr>
            <b/>
            <sz val="8"/>
            <color rgb="FF000000"/>
            <rFont val="Tahoma"/>
            <family val="2"/>
          </rPr>
          <t>This is where the systematic error simulation data is stored</t>
        </r>
        <r>
          <rPr>
            <sz val="8"/>
            <color rgb="FF000000"/>
            <rFont val="Tahoma"/>
            <family val="2"/>
          </rPr>
          <t xml:space="preserve">
</t>
        </r>
      </text>
    </comment>
    <comment ref="W11" authorId="0" shapeId="0" xr:uid="{4DC37BF2-788F-8D4C-95A6-DB01E104B119}">
      <text>
        <r>
          <rPr>
            <b/>
            <sz val="8"/>
            <color rgb="FF000000"/>
            <rFont val="Tahoma"/>
            <family val="2"/>
          </rPr>
          <t>This is where the systematic and random error simulation data is stored</t>
        </r>
        <r>
          <rPr>
            <sz val="8"/>
            <color rgb="FF000000"/>
            <rFont val="Tahoma"/>
            <family val="2"/>
          </rPr>
          <t xml:space="preserve">
</t>
        </r>
      </text>
    </comment>
    <comment ref="Y11" authorId="0" shapeId="0" xr:uid="{6351B74E-A0F7-1443-BA03-CD0A066060A5}">
      <text>
        <r>
          <rPr>
            <b/>
            <sz val="8"/>
            <color rgb="FF000000"/>
            <rFont val="Tahoma"/>
            <family val="2"/>
          </rPr>
          <t>This is where the sampled bias parameters are stored</t>
        </r>
        <r>
          <rPr>
            <sz val="8"/>
            <color rgb="FF000000"/>
            <rFont val="Tahoma"/>
            <family val="2"/>
          </rPr>
          <t xml:space="preserve">
</t>
        </r>
      </text>
    </comment>
    <comment ref="P31" authorId="0" shapeId="0" xr:uid="{E02FBFAA-AD64-B24B-9D93-865DBE1CB1F4}">
      <text>
        <r>
          <rPr>
            <sz val="12"/>
            <color rgb="FF000000"/>
            <rFont val="Arial"/>
            <family val="2"/>
          </rPr>
          <t>Number of simulations that were discarded because of negative cells - does not count 0 cells, which will be deleted and show up in missing iterations</t>
        </r>
      </text>
    </comment>
    <comment ref="B33" authorId="0" shapeId="0" xr:uid="{2D891257-9723-7E42-8EBB-41C26686FFAB}">
      <text>
        <r>
          <rPr>
            <b/>
            <sz val="8"/>
            <color indexed="81"/>
            <rFont val="Tahoma"/>
            <family val="2"/>
          </rPr>
          <t>Traditional 95% confidence interval including only random error</t>
        </r>
      </text>
    </comment>
    <comment ref="I33" authorId="0" shapeId="0" xr:uid="{89B1B549-3A0C-894B-AF48-4F68172A21D0}">
      <text>
        <r>
          <rPr>
            <b/>
            <sz val="8"/>
            <color indexed="81"/>
            <rFont val="Tahoma"/>
            <family val="2"/>
          </rPr>
          <t>Traditional 95% confidence interval including only random error</t>
        </r>
      </text>
    </comment>
    <comment ref="B34" authorId="0" shapeId="0" xr:uid="{241564AA-16C4-3649-8FD9-4FCCDCCCE37F}">
      <text>
        <r>
          <rPr>
            <b/>
            <sz val="8"/>
            <color indexed="81"/>
            <rFont val="Tahoma"/>
            <family val="2"/>
          </rPr>
          <t>Simulation interval including only systematic error</t>
        </r>
        <r>
          <rPr>
            <sz val="8"/>
            <color indexed="81"/>
            <rFont val="Tahoma"/>
            <family val="2"/>
          </rPr>
          <t xml:space="preserve">
</t>
        </r>
      </text>
    </comment>
    <comment ref="I34" authorId="0" shapeId="0" xr:uid="{DD210DC6-4F7E-E94B-9DA5-62A033EB817D}">
      <text>
        <r>
          <rPr>
            <b/>
            <sz val="8"/>
            <color indexed="81"/>
            <rFont val="Tahoma"/>
            <family val="2"/>
          </rPr>
          <t>Simulation interval including only systematic error</t>
        </r>
        <r>
          <rPr>
            <sz val="8"/>
            <color indexed="81"/>
            <rFont val="Tahoma"/>
            <family val="2"/>
          </rPr>
          <t xml:space="preserve">
</t>
        </r>
      </text>
    </comment>
    <comment ref="B35" authorId="0" shapeId="0" xr:uid="{04713A04-AC23-1845-BE29-F14412E17DAD}">
      <text>
        <r>
          <rPr>
            <b/>
            <sz val="8"/>
            <color indexed="81"/>
            <rFont val="Tahoma"/>
            <family val="2"/>
          </rPr>
          <t xml:space="preserve">Simulation interval including both systematic and random error
</t>
        </r>
        <r>
          <rPr>
            <sz val="8"/>
            <color indexed="81"/>
            <rFont val="Tahoma"/>
            <family val="2"/>
          </rPr>
          <t xml:space="preserve">
</t>
        </r>
      </text>
    </comment>
    <comment ref="I35" authorId="0" shapeId="0" xr:uid="{512E74F1-2174-3548-B99D-EDB81E267BCC}">
      <text>
        <r>
          <rPr>
            <b/>
            <sz val="8"/>
            <color indexed="81"/>
            <rFont val="Tahoma"/>
            <family val="2"/>
          </rPr>
          <t xml:space="preserve">Simulation interval including both systematic and random error
</t>
        </r>
        <r>
          <rPr>
            <sz val="8"/>
            <color indexed="81"/>
            <rFont val="Tahoma"/>
            <family val="2"/>
          </rPr>
          <t xml:space="preserve">
</t>
        </r>
      </text>
    </comment>
  </commentList>
</comments>
</file>

<file path=xl/sharedStrings.xml><?xml version="1.0" encoding="utf-8"?>
<sst xmlns="http://schemas.openxmlformats.org/spreadsheetml/2006/main" count="448" uniqueCount="186">
  <si>
    <t>E+</t>
  </si>
  <si>
    <t>Total</t>
  </si>
  <si>
    <t>SE(LN(OR))</t>
  </si>
  <si>
    <t>SE(LN(RR))</t>
  </si>
  <si>
    <t>Measure (95% CI)</t>
  </si>
  <si>
    <t>Instructions</t>
  </si>
  <si>
    <t>Crude</t>
  </si>
  <si>
    <t>Input Bias Parameters</t>
  </si>
  <si>
    <t>add intro text from chapter</t>
  </si>
  <si>
    <t>Notes</t>
  </si>
  <si>
    <t>Exposure</t>
  </si>
  <si>
    <t>Outcome</t>
  </si>
  <si>
    <t>Confounder</t>
  </si>
  <si>
    <t>HIV</t>
  </si>
  <si>
    <t>Circ</t>
  </si>
  <si>
    <t>a</t>
  </si>
  <si>
    <t>c</t>
  </si>
  <si>
    <t>b</t>
  </si>
  <si>
    <t>d</t>
  </si>
  <si>
    <t>n</t>
  </si>
  <si>
    <t>m</t>
  </si>
  <si>
    <r>
      <t>A</t>
    </r>
    <r>
      <rPr>
        <b/>
        <vertAlign val="subscript"/>
        <sz val="8"/>
        <color indexed="23"/>
        <rFont val="Arial"/>
        <family val="2"/>
      </rPr>
      <t>1</t>
    </r>
  </si>
  <si>
    <r>
      <t>C</t>
    </r>
    <r>
      <rPr>
        <b/>
        <vertAlign val="subscript"/>
        <sz val="8"/>
        <color indexed="23"/>
        <rFont val="Arial"/>
        <family val="2"/>
      </rPr>
      <t>1</t>
    </r>
  </si>
  <si>
    <r>
      <t>M</t>
    </r>
    <r>
      <rPr>
        <b/>
        <vertAlign val="subscript"/>
        <sz val="8"/>
        <color indexed="23"/>
        <rFont val="Arial"/>
        <family val="2"/>
      </rPr>
      <t>1</t>
    </r>
  </si>
  <si>
    <r>
      <t>B</t>
    </r>
    <r>
      <rPr>
        <b/>
        <vertAlign val="subscript"/>
        <sz val="8"/>
        <color indexed="23"/>
        <rFont val="Arial"/>
        <family val="2"/>
      </rPr>
      <t>1</t>
    </r>
  </si>
  <si>
    <r>
      <t>D</t>
    </r>
    <r>
      <rPr>
        <b/>
        <vertAlign val="subscript"/>
        <sz val="8"/>
        <color indexed="23"/>
        <rFont val="Arial"/>
        <family val="2"/>
      </rPr>
      <t>1</t>
    </r>
  </si>
  <si>
    <r>
      <t>N</t>
    </r>
    <r>
      <rPr>
        <b/>
        <vertAlign val="subscript"/>
        <sz val="8"/>
        <color indexed="23"/>
        <rFont val="Arial"/>
        <family val="2"/>
      </rPr>
      <t>1</t>
    </r>
  </si>
  <si>
    <r>
      <t>A</t>
    </r>
    <r>
      <rPr>
        <b/>
        <vertAlign val="subscript"/>
        <sz val="8"/>
        <color indexed="23"/>
        <rFont val="Arial"/>
        <family val="2"/>
      </rPr>
      <t>0</t>
    </r>
  </si>
  <si>
    <r>
      <t>C</t>
    </r>
    <r>
      <rPr>
        <b/>
        <vertAlign val="subscript"/>
        <sz val="8"/>
        <color indexed="23"/>
        <rFont val="Arial"/>
        <family val="2"/>
      </rPr>
      <t>0</t>
    </r>
  </si>
  <si>
    <r>
      <t>M</t>
    </r>
    <r>
      <rPr>
        <b/>
        <vertAlign val="subscript"/>
        <sz val="8"/>
        <color indexed="23"/>
        <rFont val="Arial"/>
        <family val="2"/>
      </rPr>
      <t>0</t>
    </r>
  </si>
  <si>
    <r>
      <t>B</t>
    </r>
    <r>
      <rPr>
        <b/>
        <vertAlign val="subscript"/>
        <sz val="8"/>
        <color indexed="23"/>
        <rFont val="Arial"/>
        <family val="2"/>
      </rPr>
      <t>0</t>
    </r>
  </si>
  <si>
    <r>
      <t>D</t>
    </r>
    <r>
      <rPr>
        <b/>
        <vertAlign val="subscript"/>
        <sz val="8"/>
        <color indexed="23"/>
        <rFont val="Arial"/>
        <family val="2"/>
      </rPr>
      <t>0</t>
    </r>
  </si>
  <si>
    <r>
      <t>N</t>
    </r>
    <r>
      <rPr>
        <b/>
        <vertAlign val="subscript"/>
        <sz val="8"/>
        <color indexed="23"/>
        <rFont val="Arial"/>
        <family val="2"/>
      </rPr>
      <t>0</t>
    </r>
  </si>
  <si>
    <t>Variable Names</t>
  </si>
  <si>
    <t>Observed Data</t>
  </si>
  <si>
    <t>Observed</t>
  </si>
  <si>
    <t>Measure</t>
  </si>
  <si>
    <t>Min</t>
  </si>
  <si>
    <t>Mode</t>
  </si>
  <si>
    <t>Max</t>
  </si>
  <si>
    <t>Mode2</t>
  </si>
  <si>
    <t>RAND</t>
  </si>
  <si>
    <t>Chosen Param</t>
  </si>
  <si>
    <t>PARAM</t>
  </si>
  <si>
    <t>ND</t>
  </si>
  <si>
    <t>Misclassification type</t>
  </si>
  <si>
    <t>Fixed for ND</t>
  </si>
  <si>
    <t>Sims</t>
  </si>
  <si>
    <t>RR</t>
  </si>
  <si>
    <t>OR</t>
  </si>
  <si>
    <t>Se(D-)</t>
  </si>
  <si>
    <t>Se(D+)</t>
  </si>
  <si>
    <t>Sp(D+)</t>
  </si>
  <si>
    <t>Sp(D-)</t>
  </si>
  <si>
    <t>Chosen Bias Parameters</t>
  </si>
  <si>
    <t>Bins for Graphs</t>
  </si>
  <si>
    <t>Histogram</t>
  </si>
  <si>
    <t>Se(E+)</t>
  </si>
  <si>
    <t>Se(E-)</t>
  </si>
  <si>
    <t>Sp(E+)</t>
  </si>
  <si>
    <t>Sp(E-)</t>
  </si>
  <si>
    <r>
      <t>p</t>
    </r>
    <r>
      <rPr>
        <b/>
        <vertAlign val="subscript"/>
        <sz val="10"/>
        <rFont val="Arial"/>
        <family val="2"/>
      </rPr>
      <t>1</t>
    </r>
  </si>
  <si>
    <r>
      <t>p</t>
    </r>
    <r>
      <rPr>
        <b/>
        <vertAlign val="subscript"/>
        <sz val="10"/>
        <rFont val="Arial"/>
        <family val="2"/>
      </rPr>
      <t>0</t>
    </r>
  </si>
  <si>
    <r>
      <t>RR</t>
    </r>
    <r>
      <rPr>
        <b/>
        <vertAlign val="subscript"/>
        <sz val="10"/>
        <rFont val="Arial"/>
        <family val="2"/>
      </rPr>
      <t>DC</t>
    </r>
  </si>
  <si>
    <r>
      <t>RR</t>
    </r>
    <r>
      <rPr>
        <vertAlign val="subscript"/>
        <sz val="10"/>
        <color indexed="22"/>
        <rFont val="Arial"/>
        <family val="2"/>
      </rPr>
      <t>DC</t>
    </r>
  </si>
  <si>
    <t>Chosen Values</t>
  </si>
  <si>
    <t xml:space="preserve"> + Rand Error</t>
  </si>
  <si>
    <t>Conventional</t>
  </si>
  <si>
    <t>Systematic</t>
  </si>
  <si>
    <t>Total Error</t>
  </si>
  <si>
    <t>Analysis</t>
  </si>
  <si>
    <r>
      <t>Median (2.5</t>
    </r>
    <r>
      <rPr>
        <b/>
        <vertAlign val="superscript"/>
        <sz val="10"/>
        <rFont val="Arial"/>
        <family val="2"/>
      </rPr>
      <t>th</t>
    </r>
    <r>
      <rPr>
        <b/>
        <sz val="10"/>
        <rFont val="Arial"/>
        <family val="2"/>
      </rPr>
      <t>-97.5</t>
    </r>
    <r>
      <rPr>
        <b/>
        <vertAlign val="superscript"/>
        <sz val="10"/>
        <rFont val="Arial"/>
        <family val="2"/>
      </rPr>
      <t>th</t>
    </r>
    <r>
      <rPr>
        <b/>
        <sz val="10"/>
        <rFont val="Arial"/>
        <family val="2"/>
      </rPr>
      <t xml:space="preserve"> percentile)</t>
    </r>
  </si>
  <si>
    <t>Syst Error</t>
  </si>
  <si>
    <t>Muslim</t>
  </si>
  <si>
    <t>D</t>
  </si>
  <si>
    <t xml:space="preserve">PROBABILISTIC OUTCOME MISCLASSIFICATION                                                                  </t>
  </si>
  <si>
    <t>Chapter 8</t>
  </si>
  <si>
    <t xml:space="preserve">PROBABILISTIC EXPOSURE MISCLASSIFICATION                                                                           </t>
  </si>
  <si>
    <t>BC</t>
  </si>
  <si>
    <t>Smoke</t>
  </si>
  <si>
    <t xml:space="preserve">PROBABILISTIC SENSITIVITY ANALYSIS UNMEASURED CONFOUNDING                                              </t>
  </si>
  <si>
    <t xml:space="preserve"> Chapter 8</t>
  </si>
  <si>
    <t>Mobile</t>
  </si>
  <si>
    <t>Melanoma</t>
  </si>
  <si>
    <t>Chosen values</t>
  </si>
  <si>
    <t>Error Check</t>
  </si>
  <si>
    <t>DIFF</t>
  </si>
  <si>
    <t>Exposure Misclassification</t>
  </si>
  <si>
    <t>Outcome Misclassification</t>
  </si>
  <si>
    <t>Selection Bias</t>
  </si>
  <si>
    <t>Notes:</t>
  </si>
  <si>
    <t>Developed by Matthew Fox, Aliza Fink, Timothy Lash 2007</t>
  </si>
  <si>
    <t xml:space="preserve">This Excel spreadsheet is based on the methods used in: </t>
  </si>
  <si>
    <t>No warranty is implied about the accuracy of the results</t>
  </si>
  <si>
    <t xml:space="preserve">Comments, questions or bugs, contact Matthew Fox:  </t>
  </si>
  <si>
    <t>mfox@bu.edu</t>
  </si>
  <si>
    <t>Additional copies along with SAS code for probabilistic sensitivity analysis can be downloaded at:</t>
  </si>
  <si>
    <t>RR rand</t>
  </si>
  <si>
    <t>OR rand</t>
  </si>
  <si>
    <t>Calculations</t>
  </si>
  <si>
    <t>Single Iteration</t>
  </si>
  <si>
    <t>Corr Se</t>
  </si>
  <si>
    <t>Corr Sp</t>
  </si>
  <si>
    <t>Correlation</t>
  </si>
  <si>
    <t>http://sites.google.com/site/biasanalysis/</t>
  </si>
  <si>
    <t>Corr p</t>
  </si>
  <si>
    <t>Bounds on Bias Parameters</t>
  </si>
  <si>
    <t>Se1 minimum</t>
  </si>
  <si>
    <t>Se0 minimum</t>
  </si>
  <si>
    <t>Sp1 minimum</t>
  </si>
  <si>
    <t>Sp0 minimum</t>
  </si>
  <si>
    <t>Single Simulated Bias-adjusted Data</t>
  </si>
  <si>
    <r>
      <t>Single Bias-adjusted</t>
    </r>
    <r>
      <rPr>
        <b/>
        <sz val="10"/>
        <rFont val="Arial"/>
        <family val="2"/>
      </rPr>
      <t xml:space="preserve"> Estimate</t>
    </r>
  </si>
  <si>
    <t>Single Bias-adjusted Estimate</t>
  </si>
  <si>
    <t>Uncontrolled Confounder</t>
  </si>
  <si>
    <t>Chapter 8, Version 2.01</t>
  </si>
  <si>
    <t>The spreadsheets included in this workbook can be use to conduct probabilistic bias analyses for different sources of bias</t>
  </si>
  <si>
    <t xml:space="preserve">Adjust for </t>
  </si>
  <si>
    <t>Probabilistic Bias Analyses</t>
  </si>
  <si>
    <t>Simulated Pr(E|D=1)</t>
  </si>
  <si>
    <t>Simulated Pr(E|D=0)</t>
  </si>
  <si>
    <t>PPVD+</t>
  </si>
  <si>
    <t>PPVD-</t>
  </si>
  <si>
    <t>NPVD+</t>
  </si>
  <si>
    <t>NPVD-</t>
  </si>
  <si>
    <t>A</t>
  </si>
  <si>
    <t>C</t>
  </si>
  <si>
    <t>B</t>
  </si>
  <si>
    <t>Simulated Pr(D|E=1)</t>
  </si>
  <si>
    <t>Simulated Pr(D|E=0)</t>
  </si>
  <si>
    <t>M</t>
  </si>
  <si>
    <t>N</t>
  </si>
  <si>
    <t>SE(LN(RRadj))</t>
  </si>
  <si>
    <t>SE(LN(ORadj))</t>
  </si>
  <si>
    <t>z1</t>
  </si>
  <si>
    <t>z2</t>
  </si>
  <si>
    <t>u1</t>
  </si>
  <si>
    <t>u2</t>
  </si>
  <si>
    <t>Actual corr Se</t>
  </si>
  <si>
    <t>Actual corr Sp</t>
  </si>
  <si>
    <t>Actual corr p</t>
  </si>
  <si>
    <t>Revised by</t>
  </si>
  <si>
    <t>Matthew Fox, Richard MacLehose, Timothy Lash 2021</t>
  </si>
  <si>
    <t>Negative or 0 cell</t>
  </si>
  <si>
    <t>RR(adjusted)</t>
  </si>
  <si>
    <t>OR(adjusted)</t>
  </si>
  <si>
    <t>SE(LN(OR Adjusted))</t>
  </si>
  <si>
    <t>SE(LN(RR Adjusted))</t>
  </si>
  <si>
    <t>Correlations</t>
  </si>
  <si>
    <t>RR rand adj</t>
  </si>
  <si>
    <t>S0,0</t>
  </si>
  <si>
    <t>S1,0</t>
  </si>
  <si>
    <t>S0,1</t>
  </si>
  <si>
    <t>S1,1</t>
  </si>
  <si>
    <t>Missing Data</t>
  </si>
  <si>
    <t>Error</t>
  </si>
  <si>
    <t>Variable names</t>
  </si>
  <si>
    <t xml:space="preserve">PROBABILISTIC BIAS ANALYSIS SELECTION BIAS                                                                   </t>
  </si>
  <si>
    <t>Chosen Parm</t>
  </si>
  <si>
    <t>SMR(RR)</t>
  </si>
  <si>
    <t>SE(LN(OR MHadj))</t>
  </si>
  <si>
    <t>SE(LN(RR MHadj))</t>
  </si>
  <si>
    <t>MH OR Var</t>
  </si>
  <si>
    <t>G</t>
  </si>
  <si>
    <t>H</t>
  </si>
  <si>
    <t>P</t>
  </si>
  <si>
    <t>Q</t>
  </si>
  <si>
    <t>SMR(OR)</t>
  </si>
  <si>
    <t>Fox MP, MacLehose R, Lash TL. Applying Quantitative Bias Analysis to Epidemiologic Data. Springer. 2021.</t>
  </si>
  <si>
    <t>Bias-adjusted Data</t>
  </si>
  <si>
    <t>Single Bias-adjusted Data</t>
  </si>
  <si>
    <t>Simple bias adjusted data</t>
  </si>
  <si>
    <t>Bias-Adjusted 
Selection Proportions</t>
  </si>
  <si>
    <t>Bias-Adjusted</t>
  </si>
  <si>
    <t>MH(RR)</t>
  </si>
  <si>
    <t>MH(OR)</t>
  </si>
  <si>
    <r>
      <t>MH</t>
    </r>
    <r>
      <rPr>
        <vertAlign val="subscript"/>
        <sz val="10"/>
        <color indexed="22"/>
        <rFont val="Arial"/>
        <family val="2"/>
      </rPr>
      <t>RR</t>
    </r>
  </si>
  <si>
    <r>
      <t>MH</t>
    </r>
    <r>
      <rPr>
        <vertAlign val="subscript"/>
        <sz val="10"/>
        <color indexed="22"/>
        <rFont val="Arial"/>
        <family val="2"/>
      </rPr>
      <t>OR</t>
    </r>
  </si>
  <si>
    <t>MH Adjusted Measures</t>
  </si>
  <si>
    <t>Pr(E|D=1)</t>
  </si>
  <si>
    <t>Pr(E|D=0)</t>
  </si>
  <si>
    <t>Pr(D|E=1)</t>
  </si>
  <si>
    <t>Pr(D|E=0)</t>
  </si>
  <si>
    <t>Impossible Values</t>
  </si>
  <si>
    <t>Opium use</t>
  </si>
  <si>
    <t>HNSCC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</si>
</sst>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0.0"/>
    <numFmt numFmtId="166" formatCode="0.00000"/>
    <numFmt numFmtId="167" formatCode="0.0000"/>
    <numFmt numFmtId="168" formatCode="0.000"/>
    <numFmt numFmtId="169" formatCode="0.0%"/>
    <numFmt numFmtId="170" formatCode="_(* #,##0.0_);_(* \(#,##0.0\);_(* &quot;-&quot;??_);_(@_)"/>
    <numFmt numFmtId="171" formatCode="_(* #,##0_);_(* \(#,##0\);_(* &quot;-&quot;??_);_(@_)"/>
    <numFmt numFmtId="172" formatCode="0.000000"/>
  </numFmts>
  <fonts count="36" x14ac:knownFonts="1">
    <font>
      <sz val="10"/>
      <name val="Arial"/>
      <family val="2"/>
    </font>
    <font>
      <sz val="10"/>
      <name val="Arial"/>
      <family val="2"/>
    </font>
    <font>
      <u/>
      <sz val="10"/>
      <color indexed="12"/>
      <name val="Arial"/>
      <family val="2"/>
    </font>
    <font>
      <sz val="8"/>
      <name val="Arial"/>
      <family val="2"/>
    </font>
    <font>
      <b/>
      <sz val="10"/>
      <name val="Arial"/>
      <family val="2"/>
    </font>
    <font>
      <sz val="10"/>
      <name val="Arial"/>
      <family val="2"/>
    </font>
    <font>
      <sz val="8"/>
      <color indexed="81"/>
      <name val="Tahoma"/>
      <family val="2"/>
    </font>
    <font>
      <b/>
      <sz val="8"/>
      <color indexed="81"/>
      <name val="Tahoma"/>
      <family val="2"/>
    </font>
    <font>
      <b/>
      <vertAlign val="subscript"/>
      <sz val="10"/>
      <name val="Arial"/>
      <family val="2"/>
    </font>
    <font>
      <sz val="10"/>
      <color indexed="9"/>
      <name val="Arial"/>
      <family val="2"/>
    </font>
    <font>
      <b/>
      <sz val="10"/>
      <color indexed="9"/>
      <name val="Arial"/>
      <family val="2"/>
    </font>
    <font>
      <b/>
      <sz val="8"/>
      <color indexed="9"/>
      <name val="Arial"/>
      <family val="2"/>
    </font>
    <font>
      <b/>
      <sz val="8"/>
      <name val="Arial"/>
      <family val="2"/>
    </font>
    <font>
      <b/>
      <sz val="8"/>
      <color indexed="23"/>
      <name val="Arial"/>
      <family val="2"/>
    </font>
    <font>
      <b/>
      <vertAlign val="subscript"/>
      <sz val="8"/>
      <color indexed="23"/>
      <name val="Arial"/>
      <family val="2"/>
    </font>
    <font>
      <i/>
      <sz val="10"/>
      <name val="Arial"/>
      <family val="2"/>
    </font>
    <font>
      <sz val="10"/>
      <color indexed="9"/>
      <name val="Arial"/>
      <family val="2"/>
    </font>
    <font>
      <sz val="10"/>
      <color indexed="22"/>
      <name val="Arial"/>
      <family val="2"/>
    </font>
    <font>
      <vertAlign val="subscript"/>
      <sz val="10"/>
      <color indexed="22"/>
      <name val="Arial"/>
      <family val="2"/>
    </font>
    <font>
      <b/>
      <vertAlign val="superscript"/>
      <sz val="10"/>
      <name val="Arial"/>
      <family val="2"/>
    </font>
    <font>
      <sz val="10"/>
      <color indexed="63"/>
      <name val="Arial"/>
      <family val="2"/>
    </font>
    <font>
      <b/>
      <sz val="10"/>
      <color indexed="63"/>
      <name val="Arial"/>
      <family val="2"/>
    </font>
    <font>
      <u/>
      <sz val="10"/>
      <color indexed="12"/>
      <name val="MS Sans Serif"/>
      <family val="2"/>
    </font>
    <font>
      <sz val="12"/>
      <name val="Arial"/>
      <family val="2"/>
    </font>
    <font>
      <u/>
      <sz val="12"/>
      <color indexed="12"/>
      <name val="MS Sans Serif"/>
      <family val="2"/>
    </font>
    <font>
      <b/>
      <sz val="10"/>
      <color indexed="22"/>
      <name val="Arial"/>
      <family val="2"/>
    </font>
    <font>
      <sz val="10"/>
      <color indexed="12"/>
      <name val="Arial"/>
      <family val="2"/>
    </font>
    <font>
      <b/>
      <sz val="8"/>
      <color indexed="8"/>
      <name val="Tahoma"/>
      <family val="2"/>
    </font>
    <font>
      <sz val="8"/>
      <color indexed="8"/>
      <name val="Tahoma"/>
      <family val="2"/>
    </font>
    <font>
      <sz val="10"/>
      <color theme="1"/>
      <name val="Arial"/>
      <family val="2"/>
    </font>
    <font>
      <sz val="10"/>
      <color rgb="FF000000"/>
      <name val="Arial"/>
      <family val="2"/>
    </font>
    <font>
      <b/>
      <sz val="8"/>
      <color rgb="FF000000"/>
      <name val="Tahoma"/>
      <family val="2"/>
    </font>
    <font>
      <sz val="8"/>
      <color rgb="FF000000"/>
      <name val="Tahoma"/>
      <family val="2"/>
    </font>
    <font>
      <sz val="10"/>
      <color rgb="FFC0C0C0"/>
      <name val="Arial"/>
      <family val="2"/>
    </font>
    <font>
      <sz val="11"/>
      <color rgb="FF000000"/>
      <name val="Arial"/>
      <family val="2"/>
    </font>
    <font>
      <sz val="12"/>
      <color rgb="FF000000"/>
      <name val="Arial"/>
      <family val="2"/>
    </font>
  </fonts>
  <fills count="9">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2"/>
        <bgColor indexed="64"/>
      </patternFill>
    </fill>
    <fill>
      <patternFill patternType="solid">
        <fgColor indexed="43"/>
        <bgColor indexed="64"/>
      </patternFill>
    </fill>
    <fill>
      <patternFill patternType="solid">
        <fgColor indexed="8"/>
        <bgColor indexed="64"/>
      </patternFill>
    </fill>
    <fill>
      <patternFill patternType="solid">
        <fgColor theme="0"/>
        <bgColor indexed="64"/>
      </patternFill>
    </fill>
    <fill>
      <patternFill patternType="solid">
        <fgColor rgb="FFFFFFFF"/>
        <bgColor rgb="FF000000"/>
      </patternFill>
    </fill>
  </fills>
  <borders count="32">
    <border>
      <left/>
      <right/>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right/>
      <top style="thin">
        <color indexed="64"/>
      </top>
      <bottom/>
      <diagonal/>
    </border>
    <border>
      <left/>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s>
  <cellStyleXfs count="6">
    <xf numFmtId="0" fontId="0" fillId="0" borderId="0"/>
    <xf numFmtId="164" fontId="1" fillId="0" borderId="0" applyFont="0" applyFill="0" applyBorder="0" applyAlignment="0" applyProtection="0"/>
    <xf numFmtId="0" fontId="2" fillId="0" borderId="0" applyNumberFormat="0" applyFill="0" applyBorder="0" applyAlignment="0" applyProtection="0">
      <alignment vertical="top"/>
      <protection locked="0"/>
    </xf>
    <xf numFmtId="9" fontId="1" fillId="0" borderId="0" applyFont="0" applyFill="0" applyBorder="0" applyAlignment="0" applyProtection="0"/>
    <xf numFmtId="9" fontId="1" fillId="0" borderId="0" applyFont="0" applyFill="0" applyBorder="0" applyAlignment="0" applyProtection="0"/>
    <xf numFmtId="0" fontId="1" fillId="0" borderId="0"/>
  </cellStyleXfs>
  <cellXfs count="351">
    <xf numFmtId="0" fontId="0" fillId="0" borderId="0" xfId="0"/>
    <xf numFmtId="0" fontId="4" fillId="2" borderId="0" xfId="0" applyFont="1" applyFill="1"/>
    <xf numFmtId="0" fontId="5" fillId="2" borderId="0" xfId="0" applyFont="1" applyFill="1"/>
    <xf numFmtId="2" fontId="5" fillId="2" borderId="0" xfId="0" applyNumberFormat="1" applyFont="1" applyFill="1"/>
    <xf numFmtId="0" fontId="5" fillId="2" borderId="0" xfId="0" applyFont="1" applyFill="1" applyAlignment="1">
      <alignment horizontal="center"/>
    </xf>
    <xf numFmtId="0" fontId="4" fillId="2" borderId="0" xfId="0" applyFont="1" applyFill="1" applyAlignment="1">
      <alignment horizontal="center" wrapText="1"/>
    </xf>
    <xf numFmtId="0" fontId="5" fillId="2" borderId="0" xfId="0" applyFont="1" applyFill="1" applyAlignment="1">
      <alignment horizontal="justify" wrapText="1"/>
    </xf>
    <xf numFmtId="0" fontId="5" fillId="2" borderId="0" xfId="0" applyFont="1" applyFill="1" applyAlignment="1">
      <alignment horizontal="center" wrapText="1"/>
    </xf>
    <xf numFmtId="0" fontId="4" fillId="2" borderId="1" xfId="0" applyFont="1" applyFill="1" applyBorder="1" applyAlignment="1">
      <alignment horizontal="center" wrapText="1"/>
    </xf>
    <xf numFmtId="0" fontId="4" fillId="2" borderId="2" xfId="0" applyFont="1" applyFill="1" applyBorder="1"/>
    <xf numFmtId="0" fontId="5" fillId="2" borderId="2" xfId="0" applyFont="1" applyFill="1" applyBorder="1"/>
    <xf numFmtId="0" fontId="5" fillId="2" borderId="0" xfId="0" applyFont="1" applyFill="1" applyBorder="1"/>
    <xf numFmtId="0" fontId="9" fillId="2" borderId="2" xfId="0" applyFont="1" applyFill="1" applyBorder="1"/>
    <xf numFmtId="0" fontId="4" fillId="2" borderId="0" xfId="0" applyFont="1" applyFill="1" applyBorder="1"/>
    <xf numFmtId="2" fontId="5" fillId="2" borderId="0" xfId="0" applyNumberFormat="1" applyFont="1" applyFill="1" applyBorder="1" applyAlignment="1"/>
    <xf numFmtId="0" fontId="11" fillId="3" borderId="3" xfId="0" applyFont="1" applyFill="1" applyBorder="1" applyAlignment="1">
      <alignment horizontal="center" wrapText="1"/>
    </xf>
    <xf numFmtId="0" fontId="12" fillId="3" borderId="3" xfId="0" applyFont="1" applyFill="1" applyBorder="1" applyAlignment="1">
      <alignment horizontal="center" wrapText="1"/>
    </xf>
    <xf numFmtId="0" fontId="11" fillId="3" borderId="4" xfId="0" applyFont="1" applyFill="1" applyBorder="1" applyAlignment="1">
      <alignment horizontal="center" wrapText="1"/>
    </xf>
    <xf numFmtId="0" fontId="12" fillId="3" borderId="5" xfId="0" applyFont="1" applyFill="1" applyBorder="1" applyAlignment="1">
      <alignment horizontal="center" wrapText="1"/>
    </xf>
    <xf numFmtId="0" fontId="13" fillId="2" borderId="3" xfId="0" applyFont="1" applyFill="1" applyBorder="1" applyAlignment="1">
      <alignment horizontal="center" wrapText="1"/>
    </xf>
    <xf numFmtId="0" fontId="13" fillId="2" borderId="4" xfId="0" applyFont="1" applyFill="1" applyBorder="1" applyAlignment="1">
      <alignment horizontal="center" wrapText="1"/>
    </xf>
    <xf numFmtId="0" fontId="13" fillId="2" borderId="5" xfId="0" applyFont="1" applyFill="1" applyBorder="1" applyAlignment="1">
      <alignment horizontal="center" wrapText="1"/>
    </xf>
    <xf numFmtId="0" fontId="15" fillId="2" borderId="0" xfId="0" applyFont="1" applyFill="1"/>
    <xf numFmtId="0" fontId="9" fillId="2" borderId="0" xfId="0" applyFont="1" applyFill="1"/>
    <xf numFmtId="0" fontId="4" fillId="3" borderId="6" xfId="0" applyFont="1" applyFill="1" applyBorder="1" applyAlignment="1"/>
    <xf numFmtId="0" fontId="5" fillId="2" borderId="0" xfId="0" applyFont="1" applyFill="1" applyBorder="1" applyAlignment="1">
      <alignment vertical="top" wrapText="1"/>
    </xf>
    <xf numFmtId="0" fontId="4" fillId="2" borderId="0" xfId="0" applyFont="1" applyFill="1" applyBorder="1" applyAlignment="1"/>
    <xf numFmtId="0" fontId="5" fillId="2" borderId="0" xfId="0" applyFont="1" applyFill="1" applyAlignment="1">
      <alignment wrapText="1"/>
    </xf>
    <xf numFmtId="0" fontId="4" fillId="2" borderId="0" xfId="0" applyFont="1" applyFill="1" applyAlignment="1">
      <alignment horizontal="left"/>
    </xf>
    <xf numFmtId="0" fontId="5" fillId="3" borderId="7" xfId="0" applyFont="1" applyFill="1" applyBorder="1" applyProtection="1">
      <protection locked="0"/>
    </xf>
    <xf numFmtId="2" fontId="5" fillId="3" borderId="8" xfId="0" applyNumberFormat="1" applyFont="1" applyFill="1" applyBorder="1" applyProtection="1"/>
    <xf numFmtId="0" fontId="9" fillId="2" borderId="0" xfId="0" applyFont="1" applyFill="1" applyProtection="1">
      <protection locked="0"/>
    </xf>
    <xf numFmtId="164" fontId="5" fillId="2" borderId="0" xfId="1" applyFont="1" applyFill="1"/>
    <xf numFmtId="0" fontId="5" fillId="2" borderId="0" xfId="0" applyFont="1" applyFill="1" applyBorder="1" applyAlignment="1">
      <alignment horizontal="center"/>
    </xf>
    <xf numFmtId="0" fontId="4" fillId="2" borderId="9" xfId="0" applyFont="1" applyFill="1" applyBorder="1" applyAlignment="1">
      <alignment horizontal="center" wrapText="1"/>
    </xf>
    <xf numFmtId="0" fontId="4" fillId="2" borderId="2" xfId="0" applyFont="1" applyFill="1" applyBorder="1" applyAlignment="1">
      <alignment horizontal="center"/>
    </xf>
    <xf numFmtId="0" fontId="4" fillId="2" borderId="0" xfId="0" applyFont="1" applyFill="1" applyBorder="1" applyAlignment="1">
      <alignment horizontal="center"/>
    </xf>
    <xf numFmtId="0" fontId="10" fillId="2" borderId="0" xfId="0" applyFont="1" applyFill="1" applyBorder="1" applyAlignment="1">
      <alignment horizontal="center"/>
    </xf>
    <xf numFmtId="0" fontId="5" fillId="2" borderId="0" xfId="0" applyFont="1" applyFill="1" applyBorder="1" applyAlignment="1">
      <alignment horizontal="center" vertical="top" wrapText="1"/>
    </xf>
    <xf numFmtId="2" fontId="5" fillId="2" borderId="2" xfId="0" applyNumberFormat="1" applyFont="1" applyFill="1" applyBorder="1" applyAlignment="1"/>
    <xf numFmtId="0" fontId="4" fillId="4" borderId="6" xfId="0" applyFont="1" applyFill="1" applyBorder="1"/>
    <xf numFmtId="0" fontId="5" fillId="4" borderId="6" xfId="0" applyFont="1" applyFill="1" applyBorder="1"/>
    <xf numFmtId="0" fontId="4" fillId="4" borderId="6" xfId="0" applyFont="1" applyFill="1" applyBorder="1" applyAlignment="1"/>
    <xf numFmtId="0" fontId="4" fillId="5" borderId="6" xfId="0" applyFont="1" applyFill="1" applyBorder="1"/>
    <xf numFmtId="0" fontId="5" fillId="5" borderId="6" xfId="0" applyFont="1" applyFill="1" applyBorder="1"/>
    <xf numFmtId="0" fontId="4" fillId="5" borderId="6" xfId="0" applyFont="1" applyFill="1" applyBorder="1" applyAlignment="1"/>
    <xf numFmtId="0" fontId="4" fillId="2" borderId="10" xfId="0" applyFont="1" applyFill="1" applyBorder="1" applyAlignment="1">
      <alignment horizontal="center" wrapText="1"/>
    </xf>
    <xf numFmtId="0" fontId="5" fillId="2" borderId="10" xfId="0" applyFont="1" applyFill="1" applyBorder="1"/>
    <xf numFmtId="0" fontId="4" fillId="2" borderId="9" xfId="0" applyFont="1" applyFill="1" applyBorder="1"/>
    <xf numFmtId="0" fontId="16" fillId="2" borderId="0" xfId="0" applyFont="1" applyFill="1"/>
    <xf numFmtId="2" fontId="5" fillId="2" borderId="0" xfId="0" applyNumberFormat="1" applyFont="1" applyFill="1" applyAlignment="1">
      <alignment horizontal="center"/>
    </xf>
    <xf numFmtId="0" fontId="4" fillId="2" borderId="0" xfId="0" applyFont="1" applyFill="1" applyBorder="1" applyAlignment="1">
      <alignment horizontal="center" vertical="center" wrapText="1"/>
    </xf>
    <xf numFmtId="0" fontId="4" fillId="2" borderId="0" xfId="0" applyFont="1" applyFill="1" applyBorder="1" applyAlignment="1">
      <alignment horizontal="center" wrapText="1"/>
    </xf>
    <xf numFmtId="2" fontId="4" fillId="2" borderId="0" xfId="0" applyNumberFormat="1" applyFont="1" applyFill="1" applyBorder="1" applyAlignment="1"/>
    <xf numFmtId="0" fontId="4" fillId="2" borderId="6" xfId="0" applyFont="1" applyFill="1" applyBorder="1" applyAlignment="1"/>
    <xf numFmtId="2" fontId="5" fillId="3" borderId="7" xfId="0" applyNumberFormat="1" applyFont="1" applyFill="1" applyBorder="1" applyProtection="1"/>
    <xf numFmtId="0" fontId="5" fillId="2" borderId="2" xfId="0" applyFont="1" applyFill="1" applyBorder="1" applyAlignment="1">
      <alignment vertical="top" wrapText="1"/>
    </xf>
    <xf numFmtId="0" fontId="5" fillId="3" borderId="11" xfId="0" applyFont="1" applyFill="1" applyBorder="1" applyAlignment="1" applyProtection="1">
      <protection locked="0"/>
    </xf>
    <xf numFmtId="0" fontId="17" fillId="2" borderId="0" xfId="0" applyFont="1" applyFill="1"/>
    <xf numFmtId="0" fontId="5" fillId="2" borderId="6" xfId="0" applyFont="1" applyFill="1" applyBorder="1"/>
    <xf numFmtId="0" fontId="17" fillId="2" borderId="6" xfId="0" applyFont="1" applyFill="1" applyBorder="1" applyAlignment="1">
      <alignment horizontal="center"/>
    </xf>
    <xf numFmtId="0" fontId="17" fillId="2" borderId="0" xfId="0" applyFont="1" applyFill="1" applyAlignment="1" applyProtection="1">
      <alignment horizontal="center"/>
      <protection locked="0"/>
    </xf>
    <xf numFmtId="0" fontId="17" fillId="2" borderId="0" xfId="0" applyFont="1" applyFill="1" applyAlignment="1">
      <alignment horizontal="center"/>
    </xf>
    <xf numFmtId="1" fontId="5" fillId="3" borderId="8" xfId="0" applyNumberFormat="1" applyFont="1" applyFill="1" applyBorder="1" applyProtection="1"/>
    <xf numFmtId="0" fontId="5" fillId="2" borderId="1" xfId="0" applyFont="1" applyFill="1" applyBorder="1"/>
    <xf numFmtId="169" fontId="16" fillId="2" borderId="0" xfId="3" applyNumberFormat="1" applyFont="1" applyFill="1"/>
    <xf numFmtId="0" fontId="17" fillId="2" borderId="6" xfId="0" applyFont="1" applyFill="1" applyBorder="1"/>
    <xf numFmtId="0" fontId="17" fillId="2" borderId="0" xfId="0" applyFont="1" applyFill="1" applyBorder="1"/>
    <xf numFmtId="0" fontId="17" fillId="2" borderId="0" xfId="0" applyFont="1" applyFill="1" applyBorder="1" applyAlignment="1">
      <alignment vertical="top" wrapText="1"/>
    </xf>
    <xf numFmtId="2" fontId="5" fillId="2" borderId="2" xfId="0" applyNumberFormat="1" applyFont="1" applyFill="1" applyBorder="1" applyAlignment="1">
      <alignment horizontal="center"/>
    </xf>
    <xf numFmtId="166" fontId="17" fillId="2" borderId="0" xfId="0" applyNumberFormat="1" applyFont="1" applyFill="1"/>
    <xf numFmtId="0" fontId="10" fillId="2" borderId="0" xfId="0" applyFont="1" applyFill="1" applyBorder="1" applyProtection="1">
      <protection locked="0"/>
    </xf>
    <xf numFmtId="0" fontId="4" fillId="2" borderId="2" xfId="0" applyFont="1" applyFill="1" applyBorder="1" applyAlignment="1"/>
    <xf numFmtId="2" fontId="9" fillId="2" borderId="0" xfId="0" applyNumberFormat="1" applyFont="1" applyFill="1" applyBorder="1" applyAlignment="1"/>
    <xf numFmtId="1" fontId="9" fillId="2" borderId="0" xfId="0" applyNumberFormat="1" applyFont="1" applyFill="1" applyBorder="1" applyAlignment="1"/>
    <xf numFmtId="166" fontId="9" fillId="2" borderId="0" xfId="0" applyNumberFormat="1" applyFont="1" applyFill="1"/>
    <xf numFmtId="169" fontId="5" fillId="2" borderId="0" xfId="3" applyNumberFormat="1" applyFont="1" applyFill="1" applyBorder="1"/>
    <xf numFmtId="0" fontId="17" fillId="2" borderId="2" xfId="0" applyFont="1" applyFill="1" applyBorder="1"/>
    <xf numFmtId="2" fontId="9" fillId="2" borderId="0" xfId="0" applyNumberFormat="1" applyFont="1" applyFill="1" applyBorder="1" applyAlignment="1">
      <alignment horizontal="center"/>
    </xf>
    <xf numFmtId="166" fontId="9" fillId="2" borderId="0" xfId="0" applyNumberFormat="1" applyFont="1" applyFill="1" applyBorder="1" applyAlignment="1">
      <alignment horizontal="center"/>
    </xf>
    <xf numFmtId="0" fontId="17" fillId="2" borderId="2" xfId="0" applyFont="1" applyFill="1" applyBorder="1" applyAlignment="1" applyProtection="1">
      <alignment horizontal="center"/>
      <protection locked="0"/>
    </xf>
    <xf numFmtId="0" fontId="4" fillId="2" borderId="0" xfId="0" applyFont="1" applyFill="1" applyAlignment="1">
      <alignment horizontal="right"/>
    </xf>
    <xf numFmtId="0" fontId="15" fillId="2" borderId="12" xfId="0" applyFont="1" applyFill="1" applyBorder="1" applyAlignment="1">
      <alignment horizontal="center"/>
    </xf>
    <xf numFmtId="166" fontId="9" fillId="2" borderId="2" xfId="0" applyNumberFormat="1" applyFont="1" applyFill="1" applyBorder="1"/>
    <xf numFmtId="169" fontId="9" fillId="2" borderId="2" xfId="0" applyNumberFormat="1" applyFont="1" applyFill="1" applyBorder="1"/>
    <xf numFmtId="171" fontId="20" fillId="2" borderId="2" xfId="0" applyNumberFormat="1" applyFont="1" applyFill="1" applyBorder="1"/>
    <xf numFmtId="0" fontId="20" fillId="2" borderId="2" xfId="0" applyFont="1" applyFill="1" applyBorder="1"/>
    <xf numFmtId="0" fontId="4" fillId="2" borderId="13" xfId="0" applyFont="1" applyFill="1" applyBorder="1" applyAlignment="1"/>
    <xf numFmtId="0" fontId="4" fillId="2" borderId="13" xfId="0" applyFont="1" applyFill="1" applyBorder="1" applyAlignment="1">
      <alignment horizontal="right"/>
    </xf>
    <xf numFmtId="168" fontId="17" fillId="2" borderId="0" xfId="0" applyNumberFormat="1" applyFont="1" applyFill="1"/>
    <xf numFmtId="0" fontId="17" fillId="2" borderId="0" xfId="0" applyFont="1" applyFill="1" applyAlignment="1"/>
    <xf numFmtId="9" fontId="17" fillId="2" borderId="0" xfId="3" applyFont="1" applyFill="1"/>
    <xf numFmtId="14" fontId="5" fillId="2" borderId="0" xfId="0" applyNumberFormat="1" applyFont="1" applyFill="1"/>
    <xf numFmtId="0" fontId="5" fillId="2" borderId="8" xfId="0" applyFont="1" applyFill="1" applyBorder="1"/>
    <xf numFmtId="0" fontId="10" fillId="6" borderId="14" xfId="0" applyFont="1" applyFill="1" applyBorder="1" applyAlignment="1"/>
    <xf numFmtId="0" fontId="10" fillId="6" borderId="15" xfId="0" applyFont="1" applyFill="1" applyBorder="1" applyAlignment="1"/>
    <xf numFmtId="0" fontId="10" fillId="6" borderId="16" xfId="0" applyFont="1" applyFill="1" applyBorder="1" applyAlignment="1">
      <alignment horizontal="right"/>
    </xf>
    <xf numFmtId="0" fontId="5" fillId="4" borderId="0" xfId="0" applyFont="1" applyFill="1" applyBorder="1" applyAlignment="1">
      <alignment horizontal="left" vertical="top" wrapText="1"/>
    </xf>
    <xf numFmtId="0" fontId="5" fillId="4" borderId="17" xfId="0" applyFont="1" applyFill="1" applyBorder="1" applyAlignment="1">
      <alignment horizontal="left" vertical="top" wrapText="1"/>
    </xf>
    <xf numFmtId="0" fontId="0" fillId="2" borderId="0" xfId="0" applyFill="1"/>
    <xf numFmtId="0" fontId="4" fillId="4" borderId="18" xfId="0" applyFont="1" applyFill="1" applyBorder="1"/>
    <xf numFmtId="0" fontId="4" fillId="4" borderId="0" xfId="0" applyFont="1" applyFill="1" applyBorder="1"/>
    <xf numFmtId="0" fontId="5" fillId="4" borderId="0" xfId="0" applyFont="1" applyFill="1" applyBorder="1"/>
    <xf numFmtId="0" fontId="5" fillId="4" borderId="17" xfId="0" applyFont="1" applyFill="1" applyBorder="1"/>
    <xf numFmtId="0" fontId="2" fillId="4" borderId="18" xfId="2" applyFill="1" applyBorder="1" applyAlignment="1" applyProtection="1"/>
    <xf numFmtId="0" fontId="5" fillId="4" borderId="18" xfId="0" applyFont="1" applyFill="1" applyBorder="1"/>
    <xf numFmtId="0" fontId="2" fillId="4" borderId="19" xfId="2" applyFill="1" applyBorder="1" applyAlignment="1" applyProtection="1"/>
    <xf numFmtId="0" fontId="2" fillId="4" borderId="20" xfId="2" applyFill="1" applyBorder="1" applyAlignment="1" applyProtection="1"/>
    <xf numFmtId="0" fontId="5" fillId="4" borderId="20" xfId="0" applyFont="1" applyFill="1" applyBorder="1"/>
    <xf numFmtId="0" fontId="5" fillId="4" borderId="21" xfId="0" applyFont="1" applyFill="1" applyBorder="1"/>
    <xf numFmtId="0" fontId="10" fillId="6" borderId="14" xfId="0" applyFont="1" applyFill="1" applyBorder="1"/>
    <xf numFmtId="0" fontId="10" fillId="6" borderId="15" xfId="0" applyFont="1" applyFill="1" applyBorder="1"/>
    <xf numFmtId="0" fontId="9" fillId="6" borderId="15" xfId="0" applyFont="1" applyFill="1" applyBorder="1"/>
    <xf numFmtId="0" fontId="9" fillId="6" borderId="16" xfId="0" applyFont="1" applyFill="1" applyBorder="1"/>
    <xf numFmtId="0" fontId="1" fillId="3" borderId="18" xfId="0" applyFont="1" applyFill="1" applyBorder="1"/>
    <xf numFmtId="0" fontId="1" fillId="3" borderId="0" xfId="0" applyFont="1" applyFill="1" applyBorder="1"/>
    <xf numFmtId="0" fontId="5" fillId="3" borderId="0" xfId="0" applyFont="1" applyFill="1" applyBorder="1"/>
    <xf numFmtId="0" fontId="5" fillId="3" borderId="17" xfId="0" applyFont="1" applyFill="1" applyBorder="1"/>
    <xf numFmtId="0" fontId="5" fillId="3" borderId="18" xfId="0" applyFont="1" applyFill="1" applyBorder="1"/>
    <xf numFmtId="0" fontId="22" fillId="3" borderId="0" xfId="2" applyFont="1" applyFill="1" applyBorder="1" applyAlignment="1" applyProtection="1"/>
    <xf numFmtId="0" fontId="23" fillId="3" borderId="18" xfId="0" applyFont="1" applyFill="1" applyBorder="1"/>
    <xf numFmtId="0" fontId="23" fillId="3" borderId="0" xfId="0" applyFont="1" applyFill="1" applyBorder="1"/>
    <xf numFmtId="0" fontId="23" fillId="2" borderId="0" xfId="0" applyFont="1" applyFill="1"/>
    <xf numFmtId="0" fontId="17" fillId="2" borderId="0" xfId="0" applyFont="1" applyFill="1" applyBorder="1" applyAlignment="1">
      <alignment horizontal="center"/>
    </xf>
    <xf numFmtId="168" fontId="17" fillId="2" borderId="6" xfId="0" applyNumberFormat="1" applyFont="1" applyFill="1" applyBorder="1"/>
    <xf numFmtId="169" fontId="17" fillId="2" borderId="6" xfId="0" applyNumberFormat="1" applyFont="1" applyFill="1" applyBorder="1"/>
    <xf numFmtId="0" fontId="9" fillId="2" borderId="0" xfId="0" applyFont="1" applyFill="1" applyBorder="1" applyAlignment="1">
      <alignment vertical="top" wrapText="1"/>
    </xf>
    <xf numFmtId="167" fontId="5" fillId="2" borderId="2" xfId="0" applyNumberFormat="1" applyFont="1" applyFill="1" applyBorder="1"/>
    <xf numFmtId="0" fontId="25" fillId="2" borderId="0" xfId="0" applyFont="1" applyFill="1" applyBorder="1" applyAlignment="1">
      <alignment horizontal="center"/>
    </xf>
    <xf numFmtId="2" fontId="17" fillId="2" borderId="0" xfId="0" applyNumberFormat="1" applyFont="1" applyFill="1"/>
    <xf numFmtId="2" fontId="17" fillId="2" borderId="6" xfId="0" applyNumberFormat="1" applyFont="1" applyFill="1" applyBorder="1"/>
    <xf numFmtId="170" fontId="17" fillId="2" borderId="6" xfId="0" applyNumberFormat="1" applyFont="1" applyFill="1" applyBorder="1"/>
    <xf numFmtId="166" fontId="17" fillId="2" borderId="6" xfId="0" applyNumberFormat="1" applyFont="1" applyFill="1" applyBorder="1"/>
    <xf numFmtId="0" fontId="4" fillId="2" borderId="0" xfId="0" applyFont="1" applyFill="1" applyBorder="1" applyAlignment="1">
      <alignment vertical="top" wrapText="1"/>
    </xf>
    <xf numFmtId="167" fontId="17" fillId="2" borderId="12" xfId="0" applyNumberFormat="1" applyFont="1" applyFill="1" applyBorder="1" applyAlignment="1">
      <alignment horizontal="center" vertical="top" wrapText="1"/>
    </xf>
    <xf numFmtId="0" fontId="24" fillId="2" borderId="0" xfId="2" applyFont="1" applyFill="1" applyAlignment="1" applyProtection="1">
      <alignment horizontal="left"/>
    </xf>
    <xf numFmtId="0" fontId="4" fillId="2" borderId="0" xfId="0" applyFont="1" applyFill="1" applyBorder="1" applyAlignment="1">
      <alignment horizontal="center" vertical="top" wrapText="1"/>
    </xf>
    <xf numFmtId="0" fontId="17" fillId="2" borderId="0" xfId="0" applyFont="1" applyFill="1" applyBorder="1" applyAlignment="1" applyProtection="1">
      <alignment horizontal="center"/>
      <protection locked="0"/>
    </xf>
    <xf numFmtId="167" fontId="17" fillId="2" borderId="0" xfId="0" applyNumberFormat="1" applyFont="1" applyFill="1" applyBorder="1" applyAlignment="1">
      <alignment horizontal="center" vertical="top" wrapText="1"/>
    </xf>
    <xf numFmtId="2" fontId="17" fillId="2" borderId="6" xfId="0" applyNumberFormat="1" applyFont="1" applyFill="1" applyBorder="1" applyAlignment="1"/>
    <xf numFmtId="2" fontId="17" fillId="2" borderId="6" xfId="0" applyNumberFormat="1" applyFont="1" applyFill="1" applyBorder="1" applyAlignment="1">
      <alignment horizontal="center"/>
    </xf>
    <xf numFmtId="0" fontId="0" fillId="2" borderId="0" xfId="0" applyFont="1" applyFill="1"/>
    <xf numFmtId="0" fontId="4" fillId="4" borderId="8" xfId="0" applyFont="1" applyFill="1" applyBorder="1"/>
    <xf numFmtId="2" fontId="0" fillId="3" borderId="7" xfId="0" applyNumberFormat="1" applyFill="1" applyBorder="1"/>
    <xf numFmtId="0" fontId="29" fillId="2" borderId="0" xfId="0" applyFont="1" applyFill="1"/>
    <xf numFmtId="0" fontId="4" fillId="7" borderId="0" xfId="0" applyFont="1" applyFill="1" applyBorder="1"/>
    <xf numFmtId="0" fontId="5" fillId="7" borderId="0" xfId="0" applyFont="1" applyFill="1"/>
    <xf numFmtId="0" fontId="0" fillId="7" borderId="0" xfId="0" applyFont="1" applyFill="1" applyBorder="1"/>
    <xf numFmtId="0" fontId="5" fillId="7" borderId="0" xfId="0" applyFont="1" applyFill="1" applyBorder="1"/>
    <xf numFmtId="0" fontId="16" fillId="7" borderId="0" xfId="0" applyFont="1" applyFill="1" applyBorder="1"/>
    <xf numFmtId="0" fontId="29" fillId="7" borderId="0" xfId="0" applyFont="1" applyFill="1" applyBorder="1"/>
    <xf numFmtId="169" fontId="16" fillId="7" borderId="0" xfId="3" applyNumberFormat="1" applyFont="1" applyFill="1" applyBorder="1"/>
    <xf numFmtId="164" fontId="5" fillId="7" borderId="0" xfId="1" applyFont="1" applyFill="1" applyBorder="1"/>
    <xf numFmtId="0" fontId="1" fillId="2" borderId="0" xfId="0" applyFont="1" applyFill="1"/>
    <xf numFmtId="0" fontId="1" fillId="2" borderId="1" xfId="0" applyFont="1" applyFill="1" applyBorder="1" applyAlignment="1">
      <alignment horizontal="center" wrapText="1"/>
    </xf>
    <xf numFmtId="168" fontId="1" fillId="2" borderId="0" xfId="0" applyNumberFormat="1" applyFont="1" applyFill="1" applyAlignment="1">
      <alignment horizontal="center"/>
    </xf>
    <xf numFmtId="168" fontId="1" fillId="2" borderId="2" xfId="0" applyNumberFormat="1" applyFont="1" applyFill="1" applyBorder="1" applyAlignment="1">
      <alignment horizontal="center"/>
    </xf>
    <xf numFmtId="0" fontId="33" fillId="8" borderId="0" xfId="0" applyFont="1" applyFill="1"/>
    <xf numFmtId="166" fontId="33" fillId="8" borderId="0" xfId="0" applyNumberFormat="1" applyFont="1" applyFill="1"/>
    <xf numFmtId="169" fontId="33" fillId="8" borderId="0" xfId="0" applyNumberFormat="1" applyFont="1" applyFill="1"/>
    <xf numFmtId="2" fontId="33" fillId="8" borderId="6" xfId="0" applyNumberFormat="1" applyFont="1" applyFill="1" applyBorder="1"/>
    <xf numFmtId="166" fontId="33" fillId="8" borderId="6" xfId="0" applyNumberFormat="1" applyFont="1" applyFill="1" applyBorder="1"/>
    <xf numFmtId="0" fontId="33" fillId="8" borderId="6" xfId="0" applyFont="1" applyFill="1" applyBorder="1"/>
    <xf numFmtId="169" fontId="33" fillId="8" borderId="6" xfId="0" applyNumberFormat="1" applyFont="1" applyFill="1" applyBorder="1"/>
    <xf numFmtId="170" fontId="33" fillId="8" borderId="6" xfId="0" applyNumberFormat="1" applyFont="1" applyFill="1" applyBorder="1"/>
    <xf numFmtId="0" fontId="33" fillId="8" borderId="0" xfId="0" applyFont="1" applyFill="1" applyAlignment="1">
      <alignment vertical="top" wrapText="1"/>
    </xf>
    <xf numFmtId="169" fontId="17" fillId="2" borderId="0" xfId="0" applyNumberFormat="1" applyFont="1" applyFill="1"/>
    <xf numFmtId="0" fontId="17" fillId="2" borderId="0" xfId="0" applyFont="1" applyFill="1" applyAlignment="1">
      <alignment vertical="top" wrapText="1"/>
    </xf>
    <xf numFmtId="0" fontId="1" fillId="7" borderId="0" xfId="0" applyFont="1" applyFill="1"/>
    <xf numFmtId="167" fontId="17" fillId="2" borderId="2" xfId="0" applyNumberFormat="1" applyFont="1" applyFill="1" applyBorder="1" applyAlignment="1">
      <alignment vertical="top" wrapText="1"/>
    </xf>
    <xf numFmtId="0" fontId="17" fillId="2" borderId="0" xfId="0" applyFont="1" applyFill="1" applyBorder="1" applyAlignment="1">
      <alignment horizontal="center"/>
    </xf>
    <xf numFmtId="0" fontId="0" fillId="3" borderId="18" xfId="0" applyFont="1" applyFill="1" applyBorder="1"/>
    <xf numFmtId="0" fontId="0" fillId="3" borderId="0" xfId="0" applyFont="1" applyFill="1" applyBorder="1"/>
    <xf numFmtId="0" fontId="4" fillId="4" borderId="7" xfId="0" applyFont="1" applyFill="1" applyBorder="1"/>
    <xf numFmtId="0" fontId="0" fillId="7" borderId="0" xfId="0" applyFill="1"/>
    <xf numFmtId="0" fontId="17" fillId="2" borderId="6" xfId="0" applyFont="1" applyFill="1" applyBorder="1" applyAlignment="1">
      <alignment horizontal="center"/>
    </xf>
    <xf numFmtId="0" fontId="17" fillId="2" borderId="2" xfId="0" applyFont="1" applyFill="1" applyBorder="1" applyAlignment="1">
      <alignment horizontal="center"/>
    </xf>
    <xf numFmtId="0" fontId="17" fillId="2" borderId="0" xfId="0" applyFont="1" applyFill="1" applyAlignment="1">
      <alignment horizontal="center"/>
    </xf>
    <xf numFmtId="0" fontId="4" fillId="2" borderId="12" xfId="0" applyFont="1" applyFill="1" applyBorder="1" applyAlignment="1">
      <alignment horizontal="center"/>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horizontal="center"/>
    </xf>
    <xf numFmtId="0" fontId="1" fillId="2" borderId="2" xfId="0" applyFont="1" applyFill="1" applyBorder="1"/>
    <xf numFmtId="0" fontId="15" fillId="2" borderId="0" xfId="0" applyFont="1" applyFill="1" applyAlignment="1">
      <alignment horizontal="center"/>
    </xf>
    <xf numFmtId="0" fontId="4" fillId="3" borderId="6" xfId="0" applyFont="1" applyFill="1" applyBorder="1"/>
    <xf numFmtId="0" fontId="4" fillId="3" borderId="12" xfId="0" applyFont="1" applyFill="1" applyBorder="1"/>
    <xf numFmtId="2" fontId="1" fillId="2" borderId="0" xfId="0" applyNumberFormat="1" applyFont="1" applyFill="1"/>
    <xf numFmtId="9" fontId="17" fillId="2" borderId="0" xfId="4" applyFont="1" applyFill="1"/>
    <xf numFmtId="0" fontId="1" fillId="2" borderId="0" xfId="0" applyFont="1" applyFill="1" applyAlignment="1">
      <alignment horizontal="left"/>
    </xf>
    <xf numFmtId="2" fontId="1" fillId="2" borderId="2" xfId="0" applyNumberFormat="1" applyFont="1" applyFill="1" applyBorder="1" applyAlignment="1">
      <alignment horizontal="center"/>
    </xf>
    <xf numFmtId="0" fontId="4" fillId="2" borderId="0" xfId="0" applyFont="1" applyFill="1" applyAlignment="1">
      <alignment horizontal="center"/>
    </xf>
    <xf numFmtId="0" fontId="20" fillId="2" borderId="0" xfId="0" applyFont="1" applyFill="1"/>
    <xf numFmtId="2" fontId="1" fillId="2" borderId="0" xfId="0" applyNumberFormat="1" applyFont="1" applyFill="1" applyAlignment="1">
      <alignment horizontal="center"/>
    </xf>
    <xf numFmtId="0" fontId="21" fillId="2" borderId="0" xfId="0" applyFont="1" applyFill="1"/>
    <xf numFmtId="169" fontId="1" fillId="2" borderId="0" xfId="3" applyNumberFormat="1" applyFont="1" applyFill="1" applyBorder="1"/>
    <xf numFmtId="0" fontId="1" fillId="2" borderId="6" xfId="0" applyFont="1" applyFill="1" applyBorder="1"/>
    <xf numFmtId="0" fontId="4" fillId="2" borderId="6" xfId="0" applyFont="1" applyFill="1" applyBorder="1"/>
    <xf numFmtId="2" fontId="4" fillId="7" borderId="0" xfId="0" applyNumberFormat="1" applyFont="1" applyFill="1"/>
    <xf numFmtId="2" fontId="4" fillId="2" borderId="0" xfId="0" applyNumberFormat="1" applyFont="1" applyFill="1" applyAlignment="1">
      <alignment horizontal="center"/>
    </xf>
    <xf numFmtId="0" fontId="1" fillId="2" borderId="0" xfId="0" applyFont="1" applyFill="1" applyAlignment="1">
      <alignment vertical="top" wrapText="1"/>
    </xf>
    <xf numFmtId="0" fontId="1" fillId="2" borderId="0" xfId="0" applyFont="1" applyFill="1" applyAlignment="1">
      <alignment horizontal="justify" wrapText="1"/>
    </xf>
    <xf numFmtId="0" fontId="4" fillId="2" borderId="0" xfId="0" applyFont="1" applyFill="1" applyAlignment="1">
      <alignment wrapText="1"/>
    </xf>
    <xf numFmtId="0" fontId="1" fillId="2" borderId="0" xfId="0" applyFont="1" applyFill="1" applyAlignment="1">
      <alignment horizontal="left" vertical="top" wrapText="1"/>
    </xf>
    <xf numFmtId="168" fontId="17" fillId="2" borderId="2" xfId="0" applyNumberFormat="1" applyFont="1" applyFill="1" applyBorder="1" applyAlignment="1">
      <alignment horizontal="center"/>
    </xf>
    <xf numFmtId="2" fontId="1" fillId="7" borderId="0" xfId="0" applyNumberFormat="1" applyFont="1" applyFill="1"/>
    <xf numFmtId="0" fontId="17" fillId="7" borderId="0" xfId="0" applyFont="1" applyFill="1" applyAlignment="1">
      <alignment horizontal="center"/>
    </xf>
    <xf numFmtId="0" fontId="17" fillId="2" borderId="0" xfId="0" applyFont="1" applyFill="1" applyAlignment="1">
      <alignment horizontal="left"/>
    </xf>
    <xf numFmtId="0" fontId="17" fillId="2" borderId="12" xfId="0" applyFont="1" applyFill="1" applyBorder="1" applyAlignment="1">
      <alignment horizontal="center"/>
    </xf>
    <xf numFmtId="0" fontId="17" fillId="2" borderId="12" xfId="0" applyFont="1" applyFill="1" applyBorder="1" applyAlignment="1" applyProtection="1">
      <alignment horizontal="center"/>
      <protection locked="0"/>
    </xf>
    <xf numFmtId="0" fontId="17" fillId="2" borderId="12" xfId="0" applyFont="1" applyFill="1" applyBorder="1"/>
    <xf numFmtId="0" fontId="4" fillId="2" borderId="13" xfId="0" applyFont="1" applyFill="1" applyBorder="1"/>
    <xf numFmtId="2" fontId="1" fillId="3" borderId="8" xfId="0" applyNumberFormat="1" applyFont="1" applyFill="1" applyBorder="1"/>
    <xf numFmtId="0" fontId="1" fillId="2" borderId="0" xfId="0" applyFont="1" applyFill="1" applyBorder="1" applyAlignment="1">
      <alignment vertical="top" wrapText="1"/>
    </xf>
    <xf numFmtId="0" fontId="17" fillId="2" borderId="2" xfId="0" applyFont="1" applyFill="1" applyBorder="1" applyAlignment="1">
      <alignment horizontal="center"/>
    </xf>
    <xf numFmtId="0" fontId="17" fillId="2" borderId="6" xfId="0" applyFont="1" applyFill="1" applyBorder="1" applyAlignment="1">
      <alignment horizontal="center"/>
    </xf>
    <xf numFmtId="0" fontId="17" fillId="2" borderId="0" xfId="0" applyFont="1" applyFill="1" applyAlignment="1">
      <alignment horizontal="center"/>
    </xf>
    <xf numFmtId="2" fontId="1" fillId="2" borderId="0" xfId="0" applyNumberFormat="1" applyFont="1" applyFill="1" applyAlignment="1">
      <alignment horizontal="center"/>
    </xf>
    <xf numFmtId="0" fontId="1" fillId="2" borderId="0" xfId="0" applyFont="1" applyFill="1" applyAlignment="1">
      <alignment horizontal="center"/>
    </xf>
    <xf numFmtId="0" fontId="1" fillId="2" borderId="2" xfId="0" applyFont="1" applyFill="1" applyBorder="1" applyAlignment="1">
      <alignment horizontal="center"/>
    </xf>
    <xf numFmtId="167" fontId="17" fillId="2" borderId="0" xfId="0" applyNumberFormat="1" applyFont="1" applyFill="1" applyAlignment="1">
      <alignment vertical="top" wrapText="1"/>
    </xf>
    <xf numFmtId="0" fontId="4" fillId="2" borderId="0" xfId="0" applyFont="1" applyFill="1" applyAlignment="1">
      <alignment vertical="top" wrapText="1"/>
    </xf>
    <xf numFmtId="0" fontId="17" fillId="2" borderId="0" xfId="0" applyFont="1" applyFill="1" applyAlignment="1">
      <alignment horizontal="center" vertical="top" wrapText="1"/>
    </xf>
    <xf numFmtId="0" fontId="10" fillId="2" borderId="0" xfId="0" applyFont="1" applyFill="1" applyProtection="1">
      <protection locked="0"/>
    </xf>
    <xf numFmtId="0" fontId="1" fillId="2" borderId="8" xfId="0" applyFont="1" applyFill="1" applyBorder="1"/>
    <xf numFmtId="0" fontId="1" fillId="2" borderId="0" xfId="0" applyFont="1" applyFill="1" applyAlignment="1">
      <alignment horizontal="center" vertical="top" wrapText="1"/>
    </xf>
    <xf numFmtId="0" fontId="1" fillId="3" borderId="7" xfId="0" applyFont="1" applyFill="1" applyBorder="1" applyProtection="1">
      <protection locked="0"/>
    </xf>
    <xf numFmtId="0" fontId="1" fillId="3" borderId="11" xfId="0" applyFont="1" applyFill="1" applyBorder="1" applyProtection="1">
      <protection locked="0"/>
    </xf>
    <xf numFmtId="0" fontId="11" fillId="2" borderId="0" xfId="0" applyFont="1" applyFill="1" applyAlignment="1">
      <alignment horizontal="center" wrapText="1"/>
    </xf>
    <xf numFmtId="171" fontId="1" fillId="2" borderId="0" xfId="1" applyNumberFormat="1" applyFont="1" applyFill="1" applyBorder="1"/>
    <xf numFmtId="0" fontId="12" fillId="2" borderId="0" xfId="0" applyFont="1" applyFill="1" applyAlignment="1">
      <alignment horizontal="center" wrapText="1"/>
    </xf>
    <xf numFmtId="0" fontId="13" fillId="2" borderId="0" xfId="0" applyFont="1" applyFill="1" applyAlignment="1">
      <alignment horizontal="center" wrapText="1"/>
    </xf>
    <xf numFmtId="0" fontId="4" fillId="2" borderId="12" xfId="0" applyFont="1" applyFill="1" applyBorder="1"/>
    <xf numFmtId="164" fontId="1" fillId="2" borderId="0" xfId="1" applyFont="1" applyFill="1" applyBorder="1"/>
    <xf numFmtId="0" fontId="20" fillId="2" borderId="0" xfId="0" applyFont="1" applyFill="1" applyAlignment="1">
      <alignment horizontal="center"/>
    </xf>
    <xf numFmtId="2" fontId="20" fillId="2" borderId="0" xfId="0" applyNumberFormat="1" applyFont="1" applyFill="1" applyAlignment="1">
      <alignment horizontal="center"/>
    </xf>
    <xf numFmtId="0" fontId="21" fillId="2" borderId="0" xfId="0" applyFont="1" applyFill="1" applyAlignment="1">
      <alignment horizontal="center"/>
    </xf>
    <xf numFmtId="0" fontId="4" fillId="7" borderId="0" xfId="0" applyFont="1" applyFill="1"/>
    <xf numFmtId="171" fontId="20" fillId="2" borderId="0" xfId="0" applyNumberFormat="1" applyFont="1" applyFill="1"/>
    <xf numFmtId="169" fontId="9" fillId="2" borderId="0" xfId="0" applyNumberFormat="1" applyFont="1" applyFill="1"/>
    <xf numFmtId="0" fontId="1" fillId="2" borderId="0" xfId="0" applyFont="1" applyFill="1" applyAlignment="1">
      <alignment wrapText="1"/>
    </xf>
    <xf numFmtId="0" fontId="17" fillId="7" borderId="0" xfId="0" applyFont="1" applyFill="1"/>
    <xf numFmtId="0" fontId="17" fillId="2" borderId="0" xfId="5" applyFont="1" applyFill="1"/>
    <xf numFmtId="0" fontId="1" fillId="2" borderId="0" xfId="5" applyFill="1"/>
    <xf numFmtId="0" fontId="17" fillId="2" borderId="2" xfId="5" applyFont="1" applyFill="1" applyBorder="1"/>
    <xf numFmtId="167" fontId="17" fillId="2" borderId="0" xfId="0" applyNumberFormat="1" applyFont="1" applyFill="1"/>
    <xf numFmtId="0" fontId="17" fillId="2" borderId="6" xfId="0" applyFont="1" applyFill="1" applyBorder="1" applyAlignment="1">
      <alignment horizontal="center"/>
    </xf>
    <xf numFmtId="172" fontId="17" fillId="2" borderId="12" xfId="0" applyNumberFormat="1" applyFont="1" applyFill="1" applyBorder="1" applyAlignment="1">
      <alignment vertical="top" wrapText="1"/>
    </xf>
    <xf numFmtId="172" fontId="17" fillId="2" borderId="0" xfId="0" applyNumberFormat="1" applyFont="1" applyFill="1" applyBorder="1" applyAlignment="1">
      <alignment vertical="top" wrapText="1"/>
    </xf>
    <xf numFmtId="0" fontId="17" fillId="2" borderId="0" xfId="0" applyFont="1" applyFill="1" applyBorder="1" applyAlignment="1">
      <alignment horizontal="left"/>
    </xf>
    <xf numFmtId="0" fontId="16" fillId="2" borderId="0" xfId="0" applyFont="1" applyFill="1" applyAlignment="1">
      <alignment horizontal="left"/>
    </xf>
    <xf numFmtId="2" fontId="0" fillId="7" borderId="0" xfId="0" applyNumberFormat="1" applyFill="1" applyBorder="1"/>
    <xf numFmtId="169" fontId="5" fillId="2" borderId="0" xfId="0" applyNumberFormat="1" applyFont="1" applyFill="1"/>
    <xf numFmtId="0" fontId="0" fillId="3" borderId="11" xfId="0" applyFont="1" applyFill="1" applyBorder="1" applyAlignment="1" applyProtection="1">
      <protection locked="0"/>
    </xf>
    <xf numFmtId="0" fontId="0" fillId="3" borderId="7" xfId="0" applyFont="1" applyFill="1" applyBorder="1" applyProtection="1">
      <protection locked="0"/>
    </xf>
    <xf numFmtId="0" fontId="0" fillId="4" borderId="22" xfId="0" applyFont="1" applyFill="1" applyBorder="1" applyAlignment="1">
      <alignment horizontal="left" vertical="top" wrapText="1"/>
    </xf>
    <xf numFmtId="0" fontId="5" fillId="4" borderId="23" xfId="0" applyFont="1" applyFill="1" applyBorder="1" applyAlignment="1">
      <alignment horizontal="left" vertical="top" wrapText="1"/>
    </xf>
    <xf numFmtId="0" fontId="5" fillId="4" borderId="24" xfId="0" applyFont="1" applyFill="1" applyBorder="1" applyAlignment="1">
      <alignment horizontal="left" vertical="top" wrapText="1"/>
    </xf>
    <xf numFmtId="0" fontId="5" fillId="4" borderId="18" xfId="0" applyFont="1" applyFill="1" applyBorder="1" applyAlignment="1">
      <alignment horizontal="left" vertical="top" wrapText="1"/>
    </xf>
    <xf numFmtId="0" fontId="5" fillId="4" borderId="0" xfId="0" applyFont="1" applyFill="1" applyBorder="1" applyAlignment="1">
      <alignment horizontal="left" vertical="top" wrapText="1"/>
    </xf>
    <xf numFmtId="0" fontId="5" fillId="4" borderId="17" xfId="0" applyFont="1" applyFill="1" applyBorder="1" applyAlignment="1">
      <alignment horizontal="left" vertical="top" wrapText="1"/>
    </xf>
    <xf numFmtId="0" fontId="2" fillId="3" borderId="19" xfId="2" applyFill="1" applyBorder="1" applyAlignment="1" applyProtection="1">
      <alignment horizontal="left"/>
    </xf>
    <xf numFmtId="0" fontId="2" fillId="3" borderId="20" xfId="2" applyFill="1" applyBorder="1" applyAlignment="1" applyProtection="1">
      <alignment horizontal="left"/>
    </xf>
    <xf numFmtId="0" fontId="22" fillId="3" borderId="20" xfId="2" applyFont="1" applyFill="1" applyBorder="1" applyAlignment="1" applyProtection="1">
      <alignment horizontal="left"/>
    </xf>
    <xf numFmtId="0" fontId="22" fillId="3" borderId="21" xfId="2" applyFont="1" applyFill="1" applyBorder="1" applyAlignment="1" applyProtection="1">
      <alignment horizontal="left"/>
    </xf>
    <xf numFmtId="0" fontId="2" fillId="4" borderId="0" xfId="2" applyFill="1" applyBorder="1" applyAlignment="1" applyProtection="1">
      <alignment horizontal="left"/>
    </xf>
    <xf numFmtId="0" fontId="26" fillId="3" borderId="0" xfId="0" applyFont="1" applyFill="1" applyBorder="1" applyAlignment="1">
      <alignment horizontal="left" wrapText="1"/>
    </xf>
    <xf numFmtId="0" fontId="4" fillId="2" borderId="6" xfId="0" applyFont="1" applyFill="1" applyBorder="1" applyAlignment="1">
      <alignment horizontal="center"/>
    </xf>
    <xf numFmtId="0" fontId="5" fillId="2" borderId="0" xfId="0" applyFont="1" applyFill="1" applyBorder="1" applyAlignment="1">
      <alignment horizontal="left"/>
    </xf>
    <xf numFmtId="0" fontId="5" fillId="2" borderId="0" xfId="0" applyFont="1" applyFill="1" applyAlignment="1">
      <alignment horizontal="left"/>
    </xf>
    <xf numFmtId="0" fontId="4" fillId="4" borderId="6" xfId="0" applyFont="1" applyFill="1" applyBorder="1" applyAlignment="1">
      <alignment horizontal="center"/>
    </xf>
    <xf numFmtId="0" fontId="4" fillId="2" borderId="31" xfId="0"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wrapText="1"/>
      <protection locked="0"/>
    </xf>
    <xf numFmtId="165" fontId="4" fillId="4" borderId="29" xfId="0" applyNumberFormat="1" applyFont="1" applyFill="1" applyBorder="1" applyAlignment="1">
      <alignment horizontal="center" vertical="center" wrapText="1"/>
    </xf>
    <xf numFmtId="165" fontId="4" fillId="4" borderId="30" xfId="0" applyNumberFormat="1" applyFont="1" applyFill="1" applyBorder="1" applyAlignment="1">
      <alignment horizontal="center" vertical="center" wrapText="1"/>
    </xf>
    <xf numFmtId="0" fontId="4" fillId="2" borderId="8" xfId="0" applyFont="1" applyFill="1" applyBorder="1" applyAlignment="1" applyProtection="1">
      <alignment horizontal="center" vertical="center" wrapText="1"/>
      <protection locked="0"/>
    </xf>
    <xf numFmtId="0" fontId="4" fillId="2" borderId="28" xfId="0" applyFont="1" applyFill="1" applyBorder="1" applyAlignment="1" applyProtection="1">
      <alignment horizontal="center" vertical="center" wrapText="1"/>
      <protection locked="0"/>
    </xf>
    <xf numFmtId="0" fontId="4" fillId="3" borderId="29" xfId="0" applyFont="1" applyFill="1" applyBorder="1" applyAlignment="1" applyProtection="1">
      <alignment horizontal="center" vertical="center" wrapText="1"/>
      <protection locked="0"/>
    </xf>
    <xf numFmtId="0" fontId="4" fillId="3" borderId="30" xfId="0" applyFont="1" applyFill="1" applyBorder="1" applyAlignment="1" applyProtection="1">
      <alignment horizontal="center" vertical="center" wrapText="1"/>
      <protection locked="0"/>
    </xf>
    <xf numFmtId="0" fontId="4" fillId="3" borderId="6" xfId="0" applyFont="1" applyFill="1" applyBorder="1" applyAlignment="1">
      <alignment horizontal="left"/>
    </xf>
    <xf numFmtId="0" fontId="4" fillId="2" borderId="3" xfId="0" applyFont="1" applyFill="1" applyBorder="1" applyAlignment="1">
      <alignment horizontal="center" vertical="center" wrapText="1"/>
    </xf>
    <xf numFmtId="165" fontId="4" fillId="4" borderId="27" xfId="0" applyNumberFormat="1" applyFont="1" applyFill="1" applyBorder="1" applyAlignment="1">
      <alignment horizontal="center" vertical="center" wrapText="1"/>
    </xf>
    <xf numFmtId="165" fontId="4" fillId="4" borderId="26" xfId="0" applyNumberFormat="1" applyFont="1" applyFill="1" applyBorder="1" applyAlignment="1">
      <alignment horizontal="center" vertical="center" wrapText="1"/>
    </xf>
    <xf numFmtId="0" fontId="4" fillId="3" borderId="25" xfId="0" applyFont="1" applyFill="1" applyBorder="1" applyAlignment="1" applyProtection="1">
      <alignment horizontal="center" vertical="center" wrapText="1"/>
      <protection locked="0"/>
    </xf>
    <xf numFmtId="0" fontId="4" fillId="3" borderId="26" xfId="0" applyFont="1" applyFill="1" applyBorder="1" applyAlignment="1" applyProtection="1">
      <alignment horizontal="center" vertical="center" wrapText="1"/>
      <protection locked="0"/>
    </xf>
    <xf numFmtId="2" fontId="4" fillId="4" borderId="6" xfId="0" applyNumberFormat="1" applyFont="1" applyFill="1" applyBorder="1" applyAlignment="1">
      <alignment horizontal="center"/>
    </xf>
    <xf numFmtId="0" fontId="4" fillId="3" borderId="27" xfId="0" applyFont="1" applyFill="1" applyBorder="1" applyAlignment="1" applyProtection="1">
      <alignment horizontal="center" vertical="center" wrapText="1"/>
      <protection locked="0"/>
    </xf>
    <xf numFmtId="0" fontId="4" fillId="2" borderId="9" xfId="0" applyFont="1" applyFill="1" applyBorder="1" applyAlignment="1">
      <alignment horizontal="center" wrapText="1"/>
    </xf>
    <xf numFmtId="0" fontId="4" fillId="2" borderId="20" xfId="0" applyFont="1" applyFill="1" applyBorder="1" applyAlignment="1">
      <alignment horizontal="center" wrapText="1"/>
    </xf>
    <xf numFmtId="0" fontId="4" fillId="2" borderId="2" xfId="0" applyFont="1" applyFill="1" applyBorder="1" applyAlignment="1">
      <alignment horizontal="center"/>
    </xf>
    <xf numFmtId="2" fontId="4" fillId="5" borderId="6" xfId="0" applyNumberFormat="1" applyFont="1" applyFill="1" applyBorder="1" applyAlignment="1">
      <alignment horizontal="center"/>
    </xf>
    <xf numFmtId="0" fontId="5" fillId="5" borderId="0" xfId="0" applyFont="1" applyFill="1" applyAlignment="1">
      <alignment horizontal="left" wrapText="1"/>
    </xf>
    <xf numFmtId="2" fontId="5" fillId="2" borderId="12" xfId="0" applyNumberFormat="1" applyFont="1" applyFill="1" applyBorder="1" applyAlignment="1">
      <alignment horizontal="left"/>
    </xf>
    <xf numFmtId="0" fontId="5" fillId="2" borderId="12" xfId="0" applyFont="1" applyFill="1" applyBorder="1" applyAlignment="1">
      <alignment horizontal="left"/>
    </xf>
    <xf numFmtId="0" fontId="4" fillId="4" borderId="12" xfId="0" applyFont="1" applyFill="1" applyBorder="1" applyAlignment="1">
      <alignment horizontal="center" wrapText="1"/>
    </xf>
    <xf numFmtId="0" fontId="4" fillId="4" borderId="2" xfId="0" applyFont="1" applyFill="1" applyBorder="1" applyAlignment="1">
      <alignment horizontal="center" wrapText="1"/>
    </xf>
    <xf numFmtId="2" fontId="9" fillId="2" borderId="0" xfId="0" applyNumberFormat="1" applyFont="1" applyFill="1" applyBorder="1" applyAlignment="1">
      <alignment horizontal="center"/>
    </xf>
    <xf numFmtId="0" fontId="10" fillId="2" borderId="0" xfId="0" applyFont="1" applyFill="1" applyBorder="1" applyAlignment="1">
      <alignment horizontal="center"/>
    </xf>
    <xf numFmtId="0" fontId="15" fillId="5" borderId="12" xfId="0" applyFont="1" applyFill="1" applyBorder="1" applyAlignment="1">
      <alignment horizontal="center"/>
    </xf>
    <xf numFmtId="0" fontId="5" fillId="2" borderId="2" xfId="0" applyFont="1" applyFill="1" applyBorder="1" applyAlignment="1">
      <alignment horizontal="left"/>
    </xf>
    <xf numFmtId="1" fontId="5" fillId="2" borderId="12" xfId="0" applyNumberFormat="1" applyFont="1" applyFill="1" applyBorder="1" applyAlignment="1">
      <alignment horizontal="center" vertical="center"/>
    </xf>
    <xf numFmtId="1" fontId="5" fillId="2" borderId="0" xfId="0" applyNumberFormat="1" applyFont="1" applyFill="1" applyAlignment="1">
      <alignment horizontal="center" vertical="center"/>
    </xf>
    <xf numFmtId="1" fontId="5" fillId="2" borderId="2" xfId="0" applyNumberFormat="1" applyFont="1" applyFill="1" applyBorder="1" applyAlignment="1">
      <alignment horizontal="center" vertical="center"/>
    </xf>
    <xf numFmtId="0" fontId="5" fillId="4" borderId="6" xfId="0" applyFont="1" applyFill="1" applyBorder="1" applyAlignment="1">
      <alignment horizontal="center"/>
    </xf>
    <xf numFmtId="165" fontId="4" fillId="4" borderId="25" xfId="0" applyNumberFormat="1"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9" xfId="0" applyFont="1" applyFill="1" applyBorder="1" applyAlignment="1">
      <alignment horizontal="center"/>
    </xf>
    <xf numFmtId="0" fontId="5" fillId="2" borderId="2" xfId="0" applyFont="1" applyFill="1" applyBorder="1" applyAlignment="1">
      <alignment horizontal="center"/>
    </xf>
    <xf numFmtId="0" fontId="5" fillId="2" borderId="12" xfId="0" applyFont="1" applyFill="1" applyBorder="1" applyAlignment="1">
      <alignment horizontal="center" vertical="top" wrapText="1"/>
    </xf>
    <xf numFmtId="0" fontId="5" fillId="2" borderId="0" xfId="0" applyFont="1" applyFill="1" applyBorder="1" applyAlignment="1">
      <alignment horizontal="center" vertical="top" wrapText="1"/>
    </xf>
    <xf numFmtId="0" fontId="5" fillId="2" borderId="2" xfId="0" applyFont="1" applyFill="1" applyBorder="1" applyAlignment="1">
      <alignment horizontal="center" vertical="top" wrapText="1"/>
    </xf>
    <xf numFmtId="0" fontId="4" fillId="3" borderId="6" xfId="0" applyFont="1" applyFill="1" applyBorder="1" applyAlignment="1">
      <alignment horizontal="center"/>
    </xf>
    <xf numFmtId="0" fontId="4" fillId="2" borderId="13" xfId="0" applyFont="1" applyFill="1" applyBorder="1" applyAlignment="1">
      <alignment horizontal="right"/>
    </xf>
    <xf numFmtId="0" fontId="17" fillId="2" borderId="2" xfId="0" applyFont="1" applyFill="1" applyBorder="1" applyAlignment="1">
      <alignment horizontal="center"/>
    </xf>
    <xf numFmtId="0" fontId="17" fillId="2" borderId="6" xfId="0" applyFont="1" applyFill="1" applyBorder="1" applyAlignment="1">
      <alignment horizontal="center"/>
    </xf>
    <xf numFmtId="0" fontId="17" fillId="2" borderId="0" xfId="0" applyFont="1" applyFill="1" applyAlignment="1">
      <alignment horizontal="center"/>
    </xf>
    <xf numFmtId="165" fontId="4" fillId="2" borderId="7" xfId="0" applyNumberFormat="1" applyFont="1" applyFill="1" applyBorder="1" applyAlignment="1" applyProtection="1">
      <alignment horizontal="center" vertical="center" wrapText="1"/>
      <protection locked="0"/>
    </xf>
    <xf numFmtId="165" fontId="4" fillId="2" borderId="8" xfId="0" applyNumberFormat="1" applyFont="1" applyFill="1" applyBorder="1" applyAlignment="1" applyProtection="1">
      <alignment horizontal="center" vertical="center" wrapText="1"/>
      <protection locked="0"/>
    </xf>
    <xf numFmtId="0" fontId="5" fillId="2" borderId="0" xfId="0" applyFont="1" applyFill="1" applyBorder="1" applyAlignment="1">
      <alignment horizontal="center"/>
    </xf>
    <xf numFmtId="172" fontId="17" fillId="2" borderId="0" xfId="0" applyNumberFormat="1" applyFont="1" applyFill="1" applyBorder="1" applyAlignment="1">
      <alignment horizontal="center" vertical="top" wrapText="1"/>
    </xf>
    <xf numFmtId="172" fontId="17" fillId="2" borderId="12" xfId="0" applyNumberFormat="1" applyFont="1" applyFill="1" applyBorder="1" applyAlignment="1">
      <alignment horizontal="center" vertical="top" wrapText="1"/>
    </xf>
    <xf numFmtId="0" fontId="1" fillId="2" borderId="2" xfId="0" applyFont="1" applyFill="1" applyBorder="1" applyAlignment="1">
      <alignment horizontal="center"/>
    </xf>
    <xf numFmtId="0" fontId="1" fillId="2" borderId="12" xfId="0" applyFont="1" applyFill="1" applyBorder="1" applyAlignment="1">
      <alignment horizontal="center" vertical="top" wrapText="1"/>
    </xf>
    <xf numFmtId="0" fontId="1" fillId="2" borderId="0" xfId="0" applyFont="1" applyFill="1" applyAlignment="1">
      <alignment horizontal="center" vertical="top" wrapText="1"/>
    </xf>
    <xf numFmtId="0" fontId="1" fillId="3" borderId="8" xfId="0" applyFont="1" applyFill="1" applyBorder="1" applyAlignment="1">
      <alignment horizontal="center"/>
    </xf>
    <xf numFmtId="0" fontId="4" fillId="2" borderId="12" xfId="0" applyFont="1" applyFill="1" applyBorder="1" applyAlignment="1">
      <alignment horizontal="center"/>
    </xf>
    <xf numFmtId="0" fontId="4" fillId="2" borderId="4" xfId="0" applyFont="1" applyFill="1" applyBorder="1" applyAlignment="1">
      <alignment horizontal="center"/>
    </xf>
    <xf numFmtId="0" fontId="1" fillId="3" borderId="8" xfId="0" applyFont="1" applyFill="1" applyBorder="1" applyAlignment="1" applyProtection="1">
      <alignment horizontal="center"/>
      <protection locked="0"/>
    </xf>
    <xf numFmtId="0" fontId="4" fillId="2" borderId="1" xfId="0" applyFont="1" applyFill="1" applyBorder="1" applyAlignment="1">
      <alignment horizontal="center"/>
    </xf>
    <xf numFmtId="165" fontId="4" fillId="2" borderId="25" xfId="0" applyNumberFormat="1" applyFont="1" applyFill="1" applyBorder="1" applyAlignment="1">
      <alignment horizontal="center" vertical="center" wrapText="1"/>
    </xf>
    <xf numFmtId="165" fontId="4" fillId="2" borderId="26" xfId="0" applyNumberFormat="1" applyFont="1" applyFill="1" applyBorder="1" applyAlignment="1">
      <alignment horizontal="center" vertical="center" wrapText="1"/>
    </xf>
    <xf numFmtId="165" fontId="4" fillId="2" borderId="29" xfId="0" applyNumberFormat="1" applyFont="1" applyFill="1" applyBorder="1" applyAlignment="1">
      <alignment horizontal="center" vertical="center" wrapText="1"/>
    </xf>
    <xf numFmtId="165" fontId="4" fillId="2" borderId="30" xfId="0" applyNumberFormat="1" applyFont="1" applyFill="1" applyBorder="1" applyAlignment="1">
      <alignment horizontal="center" vertical="center" wrapText="1"/>
    </xf>
    <xf numFmtId="2" fontId="10" fillId="2" borderId="0" xfId="0" applyNumberFormat="1" applyFont="1" applyFill="1" applyAlignment="1">
      <alignment horizontal="center"/>
    </xf>
    <xf numFmtId="0" fontId="10" fillId="2" borderId="0" xfId="0" applyFont="1" applyFill="1" applyAlignment="1">
      <alignment horizontal="center"/>
    </xf>
    <xf numFmtId="2" fontId="9" fillId="2" borderId="12" xfId="0" applyNumberFormat="1" applyFont="1" applyFill="1" applyBorder="1" applyAlignment="1">
      <alignment horizontal="center"/>
    </xf>
    <xf numFmtId="0" fontId="4" fillId="5" borderId="6" xfId="0" applyFont="1" applyFill="1" applyBorder="1" applyAlignment="1">
      <alignment horizontal="center"/>
    </xf>
    <xf numFmtId="0" fontId="4" fillId="2" borderId="10" xfId="0" applyFont="1" applyFill="1" applyBorder="1" applyAlignment="1">
      <alignment horizontal="center"/>
    </xf>
    <xf numFmtId="2" fontId="1" fillId="2" borderId="0" xfId="0" applyNumberFormat="1" applyFont="1" applyFill="1" applyAlignment="1">
      <alignment horizontal="center"/>
    </xf>
    <xf numFmtId="0" fontId="1" fillId="2" borderId="0" xfId="0" applyFont="1" applyFill="1" applyAlignment="1">
      <alignment horizontal="left" wrapText="1"/>
    </xf>
    <xf numFmtId="2" fontId="1" fillId="2" borderId="12" xfId="0" applyNumberFormat="1" applyFont="1" applyFill="1" applyBorder="1" applyAlignment="1">
      <alignment horizontal="left"/>
    </xf>
    <xf numFmtId="0" fontId="1" fillId="2" borderId="12" xfId="0" applyFont="1" applyFill="1" applyBorder="1" applyAlignment="1">
      <alignment horizontal="left"/>
    </xf>
    <xf numFmtId="0" fontId="1" fillId="2" borderId="0" xfId="0" applyFont="1" applyFill="1" applyAlignment="1">
      <alignment horizontal="left"/>
    </xf>
    <xf numFmtId="0" fontId="1" fillId="2" borderId="2" xfId="0" applyFont="1" applyFill="1" applyBorder="1" applyAlignment="1">
      <alignment horizontal="left"/>
    </xf>
    <xf numFmtId="0" fontId="1" fillId="2" borderId="12" xfId="0" applyFont="1" applyFill="1" applyBorder="1" applyAlignment="1">
      <alignment horizontal="center" vertical="center"/>
    </xf>
    <xf numFmtId="0" fontId="1" fillId="2" borderId="0" xfId="0" applyFont="1" applyFill="1" applyAlignment="1">
      <alignment horizontal="center" vertical="center"/>
    </xf>
    <xf numFmtId="0" fontId="1" fillId="2" borderId="2" xfId="0" applyFont="1" applyFill="1" applyBorder="1" applyAlignment="1">
      <alignment horizontal="center" vertical="center"/>
    </xf>
    <xf numFmtId="0" fontId="21" fillId="3" borderId="2" xfId="0" applyFont="1" applyFill="1" applyBorder="1" applyAlignment="1">
      <alignment horizontal="left"/>
    </xf>
    <xf numFmtId="0" fontId="15" fillId="2" borderId="0" xfId="0" applyFont="1" applyFill="1" applyAlignment="1">
      <alignment horizontal="center"/>
    </xf>
    <xf numFmtId="0" fontId="1" fillId="2" borderId="0" xfId="0" applyFont="1" applyFill="1" applyAlignment="1">
      <alignment horizontal="center"/>
    </xf>
    <xf numFmtId="2" fontId="9" fillId="2" borderId="0" xfId="0" applyNumberFormat="1" applyFont="1" applyFill="1" applyAlignment="1">
      <alignment horizontal="center"/>
    </xf>
  </cellXfs>
  <cellStyles count="6">
    <cellStyle name="Komma" xfId="1" builtinId="3"/>
    <cellStyle name="Link" xfId="2" builtinId="8"/>
    <cellStyle name="Normal 2" xfId="5" xr:uid="{61F52083-8A23-7344-916B-31D980249B13}"/>
    <cellStyle name="Percent 2" xfId="4" xr:uid="{BEE2E253-2BF0-B44E-96ED-676BC00C4CE4}"/>
    <cellStyle name="Prozent" xfId="3" builtinId="5"/>
    <cellStyle name="Standard" xfId="0" builtinId="0"/>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US"/>
              <a:t>Chosen Se(D+)</a:t>
            </a:r>
          </a:p>
        </c:rich>
      </c:tx>
      <c:layout>
        <c:manualLayout>
          <c:xMode val="edge"/>
          <c:yMode val="edge"/>
          <c:x val="0.2647067607928319"/>
          <c:y val="4.624321959755031E-2"/>
        </c:manualLayout>
      </c:layout>
      <c:overlay val="0"/>
      <c:spPr>
        <a:noFill/>
        <a:ln w="25400">
          <a:noFill/>
        </a:ln>
      </c:spPr>
    </c:title>
    <c:autoTitleDeleted val="0"/>
    <c:plotArea>
      <c:layout>
        <c:manualLayout>
          <c:layoutTarget val="inner"/>
          <c:xMode val="edge"/>
          <c:yMode val="edge"/>
          <c:x val="0.14705952751382273"/>
          <c:y val="0.20231213872832371"/>
          <c:w val="0.79902343282510357"/>
          <c:h val="0.44508670520231214"/>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'Exp Misc'!$AH$4:$AH$54</c:f>
              <c:numCache>
                <c:formatCode>General</c:formatCode>
                <c:ptCount val="51"/>
                <c:pt idx="0">
                  <c:v>0</c:v>
                </c:pt>
                <c:pt idx="1">
                  <c:v>0.02</c:v>
                </c:pt>
                <c:pt idx="2">
                  <c:v>0.04</c:v>
                </c:pt>
                <c:pt idx="3">
                  <c:v>0.06</c:v>
                </c:pt>
                <c:pt idx="4">
                  <c:v>0.08</c:v>
                </c:pt>
                <c:pt idx="5">
                  <c:v>0.1</c:v>
                </c:pt>
                <c:pt idx="6">
                  <c:v>0.12000000000000001</c:v>
                </c:pt>
                <c:pt idx="7">
                  <c:v>0.14000000000000001</c:v>
                </c:pt>
                <c:pt idx="8">
                  <c:v>0.16</c:v>
                </c:pt>
                <c:pt idx="9">
                  <c:v>0.18</c:v>
                </c:pt>
                <c:pt idx="10">
                  <c:v>0.19999999999999998</c:v>
                </c:pt>
                <c:pt idx="11">
                  <c:v>0.21999999999999997</c:v>
                </c:pt>
                <c:pt idx="12">
                  <c:v>0.23999999999999996</c:v>
                </c:pt>
                <c:pt idx="13">
                  <c:v>0.25999999999999995</c:v>
                </c:pt>
                <c:pt idx="14">
                  <c:v>0.27999999999999997</c:v>
                </c:pt>
                <c:pt idx="15">
                  <c:v>0.3</c:v>
                </c:pt>
                <c:pt idx="16">
                  <c:v>0.32</c:v>
                </c:pt>
                <c:pt idx="17">
                  <c:v>0.34</c:v>
                </c:pt>
                <c:pt idx="18">
                  <c:v>0.36000000000000004</c:v>
                </c:pt>
                <c:pt idx="19">
                  <c:v>0.38000000000000006</c:v>
                </c:pt>
                <c:pt idx="20">
                  <c:v>0.40000000000000008</c:v>
                </c:pt>
                <c:pt idx="21">
                  <c:v>0.4200000000000001</c:v>
                </c:pt>
                <c:pt idx="22">
                  <c:v>0.44000000000000011</c:v>
                </c:pt>
                <c:pt idx="23">
                  <c:v>0.46000000000000013</c:v>
                </c:pt>
                <c:pt idx="24">
                  <c:v>0.48000000000000015</c:v>
                </c:pt>
                <c:pt idx="25">
                  <c:v>0.50000000000000011</c:v>
                </c:pt>
                <c:pt idx="26">
                  <c:v>0.52000000000000013</c:v>
                </c:pt>
                <c:pt idx="27">
                  <c:v>0.54000000000000015</c:v>
                </c:pt>
                <c:pt idx="28">
                  <c:v>0.56000000000000016</c:v>
                </c:pt>
                <c:pt idx="29">
                  <c:v>0.58000000000000018</c:v>
                </c:pt>
                <c:pt idx="30">
                  <c:v>0.6000000000000002</c:v>
                </c:pt>
                <c:pt idx="31">
                  <c:v>0.62000000000000022</c:v>
                </c:pt>
                <c:pt idx="32">
                  <c:v>0.64000000000000024</c:v>
                </c:pt>
                <c:pt idx="33">
                  <c:v>0.66000000000000025</c:v>
                </c:pt>
                <c:pt idx="34">
                  <c:v>0.68000000000000027</c:v>
                </c:pt>
                <c:pt idx="35">
                  <c:v>0.70000000000000029</c:v>
                </c:pt>
                <c:pt idx="36">
                  <c:v>0.72000000000000031</c:v>
                </c:pt>
                <c:pt idx="37">
                  <c:v>0.74000000000000032</c:v>
                </c:pt>
                <c:pt idx="38">
                  <c:v>0.76000000000000034</c:v>
                </c:pt>
                <c:pt idx="39">
                  <c:v>0.78000000000000036</c:v>
                </c:pt>
                <c:pt idx="40">
                  <c:v>0.80000000000000038</c:v>
                </c:pt>
                <c:pt idx="41">
                  <c:v>0.8200000000000004</c:v>
                </c:pt>
                <c:pt idx="42">
                  <c:v>0.84000000000000041</c:v>
                </c:pt>
                <c:pt idx="43">
                  <c:v>0.86000000000000043</c:v>
                </c:pt>
                <c:pt idx="44">
                  <c:v>0.88000000000000045</c:v>
                </c:pt>
                <c:pt idx="45">
                  <c:v>0.90000000000000047</c:v>
                </c:pt>
                <c:pt idx="46">
                  <c:v>0.92000000000000048</c:v>
                </c:pt>
                <c:pt idx="47">
                  <c:v>0.9400000000000005</c:v>
                </c:pt>
                <c:pt idx="48">
                  <c:v>0.96000000000000052</c:v>
                </c:pt>
                <c:pt idx="49">
                  <c:v>0.98000000000000054</c:v>
                </c:pt>
                <c:pt idx="50">
                  <c:v>1</c:v>
                </c:pt>
              </c:numCache>
            </c:numRef>
          </c:cat>
          <c:val>
            <c:numRef>
              <c:f>'Exp Misc'!$AJ$4:$AJ$54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65</c:v>
                </c:pt>
                <c:pt idx="27">
                  <c:v>189</c:v>
                </c:pt>
                <c:pt idx="28">
                  <c:v>297</c:v>
                </c:pt>
                <c:pt idx="29">
                  <c:v>538</c:v>
                </c:pt>
                <c:pt idx="30">
                  <c:v>650</c:v>
                </c:pt>
                <c:pt idx="31">
                  <c:v>761</c:v>
                </c:pt>
                <c:pt idx="32">
                  <c:v>912</c:v>
                </c:pt>
                <c:pt idx="33">
                  <c:v>1066</c:v>
                </c:pt>
                <c:pt idx="34">
                  <c:v>1155</c:v>
                </c:pt>
                <c:pt idx="35">
                  <c:v>1123</c:v>
                </c:pt>
                <c:pt idx="36">
                  <c:v>1006</c:v>
                </c:pt>
                <c:pt idx="37">
                  <c:v>812</c:v>
                </c:pt>
                <c:pt idx="38">
                  <c:v>635</c:v>
                </c:pt>
                <c:pt idx="39">
                  <c:v>439</c:v>
                </c:pt>
                <c:pt idx="40">
                  <c:v>256</c:v>
                </c:pt>
                <c:pt idx="41">
                  <c:v>97</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D5F7-EE4F-8DC8-7E7F91759B4B}"/>
            </c:ext>
          </c:extLst>
        </c:ser>
        <c:dLbls>
          <c:showLegendKey val="0"/>
          <c:showVal val="0"/>
          <c:showCatName val="0"/>
          <c:showSerName val="0"/>
          <c:showPercent val="0"/>
          <c:showBubbleSize val="0"/>
        </c:dLbls>
        <c:gapWidth val="0"/>
        <c:axId val="1751285775"/>
        <c:axId val="1"/>
      </c:barChart>
      <c:catAx>
        <c:axId val="1751285775"/>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de-DE"/>
          </a:p>
        </c:txPr>
        <c:crossAx val="1"/>
        <c:crosses val="autoZero"/>
        <c:auto val="1"/>
        <c:lblAlgn val="ctr"/>
        <c:lblOffset val="100"/>
        <c:tickLblSkip val="4"/>
        <c:tickMarkSkip val="1"/>
        <c:noMultiLvlLbl val="0"/>
      </c:catAx>
      <c:valAx>
        <c:axId val="1"/>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de-DE"/>
          </a:p>
        </c:txPr>
        <c:crossAx val="1751285775"/>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de-DE"/>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Chosen p0</a:t>
            </a:r>
          </a:p>
        </c:rich>
      </c:tx>
      <c:layout>
        <c:manualLayout>
          <c:xMode val="edge"/>
          <c:yMode val="edge"/>
          <c:x val="0.37818166716502205"/>
          <c:y val="2.9761934055118112E-2"/>
        </c:manualLayout>
      </c:layout>
      <c:overlay val="0"/>
      <c:spPr>
        <a:noFill/>
        <a:ln w="25400">
          <a:noFill/>
        </a:ln>
      </c:spPr>
    </c:title>
    <c:autoTitleDeleted val="0"/>
    <c:plotArea>
      <c:layout>
        <c:manualLayout>
          <c:layoutTarget val="inner"/>
          <c:xMode val="edge"/>
          <c:yMode val="edge"/>
          <c:x val="0.10909090909090909"/>
          <c:y val="0.10714347995419431"/>
          <c:w val="0.87636363636363634"/>
          <c:h val="0.53571739977097155"/>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'Unmeas Conf'!$AG$4:$AG$53</c:f>
              <c:numCache>
                <c:formatCode>General</c:formatCode>
                <c:ptCount val="50"/>
                <c:pt idx="0">
                  <c:v>0</c:v>
                </c:pt>
                <c:pt idx="1">
                  <c:v>0.02</c:v>
                </c:pt>
                <c:pt idx="2">
                  <c:v>0.04</c:v>
                </c:pt>
                <c:pt idx="3">
                  <c:v>0.06</c:v>
                </c:pt>
                <c:pt idx="4">
                  <c:v>0.08</c:v>
                </c:pt>
                <c:pt idx="5">
                  <c:v>0.1</c:v>
                </c:pt>
                <c:pt idx="6">
                  <c:v>0.12000000000000001</c:v>
                </c:pt>
                <c:pt idx="7">
                  <c:v>0.14000000000000001</c:v>
                </c:pt>
                <c:pt idx="8">
                  <c:v>0.16</c:v>
                </c:pt>
                <c:pt idx="9">
                  <c:v>0.18</c:v>
                </c:pt>
                <c:pt idx="10">
                  <c:v>0.19999999999999998</c:v>
                </c:pt>
                <c:pt idx="11">
                  <c:v>0.21999999999999997</c:v>
                </c:pt>
                <c:pt idx="12">
                  <c:v>0.23999999999999996</c:v>
                </c:pt>
                <c:pt idx="13">
                  <c:v>0.25999999999999995</c:v>
                </c:pt>
                <c:pt idx="14">
                  <c:v>0.27999999999999997</c:v>
                </c:pt>
                <c:pt idx="15">
                  <c:v>0.3</c:v>
                </c:pt>
                <c:pt idx="16">
                  <c:v>0.32</c:v>
                </c:pt>
                <c:pt idx="17">
                  <c:v>0.34</c:v>
                </c:pt>
                <c:pt idx="18">
                  <c:v>0.36000000000000004</c:v>
                </c:pt>
                <c:pt idx="19">
                  <c:v>0.38000000000000006</c:v>
                </c:pt>
                <c:pt idx="20">
                  <c:v>0.40000000000000008</c:v>
                </c:pt>
                <c:pt idx="21">
                  <c:v>0.4200000000000001</c:v>
                </c:pt>
                <c:pt idx="22">
                  <c:v>0.44000000000000011</c:v>
                </c:pt>
                <c:pt idx="23">
                  <c:v>0.46000000000000013</c:v>
                </c:pt>
                <c:pt idx="24">
                  <c:v>0.48000000000000015</c:v>
                </c:pt>
                <c:pt idx="25">
                  <c:v>0.50000000000000011</c:v>
                </c:pt>
                <c:pt idx="26">
                  <c:v>0.52000000000000013</c:v>
                </c:pt>
                <c:pt idx="27">
                  <c:v>0.54000000000000015</c:v>
                </c:pt>
                <c:pt idx="28">
                  <c:v>0.56000000000000016</c:v>
                </c:pt>
                <c:pt idx="29">
                  <c:v>0.58000000000000018</c:v>
                </c:pt>
                <c:pt idx="30">
                  <c:v>0.6000000000000002</c:v>
                </c:pt>
                <c:pt idx="31">
                  <c:v>0.62000000000000022</c:v>
                </c:pt>
                <c:pt idx="32">
                  <c:v>0.64000000000000024</c:v>
                </c:pt>
                <c:pt idx="33">
                  <c:v>0.66000000000000025</c:v>
                </c:pt>
                <c:pt idx="34">
                  <c:v>0.68000000000000027</c:v>
                </c:pt>
                <c:pt idx="35">
                  <c:v>0.70000000000000029</c:v>
                </c:pt>
                <c:pt idx="36">
                  <c:v>0.72000000000000031</c:v>
                </c:pt>
                <c:pt idx="37">
                  <c:v>0.74000000000000032</c:v>
                </c:pt>
                <c:pt idx="38">
                  <c:v>0.76000000000000034</c:v>
                </c:pt>
                <c:pt idx="39">
                  <c:v>0.78000000000000036</c:v>
                </c:pt>
                <c:pt idx="40">
                  <c:v>0.80000000000000038</c:v>
                </c:pt>
                <c:pt idx="41">
                  <c:v>0.8200000000000004</c:v>
                </c:pt>
                <c:pt idx="42">
                  <c:v>0.84000000000000041</c:v>
                </c:pt>
                <c:pt idx="43">
                  <c:v>0.86000000000000043</c:v>
                </c:pt>
                <c:pt idx="44">
                  <c:v>0.88000000000000045</c:v>
                </c:pt>
                <c:pt idx="45">
                  <c:v>0.90000000000000047</c:v>
                </c:pt>
                <c:pt idx="46">
                  <c:v>0.92000000000000048</c:v>
                </c:pt>
                <c:pt idx="47">
                  <c:v>0.9400000000000005</c:v>
                </c:pt>
                <c:pt idx="48">
                  <c:v>0.96000000000000052</c:v>
                </c:pt>
                <c:pt idx="49">
                  <c:v>0.98000000000000054</c:v>
                </c:pt>
              </c:numCache>
            </c:numRef>
          </c:cat>
          <c:val>
            <c:numRef>
              <c:f>'Unmeas Conf'!$AI$4:$AI$53</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E3B7-D143-B5C0-4F839B163895}"/>
            </c:ext>
          </c:extLst>
        </c:ser>
        <c:dLbls>
          <c:showLegendKey val="0"/>
          <c:showVal val="0"/>
          <c:showCatName val="0"/>
          <c:showSerName val="0"/>
          <c:showPercent val="0"/>
          <c:showBubbleSize val="0"/>
        </c:dLbls>
        <c:gapWidth val="0"/>
        <c:axId val="1452498031"/>
        <c:axId val="1"/>
      </c:barChart>
      <c:catAx>
        <c:axId val="1452498031"/>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de-DE"/>
          </a:p>
        </c:txPr>
        <c:crossAx val="1"/>
        <c:crosses val="autoZero"/>
        <c:auto val="1"/>
        <c:lblAlgn val="ctr"/>
        <c:lblOffset val="100"/>
        <c:tickLblSkip val="5"/>
        <c:tickMarkSkip val="1"/>
        <c:noMultiLvlLbl val="0"/>
      </c:catAx>
      <c:valAx>
        <c:axId val="1"/>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452498031"/>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Arial"/>
          <a:ea typeface="Arial"/>
          <a:cs typeface="Arial"/>
        </a:defRPr>
      </a:pPr>
      <a:endParaRPr lang="de-DE"/>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Chosen RRCD</a:t>
            </a:r>
          </a:p>
        </c:rich>
      </c:tx>
      <c:layout>
        <c:manualLayout>
          <c:xMode val="edge"/>
          <c:yMode val="edge"/>
          <c:x val="0.34285714285714286"/>
          <c:y val="3.1847112860892389E-2"/>
        </c:manualLayout>
      </c:layout>
      <c:overlay val="0"/>
      <c:spPr>
        <a:noFill/>
        <a:ln w="25400">
          <a:noFill/>
        </a:ln>
      </c:spPr>
    </c:title>
    <c:autoTitleDeleted val="0"/>
    <c:plotArea>
      <c:layout>
        <c:manualLayout>
          <c:layoutTarget val="inner"/>
          <c:xMode val="edge"/>
          <c:yMode val="edge"/>
          <c:x val="0.12244897959183673"/>
          <c:y val="0.11465003809849628"/>
          <c:w val="0.86122448979591837"/>
          <c:h val="0.53503351112631592"/>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'Unmeas Conf'!$AK$4:$AK$104</c:f>
              <c:numCache>
                <c:formatCode>General</c:formatCode>
                <c:ptCount val="10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pt idx="11">
                  <c:v>1.0999999999999999</c:v>
                </c:pt>
                <c:pt idx="12">
                  <c:v>1.2</c:v>
                </c:pt>
                <c:pt idx="13">
                  <c:v>1.3</c:v>
                </c:pt>
                <c:pt idx="14">
                  <c:v>1.4000000000000001</c:v>
                </c:pt>
                <c:pt idx="15">
                  <c:v>1.5000000000000002</c:v>
                </c:pt>
                <c:pt idx="16">
                  <c:v>1.6000000000000003</c:v>
                </c:pt>
                <c:pt idx="17">
                  <c:v>1.7000000000000004</c:v>
                </c:pt>
                <c:pt idx="18">
                  <c:v>1.8000000000000005</c:v>
                </c:pt>
                <c:pt idx="19">
                  <c:v>1.9000000000000006</c:v>
                </c:pt>
                <c:pt idx="20">
                  <c:v>2.0000000000000004</c:v>
                </c:pt>
                <c:pt idx="21">
                  <c:v>2.1000000000000005</c:v>
                </c:pt>
                <c:pt idx="22">
                  <c:v>2.2000000000000006</c:v>
                </c:pt>
                <c:pt idx="23">
                  <c:v>2.3000000000000007</c:v>
                </c:pt>
                <c:pt idx="24">
                  <c:v>2.4000000000000008</c:v>
                </c:pt>
                <c:pt idx="25">
                  <c:v>2.5000000000000009</c:v>
                </c:pt>
                <c:pt idx="26">
                  <c:v>2.600000000000001</c:v>
                </c:pt>
                <c:pt idx="27">
                  <c:v>2.7000000000000011</c:v>
                </c:pt>
                <c:pt idx="28">
                  <c:v>2.8000000000000012</c:v>
                </c:pt>
                <c:pt idx="29">
                  <c:v>2.9000000000000012</c:v>
                </c:pt>
                <c:pt idx="30">
                  <c:v>3.0000000000000013</c:v>
                </c:pt>
                <c:pt idx="31">
                  <c:v>3.1000000000000014</c:v>
                </c:pt>
                <c:pt idx="32">
                  <c:v>3.2000000000000015</c:v>
                </c:pt>
                <c:pt idx="33">
                  <c:v>3.3000000000000016</c:v>
                </c:pt>
                <c:pt idx="34">
                  <c:v>3.4000000000000017</c:v>
                </c:pt>
                <c:pt idx="35">
                  <c:v>3.5000000000000018</c:v>
                </c:pt>
                <c:pt idx="36">
                  <c:v>3.6000000000000019</c:v>
                </c:pt>
                <c:pt idx="37">
                  <c:v>3.700000000000002</c:v>
                </c:pt>
                <c:pt idx="38">
                  <c:v>3.800000000000002</c:v>
                </c:pt>
                <c:pt idx="39">
                  <c:v>3.9000000000000021</c:v>
                </c:pt>
                <c:pt idx="40">
                  <c:v>4.0000000000000018</c:v>
                </c:pt>
                <c:pt idx="41">
                  <c:v>4.1000000000000014</c:v>
                </c:pt>
                <c:pt idx="42">
                  <c:v>4.2000000000000011</c:v>
                </c:pt>
                <c:pt idx="43">
                  <c:v>4.3000000000000007</c:v>
                </c:pt>
                <c:pt idx="44">
                  <c:v>4.4000000000000004</c:v>
                </c:pt>
                <c:pt idx="45">
                  <c:v>4.5</c:v>
                </c:pt>
                <c:pt idx="46">
                  <c:v>4.5999999999999996</c:v>
                </c:pt>
                <c:pt idx="47">
                  <c:v>4.6999999999999993</c:v>
                </c:pt>
                <c:pt idx="48">
                  <c:v>4.7999999999999989</c:v>
                </c:pt>
                <c:pt idx="49">
                  <c:v>4.8999999999999986</c:v>
                </c:pt>
                <c:pt idx="50">
                  <c:v>4.9999999999999982</c:v>
                </c:pt>
                <c:pt idx="51">
                  <c:v>5.0999999999999979</c:v>
                </c:pt>
                <c:pt idx="52">
                  <c:v>5.1999999999999975</c:v>
                </c:pt>
                <c:pt idx="53">
                  <c:v>5.2999999999999972</c:v>
                </c:pt>
                <c:pt idx="54">
                  <c:v>5.3999999999999968</c:v>
                </c:pt>
                <c:pt idx="55">
                  <c:v>5.4999999999999964</c:v>
                </c:pt>
                <c:pt idx="56">
                  <c:v>5.5999999999999961</c:v>
                </c:pt>
                <c:pt idx="57">
                  <c:v>5.6999999999999957</c:v>
                </c:pt>
                <c:pt idx="58">
                  <c:v>5.7999999999999954</c:v>
                </c:pt>
                <c:pt idx="59">
                  <c:v>5.899999999999995</c:v>
                </c:pt>
                <c:pt idx="60">
                  <c:v>5.9999999999999947</c:v>
                </c:pt>
                <c:pt idx="61">
                  <c:v>6.0999999999999943</c:v>
                </c:pt>
                <c:pt idx="62">
                  <c:v>6.199999999999994</c:v>
                </c:pt>
                <c:pt idx="63">
                  <c:v>6.2999999999999936</c:v>
                </c:pt>
                <c:pt idx="64">
                  <c:v>6.3999999999999932</c:v>
                </c:pt>
                <c:pt idx="65">
                  <c:v>6.4999999999999929</c:v>
                </c:pt>
                <c:pt idx="66">
                  <c:v>6.5999999999999925</c:v>
                </c:pt>
                <c:pt idx="67">
                  <c:v>6.6999999999999922</c:v>
                </c:pt>
                <c:pt idx="68">
                  <c:v>6.7999999999999918</c:v>
                </c:pt>
                <c:pt idx="69">
                  <c:v>6.8999999999999915</c:v>
                </c:pt>
                <c:pt idx="70">
                  <c:v>6.9999999999999911</c:v>
                </c:pt>
                <c:pt idx="71">
                  <c:v>7.0999999999999908</c:v>
                </c:pt>
                <c:pt idx="72">
                  <c:v>7.1999999999999904</c:v>
                </c:pt>
                <c:pt idx="73">
                  <c:v>7.2999999999999901</c:v>
                </c:pt>
                <c:pt idx="74">
                  <c:v>7.3999999999999897</c:v>
                </c:pt>
                <c:pt idx="75">
                  <c:v>7.4999999999999893</c:v>
                </c:pt>
                <c:pt idx="76">
                  <c:v>7.599999999999989</c:v>
                </c:pt>
                <c:pt idx="77">
                  <c:v>7.6999999999999886</c:v>
                </c:pt>
                <c:pt idx="78">
                  <c:v>7.7999999999999883</c:v>
                </c:pt>
                <c:pt idx="79">
                  <c:v>7.8999999999999879</c:v>
                </c:pt>
                <c:pt idx="80">
                  <c:v>7.9999999999999876</c:v>
                </c:pt>
                <c:pt idx="81">
                  <c:v>8.0999999999999872</c:v>
                </c:pt>
                <c:pt idx="82">
                  <c:v>8.1999999999999869</c:v>
                </c:pt>
                <c:pt idx="83">
                  <c:v>8.2999999999999865</c:v>
                </c:pt>
                <c:pt idx="84">
                  <c:v>8.3999999999999861</c:v>
                </c:pt>
                <c:pt idx="85">
                  <c:v>8.4999999999999858</c:v>
                </c:pt>
                <c:pt idx="86">
                  <c:v>8.5999999999999854</c:v>
                </c:pt>
                <c:pt idx="87">
                  <c:v>8.6999999999999851</c:v>
                </c:pt>
                <c:pt idx="88">
                  <c:v>8.7999999999999847</c:v>
                </c:pt>
                <c:pt idx="89">
                  <c:v>8.8999999999999844</c:v>
                </c:pt>
                <c:pt idx="90">
                  <c:v>8.999999999999984</c:v>
                </c:pt>
                <c:pt idx="91">
                  <c:v>9.0999999999999837</c:v>
                </c:pt>
                <c:pt idx="92">
                  <c:v>9.1999999999999833</c:v>
                </c:pt>
                <c:pt idx="93">
                  <c:v>9.2999999999999829</c:v>
                </c:pt>
                <c:pt idx="94">
                  <c:v>9.3999999999999826</c:v>
                </c:pt>
                <c:pt idx="95">
                  <c:v>9.4999999999999822</c:v>
                </c:pt>
                <c:pt idx="96">
                  <c:v>9.5999999999999819</c:v>
                </c:pt>
                <c:pt idx="97">
                  <c:v>9.6999999999999815</c:v>
                </c:pt>
                <c:pt idx="98">
                  <c:v>9.7999999999999812</c:v>
                </c:pt>
                <c:pt idx="99">
                  <c:v>9.8999999999999808</c:v>
                </c:pt>
                <c:pt idx="100">
                  <c:v>9.9999999999999805</c:v>
                </c:pt>
              </c:numCache>
            </c:numRef>
          </c:cat>
          <c:val>
            <c:numRef>
              <c:f>'Unmeas Conf'!$AJ$4:$AJ$104</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0-9A5C-8143-A91B-38E655946349}"/>
            </c:ext>
          </c:extLst>
        </c:ser>
        <c:dLbls>
          <c:showLegendKey val="0"/>
          <c:showVal val="0"/>
          <c:showCatName val="0"/>
          <c:showSerName val="0"/>
          <c:showPercent val="0"/>
          <c:showBubbleSize val="0"/>
        </c:dLbls>
        <c:gapWidth val="0"/>
        <c:axId val="1436848287"/>
        <c:axId val="1"/>
      </c:barChart>
      <c:catAx>
        <c:axId val="1436848287"/>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de-DE"/>
          </a:p>
        </c:txPr>
        <c:crossAx val="1"/>
        <c:crosses val="autoZero"/>
        <c:auto val="1"/>
        <c:lblAlgn val="ctr"/>
        <c:lblOffset val="100"/>
        <c:tickLblSkip val="11"/>
        <c:tickMarkSkip val="1"/>
        <c:noMultiLvlLbl val="0"/>
      </c:catAx>
      <c:valAx>
        <c:axId val="1"/>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436848287"/>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Arial"/>
          <a:ea typeface="Arial"/>
          <a:cs typeface="Arial"/>
        </a:defRPr>
      </a:pPr>
      <a:endParaRPr lang="de-DE"/>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solidFill>
                  <a:schemeClr val="tx1"/>
                </a:solidFill>
              </a:rPr>
              <a:t>Chosen</a:t>
            </a:r>
            <a:r>
              <a:rPr lang="en-US" baseline="0">
                <a:solidFill>
                  <a:schemeClr val="tx1"/>
                </a:solidFill>
              </a:rPr>
              <a:t> S1,1</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de-DE"/>
        </a:p>
      </c:txPr>
    </c:title>
    <c:autoTitleDeleted val="0"/>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'Sel Bias'!$AN$4:$AN$54</c:f>
              <c:numCache>
                <c:formatCode>General</c:formatCode>
                <c:ptCount val="51"/>
                <c:pt idx="0">
                  <c:v>0</c:v>
                </c:pt>
                <c:pt idx="1">
                  <c:v>0.02</c:v>
                </c:pt>
                <c:pt idx="2">
                  <c:v>0.04</c:v>
                </c:pt>
                <c:pt idx="3">
                  <c:v>0.06</c:v>
                </c:pt>
                <c:pt idx="4">
                  <c:v>0.08</c:v>
                </c:pt>
                <c:pt idx="5">
                  <c:v>0.1</c:v>
                </c:pt>
                <c:pt idx="6">
                  <c:v>0.12000000000000001</c:v>
                </c:pt>
                <c:pt idx="7">
                  <c:v>0.14000000000000001</c:v>
                </c:pt>
                <c:pt idx="8">
                  <c:v>0.16</c:v>
                </c:pt>
                <c:pt idx="9">
                  <c:v>0.18</c:v>
                </c:pt>
                <c:pt idx="10">
                  <c:v>0.19999999999999998</c:v>
                </c:pt>
                <c:pt idx="11">
                  <c:v>0.21999999999999997</c:v>
                </c:pt>
                <c:pt idx="12">
                  <c:v>0.23999999999999996</c:v>
                </c:pt>
                <c:pt idx="13">
                  <c:v>0.25999999999999995</c:v>
                </c:pt>
                <c:pt idx="14">
                  <c:v>0.27999999999999997</c:v>
                </c:pt>
                <c:pt idx="15">
                  <c:v>0.3</c:v>
                </c:pt>
                <c:pt idx="16">
                  <c:v>0.32</c:v>
                </c:pt>
                <c:pt idx="17">
                  <c:v>0.34</c:v>
                </c:pt>
                <c:pt idx="18">
                  <c:v>0.36000000000000004</c:v>
                </c:pt>
                <c:pt idx="19">
                  <c:v>0.38000000000000006</c:v>
                </c:pt>
                <c:pt idx="20">
                  <c:v>0.40000000000000008</c:v>
                </c:pt>
                <c:pt idx="21">
                  <c:v>0.4200000000000001</c:v>
                </c:pt>
                <c:pt idx="22">
                  <c:v>0.44000000000000011</c:v>
                </c:pt>
                <c:pt idx="23">
                  <c:v>0.46000000000000013</c:v>
                </c:pt>
                <c:pt idx="24">
                  <c:v>0.48000000000000015</c:v>
                </c:pt>
                <c:pt idx="25">
                  <c:v>0.50000000000000011</c:v>
                </c:pt>
                <c:pt idx="26">
                  <c:v>0.52000000000000013</c:v>
                </c:pt>
                <c:pt idx="27">
                  <c:v>0.54000000000000015</c:v>
                </c:pt>
                <c:pt idx="28">
                  <c:v>0.56000000000000016</c:v>
                </c:pt>
                <c:pt idx="29">
                  <c:v>0.58000000000000018</c:v>
                </c:pt>
                <c:pt idx="30">
                  <c:v>0.6000000000000002</c:v>
                </c:pt>
                <c:pt idx="31">
                  <c:v>0.62000000000000022</c:v>
                </c:pt>
                <c:pt idx="32">
                  <c:v>0.64000000000000024</c:v>
                </c:pt>
                <c:pt idx="33">
                  <c:v>0.66000000000000025</c:v>
                </c:pt>
                <c:pt idx="34">
                  <c:v>0.68000000000000027</c:v>
                </c:pt>
                <c:pt idx="35">
                  <c:v>0.70000000000000029</c:v>
                </c:pt>
                <c:pt idx="36">
                  <c:v>0.72000000000000031</c:v>
                </c:pt>
                <c:pt idx="37">
                  <c:v>0.74000000000000032</c:v>
                </c:pt>
                <c:pt idx="38">
                  <c:v>0.76000000000000034</c:v>
                </c:pt>
                <c:pt idx="39">
                  <c:v>0.78000000000000036</c:v>
                </c:pt>
                <c:pt idx="40">
                  <c:v>0.80000000000000038</c:v>
                </c:pt>
                <c:pt idx="41">
                  <c:v>0.8200000000000004</c:v>
                </c:pt>
                <c:pt idx="42">
                  <c:v>0.84000000000000041</c:v>
                </c:pt>
                <c:pt idx="43">
                  <c:v>0.86000000000000043</c:v>
                </c:pt>
                <c:pt idx="44">
                  <c:v>0.88000000000000045</c:v>
                </c:pt>
                <c:pt idx="45">
                  <c:v>0.90000000000000047</c:v>
                </c:pt>
                <c:pt idx="46">
                  <c:v>0.92000000000000048</c:v>
                </c:pt>
                <c:pt idx="47">
                  <c:v>0.9400000000000005</c:v>
                </c:pt>
                <c:pt idx="48">
                  <c:v>0.96000000000000052</c:v>
                </c:pt>
                <c:pt idx="49">
                  <c:v>0.98000000000000054</c:v>
                </c:pt>
                <c:pt idx="50">
                  <c:v>1</c:v>
                </c:pt>
              </c:numCache>
            </c:numRef>
          </c:cat>
          <c:val>
            <c:numRef>
              <c:f>'Sel Bias'!$AO$4:$AO$54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E0B8-FD40-82DB-F1BA99E0F0E1}"/>
            </c:ext>
          </c:extLst>
        </c:ser>
        <c:dLbls>
          <c:showLegendKey val="0"/>
          <c:showVal val="0"/>
          <c:showCatName val="0"/>
          <c:showSerName val="0"/>
          <c:showPercent val="0"/>
          <c:showBubbleSize val="0"/>
        </c:dLbls>
        <c:gapWidth val="25"/>
        <c:overlap val="21"/>
        <c:axId val="1289414896"/>
        <c:axId val="1288854016"/>
      </c:barChart>
      <c:catAx>
        <c:axId val="12894148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de-DE"/>
          </a:p>
        </c:txPr>
        <c:crossAx val="1288854016"/>
        <c:crosses val="autoZero"/>
        <c:auto val="1"/>
        <c:lblAlgn val="ctr"/>
        <c:lblOffset val="100"/>
        <c:noMultiLvlLbl val="0"/>
      </c:catAx>
      <c:valAx>
        <c:axId val="12888540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crossAx val="1289414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solidFill>
                  <a:schemeClr val="tx1"/>
                </a:solidFill>
              </a:rPr>
              <a:t>Chosen</a:t>
            </a:r>
            <a:r>
              <a:rPr lang="en-US" baseline="0">
                <a:solidFill>
                  <a:schemeClr val="tx1"/>
                </a:solidFill>
              </a:rPr>
              <a:t> S1,0</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de-DE"/>
        </a:p>
      </c:txPr>
    </c:title>
    <c:autoTitleDeleted val="0"/>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'Sel Bias'!$AN$4:$AN$54</c:f>
              <c:numCache>
                <c:formatCode>General</c:formatCode>
                <c:ptCount val="51"/>
                <c:pt idx="0">
                  <c:v>0</c:v>
                </c:pt>
                <c:pt idx="1">
                  <c:v>0.02</c:v>
                </c:pt>
                <c:pt idx="2">
                  <c:v>0.04</c:v>
                </c:pt>
                <c:pt idx="3">
                  <c:v>0.06</c:v>
                </c:pt>
                <c:pt idx="4">
                  <c:v>0.08</c:v>
                </c:pt>
                <c:pt idx="5">
                  <c:v>0.1</c:v>
                </c:pt>
                <c:pt idx="6">
                  <c:v>0.12000000000000001</c:v>
                </c:pt>
                <c:pt idx="7">
                  <c:v>0.14000000000000001</c:v>
                </c:pt>
                <c:pt idx="8">
                  <c:v>0.16</c:v>
                </c:pt>
                <c:pt idx="9">
                  <c:v>0.18</c:v>
                </c:pt>
                <c:pt idx="10">
                  <c:v>0.19999999999999998</c:v>
                </c:pt>
                <c:pt idx="11">
                  <c:v>0.21999999999999997</c:v>
                </c:pt>
                <c:pt idx="12">
                  <c:v>0.23999999999999996</c:v>
                </c:pt>
                <c:pt idx="13">
                  <c:v>0.25999999999999995</c:v>
                </c:pt>
                <c:pt idx="14">
                  <c:v>0.27999999999999997</c:v>
                </c:pt>
                <c:pt idx="15">
                  <c:v>0.3</c:v>
                </c:pt>
                <c:pt idx="16">
                  <c:v>0.32</c:v>
                </c:pt>
                <c:pt idx="17">
                  <c:v>0.34</c:v>
                </c:pt>
                <c:pt idx="18">
                  <c:v>0.36000000000000004</c:v>
                </c:pt>
                <c:pt idx="19">
                  <c:v>0.38000000000000006</c:v>
                </c:pt>
                <c:pt idx="20">
                  <c:v>0.40000000000000008</c:v>
                </c:pt>
                <c:pt idx="21">
                  <c:v>0.4200000000000001</c:v>
                </c:pt>
                <c:pt idx="22">
                  <c:v>0.44000000000000011</c:v>
                </c:pt>
                <c:pt idx="23">
                  <c:v>0.46000000000000013</c:v>
                </c:pt>
                <c:pt idx="24">
                  <c:v>0.48000000000000015</c:v>
                </c:pt>
                <c:pt idx="25">
                  <c:v>0.50000000000000011</c:v>
                </c:pt>
                <c:pt idx="26">
                  <c:v>0.52000000000000013</c:v>
                </c:pt>
                <c:pt idx="27">
                  <c:v>0.54000000000000015</c:v>
                </c:pt>
                <c:pt idx="28">
                  <c:v>0.56000000000000016</c:v>
                </c:pt>
                <c:pt idx="29">
                  <c:v>0.58000000000000018</c:v>
                </c:pt>
                <c:pt idx="30">
                  <c:v>0.6000000000000002</c:v>
                </c:pt>
                <c:pt idx="31">
                  <c:v>0.62000000000000022</c:v>
                </c:pt>
                <c:pt idx="32">
                  <c:v>0.64000000000000024</c:v>
                </c:pt>
                <c:pt idx="33">
                  <c:v>0.66000000000000025</c:v>
                </c:pt>
                <c:pt idx="34">
                  <c:v>0.68000000000000027</c:v>
                </c:pt>
                <c:pt idx="35">
                  <c:v>0.70000000000000029</c:v>
                </c:pt>
                <c:pt idx="36">
                  <c:v>0.72000000000000031</c:v>
                </c:pt>
                <c:pt idx="37">
                  <c:v>0.74000000000000032</c:v>
                </c:pt>
                <c:pt idx="38">
                  <c:v>0.76000000000000034</c:v>
                </c:pt>
                <c:pt idx="39">
                  <c:v>0.78000000000000036</c:v>
                </c:pt>
                <c:pt idx="40">
                  <c:v>0.80000000000000038</c:v>
                </c:pt>
                <c:pt idx="41">
                  <c:v>0.8200000000000004</c:v>
                </c:pt>
                <c:pt idx="42">
                  <c:v>0.84000000000000041</c:v>
                </c:pt>
                <c:pt idx="43">
                  <c:v>0.86000000000000043</c:v>
                </c:pt>
                <c:pt idx="44">
                  <c:v>0.88000000000000045</c:v>
                </c:pt>
                <c:pt idx="45">
                  <c:v>0.90000000000000047</c:v>
                </c:pt>
                <c:pt idx="46">
                  <c:v>0.92000000000000048</c:v>
                </c:pt>
                <c:pt idx="47">
                  <c:v>0.9400000000000005</c:v>
                </c:pt>
                <c:pt idx="48">
                  <c:v>0.96000000000000052</c:v>
                </c:pt>
                <c:pt idx="49">
                  <c:v>0.98000000000000054</c:v>
                </c:pt>
                <c:pt idx="50">
                  <c:v>1</c:v>
                </c:pt>
              </c:numCache>
            </c:numRef>
          </c:cat>
          <c:val>
            <c:numRef>
              <c:f>'Sel Bias'!$AP$4:$AP$54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5A08-C34B-81FE-865F6BA0B5AC}"/>
            </c:ext>
          </c:extLst>
        </c:ser>
        <c:dLbls>
          <c:showLegendKey val="0"/>
          <c:showVal val="0"/>
          <c:showCatName val="0"/>
          <c:showSerName val="0"/>
          <c:showPercent val="0"/>
          <c:showBubbleSize val="0"/>
        </c:dLbls>
        <c:gapWidth val="25"/>
        <c:overlap val="21"/>
        <c:axId val="1289414896"/>
        <c:axId val="1288854016"/>
      </c:barChart>
      <c:catAx>
        <c:axId val="12894148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de-DE"/>
          </a:p>
        </c:txPr>
        <c:crossAx val="1288854016"/>
        <c:crosses val="autoZero"/>
        <c:auto val="1"/>
        <c:lblAlgn val="ctr"/>
        <c:lblOffset val="100"/>
        <c:noMultiLvlLbl val="0"/>
      </c:catAx>
      <c:valAx>
        <c:axId val="12888540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crossAx val="1289414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solidFill>
                  <a:schemeClr val="tx1"/>
                </a:solidFill>
              </a:rPr>
              <a:t>Chosen</a:t>
            </a:r>
            <a:r>
              <a:rPr lang="en-US" baseline="0">
                <a:solidFill>
                  <a:schemeClr val="tx1"/>
                </a:solidFill>
              </a:rPr>
              <a:t> S0,1</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de-DE"/>
        </a:p>
      </c:txPr>
    </c:title>
    <c:autoTitleDeleted val="0"/>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'Sel Bias'!$AN$4:$AN$54</c:f>
              <c:numCache>
                <c:formatCode>General</c:formatCode>
                <c:ptCount val="51"/>
                <c:pt idx="0">
                  <c:v>0</c:v>
                </c:pt>
                <c:pt idx="1">
                  <c:v>0.02</c:v>
                </c:pt>
                <c:pt idx="2">
                  <c:v>0.04</c:v>
                </c:pt>
                <c:pt idx="3">
                  <c:v>0.06</c:v>
                </c:pt>
                <c:pt idx="4">
                  <c:v>0.08</c:v>
                </c:pt>
                <c:pt idx="5">
                  <c:v>0.1</c:v>
                </c:pt>
                <c:pt idx="6">
                  <c:v>0.12000000000000001</c:v>
                </c:pt>
                <c:pt idx="7">
                  <c:v>0.14000000000000001</c:v>
                </c:pt>
                <c:pt idx="8">
                  <c:v>0.16</c:v>
                </c:pt>
                <c:pt idx="9">
                  <c:v>0.18</c:v>
                </c:pt>
                <c:pt idx="10">
                  <c:v>0.19999999999999998</c:v>
                </c:pt>
                <c:pt idx="11">
                  <c:v>0.21999999999999997</c:v>
                </c:pt>
                <c:pt idx="12">
                  <c:v>0.23999999999999996</c:v>
                </c:pt>
                <c:pt idx="13">
                  <c:v>0.25999999999999995</c:v>
                </c:pt>
                <c:pt idx="14">
                  <c:v>0.27999999999999997</c:v>
                </c:pt>
                <c:pt idx="15">
                  <c:v>0.3</c:v>
                </c:pt>
                <c:pt idx="16">
                  <c:v>0.32</c:v>
                </c:pt>
                <c:pt idx="17">
                  <c:v>0.34</c:v>
                </c:pt>
                <c:pt idx="18">
                  <c:v>0.36000000000000004</c:v>
                </c:pt>
                <c:pt idx="19">
                  <c:v>0.38000000000000006</c:v>
                </c:pt>
                <c:pt idx="20">
                  <c:v>0.40000000000000008</c:v>
                </c:pt>
                <c:pt idx="21">
                  <c:v>0.4200000000000001</c:v>
                </c:pt>
                <c:pt idx="22">
                  <c:v>0.44000000000000011</c:v>
                </c:pt>
                <c:pt idx="23">
                  <c:v>0.46000000000000013</c:v>
                </c:pt>
                <c:pt idx="24">
                  <c:v>0.48000000000000015</c:v>
                </c:pt>
                <c:pt idx="25">
                  <c:v>0.50000000000000011</c:v>
                </c:pt>
                <c:pt idx="26">
                  <c:v>0.52000000000000013</c:v>
                </c:pt>
                <c:pt idx="27">
                  <c:v>0.54000000000000015</c:v>
                </c:pt>
                <c:pt idx="28">
                  <c:v>0.56000000000000016</c:v>
                </c:pt>
                <c:pt idx="29">
                  <c:v>0.58000000000000018</c:v>
                </c:pt>
                <c:pt idx="30">
                  <c:v>0.6000000000000002</c:v>
                </c:pt>
                <c:pt idx="31">
                  <c:v>0.62000000000000022</c:v>
                </c:pt>
                <c:pt idx="32">
                  <c:v>0.64000000000000024</c:v>
                </c:pt>
                <c:pt idx="33">
                  <c:v>0.66000000000000025</c:v>
                </c:pt>
                <c:pt idx="34">
                  <c:v>0.68000000000000027</c:v>
                </c:pt>
                <c:pt idx="35">
                  <c:v>0.70000000000000029</c:v>
                </c:pt>
                <c:pt idx="36">
                  <c:v>0.72000000000000031</c:v>
                </c:pt>
                <c:pt idx="37">
                  <c:v>0.74000000000000032</c:v>
                </c:pt>
                <c:pt idx="38">
                  <c:v>0.76000000000000034</c:v>
                </c:pt>
                <c:pt idx="39">
                  <c:v>0.78000000000000036</c:v>
                </c:pt>
                <c:pt idx="40">
                  <c:v>0.80000000000000038</c:v>
                </c:pt>
                <c:pt idx="41">
                  <c:v>0.8200000000000004</c:v>
                </c:pt>
                <c:pt idx="42">
                  <c:v>0.84000000000000041</c:v>
                </c:pt>
                <c:pt idx="43">
                  <c:v>0.86000000000000043</c:v>
                </c:pt>
                <c:pt idx="44">
                  <c:v>0.88000000000000045</c:v>
                </c:pt>
                <c:pt idx="45">
                  <c:v>0.90000000000000047</c:v>
                </c:pt>
                <c:pt idx="46">
                  <c:v>0.92000000000000048</c:v>
                </c:pt>
                <c:pt idx="47">
                  <c:v>0.9400000000000005</c:v>
                </c:pt>
                <c:pt idx="48">
                  <c:v>0.96000000000000052</c:v>
                </c:pt>
                <c:pt idx="49">
                  <c:v>0.98000000000000054</c:v>
                </c:pt>
                <c:pt idx="50">
                  <c:v>1</c:v>
                </c:pt>
              </c:numCache>
            </c:numRef>
          </c:cat>
          <c:val>
            <c:numRef>
              <c:f>'Sel Bias'!$AQ$4:$AQ$54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A5C-7349-AAD7-4AE2EBA37E8B}"/>
            </c:ext>
          </c:extLst>
        </c:ser>
        <c:dLbls>
          <c:showLegendKey val="0"/>
          <c:showVal val="0"/>
          <c:showCatName val="0"/>
          <c:showSerName val="0"/>
          <c:showPercent val="0"/>
          <c:showBubbleSize val="0"/>
        </c:dLbls>
        <c:gapWidth val="25"/>
        <c:overlap val="21"/>
        <c:axId val="1289414896"/>
        <c:axId val="1288854016"/>
      </c:barChart>
      <c:catAx>
        <c:axId val="12894148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de-DE"/>
          </a:p>
        </c:txPr>
        <c:crossAx val="1288854016"/>
        <c:crosses val="autoZero"/>
        <c:auto val="1"/>
        <c:lblAlgn val="ctr"/>
        <c:lblOffset val="100"/>
        <c:noMultiLvlLbl val="0"/>
      </c:catAx>
      <c:valAx>
        <c:axId val="12888540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crossAx val="1289414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solidFill>
                  <a:schemeClr val="tx1"/>
                </a:solidFill>
              </a:rPr>
              <a:t>Chosen</a:t>
            </a:r>
            <a:r>
              <a:rPr lang="en-US" baseline="0">
                <a:solidFill>
                  <a:schemeClr val="tx1"/>
                </a:solidFill>
              </a:rPr>
              <a:t> S0,0</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de-DE"/>
        </a:p>
      </c:txPr>
    </c:title>
    <c:autoTitleDeleted val="0"/>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'Sel Bias'!$AN$4:$AN$54</c:f>
              <c:numCache>
                <c:formatCode>General</c:formatCode>
                <c:ptCount val="51"/>
                <c:pt idx="0">
                  <c:v>0</c:v>
                </c:pt>
                <c:pt idx="1">
                  <c:v>0.02</c:v>
                </c:pt>
                <c:pt idx="2">
                  <c:v>0.04</c:v>
                </c:pt>
                <c:pt idx="3">
                  <c:v>0.06</c:v>
                </c:pt>
                <c:pt idx="4">
                  <c:v>0.08</c:v>
                </c:pt>
                <c:pt idx="5">
                  <c:v>0.1</c:v>
                </c:pt>
                <c:pt idx="6">
                  <c:v>0.12000000000000001</c:v>
                </c:pt>
                <c:pt idx="7">
                  <c:v>0.14000000000000001</c:v>
                </c:pt>
                <c:pt idx="8">
                  <c:v>0.16</c:v>
                </c:pt>
                <c:pt idx="9">
                  <c:v>0.18</c:v>
                </c:pt>
                <c:pt idx="10">
                  <c:v>0.19999999999999998</c:v>
                </c:pt>
                <c:pt idx="11">
                  <c:v>0.21999999999999997</c:v>
                </c:pt>
                <c:pt idx="12">
                  <c:v>0.23999999999999996</c:v>
                </c:pt>
                <c:pt idx="13">
                  <c:v>0.25999999999999995</c:v>
                </c:pt>
                <c:pt idx="14">
                  <c:v>0.27999999999999997</c:v>
                </c:pt>
                <c:pt idx="15">
                  <c:v>0.3</c:v>
                </c:pt>
                <c:pt idx="16">
                  <c:v>0.32</c:v>
                </c:pt>
                <c:pt idx="17">
                  <c:v>0.34</c:v>
                </c:pt>
                <c:pt idx="18">
                  <c:v>0.36000000000000004</c:v>
                </c:pt>
                <c:pt idx="19">
                  <c:v>0.38000000000000006</c:v>
                </c:pt>
                <c:pt idx="20">
                  <c:v>0.40000000000000008</c:v>
                </c:pt>
                <c:pt idx="21">
                  <c:v>0.4200000000000001</c:v>
                </c:pt>
                <c:pt idx="22">
                  <c:v>0.44000000000000011</c:v>
                </c:pt>
                <c:pt idx="23">
                  <c:v>0.46000000000000013</c:v>
                </c:pt>
                <c:pt idx="24">
                  <c:v>0.48000000000000015</c:v>
                </c:pt>
                <c:pt idx="25">
                  <c:v>0.50000000000000011</c:v>
                </c:pt>
                <c:pt idx="26">
                  <c:v>0.52000000000000013</c:v>
                </c:pt>
                <c:pt idx="27">
                  <c:v>0.54000000000000015</c:v>
                </c:pt>
                <c:pt idx="28">
                  <c:v>0.56000000000000016</c:v>
                </c:pt>
                <c:pt idx="29">
                  <c:v>0.58000000000000018</c:v>
                </c:pt>
                <c:pt idx="30">
                  <c:v>0.6000000000000002</c:v>
                </c:pt>
                <c:pt idx="31">
                  <c:v>0.62000000000000022</c:v>
                </c:pt>
                <c:pt idx="32">
                  <c:v>0.64000000000000024</c:v>
                </c:pt>
                <c:pt idx="33">
                  <c:v>0.66000000000000025</c:v>
                </c:pt>
                <c:pt idx="34">
                  <c:v>0.68000000000000027</c:v>
                </c:pt>
                <c:pt idx="35">
                  <c:v>0.70000000000000029</c:v>
                </c:pt>
                <c:pt idx="36">
                  <c:v>0.72000000000000031</c:v>
                </c:pt>
                <c:pt idx="37">
                  <c:v>0.74000000000000032</c:v>
                </c:pt>
                <c:pt idx="38">
                  <c:v>0.76000000000000034</c:v>
                </c:pt>
                <c:pt idx="39">
                  <c:v>0.78000000000000036</c:v>
                </c:pt>
                <c:pt idx="40">
                  <c:v>0.80000000000000038</c:v>
                </c:pt>
                <c:pt idx="41">
                  <c:v>0.8200000000000004</c:v>
                </c:pt>
                <c:pt idx="42">
                  <c:v>0.84000000000000041</c:v>
                </c:pt>
                <c:pt idx="43">
                  <c:v>0.86000000000000043</c:v>
                </c:pt>
                <c:pt idx="44">
                  <c:v>0.88000000000000045</c:v>
                </c:pt>
                <c:pt idx="45">
                  <c:v>0.90000000000000047</c:v>
                </c:pt>
                <c:pt idx="46">
                  <c:v>0.92000000000000048</c:v>
                </c:pt>
                <c:pt idx="47">
                  <c:v>0.9400000000000005</c:v>
                </c:pt>
                <c:pt idx="48">
                  <c:v>0.96000000000000052</c:v>
                </c:pt>
                <c:pt idx="49">
                  <c:v>0.98000000000000054</c:v>
                </c:pt>
                <c:pt idx="50">
                  <c:v>1</c:v>
                </c:pt>
              </c:numCache>
            </c:numRef>
          </c:cat>
          <c:val>
            <c:numRef>
              <c:f>'Sel Bias'!$AR$4:$AR$54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C4B2-F648-B77A-5F15E2CB97C6}"/>
            </c:ext>
          </c:extLst>
        </c:ser>
        <c:dLbls>
          <c:showLegendKey val="0"/>
          <c:showVal val="0"/>
          <c:showCatName val="0"/>
          <c:showSerName val="0"/>
          <c:showPercent val="0"/>
          <c:showBubbleSize val="0"/>
        </c:dLbls>
        <c:gapWidth val="25"/>
        <c:overlap val="21"/>
        <c:axId val="1289414896"/>
        <c:axId val="1288854016"/>
      </c:barChart>
      <c:catAx>
        <c:axId val="12894148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de-DE"/>
          </a:p>
        </c:txPr>
        <c:crossAx val="1288854016"/>
        <c:crosses val="autoZero"/>
        <c:auto val="1"/>
        <c:lblAlgn val="ctr"/>
        <c:lblOffset val="100"/>
        <c:noMultiLvlLbl val="0"/>
      </c:catAx>
      <c:valAx>
        <c:axId val="12888540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crossAx val="1289414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US"/>
              <a:t>Chosen Se(D-)</a:t>
            </a:r>
          </a:p>
        </c:rich>
      </c:tx>
      <c:layout>
        <c:manualLayout>
          <c:xMode val="edge"/>
          <c:yMode val="edge"/>
          <c:x val="0.26767786423146811"/>
          <c:y val="4.5977252843394573E-2"/>
        </c:manualLayout>
      </c:layout>
      <c:overlay val="0"/>
      <c:spPr>
        <a:noFill/>
        <a:ln w="25400">
          <a:noFill/>
        </a:ln>
      </c:spPr>
    </c:title>
    <c:autoTitleDeleted val="0"/>
    <c:plotArea>
      <c:layout>
        <c:manualLayout>
          <c:layoutTarget val="inner"/>
          <c:xMode val="edge"/>
          <c:yMode val="edge"/>
          <c:x val="0.1515158988118431"/>
          <c:y val="0.20115055423039147"/>
          <c:w val="0.79293320378197885"/>
          <c:h val="0.44827837799915815"/>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'Exp Misc'!$AH$4:$AH$54</c:f>
              <c:numCache>
                <c:formatCode>General</c:formatCode>
                <c:ptCount val="51"/>
                <c:pt idx="0">
                  <c:v>0</c:v>
                </c:pt>
                <c:pt idx="1">
                  <c:v>0.02</c:v>
                </c:pt>
                <c:pt idx="2">
                  <c:v>0.04</c:v>
                </c:pt>
                <c:pt idx="3">
                  <c:v>0.06</c:v>
                </c:pt>
                <c:pt idx="4">
                  <c:v>0.08</c:v>
                </c:pt>
                <c:pt idx="5">
                  <c:v>0.1</c:v>
                </c:pt>
                <c:pt idx="6">
                  <c:v>0.12000000000000001</c:v>
                </c:pt>
                <c:pt idx="7">
                  <c:v>0.14000000000000001</c:v>
                </c:pt>
                <c:pt idx="8">
                  <c:v>0.16</c:v>
                </c:pt>
                <c:pt idx="9">
                  <c:v>0.18</c:v>
                </c:pt>
                <c:pt idx="10">
                  <c:v>0.19999999999999998</c:v>
                </c:pt>
                <c:pt idx="11">
                  <c:v>0.21999999999999997</c:v>
                </c:pt>
                <c:pt idx="12">
                  <c:v>0.23999999999999996</c:v>
                </c:pt>
                <c:pt idx="13">
                  <c:v>0.25999999999999995</c:v>
                </c:pt>
                <c:pt idx="14">
                  <c:v>0.27999999999999997</c:v>
                </c:pt>
                <c:pt idx="15">
                  <c:v>0.3</c:v>
                </c:pt>
                <c:pt idx="16">
                  <c:v>0.32</c:v>
                </c:pt>
                <c:pt idx="17">
                  <c:v>0.34</c:v>
                </c:pt>
                <c:pt idx="18">
                  <c:v>0.36000000000000004</c:v>
                </c:pt>
                <c:pt idx="19">
                  <c:v>0.38000000000000006</c:v>
                </c:pt>
                <c:pt idx="20">
                  <c:v>0.40000000000000008</c:v>
                </c:pt>
                <c:pt idx="21">
                  <c:v>0.4200000000000001</c:v>
                </c:pt>
                <c:pt idx="22">
                  <c:v>0.44000000000000011</c:v>
                </c:pt>
                <c:pt idx="23">
                  <c:v>0.46000000000000013</c:v>
                </c:pt>
                <c:pt idx="24">
                  <c:v>0.48000000000000015</c:v>
                </c:pt>
                <c:pt idx="25">
                  <c:v>0.50000000000000011</c:v>
                </c:pt>
                <c:pt idx="26">
                  <c:v>0.52000000000000013</c:v>
                </c:pt>
                <c:pt idx="27">
                  <c:v>0.54000000000000015</c:v>
                </c:pt>
                <c:pt idx="28">
                  <c:v>0.56000000000000016</c:v>
                </c:pt>
                <c:pt idx="29">
                  <c:v>0.58000000000000018</c:v>
                </c:pt>
                <c:pt idx="30">
                  <c:v>0.6000000000000002</c:v>
                </c:pt>
                <c:pt idx="31">
                  <c:v>0.62000000000000022</c:v>
                </c:pt>
                <c:pt idx="32">
                  <c:v>0.64000000000000024</c:v>
                </c:pt>
                <c:pt idx="33">
                  <c:v>0.66000000000000025</c:v>
                </c:pt>
                <c:pt idx="34">
                  <c:v>0.68000000000000027</c:v>
                </c:pt>
                <c:pt idx="35">
                  <c:v>0.70000000000000029</c:v>
                </c:pt>
                <c:pt idx="36">
                  <c:v>0.72000000000000031</c:v>
                </c:pt>
                <c:pt idx="37">
                  <c:v>0.74000000000000032</c:v>
                </c:pt>
                <c:pt idx="38">
                  <c:v>0.76000000000000034</c:v>
                </c:pt>
                <c:pt idx="39">
                  <c:v>0.78000000000000036</c:v>
                </c:pt>
                <c:pt idx="40">
                  <c:v>0.80000000000000038</c:v>
                </c:pt>
                <c:pt idx="41">
                  <c:v>0.8200000000000004</c:v>
                </c:pt>
                <c:pt idx="42">
                  <c:v>0.84000000000000041</c:v>
                </c:pt>
                <c:pt idx="43">
                  <c:v>0.86000000000000043</c:v>
                </c:pt>
                <c:pt idx="44">
                  <c:v>0.88000000000000045</c:v>
                </c:pt>
                <c:pt idx="45">
                  <c:v>0.90000000000000047</c:v>
                </c:pt>
                <c:pt idx="46">
                  <c:v>0.92000000000000048</c:v>
                </c:pt>
                <c:pt idx="47">
                  <c:v>0.9400000000000005</c:v>
                </c:pt>
                <c:pt idx="48">
                  <c:v>0.96000000000000052</c:v>
                </c:pt>
                <c:pt idx="49">
                  <c:v>0.98000000000000054</c:v>
                </c:pt>
                <c:pt idx="50">
                  <c:v>1</c:v>
                </c:pt>
              </c:numCache>
            </c:numRef>
          </c:cat>
          <c:val>
            <c:numRef>
              <c:f>'Exp Misc'!$AI$4:$AI$54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126</c:v>
                </c:pt>
                <c:pt idx="35">
                  <c:v>356</c:v>
                </c:pt>
                <c:pt idx="36">
                  <c:v>682</c:v>
                </c:pt>
                <c:pt idx="37">
                  <c:v>961</c:v>
                </c:pt>
                <c:pt idx="38">
                  <c:v>1223</c:v>
                </c:pt>
                <c:pt idx="39">
                  <c:v>1454</c:v>
                </c:pt>
                <c:pt idx="40">
                  <c:v>1767</c:v>
                </c:pt>
                <c:pt idx="41">
                  <c:v>1357</c:v>
                </c:pt>
                <c:pt idx="42">
                  <c:v>1055</c:v>
                </c:pt>
                <c:pt idx="43">
                  <c:v>652</c:v>
                </c:pt>
                <c:pt idx="44">
                  <c:v>329</c:v>
                </c:pt>
                <c:pt idx="45">
                  <c:v>39</c:v>
                </c:pt>
                <c:pt idx="46">
                  <c:v>0</c:v>
                </c:pt>
                <c:pt idx="47">
                  <c:v>0</c:v>
                </c:pt>
                <c:pt idx="48">
                  <c:v>0</c:v>
                </c:pt>
                <c:pt idx="49">
                  <c:v>0</c:v>
                </c:pt>
                <c:pt idx="50">
                  <c:v>0</c:v>
                </c:pt>
              </c:numCache>
            </c:numRef>
          </c:val>
          <c:extLst>
            <c:ext xmlns:c16="http://schemas.microsoft.com/office/drawing/2014/chart" uri="{C3380CC4-5D6E-409C-BE32-E72D297353CC}">
              <c16:uniqueId val="{00000000-06B3-C641-9B63-C08CD5374492}"/>
            </c:ext>
          </c:extLst>
        </c:ser>
        <c:dLbls>
          <c:showLegendKey val="0"/>
          <c:showVal val="0"/>
          <c:showCatName val="0"/>
          <c:showSerName val="0"/>
          <c:showPercent val="0"/>
          <c:showBubbleSize val="0"/>
        </c:dLbls>
        <c:gapWidth val="0"/>
        <c:axId val="1452657711"/>
        <c:axId val="1"/>
      </c:barChart>
      <c:catAx>
        <c:axId val="1452657711"/>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de-DE"/>
          </a:p>
        </c:txPr>
        <c:crossAx val="1"/>
        <c:crosses val="autoZero"/>
        <c:auto val="1"/>
        <c:lblAlgn val="ctr"/>
        <c:lblOffset val="100"/>
        <c:tickLblSkip val="4"/>
        <c:tickMarkSkip val="10"/>
        <c:noMultiLvlLbl val="0"/>
      </c:catAx>
      <c:valAx>
        <c:axId val="1"/>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de-DE"/>
          </a:p>
        </c:txPr>
        <c:crossAx val="1452657711"/>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de-DE"/>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US"/>
              <a:t>Chosen Sp(D+)</a:t>
            </a:r>
          </a:p>
        </c:rich>
      </c:tx>
      <c:layout>
        <c:manualLayout>
          <c:xMode val="edge"/>
          <c:yMode val="edge"/>
          <c:x val="0.25510236220472438"/>
          <c:y val="4.4199290229566375E-2"/>
        </c:manualLayout>
      </c:layout>
      <c:overlay val="0"/>
      <c:spPr>
        <a:noFill/>
        <a:ln w="25400">
          <a:noFill/>
        </a:ln>
      </c:spPr>
    </c:title>
    <c:autoTitleDeleted val="0"/>
    <c:plotArea>
      <c:layout>
        <c:manualLayout>
          <c:layoutTarget val="inner"/>
          <c:xMode val="edge"/>
          <c:yMode val="edge"/>
          <c:x val="0.15306160580159289"/>
          <c:y val="0.19337068739934229"/>
          <c:w val="0.79081829664156333"/>
          <c:h val="0.4696145265412599"/>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'Exp Misc'!$AH$4:$AH$54</c:f>
              <c:numCache>
                <c:formatCode>General</c:formatCode>
                <c:ptCount val="51"/>
                <c:pt idx="0">
                  <c:v>0</c:v>
                </c:pt>
                <c:pt idx="1">
                  <c:v>0.02</c:v>
                </c:pt>
                <c:pt idx="2">
                  <c:v>0.04</c:v>
                </c:pt>
                <c:pt idx="3">
                  <c:v>0.06</c:v>
                </c:pt>
                <c:pt idx="4">
                  <c:v>0.08</c:v>
                </c:pt>
                <c:pt idx="5">
                  <c:v>0.1</c:v>
                </c:pt>
                <c:pt idx="6">
                  <c:v>0.12000000000000001</c:v>
                </c:pt>
                <c:pt idx="7">
                  <c:v>0.14000000000000001</c:v>
                </c:pt>
                <c:pt idx="8">
                  <c:v>0.16</c:v>
                </c:pt>
                <c:pt idx="9">
                  <c:v>0.18</c:v>
                </c:pt>
                <c:pt idx="10">
                  <c:v>0.19999999999999998</c:v>
                </c:pt>
                <c:pt idx="11">
                  <c:v>0.21999999999999997</c:v>
                </c:pt>
                <c:pt idx="12">
                  <c:v>0.23999999999999996</c:v>
                </c:pt>
                <c:pt idx="13">
                  <c:v>0.25999999999999995</c:v>
                </c:pt>
                <c:pt idx="14">
                  <c:v>0.27999999999999997</c:v>
                </c:pt>
                <c:pt idx="15">
                  <c:v>0.3</c:v>
                </c:pt>
                <c:pt idx="16">
                  <c:v>0.32</c:v>
                </c:pt>
                <c:pt idx="17">
                  <c:v>0.34</c:v>
                </c:pt>
                <c:pt idx="18">
                  <c:v>0.36000000000000004</c:v>
                </c:pt>
                <c:pt idx="19">
                  <c:v>0.38000000000000006</c:v>
                </c:pt>
                <c:pt idx="20">
                  <c:v>0.40000000000000008</c:v>
                </c:pt>
                <c:pt idx="21">
                  <c:v>0.4200000000000001</c:v>
                </c:pt>
                <c:pt idx="22">
                  <c:v>0.44000000000000011</c:v>
                </c:pt>
                <c:pt idx="23">
                  <c:v>0.46000000000000013</c:v>
                </c:pt>
                <c:pt idx="24">
                  <c:v>0.48000000000000015</c:v>
                </c:pt>
                <c:pt idx="25">
                  <c:v>0.50000000000000011</c:v>
                </c:pt>
                <c:pt idx="26">
                  <c:v>0.52000000000000013</c:v>
                </c:pt>
                <c:pt idx="27">
                  <c:v>0.54000000000000015</c:v>
                </c:pt>
                <c:pt idx="28">
                  <c:v>0.56000000000000016</c:v>
                </c:pt>
                <c:pt idx="29">
                  <c:v>0.58000000000000018</c:v>
                </c:pt>
                <c:pt idx="30">
                  <c:v>0.6000000000000002</c:v>
                </c:pt>
                <c:pt idx="31">
                  <c:v>0.62000000000000022</c:v>
                </c:pt>
                <c:pt idx="32">
                  <c:v>0.64000000000000024</c:v>
                </c:pt>
                <c:pt idx="33">
                  <c:v>0.66000000000000025</c:v>
                </c:pt>
                <c:pt idx="34">
                  <c:v>0.68000000000000027</c:v>
                </c:pt>
                <c:pt idx="35">
                  <c:v>0.70000000000000029</c:v>
                </c:pt>
                <c:pt idx="36">
                  <c:v>0.72000000000000031</c:v>
                </c:pt>
                <c:pt idx="37">
                  <c:v>0.74000000000000032</c:v>
                </c:pt>
                <c:pt idx="38">
                  <c:v>0.76000000000000034</c:v>
                </c:pt>
                <c:pt idx="39">
                  <c:v>0.78000000000000036</c:v>
                </c:pt>
                <c:pt idx="40">
                  <c:v>0.80000000000000038</c:v>
                </c:pt>
                <c:pt idx="41">
                  <c:v>0.8200000000000004</c:v>
                </c:pt>
                <c:pt idx="42">
                  <c:v>0.84000000000000041</c:v>
                </c:pt>
                <c:pt idx="43">
                  <c:v>0.86000000000000043</c:v>
                </c:pt>
                <c:pt idx="44">
                  <c:v>0.88000000000000045</c:v>
                </c:pt>
                <c:pt idx="45">
                  <c:v>0.90000000000000047</c:v>
                </c:pt>
                <c:pt idx="46">
                  <c:v>0.92000000000000048</c:v>
                </c:pt>
                <c:pt idx="47">
                  <c:v>0.9400000000000005</c:v>
                </c:pt>
                <c:pt idx="48">
                  <c:v>0.96000000000000052</c:v>
                </c:pt>
                <c:pt idx="49">
                  <c:v>0.98000000000000054</c:v>
                </c:pt>
                <c:pt idx="50">
                  <c:v>1</c:v>
                </c:pt>
              </c:numCache>
            </c:numRef>
          </c:cat>
          <c:val>
            <c:numRef>
              <c:f>'Exp Misc'!$AL$4:$AL$54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194</c:v>
                </c:pt>
                <c:pt idx="45">
                  <c:v>1453</c:v>
                </c:pt>
                <c:pt idx="46">
                  <c:v>2953</c:v>
                </c:pt>
                <c:pt idx="47">
                  <c:v>3908</c:v>
                </c:pt>
                <c:pt idx="48">
                  <c:v>1493</c:v>
                </c:pt>
                <c:pt idx="49">
                  <c:v>0</c:v>
                </c:pt>
                <c:pt idx="50">
                  <c:v>0</c:v>
                </c:pt>
              </c:numCache>
            </c:numRef>
          </c:val>
          <c:extLst>
            <c:ext xmlns:c16="http://schemas.microsoft.com/office/drawing/2014/chart" uri="{C3380CC4-5D6E-409C-BE32-E72D297353CC}">
              <c16:uniqueId val="{00000000-F9E3-E044-8087-100E4AA90E29}"/>
            </c:ext>
          </c:extLst>
        </c:ser>
        <c:dLbls>
          <c:showLegendKey val="0"/>
          <c:showVal val="0"/>
          <c:showCatName val="0"/>
          <c:showSerName val="0"/>
          <c:showPercent val="0"/>
          <c:showBubbleSize val="0"/>
        </c:dLbls>
        <c:gapWidth val="0"/>
        <c:axId val="1452784159"/>
        <c:axId val="1"/>
      </c:barChart>
      <c:catAx>
        <c:axId val="1452784159"/>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de-DE"/>
          </a:p>
        </c:txPr>
        <c:crossAx val="1"/>
        <c:crosses val="autoZero"/>
        <c:auto val="1"/>
        <c:lblAlgn val="ctr"/>
        <c:lblOffset val="100"/>
        <c:tickLblSkip val="4"/>
        <c:tickMarkSkip val="1"/>
        <c:noMultiLvlLbl val="0"/>
      </c:catAx>
      <c:valAx>
        <c:axId val="1"/>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452784159"/>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de-DE"/>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n-US"/>
              <a:t>Chosen Sp(D-)</a:t>
            </a:r>
          </a:p>
        </c:rich>
      </c:tx>
      <c:layout>
        <c:manualLayout>
          <c:xMode val="edge"/>
          <c:yMode val="edge"/>
          <c:x val="0.25120852870919225"/>
          <c:y val="4.3716205054787731E-2"/>
        </c:manualLayout>
      </c:layout>
      <c:overlay val="0"/>
      <c:spPr>
        <a:noFill/>
        <a:ln w="25400">
          <a:noFill/>
        </a:ln>
      </c:spPr>
    </c:title>
    <c:autoTitleDeleted val="0"/>
    <c:plotArea>
      <c:layout>
        <c:manualLayout>
          <c:layoutTarget val="inner"/>
          <c:xMode val="edge"/>
          <c:yMode val="edge"/>
          <c:x val="0.14492821995876717"/>
          <c:y val="0.19672236126601597"/>
          <c:w val="0.80193615043851163"/>
          <c:h val="0.4644833529892044"/>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'Exp Misc'!$AH$4:$AH$54</c:f>
              <c:numCache>
                <c:formatCode>General</c:formatCode>
                <c:ptCount val="51"/>
                <c:pt idx="0">
                  <c:v>0</c:v>
                </c:pt>
                <c:pt idx="1">
                  <c:v>0.02</c:v>
                </c:pt>
                <c:pt idx="2">
                  <c:v>0.04</c:v>
                </c:pt>
                <c:pt idx="3">
                  <c:v>0.06</c:v>
                </c:pt>
                <c:pt idx="4">
                  <c:v>0.08</c:v>
                </c:pt>
                <c:pt idx="5">
                  <c:v>0.1</c:v>
                </c:pt>
                <c:pt idx="6">
                  <c:v>0.12000000000000001</c:v>
                </c:pt>
                <c:pt idx="7">
                  <c:v>0.14000000000000001</c:v>
                </c:pt>
                <c:pt idx="8">
                  <c:v>0.16</c:v>
                </c:pt>
                <c:pt idx="9">
                  <c:v>0.18</c:v>
                </c:pt>
                <c:pt idx="10">
                  <c:v>0.19999999999999998</c:v>
                </c:pt>
                <c:pt idx="11">
                  <c:v>0.21999999999999997</c:v>
                </c:pt>
                <c:pt idx="12">
                  <c:v>0.23999999999999996</c:v>
                </c:pt>
                <c:pt idx="13">
                  <c:v>0.25999999999999995</c:v>
                </c:pt>
                <c:pt idx="14">
                  <c:v>0.27999999999999997</c:v>
                </c:pt>
                <c:pt idx="15">
                  <c:v>0.3</c:v>
                </c:pt>
                <c:pt idx="16">
                  <c:v>0.32</c:v>
                </c:pt>
                <c:pt idx="17">
                  <c:v>0.34</c:v>
                </c:pt>
                <c:pt idx="18">
                  <c:v>0.36000000000000004</c:v>
                </c:pt>
                <c:pt idx="19">
                  <c:v>0.38000000000000006</c:v>
                </c:pt>
                <c:pt idx="20">
                  <c:v>0.40000000000000008</c:v>
                </c:pt>
                <c:pt idx="21">
                  <c:v>0.4200000000000001</c:v>
                </c:pt>
                <c:pt idx="22">
                  <c:v>0.44000000000000011</c:v>
                </c:pt>
                <c:pt idx="23">
                  <c:v>0.46000000000000013</c:v>
                </c:pt>
                <c:pt idx="24">
                  <c:v>0.48000000000000015</c:v>
                </c:pt>
                <c:pt idx="25">
                  <c:v>0.50000000000000011</c:v>
                </c:pt>
                <c:pt idx="26">
                  <c:v>0.52000000000000013</c:v>
                </c:pt>
                <c:pt idx="27">
                  <c:v>0.54000000000000015</c:v>
                </c:pt>
                <c:pt idx="28">
                  <c:v>0.56000000000000016</c:v>
                </c:pt>
                <c:pt idx="29">
                  <c:v>0.58000000000000018</c:v>
                </c:pt>
                <c:pt idx="30">
                  <c:v>0.6000000000000002</c:v>
                </c:pt>
                <c:pt idx="31">
                  <c:v>0.62000000000000022</c:v>
                </c:pt>
                <c:pt idx="32">
                  <c:v>0.64000000000000024</c:v>
                </c:pt>
                <c:pt idx="33">
                  <c:v>0.66000000000000025</c:v>
                </c:pt>
                <c:pt idx="34">
                  <c:v>0.68000000000000027</c:v>
                </c:pt>
                <c:pt idx="35">
                  <c:v>0.70000000000000029</c:v>
                </c:pt>
                <c:pt idx="36">
                  <c:v>0.72000000000000031</c:v>
                </c:pt>
                <c:pt idx="37">
                  <c:v>0.74000000000000032</c:v>
                </c:pt>
                <c:pt idx="38">
                  <c:v>0.76000000000000034</c:v>
                </c:pt>
                <c:pt idx="39">
                  <c:v>0.78000000000000036</c:v>
                </c:pt>
                <c:pt idx="40">
                  <c:v>0.80000000000000038</c:v>
                </c:pt>
                <c:pt idx="41">
                  <c:v>0.8200000000000004</c:v>
                </c:pt>
                <c:pt idx="42">
                  <c:v>0.84000000000000041</c:v>
                </c:pt>
                <c:pt idx="43">
                  <c:v>0.86000000000000043</c:v>
                </c:pt>
                <c:pt idx="44">
                  <c:v>0.88000000000000045</c:v>
                </c:pt>
                <c:pt idx="45">
                  <c:v>0.90000000000000047</c:v>
                </c:pt>
                <c:pt idx="46">
                  <c:v>0.92000000000000048</c:v>
                </c:pt>
                <c:pt idx="47">
                  <c:v>0.9400000000000005</c:v>
                </c:pt>
                <c:pt idx="48">
                  <c:v>0.96000000000000052</c:v>
                </c:pt>
                <c:pt idx="49">
                  <c:v>0.98000000000000054</c:v>
                </c:pt>
                <c:pt idx="50">
                  <c:v>1</c:v>
                </c:pt>
              </c:numCache>
            </c:numRef>
          </c:cat>
          <c:val>
            <c:numRef>
              <c:f>'Exp Misc'!$AK$4:$AK$54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400</c:v>
                </c:pt>
                <c:pt idx="40">
                  <c:v>1188</c:v>
                </c:pt>
                <c:pt idx="41">
                  <c:v>2006</c:v>
                </c:pt>
                <c:pt idx="42">
                  <c:v>2739</c:v>
                </c:pt>
                <c:pt idx="43">
                  <c:v>2026</c:v>
                </c:pt>
                <c:pt idx="44">
                  <c:v>1210</c:v>
                </c:pt>
                <c:pt idx="45">
                  <c:v>432</c:v>
                </c:pt>
                <c:pt idx="46">
                  <c:v>0</c:v>
                </c:pt>
                <c:pt idx="47">
                  <c:v>0</c:v>
                </c:pt>
                <c:pt idx="48">
                  <c:v>0</c:v>
                </c:pt>
                <c:pt idx="49">
                  <c:v>0</c:v>
                </c:pt>
                <c:pt idx="50">
                  <c:v>0</c:v>
                </c:pt>
              </c:numCache>
            </c:numRef>
          </c:val>
          <c:extLst>
            <c:ext xmlns:c16="http://schemas.microsoft.com/office/drawing/2014/chart" uri="{C3380CC4-5D6E-409C-BE32-E72D297353CC}">
              <c16:uniqueId val="{00000000-497A-E546-848C-7DB0D204C797}"/>
            </c:ext>
          </c:extLst>
        </c:ser>
        <c:dLbls>
          <c:showLegendKey val="0"/>
          <c:showVal val="0"/>
          <c:showCatName val="0"/>
          <c:showSerName val="0"/>
          <c:showPercent val="0"/>
          <c:showBubbleSize val="0"/>
        </c:dLbls>
        <c:gapWidth val="0"/>
        <c:axId val="1434712959"/>
        <c:axId val="1"/>
      </c:barChart>
      <c:catAx>
        <c:axId val="1434712959"/>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50" b="0" i="0" u="none" strike="noStrike" baseline="0">
                <a:solidFill>
                  <a:srgbClr val="000000"/>
                </a:solidFill>
                <a:latin typeface="Arial"/>
                <a:ea typeface="Arial"/>
                <a:cs typeface="Arial"/>
              </a:defRPr>
            </a:pPr>
            <a:endParaRPr lang="de-DE"/>
          </a:p>
        </c:txPr>
        <c:crossAx val="1"/>
        <c:crosses val="autoZero"/>
        <c:auto val="1"/>
        <c:lblAlgn val="ctr"/>
        <c:lblOffset val="100"/>
        <c:tickLblSkip val="4"/>
        <c:tickMarkSkip val="1"/>
        <c:noMultiLvlLbl val="0"/>
      </c:catAx>
      <c:valAx>
        <c:axId val="1"/>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de-DE"/>
          </a:p>
        </c:txPr>
        <c:crossAx val="1434712959"/>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425" b="0" i="0" u="none" strike="noStrike" baseline="0">
          <a:solidFill>
            <a:srgbClr val="000000"/>
          </a:solidFill>
          <a:latin typeface="Arial"/>
          <a:ea typeface="Arial"/>
          <a:cs typeface="Arial"/>
        </a:defRPr>
      </a:pPr>
      <a:endParaRPr lang="de-DE"/>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Chosen Se(E+)</a:t>
            </a:r>
          </a:p>
        </c:rich>
      </c:tx>
      <c:layout>
        <c:manualLayout>
          <c:xMode val="edge"/>
          <c:yMode val="edge"/>
          <c:x val="0.26630469450812322"/>
          <c:y val="4.7904158464566929E-2"/>
        </c:manualLayout>
      </c:layout>
      <c:overlay val="0"/>
      <c:spPr>
        <a:noFill/>
        <a:ln w="25400">
          <a:noFill/>
        </a:ln>
      </c:spPr>
    </c:title>
    <c:autoTitleDeleted val="0"/>
    <c:plotArea>
      <c:layout>
        <c:manualLayout>
          <c:layoutTarget val="inner"/>
          <c:xMode val="edge"/>
          <c:yMode val="edge"/>
          <c:x val="0.16304391093089476"/>
          <c:y val="0.19760479041916168"/>
          <c:w val="0.77717597543726502"/>
          <c:h val="0.43712574850299402"/>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'Dis Misc'!$AL$5:$AL$54</c:f>
              <c:numCache>
                <c:formatCode>General</c:formatCode>
                <c:ptCount val="50"/>
                <c:pt idx="0">
                  <c:v>0.02</c:v>
                </c:pt>
                <c:pt idx="1">
                  <c:v>0.04</c:v>
                </c:pt>
                <c:pt idx="2">
                  <c:v>0.06</c:v>
                </c:pt>
                <c:pt idx="3">
                  <c:v>0.08</c:v>
                </c:pt>
                <c:pt idx="4">
                  <c:v>0.1</c:v>
                </c:pt>
                <c:pt idx="5">
                  <c:v>0.12000000000000001</c:v>
                </c:pt>
                <c:pt idx="6">
                  <c:v>0.14000000000000001</c:v>
                </c:pt>
                <c:pt idx="7">
                  <c:v>0.16</c:v>
                </c:pt>
                <c:pt idx="8">
                  <c:v>0.18</c:v>
                </c:pt>
                <c:pt idx="9">
                  <c:v>0.19999999999999998</c:v>
                </c:pt>
                <c:pt idx="10">
                  <c:v>0.21999999999999997</c:v>
                </c:pt>
                <c:pt idx="11">
                  <c:v>0.23999999999999996</c:v>
                </c:pt>
                <c:pt idx="12">
                  <c:v>0.25999999999999995</c:v>
                </c:pt>
                <c:pt idx="13">
                  <c:v>0.27999999999999997</c:v>
                </c:pt>
                <c:pt idx="14">
                  <c:v>0.3</c:v>
                </c:pt>
                <c:pt idx="15">
                  <c:v>0.32</c:v>
                </c:pt>
                <c:pt idx="16">
                  <c:v>0.34</c:v>
                </c:pt>
                <c:pt idx="17">
                  <c:v>0.36000000000000004</c:v>
                </c:pt>
                <c:pt idx="18">
                  <c:v>0.38000000000000006</c:v>
                </c:pt>
                <c:pt idx="19">
                  <c:v>0.40000000000000008</c:v>
                </c:pt>
                <c:pt idx="20">
                  <c:v>0.4200000000000001</c:v>
                </c:pt>
                <c:pt idx="21">
                  <c:v>0.44000000000000011</c:v>
                </c:pt>
                <c:pt idx="22">
                  <c:v>0.46000000000000013</c:v>
                </c:pt>
                <c:pt idx="23">
                  <c:v>0.48000000000000015</c:v>
                </c:pt>
                <c:pt idx="24">
                  <c:v>0.50000000000000011</c:v>
                </c:pt>
                <c:pt idx="25">
                  <c:v>0.52000000000000013</c:v>
                </c:pt>
                <c:pt idx="26">
                  <c:v>0.54000000000000015</c:v>
                </c:pt>
                <c:pt idx="27">
                  <c:v>0.56000000000000016</c:v>
                </c:pt>
                <c:pt idx="28">
                  <c:v>0.58000000000000018</c:v>
                </c:pt>
                <c:pt idx="29">
                  <c:v>0.6000000000000002</c:v>
                </c:pt>
                <c:pt idx="30">
                  <c:v>0.62000000000000022</c:v>
                </c:pt>
                <c:pt idx="31">
                  <c:v>0.64000000000000024</c:v>
                </c:pt>
                <c:pt idx="32">
                  <c:v>0.66000000000000025</c:v>
                </c:pt>
                <c:pt idx="33">
                  <c:v>0.68000000000000027</c:v>
                </c:pt>
                <c:pt idx="34">
                  <c:v>0.70000000000000029</c:v>
                </c:pt>
                <c:pt idx="35">
                  <c:v>0.72000000000000031</c:v>
                </c:pt>
                <c:pt idx="36">
                  <c:v>0.74000000000000032</c:v>
                </c:pt>
                <c:pt idx="37">
                  <c:v>0.76000000000000034</c:v>
                </c:pt>
                <c:pt idx="38">
                  <c:v>0.78000000000000036</c:v>
                </c:pt>
                <c:pt idx="39">
                  <c:v>0.80000000000000038</c:v>
                </c:pt>
                <c:pt idx="40">
                  <c:v>0.8200000000000004</c:v>
                </c:pt>
                <c:pt idx="41">
                  <c:v>0.84000000000000041</c:v>
                </c:pt>
                <c:pt idx="42">
                  <c:v>0.86000000000000043</c:v>
                </c:pt>
                <c:pt idx="43">
                  <c:v>0.88000000000000045</c:v>
                </c:pt>
                <c:pt idx="44">
                  <c:v>0.90000000000000047</c:v>
                </c:pt>
                <c:pt idx="45">
                  <c:v>0.92000000000000048</c:v>
                </c:pt>
                <c:pt idx="46">
                  <c:v>0.9400000000000005</c:v>
                </c:pt>
                <c:pt idx="47">
                  <c:v>0.96000000000000052</c:v>
                </c:pt>
                <c:pt idx="48">
                  <c:v>0.98000000000000054</c:v>
                </c:pt>
                <c:pt idx="49">
                  <c:v>1</c:v>
                </c:pt>
              </c:numCache>
            </c:numRef>
          </c:cat>
          <c:val>
            <c:numRef>
              <c:f>'Dis Misc'!$AM$5:$AM$54</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25B1-2247-B75E-411ABB9FBCB4}"/>
            </c:ext>
          </c:extLst>
        </c:ser>
        <c:dLbls>
          <c:showLegendKey val="0"/>
          <c:showVal val="0"/>
          <c:showCatName val="0"/>
          <c:showSerName val="0"/>
          <c:showPercent val="0"/>
          <c:showBubbleSize val="0"/>
        </c:dLbls>
        <c:gapWidth val="0"/>
        <c:axId val="1452550559"/>
        <c:axId val="1"/>
      </c:barChart>
      <c:catAx>
        <c:axId val="1452550559"/>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de-DE"/>
          </a:p>
        </c:txPr>
        <c:crossAx val="1"/>
        <c:crosses val="autoZero"/>
        <c:auto val="1"/>
        <c:lblAlgn val="ctr"/>
        <c:lblOffset val="100"/>
        <c:tickLblSkip val="4"/>
        <c:tickMarkSkip val="1"/>
        <c:noMultiLvlLbl val="0"/>
      </c:catAx>
      <c:valAx>
        <c:axId val="1"/>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452550559"/>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375" b="0" i="0" u="none" strike="noStrike" baseline="0">
          <a:solidFill>
            <a:srgbClr val="000000"/>
          </a:solidFill>
          <a:latin typeface="Arial"/>
          <a:ea typeface="Arial"/>
          <a:cs typeface="Arial"/>
        </a:defRPr>
      </a:pPr>
      <a:endParaRPr lang="de-DE"/>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a:t>Chosen Se(E-)</a:t>
            </a:r>
          </a:p>
        </c:rich>
      </c:tx>
      <c:layout>
        <c:manualLayout>
          <c:xMode val="edge"/>
          <c:yMode val="edge"/>
          <c:x val="0.25789575382831748"/>
          <c:y val="4.4198904484765489E-2"/>
        </c:manualLayout>
      </c:layout>
      <c:overlay val="0"/>
      <c:spPr>
        <a:noFill/>
        <a:ln w="25400">
          <a:noFill/>
        </a:ln>
      </c:spPr>
    </c:title>
    <c:autoTitleDeleted val="0"/>
    <c:plotArea>
      <c:layout>
        <c:manualLayout>
          <c:layoutTarget val="inner"/>
          <c:xMode val="edge"/>
          <c:yMode val="edge"/>
          <c:x val="0.15789514261704002"/>
          <c:y val="0.19337068739934229"/>
          <c:w val="0.78421254166463217"/>
          <c:h val="0.4696145265412599"/>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('Dis Misc'!$AL$5:$AL$54,'Dis Misc'!$G$78:$G$81)</c:f>
              <c:numCache>
                <c:formatCode>General</c:formatCode>
                <c:ptCount val="54"/>
                <c:pt idx="0">
                  <c:v>0.02</c:v>
                </c:pt>
                <c:pt idx="1">
                  <c:v>0.04</c:v>
                </c:pt>
                <c:pt idx="2">
                  <c:v>0.06</c:v>
                </c:pt>
                <c:pt idx="3">
                  <c:v>0.08</c:v>
                </c:pt>
                <c:pt idx="4">
                  <c:v>0.1</c:v>
                </c:pt>
                <c:pt idx="5">
                  <c:v>0.12000000000000001</c:v>
                </c:pt>
                <c:pt idx="6">
                  <c:v>0.14000000000000001</c:v>
                </c:pt>
                <c:pt idx="7">
                  <c:v>0.16</c:v>
                </c:pt>
                <c:pt idx="8">
                  <c:v>0.18</c:v>
                </c:pt>
                <c:pt idx="9">
                  <c:v>0.19999999999999998</c:v>
                </c:pt>
                <c:pt idx="10">
                  <c:v>0.21999999999999997</c:v>
                </c:pt>
                <c:pt idx="11">
                  <c:v>0.23999999999999996</c:v>
                </c:pt>
                <c:pt idx="12">
                  <c:v>0.25999999999999995</c:v>
                </c:pt>
                <c:pt idx="13">
                  <c:v>0.27999999999999997</c:v>
                </c:pt>
                <c:pt idx="14">
                  <c:v>0.3</c:v>
                </c:pt>
                <c:pt idx="15">
                  <c:v>0.32</c:v>
                </c:pt>
                <c:pt idx="16">
                  <c:v>0.34</c:v>
                </c:pt>
                <c:pt idx="17">
                  <c:v>0.36000000000000004</c:v>
                </c:pt>
                <c:pt idx="18">
                  <c:v>0.38000000000000006</c:v>
                </c:pt>
                <c:pt idx="19">
                  <c:v>0.40000000000000008</c:v>
                </c:pt>
                <c:pt idx="20">
                  <c:v>0.4200000000000001</c:v>
                </c:pt>
                <c:pt idx="21">
                  <c:v>0.44000000000000011</c:v>
                </c:pt>
                <c:pt idx="22">
                  <c:v>0.46000000000000013</c:v>
                </c:pt>
                <c:pt idx="23">
                  <c:v>0.48000000000000015</c:v>
                </c:pt>
                <c:pt idx="24">
                  <c:v>0.50000000000000011</c:v>
                </c:pt>
                <c:pt idx="25">
                  <c:v>0.52000000000000013</c:v>
                </c:pt>
                <c:pt idx="26">
                  <c:v>0.54000000000000015</c:v>
                </c:pt>
                <c:pt idx="27">
                  <c:v>0.56000000000000016</c:v>
                </c:pt>
                <c:pt idx="28">
                  <c:v>0.58000000000000018</c:v>
                </c:pt>
                <c:pt idx="29">
                  <c:v>0.6000000000000002</c:v>
                </c:pt>
                <c:pt idx="30">
                  <c:v>0.62000000000000022</c:v>
                </c:pt>
                <c:pt idx="31">
                  <c:v>0.64000000000000024</c:v>
                </c:pt>
                <c:pt idx="32">
                  <c:v>0.66000000000000025</c:v>
                </c:pt>
                <c:pt idx="33">
                  <c:v>0.68000000000000027</c:v>
                </c:pt>
                <c:pt idx="34">
                  <c:v>0.70000000000000029</c:v>
                </c:pt>
                <c:pt idx="35">
                  <c:v>0.72000000000000031</c:v>
                </c:pt>
                <c:pt idx="36">
                  <c:v>0.74000000000000032</c:v>
                </c:pt>
                <c:pt idx="37">
                  <c:v>0.76000000000000034</c:v>
                </c:pt>
                <c:pt idx="38">
                  <c:v>0.78000000000000036</c:v>
                </c:pt>
                <c:pt idx="39">
                  <c:v>0.80000000000000038</c:v>
                </c:pt>
                <c:pt idx="40">
                  <c:v>0.8200000000000004</c:v>
                </c:pt>
                <c:pt idx="41">
                  <c:v>0.84000000000000041</c:v>
                </c:pt>
                <c:pt idx="42">
                  <c:v>0.86000000000000043</c:v>
                </c:pt>
                <c:pt idx="43">
                  <c:v>0.88000000000000045</c:v>
                </c:pt>
                <c:pt idx="44">
                  <c:v>0.90000000000000047</c:v>
                </c:pt>
                <c:pt idx="45">
                  <c:v>0.92000000000000048</c:v>
                </c:pt>
                <c:pt idx="46">
                  <c:v>0.9400000000000005</c:v>
                </c:pt>
                <c:pt idx="47">
                  <c:v>0.96000000000000052</c:v>
                </c:pt>
                <c:pt idx="48">
                  <c:v>0.98000000000000054</c:v>
                </c:pt>
                <c:pt idx="49">
                  <c:v>1</c:v>
                </c:pt>
              </c:numCache>
            </c:numRef>
          </c:cat>
          <c:val>
            <c:numRef>
              <c:f>('Dis Misc'!$AN$5:$AN$54,'Dis Misc'!$H$78:$H$81)</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4998-6643-8A08-2B21201E5041}"/>
            </c:ext>
          </c:extLst>
        </c:ser>
        <c:dLbls>
          <c:showLegendKey val="0"/>
          <c:showVal val="0"/>
          <c:showCatName val="0"/>
          <c:showSerName val="0"/>
          <c:showPercent val="0"/>
          <c:showBubbleSize val="0"/>
        </c:dLbls>
        <c:gapWidth val="0"/>
        <c:axId val="1437835423"/>
        <c:axId val="1"/>
      </c:barChart>
      <c:catAx>
        <c:axId val="1437835423"/>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de-DE"/>
          </a:p>
        </c:txPr>
        <c:crossAx val="1"/>
        <c:crosses val="autoZero"/>
        <c:auto val="1"/>
        <c:lblAlgn val="ctr"/>
        <c:lblOffset val="100"/>
        <c:tickLblSkip val="5"/>
        <c:tickMarkSkip val="1"/>
        <c:noMultiLvlLbl val="0"/>
      </c:catAx>
      <c:valAx>
        <c:axId val="1"/>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437835423"/>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375" b="0" i="0" u="none" strike="noStrike" baseline="0">
          <a:solidFill>
            <a:srgbClr val="000000"/>
          </a:solidFill>
          <a:latin typeface="Arial"/>
          <a:ea typeface="Arial"/>
          <a:cs typeface="Arial"/>
        </a:defRPr>
      </a:pPr>
      <a:endParaRPr lang="de-DE"/>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a:t>Chosen Sp(E+)</a:t>
            </a:r>
          </a:p>
        </c:rich>
      </c:tx>
      <c:layout>
        <c:manualLayout>
          <c:xMode val="edge"/>
          <c:yMode val="edge"/>
          <c:x val="0.25257733408323957"/>
          <c:y val="4.8912823397075367E-2"/>
        </c:manualLayout>
      </c:layout>
      <c:overlay val="0"/>
      <c:spPr>
        <a:noFill/>
        <a:ln w="25400">
          <a:noFill/>
        </a:ln>
      </c:spPr>
    </c:title>
    <c:autoTitleDeleted val="0"/>
    <c:plotArea>
      <c:layout>
        <c:manualLayout>
          <c:layoutTarget val="inner"/>
          <c:xMode val="edge"/>
          <c:yMode val="edge"/>
          <c:x val="0.15463917525773196"/>
          <c:y val="0.19021789608604386"/>
          <c:w val="0.78865979381443296"/>
          <c:h val="0.47282734169959478"/>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'Dis Misc'!$AL$5:$AL$54</c:f>
              <c:numCache>
                <c:formatCode>General</c:formatCode>
                <c:ptCount val="50"/>
                <c:pt idx="0">
                  <c:v>0.02</c:v>
                </c:pt>
                <c:pt idx="1">
                  <c:v>0.04</c:v>
                </c:pt>
                <c:pt idx="2">
                  <c:v>0.06</c:v>
                </c:pt>
                <c:pt idx="3">
                  <c:v>0.08</c:v>
                </c:pt>
                <c:pt idx="4">
                  <c:v>0.1</c:v>
                </c:pt>
                <c:pt idx="5">
                  <c:v>0.12000000000000001</c:v>
                </c:pt>
                <c:pt idx="6">
                  <c:v>0.14000000000000001</c:v>
                </c:pt>
                <c:pt idx="7">
                  <c:v>0.16</c:v>
                </c:pt>
                <c:pt idx="8">
                  <c:v>0.18</c:v>
                </c:pt>
                <c:pt idx="9">
                  <c:v>0.19999999999999998</c:v>
                </c:pt>
                <c:pt idx="10">
                  <c:v>0.21999999999999997</c:v>
                </c:pt>
                <c:pt idx="11">
                  <c:v>0.23999999999999996</c:v>
                </c:pt>
                <c:pt idx="12">
                  <c:v>0.25999999999999995</c:v>
                </c:pt>
                <c:pt idx="13">
                  <c:v>0.27999999999999997</c:v>
                </c:pt>
                <c:pt idx="14">
                  <c:v>0.3</c:v>
                </c:pt>
                <c:pt idx="15">
                  <c:v>0.32</c:v>
                </c:pt>
                <c:pt idx="16">
                  <c:v>0.34</c:v>
                </c:pt>
                <c:pt idx="17">
                  <c:v>0.36000000000000004</c:v>
                </c:pt>
                <c:pt idx="18">
                  <c:v>0.38000000000000006</c:v>
                </c:pt>
                <c:pt idx="19">
                  <c:v>0.40000000000000008</c:v>
                </c:pt>
                <c:pt idx="20">
                  <c:v>0.4200000000000001</c:v>
                </c:pt>
                <c:pt idx="21">
                  <c:v>0.44000000000000011</c:v>
                </c:pt>
                <c:pt idx="22">
                  <c:v>0.46000000000000013</c:v>
                </c:pt>
                <c:pt idx="23">
                  <c:v>0.48000000000000015</c:v>
                </c:pt>
                <c:pt idx="24">
                  <c:v>0.50000000000000011</c:v>
                </c:pt>
                <c:pt idx="25">
                  <c:v>0.52000000000000013</c:v>
                </c:pt>
                <c:pt idx="26">
                  <c:v>0.54000000000000015</c:v>
                </c:pt>
                <c:pt idx="27">
                  <c:v>0.56000000000000016</c:v>
                </c:pt>
                <c:pt idx="28">
                  <c:v>0.58000000000000018</c:v>
                </c:pt>
                <c:pt idx="29">
                  <c:v>0.6000000000000002</c:v>
                </c:pt>
                <c:pt idx="30">
                  <c:v>0.62000000000000022</c:v>
                </c:pt>
                <c:pt idx="31">
                  <c:v>0.64000000000000024</c:v>
                </c:pt>
                <c:pt idx="32">
                  <c:v>0.66000000000000025</c:v>
                </c:pt>
                <c:pt idx="33">
                  <c:v>0.68000000000000027</c:v>
                </c:pt>
                <c:pt idx="34">
                  <c:v>0.70000000000000029</c:v>
                </c:pt>
                <c:pt idx="35">
                  <c:v>0.72000000000000031</c:v>
                </c:pt>
                <c:pt idx="36">
                  <c:v>0.74000000000000032</c:v>
                </c:pt>
                <c:pt idx="37">
                  <c:v>0.76000000000000034</c:v>
                </c:pt>
                <c:pt idx="38">
                  <c:v>0.78000000000000036</c:v>
                </c:pt>
                <c:pt idx="39">
                  <c:v>0.80000000000000038</c:v>
                </c:pt>
                <c:pt idx="40">
                  <c:v>0.8200000000000004</c:v>
                </c:pt>
                <c:pt idx="41">
                  <c:v>0.84000000000000041</c:v>
                </c:pt>
                <c:pt idx="42">
                  <c:v>0.86000000000000043</c:v>
                </c:pt>
                <c:pt idx="43">
                  <c:v>0.88000000000000045</c:v>
                </c:pt>
                <c:pt idx="44">
                  <c:v>0.90000000000000047</c:v>
                </c:pt>
                <c:pt idx="45">
                  <c:v>0.92000000000000048</c:v>
                </c:pt>
                <c:pt idx="46">
                  <c:v>0.9400000000000005</c:v>
                </c:pt>
                <c:pt idx="47">
                  <c:v>0.96000000000000052</c:v>
                </c:pt>
                <c:pt idx="48">
                  <c:v>0.98000000000000054</c:v>
                </c:pt>
                <c:pt idx="49">
                  <c:v>1</c:v>
                </c:pt>
              </c:numCache>
            </c:numRef>
          </c:cat>
          <c:val>
            <c:numRef>
              <c:f>'Dis Misc'!$AO$5:$AO$54</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BFF0-3E4C-89E9-997CB546538E}"/>
            </c:ext>
          </c:extLst>
        </c:ser>
        <c:dLbls>
          <c:showLegendKey val="0"/>
          <c:showVal val="0"/>
          <c:showCatName val="0"/>
          <c:showSerName val="0"/>
          <c:showPercent val="0"/>
          <c:showBubbleSize val="0"/>
        </c:dLbls>
        <c:gapWidth val="0"/>
        <c:axId val="1437629375"/>
        <c:axId val="1"/>
      </c:barChart>
      <c:catAx>
        <c:axId val="1437629375"/>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de-DE"/>
          </a:p>
        </c:txPr>
        <c:crossAx val="1"/>
        <c:crosses val="autoZero"/>
        <c:auto val="1"/>
        <c:lblAlgn val="ctr"/>
        <c:lblOffset val="100"/>
        <c:tickLblSkip val="4"/>
        <c:tickMarkSkip val="1"/>
        <c:noMultiLvlLbl val="0"/>
      </c:catAx>
      <c:valAx>
        <c:axId val="1"/>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437629375"/>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de-DE"/>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a:t>Chosen Sp(E-)</a:t>
            </a:r>
          </a:p>
        </c:rich>
      </c:tx>
      <c:layout>
        <c:manualLayout>
          <c:xMode val="edge"/>
          <c:yMode val="edge"/>
          <c:x val="0.2617801072411961"/>
          <c:y val="4.8648481439820021E-2"/>
        </c:manualLayout>
      </c:layout>
      <c:overlay val="0"/>
      <c:spPr>
        <a:noFill/>
        <a:ln w="25400">
          <a:noFill/>
        </a:ln>
      </c:spPr>
    </c:title>
    <c:autoTitleDeleted val="0"/>
    <c:plotArea>
      <c:layout>
        <c:manualLayout>
          <c:layoutTarget val="inner"/>
          <c:xMode val="edge"/>
          <c:yMode val="edge"/>
          <c:x val="0.15706806282722513"/>
          <c:y val="0.1891891891891892"/>
          <c:w val="0.78534031413612571"/>
          <c:h val="0.4756756756756757"/>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'Dis Misc'!$AL$5:$AL$54</c:f>
              <c:numCache>
                <c:formatCode>General</c:formatCode>
                <c:ptCount val="50"/>
                <c:pt idx="0">
                  <c:v>0.02</c:v>
                </c:pt>
                <c:pt idx="1">
                  <c:v>0.04</c:v>
                </c:pt>
                <c:pt idx="2">
                  <c:v>0.06</c:v>
                </c:pt>
                <c:pt idx="3">
                  <c:v>0.08</c:v>
                </c:pt>
                <c:pt idx="4">
                  <c:v>0.1</c:v>
                </c:pt>
                <c:pt idx="5">
                  <c:v>0.12000000000000001</c:v>
                </c:pt>
                <c:pt idx="6">
                  <c:v>0.14000000000000001</c:v>
                </c:pt>
                <c:pt idx="7">
                  <c:v>0.16</c:v>
                </c:pt>
                <c:pt idx="8">
                  <c:v>0.18</c:v>
                </c:pt>
                <c:pt idx="9">
                  <c:v>0.19999999999999998</c:v>
                </c:pt>
                <c:pt idx="10">
                  <c:v>0.21999999999999997</c:v>
                </c:pt>
                <c:pt idx="11">
                  <c:v>0.23999999999999996</c:v>
                </c:pt>
                <c:pt idx="12">
                  <c:v>0.25999999999999995</c:v>
                </c:pt>
                <c:pt idx="13">
                  <c:v>0.27999999999999997</c:v>
                </c:pt>
                <c:pt idx="14">
                  <c:v>0.3</c:v>
                </c:pt>
                <c:pt idx="15">
                  <c:v>0.32</c:v>
                </c:pt>
                <c:pt idx="16">
                  <c:v>0.34</c:v>
                </c:pt>
                <c:pt idx="17">
                  <c:v>0.36000000000000004</c:v>
                </c:pt>
                <c:pt idx="18">
                  <c:v>0.38000000000000006</c:v>
                </c:pt>
                <c:pt idx="19">
                  <c:v>0.40000000000000008</c:v>
                </c:pt>
                <c:pt idx="20">
                  <c:v>0.4200000000000001</c:v>
                </c:pt>
                <c:pt idx="21">
                  <c:v>0.44000000000000011</c:v>
                </c:pt>
                <c:pt idx="22">
                  <c:v>0.46000000000000013</c:v>
                </c:pt>
                <c:pt idx="23">
                  <c:v>0.48000000000000015</c:v>
                </c:pt>
                <c:pt idx="24">
                  <c:v>0.50000000000000011</c:v>
                </c:pt>
                <c:pt idx="25">
                  <c:v>0.52000000000000013</c:v>
                </c:pt>
                <c:pt idx="26">
                  <c:v>0.54000000000000015</c:v>
                </c:pt>
                <c:pt idx="27">
                  <c:v>0.56000000000000016</c:v>
                </c:pt>
                <c:pt idx="28">
                  <c:v>0.58000000000000018</c:v>
                </c:pt>
                <c:pt idx="29">
                  <c:v>0.6000000000000002</c:v>
                </c:pt>
                <c:pt idx="30">
                  <c:v>0.62000000000000022</c:v>
                </c:pt>
                <c:pt idx="31">
                  <c:v>0.64000000000000024</c:v>
                </c:pt>
                <c:pt idx="32">
                  <c:v>0.66000000000000025</c:v>
                </c:pt>
                <c:pt idx="33">
                  <c:v>0.68000000000000027</c:v>
                </c:pt>
                <c:pt idx="34">
                  <c:v>0.70000000000000029</c:v>
                </c:pt>
                <c:pt idx="35">
                  <c:v>0.72000000000000031</c:v>
                </c:pt>
                <c:pt idx="36">
                  <c:v>0.74000000000000032</c:v>
                </c:pt>
                <c:pt idx="37">
                  <c:v>0.76000000000000034</c:v>
                </c:pt>
                <c:pt idx="38">
                  <c:v>0.78000000000000036</c:v>
                </c:pt>
                <c:pt idx="39">
                  <c:v>0.80000000000000038</c:v>
                </c:pt>
                <c:pt idx="40">
                  <c:v>0.8200000000000004</c:v>
                </c:pt>
                <c:pt idx="41">
                  <c:v>0.84000000000000041</c:v>
                </c:pt>
                <c:pt idx="42">
                  <c:v>0.86000000000000043</c:v>
                </c:pt>
                <c:pt idx="43">
                  <c:v>0.88000000000000045</c:v>
                </c:pt>
                <c:pt idx="44">
                  <c:v>0.90000000000000047</c:v>
                </c:pt>
                <c:pt idx="45">
                  <c:v>0.92000000000000048</c:v>
                </c:pt>
                <c:pt idx="46">
                  <c:v>0.9400000000000005</c:v>
                </c:pt>
                <c:pt idx="47">
                  <c:v>0.96000000000000052</c:v>
                </c:pt>
                <c:pt idx="48">
                  <c:v>0.98000000000000054</c:v>
                </c:pt>
                <c:pt idx="49">
                  <c:v>1</c:v>
                </c:pt>
              </c:numCache>
            </c:numRef>
          </c:cat>
          <c:val>
            <c:numRef>
              <c:f>'Dis Misc'!$AP$5:$AP$54</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1FBE-3E42-8907-7257A550C8CB}"/>
            </c:ext>
          </c:extLst>
        </c:ser>
        <c:dLbls>
          <c:showLegendKey val="0"/>
          <c:showVal val="0"/>
          <c:showCatName val="0"/>
          <c:showSerName val="0"/>
          <c:showPercent val="0"/>
          <c:showBubbleSize val="0"/>
        </c:dLbls>
        <c:gapWidth val="0"/>
        <c:axId val="1452564399"/>
        <c:axId val="1"/>
      </c:barChart>
      <c:catAx>
        <c:axId val="1452564399"/>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de-DE"/>
          </a:p>
        </c:txPr>
        <c:crossAx val="1"/>
        <c:crosses val="autoZero"/>
        <c:auto val="1"/>
        <c:lblAlgn val="ctr"/>
        <c:lblOffset val="100"/>
        <c:tickLblSkip val="4"/>
        <c:tickMarkSkip val="1"/>
        <c:noMultiLvlLbl val="0"/>
      </c:catAx>
      <c:valAx>
        <c:axId val="1"/>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452564399"/>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375" b="0" i="0" u="none" strike="noStrike" baseline="0">
          <a:solidFill>
            <a:srgbClr val="000000"/>
          </a:solidFill>
          <a:latin typeface="Arial"/>
          <a:ea typeface="Arial"/>
          <a:cs typeface="Arial"/>
        </a:defRPr>
      </a:pPr>
      <a:endParaRPr lang="de-DE"/>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50" b="1" i="0" u="none" strike="noStrike" baseline="0">
                <a:solidFill>
                  <a:srgbClr val="000000"/>
                </a:solidFill>
                <a:latin typeface="Arial" pitchFamily="2" charset="0"/>
                <a:cs typeface="Arial" pitchFamily="2" charset="0"/>
              </a:rPr>
              <a:t>Chosen p</a:t>
            </a:r>
            <a:r>
              <a:rPr lang="en-US" sz="950" b="1" i="0" u="none" strike="noStrike" baseline="-25000">
                <a:solidFill>
                  <a:srgbClr val="000000"/>
                </a:solidFill>
                <a:latin typeface="Arial" pitchFamily="2" charset="0"/>
                <a:cs typeface="Arial" pitchFamily="2" charset="0"/>
              </a:rPr>
              <a:t>1</a:t>
            </a:r>
          </a:p>
        </c:rich>
      </c:tx>
      <c:layout>
        <c:manualLayout>
          <c:xMode val="edge"/>
          <c:yMode val="edge"/>
          <c:x val="0.38513522766175967"/>
          <c:y val="2.9940479880959762E-2"/>
        </c:manualLayout>
      </c:layout>
      <c:overlay val="0"/>
      <c:spPr>
        <a:noFill/>
        <a:ln w="25400">
          <a:noFill/>
        </a:ln>
      </c:spPr>
    </c:title>
    <c:autoTitleDeleted val="0"/>
    <c:plotArea>
      <c:layout>
        <c:manualLayout>
          <c:layoutTarget val="inner"/>
          <c:xMode val="edge"/>
          <c:yMode val="edge"/>
          <c:x val="0.10135135135135136"/>
          <c:y val="0.10778443113772455"/>
          <c:w val="0.82432432432432434"/>
          <c:h val="0.53293413173652693"/>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'Unmeas Conf'!$AG$4:$AG$53</c:f>
              <c:numCache>
                <c:formatCode>General</c:formatCode>
                <c:ptCount val="50"/>
                <c:pt idx="0">
                  <c:v>0</c:v>
                </c:pt>
                <c:pt idx="1">
                  <c:v>0.02</c:v>
                </c:pt>
                <c:pt idx="2">
                  <c:v>0.04</c:v>
                </c:pt>
                <c:pt idx="3">
                  <c:v>0.06</c:v>
                </c:pt>
                <c:pt idx="4">
                  <c:v>0.08</c:v>
                </c:pt>
                <c:pt idx="5">
                  <c:v>0.1</c:v>
                </c:pt>
                <c:pt idx="6">
                  <c:v>0.12000000000000001</c:v>
                </c:pt>
                <c:pt idx="7">
                  <c:v>0.14000000000000001</c:v>
                </c:pt>
                <c:pt idx="8">
                  <c:v>0.16</c:v>
                </c:pt>
                <c:pt idx="9">
                  <c:v>0.18</c:v>
                </c:pt>
                <c:pt idx="10">
                  <c:v>0.19999999999999998</c:v>
                </c:pt>
                <c:pt idx="11">
                  <c:v>0.21999999999999997</c:v>
                </c:pt>
                <c:pt idx="12">
                  <c:v>0.23999999999999996</c:v>
                </c:pt>
                <c:pt idx="13">
                  <c:v>0.25999999999999995</c:v>
                </c:pt>
                <c:pt idx="14">
                  <c:v>0.27999999999999997</c:v>
                </c:pt>
                <c:pt idx="15">
                  <c:v>0.3</c:v>
                </c:pt>
                <c:pt idx="16">
                  <c:v>0.32</c:v>
                </c:pt>
                <c:pt idx="17">
                  <c:v>0.34</c:v>
                </c:pt>
                <c:pt idx="18">
                  <c:v>0.36000000000000004</c:v>
                </c:pt>
                <c:pt idx="19">
                  <c:v>0.38000000000000006</c:v>
                </c:pt>
                <c:pt idx="20">
                  <c:v>0.40000000000000008</c:v>
                </c:pt>
                <c:pt idx="21">
                  <c:v>0.4200000000000001</c:v>
                </c:pt>
                <c:pt idx="22">
                  <c:v>0.44000000000000011</c:v>
                </c:pt>
                <c:pt idx="23">
                  <c:v>0.46000000000000013</c:v>
                </c:pt>
                <c:pt idx="24">
                  <c:v>0.48000000000000015</c:v>
                </c:pt>
                <c:pt idx="25">
                  <c:v>0.50000000000000011</c:v>
                </c:pt>
                <c:pt idx="26">
                  <c:v>0.52000000000000013</c:v>
                </c:pt>
                <c:pt idx="27">
                  <c:v>0.54000000000000015</c:v>
                </c:pt>
                <c:pt idx="28">
                  <c:v>0.56000000000000016</c:v>
                </c:pt>
                <c:pt idx="29">
                  <c:v>0.58000000000000018</c:v>
                </c:pt>
                <c:pt idx="30">
                  <c:v>0.6000000000000002</c:v>
                </c:pt>
                <c:pt idx="31">
                  <c:v>0.62000000000000022</c:v>
                </c:pt>
                <c:pt idx="32">
                  <c:v>0.64000000000000024</c:v>
                </c:pt>
                <c:pt idx="33">
                  <c:v>0.66000000000000025</c:v>
                </c:pt>
                <c:pt idx="34">
                  <c:v>0.68000000000000027</c:v>
                </c:pt>
                <c:pt idx="35">
                  <c:v>0.70000000000000029</c:v>
                </c:pt>
                <c:pt idx="36">
                  <c:v>0.72000000000000031</c:v>
                </c:pt>
                <c:pt idx="37">
                  <c:v>0.74000000000000032</c:v>
                </c:pt>
                <c:pt idx="38">
                  <c:v>0.76000000000000034</c:v>
                </c:pt>
                <c:pt idx="39">
                  <c:v>0.78000000000000036</c:v>
                </c:pt>
                <c:pt idx="40">
                  <c:v>0.80000000000000038</c:v>
                </c:pt>
                <c:pt idx="41">
                  <c:v>0.8200000000000004</c:v>
                </c:pt>
                <c:pt idx="42">
                  <c:v>0.84000000000000041</c:v>
                </c:pt>
                <c:pt idx="43">
                  <c:v>0.86000000000000043</c:v>
                </c:pt>
                <c:pt idx="44">
                  <c:v>0.88000000000000045</c:v>
                </c:pt>
                <c:pt idx="45">
                  <c:v>0.90000000000000047</c:v>
                </c:pt>
                <c:pt idx="46">
                  <c:v>0.92000000000000048</c:v>
                </c:pt>
                <c:pt idx="47">
                  <c:v>0.9400000000000005</c:v>
                </c:pt>
                <c:pt idx="48">
                  <c:v>0.96000000000000052</c:v>
                </c:pt>
                <c:pt idx="49">
                  <c:v>0.98000000000000054</c:v>
                </c:pt>
              </c:numCache>
            </c:numRef>
          </c:cat>
          <c:val>
            <c:numRef>
              <c:f>'Unmeas Conf'!$AH$4:$AH$53</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286-E14F-AA95-F4E2EFB99C66}"/>
            </c:ext>
          </c:extLst>
        </c:ser>
        <c:dLbls>
          <c:showLegendKey val="0"/>
          <c:showVal val="0"/>
          <c:showCatName val="0"/>
          <c:showSerName val="0"/>
          <c:showPercent val="0"/>
          <c:showBubbleSize val="0"/>
        </c:dLbls>
        <c:gapWidth val="0"/>
        <c:axId val="1437717887"/>
        <c:axId val="1"/>
      </c:barChart>
      <c:catAx>
        <c:axId val="1437717887"/>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de-DE"/>
          </a:p>
        </c:txPr>
        <c:crossAx val="1"/>
        <c:crosses val="autoZero"/>
        <c:auto val="1"/>
        <c:lblAlgn val="ctr"/>
        <c:lblOffset val="100"/>
        <c:tickLblSkip val="5"/>
        <c:tickMarkSkip val="1"/>
        <c:noMultiLvlLbl val="0"/>
      </c:catAx>
      <c:valAx>
        <c:axId val="1"/>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437717887"/>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Drop" dropStyle="combo" dx="15" fmlaLink="$E$12" fmlaRange="$AT$3:$AT$4" noThreeD="1" sel="2" val="0"/>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Drop" dropStyle="combo" dx="15" fmlaLink="$E$12" fmlaRange="$AU$4:$AU$5" noThreeD="1" sel="2" val="0"/>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4</xdr:col>
      <xdr:colOff>63500</xdr:colOff>
      <xdr:row>33</xdr:row>
      <xdr:rowOff>50800</xdr:rowOff>
    </xdr:from>
    <xdr:to>
      <xdr:col>9</xdr:col>
      <xdr:colOff>114300</xdr:colOff>
      <xdr:row>44</xdr:row>
      <xdr:rowOff>12700</xdr:rowOff>
    </xdr:to>
    <xdr:graphicFrame macro="">
      <xdr:nvGraphicFramePr>
        <xdr:cNvPr id="2038" name="Chart 46">
          <a:extLst>
            <a:ext uri="{FF2B5EF4-FFF2-40B4-BE49-F238E27FC236}">
              <a16:creationId xmlns:a16="http://schemas.microsoft.com/office/drawing/2014/main" id="{00000000-0008-0000-0100-0000F6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50800</xdr:colOff>
      <xdr:row>33</xdr:row>
      <xdr:rowOff>50800</xdr:rowOff>
    </xdr:from>
    <xdr:to>
      <xdr:col>4</xdr:col>
      <xdr:colOff>127000</xdr:colOff>
      <xdr:row>44</xdr:row>
      <xdr:rowOff>12700</xdr:rowOff>
    </xdr:to>
    <xdr:graphicFrame macro="">
      <xdr:nvGraphicFramePr>
        <xdr:cNvPr id="2039" name="Chart 51">
          <a:extLst>
            <a:ext uri="{FF2B5EF4-FFF2-40B4-BE49-F238E27FC236}">
              <a16:creationId xmlns:a16="http://schemas.microsoft.com/office/drawing/2014/main" id="{00000000-0008-0000-0100-0000F7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546100</xdr:colOff>
      <xdr:row>33</xdr:row>
      <xdr:rowOff>50800</xdr:rowOff>
    </xdr:from>
    <xdr:to>
      <xdr:col>18</xdr:col>
      <xdr:colOff>38100</xdr:colOff>
      <xdr:row>44</xdr:row>
      <xdr:rowOff>101600</xdr:rowOff>
    </xdr:to>
    <xdr:graphicFrame macro="">
      <xdr:nvGraphicFramePr>
        <xdr:cNvPr id="2040" name="Chart 52">
          <a:extLst>
            <a:ext uri="{FF2B5EF4-FFF2-40B4-BE49-F238E27FC236}">
              <a16:creationId xmlns:a16="http://schemas.microsoft.com/office/drawing/2014/main" id="{00000000-0008-0000-0100-0000F8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38100</xdr:colOff>
      <xdr:row>33</xdr:row>
      <xdr:rowOff>50800</xdr:rowOff>
    </xdr:from>
    <xdr:to>
      <xdr:col>13</xdr:col>
      <xdr:colOff>12700</xdr:colOff>
      <xdr:row>44</xdr:row>
      <xdr:rowOff>114300</xdr:rowOff>
    </xdr:to>
    <xdr:graphicFrame macro="">
      <xdr:nvGraphicFramePr>
        <xdr:cNvPr id="2041" name="Chart 53">
          <a:extLst>
            <a:ext uri="{FF2B5EF4-FFF2-40B4-BE49-F238E27FC236}">
              <a16:creationId xmlns:a16="http://schemas.microsoft.com/office/drawing/2014/main" id="{00000000-0008-0000-0100-0000F9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xdr:row>
      <xdr:rowOff>52070</xdr:rowOff>
    </xdr:from>
    <xdr:to>
      <xdr:col>15</xdr:col>
      <xdr:colOff>583143</xdr:colOff>
      <xdr:row>4</xdr:row>
      <xdr:rowOff>117593</xdr:rowOff>
    </xdr:to>
    <xdr:sp macro="" textlink="">
      <xdr:nvSpPr>
        <xdr:cNvPr id="1085" name="Rectangle 61">
          <a:extLst>
            <a:ext uri="{FF2B5EF4-FFF2-40B4-BE49-F238E27FC236}">
              <a16:creationId xmlns:a16="http://schemas.microsoft.com/office/drawing/2014/main" id="{00000000-0008-0000-0100-00003D040000}"/>
            </a:ext>
          </a:extLst>
        </xdr:cNvPr>
        <xdr:cNvSpPr>
          <a:spLocks noChangeArrowheads="1"/>
        </xdr:cNvSpPr>
      </xdr:nvSpPr>
      <xdr:spPr bwMode="auto">
        <a:xfrm>
          <a:off x="190500" y="285750"/>
          <a:ext cx="7000875" cy="40957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strike="noStrike">
              <a:solidFill>
                <a:srgbClr val="000000"/>
              </a:solidFill>
              <a:latin typeface="Arial"/>
              <a:cs typeface="Arial"/>
            </a:rPr>
            <a:t>This spreadsheet can be used to conduct a probabilistic bias analysis to bias</a:t>
          </a:r>
          <a:r>
            <a:rPr lang="en-US" sz="1000" b="0" i="0" strike="noStrike" baseline="0">
              <a:solidFill>
                <a:srgbClr val="000000"/>
              </a:solidFill>
              <a:latin typeface="Arial"/>
              <a:cs typeface="Arial"/>
            </a:rPr>
            <a:t> adjust</a:t>
          </a:r>
          <a:r>
            <a:rPr lang="en-US" sz="1000" b="0" i="0" strike="noStrike">
              <a:solidFill>
                <a:srgbClr val="000000"/>
              </a:solidFill>
              <a:latin typeface="Arial"/>
              <a:cs typeface="Arial"/>
            </a:rPr>
            <a:t> for exposure misclassification and random error simultaneously. The example follows the example in chapter 8.</a:t>
          </a:r>
        </a:p>
      </xdr:txBody>
    </xdr:sp>
    <xdr:clientData/>
  </xdr:twoCellAnchor>
  <xdr:twoCellAnchor>
    <xdr:from>
      <xdr:col>10</xdr:col>
      <xdr:colOff>0</xdr:colOff>
      <xdr:row>6</xdr:row>
      <xdr:rowOff>33655</xdr:rowOff>
    </xdr:from>
    <xdr:to>
      <xdr:col>16</xdr:col>
      <xdr:colOff>1913</xdr:colOff>
      <xdr:row>11</xdr:row>
      <xdr:rowOff>38254</xdr:rowOff>
    </xdr:to>
    <xdr:sp macro="" textlink="">
      <xdr:nvSpPr>
        <xdr:cNvPr id="1086" name="Rectangle 62">
          <a:extLst>
            <a:ext uri="{FF2B5EF4-FFF2-40B4-BE49-F238E27FC236}">
              <a16:creationId xmlns:a16="http://schemas.microsoft.com/office/drawing/2014/main" id="{00000000-0008-0000-0100-00003E040000}"/>
            </a:ext>
          </a:extLst>
        </xdr:cNvPr>
        <xdr:cNvSpPr>
          <a:spLocks noChangeArrowheads="1"/>
        </xdr:cNvSpPr>
      </xdr:nvSpPr>
      <xdr:spPr bwMode="auto">
        <a:xfrm>
          <a:off x="4410075" y="923925"/>
          <a:ext cx="2838450" cy="8763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lnSpc>
              <a:spcPts val="1100"/>
            </a:lnSpc>
            <a:defRPr sz="1000"/>
          </a:pPr>
          <a:r>
            <a:rPr lang="en-US" sz="1000" b="0" i="0" strike="noStrike">
              <a:solidFill>
                <a:srgbClr val="000000"/>
              </a:solidFill>
              <a:latin typeface="Arial"/>
              <a:cs typeface="Arial"/>
            </a:rPr>
            <a:t>Enter the bias parameter distributions in the blue cells to the left and the observed data in the blue cells below. Cells in green give the results after correcting for exposure misclassification. Note: green cells do not have to be integers.</a:t>
          </a:r>
        </a:p>
      </xdr:txBody>
    </xdr:sp>
    <xdr:clientData/>
  </xdr:twoCellAnchor>
  <mc:AlternateContent xmlns:mc="http://schemas.openxmlformats.org/markup-compatibility/2006">
    <mc:Choice xmlns:a14="http://schemas.microsoft.com/office/drawing/2010/main" Requires="a14">
      <xdr:twoCellAnchor>
        <xdr:from>
          <xdr:col>11</xdr:col>
          <xdr:colOff>352425</xdr:colOff>
          <xdr:row>11</xdr:row>
          <xdr:rowOff>142875</xdr:rowOff>
        </xdr:from>
        <xdr:to>
          <xdr:col>14</xdr:col>
          <xdr:colOff>428625</xdr:colOff>
          <xdr:row>13</xdr:row>
          <xdr:rowOff>104775</xdr:rowOff>
        </xdr:to>
        <xdr:sp macro="" textlink="">
          <xdr:nvSpPr>
            <xdr:cNvPr id="1058" name="Button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Run Simulation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5</xdr:col>
          <xdr:colOff>28575</xdr:colOff>
          <xdr:row>12</xdr:row>
          <xdr:rowOff>0</xdr:rowOff>
        </xdr:to>
        <xdr:sp macro="" textlink="">
          <xdr:nvSpPr>
            <xdr:cNvPr id="1087" name="Drop Down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152400</xdr:colOff>
      <xdr:row>34</xdr:row>
      <xdr:rowOff>12700</xdr:rowOff>
    </xdr:from>
    <xdr:to>
      <xdr:col>8</xdr:col>
      <xdr:colOff>482600</xdr:colOff>
      <xdr:row>43</xdr:row>
      <xdr:rowOff>152400</xdr:rowOff>
    </xdr:to>
    <xdr:graphicFrame macro="">
      <xdr:nvGraphicFramePr>
        <xdr:cNvPr id="7029" name="Chart 14">
          <a:extLst>
            <a:ext uri="{FF2B5EF4-FFF2-40B4-BE49-F238E27FC236}">
              <a16:creationId xmlns:a16="http://schemas.microsoft.com/office/drawing/2014/main" id="{00000000-0008-0000-0200-0000751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33</xdr:row>
      <xdr:rowOff>25400</xdr:rowOff>
    </xdr:from>
    <xdr:to>
      <xdr:col>4</xdr:col>
      <xdr:colOff>38100</xdr:colOff>
      <xdr:row>43</xdr:row>
      <xdr:rowOff>139700</xdr:rowOff>
    </xdr:to>
    <xdr:graphicFrame macro="">
      <xdr:nvGraphicFramePr>
        <xdr:cNvPr id="7030" name="Chart 15">
          <a:extLst>
            <a:ext uri="{FF2B5EF4-FFF2-40B4-BE49-F238E27FC236}">
              <a16:creationId xmlns:a16="http://schemas.microsoft.com/office/drawing/2014/main" id="{00000000-0008-0000-0200-0000761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584200</xdr:colOff>
      <xdr:row>33</xdr:row>
      <xdr:rowOff>12700</xdr:rowOff>
    </xdr:from>
    <xdr:to>
      <xdr:col>15</xdr:col>
      <xdr:colOff>342900</xdr:colOff>
      <xdr:row>43</xdr:row>
      <xdr:rowOff>152400</xdr:rowOff>
    </xdr:to>
    <xdr:graphicFrame macro="">
      <xdr:nvGraphicFramePr>
        <xdr:cNvPr id="7031" name="Chart 16">
          <a:extLst>
            <a:ext uri="{FF2B5EF4-FFF2-40B4-BE49-F238E27FC236}">
              <a16:creationId xmlns:a16="http://schemas.microsoft.com/office/drawing/2014/main" id="{00000000-0008-0000-0200-0000771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419100</xdr:colOff>
      <xdr:row>33</xdr:row>
      <xdr:rowOff>38100</xdr:rowOff>
    </xdr:from>
    <xdr:to>
      <xdr:col>12</xdr:col>
      <xdr:colOff>0</xdr:colOff>
      <xdr:row>44</xdr:row>
      <xdr:rowOff>12700</xdr:rowOff>
    </xdr:to>
    <xdr:graphicFrame macro="">
      <xdr:nvGraphicFramePr>
        <xdr:cNvPr id="7032" name="Chart 17">
          <a:extLst>
            <a:ext uri="{FF2B5EF4-FFF2-40B4-BE49-F238E27FC236}">
              <a16:creationId xmlns:a16="http://schemas.microsoft.com/office/drawing/2014/main" id="{00000000-0008-0000-0200-0000781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xdr:row>
      <xdr:rowOff>41275</xdr:rowOff>
    </xdr:from>
    <xdr:to>
      <xdr:col>15</xdr:col>
      <xdr:colOff>262848</xdr:colOff>
      <xdr:row>4</xdr:row>
      <xdr:rowOff>117564</xdr:rowOff>
    </xdr:to>
    <xdr:sp macro="" textlink="">
      <xdr:nvSpPr>
        <xdr:cNvPr id="6169" name="Rectangle 25">
          <a:extLst>
            <a:ext uri="{FF2B5EF4-FFF2-40B4-BE49-F238E27FC236}">
              <a16:creationId xmlns:a16="http://schemas.microsoft.com/office/drawing/2014/main" id="{00000000-0008-0000-0200-000019180000}"/>
            </a:ext>
          </a:extLst>
        </xdr:cNvPr>
        <xdr:cNvSpPr>
          <a:spLocks noChangeArrowheads="1"/>
        </xdr:cNvSpPr>
      </xdr:nvSpPr>
      <xdr:spPr bwMode="auto">
        <a:xfrm>
          <a:off x="190500" y="295275"/>
          <a:ext cx="6896100" cy="4095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This spreadsheet can be used to conduct a probabilistic </a:t>
          </a:r>
          <a:r>
            <a:rPr lang="en-US" sz="1000" b="0" i="0" strike="noStrike">
              <a:solidFill>
                <a:srgbClr val="000000"/>
              </a:solidFill>
              <a:latin typeface="Arial"/>
              <a:ea typeface="+mn-ea"/>
              <a:cs typeface="Arial"/>
            </a:rPr>
            <a:t>bias analysis to bias-adjust for outcome </a:t>
          </a:r>
          <a:r>
            <a:rPr lang="en-US" sz="1000" b="0" i="0" strike="noStrike">
              <a:solidFill>
                <a:srgbClr val="000000"/>
              </a:solidFill>
              <a:latin typeface="Arial"/>
              <a:cs typeface="Arial"/>
            </a:rPr>
            <a:t>misclassification and random error simultaneously. The example follows the example in chapter 8.</a:t>
          </a:r>
        </a:p>
      </xdr:txBody>
    </xdr:sp>
    <xdr:clientData/>
  </xdr:twoCellAnchor>
  <xdr:twoCellAnchor>
    <xdr:from>
      <xdr:col>10</xdr:col>
      <xdr:colOff>46354</xdr:colOff>
      <xdr:row>6</xdr:row>
      <xdr:rowOff>28575</xdr:rowOff>
    </xdr:from>
    <xdr:to>
      <xdr:col>17</xdr:col>
      <xdr:colOff>84530</xdr:colOff>
      <xdr:row>11</xdr:row>
      <xdr:rowOff>66629</xdr:rowOff>
    </xdr:to>
    <xdr:sp macro="" textlink="">
      <xdr:nvSpPr>
        <xdr:cNvPr id="6170" name="Rectangle 26">
          <a:extLst>
            <a:ext uri="{FF2B5EF4-FFF2-40B4-BE49-F238E27FC236}">
              <a16:creationId xmlns:a16="http://schemas.microsoft.com/office/drawing/2014/main" id="{00000000-0008-0000-0200-00001A180000}"/>
            </a:ext>
          </a:extLst>
        </xdr:cNvPr>
        <xdr:cNvSpPr>
          <a:spLocks noChangeArrowheads="1"/>
        </xdr:cNvSpPr>
      </xdr:nvSpPr>
      <xdr:spPr bwMode="auto">
        <a:xfrm>
          <a:off x="4305299" y="923925"/>
          <a:ext cx="3324225" cy="9048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Enter the bias parameter distributions in the blue cells to the left and the observed data in the blue cells below. Cells in green give the results after correcting for outcome misclassification. Note: green cells are expected values and therefore do not have to be integers.</a:t>
          </a:r>
        </a:p>
      </xdr:txBody>
    </xdr:sp>
    <xdr:clientData/>
  </xdr:twoCellAnchor>
  <mc:AlternateContent xmlns:mc="http://schemas.openxmlformats.org/markup-compatibility/2006">
    <mc:Choice xmlns:a14="http://schemas.microsoft.com/office/drawing/2010/main" Requires="a14">
      <xdr:twoCellAnchor>
        <xdr:from>
          <xdr:col>11</xdr:col>
          <xdr:colOff>352425</xdr:colOff>
          <xdr:row>11</xdr:row>
          <xdr:rowOff>0</xdr:rowOff>
        </xdr:from>
        <xdr:to>
          <xdr:col>14</xdr:col>
          <xdr:colOff>447675</xdr:colOff>
          <xdr:row>13</xdr:row>
          <xdr:rowOff>85725</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200-00000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Run Simulation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5</xdr:col>
          <xdr:colOff>28575</xdr:colOff>
          <xdr:row>12</xdr:row>
          <xdr:rowOff>9525</xdr:rowOff>
        </xdr:to>
        <xdr:sp macro="" textlink="">
          <xdr:nvSpPr>
            <xdr:cNvPr id="6172" name="Drop Down 28" hidden="1">
              <a:extLst>
                <a:ext uri="{63B3BB69-23CF-44E3-9099-C40C66FF867C}">
                  <a14:compatExt spid="_x0000_s6172"/>
                </a:ext>
                <a:ext uri="{FF2B5EF4-FFF2-40B4-BE49-F238E27FC236}">
                  <a16:creationId xmlns:a16="http://schemas.microsoft.com/office/drawing/2014/main" id="{00000000-0008-0000-0200-00001C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47625</xdr:rowOff>
    </xdr:from>
    <xdr:to>
      <xdr:col>17</xdr:col>
      <xdr:colOff>0</xdr:colOff>
      <xdr:row>4</xdr:row>
      <xdr:rowOff>117873</xdr:rowOff>
    </xdr:to>
    <xdr:sp macro="" textlink="">
      <xdr:nvSpPr>
        <xdr:cNvPr id="2" name="Rectangle 39">
          <a:extLst>
            <a:ext uri="{FF2B5EF4-FFF2-40B4-BE49-F238E27FC236}">
              <a16:creationId xmlns:a16="http://schemas.microsoft.com/office/drawing/2014/main" id="{00000000-0008-0000-0300-000002000000}"/>
            </a:ext>
          </a:extLst>
        </xdr:cNvPr>
        <xdr:cNvSpPr>
          <a:spLocks noChangeArrowheads="1"/>
        </xdr:cNvSpPr>
      </xdr:nvSpPr>
      <xdr:spPr bwMode="auto">
        <a:xfrm>
          <a:off x="215900" y="288925"/>
          <a:ext cx="8267700" cy="413148"/>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This spreadsheet can be used to conduct a probabilistic bias </a:t>
          </a:r>
          <a:r>
            <a:rPr lang="en-US" sz="1000" b="0" i="0" strike="noStrike">
              <a:solidFill>
                <a:srgbClr val="000000"/>
              </a:solidFill>
              <a:latin typeface="Arial"/>
              <a:ea typeface="+mn-ea"/>
              <a:cs typeface="Arial"/>
            </a:rPr>
            <a:t>analysis to bias-adjust for uncontrolled </a:t>
          </a:r>
          <a:r>
            <a:rPr lang="en-US" sz="1000" b="0" i="0" strike="noStrike">
              <a:solidFill>
                <a:srgbClr val="000000"/>
              </a:solidFill>
              <a:latin typeface="Arial"/>
              <a:cs typeface="Arial"/>
            </a:rPr>
            <a:t>confounding and random error simultaneously. The example follows the example in chapter 8.</a:t>
          </a:r>
        </a:p>
      </xdr:txBody>
    </xdr:sp>
    <xdr:clientData/>
  </xdr:twoCellAnchor>
  <xdr:twoCellAnchor>
    <xdr:from>
      <xdr:col>10</xdr:col>
      <xdr:colOff>0</xdr:colOff>
      <xdr:row>6</xdr:row>
      <xdr:rowOff>66675</xdr:rowOff>
    </xdr:from>
    <xdr:to>
      <xdr:col>17</xdr:col>
      <xdr:colOff>84425</xdr:colOff>
      <xdr:row>10</xdr:row>
      <xdr:rowOff>123825</xdr:rowOff>
    </xdr:to>
    <xdr:sp macro="" textlink="">
      <xdr:nvSpPr>
        <xdr:cNvPr id="3" name="Rectangle 40">
          <a:extLst>
            <a:ext uri="{FF2B5EF4-FFF2-40B4-BE49-F238E27FC236}">
              <a16:creationId xmlns:a16="http://schemas.microsoft.com/office/drawing/2014/main" id="{00000000-0008-0000-0300-000003000000}"/>
            </a:ext>
          </a:extLst>
        </xdr:cNvPr>
        <xdr:cNvSpPr>
          <a:spLocks noChangeArrowheads="1"/>
        </xdr:cNvSpPr>
      </xdr:nvSpPr>
      <xdr:spPr bwMode="auto">
        <a:xfrm>
          <a:off x="4775200" y="968375"/>
          <a:ext cx="3792825" cy="8191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lnSpc>
              <a:spcPts val="1000"/>
            </a:lnSpc>
            <a:defRPr sz="1000"/>
          </a:pPr>
          <a:r>
            <a:rPr lang="en-US" sz="1000" b="0" i="0" strike="noStrike">
              <a:solidFill>
                <a:srgbClr val="000000"/>
              </a:solidFill>
              <a:latin typeface="Arial"/>
              <a:cs typeface="Arial"/>
            </a:rPr>
            <a:t>Enter distributions for the bias parameters in the blue cells to the left and the crude data in the blue cells below. Cells in green give the results after adjusting for the unmeasured confounder. Note that white cells are expected values and therefore do not have to be integers.</a:t>
          </a:r>
        </a:p>
      </xdr:txBody>
    </xdr:sp>
    <xdr:clientData/>
  </xdr:twoCellAnchor>
  <xdr:twoCellAnchor>
    <xdr:from>
      <xdr:col>1</xdr:col>
      <xdr:colOff>12700</xdr:colOff>
      <xdr:row>37</xdr:row>
      <xdr:rowOff>63500</xdr:rowOff>
    </xdr:from>
    <xdr:to>
      <xdr:col>7</xdr:col>
      <xdr:colOff>63500</xdr:colOff>
      <xdr:row>45</xdr:row>
      <xdr:rowOff>38100</xdr:rowOff>
    </xdr:to>
    <xdr:graphicFrame macro="">
      <xdr:nvGraphicFramePr>
        <xdr:cNvPr id="4" name="Chart 42">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127000</xdr:colOff>
      <xdr:row>37</xdr:row>
      <xdr:rowOff>25400</xdr:rowOff>
    </xdr:from>
    <xdr:to>
      <xdr:col>12</xdr:col>
      <xdr:colOff>165100</xdr:colOff>
      <xdr:row>45</xdr:row>
      <xdr:rowOff>12700</xdr:rowOff>
    </xdr:to>
    <xdr:graphicFrame macro="">
      <xdr:nvGraphicFramePr>
        <xdr:cNvPr id="5" name="Chart 45">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37</xdr:row>
      <xdr:rowOff>38100</xdr:rowOff>
    </xdr:from>
    <xdr:to>
      <xdr:col>17</xdr:col>
      <xdr:colOff>88900</xdr:colOff>
      <xdr:row>44</xdr:row>
      <xdr:rowOff>88900</xdr:rowOff>
    </xdr:to>
    <xdr:graphicFrame macro="">
      <xdr:nvGraphicFramePr>
        <xdr:cNvPr id="6" name="Chart 46">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11</xdr:col>
          <xdr:colOff>266700</xdr:colOff>
          <xdr:row>10</xdr:row>
          <xdr:rowOff>104775</xdr:rowOff>
        </xdr:from>
        <xdr:to>
          <xdr:col>15</xdr:col>
          <xdr:colOff>104775</xdr:colOff>
          <xdr:row>13</xdr:row>
          <xdr:rowOff>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3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Run Simulation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47625</xdr:rowOff>
    </xdr:from>
    <xdr:to>
      <xdr:col>17</xdr:col>
      <xdr:colOff>47625</xdr:colOff>
      <xdr:row>4</xdr:row>
      <xdr:rowOff>123825</xdr:rowOff>
    </xdr:to>
    <xdr:sp macro="" textlink="">
      <xdr:nvSpPr>
        <xdr:cNvPr id="2" name="Rectangle 23">
          <a:extLst>
            <a:ext uri="{FF2B5EF4-FFF2-40B4-BE49-F238E27FC236}">
              <a16:creationId xmlns:a16="http://schemas.microsoft.com/office/drawing/2014/main" id="{00000000-0008-0000-0400-000002000000}"/>
            </a:ext>
          </a:extLst>
        </xdr:cNvPr>
        <xdr:cNvSpPr>
          <a:spLocks noChangeArrowheads="1"/>
        </xdr:cNvSpPr>
      </xdr:nvSpPr>
      <xdr:spPr bwMode="auto">
        <a:xfrm>
          <a:off x="698500" y="377825"/>
          <a:ext cx="11223625" cy="406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This spreadsheet can be used to conduct a probabilistic bias analysis to adjust for selection bias and random error simultaneously. The example follows the example in chapter 8.</a:t>
          </a:r>
        </a:p>
      </xdr:txBody>
    </xdr:sp>
    <xdr:clientData/>
  </xdr:twoCellAnchor>
  <xdr:twoCellAnchor>
    <xdr:from>
      <xdr:col>13</xdr:col>
      <xdr:colOff>137583</xdr:colOff>
      <xdr:row>6</xdr:row>
      <xdr:rowOff>53975</xdr:rowOff>
    </xdr:from>
    <xdr:to>
      <xdr:col>18</xdr:col>
      <xdr:colOff>19025</xdr:colOff>
      <xdr:row>12</xdr:row>
      <xdr:rowOff>105833</xdr:rowOff>
    </xdr:to>
    <xdr:sp macro="" textlink="">
      <xdr:nvSpPr>
        <xdr:cNvPr id="3" name="Rectangle 24">
          <a:extLst>
            <a:ext uri="{FF2B5EF4-FFF2-40B4-BE49-F238E27FC236}">
              <a16:creationId xmlns:a16="http://schemas.microsoft.com/office/drawing/2014/main" id="{00000000-0008-0000-0400-000003000000}"/>
            </a:ext>
          </a:extLst>
        </xdr:cNvPr>
        <xdr:cNvSpPr>
          <a:spLocks noChangeArrowheads="1"/>
        </xdr:cNvSpPr>
      </xdr:nvSpPr>
      <xdr:spPr bwMode="auto">
        <a:xfrm>
          <a:off x="6445250" y="985308"/>
          <a:ext cx="1892275" cy="1152525"/>
        </a:xfrm>
        <a:prstGeom prst="rect">
          <a:avLst/>
        </a:prstGeom>
        <a:solidFill>
          <a:srgbClr val="FFFFFF"/>
        </a:solidFill>
        <a:ln w="9525">
          <a:noFill/>
          <a:miter lim="800000"/>
          <a:headEnd/>
          <a:tailEnd/>
        </a:ln>
      </xdr:spPr>
      <xdr:txBody>
        <a:bodyPr vertOverflow="clip" wrap="square" lIns="27432" tIns="22860" rIns="27432"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0" i="0" strike="noStrike">
              <a:solidFill>
                <a:srgbClr val="000000"/>
              </a:solidFill>
              <a:latin typeface="Arial"/>
              <a:cs typeface="Arial"/>
            </a:rPr>
            <a:t>Enter the bias parameter distributions in the blue cells to the left and the crude data in the blue cells below. Cells in green give the results after adjusting for the selection proportions</a:t>
          </a:r>
          <a:r>
            <a:rPr lang="en-US" sz="1000" b="0" i="0">
              <a:effectLst/>
              <a:latin typeface="+mn-lt"/>
              <a:ea typeface="+mn-ea"/>
              <a:cs typeface="+mn-cs"/>
            </a:rPr>
            <a:t>. </a:t>
          </a:r>
          <a:endParaRPr lang="en-US" sz="1000" b="0" i="0" strike="noStrike">
            <a:solidFill>
              <a:srgbClr val="000000"/>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xdr:from>
          <xdr:col>9</xdr:col>
          <xdr:colOff>142875</xdr:colOff>
          <xdr:row>10</xdr:row>
          <xdr:rowOff>104775</xdr:rowOff>
        </xdr:from>
        <xdr:to>
          <xdr:col>12</xdr:col>
          <xdr:colOff>314325</xdr:colOff>
          <xdr:row>12</xdr:row>
          <xdr:rowOff>28575</xdr:rowOff>
        </xdr:to>
        <xdr:sp macro="" textlink="">
          <xdr:nvSpPr>
            <xdr:cNvPr id="10256" name="Button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Run Simulation</a:t>
              </a:r>
            </a:p>
          </xdr:txBody>
        </xdr:sp>
        <xdr:clientData fPrintsWithSheet="0"/>
      </xdr:twoCellAnchor>
    </mc:Choice>
    <mc:Fallback/>
  </mc:AlternateContent>
  <xdr:twoCellAnchor>
    <xdr:from>
      <xdr:col>0</xdr:col>
      <xdr:colOff>179917</xdr:colOff>
      <xdr:row>35</xdr:row>
      <xdr:rowOff>141816</xdr:rowOff>
    </xdr:from>
    <xdr:to>
      <xdr:col>7</xdr:col>
      <xdr:colOff>433918</xdr:colOff>
      <xdr:row>47</xdr:row>
      <xdr:rowOff>158750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35</xdr:row>
      <xdr:rowOff>116417</xdr:rowOff>
    </xdr:from>
    <xdr:to>
      <xdr:col>17</xdr:col>
      <xdr:colOff>306915</xdr:colOff>
      <xdr:row>47</xdr:row>
      <xdr:rowOff>105834</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158748</xdr:colOff>
      <xdr:row>49</xdr:row>
      <xdr:rowOff>0</xdr:rowOff>
    </xdr:from>
    <xdr:to>
      <xdr:col>7</xdr:col>
      <xdr:colOff>455083</xdr:colOff>
      <xdr:row>60</xdr:row>
      <xdr:rowOff>158749</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42335</xdr:colOff>
      <xdr:row>49</xdr:row>
      <xdr:rowOff>1</xdr:rowOff>
    </xdr:from>
    <xdr:to>
      <xdr:col>17</xdr:col>
      <xdr:colOff>277388</xdr:colOff>
      <xdr:row>60</xdr:row>
      <xdr:rowOff>127001</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ites.google.com/site/biasanalysis/" TargetMode="External"/><Relationship Id="rId1" Type="http://schemas.openxmlformats.org/officeDocument/2006/relationships/hyperlink" Target="mailto:mfox@bu.edu" TargetMode="Externa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 Id="rId5" Type="http://schemas.openxmlformats.org/officeDocument/2006/relationships/comments" Target="../comments1.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2.vml"/><Relationship Id="rId1" Type="http://schemas.openxmlformats.org/officeDocument/2006/relationships/drawing" Target="../drawings/drawing2.xml"/><Relationship Id="rId5" Type="http://schemas.openxmlformats.org/officeDocument/2006/relationships/comments" Target="../comments2.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1:AL30"/>
  <sheetViews>
    <sheetView zoomScale="160" zoomScaleNormal="160" workbookViewId="0">
      <selection activeCell="B25" sqref="B25:R25"/>
    </sheetView>
  </sheetViews>
  <sheetFormatPr baseColWidth="10" defaultColWidth="11.42578125" defaultRowHeight="12.75" x14ac:dyDescent="0.2"/>
  <cols>
    <col min="1" max="1" width="2.85546875" style="2" customWidth="1"/>
    <col min="2" max="2" width="11.42578125" style="2" customWidth="1"/>
    <col min="3" max="3" width="5" style="2" customWidth="1"/>
    <col min="4" max="4" width="11.42578125" style="2" customWidth="1"/>
    <col min="5" max="5" width="5.85546875" style="2" customWidth="1"/>
    <col min="6" max="6" width="6.7109375" style="2" customWidth="1"/>
    <col min="7" max="7" width="3.42578125" style="2" customWidth="1"/>
    <col min="8" max="8" width="4.140625" style="2" customWidth="1"/>
    <col min="9" max="9" width="5.42578125" style="2" customWidth="1"/>
    <col min="10" max="10" width="3.85546875" style="2" customWidth="1"/>
    <col min="11" max="11" width="3.42578125" style="2" customWidth="1"/>
    <col min="12" max="13" width="3.85546875" style="2" customWidth="1"/>
    <col min="14" max="14" width="3.42578125" style="2" customWidth="1"/>
    <col min="15" max="15" width="3" style="2" customWidth="1"/>
    <col min="16" max="16" width="2.85546875" style="2" customWidth="1"/>
    <col min="17" max="19" width="3.42578125" style="2" customWidth="1"/>
    <col min="20" max="20" width="6.28515625" style="2" customWidth="1"/>
    <col min="21" max="21" width="7.140625" style="2" customWidth="1"/>
    <col min="22" max="22" width="6.42578125" style="2" customWidth="1"/>
    <col min="23" max="23" width="5.28515625" style="2" customWidth="1"/>
    <col min="24" max="24" width="6.28515625" style="2" customWidth="1"/>
    <col min="25" max="25" width="5.140625" style="2" customWidth="1"/>
    <col min="26" max="31" width="11.42578125" style="2" customWidth="1"/>
    <col min="32" max="32" width="9.28515625" style="2" customWidth="1"/>
    <col min="33" max="16384" width="11.42578125" style="2"/>
  </cols>
  <sheetData>
    <row r="1" spans="2:38" ht="5.25" customHeight="1" thickBot="1" x14ac:dyDescent="0.25"/>
    <row r="2" spans="2:38" ht="13.5" thickBot="1" x14ac:dyDescent="0.25">
      <c r="B2" s="94" t="s">
        <v>118</v>
      </c>
      <c r="C2" s="95"/>
      <c r="D2" s="95"/>
      <c r="E2" s="95"/>
      <c r="F2" s="95"/>
      <c r="G2" s="95"/>
      <c r="H2" s="95"/>
      <c r="I2" s="95"/>
      <c r="J2" s="95"/>
      <c r="K2" s="95"/>
      <c r="L2" s="95"/>
      <c r="M2" s="95"/>
      <c r="N2" s="95"/>
      <c r="O2" s="95"/>
      <c r="P2" s="95"/>
      <c r="Q2" s="95"/>
      <c r="R2" s="96" t="s">
        <v>115</v>
      </c>
      <c r="S2" s="26"/>
      <c r="T2" s="26"/>
      <c r="U2" s="11"/>
    </row>
    <row r="3" spans="2:38" ht="13.5" thickTop="1" x14ac:dyDescent="0.2">
      <c r="B3" s="254" t="s">
        <v>116</v>
      </c>
      <c r="C3" s="255"/>
      <c r="D3" s="255"/>
      <c r="E3" s="255"/>
      <c r="F3" s="255"/>
      <c r="G3" s="255"/>
      <c r="H3" s="255"/>
      <c r="I3" s="255"/>
      <c r="J3" s="255"/>
      <c r="K3" s="255"/>
      <c r="L3" s="255"/>
      <c r="M3" s="255"/>
      <c r="N3" s="255"/>
      <c r="O3" s="255"/>
      <c r="P3" s="255"/>
      <c r="Q3" s="255"/>
      <c r="R3" s="256"/>
      <c r="S3" s="11"/>
      <c r="T3" s="11"/>
      <c r="U3" s="11"/>
    </row>
    <row r="4" spans="2:38" x14ac:dyDescent="0.2">
      <c r="B4" s="257"/>
      <c r="C4" s="258"/>
      <c r="D4" s="258"/>
      <c r="E4" s="258"/>
      <c r="F4" s="258"/>
      <c r="G4" s="258"/>
      <c r="H4" s="258"/>
      <c r="I4" s="258"/>
      <c r="J4" s="258"/>
      <c r="K4" s="258"/>
      <c r="L4" s="258"/>
      <c r="M4" s="258"/>
      <c r="N4" s="258"/>
      <c r="O4" s="258"/>
      <c r="P4" s="258"/>
      <c r="Q4" s="258"/>
      <c r="R4" s="259"/>
      <c r="S4" s="11"/>
      <c r="T4" s="11"/>
      <c r="U4" s="11"/>
      <c r="AL4" s="23" t="e">
        <f>IF(#REF!&lt;0,1,IF(#REF!&lt;0,1,IF(#REF!&lt;0,1,IF(#REF!&lt;0,1,0))))</f>
        <v>#REF!</v>
      </c>
    </row>
    <row r="5" spans="2:38" ht="6.75" customHeight="1" x14ac:dyDescent="0.2">
      <c r="B5" s="257"/>
      <c r="C5" s="258"/>
      <c r="D5" s="258"/>
      <c r="E5" s="258"/>
      <c r="F5" s="258"/>
      <c r="G5" s="258"/>
      <c r="H5" s="258"/>
      <c r="I5" s="258"/>
      <c r="J5" s="258"/>
      <c r="K5" s="258"/>
      <c r="L5" s="258"/>
      <c r="M5" s="258"/>
      <c r="N5" s="258"/>
      <c r="O5" s="258"/>
      <c r="P5" s="258"/>
      <c r="Q5" s="258"/>
      <c r="R5" s="259"/>
      <c r="S5" s="11"/>
      <c r="T5" s="11"/>
      <c r="U5" s="99"/>
      <c r="V5" s="11"/>
      <c r="W5" s="11"/>
      <c r="X5" s="11"/>
      <c r="Y5" s="11"/>
      <c r="Z5" s="11"/>
      <c r="AA5" s="11"/>
      <c r="AB5" s="11"/>
      <c r="AC5" s="11"/>
      <c r="AD5" s="11"/>
      <c r="AL5" s="23" t="e">
        <f>IF(#REF!&lt;0,1,IF(#REF!&lt;0,1,IF(#REF!&lt;0,1,IF(#REF!&lt;0,1,0))))</f>
        <v>#REF!</v>
      </c>
    </row>
    <row r="6" spans="2:38" x14ac:dyDescent="0.2">
      <c r="B6" s="100" t="s">
        <v>117</v>
      </c>
      <c r="C6" s="101"/>
      <c r="D6" s="97"/>
      <c r="E6" s="97"/>
      <c r="F6" s="97"/>
      <c r="G6" s="97"/>
      <c r="H6" s="97"/>
      <c r="I6" s="97"/>
      <c r="J6" s="97"/>
      <c r="K6" s="97"/>
      <c r="L6" s="97"/>
      <c r="M6" s="97"/>
      <c r="N6" s="97"/>
      <c r="O6" s="97"/>
      <c r="P6" s="97"/>
      <c r="Q6" s="97"/>
      <c r="R6" s="98"/>
      <c r="S6" s="11"/>
      <c r="T6" s="11"/>
      <c r="U6" s="99"/>
      <c r="V6" s="11"/>
      <c r="W6" s="11"/>
      <c r="X6" s="11"/>
      <c r="Y6" s="11"/>
      <c r="Z6" s="11"/>
      <c r="AA6" s="11"/>
      <c r="AB6" s="11"/>
      <c r="AC6" s="11"/>
      <c r="AD6" s="11"/>
      <c r="AL6" s="23"/>
    </row>
    <row r="7" spans="2:38" ht="6.6" customHeight="1" x14ac:dyDescent="0.2">
      <c r="B7" s="100"/>
      <c r="C7" s="101"/>
      <c r="D7" s="97"/>
      <c r="E7" s="97"/>
      <c r="F7" s="97"/>
      <c r="G7" s="97"/>
      <c r="H7" s="97"/>
      <c r="I7" s="97"/>
      <c r="J7" s="97"/>
      <c r="K7" s="97"/>
      <c r="L7" s="97"/>
      <c r="M7" s="97"/>
      <c r="N7" s="97"/>
      <c r="O7" s="97"/>
      <c r="P7" s="97"/>
      <c r="Q7" s="97"/>
      <c r="R7" s="98"/>
      <c r="S7" s="11"/>
      <c r="T7" s="11"/>
      <c r="U7" s="99"/>
      <c r="V7" s="11"/>
      <c r="W7" s="11"/>
      <c r="X7" s="11"/>
      <c r="Y7" s="11"/>
      <c r="Z7" s="11"/>
      <c r="AA7" s="11"/>
      <c r="AB7" s="11"/>
      <c r="AC7" s="11"/>
      <c r="AD7" s="11"/>
      <c r="AL7" s="23"/>
    </row>
    <row r="8" spans="2:38" x14ac:dyDescent="0.2">
      <c r="B8" s="100"/>
      <c r="C8" s="264" t="s">
        <v>87</v>
      </c>
      <c r="D8" s="264"/>
      <c r="E8" s="264"/>
      <c r="F8" s="264"/>
      <c r="G8" s="264"/>
      <c r="H8" s="264"/>
      <c r="I8" s="264"/>
      <c r="J8" s="264"/>
      <c r="K8" s="102"/>
      <c r="L8" s="102"/>
      <c r="M8" s="102"/>
      <c r="N8" s="102"/>
      <c r="O8" s="102"/>
      <c r="P8" s="102"/>
      <c r="Q8" s="102"/>
      <c r="R8" s="103"/>
    </row>
    <row r="9" spans="2:38" x14ac:dyDescent="0.2">
      <c r="B9" s="104"/>
      <c r="C9" s="264" t="s">
        <v>88</v>
      </c>
      <c r="D9" s="264"/>
      <c r="E9" s="264"/>
      <c r="F9" s="264"/>
      <c r="G9" s="264"/>
      <c r="H9" s="264"/>
      <c r="I9" s="264"/>
      <c r="J9" s="264"/>
      <c r="K9" s="102"/>
      <c r="L9" s="102"/>
      <c r="M9" s="102"/>
      <c r="N9" s="102"/>
      <c r="O9" s="102"/>
      <c r="P9" s="102"/>
      <c r="Q9" s="102"/>
      <c r="R9" s="103"/>
    </row>
    <row r="10" spans="2:38" x14ac:dyDescent="0.2">
      <c r="B10" s="105"/>
      <c r="C10" s="264" t="s">
        <v>114</v>
      </c>
      <c r="D10" s="264"/>
      <c r="E10" s="264"/>
      <c r="F10" s="264"/>
      <c r="G10" s="264"/>
      <c r="H10" s="264"/>
      <c r="I10" s="264"/>
      <c r="J10" s="264"/>
      <c r="K10" s="102"/>
      <c r="L10" s="102"/>
      <c r="M10" s="102"/>
      <c r="N10" s="102"/>
      <c r="O10" s="102"/>
      <c r="P10" s="102"/>
      <c r="Q10" s="102"/>
      <c r="R10" s="103"/>
    </row>
    <row r="11" spans="2:38" x14ac:dyDescent="0.2">
      <c r="B11" s="100"/>
      <c r="C11" s="264" t="s">
        <v>89</v>
      </c>
      <c r="D11" s="264"/>
      <c r="E11" s="264"/>
      <c r="F11" s="264"/>
      <c r="G11" s="264"/>
      <c r="H11" s="264"/>
      <c r="I11" s="264"/>
      <c r="J11" s="264"/>
      <c r="K11" s="102"/>
      <c r="L11" s="102"/>
      <c r="M11" s="102"/>
      <c r="N11" s="102"/>
      <c r="O11" s="102"/>
      <c r="P11" s="102"/>
      <c r="Q11" s="102"/>
      <c r="R11" s="103"/>
    </row>
    <row r="12" spans="2:38" ht="7.5" customHeight="1" thickBot="1" x14ac:dyDescent="0.25">
      <c r="B12" s="106"/>
      <c r="C12" s="107"/>
      <c r="D12" s="107"/>
      <c r="E12" s="108"/>
      <c r="F12" s="107"/>
      <c r="G12" s="108"/>
      <c r="H12" s="108"/>
      <c r="I12" s="108"/>
      <c r="J12" s="108"/>
      <c r="K12" s="108"/>
      <c r="L12" s="108"/>
      <c r="M12" s="108"/>
      <c r="N12" s="108"/>
      <c r="O12" s="108"/>
      <c r="P12" s="108"/>
      <c r="Q12" s="108"/>
      <c r="R12" s="109"/>
    </row>
    <row r="13" spans="2:38" ht="6" customHeight="1" thickBot="1" x14ac:dyDescent="0.25"/>
    <row r="14" spans="2:38" ht="13.5" thickBot="1" x14ac:dyDescent="0.25">
      <c r="B14" s="110" t="s">
        <v>90</v>
      </c>
      <c r="C14" s="111"/>
      <c r="D14" s="112"/>
      <c r="E14" s="112"/>
      <c r="F14" s="112"/>
      <c r="G14" s="112"/>
      <c r="H14" s="112"/>
      <c r="I14" s="112"/>
      <c r="J14" s="112"/>
      <c r="K14" s="112"/>
      <c r="L14" s="112"/>
      <c r="M14" s="112"/>
      <c r="N14" s="112"/>
      <c r="O14" s="112"/>
      <c r="P14" s="112"/>
      <c r="Q14" s="112"/>
      <c r="R14" s="113"/>
    </row>
    <row r="15" spans="2:38" ht="13.5" thickTop="1" x14ac:dyDescent="0.2">
      <c r="B15" s="114" t="s">
        <v>91</v>
      </c>
      <c r="C15" s="115"/>
      <c r="D15" s="115"/>
      <c r="E15" s="115"/>
      <c r="F15" s="116"/>
      <c r="G15" s="116"/>
      <c r="H15" s="116"/>
      <c r="I15" s="116"/>
      <c r="J15" s="116"/>
      <c r="K15" s="116"/>
      <c r="L15" s="116"/>
      <c r="M15" s="116"/>
      <c r="N15" s="116"/>
      <c r="O15" s="116"/>
      <c r="P15" s="116"/>
      <c r="Q15" s="116"/>
      <c r="R15" s="117"/>
    </row>
    <row r="16" spans="2:38" ht="12" customHeight="1" x14ac:dyDescent="0.2">
      <c r="B16" s="171" t="s">
        <v>141</v>
      </c>
      <c r="C16" s="172" t="s">
        <v>142</v>
      </c>
      <c r="D16" s="116"/>
      <c r="E16" s="116"/>
      <c r="F16" s="116"/>
      <c r="G16" s="116"/>
      <c r="H16" s="116"/>
      <c r="I16" s="116"/>
      <c r="J16" s="116"/>
      <c r="K16" s="116"/>
      <c r="L16" s="116"/>
      <c r="M16" s="116"/>
      <c r="N16" s="116"/>
      <c r="O16" s="116"/>
      <c r="P16" s="116"/>
      <c r="Q16" s="116"/>
      <c r="R16" s="117"/>
    </row>
    <row r="17" spans="2:18" x14ac:dyDescent="0.2">
      <c r="B17" s="114" t="s">
        <v>92</v>
      </c>
      <c r="C17" s="115"/>
      <c r="D17" s="115"/>
      <c r="E17" s="115"/>
      <c r="F17" s="116"/>
      <c r="G17" s="116"/>
      <c r="H17" s="116"/>
      <c r="I17" s="116"/>
      <c r="J17" s="116"/>
      <c r="K17" s="116"/>
      <c r="L17" s="116"/>
      <c r="M17" s="116"/>
      <c r="N17" s="116"/>
      <c r="O17" s="116"/>
      <c r="P17" s="116"/>
      <c r="Q17" s="116"/>
      <c r="R17" s="117"/>
    </row>
    <row r="18" spans="2:18" x14ac:dyDescent="0.2">
      <c r="B18" s="114"/>
      <c r="C18" s="115"/>
      <c r="D18" s="115"/>
      <c r="E18" s="115"/>
      <c r="F18" s="116"/>
      <c r="G18" s="116"/>
      <c r="H18" s="116"/>
      <c r="I18" s="116"/>
      <c r="J18" s="116"/>
      <c r="K18" s="116"/>
      <c r="L18" s="116"/>
      <c r="M18" s="116"/>
      <c r="N18" s="116"/>
      <c r="O18" s="116"/>
      <c r="P18" s="116"/>
      <c r="Q18" s="116"/>
      <c r="R18" s="117"/>
    </row>
    <row r="19" spans="2:18" x14ac:dyDescent="0.2">
      <c r="B19" s="118"/>
      <c r="C19" s="265" t="s">
        <v>168</v>
      </c>
      <c r="D19" s="265"/>
      <c r="E19" s="265"/>
      <c r="F19" s="265"/>
      <c r="G19" s="265"/>
      <c r="H19" s="265"/>
      <c r="I19" s="265"/>
      <c r="J19" s="265"/>
      <c r="K19" s="265"/>
      <c r="L19" s="265"/>
      <c r="M19" s="265"/>
      <c r="N19" s="265"/>
      <c r="O19" s="265"/>
      <c r="P19" s="265"/>
      <c r="Q19" s="265"/>
      <c r="R19" s="117"/>
    </row>
    <row r="20" spans="2:18" x14ac:dyDescent="0.2">
      <c r="B20" s="114"/>
      <c r="C20" s="265"/>
      <c r="D20" s="265"/>
      <c r="E20" s="265"/>
      <c r="F20" s="265"/>
      <c r="G20" s="265"/>
      <c r="H20" s="265"/>
      <c r="I20" s="265"/>
      <c r="J20" s="265"/>
      <c r="K20" s="265"/>
      <c r="L20" s="265"/>
      <c r="M20" s="265"/>
      <c r="N20" s="265"/>
      <c r="O20" s="265"/>
      <c r="P20" s="265"/>
      <c r="Q20" s="265"/>
      <c r="R20" s="117"/>
    </row>
    <row r="21" spans="2:18" x14ac:dyDescent="0.2">
      <c r="B21" s="114" t="s">
        <v>93</v>
      </c>
      <c r="C21" s="115"/>
      <c r="D21" s="115"/>
      <c r="E21" s="115"/>
      <c r="F21" s="116"/>
      <c r="G21" s="116"/>
      <c r="H21" s="116"/>
      <c r="I21" s="116"/>
      <c r="J21" s="116"/>
      <c r="K21" s="116"/>
      <c r="L21" s="116"/>
      <c r="M21" s="116"/>
      <c r="N21" s="116"/>
      <c r="O21" s="116"/>
      <c r="P21" s="116"/>
      <c r="Q21" s="116"/>
      <c r="R21" s="117"/>
    </row>
    <row r="22" spans="2:18" x14ac:dyDescent="0.2">
      <c r="B22" s="114" t="s">
        <v>94</v>
      </c>
      <c r="C22" s="115"/>
      <c r="D22" s="115"/>
      <c r="E22" s="116"/>
      <c r="F22" s="116"/>
      <c r="G22" s="116"/>
      <c r="H22" s="116"/>
      <c r="I22" s="119" t="s">
        <v>95</v>
      </c>
      <c r="J22" s="116"/>
      <c r="K22" s="116"/>
      <c r="L22" s="116"/>
      <c r="M22" s="116"/>
      <c r="N22" s="116"/>
      <c r="O22" s="116"/>
      <c r="P22" s="116"/>
      <c r="Q22" s="116"/>
      <c r="R22" s="117"/>
    </row>
    <row r="23" spans="2:18" ht="9" customHeight="1" x14ac:dyDescent="0.2">
      <c r="B23" s="120"/>
      <c r="C23" s="121"/>
      <c r="D23" s="121"/>
      <c r="E23" s="121"/>
      <c r="F23" s="116"/>
      <c r="G23" s="116"/>
      <c r="H23" s="116"/>
      <c r="I23" s="116"/>
      <c r="J23" s="116"/>
      <c r="K23" s="116"/>
      <c r="L23" s="116"/>
      <c r="M23" s="116"/>
      <c r="N23" s="116"/>
      <c r="O23" s="116"/>
      <c r="P23" s="116"/>
      <c r="Q23" s="116"/>
      <c r="R23" s="117"/>
    </row>
    <row r="24" spans="2:18" x14ac:dyDescent="0.2">
      <c r="B24" s="114" t="s">
        <v>96</v>
      </c>
      <c r="C24" s="115"/>
      <c r="D24" s="115"/>
      <c r="E24" s="115"/>
      <c r="F24" s="115"/>
      <c r="G24" s="116"/>
      <c r="H24" s="116"/>
      <c r="I24" s="116"/>
      <c r="J24" s="116"/>
      <c r="K24" s="116"/>
      <c r="L24" s="116"/>
      <c r="M24" s="116"/>
      <c r="N24" s="116"/>
      <c r="O24" s="116"/>
      <c r="P24" s="116"/>
      <c r="Q24" s="116"/>
      <c r="R24" s="117"/>
    </row>
    <row r="25" spans="2:18" ht="13.5" thickBot="1" x14ac:dyDescent="0.25">
      <c r="B25" s="260" t="s">
        <v>104</v>
      </c>
      <c r="C25" s="261"/>
      <c r="D25" s="262"/>
      <c r="E25" s="262"/>
      <c r="F25" s="262"/>
      <c r="G25" s="262"/>
      <c r="H25" s="262"/>
      <c r="I25" s="262"/>
      <c r="J25" s="262"/>
      <c r="K25" s="262"/>
      <c r="L25" s="262"/>
      <c r="M25" s="262"/>
      <c r="N25" s="262"/>
      <c r="O25" s="262"/>
      <c r="P25" s="262"/>
      <c r="Q25" s="262"/>
      <c r="R25" s="263"/>
    </row>
    <row r="26" spans="2:18" ht="15" x14ac:dyDescent="0.2">
      <c r="B26" s="122"/>
      <c r="C26" s="122"/>
      <c r="D26" s="122"/>
      <c r="E26" s="122"/>
    </row>
    <row r="27" spans="2:18" ht="15" x14ac:dyDescent="0.2">
      <c r="B27" s="122"/>
      <c r="C27" s="122"/>
      <c r="D27" s="122"/>
      <c r="E27" s="122"/>
    </row>
    <row r="28" spans="2:18" ht="15" x14ac:dyDescent="0.2">
      <c r="B28" s="122"/>
      <c r="C28" s="122"/>
      <c r="D28" s="122"/>
      <c r="E28" s="122"/>
    </row>
    <row r="29" spans="2:18" ht="15.75" x14ac:dyDescent="0.25">
      <c r="B29" s="122"/>
      <c r="C29" s="122"/>
      <c r="D29" s="135"/>
      <c r="E29" s="122"/>
    </row>
    <row r="30" spans="2:18" x14ac:dyDescent="0.2">
      <c r="B30" s="99"/>
      <c r="C30" s="99"/>
      <c r="D30" s="99"/>
      <c r="E30" s="99"/>
    </row>
  </sheetData>
  <mergeCells count="7">
    <mergeCell ref="B3:R5"/>
    <mergeCell ref="B25:R25"/>
    <mergeCell ref="C8:J8"/>
    <mergeCell ref="C9:J9"/>
    <mergeCell ref="C10:J10"/>
    <mergeCell ref="C11:J11"/>
    <mergeCell ref="C19:Q20"/>
  </mergeCells>
  <phoneticPr fontId="3" type="noConversion"/>
  <hyperlinks>
    <hyperlink ref="I22" r:id="rId1" xr:uid="{00000000-0004-0000-0000-000000000000}"/>
    <hyperlink ref="B25" r:id="rId2" xr:uid="{00000000-0004-0000-0000-000001000000}"/>
    <hyperlink ref="C8" location="'Exp Misc'!A1" display="Exposure Misclassification" xr:uid="{00000000-0004-0000-0000-000002000000}"/>
    <hyperlink ref="C9" location="'Dis Misc'!A1" display="Outcome Misclassification" xr:uid="{00000000-0004-0000-0000-000003000000}"/>
    <hyperlink ref="C10" location="'Unmeas Conf'!A1" display="Unmeasured Confounder" xr:uid="{00000000-0004-0000-0000-000004000000}"/>
    <hyperlink ref="C11" location="'Sel Bias'!A1" display="Selection Bias" xr:uid="{00000000-0004-0000-0000-000005000000}"/>
  </hyperlinks>
  <pageMargins left="0.75" right="0.75" top="1" bottom="1" header="0.5" footer="0.5"/>
  <pageSetup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BA47560"/>
  <sheetViews>
    <sheetView tabSelected="1" topLeftCell="A16" zoomScale="120" zoomScaleNormal="120" workbookViewId="0">
      <selection activeCell="C31" sqref="C31:G31"/>
    </sheetView>
  </sheetViews>
  <sheetFormatPr baseColWidth="10" defaultColWidth="11.42578125" defaultRowHeight="12.75" x14ac:dyDescent="0.2"/>
  <cols>
    <col min="1" max="1" width="2.85546875" style="2" customWidth="1"/>
    <col min="2" max="2" width="13.85546875" style="2" customWidth="1"/>
    <col min="3" max="3" width="8" style="2" customWidth="1"/>
    <col min="4" max="4" width="2.42578125" style="2" customWidth="1"/>
    <col min="5" max="5" width="7.42578125" style="2" customWidth="1"/>
    <col min="6" max="6" width="2.28515625" style="2" customWidth="1"/>
    <col min="7" max="7" width="7" style="2" customWidth="1"/>
    <col min="8" max="8" width="2.7109375" style="2" customWidth="1"/>
    <col min="9" max="9" width="8.85546875" style="2" customWidth="1"/>
    <col min="10" max="10" width="10.28515625" style="2" customWidth="1"/>
    <col min="11" max="11" width="5" style="2" customWidth="1"/>
    <col min="12" max="12" width="10.28515625" style="2" customWidth="1"/>
    <col min="13" max="13" width="4.42578125" style="2" customWidth="1"/>
    <col min="14" max="14" width="8.28515625" style="2" customWidth="1"/>
    <col min="15" max="15" width="6.42578125" style="2" customWidth="1"/>
    <col min="16" max="16" width="9.28515625" style="2" customWidth="1"/>
    <col min="17" max="17" width="2.42578125" style="2" customWidth="1"/>
    <col min="18" max="18" width="2.28515625" style="2" customWidth="1"/>
    <col min="19" max="19" width="6.28515625" style="58" customWidth="1"/>
    <col min="20" max="20" width="7.140625" style="58" customWidth="1"/>
    <col min="21" max="21" width="6.28515625" style="58" customWidth="1"/>
    <col min="22" max="22" width="7.42578125" style="58" customWidth="1"/>
    <col min="23" max="23" width="6.85546875" style="58" bestFit="1" customWidth="1"/>
    <col min="24" max="24" width="6.28515625" style="58" bestFit="1" customWidth="1"/>
    <col min="25" max="25" width="6.85546875" style="58" bestFit="1" customWidth="1"/>
    <col min="26" max="26" width="6.28515625" style="58" bestFit="1" customWidth="1"/>
    <col min="27" max="27" width="3.42578125" style="2" customWidth="1"/>
    <col min="28" max="28" width="9.28515625" style="2" customWidth="1"/>
    <col min="29" max="29" width="6.42578125" style="2" customWidth="1"/>
    <col min="30" max="30" width="8.42578125" style="2" customWidth="1"/>
    <col min="31" max="31" width="12.7109375" style="49" customWidth="1"/>
    <col min="32" max="32" width="11" style="2" customWidth="1"/>
    <col min="33" max="33" width="11.42578125" style="2" customWidth="1"/>
    <col min="34" max="34" width="14" style="62" bestFit="1" customWidth="1"/>
    <col min="35" max="35" width="7" style="58" bestFit="1" customWidth="1"/>
    <col min="36" max="36" width="6.42578125" style="2" bestFit="1" customWidth="1"/>
    <col min="37" max="37" width="7" style="2" bestFit="1" customWidth="1"/>
    <col min="38" max="38" width="6.42578125" style="2" bestFit="1" customWidth="1"/>
    <col min="39" max="39" width="7" style="2" bestFit="1" customWidth="1"/>
    <col min="40" max="40" width="6.42578125" style="2" bestFit="1" customWidth="1"/>
    <col min="41" max="41" width="7" style="2" bestFit="1" customWidth="1"/>
    <col min="42" max="42" width="6.42578125" style="2" bestFit="1" customWidth="1"/>
    <col min="43" max="16384" width="11.42578125" style="2"/>
  </cols>
  <sheetData>
    <row r="1" spans="2:46" ht="5.25" customHeight="1" x14ac:dyDescent="0.2">
      <c r="AC1" s="307"/>
      <c r="AD1" s="307"/>
      <c r="AE1" s="307"/>
      <c r="AF1" s="307"/>
    </row>
    <row r="2" spans="2:46" ht="13.5" thickBot="1" x14ac:dyDescent="0.25">
      <c r="B2" s="87" t="s">
        <v>77</v>
      </c>
      <c r="C2" s="87"/>
      <c r="D2" s="87"/>
      <c r="E2" s="87"/>
      <c r="F2" s="87"/>
      <c r="G2" s="87"/>
      <c r="H2" s="87"/>
      <c r="I2" s="87"/>
      <c r="J2" s="87"/>
      <c r="K2" s="87"/>
      <c r="L2" s="87"/>
      <c r="M2" s="87"/>
      <c r="N2" s="312" t="s">
        <v>76</v>
      </c>
      <c r="O2" s="312"/>
      <c r="P2" s="312"/>
      <c r="Q2" s="26"/>
      <c r="R2" s="26"/>
      <c r="S2" s="313" t="s">
        <v>99</v>
      </c>
      <c r="T2" s="313"/>
      <c r="U2" s="313"/>
      <c r="V2" s="313"/>
      <c r="W2" s="313"/>
      <c r="X2" s="313"/>
      <c r="Y2" s="313"/>
      <c r="Z2" s="313"/>
      <c r="AA2" s="313"/>
      <c r="AB2" s="10"/>
      <c r="AC2" s="60" t="s">
        <v>41</v>
      </c>
      <c r="AD2" s="60" t="s">
        <v>43</v>
      </c>
      <c r="AE2" s="245" t="s">
        <v>43</v>
      </c>
      <c r="AF2" s="60" t="s">
        <v>46</v>
      </c>
      <c r="AH2" s="313" t="s">
        <v>56</v>
      </c>
      <c r="AI2" s="313"/>
      <c r="AJ2" s="313"/>
      <c r="AK2" s="313"/>
      <c r="AL2" s="313"/>
      <c r="AM2" s="90"/>
    </row>
    <row r="3" spans="2:46" ht="13.5" thickTop="1" x14ac:dyDescent="0.2">
      <c r="B3" s="22"/>
      <c r="Q3" s="11"/>
      <c r="R3" s="11"/>
      <c r="S3" s="58" t="s">
        <v>144</v>
      </c>
      <c r="V3" s="123">
        <f ca="1">IF(V7=TRUE,"",(J18/J22)/(L18/L22))</f>
        <v>5.6327390939597315</v>
      </c>
      <c r="W3" s="58" t="s">
        <v>145</v>
      </c>
      <c r="Z3" s="123">
        <f ca="1">IF(V7=TRUE,"",(J18/J20)/(L18/L20))</f>
        <v>11.91348814229249</v>
      </c>
      <c r="AA3" s="58"/>
      <c r="AB3" s="58" t="str">
        <f>B8</f>
        <v>Se (HNSCC+)</v>
      </c>
      <c r="AC3" s="61">
        <f ca="1">V11</f>
        <v>2.1255647746510436E-2</v>
      </c>
      <c r="AD3" s="62">
        <f ca="1">(AC3*(I8+G8-C8-E8)+(C8+E8))/2</f>
        <v>0.72744439949084883</v>
      </c>
      <c r="AE3" s="246">
        <f ca="1">IF(AD3&lt;E8,C8+SQRT((E8-C8)*(2*AD3-C8-E8)),IF(AD3&gt;G8,I8-SQRT((I8+G8-2*AD3)*(I8-G8)),AD3))</f>
        <v>0.68520999539112781</v>
      </c>
      <c r="AF3" s="70">
        <f ca="1">AE3</f>
        <v>0.68520999539112781</v>
      </c>
      <c r="AH3" s="60" t="s">
        <v>55</v>
      </c>
      <c r="AI3" s="60" t="str">
        <f>W21</f>
        <v>Se(D+)</v>
      </c>
      <c r="AJ3" s="60" t="str">
        <f>X21</f>
        <v>Se(D-)</v>
      </c>
      <c r="AK3" s="60" t="str">
        <f>Y21</f>
        <v>Sp(D+)</v>
      </c>
      <c r="AL3" s="60" t="str">
        <f>Z21</f>
        <v>Sp(D-)</v>
      </c>
      <c r="AM3" s="60" t="str">
        <f>AI3</f>
        <v>Se(D+)</v>
      </c>
      <c r="AN3" s="60" t="str">
        <f>AJ3</f>
        <v>Se(D-)</v>
      </c>
      <c r="AO3" s="60" t="str">
        <f>AK3</f>
        <v>Sp(D+)</v>
      </c>
      <c r="AP3" s="60" t="str">
        <f>AL3</f>
        <v>Sp(D-)</v>
      </c>
      <c r="AT3" s="23" t="s">
        <v>44</v>
      </c>
    </row>
    <row r="4" spans="2:46" x14ac:dyDescent="0.2">
      <c r="Q4" s="11"/>
      <c r="R4" s="11"/>
      <c r="S4" s="67" t="s">
        <v>3</v>
      </c>
      <c r="V4" s="67">
        <f>SQRT(1/C18-1/C22+1/E18-1/E22)</f>
        <v>6.5883419008100366E-2</v>
      </c>
      <c r="W4" s="67" t="s">
        <v>2</v>
      </c>
      <c r="Z4" s="67">
        <f>SQRT(1/C18+1/C20+1/E18+1/E20)</f>
        <v>9.474366878178557E-2</v>
      </c>
      <c r="AA4" s="58"/>
      <c r="AB4" s="58" t="str">
        <f>B9</f>
        <v>Se (HNSCC-)</v>
      </c>
      <c r="AC4" s="61">
        <f ca="1">V12</f>
        <v>0.93326448360702274</v>
      </c>
      <c r="AD4" s="62">
        <f ca="1">(AC4*(I9+G9-C9-E9)+(C9+E9))/2</f>
        <v>0.73932231737712373</v>
      </c>
      <c r="AE4" s="247">
        <f ca="1">IF(AD4&lt;E9,C9+SQRT((E9-C9)*(2*AD4-C9-E9)),IF(AD4&gt;G9,I9-SQRT((I9+G9-2*AD4)*(I9-G9)),AD4))</f>
        <v>0.76532138320691201</v>
      </c>
      <c r="AF4" s="70">
        <f ca="1">IF(E12=1,AE3,AE4)</f>
        <v>0.76532138320691201</v>
      </c>
      <c r="AH4" s="62">
        <v>0</v>
      </c>
      <c r="AI4" s="58">
        <f t="array" aca="1" ref="AI4:AI54" ca="1">FREQUENCY(W22:W50022,AH4:AH54)</f>
        <v>0</v>
      </c>
      <c r="AJ4" s="58">
        <f t="array" aca="1" ref="AJ4:AJ54" ca="1">FREQUENCY(X22:X50023,AH4:AH54)</f>
        <v>0</v>
      </c>
      <c r="AK4" s="58">
        <f t="array" aca="1" ref="AK4:AK54" ca="1">FREQUENCY(Y22:Y50022,AH4:AH54)</f>
        <v>0</v>
      </c>
      <c r="AL4" s="58">
        <f t="array" aca="1" ref="AL4:AL54" ca="1">FREQUENCY(Z22:Z50023,AH4:AH54)</f>
        <v>0</v>
      </c>
      <c r="AM4" s="91">
        <f t="shared" ref="AM4:AM35" ca="1" si="0">AI4/AI$55</f>
        <v>0</v>
      </c>
      <c r="AN4" s="91">
        <f t="shared" ref="AN4:AN35" ca="1" si="1">AJ4/AJ$55</f>
        <v>0</v>
      </c>
      <c r="AO4" s="91">
        <f t="shared" ref="AO4:AO35" ca="1" si="2">AK4/AK$55</f>
        <v>0</v>
      </c>
      <c r="AP4" s="91">
        <f t="shared" ref="AP4:AP35" ca="1" si="3">AL4/AL$55</f>
        <v>0</v>
      </c>
      <c r="AT4" s="23" t="s">
        <v>86</v>
      </c>
    </row>
    <row r="5" spans="2:46" x14ac:dyDescent="0.2">
      <c r="B5" s="11"/>
      <c r="C5" s="11"/>
      <c r="D5" s="11"/>
      <c r="E5" s="11"/>
      <c r="G5" s="11"/>
      <c r="H5" s="11"/>
      <c r="I5" s="11"/>
      <c r="J5" s="11"/>
      <c r="K5" s="11"/>
      <c r="L5" s="11"/>
      <c r="M5" s="11"/>
      <c r="N5" s="11"/>
      <c r="O5" s="11"/>
      <c r="P5" s="11"/>
      <c r="Q5" s="11"/>
      <c r="R5" s="11"/>
      <c r="S5" s="67" t="s">
        <v>147</v>
      </c>
      <c r="V5" s="58">
        <f ca="1">IF(V7=TRUE,"",SQRT(1/J18-1/J22+1/L18-1/L22))</f>
        <v>6.3587064282030051E-2</v>
      </c>
      <c r="W5" s="67" t="s">
        <v>146</v>
      </c>
      <c r="Z5" s="58">
        <f ca="1">IF(V7=TRUE,"",SQRT(1/J18+1/L18+1/J20+1/L20))</f>
        <v>0.10172826471377369</v>
      </c>
      <c r="AA5" s="58"/>
      <c r="AB5" s="58" t="str">
        <f>B10</f>
        <v>Sp (HNSCC+)</v>
      </c>
      <c r="AC5" s="61">
        <f ca="1">Z11</f>
        <v>0.18077235496422286</v>
      </c>
      <c r="AD5" s="62">
        <f ca="1">(AC5*(I10+G10-C10-E10)+(C10+E10))/2</f>
        <v>0.80765406484749558</v>
      </c>
      <c r="AE5" s="247">
        <f ca="1">IF(AD5&lt;E10,C10+SQRT((E10-C10)*(2*AD5-C10-E10)),IF(AD5&gt;G10,I10-SQRT((I10+G10-2*AD5)*(I10-G10)),AD5))</f>
        <v>0.80209001162567417</v>
      </c>
      <c r="AF5" s="70">
        <f ca="1">AE5</f>
        <v>0.80209001162567417</v>
      </c>
      <c r="AH5" s="62">
        <f>AH4+0.02</f>
        <v>0.02</v>
      </c>
      <c r="AI5" s="58">
        <f ca="1"/>
        <v>0</v>
      </c>
      <c r="AJ5" s="58">
        <f ca="1"/>
        <v>0</v>
      </c>
      <c r="AK5" s="58">
        <f ca="1"/>
        <v>0</v>
      </c>
      <c r="AL5" s="58">
        <f ca="1"/>
        <v>0</v>
      </c>
      <c r="AM5" s="91">
        <f t="shared" ca="1" si="0"/>
        <v>0</v>
      </c>
      <c r="AN5" s="91">
        <f t="shared" ca="1" si="1"/>
        <v>0</v>
      </c>
      <c r="AO5" s="91">
        <f t="shared" ca="1" si="2"/>
        <v>0</v>
      </c>
      <c r="AP5" s="91">
        <f t="shared" ca="1" si="3"/>
        <v>0</v>
      </c>
      <c r="AR5" s="2">
        <f ca="1">IF(AF13=0,0,IF(AF13=1,C18,_xlfn.BINOM.INV(C18,AF13,RAND())))</f>
        <v>241</v>
      </c>
    </row>
    <row r="6" spans="2:46" ht="12.75" customHeight="1" x14ac:dyDescent="0.2">
      <c r="B6" s="278" t="s">
        <v>7</v>
      </c>
      <c r="C6" s="278"/>
      <c r="D6" s="278"/>
      <c r="E6" s="278"/>
      <c r="F6" s="278"/>
      <c r="G6" s="278"/>
      <c r="H6" s="24"/>
      <c r="I6" s="24"/>
      <c r="J6" s="133" t="s">
        <v>85</v>
      </c>
      <c r="K6" s="311" t="s">
        <v>5</v>
      </c>
      <c r="L6" s="311"/>
      <c r="M6" s="311"/>
      <c r="N6" s="311"/>
      <c r="O6" s="311"/>
      <c r="P6" s="311"/>
      <c r="Q6" s="26"/>
      <c r="R6" s="26"/>
      <c r="S6" s="58" t="s">
        <v>149</v>
      </c>
      <c r="V6" s="89">
        <f ca="1">IF(V7=TRUE,"",EXP(LN(V3)-V5*NORMINV(RAND(),0,1)))</f>
        <v>5.3733396983964123</v>
      </c>
      <c r="W6" s="58" t="s">
        <v>98</v>
      </c>
      <c r="Z6" s="58">
        <f ca="1">IF(V7=TRUE,"",EXP(LN(Z3)-Z5*NORMINV(RAND(),0,1)))</f>
        <v>10.58117325212265</v>
      </c>
      <c r="AB6" s="58" t="str">
        <f>B11</f>
        <v>Sp (HNSCC-)</v>
      </c>
      <c r="AC6" s="61">
        <f ca="1">Z12</f>
        <v>0.7086828990654126</v>
      </c>
      <c r="AD6" s="62">
        <f ca="1">(AC6*(I11+G11-C11-E11)+(C11+E11))/2</f>
        <v>0.93189073045794357</v>
      </c>
      <c r="AE6" s="247">
        <f ca="1">IF(AD6&lt;E11,C11+SQRT((E11-C11)*(2*AD6-C11-E11)),IF(AD6&gt;G11,I11-SQRT((I11+G11-2*AD6)*(I11-G11)),AD6))</f>
        <v>0.93195439120783097</v>
      </c>
      <c r="AF6" s="70">
        <f ca="1">IF(E12=1,AE5,AE6)</f>
        <v>0.93195439120783097</v>
      </c>
      <c r="AH6" s="62">
        <f t="shared" ref="AH6:AH53" si="4">AH5+0.02</f>
        <v>0.04</v>
      </c>
      <c r="AI6" s="58">
        <f ca="1"/>
        <v>0</v>
      </c>
      <c r="AJ6" s="58">
        <f ca="1"/>
        <v>0</v>
      </c>
      <c r="AK6" s="58">
        <f ca="1"/>
        <v>0</v>
      </c>
      <c r="AL6" s="58">
        <f ca="1"/>
        <v>0</v>
      </c>
      <c r="AM6" s="91">
        <f t="shared" ca="1" si="0"/>
        <v>0</v>
      </c>
      <c r="AN6" s="91">
        <f t="shared" ca="1" si="1"/>
        <v>0</v>
      </c>
      <c r="AO6" s="91">
        <f t="shared" ca="1" si="2"/>
        <v>0</v>
      </c>
      <c r="AP6" s="91">
        <f t="shared" ca="1" si="3"/>
        <v>0</v>
      </c>
      <c r="AR6" s="2">
        <f ca="1">IF(AF15=0,E18,IF(AF15=1,0,_xlfn.BINOM.INV(E18,1-AF15,RAND())))</f>
        <v>114</v>
      </c>
    </row>
    <row r="7" spans="2:46" ht="15.75" customHeight="1" x14ac:dyDescent="0.2">
      <c r="C7" s="9" t="s">
        <v>37</v>
      </c>
      <c r="D7" s="71"/>
      <c r="E7" s="9" t="s">
        <v>38</v>
      </c>
      <c r="F7" s="26"/>
      <c r="G7" s="72" t="s">
        <v>40</v>
      </c>
      <c r="H7" s="25"/>
      <c r="I7" s="54" t="s">
        <v>39</v>
      </c>
      <c r="J7" s="93" t="str">
        <f>IF(C8&lt;=E8,IF(E8&lt;=G8,IF(G8&lt;=I8,"No error","Error"),"Error"),"Error")</f>
        <v>No error</v>
      </c>
      <c r="K7" s="308"/>
      <c r="L7" s="308"/>
      <c r="M7" s="308"/>
      <c r="N7" s="308"/>
      <c r="O7" s="308"/>
      <c r="P7" s="308"/>
      <c r="Q7" s="25"/>
      <c r="R7" s="25"/>
      <c r="S7" s="58" t="s">
        <v>143</v>
      </c>
      <c r="V7" s="58" t="b">
        <f ca="1">OR(AF18&lt;=0,AF19&lt;=0,AF20&lt;=0,AF21&lt;=0)</f>
        <v>0</v>
      </c>
      <c r="AB7" s="11"/>
      <c r="AC7" s="11"/>
      <c r="AD7" s="11"/>
      <c r="AE7" s="11"/>
      <c r="AF7" s="49"/>
      <c r="AG7" s="49"/>
      <c r="AH7" s="62">
        <f t="shared" si="4"/>
        <v>0.06</v>
      </c>
      <c r="AI7" s="58">
        <f ca="1"/>
        <v>0</v>
      </c>
      <c r="AJ7" s="58">
        <f ca="1"/>
        <v>0</v>
      </c>
      <c r="AK7" s="58">
        <f ca="1"/>
        <v>0</v>
      </c>
      <c r="AL7" s="58">
        <f ca="1"/>
        <v>0</v>
      </c>
      <c r="AM7" s="91">
        <f t="shared" ca="1" si="0"/>
        <v>0</v>
      </c>
      <c r="AN7" s="91">
        <f t="shared" ca="1" si="1"/>
        <v>0</v>
      </c>
      <c r="AO7" s="91">
        <f t="shared" ca="1" si="2"/>
        <v>0</v>
      </c>
      <c r="AP7" s="91">
        <f t="shared" ca="1" si="3"/>
        <v>0</v>
      </c>
    </row>
    <row r="8" spans="2:46" ht="15" customHeight="1" x14ac:dyDescent="0.2">
      <c r="B8" s="28" t="str">
        <f>CONCATENATE("Se (",IF(G14="","D+",CONCATENATE(G14,"+")),")")</f>
        <v>Se (HNSCC+)</v>
      </c>
      <c r="C8" s="143">
        <v>0.66</v>
      </c>
      <c r="E8" s="143">
        <v>0.79</v>
      </c>
      <c r="G8" s="143">
        <v>0.79</v>
      </c>
      <c r="I8" s="143">
        <v>0.89</v>
      </c>
      <c r="J8" s="1" t="s">
        <v>101</v>
      </c>
      <c r="K8" s="309"/>
      <c r="L8" s="309"/>
      <c r="M8" s="309"/>
      <c r="N8" s="309"/>
      <c r="O8" s="309"/>
      <c r="P8" s="309"/>
      <c r="Q8" s="25"/>
      <c r="R8" s="25"/>
      <c r="S8" s="313" t="s">
        <v>103</v>
      </c>
      <c r="T8" s="313"/>
      <c r="U8" s="313"/>
      <c r="V8" s="313"/>
      <c r="W8" s="313"/>
      <c r="X8" s="313"/>
      <c r="Y8" s="313"/>
      <c r="Z8" s="313"/>
      <c r="AH8" s="62">
        <f t="shared" si="4"/>
        <v>0.08</v>
      </c>
      <c r="AI8" s="58">
        <f ca="1"/>
        <v>0</v>
      </c>
      <c r="AJ8" s="58">
        <f ca="1"/>
        <v>0</v>
      </c>
      <c r="AK8" s="58">
        <f ca="1"/>
        <v>0</v>
      </c>
      <c r="AL8" s="58">
        <f ca="1"/>
        <v>0</v>
      </c>
      <c r="AM8" s="91">
        <f t="shared" ca="1" si="0"/>
        <v>0</v>
      </c>
      <c r="AN8" s="91">
        <f t="shared" ca="1" si="1"/>
        <v>0</v>
      </c>
      <c r="AO8" s="91">
        <f t="shared" ca="1" si="2"/>
        <v>0</v>
      </c>
      <c r="AP8" s="91">
        <f t="shared" ca="1" si="3"/>
        <v>0</v>
      </c>
    </row>
    <row r="9" spans="2:46" x14ac:dyDescent="0.2">
      <c r="B9" s="28" t="str">
        <f>CONCATENATE("Se (",IF(G14="","D-",CONCATENATE(G14,"-")),")")</f>
        <v>Se (HNSCC-)</v>
      </c>
      <c r="C9" s="143">
        <v>0.5</v>
      </c>
      <c r="E9" s="143">
        <v>0.68</v>
      </c>
      <c r="G9" s="143">
        <v>0.68</v>
      </c>
      <c r="I9" s="143">
        <v>0.82</v>
      </c>
      <c r="J9" s="30">
        <v>0</v>
      </c>
      <c r="K9" s="309"/>
      <c r="L9" s="309"/>
      <c r="M9" s="309"/>
      <c r="N9" s="309"/>
      <c r="O9" s="309"/>
      <c r="P9" s="309"/>
      <c r="Q9" s="11"/>
      <c r="R9" s="11"/>
      <c r="S9" s="58" t="s">
        <v>134</v>
      </c>
      <c r="V9" s="58">
        <f ca="1">NORMINV(RAND(),0,1)</f>
        <v>-2.0284798725835196</v>
      </c>
      <c r="W9" s="58" t="s">
        <v>134</v>
      </c>
      <c r="Z9" s="58">
        <f ca="1">NORMINV(RAND(),0,1)</f>
        <v>-0.91242561601955319</v>
      </c>
      <c r="AE9" s="248" t="s">
        <v>179</v>
      </c>
      <c r="AF9" s="67">
        <f ca="1">IF(J18&lt;&gt;"",J18/N18,"")</f>
        <v>0.51734539969834092</v>
      </c>
      <c r="AH9" s="62">
        <f t="shared" si="4"/>
        <v>0.1</v>
      </c>
      <c r="AI9" s="58">
        <f ca="1"/>
        <v>0</v>
      </c>
      <c r="AJ9" s="58">
        <f ca="1"/>
        <v>0</v>
      </c>
      <c r="AK9" s="58">
        <f ca="1"/>
        <v>0</v>
      </c>
      <c r="AL9" s="58">
        <f ca="1"/>
        <v>0</v>
      </c>
      <c r="AM9" s="91">
        <f t="shared" ca="1" si="0"/>
        <v>0</v>
      </c>
      <c r="AN9" s="91">
        <f t="shared" ca="1" si="1"/>
        <v>0</v>
      </c>
      <c r="AO9" s="91">
        <f t="shared" ca="1" si="2"/>
        <v>0</v>
      </c>
      <c r="AP9" s="91">
        <f t="shared" ca="1" si="3"/>
        <v>0</v>
      </c>
    </row>
    <row r="10" spans="2:46" x14ac:dyDescent="0.2">
      <c r="B10" s="28" t="str">
        <f>CONCATENATE("Sp (",IF(G14="","D+",CONCATENATE(G14,"+")),")")</f>
        <v>Sp (HNSCC+)</v>
      </c>
      <c r="C10" s="143">
        <v>0.76</v>
      </c>
      <c r="E10" s="143">
        <v>0.83</v>
      </c>
      <c r="G10" s="143">
        <v>0.83</v>
      </c>
      <c r="I10" s="143">
        <v>0.9</v>
      </c>
      <c r="J10" s="1" t="s">
        <v>102</v>
      </c>
      <c r="K10" s="309"/>
      <c r="L10" s="309"/>
      <c r="M10" s="309"/>
      <c r="N10" s="309"/>
      <c r="O10" s="309"/>
      <c r="P10" s="309"/>
      <c r="Q10" s="11"/>
      <c r="R10" s="11"/>
      <c r="S10" s="58" t="s">
        <v>135</v>
      </c>
      <c r="T10" s="2"/>
      <c r="V10" s="58">
        <f ca="1">NORMINV(RAND(),$J$9*V9,SQRT(1-J9^2))</f>
        <v>1.5005537058694545</v>
      </c>
      <c r="W10" s="58" t="s">
        <v>135</v>
      </c>
      <c r="X10" s="2"/>
      <c r="Z10" s="58">
        <f ca="1">NORMINV(RAND(),$J$11*Z9,SQRT(1-J11^2))</f>
        <v>0.54954104940841675</v>
      </c>
      <c r="AE10" s="248" t="s">
        <v>180</v>
      </c>
      <c r="AF10" s="67">
        <f ca="1">IF(J20&lt;&gt;"",J20/N20,"")</f>
        <v>8.2544861337683517E-2</v>
      </c>
      <c r="AH10" s="62">
        <f t="shared" si="4"/>
        <v>0.12000000000000001</v>
      </c>
      <c r="AI10" s="58">
        <f ca="1"/>
        <v>0</v>
      </c>
      <c r="AJ10" s="58">
        <f ca="1"/>
        <v>0</v>
      </c>
      <c r="AK10" s="58">
        <f ca="1"/>
        <v>0</v>
      </c>
      <c r="AL10" s="58">
        <f ca="1"/>
        <v>0</v>
      </c>
      <c r="AM10" s="91">
        <f t="shared" ca="1" si="0"/>
        <v>0</v>
      </c>
      <c r="AN10" s="91">
        <f t="shared" ca="1" si="1"/>
        <v>0</v>
      </c>
      <c r="AO10" s="91">
        <f t="shared" ca="1" si="2"/>
        <v>0</v>
      </c>
      <c r="AP10" s="91">
        <f t="shared" ca="1" si="3"/>
        <v>0</v>
      </c>
    </row>
    <row r="11" spans="2:46" x14ac:dyDescent="0.2">
      <c r="B11" s="28" t="str">
        <f>CONCATENATE("Sp (",IF(G14="","D-",CONCATENATE(G14,"-")),")")</f>
        <v>Sp (HNSCC-)</v>
      </c>
      <c r="C11" s="143">
        <v>0.87</v>
      </c>
      <c r="E11" s="143">
        <v>0.93</v>
      </c>
      <c r="G11" s="143">
        <v>0.93</v>
      </c>
      <c r="I11" s="143">
        <v>0.96</v>
      </c>
      <c r="J11" s="30">
        <v>0</v>
      </c>
      <c r="K11" s="309"/>
      <c r="L11" s="309"/>
      <c r="M11" s="309"/>
      <c r="N11" s="309"/>
      <c r="O11" s="309"/>
      <c r="P11" s="309"/>
      <c r="Q11" s="11"/>
      <c r="R11" s="11"/>
      <c r="S11" s="58" t="s">
        <v>136</v>
      </c>
      <c r="T11" s="2"/>
      <c r="V11" s="58">
        <f ca="1">_xlfn.NORM.DIST(V9,0,1,TRUE)</f>
        <v>2.1255647746510436E-2</v>
      </c>
      <c r="W11" s="58" t="s">
        <v>136</v>
      </c>
      <c r="X11" s="2"/>
      <c r="Z11" s="58">
        <f ca="1">_xlfn.NORM.DIST(Z9,0,1,TRUE)</f>
        <v>0.18077235496422286</v>
      </c>
      <c r="AE11" s="248" t="s">
        <v>119</v>
      </c>
      <c r="AF11" s="58">
        <f ca="1">IF(AND(AF18&gt;0,AF19&gt;0),_xlfn.BETA.INV(RAND(),AF18,AF19),"")</f>
        <v>0.52299559522766548</v>
      </c>
      <c r="AH11" s="62">
        <f t="shared" si="4"/>
        <v>0.14000000000000001</v>
      </c>
      <c r="AI11" s="58">
        <f ca="1"/>
        <v>0</v>
      </c>
      <c r="AJ11" s="58">
        <f ca="1"/>
        <v>0</v>
      </c>
      <c r="AK11" s="58">
        <f ca="1"/>
        <v>0</v>
      </c>
      <c r="AL11" s="58">
        <f ca="1"/>
        <v>0</v>
      </c>
      <c r="AM11" s="91">
        <f t="shared" ca="1" si="0"/>
        <v>0</v>
      </c>
      <c r="AN11" s="91">
        <f t="shared" ca="1" si="1"/>
        <v>0</v>
      </c>
      <c r="AO11" s="91">
        <f t="shared" ca="1" si="2"/>
        <v>0</v>
      </c>
      <c r="AP11" s="91">
        <f t="shared" ca="1" si="3"/>
        <v>0</v>
      </c>
    </row>
    <row r="12" spans="2:46" ht="18" customHeight="1" x14ac:dyDescent="0.2">
      <c r="B12" s="288" t="s">
        <v>45</v>
      </c>
      <c r="C12" s="288"/>
      <c r="D12" s="31"/>
      <c r="E12" s="30">
        <v>2</v>
      </c>
      <c r="F12" s="26"/>
      <c r="G12" s="1" t="s">
        <v>47</v>
      </c>
      <c r="H12" s="64"/>
      <c r="I12" s="63">
        <v>10000</v>
      </c>
      <c r="J12" s="25"/>
      <c r="K12" s="309"/>
      <c r="L12" s="309"/>
      <c r="M12" s="309"/>
      <c r="N12" s="309"/>
      <c r="O12" s="309"/>
      <c r="P12" s="309"/>
      <c r="Q12" s="11"/>
      <c r="R12" s="11"/>
      <c r="S12" s="58" t="s">
        <v>137</v>
      </c>
      <c r="T12" s="2"/>
      <c r="V12" s="58">
        <f ca="1">_xlfn.NORM.DIST(V10,0,1,TRUE)</f>
        <v>0.93326448360702274</v>
      </c>
      <c r="W12" s="58" t="s">
        <v>137</v>
      </c>
      <c r="X12" s="2"/>
      <c r="Z12" s="58">
        <f ca="1">_xlfn.NORM.DIST(Z10,0,1,TRUE)</f>
        <v>0.7086828990654126</v>
      </c>
      <c r="AE12" s="248" t="s">
        <v>120</v>
      </c>
      <c r="AF12" s="58">
        <f ca="1">IF(AND(AF20&gt;0,AF21&gt;0),_xlfn.BETA.INV(RAND(),AF20,AF21),"")</f>
        <v>9.0764464849461546E-2</v>
      </c>
      <c r="AH12" s="62">
        <f t="shared" si="4"/>
        <v>0.16</v>
      </c>
      <c r="AI12" s="58">
        <f ca="1"/>
        <v>0</v>
      </c>
      <c r="AJ12" s="58">
        <f ca="1"/>
        <v>0</v>
      </c>
      <c r="AK12" s="58">
        <f ca="1"/>
        <v>0</v>
      </c>
      <c r="AL12" s="58">
        <f ca="1"/>
        <v>0</v>
      </c>
      <c r="AM12" s="91">
        <f t="shared" ca="1" si="0"/>
        <v>0</v>
      </c>
      <c r="AN12" s="91">
        <f t="shared" ca="1" si="1"/>
        <v>0</v>
      </c>
      <c r="AO12" s="91">
        <f t="shared" ca="1" si="2"/>
        <v>0</v>
      </c>
      <c r="AP12" s="91">
        <f t="shared" ca="1" si="3"/>
        <v>0</v>
      </c>
    </row>
    <row r="13" spans="2:46" x14ac:dyDescent="0.2">
      <c r="B13" s="266" t="s">
        <v>33</v>
      </c>
      <c r="C13" s="266"/>
      <c r="D13" s="266"/>
      <c r="E13" s="266"/>
      <c r="F13" s="266"/>
      <c r="G13" s="266"/>
      <c r="I13" s="126" t="b">
        <v>0</v>
      </c>
      <c r="J13" s="25"/>
      <c r="K13" s="309"/>
      <c r="L13" s="309"/>
      <c r="M13" s="309"/>
      <c r="N13" s="309"/>
      <c r="O13" s="309"/>
      <c r="P13" s="309"/>
      <c r="Q13" s="11"/>
      <c r="R13" s="11"/>
      <c r="S13" s="9" t="s">
        <v>106</v>
      </c>
      <c r="T13" s="10"/>
      <c r="U13" s="10"/>
      <c r="V13" s="77"/>
      <c r="W13" s="77"/>
      <c r="X13" s="10"/>
      <c r="Y13" s="77"/>
      <c r="Z13" s="77"/>
      <c r="AE13" s="248" t="s">
        <v>121</v>
      </c>
      <c r="AF13" s="67">
        <f ca="1">IF(AF11&lt;&gt;"",(P18*AF11)/(P18*AF11+(1-P20)*(1-AF11)),"")</f>
        <v>0.79149496815798259</v>
      </c>
      <c r="AH13" s="62">
        <f t="shared" si="4"/>
        <v>0.18</v>
      </c>
      <c r="AI13" s="58">
        <f ca="1"/>
        <v>0</v>
      </c>
      <c r="AJ13" s="58">
        <f ca="1"/>
        <v>0</v>
      </c>
      <c r="AK13" s="58">
        <f ca="1"/>
        <v>0</v>
      </c>
      <c r="AL13" s="58">
        <f ca="1"/>
        <v>0</v>
      </c>
      <c r="AM13" s="91">
        <f t="shared" ca="1" si="0"/>
        <v>0</v>
      </c>
      <c r="AN13" s="91">
        <f t="shared" ca="1" si="1"/>
        <v>0</v>
      </c>
      <c r="AO13" s="91">
        <f t="shared" ca="1" si="2"/>
        <v>0</v>
      </c>
      <c r="AP13" s="91">
        <f t="shared" ca="1" si="3"/>
        <v>0</v>
      </c>
    </row>
    <row r="14" spans="2:46" x14ac:dyDescent="0.2">
      <c r="B14" s="26" t="s">
        <v>10</v>
      </c>
      <c r="C14" s="252" t="s">
        <v>184</v>
      </c>
      <c r="D14" s="13" t="s">
        <v>11</v>
      </c>
      <c r="E14" s="11"/>
      <c r="G14" s="253" t="s">
        <v>185</v>
      </c>
      <c r="H14" s="38"/>
      <c r="I14" s="56"/>
      <c r="J14" s="56"/>
      <c r="K14" s="310"/>
      <c r="L14" s="310"/>
      <c r="M14" s="310"/>
      <c r="N14" s="310"/>
      <c r="O14" s="310"/>
      <c r="P14" s="310"/>
      <c r="R14" s="11"/>
      <c r="S14" s="141" t="s">
        <v>107</v>
      </c>
      <c r="T14" s="2"/>
      <c r="V14" s="173">
        <f>C18/G18</f>
        <v>0.44494720965309198</v>
      </c>
      <c r="W14" s="141" t="s">
        <v>109</v>
      </c>
      <c r="X14" s="2"/>
      <c r="Z14" s="173">
        <f>1-V14</f>
        <v>0.55505279034690802</v>
      </c>
      <c r="AA14" s="11"/>
      <c r="AE14" s="248" t="s">
        <v>122</v>
      </c>
      <c r="AF14" s="67">
        <f ca="1">IF(AF12&lt;&gt;"",(P19*AF12)/(P19*AF12+(1-P21)*(1-AF12)),"")</f>
        <v>0.52891304167975839</v>
      </c>
      <c r="AH14" s="62">
        <f t="shared" si="4"/>
        <v>0.19999999999999998</v>
      </c>
      <c r="AI14" s="58">
        <f ca="1"/>
        <v>0</v>
      </c>
      <c r="AJ14" s="58">
        <f ca="1"/>
        <v>0</v>
      </c>
      <c r="AK14" s="58">
        <f ca="1"/>
        <v>0</v>
      </c>
      <c r="AL14" s="58">
        <f ca="1"/>
        <v>0</v>
      </c>
      <c r="AM14" s="91">
        <f t="shared" ca="1" si="0"/>
        <v>0</v>
      </c>
      <c r="AN14" s="91">
        <f t="shared" ca="1" si="1"/>
        <v>0</v>
      </c>
      <c r="AO14" s="91">
        <f t="shared" ca="1" si="2"/>
        <v>0</v>
      </c>
      <c r="AP14" s="91">
        <f t="shared" ca="1" si="3"/>
        <v>0</v>
      </c>
    </row>
    <row r="15" spans="2:46" x14ac:dyDescent="0.2">
      <c r="B15" s="289" t="str">
        <f>IF(C14&lt;&gt;"",IF(G14&lt;&gt;"",CONCATENATE("Data (Enter ",C14,"-",G14," Data in Blue Cells)"),"Data (Enter Crude Data in Blue Cells)"),"Data (Enter Crude Data in Blue Cells)")</f>
        <v>Data (Enter Opium use-HNSCC Data in Blue Cells)</v>
      </c>
      <c r="C15" s="289"/>
      <c r="D15" s="289"/>
      <c r="E15" s="289"/>
      <c r="F15" s="289"/>
      <c r="G15" s="289"/>
      <c r="H15" s="53"/>
      <c r="I15" s="284" t="s">
        <v>111</v>
      </c>
      <c r="J15" s="284"/>
      <c r="K15" s="284"/>
      <c r="L15" s="284"/>
      <c r="M15" s="284"/>
      <c r="N15" s="284"/>
      <c r="O15" s="284"/>
      <c r="P15" s="284"/>
      <c r="R15" s="11"/>
      <c r="S15" s="141" t="s">
        <v>108</v>
      </c>
      <c r="T15" s="2"/>
      <c r="V15" s="142">
        <f>C20/G20</f>
        <v>0.13083197389885806</v>
      </c>
      <c r="W15" s="141" t="s">
        <v>110</v>
      </c>
      <c r="X15" s="11"/>
      <c r="Z15" s="142">
        <f>1-V15</f>
        <v>0.86916802610114197</v>
      </c>
      <c r="AA15" s="11"/>
      <c r="AE15" s="248" t="s">
        <v>123</v>
      </c>
      <c r="AF15" s="67">
        <f ca="1">IF(AF11&lt;&gt;"",(P20*(1-AF11))/((1-P18 )*AF11+P20* (1-AF11)),"")</f>
        <v>0.69915299616578142</v>
      </c>
      <c r="AH15" s="62">
        <f t="shared" si="4"/>
        <v>0.21999999999999997</v>
      </c>
      <c r="AI15" s="58">
        <f ca="1"/>
        <v>0</v>
      </c>
      <c r="AJ15" s="58">
        <f ca="1"/>
        <v>0</v>
      </c>
      <c r="AK15" s="58">
        <f ca="1"/>
        <v>0</v>
      </c>
      <c r="AL15" s="58">
        <f ca="1"/>
        <v>0</v>
      </c>
      <c r="AM15" s="91">
        <f t="shared" ca="1" si="0"/>
        <v>0</v>
      </c>
      <c r="AN15" s="91">
        <f t="shared" ca="1" si="1"/>
        <v>0</v>
      </c>
      <c r="AO15" s="91">
        <f t="shared" ca="1" si="2"/>
        <v>0</v>
      </c>
      <c r="AP15" s="91">
        <f t="shared" ca="1" si="3"/>
        <v>0</v>
      </c>
    </row>
    <row r="16" spans="2:46" ht="13.5" thickBot="1" x14ac:dyDescent="0.25">
      <c r="B16" s="4"/>
      <c r="C16" s="287" t="s">
        <v>34</v>
      </c>
      <c r="D16" s="287" t="s">
        <v>1</v>
      </c>
      <c r="E16" s="287"/>
      <c r="F16" s="287"/>
      <c r="G16" s="46"/>
      <c r="I16" s="4"/>
      <c r="J16" s="287" t="s">
        <v>169</v>
      </c>
      <c r="K16" s="287"/>
      <c r="L16" s="287"/>
      <c r="M16" s="287"/>
      <c r="N16" s="47"/>
      <c r="P16" s="23">
        <f ca="1">IF(J18&gt;0,IF(J20&gt;0,IF(L18&gt;0,IF(L20&gt;0,0,1),1),1),1)</f>
        <v>0</v>
      </c>
      <c r="R16" s="11"/>
      <c r="S16" s="9" t="s">
        <v>148</v>
      </c>
      <c r="T16" s="77"/>
      <c r="U16" s="77"/>
      <c r="V16" s="77"/>
      <c r="W16" s="77"/>
      <c r="X16" s="77"/>
      <c r="Y16" s="77"/>
      <c r="Z16" s="77"/>
      <c r="AA16" s="11"/>
      <c r="AE16" s="248" t="s">
        <v>124</v>
      </c>
      <c r="AF16" s="67">
        <f ca="1">IF(AF12&lt;&gt;"",(P21*(1-AF12))/((1-P19 )*AF12+P21* (1-AF12)),"")</f>
        <v>0.97547910692847284</v>
      </c>
      <c r="AH16" s="62">
        <f t="shared" si="4"/>
        <v>0.23999999999999996</v>
      </c>
      <c r="AI16" s="58">
        <f ca="1"/>
        <v>0</v>
      </c>
      <c r="AJ16" s="58">
        <f ca="1"/>
        <v>0</v>
      </c>
      <c r="AK16" s="58">
        <f ca="1"/>
        <v>0</v>
      </c>
      <c r="AL16" s="58">
        <f ca="1"/>
        <v>0</v>
      </c>
      <c r="AM16" s="91">
        <f t="shared" ca="1" si="0"/>
        <v>0</v>
      </c>
      <c r="AN16" s="91">
        <f t="shared" ca="1" si="1"/>
        <v>0</v>
      </c>
      <c r="AO16" s="91">
        <f t="shared" ca="1" si="2"/>
        <v>0</v>
      </c>
      <c r="AP16" s="91">
        <f t="shared" ca="1" si="3"/>
        <v>0</v>
      </c>
    </row>
    <row r="17" spans="2:53" ht="13.5" thickBot="1" x14ac:dyDescent="0.25">
      <c r="B17" s="6"/>
      <c r="C17" s="286" t="str">
        <f>IF(C14&lt;&gt;"",CONCATENATE(C14," +"),"E+")</f>
        <v>Opium use +</v>
      </c>
      <c r="D17" s="286" t="s">
        <v>0</v>
      </c>
      <c r="E17" s="286" t="str">
        <f>IF(C14&lt;&gt;"",CONCATENATE(C14," -"),"E-")</f>
        <v>Opium use -</v>
      </c>
      <c r="F17" s="286" t="s">
        <v>0</v>
      </c>
      <c r="G17" s="34" t="s">
        <v>1</v>
      </c>
      <c r="I17" s="6"/>
      <c r="J17" s="286" t="str">
        <f>C17</f>
        <v>Opium use +</v>
      </c>
      <c r="K17" s="286" t="s">
        <v>0</v>
      </c>
      <c r="L17" s="286" t="str">
        <f>E17</f>
        <v>Opium use -</v>
      </c>
      <c r="M17" s="286" t="s">
        <v>0</v>
      </c>
      <c r="N17" s="48" t="str">
        <f>G17</f>
        <v>Total</v>
      </c>
      <c r="O17" s="306" t="s">
        <v>65</v>
      </c>
      <c r="P17" s="306"/>
      <c r="S17" s="99" t="s">
        <v>138</v>
      </c>
      <c r="U17" s="153"/>
      <c r="V17" s="173">
        <f ca="1">IF(ISBLANK(W23)=TRUE,"",CORREL(W22:W999999,X22:X999999))</f>
        <v>-5.8622820560693357E-3</v>
      </c>
      <c r="W17" s="174" t="s">
        <v>139</v>
      </c>
      <c r="Y17" s="168"/>
      <c r="Z17" s="173">
        <f ca="1">IF(ISBLANK(Y23)=TRUE,"",CORREL(Y22:Y999999,Z22:Z999999))</f>
        <v>1.7276136792851015E-2</v>
      </c>
      <c r="AE17" s="248"/>
      <c r="AF17" s="67"/>
      <c r="AH17" s="62">
        <f t="shared" si="4"/>
        <v>0.25999999999999995</v>
      </c>
      <c r="AI17" s="58">
        <f ca="1"/>
        <v>0</v>
      </c>
      <c r="AJ17" s="58">
        <f ca="1"/>
        <v>0</v>
      </c>
      <c r="AK17" s="58">
        <f ca="1"/>
        <v>0</v>
      </c>
      <c r="AL17" s="58">
        <f ca="1"/>
        <v>0</v>
      </c>
      <c r="AM17" s="91">
        <f t="shared" ca="1" si="0"/>
        <v>0</v>
      </c>
      <c r="AN17" s="91">
        <f t="shared" ca="1" si="1"/>
        <v>0</v>
      </c>
      <c r="AO17" s="91">
        <f t="shared" ca="1" si="2"/>
        <v>0</v>
      </c>
      <c r="AP17" s="91">
        <f t="shared" ca="1" si="3"/>
        <v>0</v>
      </c>
    </row>
    <row r="18" spans="2:53" ht="14.25" customHeight="1" x14ac:dyDescent="0.2">
      <c r="B18" s="279" t="str">
        <f>IF(G14&lt;&gt;"",CONCATENATE(G14," +"),"D+")</f>
        <v>HNSCC +</v>
      </c>
      <c r="C18" s="285">
        <v>295</v>
      </c>
      <c r="D18" s="15" t="s">
        <v>15</v>
      </c>
      <c r="E18" s="282">
        <v>368</v>
      </c>
      <c r="F18" s="15" t="s">
        <v>17</v>
      </c>
      <c r="G18" s="271">
        <f>SUM(C18:F19)</f>
        <v>663</v>
      </c>
      <c r="H18" s="11"/>
      <c r="I18" s="279" t="str">
        <f>B18</f>
        <v>HNSCC +</v>
      </c>
      <c r="J18" s="280">
        <f ca="1">IF(AND(AF13&lt;&gt;"",AF15&lt;&gt;""),IF(AF13=0,0,IF(AF13=1,C18,_xlfn.BINOM.INV(C18,AF13,RAND())))+IF(AF15=0,E18,IF(AF15=1,0,_xlfn.BINOM.INV(E18,1-AF15,RAND()))),"")</f>
        <v>343</v>
      </c>
      <c r="K18" s="19" t="s">
        <v>125</v>
      </c>
      <c r="L18" s="280">
        <f ca="1">IF(J18&lt;&gt;"",N18-J18,"")</f>
        <v>320</v>
      </c>
      <c r="M18" s="19" t="s">
        <v>127</v>
      </c>
      <c r="N18" s="270">
        <f>G18</f>
        <v>663</v>
      </c>
      <c r="O18" s="13" t="s">
        <v>51</v>
      </c>
      <c r="P18" s="76">
        <f ca="1">AF3</f>
        <v>0.68520999539112781</v>
      </c>
      <c r="S18" s="313" t="s">
        <v>100</v>
      </c>
      <c r="T18" s="313"/>
      <c r="U18" s="313"/>
      <c r="V18" s="313"/>
      <c r="W18" s="313"/>
      <c r="X18" s="313"/>
      <c r="Y18" s="313"/>
      <c r="Z18" s="313"/>
      <c r="AE18" s="248" t="s">
        <v>125</v>
      </c>
      <c r="AF18" s="67">
        <f ca="1">((C18-(1-AF5)*G18) / (AF3-(1-AF5)))</f>
        <v>336.10850677080884</v>
      </c>
      <c r="AH18" s="62">
        <f t="shared" si="4"/>
        <v>0.27999999999999997</v>
      </c>
      <c r="AI18" s="58">
        <f ca="1"/>
        <v>0</v>
      </c>
      <c r="AJ18" s="58">
        <f ca="1"/>
        <v>0</v>
      </c>
      <c r="AK18" s="58">
        <f ca="1"/>
        <v>0</v>
      </c>
      <c r="AL18" s="58">
        <f ca="1"/>
        <v>0</v>
      </c>
      <c r="AM18" s="91">
        <f t="shared" ca="1" si="0"/>
        <v>0</v>
      </c>
      <c r="AN18" s="91">
        <f t="shared" ca="1" si="1"/>
        <v>0</v>
      </c>
      <c r="AO18" s="91">
        <f t="shared" ca="1" si="2"/>
        <v>0</v>
      </c>
      <c r="AP18" s="91">
        <f t="shared" ca="1" si="3"/>
        <v>0</v>
      </c>
    </row>
    <row r="19" spans="2:53" ht="12.75" customHeight="1" x14ac:dyDescent="0.2">
      <c r="B19" s="279"/>
      <c r="C19" s="283"/>
      <c r="D19" s="16"/>
      <c r="E19" s="283"/>
      <c r="F19" s="15"/>
      <c r="G19" s="274"/>
      <c r="H19" s="11"/>
      <c r="I19" s="279"/>
      <c r="J19" s="281"/>
      <c r="K19" s="19"/>
      <c r="L19" s="281"/>
      <c r="M19" s="19"/>
      <c r="N19" s="271"/>
      <c r="O19" s="13" t="s">
        <v>50</v>
      </c>
      <c r="P19" s="76">
        <f ca="1">IF(E12=2,AF4,P18)</f>
        <v>0.76532138320691201</v>
      </c>
      <c r="AB19" s="251"/>
      <c r="AE19" s="248" t="s">
        <v>127</v>
      </c>
      <c r="AF19" s="67">
        <f ca="1">G18-((C18-(1-AF5)*G18) / (AF3-(1-AF5)))</f>
        <v>326.89149322919116</v>
      </c>
      <c r="AH19" s="62">
        <f t="shared" si="4"/>
        <v>0.3</v>
      </c>
      <c r="AI19" s="58">
        <f ca="1"/>
        <v>0</v>
      </c>
      <c r="AJ19" s="58">
        <f ca="1"/>
        <v>0</v>
      </c>
      <c r="AK19" s="58">
        <f ca="1"/>
        <v>0</v>
      </c>
      <c r="AL19" s="58">
        <f ca="1"/>
        <v>0</v>
      </c>
      <c r="AM19" s="91">
        <f t="shared" ca="1" si="0"/>
        <v>0</v>
      </c>
      <c r="AN19" s="91">
        <f t="shared" ca="1" si="1"/>
        <v>0</v>
      </c>
      <c r="AO19" s="91">
        <f t="shared" ca="1" si="2"/>
        <v>0</v>
      </c>
      <c r="AP19" s="91">
        <f t="shared" ca="1" si="3"/>
        <v>0</v>
      </c>
    </row>
    <row r="20" spans="2:53" ht="12.75" customHeight="1" x14ac:dyDescent="0.2">
      <c r="B20" s="279" t="str">
        <f>IF(G14&lt;&gt;"",CONCATENATE(G14," -"),"D-")</f>
        <v>HNSCC -</v>
      </c>
      <c r="C20" s="276">
        <v>401</v>
      </c>
      <c r="D20" s="17" t="s">
        <v>16</v>
      </c>
      <c r="E20" s="276">
        <v>2664</v>
      </c>
      <c r="F20" s="17" t="s">
        <v>18</v>
      </c>
      <c r="G20" s="274">
        <f>SUM(C20:F21)</f>
        <v>3065</v>
      </c>
      <c r="I20" s="279" t="str">
        <f>B20</f>
        <v>HNSCC -</v>
      </c>
      <c r="J20" s="272">
        <f ca="1">IF(AND(AF14&lt;&gt;"",AF16&lt;&gt;""),IF(AF14=1,C20,IF(AF14=0,0,_xlfn.BINOM.INV(C20,AF14,RAND())))+IF(AF16=1,0,IF(AF16=0,E20,_xlfn.BINOM.INV(E20,1-AF16,RAND()))),"")</f>
        <v>253</v>
      </c>
      <c r="K20" s="20" t="s">
        <v>126</v>
      </c>
      <c r="L20" s="272">
        <f ca="1">IF(J20&lt;&gt;"",N20-J20,"")</f>
        <v>2812</v>
      </c>
      <c r="M20" s="20" t="s">
        <v>74</v>
      </c>
      <c r="N20" s="274">
        <f>G20</f>
        <v>3065</v>
      </c>
      <c r="O20" s="13" t="s">
        <v>52</v>
      </c>
      <c r="P20" s="76">
        <f ca="1">AF5</f>
        <v>0.80209001162567417</v>
      </c>
      <c r="S20" s="314" t="s">
        <v>72</v>
      </c>
      <c r="T20" s="314"/>
      <c r="U20" s="314" t="s">
        <v>66</v>
      </c>
      <c r="V20" s="314"/>
      <c r="W20" s="314" t="s">
        <v>54</v>
      </c>
      <c r="X20" s="314"/>
      <c r="Y20" s="314"/>
      <c r="Z20" s="314"/>
      <c r="AB20" s="147"/>
      <c r="AC20" s="148"/>
      <c r="AD20" s="145"/>
      <c r="AE20" s="248" t="s">
        <v>126</v>
      </c>
      <c r="AF20" s="67">
        <f ca="1">((C20-(1-AF6)*G20) / (AF4-(1-AF6)))</f>
        <v>275.9886634718182</v>
      </c>
      <c r="AH20" s="62">
        <f t="shared" si="4"/>
        <v>0.32</v>
      </c>
      <c r="AI20" s="58">
        <f ca="1"/>
        <v>0</v>
      </c>
      <c r="AJ20" s="58">
        <f ca="1"/>
        <v>0</v>
      </c>
      <c r="AK20" s="58">
        <f ca="1"/>
        <v>0</v>
      </c>
      <c r="AL20" s="58">
        <f ca="1"/>
        <v>0</v>
      </c>
      <c r="AM20" s="91">
        <f t="shared" ca="1" si="0"/>
        <v>0</v>
      </c>
      <c r="AN20" s="91">
        <f t="shared" ca="1" si="1"/>
        <v>0</v>
      </c>
      <c r="AO20" s="91">
        <f t="shared" ca="1" si="2"/>
        <v>0</v>
      </c>
      <c r="AP20" s="91">
        <f t="shared" ca="1" si="3"/>
        <v>0</v>
      </c>
    </row>
    <row r="21" spans="2:53" ht="13.5" thickBot="1" x14ac:dyDescent="0.25">
      <c r="B21" s="279"/>
      <c r="C21" s="277"/>
      <c r="D21" s="18"/>
      <c r="E21" s="277"/>
      <c r="F21" s="18"/>
      <c r="G21" s="275"/>
      <c r="I21" s="279"/>
      <c r="J21" s="273"/>
      <c r="K21" s="21"/>
      <c r="L21" s="273"/>
      <c r="M21" s="21"/>
      <c r="N21" s="275"/>
      <c r="O21" s="13" t="s">
        <v>53</v>
      </c>
      <c r="P21" s="76">
        <f ca="1">IF(E12=2,AF6,P20)</f>
        <v>0.93195439120783097</v>
      </c>
      <c r="S21" s="66" t="s">
        <v>48</v>
      </c>
      <c r="T21" s="66" t="s">
        <v>49</v>
      </c>
      <c r="U21" s="66" t="str">
        <f>S21</f>
        <v>RR</v>
      </c>
      <c r="V21" s="66" t="str">
        <f>T21</f>
        <v>OR</v>
      </c>
      <c r="W21" s="66" t="s">
        <v>51</v>
      </c>
      <c r="X21" s="66" t="s">
        <v>50</v>
      </c>
      <c r="Y21" s="66" t="s">
        <v>52</v>
      </c>
      <c r="Z21" s="66" t="s">
        <v>53</v>
      </c>
      <c r="AB21" s="147"/>
      <c r="AC21" s="148"/>
      <c r="AD21" s="145"/>
      <c r="AE21" s="248" t="s">
        <v>74</v>
      </c>
      <c r="AF21" s="67">
        <f ca="1">G20-((C20-(1-AF6)*G20) / (AF4-(1-AF6)))</f>
        <v>2789.0113365281818</v>
      </c>
      <c r="AH21" s="62">
        <f t="shared" si="4"/>
        <v>0.34</v>
      </c>
      <c r="AI21" s="58">
        <f ca="1"/>
        <v>0</v>
      </c>
      <c r="AJ21" s="58">
        <f ca="1"/>
        <v>0</v>
      </c>
      <c r="AK21" s="58">
        <f ca="1"/>
        <v>0</v>
      </c>
      <c r="AL21" s="58">
        <f ca="1"/>
        <v>0</v>
      </c>
      <c r="AM21" s="91">
        <f t="shared" ca="1" si="0"/>
        <v>0</v>
      </c>
      <c r="AN21" s="91">
        <f t="shared" ca="1" si="1"/>
        <v>0</v>
      </c>
      <c r="AO21" s="91">
        <f t="shared" ca="1" si="2"/>
        <v>0</v>
      </c>
      <c r="AP21" s="91">
        <f t="shared" ca="1" si="3"/>
        <v>0</v>
      </c>
      <c r="AZ21" s="3"/>
      <c r="BA21" s="3"/>
    </row>
    <row r="22" spans="2:53" ht="12.75" customHeight="1" x14ac:dyDescent="0.2">
      <c r="B22" s="279" t="s">
        <v>1</v>
      </c>
      <c r="C22" s="304">
        <f>SUM(C18:C21)</f>
        <v>696</v>
      </c>
      <c r="D22" s="19" t="s">
        <v>20</v>
      </c>
      <c r="E22" s="304">
        <f>SUM(E18:E21)</f>
        <v>3032</v>
      </c>
      <c r="F22" s="19" t="s">
        <v>19</v>
      </c>
      <c r="G22" s="7"/>
      <c r="I22" s="279" t="str">
        <f>B22</f>
        <v>Total</v>
      </c>
      <c r="J22" s="303">
        <f ca="1">IF(OR(J18="",J20=""),"",J18+J20)</f>
        <v>596</v>
      </c>
      <c r="K22" s="19" t="s">
        <v>130</v>
      </c>
      <c r="L22" s="303">
        <f ca="1">IF(OR(L18="",L20=""),"",L18+L20)</f>
        <v>3132</v>
      </c>
      <c r="M22" s="19" t="s">
        <v>131</v>
      </c>
      <c r="R22" s="250"/>
      <c r="S22" s="66">
        <f ca="1">IF(OR(J18="",J20="",L18="",L20="",AF23=0),"",AF23)</f>
        <v>5.2340687076772658</v>
      </c>
      <c r="T22" s="66">
        <f ca="1">IF(OR(J18="",J20="",L18="",L20="",AF24=0),"",AF24)</f>
        <v>10.390463513899915</v>
      </c>
      <c r="U22" s="124">
        <f ca="1">IF(OR(J18="",J20="",L18="",L20="",V3=0),"",V6)</f>
        <v>5.3733396983964123</v>
      </c>
      <c r="V22" s="66">
        <f ca="1">IF(OR(J18="",J20="",L18="",L20="",Z3=0),"",Z6)</f>
        <v>10.58117325212265</v>
      </c>
      <c r="W22" s="125">
        <f ca="1">P18</f>
        <v>0.68520999539112781</v>
      </c>
      <c r="X22" s="125">
        <f ca="1">P19</f>
        <v>0.76532138320691201</v>
      </c>
      <c r="Y22" s="125">
        <f ca="1">P20</f>
        <v>0.80209001162567417</v>
      </c>
      <c r="Z22" s="125">
        <f ca="1">P21</f>
        <v>0.93195439120783097</v>
      </c>
      <c r="AB22" s="147"/>
      <c r="AC22" s="148"/>
      <c r="AD22" s="145"/>
      <c r="AE22" s="249"/>
      <c r="AH22" s="62">
        <f t="shared" si="4"/>
        <v>0.36000000000000004</v>
      </c>
      <c r="AI22" s="58">
        <f ca="1"/>
        <v>0</v>
      </c>
      <c r="AJ22" s="58">
        <f ca="1"/>
        <v>0</v>
      </c>
      <c r="AK22" s="58">
        <f ca="1"/>
        <v>0</v>
      </c>
      <c r="AL22" s="58">
        <f ca="1"/>
        <v>0</v>
      </c>
      <c r="AM22" s="91">
        <f t="shared" ca="1" si="0"/>
        <v>0</v>
      </c>
      <c r="AN22" s="91">
        <f t="shared" ca="1" si="1"/>
        <v>0</v>
      </c>
      <c r="AO22" s="91">
        <f t="shared" ca="1" si="2"/>
        <v>0</v>
      </c>
      <c r="AP22" s="91">
        <f t="shared" ca="1" si="3"/>
        <v>0</v>
      </c>
      <c r="AZ22" s="3"/>
      <c r="BA22" s="3"/>
    </row>
    <row r="23" spans="2:53" ht="13.5" customHeight="1" x14ac:dyDescent="0.2">
      <c r="B23" s="279"/>
      <c r="C23" s="305"/>
      <c r="D23" s="8"/>
      <c r="E23" s="305"/>
      <c r="F23" s="8"/>
      <c r="G23" s="3"/>
      <c r="I23" s="279"/>
      <c r="J23" s="281"/>
      <c r="K23" s="154"/>
      <c r="L23" s="281"/>
      <c r="M23" s="154"/>
      <c r="S23" s="58">
        <v>5.4712833374303766</v>
      </c>
      <c r="T23" s="58">
        <v>14.979384184233144</v>
      </c>
      <c r="U23" s="58">
        <v>5.2134787904828617</v>
      </c>
      <c r="V23" s="58">
        <v>17.160246837126579</v>
      </c>
      <c r="W23" s="58">
        <v>0.84824371021441447</v>
      </c>
      <c r="X23" s="58">
        <v>0.60433434360362592</v>
      </c>
      <c r="Y23" s="58">
        <v>0.79020194547959688</v>
      </c>
      <c r="Z23" s="58">
        <v>0.88759895256750865</v>
      </c>
      <c r="AB23" s="148"/>
      <c r="AC23" s="148"/>
      <c r="AD23" s="148"/>
      <c r="AE23" s="206" t="s">
        <v>48</v>
      </c>
      <c r="AF23" s="58">
        <f ca="1">(AF18/(AF18+AF20))/(AF19/(AF19+AF21))</f>
        <v>5.2340687076772658</v>
      </c>
      <c r="AH23" s="62">
        <f t="shared" si="4"/>
        <v>0.38000000000000006</v>
      </c>
      <c r="AI23" s="58">
        <f ca="1"/>
        <v>0</v>
      </c>
      <c r="AJ23" s="58">
        <f ca="1"/>
        <v>0</v>
      </c>
      <c r="AK23" s="58">
        <f ca="1"/>
        <v>0</v>
      </c>
      <c r="AL23" s="58">
        <f ca="1"/>
        <v>0</v>
      </c>
      <c r="AM23" s="91">
        <f t="shared" ca="1" si="0"/>
        <v>0</v>
      </c>
      <c r="AN23" s="91">
        <f t="shared" ca="1" si="1"/>
        <v>0</v>
      </c>
      <c r="AO23" s="91">
        <f t="shared" ca="1" si="2"/>
        <v>0</v>
      </c>
      <c r="AP23" s="91">
        <f t="shared" ca="1" si="3"/>
        <v>0</v>
      </c>
      <c r="AZ23" s="3"/>
      <c r="BA23" s="3"/>
    </row>
    <row r="24" spans="2:53" ht="13.5" customHeight="1" x14ac:dyDescent="0.2">
      <c r="B24" s="51"/>
      <c r="C24" s="51"/>
      <c r="D24" s="52"/>
      <c r="E24" s="51"/>
      <c r="F24" s="52"/>
      <c r="G24" s="3"/>
      <c r="S24" s="58">
        <v>3.6552471259974411</v>
      </c>
      <c r="T24" s="58">
        <v>5.8812347879247726</v>
      </c>
      <c r="U24" s="58">
        <v>4.1466934291943724</v>
      </c>
      <c r="V24" s="58">
        <v>5.4646154305210652</v>
      </c>
      <c r="W24" s="58">
        <v>0.82154816604138925</v>
      </c>
      <c r="X24" s="58">
        <v>0.7386511799964629</v>
      </c>
      <c r="Y24" s="58">
        <v>0.81772767225238308</v>
      </c>
      <c r="Z24" s="58">
        <v>0.94125271502024022</v>
      </c>
      <c r="AB24" s="145"/>
      <c r="AC24" s="148"/>
      <c r="AD24" s="148"/>
      <c r="AE24" s="206" t="s">
        <v>49</v>
      </c>
      <c r="AF24" s="58">
        <f ca="1">(AF18/AF20)/(AF19/AF21)</f>
        <v>10.390463513899915</v>
      </c>
      <c r="AH24" s="62">
        <f t="shared" si="4"/>
        <v>0.40000000000000008</v>
      </c>
      <c r="AI24" s="58">
        <f ca="1"/>
        <v>0</v>
      </c>
      <c r="AJ24" s="58">
        <f ca="1"/>
        <v>0</v>
      </c>
      <c r="AK24" s="58">
        <f ca="1"/>
        <v>0</v>
      </c>
      <c r="AL24" s="58">
        <f ca="1"/>
        <v>0</v>
      </c>
      <c r="AM24" s="91">
        <f t="shared" ca="1" si="0"/>
        <v>0</v>
      </c>
      <c r="AN24" s="91">
        <f t="shared" ca="1" si="1"/>
        <v>0</v>
      </c>
      <c r="AO24" s="91">
        <f t="shared" ca="1" si="2"/>
        <v>0</v>
      </c>
      <c r="AP24" s="91">
        <f t="shared" ca="1" si="3"/>
        <v>0</v>
      </c>
      <c r="AZ24" s="3"/>
      <c r="BA24" s="3"/>
    </row>
    <row r="25" spans="2:53" ht="13.5" customHeight="1" x14ac:dyDescent="0.2">
      <c r="B25" s="43" t="s">
        <v>35</v>
      </c>
      <c r="C25" s="44"/>
      <c r="D25" s="44"/>
      <c r="E25" s="45" t="s">
        <v>4</v>
      </c>
      <c r="F25" s="45"/>
      <c r="G25" s="44"/>
      <c r="I25" s="40" t="s">
        <v>112</v>
      </c>
      <c r="J25" s="41"/>
      <c r="K25" s="41"/>
      <c r="L25" s="41"/>
      <c r="M25" s="41"/>
      <c r="N25" s="42" t="s">
        <v>36</v>
      </c>
      <c r="O25" s="302"/>
      <c r="P25" s="302"/>
      <c r="S25" s="58">
        <v>3.4212989751773826</v>
      </c>
      <c r="T25" s="58">
        <v>5.1068247722521924</v>
      </c>
      <c r="U25" s="58">
        <v>3.1652645281637417</v>
      </c>
      <c r="V25" s="58">
        <v>3.9273098578501426</v>
      </c>
      <c r="W25" s="58">
        <v>0.74469260106247437</v>
      </c>
      <c r="X25" s="58">
        <v>0.64612910109791999</v>
      </c>
      <c r="Y25" s="58">
        <v>0.81027953798579588</v>
      </c>
      <c r="Z25" s="58">
        <v>0.95508528969837947</v>
      </c>
      <c r="AB25" s="148"/>
      <c r="AC25" s="148"/>
      <c r="AD25" s="148"/>
      <c r="AH25" s="62">
        <f t="shared" si="4"/>
        <v>0.4200000000000001</v>
      </c>
      <c r="AI25" s="58">
        <f ca="1"/>
        <v>0</v>
      </c>
      <c r="AJ25" s="58">
        <f ca="1"/>
        <v>0</v>
      </c>
      <c r="AK25" s="58">
        <f ca="1"/>
        <v>0</v>
      </c>
      <c r="AL25" s="58">
        <f ca="1"/>
        <v>0</v>
      </c>
      <c r="AM25" s="91">
        <f t="shared" ca="1" si="0"/>
        <v>0</v>
      </c>
      <c r="AN25" s="91">
        <f t="shared" ca="1" si="1"/>
        <v>0</v>
      </c>
      <c r="AO25" s="91">
        <f t="shared" ca="1" si="2"/>
        <v>0</v>
      </c>
      <c r="AP25" s="91">
        <f t="shared" ca="1" si="3"/>
        <v>0</v>
      </c>
    </row>
    <row r="26" spans="2:53" ht="13.5" customHeight="1" x14ac:dyDescent="0.2">
      <c r="B26" s="13" t="str">
        <f>IF(C14&lt;&gt;"",IF(G14&lt;&gt;"",CONCATENATE("RR (",C14,"-",G14,")"),"RR (ED)"),"RR (ED)")</f>
        <v>RR (Opium use-HNSCC)</v>
      </c>
      <c r="E26" s="14" t="str">
        <f>CONCATENATE(ROUND((C18/C22)/(E18/E22),2)," (",ROUND(EXP(LN((C18/C22)/(E18/E22))-1.96*V4),2)," - ",ROUND(EXP(LN((C18/C22)/(E18/E22))+1.96*V4),2),")")</f>
        <v>3,49 (3,07 - 3,97)</v>
      </c>
      <c r="F26" s="14"/>
      <c r="G26" s="14"/>
      <c r="I26" s="13" t="str">
        <f>IF(C14&lt;&gt;"",IF(G14&lt;&gt;"",CONCATENATE("RR (",C14,"-",G14,")"),"RR (ED)"),"RR (ED)")</f>
        <v>RR (Opium use-HNSCC)</v>
      </c>
      <c r="K26" s="14"/>
      <c r="M26" s="36"/>
      <c r="N26" s="155" t="str">
        <f ca="1">IF(OR(J18="",J20="",L18="",L20=""),"",CONCATENATE(ROUND((J18/J22)/(L18/L22),2)))</f>
        <v>5,63</v>
      </c>
      <c r="S26" s="58">
        <v>7.330030047835665</v>
      </c>
      <c r="T26" s="58">
        <v>24.227412542639026</v>
      </c>
      <c r="U26" s="58">
        <v>6.4009560248139685</v>
      </c>
      <c r="V26" s="58">
        <v>21.898965153296469</v>
      </c>
      <c r="W26" s="58">
        <v>0.72978322491035497</v>
      </c>
      <c r="X26" s="58">
        <v>0.69502278834804609</v>
      </c>
      <c r="Y26" s="58">
        <v>0.85361602110316237</v>
      </c>
      <c r="Z26" s="58">
        <v>0.8935776111518785</v>
      </c>
      <c r="AB26" s="148"/>
      <c r="AC26" s="145"/>
      <c r="AD26" s="145"/>
      <c r="AE26" s="144"/>
      <c r="AH26" s="62">
        <f t="shared" si="4"/>
        <v>0.44000000000000011</v>
      </c>
      <c r="AI26" s="58">
        <f ca="1"/>
        <v>0</v>
      </c>
      <c r="AJ26" s="58">
        <f ca="1"/>
        <v>0</v>
      </c>
      <c r="AK26" s="58">
        <f ca="1"/>
        <v>0</v>
      </c>
      <c r="AL26" s="58">
        <f ca="1"/>
        <v>0</v>
      </c>
      <c r="AM26" s="91">
        <f t="shared" ca="1" si="0"/>
        <v>0</v>
      </c>
      <c r="AN26" s="91">
        <f t="shared" ca="1" si="1"/>
        <v>0</v>
      </c>
      <c r="AO26" s="91">
        <f t="shared" ca="1" si="2"/>
        <v>0</v>
      </c>
      <c r="AP26" s="91">
        <f t="shared" ca="1" si="3"/>
        <v>0</v>
      </c>
    </row>
    <row r="27" spans="2:53" ht="13.5" customHeight="1" x14ac:dyDescent="0.2">
      <c r="B27" s="9" t="str">
        <f>IF(C14&lt;&gt;"",IF(G14&lt;&gt;"",CONCATENATE("OR (",C14,"-",G14,")"),"OR (ED)"),"OR (ED)")</f>
        <v>OR (Opium use-HNSCC)</v>
      </c>
      <c r="C27" s="10"/>
      <c r="D27" s="10"/>
      <c r="E27" s="39" t="str">
        <f>CONCATENATE(ROUND((C18/C20)/(E18/E20),2)," (",ROUND(EXP(LN((C18/C20)/(E18/E20))-1.96*Z4),2)," - ",ROUND(EXP(LN((C18/C20)/(E18/E20))+1.96*Z4),2),")")</f>
        <v>5,33 (4,42 - 6,41)</v>
      </c>
      <c r="F27" s="39"/>
      <c r="G27" s="39"/>
      <c r="I27" s="9" t="str">
        <f>IF(C14&lt;&gt;"",IF(G14&lt;&gt;"",CONCATENATE("OR (",C14,"-",G14,")"),"OR (ED)"),"OR (ED)")</f>
        <v>OR (Opium use-HNSCC)</v>
      </c>
      <c r="J27" s="10"/>
      <c r="K27" s="39"/>
      <c r="L27" s="10"/>
      <c r="M27" s="35"/>
      <c r="N27" s="156" t="str">
        <f ca="1">IF(OR(J18="",J20="",L18="",L20=""),"",CONCATENATE(ROUND((J18/J20)/(L18/L20),2)))</f>
        <v>11,91</v>
      </c>
      <c r="O27" s="10"/>
      <c r="P27" s="10"/>
      <c r="S27" s="58">
        <v>4.1639232406068079</v>
      </c>
      <c r="T27" s="58">
        <v>6.8952832617542361</v>
      </c>
      <c r="U27" s="58">
        <v>3.7193164249792936</v>
      </c>
      <c r="V27" s="58">
        <v>5.6424759789855763</v>
      </c>
      <c r="W27" s="58">
        <v>0.72608151404842391</v>
      </c>
      <c r="X27" s="58">
        <v>0.59288089489235429</v>
      </c>
      <c r="Y27" s="58">
        <v>0.82805632695197429</v>
      </c>
      <c r="Z27" s="58">
        <v>0.93423944541879278</v>
      </c>
      <c r="AB27" s="148"/>
      <c r="AC27" s="145"/>
      <c r="AD27" s="145"/>
      <c r="AE27" s="144"/>
      <c r="AH27" s="62">
        <f t="shared" si="4"/>
        <v>0.46000000000000013</v>
      </c>
      <c r="AI27" s="58">
        <f ca="1"/>
        <v>0</v>
      </c>
      <c r="AJ27" s="58">
        <f ca="1"/>
        <v>0</v>
      </c>
      <c r="AK27" s="58">
        <f ca="1"/>
        <v>0</v>
      </c>
      <c r="AL27" s="58">
        <f ca="1"/>
        <v>0</v>
      </c>
      <c r="AM27" s="91">
        <f t="shared" ca="1" si="0"/>
        <v>0</v>
      </c>
      <c r="AN27" s="91">
        <f t="shared" ca="1" si="1"/>
        <v>0</v>
      </c>
      <c r="AO27" s="91">
        <f t="shared" ca="1" si="2"/>
        <v>0</v>
      </c>
      <c r="AP27" s="91">
        <f t="shared" ca="1" si="3"/>
        <v>0</v>
      </c>
    </row>
    <row r="28" spans="2:53" ht="13.5" customHeight="1" x14ac:dyDescent="0.2">
      <c r="B28" s="13"/>
      <c r="C28" s="11"/>
      <c r="D28" s="11"/>
      <c r="E28" s="14"/>
      <c r="F28" s="14"/>
      <c r="G28" s="14"/>
      <c r="M28" s="73">
        <f ca="1">P18</f>
        <v>0.68520999539112781</v>
      </c>
      <c r="N28" s="74">
        <f ca="1">P19</f>
        <v>0.76532138320691201</v>
      </c>
      <c r="O28" s="79">
        <f ca="1">P20</f>
        <v>0.80209001162567417</v>
      </c>
      <c r="P28" s="75">
        <f ca="1">P21</f>
        <v>0.93195439120783097</v>
      </c>
      <c r="S28" s="58">
        <v>3.5240168930042794</v>
      </c>
      <c r="T28" s="58">
        <v>5.4141012599446281</v>
      </c>
      <c r="U28" s="58">
        <v>3.7606587447414292</v>
      </c>
      <c r="V28" s="58">
        <v>4.9879272105529697</v>
      </c>
      <c r="W28" s="58">
        <v>0.85166677310960015</v>
      </c>
      <c r="X28" s="58">
        <v>0.68159955943159523</v>
      </c>
      <c r="Y28" s="58">
        <v>0.87758767930401127</v>
      </c>
      <c r="Z28" s="58">
        <v>0.94984017683504784</v>
      </c>
      <c r="AB28" s="148"/>
      <c r="AC28" s="145"/>
      <c r="AD28" s="145"/>
      <c r="AE28" s="144"/>
      <c r="AH28" s="62">
        <f t="shared" si="4"/>
        <v>0.48000000000000015</v>
      </c>
      <c r="AI28" s="58">
        <f ca="1"/>
        <v>0</v>
      </c>
      <c r="AJ28" s="58">
        <f ca="1"/>
        <v>0</v>
      </c>
      <c r="AK28" s="58">
        <f ca="1"/>
        <v>0</v>
      </c>
      <c r="AL28" s="58">
        <f ca="1"/>
        <v>0</v>
      </c>
      <c r="AM28" s="91">
        <f t="shared" ca="1" si="0"/>
        <v>0</v>
      </c>
      <c r="AN28" s="91">
        <f t="shared" ca="1" si="1"/>
        <v>0</v>
      </c>
      <c r="AO28" s="91">
        <f t="shared" ca="1" si="2"/>
        <v>0</v>
      </c>
      <c r="AP28" s="91">
        <f t="shared" ca="1" si="3"/>
        <v>0</v>
      </c>
    </row>
    <row r="29" spans="2:53" ht="13.5" customHeight="1" x14ac:dyDescent="0.2">
      <c r="B29" s="269" t="str">
        <f>CONCATENATE("RR Simulation Results (N=",COUNT(U23:U50013),")")</f>
        <v>RR Simulation Results (N=10000)</v>
      </c>
      <c r="C29" s="269"/>
      <c r="D29" s="269"/>
      <c r="E29" s="269"/>
      <c r="F29" s="269"/>
      <c r="G29" s="269"/>
      <c r="I29" s="269" t="str">
        <f>CONCATENATE("OR Simulation Results (N=",COUNT(V23:V50013),")")</f>
        <v>OR Simulation Results (N=10000)</v>
      </c>
      <c r="J29" s="269"/>
      <c r="K29" s="269"/>
      <c r="L29" s="269"/>
      <c r="M29" s="269"/>
      <c r="N29" s="269"/>
      <c r="O29" s="26"/>
      <c r="P29" s="293" t="s">
        <v>183</v>
      </c>
      <c r="S29" s="58">
        <v>7.8612412945166836</v>
      </c>
      <c r="T29" s="58">
        <v>28.06398844723012</v>
      </c>
      <c r="U29" s="58">
        <v>8.5371677294121451</v>
      </c>
      <c r="V29" s="58">
        <v>27.044960128208299</v>
      </c>
      <c r="W29" s="58">
        <v>0.69912253578928751</v>
      </c>
      <c r="X29" s="58">
        <v>0.74035584698165713</v>
      </c>
      <c r="Y29" s="58">
        <v>0.84630651202300911</v>
      </c>
      <c r="Z29" s="58">
        <v>0.89405541998970195</v>
      </c>
      <c r="AB29" s="147"/>
      <c r="AC29" s="145"/>
      <c r="AD29" s="145"/>
      <c r="AE29" s="144"/>
      <c r="AH29" s="62">
        <f t="shared" si="4"/>
        <v>0.50000000000000011</v>
      </c>
      <c r="AI29" s="58">
        <f ca="1"/>
        <v>0</v>
      </c>
      <c r="AJ29" s="58">
        <f ca="1"/>
        <v>0</v>
      </c>
      <c r="AK29" s="58">
        <f ca="1"/>
        <v>0</v>
      </c>
      <c r="AL29" s="58">
        <f ca="1"/>
        <v>0</v>
      </c>
      <c r="AM29" s="91">
        <f t="shared" ca="1" si="0"/>
        <v>0</v>
      </c>
      <c r="AN29" s="91">
        <f t="shared" ca="1" si="1"/>
        <v>0</v>
      </c>
      <c r="AO29" s="91">
        <f t="shared" ca="1" si="2"/>
        <v>0</v>
      </c>
      <c r="AP29" s="91">
        <f t="shared" ca="1" si="3"/>
        <v>0</v>
      </c>
    </row>
    <row r="30" spans="2:53" ht="13.5" customHeight="1" x14ac:dyDescent="0.2">
      <c r="B30" s="40" t="s">
        <v>70</v>
      </c>
      <c r="C30" s="269" t="s">
        <v>71</v>
      </c>
      <c r="D30" s="269"/>
      <c r="E30" s="269"/>
      <c r="F30" s="269"/>
      <c r="G30" s="269"/>
      <c r="I30" s="40" t="s">
        <v>70</v>
      </c>
      <c r="J30" s="269" t="s">
        <v>71</v>
      </c>
      <c r="K30" s="269"/>
      <c r="L30" s="269"/>
      <c r="M30" s="269"/>
      <c r="N30" s="269"/>
      <c r="O30" s="11"/>
      <c r="P30" s="294"/>
      <c r="S30" s="58">
        <v>6.1444014292969058</v>
      </c>
      <c r="T30" s="58">
        <v>13.725673003396345</v>
      </c>
      <c r="U30" s="58">
        <v>6.0748367275455406</v>
      </c>
      <c r="V30" s="58">
        <v>12.543554343968399</v>
      </c>
      <c r="W30" s="58">
        <v>0.68654914806513156</v>
      </c>
      <c r="X30" s="58">
        <v>0.64953825970340606</v>
      </c>
      <c r="Y30" s="58">
        <v>0.84238004103535402</v>
      </c>
      <c r="Z30" s="58">
        <v>0.91411125448540043</v>
      </c>
      <c r="AB30" s="147"/>
      <c r="AC30" s="145"/>
      <c r="AD30" s="148"/>
      <c r="AH30" s="62">
        <f t="shared" si="4"/>
        <v>0.52000000000000013</v>
      </c>
      <c r="AI30" s="58">
        <f ca="1"/>
        <v>0</v>
      </c>
      <c r="AJ30" s="58">
        <f ca="1"/>
        <v>65</v>
      </c>
      <c r="AK30" s="58">
        <f ca="1"/>
        <v>0</v>
      </c>
      <c r="AL30" s="58">
        <f ca="1"/>
        <v>0</v>
      </c>
      <c r="AM30" s="91">
        <f t="shared" ca="1" si="0"/>
        <v>0</v>
      </c>
      <c r="AN30" s="91">
        <f t="shared" ca="1" si="1"/>
        <v>6.4993500649935003E-3</v>
      </c>
      <c r="AO30" s="91">
        <f t="shared" ca="1" si="2"/>
        <v>0</v>
      </c>
      <c r="AP30" s="91">
        <f t="shared" ca="1" si="3"/>
        <v>0</v>
      </c>
    </row>
    <row r="31" spans="2:53" ht="13.5" customHeight="1" x14ac:dyDescent="0.2">
      <c r="B31" s="13" t="s">
        <v>67</v>
      </c>
      <c r="C31" s="291" t="str">
        <f>E26</f>
        <v>3,49 (3,07 - 3,97)</v>
      </c>
      <c r="D31" s="292"/>
      <c r="E31" s="292"/>
      <c r="F31" s="292"/>
      <c r="G31" s="292"/>
      <c r="I31" s="13" t="s">
        <v>67</v>
      </c>
      <c r="J31" s="50"/>
      <c r="K31" s="291" t="str">
        <f>E27</f>
        <v>5,33 (4,42 - 6,41)</v>
      </c>
      <c r="L31" s="292"/>
      <c r="M31" s="292"/>
      <c r="N31" s="292"/>
      <c r="P31" s="299">
        <v>0</v>
      </c>
      <c r="S31" s="58">
        <v>4.0616377124931606</v>
      </c>
      <c r="T31" s="58">
        <v>7.0081877386654723</v>
      </c>
      <c r="U31" s="58">
        <v>3.5211330368390072</v>
      </c>
      <c r="V31" s="58">
        <v>6.2235337732374676</v>
      </c>
      <c r="W31" s="58">
        <v>0.84285990455997528</v>
      </c>
      <c r="X31" s="58">
        <v>0.70021566504535293</v>
      </c>
      <c r="Y31" s="58">
        <v>0.85027745507654839</v>
      </c>
      <c r="Z31" s="58">
        <v>0.92944676241566193</v>
      </c>
      <c r="AB31" s="147"/>
      <c r="AC31" s="145"/>
      <c r="AD31" s="148"/>
      <c r="AH31" s="62">
        <f>AH30+0.02</f>
        <v>0.54000000000000015</v>
      </c>
      <c r="AI31" s="58">
        <f ca="1"/>
        <v>0</v>
      </c>
      <c r="AJ31" s="58">
        <f ca="1"/>
        <v>189</v>
      </c>
      <c r="AK31" s="58">
        <f ca="1"/>
        <v>0</v>
      </c>
      <c r="AL31" s="58">
        <f ca="1"/>
        <v>0</v>
      </c>
      <c r="AM31" s="91">
        <f t="shared" ca="1" si="0"/>
        <v>0</v>
      </c>
      <c r="AN31" s="91">
        <f t="shared" ca="1" si="1"/>
        <v>1.8898110188981101E-2</v>
      </c>
      <c r="AO31" s="91">
        <f t="shared" ca="1" si="2"/>
        <v>0</v>
      </c>
      <c r="AP31" s="91">
        <f t="shared" ca="1" si="3"/>
        <v>0</v>
      </c>
    </row>
    <row r="32" spans="2:53" ht="13.5" customHeight="1" x14ac:dyDescent="0.2">
      <c r="B32" s="13" t="s">
        <v>68</v>
      </c>
      <c r="C32" s="267" t="str">
        <f>IF(COUNTA(S23:S400000)&gt;0,CONCATENATE(ROUND(PERCENTILE(S23:S50014,0.5),2)," (",ROUND(PERCENTILE(S23:S50014,0.025),2)," - ",ROUND(PERCENTILE(S23:S50014,0.975),2),")"),"")</f>
        <v>4,61 (3,07 - 7,82)</v>
      </c>
      <c r="D32" s="267"/>
      <c r="E32" s="267"/>
      <c r="F32" s="267"/>
      <c r="G32" s="267"/>
      <c r="I32" s="13" t="s">
        <v>68</v>
      </c>
      <c r="J32" s="50"/>
      <c r="K32" s="268" t="str">
        <f>IF(COUNTA(T23:T400000)&gt;0,CONCATENATE(ROUND(PERCENTILE(T23:T50014,0.5),2)," (",ROUND(PERCENTILE(T23:T50014,0.025),2)," - ",ROUND(PERCENTILE(T23:T50014,0.975),2),")"),"")</f>
        <v>8,62 (4,41 - 37,33)</v>
      </c>
      <c r="L32" s="268"/>
      <c r="M32" s="268"/>
      <c r="N32" s="268"/>
      <c r="P32" s="300"/>
      <c r="S32" s="58">
        <v>5.0854589400117902</v>
      </c>
      <c r="T32" s="58">
        <v>10.96407863914431</v>
      </c>
      <c r="U32" s="58">
        <v>5.2311029644900362</v>
      </c>
      <c r="V32" s="58">
        <v>11.465606081121514</v>
      </c>
      <c r="W32" s="58">
        <v>0.75644159744841033</v>
      </c>
      <c r="X32" s="58">
        <v>0.72308438815870746</v>
      </c>
      <c r="Y32" s="58">
        <v>0.79270226143922085</v>
      </c>
      <c r="Z32" s="58">
        <v>0.9103798014383726</v>
      </c>
      <c r="AB32" s="148"/>
      <c r="AC32" s="148"/>
      <c r="AD32" s="148"/>
      <c r="AH32" s="62">
        <f t="shared" si="4"/>
        <v>0.56000000000000016</v>
      </c>
      <c r="AI32" s="58">
        <f ca="1"/>
        <v>0</v>
      </c>
      <c r="AJ32" s="58">
        <f ca="1"/>
        <v>297</v>
      </c>
      <c r="AK32" s="58">
        <f ca="1"/>
        <v>0</v>
      </c>
      <c r="AL32" s="58">
        <f ca="1"/>
        <v>0</v>
      </c>
      <c r="AM32" s="91">
        <f t="shared" ca="1" si="0"/>
        <v>0</v>
      </c>
      <c r="AN32" s="91">
        <f t="shared" ca="1" si="1"/>
        <v>2.9697030296970302E-2</v>
      </c>
      <c r="AO32" s="91">
        <f t="shared" ca="1" si="2"/>
        <v>0</v>
      </c>
      <c r="AP32" s="91">
        <f t="shared" ca="1" si="3"/>
        <v>0</v>
      </c>
    </row>
    <row r="33" spans="2:42" x14ac:dyDescent="0.2">
      <c r="B33" s="9" t="s">
        <v>69</v>
      </c>
      <c r="C33" s="298" t="str">
        <f>IF(COUNTA(U23:U400000)&gt;0,CONCATENATE(ROUND(PERCENTILE(U23:U50014,0.5),2)," (",ROUND(PERCENTILE(U23:U50014,0.025),2)," - ",ROUND(PERCENTILE(U23:U50014,0.975),2),")"),"")</f>
        <v>4,63 (2,92 - 7,98)</v>
      </c>
      <c r="D33" s="298"/>
      <c r="E33" s="298"/>
      <c r="F33" s="298"/>
      <c r="G33" s="298"/>
      <c r="I33" s="9" t="s">
        <v>69</v>
      </c>
      <c r="J33" s="69"/>
      <c r="K33" s="298" t="str">
        <f>IF(COUNTA(V23:V400000)&gt;0,CONCATENATE(ROUND(PERCENTILE(V23:V50014,0.5),2)," (",ROUND(PERCENTILE(V23:V50014,0.025),2)," - ",ROUND(PERCENTILE(V23:V50014,0.975),2),")"),"")</f>
        <v>8,67 (4,14 - 39,78)</v>
      </c>
      <c r="L33" s="298"/>
      <c r="M33" s="298"/>
      <c r="N33" s="298"/>
      <c r="O33" s="127"/>
      <c r="P33" s="301"/>
      <c r="S33" s="58">
        <v>6.8659889167149668</v>
      </c>
      <c r="T33" s="58">
        <v>28.290624961537773</v>
      </c>
      <c r="U33" s="58">
        <v>6.6141640556976729</v>
      </c>
      <c r="V33" s="58">
        <v>20.014654634561364</v>
      </c>
      <c r="W33" s="58">
        <v>0.8319583769134028</v>
      </c>
      <c r="X33" s="58">
        <v>0.68617341328388437</v>
      </c>
      <c r="Y33" s="58">
        <v>0.8329509234006709</v>
      </c>
      <c r="Z33" s="58">
        <v>0.88326349969951701</v>
      </c>
      <c r="AB33" s="145"/>
      <c r="AC33" s="148"/>
      <c r="AD33" s="148"/>
      <c r="AH33" s="62">
        <f t="shared" si="4"/>
        <v>0.58000000000000018</v>
      </c>
      <c r="AI33" s="58">
        <f ca="1"/>
        <v>0</v>
      </c>
      <c r="AJ33" s="58">
        <f ca="1"/>
        <v>538</v>
      </c>
      <c r="AK33" s="58">
        <f ca="1"/>
        <v>0</v>
      </c>
      <c r="AL33" s="58">
        <f ca="1"/>
        <v>0</v>
      </c>
      <c r="AM33" s="91">
        <f t="shared" ca="1" si="0"/>
        <v>0</v>
      </c>
      <c r="AN33" s="91">
        <f t="shared" ca="1" si="1"/>
        <v>5.3794620537946203E-2</v>
      </c>
      <c r="AO33" s="91">
        <f t="shared" ca="1" si="2"/>
        <v>0</v>
      </c>
      <c r="AP33" s="91">
        <f t="shared" ca="1" si="3"/>
        <v>0</v>
      </c>
    </row>
    <row r="34" spans="2:42" ht="5.25" customHeight="1" x14ac:dyDescent="0.2">
      <c r="I34" s="37">
        <f ca="1">IF(J18&lt;1,1,0)</f>
        <v>0</v>
      </c>
      <c r="J34" s="37">
        <f ca="1">IF(L18&lt;1,1,0)</f>
        <v>0</v>
      </c>
      <c r="K34" s="37">
        <f ca="1">IF(J20&lt;1,1,0)</f>
        <v>0</v>
      </c>
      <c r="L34" s="37">
        <f ca="1">IF(L20&lt;1,1,0)</f>
        <v>0</v>
      </c>
      <c r="M34" s="37">
        <f ca="1">SUM(I34:L34)</f>
        <v>0</v>
      </c>
      <c r="N34" s="36"/>
      <c r="S34" s="58">
        <v>4.1191050804766212</v>
      </c>
      <c r="T34" s="58">
        <v>7.1892393014597387</v>
      </c>
      <c r="U34" s="58">
        <v>3.6477521255519694</v>
      </c>
      <c r="V34" s="58">
        <v>7.1762762196039427</v>
      </c>
      <c r="W34" s="58">
        <v>0.790793104361733</v>
      </c>
      <c r="X34" s="58">
        <v>0.59203359123784893</v>
      </c>
      <c r="Y34" s="58">
        <v>0.81211256284547328</v>
      </c>
      <c r="Z34" s="58">
        <v>0.91685056544646337</v>
      </c>
      <c r="AB34" s="148"/>
      <c r="AC34" s="148"/>
      <c r="AD34" s="148"/>
      <c r="AH34" s="62">
        <f t="shared" si="4"/>
        <v>0.6000000000000002</v>
      </c>
      <c r="AI34" s="58">
        <f ca="1"/>
        <v>0</v>
      </c>
      <c r="AJ34" s="58">
        <f ca="1"/>
        <v>650</v>
      </c>
      <c r="AK34" s="58">
        <f ca="1"/>
        <v>0</v>
      </c>
      <c r="AL34" s="58">
        <f ca="1"/>
        <v>0</v>
      </c>
      <c r="AM34" s="91">
        <f t="shared" ca="1" si="0"/>
        <v>0</v>
      </c>
      <c r="AN34" s="91">
        <f t="shared" ca="1" si="1"/>
        <v>6.4993500649935004E-2</v>
      </c>
      <c r="AO34" s="91">
        <f t="shared" ca="1" si="2"/>
        <v>0</v>
      </c>
      <c r="AP34" s="91">
        <f t="shared" ca="1" si="3"/>
        <v>0</v>
      </c>
    </row>
    <row r="35" spans="2:42" x14ac:dyDescent="0.2">
      <c r="B35" s="11"/>
      <c r="C35" s="11"/>
      <c r="D35" s="11"/>
      <c r="E35" s="11"/>
      <c r="F35" s="11"/>
      <c r="G35" s="11"/>
      <c r="H35" s="296"/>
      <c r="I35" s="296"/>
      <c r="J35" s="296"/>
      <c r="K35" s="11"/>
      <c r="L35" s="295" t="e">
        <f>#REF!+#REF!</f>
        <v>#REF!</v>
      </c>
      <c r="M35" s="295"/>
      <c r="N35" s="295"/>
      <c r="O35" s="295"/>
      <c r="P35" s="11"/>
      <c r="Q35" s="26"/>
      <c r="R35" s="26"/>
      <c r="S35" s="58">
        <v>5.6269187348460807</v>
      </c>
      <c r="T35" s="58">
        <v>14.416136003023086</v>
      </c>
      <c r="U35" s="58">
        <v>4.8639261012795885</v>
      </c>
      <c r="V35" s="58">
        <v>17.648015241813667</v>
      </c>
      <c r="W35" s="58">
        <v>0.86888277170430539</v>
      </c>
      <c r="X35" s="58">
        <v>0.66050903872377908</v>
      </c>
      <c r="Y35" s="58">
        <v>0.86201487151835787</v>
      </c>
      <c r="Z35" s="58">
        <v>0.89577204079306605</v>
      </c>
      <c r="AB35" s="148"/>
      <c r="AC35" s="148"/>
      <c r="AD35" s="148"/>
      <c r="AH35" s="62">
        <f t="shared" si="4"/>
        <v>0.62000000000000022</v>
      </c>
      <c r="AI35" s="58">
        <f ca="1"/>
        <v>0</v>
      </c>
      <c r="AJ35" s="58">
        <f ca="1"/>
        <v>761</v>
      </c>
      <c r="AK35" s="58">
        <f ca="1"/>
        <v>0</v>
      </c>
      <c r="AL35" s="58">
        <f ca="1"/>
        <v>0</v>
      </c>
      <c r="AM35" s="91">
        <f t="shared" ca="1" si="0"/>
        <v>0</v>
      </c>
      <c r="AN35" s="91">
        <f t="shared" ca="1" si="1"/>
        <v>7.6092390760923903E-2</v>
      </c>
      <c r="AO35" s="91">
        <f t="shared" ca="1" si="2"/>
        <v>0</v>
      </c>
      <c r="AP35" s="91">
        <f t="shared" ca="1" si="3"/>
        <v>0</v>
      </c>
    </row>
    <row r="36" spans="2:42" x14ac:dyDescent="0.2">
      <c r="B36" s="11"/>
      <c r="C36" s="11"/>
      <c r="D36" s="11"/>
      <c r="E36" s="11"/>
      <c r="F36" s="11"/>
      <c r="G36" s="11"/>
      <c r="H36" s="37"/>
      <c r="I36" s="37"/>
      <c r="J36" s="37"/>
      <c r="K36" s="11"/>
      <c r="L36" s="78"/>
      <c r="M36" s="78"/>
      <c r="N36" s="78"/>
      <c r="O36" s="78"/>
      <c r="P36" s="11"/>
      <c r="S36" s="58">
        <v>4.5352002391195141</v>
      </c>
      <c r="T36" s="58">
        <v>8.3060726546237937</v>
      </c>
      <c r="U36" s="58">
        <v>4.3414090388315323</v>
      </c>
      <c r="V36" s="58">
        <v>7.469126616624477</v>
      </c>
      <c r="W36" s="58">
        <v>0.71872500919474624</v>
      </c>
      <c r="X36" s="58">
        <v>0.71685228193404127</v>
      </c>
      <c r="Y36" s="58">
        <v>0.79009820593493685</v>
      </c>
      <c r="Z36" s="58">
        <v>0.92973982853364701</v>
      </c>
      <c r="AB36" s="148"/>
      <c r="AC36" s="145"/>
      <c r="AD36" s="145"/>
      <c r="AE36" s="144"/>
      <c r="AH36" s="62">
        <f t="shared" si="4"/>
        <v>0.64000000000000024</v>
      </c>
      <c r="AI36" s="58">
        <f ca="1"/>
        <v>0</v>
      </c>
      <c r="AJ36" s="58">
        <f ca="1"/>
        <v>912</v>
      </c>
      <c r="AK36" s="58">
        <f ca="1"/>
        <v>0</v>
      </c>
      <c r="AL36" s="58">
        <f ca="1"/>
        <v>0</v>
      </c>
      <c r="AM36" s="91">
        <f t="shared" ref="AM36:AM54" ca="1" si="5">AI36/AI$55</f>
        <v>0</v>
      </c>
      <c r="AN36" s="91">
        <f t="shared" ref="AN36:AN54" ca="1" si="6">AJ36/AJ$55</f>
        <v>9.1190880911908814E-2</v>
      </c>
      <c r="AO36" s="91">
        <f t="shared" ref="AO36:AO54" ca="1" si="7">AK36/AK$55</f>
        <v>0</v>
      </c>
      <c r="AP36" s="91">
        <f t="shared" ref="AP36:AP54" ca="1" si="8">AL36/AL$55</f>
        <v>0</v>
      </c>
    </row>
    <row r="37" spans="2:42" x14ac:dyDescent="0.2">
      <c r="B37" s="11"/>
      <c r="C37" s="11"/>
      <c r="D37" s="11"/>
      <c r="E37" s="11"/>
      <c r="F37" s="11"/>
      <c r="G37" s="11"/>
      <c r="H37" s="37"/>
      <c r="I37" s="37"/>
      <c r="J37" s="37"/>
      <c r="K37" s="11"/>
      <c r="L37" s="78"/>
      <c r="M37" s="78"/>
      <c r="N37" s="78"/>
      <c r="O37" s="78"/>
      <c r="P37" s="11"/>
      <c r="Q37" s="27"/>
      <c r="R37" s="27"/>
      <c r="S37" s="58">
        <v>4.6885872546804643</v>
      </c>
      <c r="T37" s="58">
        <v>9.052415215105194</v>
      </c>
      <c r="U37" s="58">
        <v>5.0323622030772563</v>
      </c>
      <c r="V37" s="58">
        <v>11.863057874106174</v>
      </c>
      <c r="W37" s="58">
        <v>0.77715583120606391</v>
      </c>
      <c r="X37" s="58">
        <v>0.60571844395695318</v>
      </c>
      <c r="Y37" s="58">
        <v>0.82140240005929477</v>
      </c>
      <c r="Z37" s="58">
        <v>0.91122775760720498</v>
      </c>
      <c r="AB37" s="148"/>
      <c r="AC37" s="145"/>
      <c r="AD37" s="145"/>
      <c r="AE37" s="144"/>
      <c r="AH37" s="62">
        <f t="shared" si="4"/>
        <v>0.66000000000000025</v>
      </c>
      <c r="AI37" s="58">
        <f ca="1"/>
        <v>0</v>
      </c>
      <c r="AJ37" s="58">
        <f ca="1"/>
        <v>1066</v>
      </c>
      <c r="AK37" s="58">
        <f ca="1"/>
        <v>0</v>
      </c>
      <c r="AL37" s="58">
        <f ca="1"/>
        <v>0</v>
      </c>
      <c r="AM37" s="91">
        <f t="shared" ca="1" si="5"/>
        <v>0</v>
      </c>
      <c r="AN37" s="91">
        <f t="shared" ca="1" si="6"/>
        <v>0.10658934106589341</v>
      </c>
      <c r="AO37" s="91">
        <f t="shared" ca="1" si="7"/>
        <v>0</v>
      </c>
      <c r="AP37" s="91">
        <f t="shared" ca="1" si="8"/>
        <v>0</v>
      </c>
    </row>
    <row r="38" spans="2:42" x14ac:dyDescent="0.2">
      <c r="B38" s="11"/>
      <c r="C38" s="11"/>
      <c r="D38" s="11"/>
      <c r="E38" s="11"/>
      <c r="F38" s="11"/>
      <c r="G38" s="11"/>
      <c r="H38" s="37"/>
      <c r="I38" s="37"/>
      <c r="J38" s="37"/>
      <c r="K38" s="11"/>
      <c r="L38" s="78"/>
      <c r="M38" s="78"/>
      <c r="N38" s="78"/>
      <c r="O38" s="78"/>
      <c r="P38" s="11"/>
      <c r="Q38" s="27"/>
      <c r="R38" s="27"/>
      <c r="S38" s="58">
        <v>4.7748428059891816</v>
      </c>
      <c r="T38" s="58">
        <v>10.813064630621662</v>
      </c>
      <c r="U38" s="58">
        <v>4.7339413006104998</v>
      </c>
      <c r="V38" s="58">
        <v>11.692907349093995</v>
      </c>
      <c r="W38" s="58">
        <v>0.88601794113055998</v>
      </c>
      <c r="X38" s="58">
        <v>0.51274532788102689</v>
      </c>
      <c r="Y38" s="58">
        <v>0.79082064796433538</v>
      </c>
      <c r="Z38" s="58">
        <v>0.88804760931823545</v>
      </c>
      <c r="AB38" s="148"/>
      <c r="AC38" s="145"/>
      <c r="AD38" s="145"/>
      <c r="AE38" s="144"/>
      <c r="AH38" s="62">
        <f t="shared" si="4"/>
        <v>0.68000000000000027</v>
      </c>
      <c r="AI38" s="58">
        <f ca="1"/>
        <v>126</v>
      </c>
      <c r="AJ38" s="58">
        <f ca="1"/>
        <v>1155</v>
      </c>
      <c r="AK38" s="58">
        <f ca="1"/>
        <v>0</v>
      </c>
      <c r="AL38" s="58">
        <f ca="1"/>
        <v>0</v>
      </c>
      <c r="AM38" s="91">
        <f t="shared" ca="1" si="5"/>
        <v>1.2598740125987402E-2</v>
      </c>
      <c r="AN38" s="91">
        <f t="shared" ca="1" si="6"/>
        <v>0.11548845115488451</v>
      </c>
      <c r="AO38" s="91">
        <f t="shared" ca="1" si="7"/>
        <v>0</v>
      </c>
      <c r="AP38" s="91">
        <f t="shared" ca="1" si="8"/>
        <v>0</v>
      </c>
    </row>
    <row r="39" spans="2:42" x14ac:dyDescent="0.2">
      <c r="B39" s="11"/>
      <c r="C39" s="11"/>
      <c r="D39" s="11"/>
      <c r="E39" s="11"/>
      <c r="F39" s="11"/>
      <c r="G39" s="11"/>
      <c r="H39" s="37"/>
      <c r="I39" s="37"/>
      <c r="J39" s="37"/>
      <c r="K39" s="11"/>
      <c r="L39" s="78"/>
      <c r="M39" s="78"/>
      <c r="N39" s="78"/>
      <c r="O39" s="78"/>
      <c r="P39" s="11"/>
      <c r="Q39" s="11"/>
      <c r="R39" s="11"/>
      <c r="S39" s="58">
        <v>3.0954073405354299</v>
      </c>
      <c r="T39" s="58">
        <v>4.3866677173215924</v>
      </c>
      <c r="U39" s="58">
        <v>3.3917824000222185</v>
      </c>
      <c r="V39" s="58">
        <v>4.1625667050325035</v>
      </c>
      <c r="W39" s="58">
        <v>0.7939797942862229</v>
      </c>
      <c r="X39" s="58">
        <v>0.56493861331889184</v>
      </c>
      <c r="Y39" s="58">
        <v>0.8453840657711531</v>
      </c>
      <c r="Z39" s="58">
        <v>0.95148502683601932</v>
      </c>
      <c r="AB39" s="148"/>
      <c r="AC39" s="145"/>
      <c r="AD39" s="145"/>
      <c r="AH39" s="62">
        <f t="shared" si="4"/>
        <v>0.70000000000000029</v>
      </c>
      <c r="AI39" s="58">
        <f ca="1"/>
        <v>356</v>
      </c>
      <c r="AJ39" s="58">
        <f ca="1"/>
        <v>1123</v>
      </c>
      <c r="AK39" s="58">
        <f ca="1"/>
        <v>0</v>
      </c>
      <c r="AL39" s="58">
        <f ca="1"/>
        <v>0</v>
      </c>
      <c r="AM39" s="91">
        <f t="shared" ca="1" si="5"/>
        <v>3.5596440355964404E-2</v>
      </c>
      <c r="AN39" s="91">
        <f t="shared" ca="1" si="6"/>
        <v>0.11228877112288771</v>
      </c>
      <c r="AO39" s="91">
        <f t="shared" ca="1" si="7"/>
        <v>0</v>
      </c>
      <c r="AP39" s="91">
        <f t="shared" ca="1" si="8"/>
        <v>0</v>
      </c>
    </row>
    <row r="40" spans="2:42" x14ac:dyDescent="0.2">
      <c r="B40" s="11"/>
      <c r="C40" s="11"/>
      <c r="D40" s="11"/>
      <c r="E40" s="11"/>
      <c r="F40" s="11"/>
      <c r="G40" s="11"/>
      <c r="H40" s="37"/>
      <c r="I40" s="37"/>
      <c r="J40" s="37"/>
      <c r="K40" s="11"/>
      <c r="L40" s="78"/>
      <c r="M40" s="78"/>
      <c r="N40" s="78"/>
      <c r="O40" s="78"/>
      <c r="P40" s="11"/>
      <c r="Q40" s="26"/>
      <c r="R40" s="26"/>
      <c r="S40" s="58">
        <v>6.0010809259484184</v>
      </c>
      <c r="T40" s="58">
        <v>14.334531063545821</v>
      </c>
      <c r="U40" s="58">
        <v>5.4500303249144837</v>
      </c>
      <c r="V40" s="58">
        <v>13.335847690672184</v>
      </c>
      <c r="W40" s="58">
        <v>0.70822751776161708</v>
      </c>
      <c r="X40" s="58">
        <v>0.64839213073199808</v>
      </c>
      <c r="Y40" s="58">
        <v>0.81550098127240833</v>
      </c>
      <c r="Z40" s="58">
        <v>0.90488546523548907</v>
      </c>
      <c r="AB40" s="148"/>
      <c r="AC40" s="145"/>
      <c r="AD40" s="148"/>
      <c r="AH40" s="62">
        <f t="shared" si="4"/>
        <v>0.72000000000000031</v>
      </c>
      <c r="AI40" s="58">
        <f ca="1"/>
        <v>682</v>
      </c>
      <c r="AJ40" s="58">
        <f ca="1"/>
        <v>1006</v>
      </c>
      <c r="AK40" s="58">
        <f ca="1"/>
        <v>0</v>
      </c>
      <c r="AL40" s="58">
        <f ca="1"/>
        <v>0</v>
      </c>
      <c r="AM40" s="91">
        <f t="shared" ca="1" si="5"/>
        <v>6.8193180681931809E-2</v>
      </c>
      <c r="AN40" s="91">
        <f t="shared" ca="1" si="6"/>
        <v>0.10058994100589941</v>
      </c>
      <c r="AO40" s="91">
        <f t="shared" ca="1" si="7"/>
        <v>0</v>
      </c>
      <c r="AP40" s="91">
        <f t="shared" ca="1" si="8"/>
        <v>0</v>
      </c>
    </row>
    <row r="41" spans="2:42" x14ac:dyDescent="0.2">
      <c r="B41" s="11"/>
      <c r="C41" s="11"/>
      <c r="D41" s="11"/>
      <c r="E41" s="11"/>
      <c r="F41" s="11"/>
      <c r="G41" s="11"/>
      <c r="H41" s="37"/>
      <c r="I41" s="37"/>
      <c r="J41" s="37"/>
      <c r="K41" s="11"/>
      <c r="L41" s="78"/>
      <c r="M41" s="78"/>
      <c r="N41" s="78"/>
      <c r="O41" s="78"/>
      <c r="P41" s="11"/>
      <c r="S41" s="58">
        <v>3.8735241146314885</v>
      </c>
      <c r="T41" s="58">
        <v>6.4725111202422614</v>
      </c>
      <c r="U41" s="58">
        <v>3.2754792060624247</v>
      </c>
      <c r="V41" s="58">
        <v>5.7303782170687603</v>
      </c>
      <c r="W41" s="58">
        <v>0.85216947014670974</v>
      </c>
      <c r="X41" s="58">
        <v>0.68978108735736077</v>
      </c>
      <c r="Y41" s="58">
        <v>0.84835008257864031</v>
      </c>
      <c r="Z41" s="58">
        <v>0.93136596731933474</v>
      </c>
      <c r="AC41" s="145"/>
      <c r="AD41" s="146"/>
      <c r="AH41" s="62">
        <f t="shared" si="4"/>
        <v>0.74000000000000032</v>
      </c>
      <c r="AI41" s="58">
        <f ca="1"/>
        <v>961</v>
      </c>
      <c r="AJ41" s="58">
        <f ca="1"/>
        <v>812</v>
      </c>
      <c r="AK41" s="58">
        <f ca="1"/>
        <v>0</v>
      </c>
      <c r="AL41" s="58">
        <f ca="1"/>
        <v>0</v>
      </c>
      <c r="AM41" s="91">
        <f t="shared" ca="1" si="5"/>
        <v>9.609039096090391E-2</v>
      </c>
      <c r="AN41" s="91">
        <f t="shared" ca="1" si="6"/>
        <v>8.1191880811918804E-2</v>
      </c>
      <c r="AO41" s="91">
        <f t="shared" ca="1" si="7"/>
        <v>0</v>
      </c>
      <c r="AP41" s="91">
        <f t="shared" ca="1" si="8"/>
        <v>0</v>
      </c>
    </row>
    <row r="42" spans="2:42" x14ac:dyDescent="0.2">
      <c r="B42" s="11"/>
      <c r="C42" s="11"/>
      <c r="D42" s="11"/>
      <c r="E42" s="11"/>
      <c r="F42" s="11"/>
      <c r="G42" s="11"/>
      <c r="H42" s="37"/>
      <c r="I42" s="37"/>
      <c r="J42" s="37"/>
      <c r="K42" s="11"/>
      <c r="L42" s="78"/>
      <c r="M42" s="78"/>
      <c r="N42" s="78"/>
      <c r="O42" s="78"/>
      <c r="P42" s="11"/>
      <c r="S42" s="58">
        <v>4.7589914848916788</v>
      </c>
      <c r="T42" s="58">
        <v>9.7378692748659361</v>
      </c>
      <c r="U42" s="58">
        <v>4.8487903927845837</v>
      </c>
      <c r="V42" s="58">
        <v>7.4244390364976116</v>
      </c>
      <c r="W42" s="58">
        <v>0.82677038097905731</v>
      </c>
      <c r="X42" s="58">
        <v>0.66290914744324192</v>
      </c>
      <c r="Y42" s="58">
        <v>0.82445024990097271</v>
      </c>
      <c r="Z42" s="58">
        <v>0.90771958136263553</v>
      </c>
      <c r="AH42" s="62">
        <f t="shared" si="4"/>
        <v>0.76000000000000034</v>
      </c>
      <c r="AI42" s="58">
        <f ca="1"/>
        <v>1223</v>
      </c>
      <c r="AJ42" s="58">
        <f ca="1"/>
        <v>635</v>
      </c>
      <c r="AK42" s="58">
        <f ca="1"/>
        <v>0</v>
      </c>
      <c r="AL42" s="58">
        <f ca="1"/>
        <v>0</v>
      </c>
      <c r="AM42" s="91">
        <f t="shared" ca="1" si="5"/>
        <v>0.12228777122287771</v>
      </c>
      <c r="AN42" s="91">
        <f t="shared" ca="1" si="6"/>
        <v>6.3493650634936505E-2</v>
      </c>
      <c r="AO42" s="91">
        <f t="shared" ca="1" si="7"/>
        <v>0</v>
      </c>
      <c r="AP42" s="91">
        <f t="shared" ca="1" si="8"/>
        <v>0</v>
      </c>
    </row>
    <row r="43" spans="2:42" x14ac:dyDescent="0.2">
      <c r="B43" s="11"/>
      <c r="C43" s="11"/>
      <c r="D43" s="11"/>
      <c r="E43" s="11"/>
      <c r="F43" s="11"/>
      <c r="G43" s="11"/>
      <c r="H43" s="37"/>
      <c r="I43" s="37"/>
      <c r="J43" s="37"/>
      <c r="K43" s="11"/>
      <c r="L43" s="78"/>
      <c r="M43" s="78"/>
      <c r="N43" s="78"/>
      <c r="O43" s="78"/>
      <c r="P43" s="11"/>
      <c r="S43" s="58">
        <v>5.0770309479975717</v>
      </c>
      <c r="T43" s="58">
        <v>10.407135954302767</v>
      </c>
      <c r="U43" s="58">
        <v>4.7014943581422681</v>
      </c>
      <c r="V43" s="58">
        <v>8.2617153036607487</v>
      </c>
      <c r="W43" s="58">
        <v>0.76424751452952688</v>
      </c>
      <c r="X43" s="58">
        <v>0.61912713625652172</v>
      </c>
      <c r="Y43" s="58">
        <v>0.83127823795122247</v>
      </c>
      <c r="Z43" s="58">
        <v>0.90975769852630428</v>
      </c>
      <c r="AH43" s="62">
        <f t="shared" si="4"/>
        <v>0.78000000000000036</v>
      </c>
      <c r="AI43" s="58">
        <f ca="1"/>
        <v>1454</v>
      </c>
      <c r="AJ43" s="58">
        <f ca="1"/>
        <v>439</v>
      </c>
      <c r="AK43" s="58">
        <f ca="1"/>
        <v>400</v>
      </c>
      <c r="AL43" s="58">
        <f ca="1"/>
        <v>0</v>
      </c>
      <c r="AM43" s="91">
        <f t="shared" ca="1" si="5"/>
        <v>0.14538546145385461</v>
      </c>
      <c r="AN43" s="91">
        <f t="shared" ca="1" si="6"/>
        <v>4.3895610438956102E-2</v>
      </c>
      <c r="AO43" s="91">
        <f t="shared" ca="1" si="7"/>
        <v>3.9996000399960006E-2</v>
      </c>
      <c r="AP43" s="91">
        <f t="shared" ca="1" si="8"/>
        <v>0</v>
      </c>
    </row>
    <row r="44" spans="2:42" x14ac:dyDescent="0.2">
      <c r="B44" s="11"/>
      <c r="C44" s="11"/>
      <c r="D44" s="11"/>
      <c r="E44" s="11"/>
      <c r="F44" s="11"/>
      <c r="G44" s="11"/>
      <c r="H44" s="37"/>
      <c r="I44" s="37"/>
      <c r="J44" s="37"/>
      <c r="K44" s="11"/>
      <c r="L44" s="78"/>
      <c r="M44" s="78"/>
      <c r="N44" s="78"/>
      <c r="O44" s="78"/>
      <c r="P44" s="11"/>
      <c r="S44" s="58">
        <v>4.891417952299868</v>
      </c>
      <c r="T44" s="58">
        <v>9.3606910800769949</v>
      </c>
      <c r="U44" s="58">
        <v>4.4295090530788865</v>
      </c>
      <c r="V44" s="58">
        <v>7.7716528924460473</v>
      </c>
      <c r="W44" s="58">
        <v>0.76956804473993756</v>
      </c>
      <c r="X44" s="58">
        <v>0.53113841937219985</v>
      </c>
      <c r="Y44" s="58">
        <v>0.86022972125526009</v>
      </c>
      <c r="Z44" s="58">
        <v>0.90937116666866091</v>
      </c>
      <c r="AH44" s="62">
        <f t="shared" si="4"/>
        <v>0.80000000000000038</v>
      </c>
      <c r="AI44" s="58">
        <f ca="1"/>
        <v>1767</v>
      </c>
      <c r="AJ44" s="58">
        <f ca="1"/>
        <v>256</v>
      </c>
      <c r="AK44" s="58">
        <f ca="1"/>
        <v>1188</v>
      </c>
      <c r="AL44" s="58">
        <f ca="1"/>
        <v>0</v>
      </c>
      <c r="AM44" s="91">
        <f t="shared" ca="1" si="5"/>
        <v>0.17668233176682333</v>
      </c>
      <c r="AN44" s="91">
        <f t="shared" ca="1" si="6"/>
        <v>2.5597440255974404E-2</v>
      </c>
      <c r="AO44" s="91">
        <f t="shared" ca="1" si="7"/>
        <v>0.11878812118788121</v>
      </c>
      <c r="AP44" s="91">
        <f t="shared" ca="1" si="8"/>
        <v>0</v>
      </c>
    </row>
    <row r="45" spans="2:42" x14ac:dyDescent="0.2">
      <c r="B45" s="11"/>
      <c r="C45" s="11"/>
      <c r="D45" s="11"/>
      <c r="E45" s="11"/>
      <c r="F45" s="11"/>
      <c r="G45" s="11"/>
      <c r="H45" s="37"/>
      <c r="I45" s="37"/>
      <c r="J45" s="37"/>
      <c r="K45" s="11"/>
      <c r="L45" s="78"/>
      <c r="M45" s="78"/>
      <c r="N45" s="78"/>
      <c r="O45" s="78"/>
      <c r="P45" s="11"/>
      <c r="S45" s="58">
        <v>5.3818328190875073</v>
      </c>
      <c r="T45" s="58">
        <v>11.25453704719931</v>
      </c>
      <c r="U45" s="58">
        <v>5.9964577529998611</v>
      </c>
      <c r="V45" s="58">
        <v>11.227767573060085</v>
      </c>
      <c r="W45" s="58">
        <v>0.6974238660614076</v>
      </c>
      <c r="X45" s="58">
        <v>0.66488283433430539</v>
      </c>
      <c r="Y45" s="58">
        <v>0.80086664296340948</v>
      </c>
      <c r="Z45" s="58">
        <v>0.91536782736776978</v>
      </c>
      <c r="AH45" s="62">
        <f t="shared" si="4"/>
        <v>0.8200000000000004</v>
      </c>
      <c r="AI45" s="58">
        <f ca="1"/>
        <v>1357</v>
      </c>
      <c r="AJ45" s="58">
        <f ca="1"/>
        <v>97</v>
      </c>
      <c r="AK45" s="58">
        <f ca="1"/>
        <v>2006</v>
      </c>
      <c r="AL45" s="58">
        <f ca="1"/>
        <v>0</v>
      </c>
      <c r="AM45" s="91">
        <f t="shared" ca="1" si="5"/>
        <v>0.13568643135686431</v>
      </c>
      <c r="AN45" s="91">
        <f t="shared" ca="1" si="6"/>
        <v>9.6990300969903003E-3</v>
      </c>
      <c r="AO45" s="91">
        <f t="shared" ca="1" si="7"/>
        <v>0.20057994200579943</v>
      </c>
      <c r="AP45" s="91">
        <f t="shared" ca="1" si="8"/>
        <v>0</v>
      </c>
    </row>
    <row r="46" spans="2:42" x14ac:dyDescent="0.2">
      <c r="B46" s="24" t="s">
        <v>9</v>
      </c>
      <c r="C46" s="24"/>
      <c r="D46" s="24"/>
      <c r="E46" s="24"/>
      <c r="F46" s="24"/>
      <c r="G46" s="24"/>
      <c r="H46" s="24"/>
      <c r="I46" s="24"/>
      <c r="J46" s="24"/>
      <c r="K46" s="24"/>
      <c r="L46" s="24"/>
      <c r="M46" s="24"/>
      <c r="N46" s="24"/>
      <c r="O46" s="24"/>
      <c r="P46" s="24"/>
      <c r="S46" s="58">
        <v>3.8623027698562939</v>
      </c>
      <c r="T46" s="58">
        <v>6.1074513684447123</v>
      </c>
      <c r="U46" s="58">
        <v>3.6857587591769363</v>
      </c>
      <c r="V46" s="58">
        <v>5.2234251439951853</v>
      </c>
      <c r="W46" s="58">
        <v>0.77483402522688449</v>
      </c>
      <c r="X46" s="58">
        <v>0.66842256312293302</v>
      </c>
      <c r="Y46" s="58">
        <v>0.86674284222560516</v>
      </c>
      <c r="Z46" s="58">
        <v>0.95233475546715507</v>
      </c>
      <c r="AH46" s="62">
        <f>AH45+0.02</f>
        <v>0.84000000000000041</v>
      </c>
      <c r="AI46" s="58">
        <f ca="1"/>
        <v>1055</v>
      </c>
      <c r="AJ46" s="58">
        <f ca="1"/>
        <v>0</v>
      </c>
      <c r="AK46" s="58">
        <f ca="1"/>
        <v>2739</v>
      </c>
      <c r="AL46" s="58">
        <f ca="1"/>
        <v>0</v>
      </c>
      <c r="AM46" s="91">
        <f t="shared" ca="1" si="5"/>
        <v>0.10548945105489452</v>
      </c>
      <c r="AN46" s="91">
        <f t="shared" ca="1" si="6"/>
        <v>0</v>
      </c>
      <c r="AO46" s="91">
        <f t="shared" ca="1" si="7"/>
        <v>0.27387261273872615</v>
      </c>
      <c r="AP46" s="91">
        <f t="shared" ca="1" si="8"/>
        <v>0</v>
      </c>
    </row>
    <row r="47" spans="2:42" x14ac:dyDescent="0.2">
      <c r="B47" s="297"/>
      <c r="C47" s="297"/>
      <c r="D47" s="297"/>
      <c r="E47" s="297"/>
      <c r="F47" s="297"/>
      <c r="G47" s="297"/>
      <c r="H47" s="297"/>
      <c r="I47" s="297"/>
      <c r="J47" s="297"/>
      <c r="K47" s="297"/>
      <c r="L47" s="297"/>
      <c r="M47" s="297"/>
      <c r="N47" s="297"/>
      <c r="O47" s="297"/>
      <c r="P47" s="297"/>
      <c r="S47" s="58">
        <v>3.7572234066623156</v>
      </c>
      <c r="T47" s="58">
        <v>6.0504813132357764</v>
      </c>
      <c r="U47" s="58">
        <v>4.246406879084236</v>
      </c>
      <c r="V47" s="58">
        <v>6.3809985222553163</v>
      </c>
      <c r="W47" s="58">
        <v>0.80275014161269098</v>
      </c>
      <c r="X47" s="58">
        <v>0.74977517368814461</v>
      </c>
      <c r="Y47" s="58">
        <v>0.8324232537930909</v>
      </c>
      <c r="Z47" s="58">
        <v>0.94846875678764619</v>
      </c>
      <c r="AH47" s="62">
        <f t="shared" si="4"/>
        <v>0.86000000000000043</v>
      </c>
      <c r="AI47" s="58">
        <f ca="1"/>
        <v>652</v>
      </c>
      <c r="AJ47" s="58">
        <f ca="1"/>
        <v>0</v>
      </c>
      <c r="AK47" s="58">
        <f ca="1"/>
        <v>2026</v>
      </c>
      <c r="AL47" s="58">
        <f ca="1"/>
        <v>0</v>
      </c>
      <c r="AM47" s="91">
        <f t="shared" ca="1" si="5"/>
        <v>6.519348065193481E-2</v>
      </c>
      <c r="AN47" s="91">
        <f t="shared" ca="1" si="6"/>
        <v>0</v>
      </c>
      <c r="AO47" s="91">
        <f t="shared" ca="1" si="7"/>
        <v>0.20257974202579743</v>
      </c>
      <c r="AP47" s="91">
        <f t="shared" ca="1" si="8"/>
        <v>0</v>
      </c>
    </row>
    <row r="48" spans="2:42" x14ac:dyDescent="0.2">
      <c r="B48" s="290"/>
      <c r="C48" s="290"/>
      <c r="D48" s="290"/>
      <c r="E48" s="290"/>
      <c r="F48" s="290"/>
      <c r="G48" s="290"/>
      <c r="H48" s="290"/>
      <c r="I48" s="290"/>
      <c r="J48" s="290"/>
      <c r="K48" s="290"/>
      <c r="L48" s="290"/>
      <c r="M48" s="290"/>
      <c r="N48" s="290"/>
      <c r="O48" s="290"/>
      <c r="P48" s="290"/>
      <c r="S48" s="58">
        <v>4.7912690155727313</v>
      </c>
      <c r="T48" s="58">
        <v>8.9019576926525517</v>
      </c>
      <c r="U48" s="58">
        <v>5.2525728184327853</v>
      </c>
      <c r="V48" s="58">
        <v>11.568382505769955</v>
      </c>
      <c r="W48" s="58">
        <v>0.75352109032054349</v>
      </c>
      <c r="X48" s="58">
        <v>0.79288601683411264</v>
      </c>
      <c r="Y48" s="58">
        <v>0.85417735283349683</v>
      </c>
      <c r="Z48" s="58">
        <v>0.94126230962956625</v>
      </c>
      <c r="AH48" s="62">
        <f t="shared" si="4"/>
        <v>0.88000000000000045</v>
      </c>
      <c r="AI48" s="58">
        <f ca="1"/>
        <v>329</v>
      </c>
      <c r="AJ48" s="58">
        <f ca="1"/>
        <v>0</v>
      </c>
      <c r="AK48" s="58">
        <f ca="1"/>
        <v>1210</v>
      </c>
      <c r="AL48" s="58">
        <f ca="1"/>
        <v>194</v>
      </c>
      <c r="AM48" s="91">
        <f t="shared" ca="1" si="5"/>
        <v>3.2896710328967106E-2</v>
      </c>
      <c r="AN48" s="91">
        <f t="shared" ca="1" si="6"/>
        <v>0</v>
      </c>
      <c r="AO48" s="91">
        <f t="shared" ca="1" si="7"/>
        <v>0.12098790120987901</v>
      </c>
      <c r="AP48" s="91">
        <f t="shared" ca="1" si="8"/>
        <v>1.9398060193980601E-2</v>
      </c>
    </row>
    <row r="49" spans="2:42" x14ac:dyDescent="0.2">
      <c r="B49" s="290"/>
      <c r="C49" s="290"/>
      <c r="D49" s="290"/>
      <c r="E49" s="290"/>
      <c r="F49" s="290"/>
      <c r="G49" s="290"/>
      <c r="H49" s="290"/>
      <c r="I49" s="290"/>
      <c r="J49" s="290"/>
      <c r="K49" s="290"/>
      <c r="L49" s="290"/>
      <c r="M49" s="290"/>
      <c r="N49" s="290"/>
      <c r="O49" s="290"/>
      <c r="P49" s="290"/>
      <c r="S49" s="58">
        <v>5.3582385082106079</v>
      </c>
      <c r="T49" s="58">
        <v>12.559575650543033</v>
      </c>
      <c r="U49" s="58">
        <v>5.0142027060879339</v>
      </c>
      <c r="V49" s="58">
        <v>9.871185290593683</v>
      </c>
      <c r="W49" s="58">
        <v>0.78022879463020756</v>
      </c>
      <c r="X49" s="58">
        <v>0.65555039103902657</v>
      </c>
      <c r="Y49" s="58">
        <v>0.80357774538212223</v>
      </c>
      <c r="Z49" s="58">
        <v>0.90013591816804206</v>
      </c>
      <c r="AH49" s="62">
        <f t="shared" si="4"/>
        <v>0.90000000000000047</v>
      </c>
      <c r="AI49" s="58">
        <f ca="1"/>
        <v>39</v>
      </c>
      <c r="AJ49" s="58">
        <f ca="1"/>
        <v>0</v>
      </c>
      <c r="AK49" s="58">
        <f ca="1"/>
        <v>432</v>
      </c>
      <c r="AL49" s="58">
        <f ca="1"/>
        <v>1453</v>
      </c>
      <c r="AM49" s="91">
        <f t="shared" ca="1" si="5"/>
        <v>3.8996100389961006E-3</v>
      </c>
      <c r="AN49" s="91">
        <f t="shared" ca="1" si="6"/>
        <v>0</v>
      </c>
      <c r="AO49" s="91">
        <f t="shared" ca="1" si="7"/>
        <v>4.3195680431956804E-2</v>
      </c>
      <c r="AP49" s="91">
        <f t="shared" ca="1" si="8"/>
        <v>0.14528547145285473</v>
      </c>
    </row>
    <row r="50" spans="2:42" x14ac:dyDescent="0.2">
      <c r="B50" s="10"/>
      <c r="C50" s="10"/>
      <c r="D50" s="10"/>
      <c r="E50" s="10"/>
      <c r="F50" s="10"/>
      <c r="G50" s="10"/>
      <c r="H50" s="10"/>
      <c r="I50" s="10"/>
      <c r="J50" s="10"/>
      <c r="K50" s="10"/>
      <c r="L50" s="10"/>
      <c r="M50" s="10"/>
      <c r="N50" s="10"/>
      <c r="O50" s="10"/>
      <c r="P50" s="10"/>
      <c r="S50" s="58">
        <v>4.3581027124467111</v>
      </c>
      <c r="T50" s="58">
        <v>7.533238746263458</v>
      </c>
      <c r="U50" s="58">
        <v>4.7624677393725721</v>
      </c>
      <c r="V50" s="58">
        <v>7.8696230449942197</v>
      </c>
      <c r="W50" s="58">
        <v>0.7379875779989471</v>
      </c>
      <c r="X50" s="58">
        <v>0.72161785741656104</v>
      </c>
      <c r="Y50" s="58">
        <v>0.82993794483719441</v>
      </c>
      <c r="Z50" s="58">
        <v>0.94273319093150632</v>
      </c>
      <c r="AH50" s="62">
        <f t="shared" si="4"/>
        <v>0.92000000000000048</v>
      </c>
      <c r="AI50" s="58">
        <f ca="1"/>
        <v>0</v>
      </c>
      <c r="AJ50" s="58">
        <f ca="1"/>
        <v>0</v>
      </c>
      <c r="AK50" s="58">
        <f ca="1"/>
        <v>0</v>
      </c>
      <c r="AL50" s="58">
        <f ca="1"/>
        <v>2953</v>
      </c>
      <c r="AM50" s="91">
        <f t="shared" ca="1" si="5"/>
        <v>0</v>
      </c>
      <c r="AN50" s="91">
        <f t="shared" ca="1" si="6"/>
        <v>0</v>
      </c>
      <c r="AO50" s="91">
        <f t="shared" ca="1" si="7"/>
        <v>0</v>
      </c>
      <c r="AP50" s="91">
        <f t="shared" ca="1" si="8"/>
        <v>0.29527047295270475</v>
      </c>
    </row>
    <row r="51" spans="2:42" x14ac:dyDescent="0.2">
      <c r="I51" s="92"/>
      <c r="S51" s="58">
        <v>3.3122263110747805</v>
      </c>
      <c r="T51" s="58">
        <v>4.8158969949051311</v>
      </c>
      <c r="U51" s="58">
        <v>2.7440399410316005</v>
      </c>
      <c r="V51" s="58">
        <v>4.1429516364631525</v>
      </c>
      <c r="W51" s="58">
        <v>0.75674141879438928</v>
      </c>
      <c r="X51" s="58">
        <v>0.50379511582232628</v>
      </c>
      <c r="Y51" s="58">
        <v>0.83626348484555224</v>
      </c>
      <c r="Z51" s="58">
        <v>0.93901579100118548</v>
      </c>
      <c r="AH51" s="62">
        <f t="shared" si="4"/>
        <v>0.9400000000000005</v>
      </c>
      <c r="AI51" s="58">
        <f ca="1"/>
        <v>0</v>
      </c>
      <c r="AJ51" s="58">
        <f ca="1"/>
        <v>0</v>
      </c>
      <c r="AK51" s="58">
        <f ca="1"/>
        <v>0</v>
      </c>
      <c r="AL51" s="58">
        <f ca="1"/>
        <v>3908</v>
      </c>
      <c r="AM51" s="91">
        <f t="shared" ca="1" si="5"/>
        <v>0</v>
      </c>
      <c r="AN51" s="91">
        <f t="shared" ca="1" si="6"/>
        <v>0</v>
      </c>
      <c r="AO51" s="91">
        <f t="shared" ca="1" si="7"/>
        <v>0</v>
      </c>
      <c r="AP51" s="91">
        <f t="shared" ca="1" si="8"/>
        <v>0.39076092390760925</v>
      </c>
    </row>
    <row r="52" spans="2:42" x14ac:dyDescent="0.2">
      <c r="I52" s="92"/>
      <c r="S52" s="58">
        <v>4.3740239715815372</v>
      </c>
      <c r="T52" s="58">
        <v>7.97164633556309</v>
      </c>
      <c r="U52" s="58">
        <v>4.285176866424627</v>
      </c>
      <c r="V52" s="58">
        <v>6.7154565927957064</v>
      </c>
      <c r="W52" s="58">
        <v>0.77132651448412581</v>
      </c>
      <c r="X52" s="58">
        <v>0.65709999264941232</v>
      </c>
      <c r="Y52" s="58">
        <v>0.80776058261548511</v>
      </c>
      <c r="Z52" s="58">
        <v>0.92028380424440326</v>
      </c>
      <c r="AH52" s="62">
        <f t="shared" si="4"/>
        <v>0.96000000000000052</v>
      </c>
      <c r="AI52" s="58">
        <f ca="1"/>
        <v>0</v>
      </c>
      <c r="AJ52" s="58">
        <f ca="1"/>
        <v>0</v>
      </c>
      <c r="AK52" s="58">
        <f ca="1"/>
        <v>0</v>
      </c>
      <c r="AL52" s="58">
        <f ca="1"/>
        <v>1493</v>
      </c>
      <c r="AM52" s="91">
        <f t="shared" ca="1" si="5"/>
        <v>0</v>
      </c>
      <c r="AN52" s="91">
        <f t="shared" ca="1" si="6"/>
        <v>0</v>
      </c>
      <c r="AO52" s="91">
        <f t="shared" ca="1" si="7"/>
        <v>0</v>
      </c>
      <c r="AP52" s="91">
        <f t="shared" ca="1" si="8"/>
        <v>0.14928507149285072</v>
      </c>
    </row>
    <row r="53" spans="2:42" x14ac:dyDescent="0.2">
      <c r="S53" s="58">
        <v>5.3084885132237867</v>
      </c>
      <c r="T53" s="58">
        <v>11.155422907540679</v>
      </c>
      <c r="U53" s="58">
        <v>5.1629082092939607</v>
      </c>
      <c r="V53" s="58">
        <v>12.608215549464111</v>
      </c>
      <c r="W53" s="58">
        <v>0.78701636532746244</v>
      </c>
      <c r="X53" s="58">
        <v>0.71645964025805353</v>
      </c>
      <c r="Y53" s="58">
        <v>0.87170339359372717</v>
      </c>
      <c r="Z53" s="58">
        <v>0.91776418577657204</v>
      </c>
      <c r="AH53" s="62">
        <f t="shared" si="4"/>
        <v>0.98000000000000054</v>
      </c>
      <c r="AI53" s="58">
        <f ca="1"/>
        <v>0</v>
      </c>
      <c r="AJ53" s="58">
        <f ca="1"/>
        <v>0</v>
      </c>
      <c r="AK53" s="58">
        <f ca="1"/>
        <v>0</v>
      </c>
      <c r="AL53" s="58">
        <f ca="1"/>
        <v>0</v>
      </c>
      <c r="AM53" s="91">
        <f t="shared" ca="1" si="5"/>
        <v>0</v>
      </c>
      <c r="AN53" s="91">
        <f t="shared" ca="1" si="6"/>
        <v>0</v>
      </c>
      <c r="AO53" s="91">
        <f t="shared" ca="1" si="7"/>
        <v>0</v>
      </c>
      <c r="AP53" s="91">
        <f t="shared" ca="1" si="8"/>
        <v>0</v>
      </c>
    </row>
    <row r="54" spans="2:42" x14ac:dyDescent="0.2">
      <c r="C54" s="58"/>
      <c r="S54" s="58">
        <v>5.6505988357847512</v>
      </c>
      <c r="T54" s="58">
        <v>11.387691651061267</v>
      </c>
      <c r="U54" s="58">
        <v>5.7641138601568045</v>
      </c>
      <c r="V54" s="58">
        <v>9.3984970452599512</v>
      </c>
      <c r="W54" s="58">
        <v>0.7183715618818135</v>
      </c>
      <c r="X54" s="58">
        <v>0.64343167788157363</v>
      </c>
      <c r="Y54" s="58">
        <v>0.88555678439497698</v>
      </c>
      <c r="Z54" s="58">
        <v>0.92357845787456383</v>
      </c>
      <c r="AH54" s="62">
        <v>1</v>
      </c>
      <c r="AI54" s="58">
        <f ca="1"/>
        <v>0</v>
      </c>
      <c r="AJ54" s="58">
        <f ca="1"/>
        <v>0</v>
      </c>
      <c r="AK54" s="58">
        <f ca="1"/>
        <v>0</v>
      </c>
      <c r="AL54" s="58">
        <f ca="1"/>
        <v>0</v>
      </c>
      <c r="AM54" s="91">
        <f t="shared" ca="1" si="5"/>
        <v>0</v>
      </c>
      <c r="AN54" s="91">
        <f t="shared" ca="1" si="6"/>
        <v>0</v>
      </c>
      <c r="AO54" s="91">
        <f t="shared" ca="1" si="7"/>
        <v>0</v>
      </c>
      <c r="AP54" s="91">
        <f t="shared" ca="1" si="8"/>
        <v>0</v>
      </c>
    </row>
    <row r="55" spans="2:42" x14ac:dyDescent="0.2">
      <c r="B55" s="58"/>
      <c r="C55" s="58"/>
      <c r="S55" s="58">
        <v>6.3124965706992606</v>
      </c>
      <c r="T55" s="58">
        <v>19.31616821072117</v>
      </c>
      <c r="U55" s="58">
        <v>6.5117477694970161</v>
      </c>
      <c r="V55" s="58">
        <v>18.034609013550909</v>
      </c>
      <c r="W55" s="58">
        <v>0.80819953050510074</v>
      </c>
      <c r="X55" s="58">
        <v>0.67842946301161655</v>
      </c>
      <c r="Y55" s="58">
        <v>0.8367729479895426</v>
      </c>
      <c r="Z55" s="58">
        <v>0.8911542169963258</v>
      </c>
      <c r="AI55" s="58">
        <f ca="1">SUM(AI4:AI54)</f>
        <v>10001</v>
      </c>
      <c r="AJ55" s="58">
        <f ca="1">SUM(AJ4:AJ54)</f>
        <v>10001</v>
      </c>
      <c r="AK55" s="58">
        <f ca="1">SUM(AK4:AK54)</f>
        <v>10001</v>
      </c>
      <c r="AL55" s="58">
        <f ca="1">SUM(AL4:AL54)</f>
        <v>10001</v>
      </c>
      <c r="AM55" s="58"/>
      <c r="AN55" s="58"/>
      <c r="AO55" s="58"/>
      <c r="AP55" s="58"/>
    </row>
    <row r="56" spans="2:42" x14ac:dyDescent="0.2">
      <c r="S56" s="58">
        <v>6.001332606501335</v>
      </c>
      <c r="T56" s="58">
        <v>16.265473235771157</v>
      </c>
      <c r="U56" s="58">
        <v>5.963445901673416</v>
      </c>
      <c r="V56" s="58">
        <v>14.649381699027368</v>
      </c>
      <c r="W56" s="58">
        <v>0.80717077758420075</v>
      </c>
      <c r="X56" s="58">
        <v>0.66355344512185888</v>
      </c>
      <c r="Y56" s="58">
        <v>0.8443149916975311</v>
      </c>
      <c r="Z56" s="58">
        <v>0.89532265008869194</v>
      </c>
    </row>
    <row r="57" spans="2:42" x14ac:dyDescent="0.2">
      <c r="S57" s="58">
        <v>4.329449853101357</v>
      </c>
      <c r="T57" s="58">
        <v>7.4676744612334831</v>
      </c>
      <c r="U57" s="58">
        <v>4.0527229727742746</v>
      </c>
      <c r="V57" s="58">
        <v>7.9526952501439911</v>
      </c>
      <c r="W57" s="58">
        <v>0.77852794859494245</v>
      </c>
      <c r="X57" s="58">
        <v>0.62878546230361942</v>
      </c>
      <c r="Y57" s="58">
        <v>0.86407786172817069</v>
      </c>
      <c r="Z57" s="58">
        <v>0.93094066444903756</v>
      </c>
    </row>
    <row r="58" spans="2:42" x14ac:dyDescent="0.2">
      <c r="S58" s="58">
        <v>3.4567553142283258</v>
      </c>
      <c r="T58" s="58">
        <v>5.2831384542209463</v>
      </c>
      <c r="U58" s="58">
        <v>3.0388387254360474</v>
      </c>
      <c r="V58" s="58">
        <v>4.0957246859563501</v>
      </c>
      <c r="W58" s="58">
        <v>0.76413481741900624</v>
      </c>
      <c r="X58" s="58">
        <v>0.56481794237978522</v>
      </c>
      <c r="Y58" s="58">
        <v>0.79691132268378839</v>
      </c>
      <c r="Z58" s="58">
        <v>0.93141225444142806</v>
      </c>
    </row>
    <row r="59" spans="2:42" x14ac:dyDescent="0.2">
      <c r="S59" s="58">
        <v>4.6076258991920893</v>
      </c>
      <c r="T59" s="58">
        <v>8.9850831301959619</v>
      </c>
      <c r="U59" s="58">
        <v>5.1296025426808907</v>
      </c>
      <c r="V59" s="58">
        <v>9.6417345305132329</v>
      </c>
      <c r="W59" s="58">
        <v>0.82826880645182988</v>
      </c>
      <c r="X59" s="58">
        <v>0.71936344111223682</v>
      </c>
      <c r="Y59" s="58">
        <v>0.83577567182172174</v>
      </c>
      <c r="Z59" s="58">
        <v>0.91713718607186867</v>
      </c>
    </row>
    <row r="60" spans="2:42" x14ac:dyDescent="0.2">
      <c r="S60" s="58">
        <v>5.34241819748451</v>
      </c>
      <c r="T60" s="58">
        <v>11.910232650854445</v>
      </c>
      <c r="U60" s="58">
        <v>4.9714169627183002</v>
      </c>
      <c r="V60" s="58">
        <v>9.6008066103501175</v>
      </c>
      <c r="W60" s="58">
        <v>0.81373370702697401</v>
      </c>
      <c r="X60" s="58">
        <v>0.67047820340330588</v>
      </c>
      <c r="Y60" s="58">
        <v>0.85774410118200584</v>
      </c>
      <c r="Z60" s="58">
        <v>0.90635696993970405</v>
      </c>
    </row>
    <row r="61" spans="2:42" x14ac:dyDescent="0.2">
      <c r="S61" s="58">
        <v>3.3715713315154603</v>
      </c>
      <c r="T61" s="58">
        <v>5.1648329559312414</v>
      </c>
      <c r="U61" s="58">
        <v>3.3094936593554061</v>
      </c>
      <c r="V61" s="58">
        <v>4.9321418608664196</v>
      </c>
      <c r="W61" s="58">
        <v>0.84125080748049563</v>
      </c>
      <c r="X61" s="58">
        <v>0.75345111073830762</v>
      </c>
      <c r="Y61" s="58">
        <v>0.82012281156204125</v>
      </c>
      <c r="Z61" s="58">
        <v>0.94979842027711314</v>
      </c>
    </row>
    <row r="62" spans="2:42" x14ac:dyDescent="0.2">
      <c r="S62" s="58">
        <v>4.8648113690505514</v>
      </c>
      <c r="T62" s="58">
        <v>9.1010613306162806</v>
      </c>
      <c r="U62" s="58">
        <v>5.5430099078596875</v>
      </c>
      <c r="V62" s="58">
        <v>11.142467483118558</v>
      </c>
      <c r="W62" s="58">
        <v>0.76460282647945033</v>
      </c>
      <c r="X62" s="58">
        <v>0.64195112965207446</v>
      </c>
      <c r="Y62" s="58">
        <v>0.87208422110621786</v>
      </c>
      <c r="Z62" s="58">
        <v>0.92486737229300242</v>
      </c>
    </row>
    <row r="63" spans="2:42" x14ac:dyDescent="0.2">
      <c r="S63" s="58">
        <v>5.8761777932510233</v>
      </c>
      <c r="T63" s="58">
        <v>13.533043645352057</v>
      </c>
      <c r="U63" s="58">
        <v>5.8492055115061836</v>
      </c>
      <c r="V63" s="58">
        <v>15.934234532758099</v>
      </c>
      <c r="W63" s="58">
        <v>0.75348812058876036</v>
      </c>
      <c r="X63" s="58">
        <v>0.74726828041373761</v>
      </c>
      <c r="Y63" s="58">
        <v>0.86431604883136681</v>
      </c>
      <c r="Z63" s="58">
        <v>0.91482512339142963</v>
      </c>
    </row>
    <row r="64" spans="2:42" x14ac:dyDescent="0.2">
      <c r="S64" s="58">
        <v>4.8606947087587873</v>
      </c>
      <c r="T64" s="58">
        <v>9.3355606054655951</v>
      </c>
      <c r="U64" s="58">
        <v>4.9192484855099963</v>
      </c>
      <c r="V64" s="58">
        <v>9.6495953706091147</v>
      </c>
      <c r="W64" s="58">
        <v>0.75874448216808976</v>
      </c>
      <c r="X64" s="58">
        <v>0.79646537455390809</v>
      </c>
      <c r="Y64" s="58">
        <v>0.84140762709564931</v>
      </c>
      <c r="Z64" s="58">
        <v>0.93423341982510688</v>
      </c>
    </row>
    <row r="65" spans="19:26" x14ac:dyDescent="0.2">
      <c r="S65" s="58">
        <v>3.617374637312337</v>
      </c>
      <c r="T65" s="58">
        <v>5.5845301732623094</v>
      </c>
      <c r="U65" s="58">
        <v>3.4813540694334053</v>
      </c>
      <c r="V65" s="58">
        <v>4.6973402531544552</v>
      </c>
      <c r="W65" s="58">
        <v>0.81189940231749935</v>
      </c>
      <c r="X65" s="58">
        <v>0.57917353465750521</v>
      </c>
      <c r="Y65" s="58">
        <v>0.86796210556459408</v>
      </c>
      <c r="Z65" s="58">
        <v>0.93762715404148844</v>
      </c>
    </row>
    <row r="66" spans="19:26" x14ac:dyDescent="0.2">
      <c r="S66" s="58">
        <v>3.7150303572658934</v>
      </c>
      <c r="T66" s="58">
        <v>5.6365766480747741</v>
      </c>
      <c r="U66" s="58">
        <v>4.1357926234538382</v>
      </c>
      <c r="V66" s="58">
        <v>6.8547683728332434</v>
      </c>
      <c r="W66" s="58">
        <v>0.73980224904916669</v>
      </c>
      <c r="X66" s="58">
        <v>0.59210898497819586</v>
      </c>
      <c r="Y66" s="58">
        <v>0.86196249267593295</v>
      </c>
      <c r="Z66" s="58">
        <v>0.95435014857718947</v>
      </c>
    </row>
    <row r="67" spans="19:26" x14ac:dyDescent="0.2">
      <c r="S67" s="58">
        <v>5.3015594303093305</v>
      </c>
      <c r="T67" s="58">
        <v>9.433759571785961</v>
      </c>
      <c r="U67" s="58">
        <v>4.7958195232816241</v>
      </c>
      <c r="V67" s="58">
        <v>7.9929379052164116</v>
      </c>
      <c r="W67" s="58">
        <v>0.66011450751895939</v>
      </c>
      <c r="X67" s="58">
        <v>0.5930455384439054</v>
      </c>
      <c r="Y67" s="58">
        <v>0.86726548906295853</v>
      </c>
      <c r="Z67" s="58">
        <v>0.94026190011727073</v>
      </c>
    </row>
    <row r="68" spans="19:26" x14ac:dyDescent="0.2">
      <c r="S68" s="58">
        <v>2.7991879404012514</v>
      </c>
      <c r="T68" s="58">
        <v>3.9267340423572175</v>
      </c>
      <c r="U68" s="58">
        <v>3.1517287662921682</v>
      </c>
      <c r="V68" s="58">
        <v>3.4119200813709507</v>
      </c>
      <c r="W68" s="58">
        <v>0.84506719105840344</v>
      </c>
      <c r="X68" s="58">
        <v>0.5824244624948689</v>
      </c>
      <c r="Y68" s="58">
        <v>0.77218993025876981</v>
      </c>
      <c r="Z68" s="58">
        <v>0.93157873207826758</v>
      </c>
    </row>
    <row r="69" spans="19:26" x14ac:dyDescent="0.2">
      <c r="S69" s="58">
        <v>9.1731436418005963</v>
      </c>
      <c r="T69" s="58">
        <v>71.259568320918603</v>
      </c>
      <c r="U69" s="58">
        <v>9.0493281156631138</v>
      </c>
      <c r="V69" s="58">
        <v>88.76055881938214</v>
      </c>
      <c r="W69" s="58">
        <v>0.71898824476018353</v>
      </c>
      <c r="X69" s="58">
        <v>0.6774001592009683</v>
      </c>
      <c r="Y69" s="58">
        <v>0.84535453303088859</v>
      </c>
      <c r="Z69" s="58">
        <v>0.87729324752853244</v>
      </c>
    </row>
    <row r="70" spans="19:26" x14ac:dyDescent="0.2">
      <c r="S70" s="58">
        <v>3.3321804051336676</v>
      </c>
      <c r="T70" s="58">
        <v>5.0946444218970237</v>
      </c>
      <c r="U70" s="58">
        <v>3.5275971416945793</v>
      </c>
      <c r="V70" s="58">
        <v>5.1786244794279783</v>
      </c>
      <c r="W70" s="58">
        <v>0.79583805867491586</v>
      </c>
      <c r="X70" s="58">
        <v>0.66076251245330986</v>
      </c>
      <c r="Y70" s="58">
        <v>0.78034276614396469</v>
      </c>
      <c r="Z70" s="58">
        <v>0.93595240564986115</v>
      </c>
    </row>
    <row r="71" spans="19:26" x14ac:dyDescent="0.2">
      <c r="S71" s="58">
        <v>3.9619745155963275</v>
      </c>
      <c r="T71" s="58">
        <v>6.6449123303883342</v>
      </c>
      <c r="U71" s="58">
        <v>4.7287305660281564</v>
      </c>
      <c r="V71" s="58">
        <v>7.4100535247274557</v>
      </c>
      <c r="W71" s="58">
        <v>0.86739518693507756</v>
      </c>
      <c r="X71" s="58">
        <v>0.65835859783535566</v>
      </c>
      <c r="Y71" s="58">
        <v>0.88075969712452618</v>
      </c>
      <c r="Z71" s="58">
        <v>0.93037612077715814</v>
      </c>
    </row>
    <row r="72" spans="19:26" x14ac:dyDescent="0.2">
      <c r="S72" s="58">
        <v>5.7064642527909948</v>
      </c>
      <c r="T72" s="58">
        <v>13.644908280962573</v>
      </c>
      <c r="U72" s="58">
        <v>4.9113562805767152</v>
      </c>
      <c r="V72" s="58">
        <v>12.059837043604233</v>
      </c>
      <c r="W72" s="58">
        <v>0.83897093732818417</v>
      </c>
      <c r="X72" s="58">
        <v>0.61742494802712278</v>
      </c>
      <c r="Y72" s="58">
        <v>0.89399928425199859</v>
      </c>
      <c r="Z72" s="58">
        <v>0.89984439725643783</v>
      </c>
    </row>
    <row r="73" spans="19:26" x14ac:dyDescent="0.2">
      <c r="S73" s="58">
        <v>4.0674998329822785</v>
      </c>
      <c r="T73" s="58">
        <v>6.9657740639348802</v>
      </c>
      <c r="U73" s="58">
        <v>4.4153506078562605</v>
      </c>
      <c r="V73" s="58">
        <v>6.6647315970424801</v>
      </c>
      <c r="W73" s="58">
        <v>0.76859722330875879</v>
      </c>
      <c r="X73" s="58">
        <v>0.70613597219046764</v>
      </c>
      <c r="Y73" s="58">
        <v>0.8047058797213511</v>
      </c>
      <c r="Z73" s="58">
        <v>0.93287534427556262</v>
      </c>
    </row>
    <row r="74" spans="19:26" x14ac:dyDescent="0.2">
      <c r="S74" s="58">
        <v>7.6408637341115373</v>
      </c>
      <c r="T74" s="58">
        <v>39.585856998662592</v>
      </c>
      <c r="U74" s="58">
        <v>7.4318087345880759</v>
      </c>
      <c r="V74" s="58">
        <v>42.059334594917942</v>
      </c>
      <c r="W74" s="58">
        <v>0.78105186139300697</v>
      </c>
      <c r="X74" s="58">
        <v>0.77171750149795648</v>
      </c>
      <c r="Y74" s="58">
        <v>0.82959429273837382</v>
      </c>
      <c r="Z74" s="58">
        <v>0.88239236273053234</v>
      </c>
    </row>
    <row r="75" spans="19:26" x14ac:dyDescent="0.2">
      <c r="S75" s="58">
        <v>6.4011696833121459</v>
      </c>
      <c r="T75" s="58">
        <v>16.276971189457715</v>
      </c>
      <c r="U75" s="58">
        <v>6.0561876409309621</v>
      </c>
      <c r="V75" s="58">
        <v>14.93149495488511</v>
      </c>
      <c r="W75" s="58">
        <v>0.67255254516308571</v>
      </c>
      <c r="X75" s="58">
        <v>0.61804952055066986</v>
      </c>
      <c r="Y75" s="58">
        <v>0.79399856142670444</v>
      </c>
      <c r="Z75" s="58">
        <v>0.90059237123132252</v>
      </c>
    </row>
    <row r="76" spans="19:26" x14ac:dyDescent="0.2">
      <c r="S76" s="58">
        <v>4.848820503609474</v>
      </c>
      <c r="T76" s="58">
        <v>9.2909617905856976</v>
      </c>
      <c r="U76" s="58">
        <v>4.477953162769194</v>
      </c>
      <c r="V76" s="58">
        <v>8.0667579333227977</v>
      </c>
      <c r="W76" s="58">
        <v>0.73922661555692737</v>
      </c>
      <c r="X76" s="58">
        <v>0.7299451231480707</v>
      </c>
      <c r="Y76" s="58">
        <v>0.82352603574066163</v>
      </c>
      <c r="Z76" s="58">
        <v>0.92799673533788685</v>
      </c>
    </row>
    <row r="77" spans="19:26" x14ac:dyDescent="0.2">
      <c r="S77" s="58">
        <v>5.094632601164391</v>
      </c>
      <c r="T77" s="58">
        <v>9.7798611668513207</v>
      </c>
      <c r="U77" s="58">
        <v>4.5417383676380725</v>
      </c>
      <c r="V77" s="58">
        <v>7.7980316788472397</v>
      </c>
      <c r="W77" s="58">
        <v>0.71926735446440748</v>
      </c>
      <c r="X77" s="58">
        <v>0.72030498729318726</v>
      </c>
      <c r="Y77" s="58">
        <v>0.84218934725812633</v>
      </c>
      <c r="Z77" s="58">
        <v>0.93225824363707055</v>
      </c>
    </row>
    <row r="78" spans="19:26" x14ac:dyDescent="0.2">
      <c r="S78" s="58">
        <v>2.7983631363835362</v>
      </c>
      <c r="T78" s="58">
        <v>3.8479318302456353</v>
      </c>
      <c r="U78" s="58">
        <v>2.8849290897358961</v>
      </c>
      <c r="V78" s="58">
        <v>3.0998656732009047</v>
      </c>
      <c r="W78" s="58">
        <v>0.83899102393496094</v>
      </c>
      <c r="X78" s="58">
        <v>0.54845177949601642</v>
      </c>
      <c r="Y78" s="58">
        <v>0.82188948131451312</v>
      </c>
      <c r="Z78" s="58">
        <v>0.9426625108301887</v>
      </c>
    </row>
    <row r="79" spans="19:26" x14ac:dyDescent="0.2">
      <c r="S79" s="58">
        <v>6.4503161215953151</v>
      </c>
      <c r="T79" s="58">
        <v>16.0956371376734</v>
      </c>
      <c r="U79" s="58">
        <v>5.9078736770038622</v>
      </c>
      <c r="V79" s="58">
        <v>16.554903662253025</v>
      </c>
      <c r="W79" s="58">
        <v>0.68289069868937879</v>
      </c>
      <c r="X79" s="58">
        <v>0.70425806844806482</v>
      </c>
      <c r="Y79" s="58">
        <v>0.81729816889321694</v>
      </c>
      <c r="Z79" s="58">
        <v>0.90843281777575935</v>
      </c>
    </row>
    <row r="80" spans="19:26" x14ac:dyDescent="0.2">
      <c r="S80" s="58">
        <v>4.1379964753726668</v>
      </c>
      <c r="T80" s="58">
        <v>7.3787413610344368</v>
      </c>
      <c r="U80" s="58">
        <v>4.2297595627868079</v>
      </c>
      <c r="V80" s="58">
        <v>7.0602494667118556</v>
      </c>
      <c r="W80" s="58">
        <v>0.79275062833628596</v>
      </c>
      <c r="X80" s="58">
        <v>0.5140189236853353</v>
      </c>
      <c r="Y80" s="58">
        <v>0.79505383596885082</v>
      </c>
      <c r="Z80" s="58">
        <v>0.90500305090524902</v>
      </c>
    </row>
    <row r="81" spans="19:26" x14ac:dyDescent="0.2">
      <c r="S81" s="58">
        <v>3.8779157923598815</v>
      </c>
      <c r="T81" s="58">
        <v>6.1652858602370237</v>
      </c>
      <c r="U81" s="58">
        <v>4.2347679334913995</v>
      </c>
      <c r="V81" s="58">
        <v>6.8299371295976279</v>
      </c>
      <c r="W81" s="58">
        <v>0.78802936155122172</v>
      </c>
      <c r="X81" s="58">
        <v>0.59640437935661872</v>
      </c>
      <c r="Y81" s="58">
        <v>0.87461638697728483</v>
      </c>
      <c r="Z81" s="58">
        <v>0.93950654006476209</v>
      </c>
    </row>
    <row r="82" spans="19:26" x14ac:dyDescent="0.2">
      <c r="S82" s="58">
        <v>5.6080006992586968</v>
      </c>
      <c r="T82" s="58">
        <v>13.5385041333823</v>
      </c>
      <c r="U82" s="58">
        <v>5.5224927037080684</v>
      </c>
      <c r="V82" s="58">
        <v>10.044973282302601</v>
      </c>
      <c r="W82" s="58">
        <v>0.79070218767100298</v>
      </c>
      <c r="X82" s="58">
        <v>0.57486200609197147</v>
      </c>
      <c r="Y82" s="58">
        <v>0.83251970917150553</v>
      </c>
      <c r="Z82" s="58">
        <v>0.89548793809860383</v>
      </c>
    </row>
    <row r="83" spans="19:26" x14ac:dyDescent="0.2">
      <c r="S83" s="58">
        <v>5.7489860201528273</v>
      </c>
      <c r="T83" s="58">
        <v>14.370650686370203</v>
      </c>
      <c r="U83" s="58">
        <v>5.1855099746065365</v>
      </c>
      <c r="V83" s="58">
        <v>13.062392536196985</v>
      </c>
      <c r="W83" s="58">
        <v>0.78336742977414997</v>
      </c>
      <c r="X83" s="58">
        <v>0.6031055115181263</v>
      </c>
      <c r="Y83" s="58">
        <v>0.82870037287200837</v>
      </c>
      <c r="Z83" s="58">
        <v>0.89574175445624282</v>
      </c>
    </row>
    <row r="84" spans="19:26" x14ac:dyDescent="0.2">
      <c r="S84" s="58">
        <v>4.6840879179380401</v>
      </c>
      <c r="T84" s="58">
        <v>8.6651685638670557</v>
      </c>
      <c r="U84" s="58">
        <v>5.0746413716423913</v>
      </c>
      <c r="V84" s="58">
        <v>9.3208579636006927</v>
      </c>
      <c r="W84" s="58">
        <v>0.73408083810717328</v>
      </c>
      <c r="X84" s="58">
        <v>0.74373469000335035</v>
      </c>
      <c r="Y84" s="58">
        <v>0.82059335188493654</v>
      </c>
      <c r="Z84" s="58">
        <v>0.93412814234854813</v>
      </c>
    </row>
    <row r="85" spans="19:26" x14ac:dyDescent="0.2">
      <c r="S85" s="58">
        <v>3.8719732985029909</v>
      </c>
      <c r="T85" s="58">
        <v>6.6674940277204726</v>
      </c>
      <c r="U85" s="58">
        <v>4.1093549122510051</v>
      </c>
      <c r="V85" s="58">
        <v>7.2662726551537338</v>
      </c>
      <c r="W85" s="58">
        <v>0.83799452131087337</v>
      </c>
      <c r="X85" s="58">
        <v>0.81443109182468887</v>
      </c>
      <c r="Y85" s="58">
        <v>0.79848566018409617</v>
      </c>
      <c r="Z85" s="58">
        <v>0.93266795619405529</v>
      </c>
    </row>
    <row r="86" spans="19:26" x14ac:dyDescent="0.2">
      <c r="S86" s="58">
        <v>3.7942256112496122</v>
      </c>
      <c r="T86" s="58">
        <v>6.1148823063483873</v>
      </c>
      <c r="U86" s="58">
        <v>3.6669927827789093</v>
      </c>
      <c r="V86" s="58">
        <v>5.2668549473389277</v>
      </c>
      <c r="W86" s="58">
        <v>0.78708945362708227</v>
      </c>
      <c r="X86" s="58">
        <v>0.567381603815036</v>
      </c>
      <c r="Y86" s="58">
        <v>0.82923824241368294</v>
      </c>
      <c r="Z86" s="58">
        <v>0.92637951238728999</v>
      </c>
    </row>
    <row r="87" spans="19:26" x14ac:dyDescent="0.2">
      <c r="S87" s="58">
        <v>7.4344801877331053</v>
      </c>
      <c r="T87" s="58">
        <v>30.00591545856178</v>
      </c>
      <c r="U87" s="58">
        <v>9.5243854394234333</v>
      </c>
      <c r="V87" s="58">
        <v>36.053026788375405</v>
      </c>
      <c r="W87" s="58">
        <v>0.72530157126213257</v>
      </c>
      <c r="X87" s="58">
        <v>0.60851268714781725</v>
      </c>
      <c r="Y87" s="58">
        <v>0.80910676987885521</v>
      </c>
      <c r="Z87" s="58">
        <v>0.88359414510513223</v>
      </c>
    </row>
    <row r="88" spans="19:26" x14ac:dyDescent="0.2">
      <c r="S88" s="58">
        <v>5.5879625789318697</v>
      </c>
      <c r="T88" s="58">
        <v>13.323997260791636</v>
      </c>
      <c r="U88" s="58">
        <v>5.0114941223792746</v>
      </c>
      <c r="V88" s="58">
        <v>9.8623783620877514</v>
      </c>
      <c r="W88" s="58">
        <v>0.82191783024598175</v>
      </c>
      <c r="X88" s="58">
        <v>0.71154338862935929</v>
      </c>
      <c r="Y88" s="58">
        <v>0.86178969024914476</v>
      </c>
      <c r="Z88" s="58">
        <v>0.90463175084715497</v>
      </c>
    </row>
    <row r="89" spans="19:26" x14ac:dyDescent="0.2">
      <c r="S89" s="58">
        <v>5.0316469401697628</v>
      </c>
      <c r="T89" s="58">
        <v>10.452884322688931</v>
      </c>
      <c r="U89" s="58">
        <v>5.1703886836292892</v>
      </c>
      <c r="V89" s="58">
        <v>14.202906628321646</v>
      </c>
      <c r="W89" s="58">
        <v>0.80334295373073683</v>
      </c>
      <c r="X89" s="58">
        <v>0.68964827669438744</v>
      </c>
      <c r="Y89" s="58">
        <v>0.84613368521426224</v>
      </c>
      <c r="Z89" s="58">
        <v>0.91258742242055924</v>
      </c>
    </row>
    <row r="90" spans="19:26" x14ac:dyDescent="0.2">
      <c r="S90" s="58">
        <v>5.9478910847440369</v>
      </c>
      <c r="T90" s="58">
        <v>14.379780179940271</v>
      </c>
      <c r="U90" s="58">
        <v>5.4719200185434262</v>
      </c>
      <c r="V90" s="58">
        <v>14.301686989231623</v>
      </c>
      <c r="W90" s="58">
        <v>0.69557187434303003</v>
      </c>
      <c r="X90" s="58">
        <v>0.78446218018103997</v>
      </c>
      <c r="Y90" s="58">
        <v>0.79196116726840526</v>
      </c>
      <c r="Z90" s="58">
        <v>0.9121351689156848</v>
      </c>
    </row>
    <row r="91" spans="19:26" x14ac:dyDescent="0.2">
      <c r="S91" s="58">
        <v>3.9031163217436138</v>
      </c>
      <c r="T91" s="58">
        <v>6.0342824088467859</v>
      </c>
      <c r="U91" s="58">
        <v>3.7307367080081755</v>
      </c>
      <c r="V91" s="58">
        <v>6.2286439199994312</v>
      </c>
      <c r="W91" s="58">
        <v>0.69239379944358115</v>
      </c>
      <c r="X91" s="58">
        <v>0.5183049926745058</v>
      </c>
      <c r="Y91" s="58">
        <v>0.82802680956697938</v>
      </c>
      <c r="Z91" s="58">
        <v>0.94000429470184788</v>
      </c>
    </row>
    <row r="92" spans="19:26" x14ac:dyDescent="0.2">
      <c r="S92" s="58">
        <v>3.7391630969581877</v>
      </c>
      <c r="T92" s="58">
        <v>6.1337578651424716</v>
      </c>
      <c r="U92" s="58">
        <v>3.7140947720663542</v>
      </c>
      <c r="V92" s="58">
        <v>5.9251978801183407</v>
      </c>
      <c r="W92" s="58">
        <v>0.80799233700452489</v>
      </c>
      <c r="X92" s="58">
        <v>0.71971516088540866</v>
      </c>
      <c r="Y92" s="58">
        <v>0.80481428219424089</v>
      </c>
      <c r="Z92" s="58">
        <v>0.9352172007178321</v>
      </c>
    </row>
    <row r="93" spans="19:26" x14ac:dyDescent="0.2">
      <c r="S93" s="58">
        <v>6.4260012008182548</v>
      </c>
      <c r="T93" s="58">
        <v>16.763593293107995</v>
      </c>
      <c r="U93" s="58">
        <v>6.2610678520956853</v>
      </c>
      <c r="V93" s="58">
        <v>14.569582509508937</v>
      </c>
      <c r="W93" s="58">
        <v>0.77840144003147238</v>
      </c>
      <c r="X93" s="58">
        <v>0.75251567770395611</v>
      </c>
      <c r="Y93" s="58">
        <v>0.89484670906487607</v>
      </c>
      <c r="Z93" s="58">
        <v>0.90695844780035872</v>
      </c>
    </row>
    <row r="94" spans="19:26" x14ac:dyDescent="0.2">
      <c r="S94" s="58">
        <v>4.8369583753022889</v>
      </c>
      <c r="T94" s="58">
        <v>9.3739479832411288</v>
      </c>
      <c r="U94" s="58">
        <v>4.2028268555654682</v>
      </c>
      <c r="V94" s="58">
        <v>7.1859554553708405</v>
      </c>
      <c r="W94" s="58">
        <v>0.70861653394773383</v>
      </c>
      <c r="X94" s="58">
        <v>0.65290228546603368</v>
      </c>
      <c r="Y94" s="58">
        <v>0.78573610040172348</v>
      </c>
      <c r="Z94" s="58">
        <v>0.91789428023463993</v>
      </c>
    </row>
    <row r="95" spans="19:26" x14ac:dyDescent="0.2">
      <c r="S95" s="58">
        <v>4.1706490742303126</v>
      </c>
      <c r="T95" s="58">
        <v>6.7948242116968203</v>
      </c>
      <c r="U95" s="58">
        <v>4.4197653662038272</v>
      </c>
      <c r="V95" s="58">
        <v>6.2312023916842971</v>
      </c>
      <c r="W95" s="58">
        <v>0.72187052521693928</v>
      </c>
      <c r="X95" s="58">
        <v>0.57629911423769409</v>
      </c>
      <c r="Y95" s="58">
        <v>0.84594220462218717</v>
      </c>
      <c r="Z95" s="58">
        <v>0.93803418223497192</v>
      </c>
    </row>
    <row r="96" spans="19:26" x14ac:dyDescent="0.2">
      <c r="S96" s="58">
        <v>8.8368574042768415</v>
      </c>
      <c r="T96" s="58">
        <v>40.086435021202867</v>
      </c>
      <c r="U96" s="58">
        <v>7.6899398038281097</v>
      </c>
      <c r="V96" s="58">
        <v>30.775331779422917</v>
      </c>
      <c r="W96" s="58">
        <v>0.6871945404798574</v>
      </c>
      <c r="X96" s="58">
        <v>0.58817237716896609</v>
      </c>
      <c r="Y96" s="58">
        <v>0.85591629865977736</v>
      </c>
      <c r="Z96" s="58">
        <v>0.88333746491265508</v>
      </c>
    </row>
    <row r="97" spans="19:26" x14ac:dyDescent="0.2">
      <c r="S97" s="58">
        <v>6.1004201044197179</v>
      </c>
      <c r="T97" s="58">
        <v>14.899100700810024</v>
      </c>
      <c r="U97" s="58">
        <v>6.0894929215757259</v>
      </c>
      <c r="V97" s="58">
        <v>14.772974896418402</v>
      </c>
      <c r="W97" s="58">
        <v>0.77338704212450393</v>
      </c>
      <c r="X97" s="58">
        <v>0.68198972385330725</v>
      </c>
      <c r="Y97" s="58">
        <v>0.88109955247309846</v>
      </c>
      <c r="Z97" s="58">
        <v>0.90589117662581131</v>
      </c>
    </row>
    <row r="98" spans="19:26" x14ac:dyDescent="0.2">
      <c r="S98" s="58">
        <v>3.9208369426044745</v>
      </c>
      <c r="T98" s="58">
        <v>6.7853572350142803</v>
      </c>
      <c r="U98" s="58">
        <v>4.5009555914099177</v>
      </c>
      <c r="V98" s="58">
        <v>7.6049059948800535</v>
      </c>
      <c r="W98" s="58">
        <v>0.83444132631791823</v>
      </c>
      <c r="X98" s="58">
        <v>0.70344039910398815</v>
      </c>
      <c r="Y98" s="58">
        <v>0.80322012803088183</v>
      </c>
      <c r="Z98" s="58">
        <v>0.92293662702770396</v>
      </c>
    </row>
    <row r="99" spans="19:26" x14ac:dyDescent="0.2">
      <c r="S99" s="58">
        <v>4.8633043979091273</v>
      </c>
      <c r="T99" s="58">
        <v>9.2942167519733481</v>
      </c>
      <c r="U99" s="58">
        <v>4.7209221350028079</v>
      </c>
      <c r="V99" s="58">
        <v>7.804964658074657</v>
      </c>
      <c r="W99" s="58">
        <v>0.78460093684631205</v>
      </c>
      <c r="X99" s="58">
        <v>0.72393034701297032</v>
      </c>
      <c r="Y99" s="58">
        <v>0.8702270577439073</v>
      </c>
      <c r="Z99" s="58">
        <v>0.9283825584241634</v>
      </c>
    </row>
    <row r="100" spans="19:26" x14ac:dyDescent="0.2">
      <c r="S100" s="58">
        <v>6.4022432357276795</v>
      </c>
      <c r="T100" s="58">
        <v>21.680470902427849</v>
      </c>
      <c r="U100" s="58">
        <v>5.306095845562683</v>
      </c>
      <c r="V100" s="58">
        <v>17.630384457280289</v>
      </c>
      <c r="W100" s="58">
        <v>0.76050084392575878</v>
      </c>
      <c r="X100" s="58">
        <v>0.64374260935896799</v>
      </c>
      <c r="Y100" s="58">
        <v>0.77997279935160946</v>
      </c>
      <c r="Z100" s="58">
        <v>0.88603075661112674</v>
      </c>
    </row>
    <row r="101" spans="19:26" x14ac:dyDescent="0.2">
      <c r="S101" s="58">
        <v>5.1785791763347877</v>
      </c>
      <c r="T101" s="58">
        <v>10.925023729406494</v>
      </c>
      <c r="U101" s="58">
        <v>5.154905158699262</v>
      </c>
      <c r="V101" s="58">
        <v>8.9146887429575301</v>
      </c>
      <c r="W101" s="58">
        <v>0.79579454918661652</v>
      </c>
      <c r="X101" s="58">
        <v>0.60013309741817333</v>
      </c>
      <c r="Y101" s="58">
        <v>0.85416477348189812</v>
      </c>
      <c r="Z101" s="58">
        <v>0.90579025979269301</v>
      </c>
    </row>
    <row r="102" spans="19:26" x14ac:dyDescent="0.2">
      <c r="S102" s="58">
        <v>4.1678598241636919</v>
      </c>
      <c r="T102" s="58">
        <v>6.9888332096848131</v>
      </c>
      <c r="U102" s="58">
        <v>4.2784078581055454</v>
      </c>
      <c r="V102" s="58">
        <v>8.7434143578685681</v>
      </c>
      <c r="W102" s="58">
        <v>0.79329058515268414</v>
      </c>
      <c r="X102" s="58">
        <v>0.64211021985840477</v>
      </c>
      <c r="Y102" s="58">
        <v>0.87606017993591812</v>
      </c>
      <c r="Z102" s="58">
        <v>0.93658358085712023</v>
      </c>
    </row>
    <row r="103" spans="19:26" x14ac:dyDescent="0.2">
      <c r="S103" s="58">
        <v>4.9532163481140481</v>
      </c>
      <c r="T103" s="58">
        <v>10.635331265628995</v>
      </c>
      <c r="U103" s="58">
        <v>5.001723393534145</v>
      </c>
      <c r="V103" s="58">
        <v>10.996632227955132</v>
      </c>
      <c r="W103" s="58">
        <v>0.80856863227227549</v>
      </c>
      <c r="X103" s="58">
        <v>0.75305790809535644</v>
      </c>
      <c r="Y103" s="58">
        <v>0.81212039276166381</v>
      </c>
      <c r="Z103" s="58">
        <v>0.91052940151391426</v>
      </c>
    </row>
    <row r="104" spans="19:26" x14ac:dyDescent="0.2">
      <c r="S104" s="58">
        <v>8.3099794501117543</v>
      </c>
      <c r="T104" s="58">
        <v>41.983013864021146</v>
      </c>
      <c r="U104" s="58">
        <v>7.5724109996741991</v>
      </c>
      <c r="V104" s="58">
        <v>31.789173253652237</v>
      </c>
      <c r="W104" s="58">
        <v>0.75412513861550845</v>
      </c>
      <c r="X104" s="58">
        <v>0.7824748320219036</v>
      </c>
      <c r="Y104" s="58">
        <v>0.87020981622317883</v>
      </c>
      <c r="Z104" s="58">
        <v>0.88498977680167956</v>
      </c>
    </row>
    <row r="105" spans="19:26" x14ac:dyDescent="0.2">
      <c r="S105" s="58">
        <v>4.4912046091723106</v>
      </c>
      <c r="T105" s="58">
        <v>8.0274905165973696</v>
      </c>
      <c r="U105" s="58">
        <v>5.0949368511676454</v>
      </c>
      <c r="V105" s="58">
        <v>7.7879631675528724</v>
      </c>
      <c r="W105" s="58">
        <v>0.78216324113783575</v>
      </c>
      <c r="X105" s="58">
        <v>0.64956493167003804</v>
      </c>
      <c r="Y105" s="58">
        <v>0.86134104392134569</v>
      </c>
      <c r="Z105" s="58">
        <v>0.92786100728052667</v>
      </c>
    </row>
    <row r="106" spans="19:26" x14ac:dyDescent="0.2">
      <c r="S106" s="58">
        <v>4.1370307277716414</v>
      </c>
      <c r="T106" s="58">
        <v>7.3786834639189598</v>
      </c>
      <c r="U106" s="58">
        <v>3.5110653122105009</v>
      </c>
      <c r="V106" s="58">
        <v>6.5143241543577117</v>
      </c>
      <c r="W106" s="58">
        <v>0.83154144872200397</v>
      </c>
      <c r="X106" s="58">
        <v>0.75907772578903421</v>
      </c>
      <c r="Y106" s="58">
        <v>0.82132977002103713</v>
      </c>
      <c r="Z106" s="58">
        <v>0.92781274713941364</v>
      </c>
    </row>
    <row r="107" spans="19:26" x14ac:dyDescent="0.2">
      <c r="S107" s="58">
        <v>6.7864808755978139</v>
      </c>
      <c r="T107" s="58">
        <v>24.218172373191415</v>
      </c>
      <c r="U107" s="58">
        <v>6.9113400528826583</v>
      </c>
      <c r="V107" s="58">
        <v>21.687103895516497</v>
      </c>
      <c r="W107" s="58">
        <v>0.82485248797611177</v>
      </c>
      <c r="X107" s="58">
        <v>0.73415734487519724</v>
      </c>
      <c r="Y107" s="58">
        <v>0.85752145397808921</v>
      </c>
      <c r="Z107" s="58">
        <v>0.88900225324771742</v>
      </c>
    </row>
    <row r="108" spans="19:26" x14ac:dyDescent="0.2">
      <c r="S108" s="58">
        <v>5.5816180793231034</v>
      </c>
      <c r="T108" s="58">
        <v>12.398801704641704</v>
      </c>
      <c r="U108" s="58">
        <v>5.3341707518299328</v>
      </c>
      <c r="V108" s="58">
        <v>13.149894496512063</v>
      </c>
      <c r="W108" s="58">
        <v>0.77355718706737964</v>
      </c>
      <c r="X108" s="58">
        <v>0.80348830986550845</v>
      </c>
      <c r="Y108" s="58">
        <v>0.86362337639064934</v>
      </c>
      <c r="Z108" s="58">
        <v>0.92011135290697244</v>
      </c>
    </row>
    <row r="109" spans="19:26" x14ac:dyDescent="0.2">
      <c r="S109" s="58">
        <v>7.0671642190101664</v>
      </c>
      <c r="T109" s="58">
        <v>25.613662571281406</v>
      </c>
      <c r="U109" s="58">
        <v>7.5112808762362935</v>
      </c>
      <c r="V109" s="58">
        <v>33.089767866043445</v>
      </c>
      <c r="W109" s="58">
        <v>0.73316676789733715</v>
      </c>
      <c r="X109" s="58">
        <v>0.63321621422895769</v>
      </c>
      <c r="Y109" s="58">
        <v>0.80706500086551269</v>
      </c>
      <c r="Z109" s="58">
        <v>0.88631796033168631</v>
      </c>
    </row>
    <row r="110" spans="19:26" x14ac:dyDescent="0.2">
      <c r="S110" s="58">
        <v>4.825835724703528</v>
      </c>
      <c r="T110" s="58">
        <v>9.5735720221549787</v>
      </c>
      <c r="U110" s="58">
        <v>4.6782089208426623</v>
      </c>
      <c r="V110" s="58">
        <v>7.2085524498881437</v>
      </c>
      <c r="W110" s="58">
        <v>0.76721924319191348</v>
      </c>
      <c r="X110" s="58">
        <v>0.63809567330321992</v>
      </c>
      <c r="Y110" s="58">
        <v>0.8160784706533073</v>
      </c>
      <c r="Z110" s="58">
        <v>0.91208414033591623</v>
      </c>
    </row>
    <row r="111" spans="19:26" x14ac:dyDescent="0.2">
      <c r="S111" s="58">
        <v>4.092890077787251</v>
      </c>
      <c r="T111" s="58">
        <v>7.3127848260327779</v>
      </c>
      <c r="U111" s="58">
        <v>3.7827762152056783</v>
      </c>
      <c r="V111" s="58">
        <v>6.0825753196826557</v>
      </c>
      <c r="W111" s="58">
        <v>0.82828999912139267</v>
      </c>
      <c r="X111" s="58">
        <v>0.55070784151931906</v>
      </c>
      <c r="Y111" s="58">
        <v>0.80641058422086065</v>
      </c>
      <c r="Z111" s="58">
        <v>0.90681613592437216</v>
      </c>
    </row>
    <row r="112" spans="19:26" x14ac:dyDescent="0.2">
      <c r="S112" s="58">
        <v>3.4022781462716916</v>
      </c>
      <c r="T112" s="58">
        <v>5.1887521154943954</v>
      </c>
      <c r="U112" s="58">
        <v>3.1920311731142887</v>
      </c>
      <c r="V112" s="58">
        <v>4.8641258148820832</v>
      </c>
      <c r="W112" s="58">
        <v>0.77511630046602953</v>
      </c>
      <c r="X112" s="58">
        <v>0.71805024825225361</v>
      </c>
      <c r="Y112" s="58">
        <v>0.79217909510922779</v>
      </c>
      <c r="Z112" s="58">
        <v>0.95044732686027433</v>
      </c>
    </row>
    <row r="113" spans="19:26" x14ac:dyDescent="0.2">
      <c r="S113" s="58">
        <v>4.6764730952034981</v>
      </c>
      <c r="T113" s="58">
        <v>9.1322403104475089</v>
      </c>
      <c r="U113" s="58">
        <v>5.0475179720597065</v>
      </c>
      <c r="V113" s="58">
        <v>10.223923175083947</v>
      </c>
      <c r="W113" s="58">
        <v>0.84066715058282504</v>
      </c>
      <c r="X113" s="58">
        <v>0.68430016415935868</v>
      </c>
      <c r="Y113" s="58">
        <v>0.85848623621203812</v>
      </c>
      <c r="Z113" s="58">
        <v>0.91563997092185867</v>
      </c>
    </row>
    <row r="114" spans="19:26" x14ac:dyDescent="0.2">
      <c r="S114" s="58">
        <v>2.9607416625867056</v>
      </c>
      <c r="T114" s="58">
        <v>4.2102153820727262</v>
      </c>
      <c r="U114" s="58">
        <v>2.7741682669681382</v>
      </c>
      <c r="V114" s="58">
        <v>4.0688426455001174</v>
      </c>
      <c r="W114" s="58">
        <v>0.80297232324516576</v>
      </c>
      <c r="X114" s="58">
        <v>0.59243956190351044</v>
      </c>
      <c r="Y114" s="58">
        <v>0.78766177637350254</v>
      </c>
      <c r="Z114" s="58">
        <v>0.94040108964042635</v>
      </c>
    </row>
    <row r="115" spans="19:26" x14ac:dyDescent="0.2">
      <c r="S115" s="58">
        <v>5.585826341636384</v>
      </c>
      <c r="T115" s="58">
        <v>13.185176454024219</v>
      </c>
      <c r="U115" s="58">
        <v>5.0184277544588207</v>
      </c>
      <c r="V115" s="58">
        <v>9.3131503234429456</v>
      </c>
      <c r="W115" s="58">
        <v>0.76321278027571515</v>
      </c>
      <c r="X115" s="58">
        <v>0.53782066279989749</v>
      </c>
      <c r="Y115" s="58">
        <v>0.8190153207161166</v>
      </c>
      <c r="Z115" s="58">
        <v>0.89476855961517376</v>
      </c>
    </row>
    <row r="116" spans="19:26" x14ac:dyDescent="0.2">
      <c r="S116" s="58">
        <v>4.5509743203000648</v>
      </c>
      <c r="T116" s="58">
        <v>8.5704118278973684</v>
      </c>
      <c r="U116" s="58">
        <v>4.7242041030781499</v>
      </c>
      <c r="V116" s="58">
        <v>7.6730117733085041</v>
      </c>
      <c r="W116" s="58">
        <v>0.82985545207101985</v>
      </c>
      <c r="X116" s="58">
        <v>0.70946805784424061</v>
      </c>
      <c r="Y116" s="58">
        <v>0.85855629348668772</v>
      </c>
      <c r="Z116" s="58">
        <v>0.9224046270302263</v>
      </c>
    </row>
    <row r="117" spans="19:26" x14ac:dyDescent="0.2">
      <c r="S117" s="58">
        <v>5.5442342637113358</v>
      </c>
      <c r="T117" s="58">
        <v>13.941957572073539</v>
      </c>
      <c r="U117" s="58">
        <v>5.5709823819218771</v>
      </c>
      <c r="V117" s="58">
        <v>13.326970251115938</v>
      </c>
      <c r="W117" s="58">
        <v>0.83928073474717557</v>
      </c>
      <c r="X117" s="58">
        <v>0.55721229921523097</v>
      </c>
      <c r="Y117" s="58">
        <v>0.83728685825259164</v>
      </c>
      <c r="Z117" s="58">
        <v>0.89105668402428528</v>
      </c>
    </row>
    <row r="118" spans="19:26" x14ac:dyDescent="0.2">
      <c r="S118" s="58">
        <v>3.5691680431366519</v>
      </c>
      <c r="T118" s="58">
        <v>5.5655909848686287</v>
      </c>
      <c r="U118" s="58">
        <v>3.7932432913205787</v>
      </c>
      <c r="V118" s="58">
        <v>4.8454643566967892</v>
      </c>
      <c r="W118" s="58">
        <v>0.77906236574304888</v>
      </c>
      <c r="X118" s="58">
        <v>0.62795909533407801</v>
      </c>
      <c r="Y118" s="58">
        <v>0.80937715277121558</v>
      </c>
      <c r="Z118" s="58">
        <v>0.93715848279386538</v>
      </c>
    </row>
    <row r="119" spans="19:26" x14ac:dyDescent="0.2">
      <c r="S119" s="58">
        <v>6.0441293828619287</v>
      </c>
      <c r="T119" s="58">
        <v>15.678551641826827</v>
      </c>
      <c r="U119" s="58">
        <v>6.0613717737260746</v>
      </c>
      <c r="V119" s="58">
        <v>15.182655414254636</v>
      </c>
      <c r="W119" s="58">
        <v>0.78023063030595519</v>
      </c>
      <c r="X119" s="58">
        <v>0.67544154151783675</v>
      </c>
      <c r="Y119" s="58">
        <v>0.84831724735355496</v>
      </c>
      <c r="Z119" s="58">
        <v>0.89955074796221757</v>
      </c>
    </row>
    <row r="120" spans="19:26" x14ac:dyDescent="0.2">
      <c r="S120" s="58">
        <v>3.0955705613536093</v>
      </c>
      <c r="T120" s="58">
        <v>4.4185237372763266</v>
      </c>
      <c r="U120" s="58">
        <v>3.3791519152973803</v>
      </c>
      <c r="V120" s="58">
        <v>4.6982921335505798</v>
      </c>
      <c r="W120" s="58">
        <v>0.81052471295171236</v>
      </c>
      <c r="X120" s="58">
        <v>0.54791630773544386</v>
      </c>
      <c r="Y120" s="58">
        <v>0.84088932750190371</v>
      </c>
      <c r="Z120" s="58">
        <v>0.94297288672380719</v>
      </c>
    </row>
    <row r="121" spans="19:26" x14ac:dyDescent="0.2">
      <c r="S121" s="58">
        <v>3.868892564930297</v>
      </c>
      <c r="T121" s="58">
        <v>6.1830622666607988</v>
      </c>
      <c r="U121" s="58">
        <v>4.1837215928647673</v>
      </c>
      <c r="V121" s="58">
        <v>6.4906727180749737</v>
      </c>
      <c r="W121" s="58">
        <v>0.78930432730161315</v>
      </c>
      <c r="X121" s="58">
        <v>0.65013409009492162</v>
      </c>
      <c r="Y121" s="58">
        <v>0.8647057785911918</v>
      </c>
      <c r="Z121" s="58">
        <v>0.94469162615700353</v>
      </c>
    </row>
    <row r="122" spans="19:26" x14ac:dyDescent="0.2">
      <c r="S122" s="58">
        <v>5.1470291427695436</v>
      </c>
      <c r="T122" s="58">
        <v>11.04940534390677</v>
      </c>
      <c r="U122" s="58">
        <v>5.5794358249379501</v>
      </c>
      <c r="V122" s="58">
        <v>11.302057011617999</v>
      </c>
      <c r="W122" s="58">
        <v>0.84033033769592524</v>
      </c>
      <c r="X122" s="58">
        <v>0.73179441785392441</v>
      </c>
      <c r="Y122" s="58">
        <v>0.87177931469106351</v>
      </c>
      <c r="Z122" s="58">
        <v>0.91273673883563589</v>
      </c>
    </row>
    <row r="123" spans="19:26" x14ac:dyDescent="0.2">
      <c r="S123" s="58">
        <v>4.6746895732839686</v>
      </c>
      <c r="T123" s="58">
        <v>9.36928746572619</v>
      </c>
      <c r="U123" s="58">
        <v>4.1048163872409233</v>
      </c>
      <c r="V123" s="58">
        <v>8.3183886820020447</v>
      </c>
      <c r="W123" s="58">
        <v>0.84517958689979578</v>
      </c>
      <c r="X123" s="58">
        <v>0.71404465430448516</v>
      </c>
      <c r="Y123" s="58">
        <v>0.83758604908466128</v>
      </c>
      <c r="Z123" s="58">
        <v>0.91310981710229278</v>
      </c>
    </row>
    <row r="124" spans="19:26" x14ac:dyDescent="0.2">
      <c r="S124" s="58">
        <v>4.4628357705728599</v>
      </c>
      <c r="T124" s="58">
        <v>7.6705122258860081</v>
      </c>
      <c r="U124" s="58">
        <v>4.3317985700049526</v>
      </c>
      <c r="V124" s="58">
        <v>6.9973553740206906</v>
      </c>
      <c r="W124" s="58">
        <v>0.7216957725375569</v>
      </c>
      <c r="X124" s="58">
        <v>0.68009748207975251</v>
      </c>
      <c r="Y124" s="58">
        <v>0.8407338846820358</v>
      </c>
      <c r="Z124" s="58">
        <v>0.9430866865134635</v>
      </c>
    </row>
    <row r="125" spans="19:26" x14ac:dyDescent="0.2">
      <c r="S125" s="58">
        <v>3.0994575445738981</v>
      </c>
      <c r="T125" s="58">
        <v>4.4884178141132027</v>
      </c>
      <c r="U125" s="58">
        <v>3.3127162640702736</v>
      </c>
      <c r="V125" s="58">
        <v>4.0355482356290509</v>
      </c>
      <c r="W125" s="58">
        <v>0.85511969400548249</v>
      </c>
      <c r="X125" s="58">
        <v>0.54299558469043396</v>
      </c>
      <c r="Y125" s="58">
        <v>0.83999622466954504</v>
      </c>
      <c r="Z125" s="58">
        <v>0.93296036123104631</v>
      </c>
    </row>
    <row r="126" spans="19:26" x14ac:dyDescent="0.2">
      <c r="S126" s="58">
        <v>5.708703859895957</v>
      </c>
      <c r="T126" s="58">
        <v>12.426108690227066</v>
      </c>
      <c r="U126" s="58">
        <v>5.5497942624892849</v>
      </c>
      <c r="V126" s="58">
        <v>11.416232148687183</v>
      </c>
      <c r="W126" s="58">
        <v>0.70317028784857682</v>
      </c>
      <c r="X126" s="58">
        <v>0.70884742100632159</v>
      </c>
      <c r="Y126" s="58">
        <v>0.82416958313354205</v>
      </c>
      <c r="Z126" s="58">
        <v>0.91764662295767463</v>
      </c>
    </row>
    <row r="127" spans="19:26" x14ac:dyDescent="0.2">
      <c r="S127" s="58">
        <v>5.5191348397846625</v>
      </c>
      <c r="T127" s="58">
        <v>10.45657637768163</v>
      </c>
      <c r="U127" s="58">
        <v>5.899652008686556</v>
      </c>
      <c r="V127" s="58">
        <v>14.313868560982117</v>
      </c>
      <c r="W127" s="58">
        <v>0.67379375190482038</v>
      </c>
      <c r="X127" s="58">
        <v>0.72184356949294037</v>
      </c>
      <c r="Y127" s="58">
        <v>0.86044230020548285</v>
      </c>
      <c r="Z127" s="58">
        <v>0.944593187445676</v>
      </c>
    </row>
    <row r="128" spans="19:26" x14ac:dyDescent="0.2">
      <c r="S128" s="58">
        <v>4.3083987806574591</v>
      </c>
      <c r="T128" s="58">
        <v>7.9670095985108356</v>
      </c>
      <c r="U128" s="58">
        <v>3.8306575827556664</v>
      </c>
      <c r="V128" s="58">
        <v>7.0390801194093218</v>
      </c>
      <c r="W128" s="58">
        <v>0.87295547792250172</v>
      </c>
      <c r="X128" s="58">
        <v>0.75719962102299598</v>
      </c>
      <c r="Y128" s="58">
        <v>0.85217313822360197</v>
      </c>
      <c r="Z128" s="58">
        <v>0.92374559836166825</v>
      </c>
    </row>
    <row r="129" spans="19:26" x14ac:dyDescent="0.2">
      <c r="S129" s="58">
        <v>4.2540902301499086</v>
      </c>
      <c r="T129" s="58">
        <v>7.8766893522855979</v>
      </c>
      <c r="U129" s="58">
        <v>3.8653307238121895</v>
      </c>
      <c r="V129" s="58">
        <v>7.5540681773083387</v>
      </c>
      <c r="W129" s="58">
        <v>0.76931824212221056</v>
      </c>
      <c r="X129" s="58">
        <v>0.66737722152931689</v>
      </c>
      <c r="Y129" s="58">
        <v>0.76863581376421153</v>
      </c>
      <c r="Z129" s="58">
        <v>0.91402059289227366</v>
      </c>
    </row>
    <row r="130" spans="19:26" x14ac:dyDescent="0.2">
      <c r="S130" s="58">
        <v>3.8729137341541522</v>
      </c>
      <c r="T130" s="58">
        <v>6.6854366004558097</v>
      </c>
      <c r="U130" s="58">
        <v>4.016081738579917</v>
      </c>
      <c r="V130" s="58">
        <v>6.4340186893906059</v>
      </c>
      <c r="W130" s="58">
        <v>0.78429518827622879</v>
      </c>
      <c r="X130" s="58">
        <v>0.71385197467458306</v>
      </c>
      <c r="Y130" s="58">
        <v>0.76291949711405971</v>
      </c>
      <c r="Z130" s="58">
        <v>0.92258673018793358</v>
      </c>
    </row>
    <row r="131" spans="19:26" x14ac:dyDescent="0.2">
      <c r="S131" s="58">
        <v>4.0006332114775596</v>
      </c>
      <c r="T131" s="58">
        <v>6.8666988632708623</v>
      </c>
      <c r="U131" s="58">
        <v>4.2734821839297048</v>
      </c>
      <c r="V131" s="58">
        <v>7.6087527830396162</v>
      </c>
      <c r="W131" s="58">
        <v>0.82506601216064923</v>
      </c>
      <c r="X131" s="58">
        <v>0.67640382901152452</v>
      </c>
      <c r="Y131" s="58">
        <v>0.82783232788264893</v>
      </c>
      <c r="Z131" s="58">
        <v>0.92618397968662891</v>
      </c>
    </row>
    <row r="132" spans="19:26" x14ac:dyDescent="0.2">
      <c r="S132" s="58">
        <v>7.174052827059537</v>
      </c>
      <c r="T132" s="58">
        <v>25.095487711120715</v>
      </c>
      <c r="U132" s="58">
        <v>7.6675177705268238</v>
      </c>
      <c r="V132" s="58">
        <v>34.543877462769878</v>
      </c>
      <c r="W132" s="58">
        <v>0.75485291979080404</v>
      </c>
      <c r="X132" s="58">
        <v>0.55130347934628199</v>
      </c>
      <c r="Y132" s="58">
        <v>0.84643087455211885</v>
      </c>
      <c r="Z132" s="58">
        <v>0.88492120607571634</v>
      </c>
    </row>
    <row r="133" spans="19:26" x14ac:dyDescent="0.2">
      <c r="S133" s="58">
        <v>4.8426878244070606</v>
      </c>
      <c r="T133" s="58">
        <v>8.9753599119972165</v>
      </c>
      <c r="U133" s="58">
        <v>4.9701989205632797</v>
      </c>
      <c r="V133" s="58">
        <v>8.9831287437823626</v>
      </c>
      <c r="W133" s="58">
        <v>0.71149072613324393</v>
      </c>
      <c r="X133" s="58">
        <v>0.56267324014222919</v>
      </c>
      <c r="Y133" s="58">
        <v>0.82372900459321796</v>
      </c>
      <c r="Z133" s="58">
        <v>0.91766709099686117</v>
      </c>
    </row>
    <row r="134" spans="19:26" x14ac:dyDescent="0.2">
      <c r="S134" s="58">
        <v>4.248897751020337</v>
      </c>
      <c r="T134" s="58">
        <v>7.10291880964974</v>
      </c>
      <c r="U134" s="58">
        <v>3.8931161830136527</v>
      </c>
      <c r="V134" s="58">
        <v>6.9760520893383564</v>
      </c>
      <c r="W134" s="58">
        <v>0.77801811201263371</v>
      </c>
      <c r="X134" s="58">
        <v>0.6443465635993868</v>
      </c>
      <c r="Y134" s="58">
        <v>0.88603711964321685</v>
      </c>
      <c r="Z134" s="58">
        <v>0.94101139268483247</v>
      </c>
    </row>
    <row r="135" spans="19:26" x14ac:dyDescent="0.2">
      <c r="S135" s="58">
        <v>7.0008453357832696</v>
      </c>
      <c r="T135" s="58">
        <v>21.760121469631123</v>
      </c>
      <c r="U135" s="58">
        <v>7.3259744403300733</v>
      </c>
      <c r="V135" s="58">
        <v>26.325476990814984</v>
      </c>
      <c r="W135" s="58">
        <v>0.76210572042068503</v>
      </c>
      <c r="X135" s="58">
        <v>0.64525957606596462</v>
      </c>
      <c r="Y135" s="58">
        <v>0.8728120974314143</v>
      </c>
      <c r="Z135" s="58">
        <v>0.89285365156412522</v>
      </c>
    </row>
    <row r="136" spans="19:26" x14ac:dyDescent="0.2">
      <c r="S136" s="58">
        <v>3.2624069792175643</v>
      </c>
      <c r="T136" s="58">
        <v>4.817339154095607</v>
      </c>
      <c r="U136" s="58">
        <v>3.1118563041348328</v>
      </c>
      <c r="V136" s="58">
        <v>5.0465502758565082</v>
      </c>
      <c r="W136" s="58">
        <v>0.79478036607159286</v>
      </c>
      <c r="X136" s="58">
        <v>0.63916055412012618</v>
      </c>
      <c r="Y136" s="58">
        <v>0.81856381775962361</v>
      </c>
      <c r="Z136" s="58">
        <v>0.94865118718996921</v>
      </c>
    </row>
    <row r="137" spans="19:26" x14ac:dyDescent="0.2">
      <c r="S137" s="58">
        <v>3.7854872087953049</v>
      </c>
      <c r="T137" s="58">
        <v>6.0896150641874813</v>
      </c>
      <c r="U137" s="58">
        <v>3.8321136321321494</v>
      </c>
      <c r="V137" s="58">
        <v>6.9299330971466242</v>
      </c>
      <c r="W137" s="58">
        <v>0.78302954798102065</v>
      </c>
      <c r="X137" s="58">
        <v>0.52456769210735255</v>
      </c>
      <c r="Y137" s="58">
        <v>0.82627815956703921</v>
      </c>
      <c r="Z137" s="58">
        <v>0.92103880849885134</v>
      </c>
    </row>
    <row r="138" spans="19:26" x14ac:dyDescent="0.2">
      <c r="S138" s="58">
        <v>3.9489372868047083</v>
      </c>
      <c r="T138" s="58">
        <v>6.3514714842481732</v>
      </c>
      <c r="U138" s="58">
        <v>4.0652606586953874</v>
      </c>
      <c r="V138" s="58">
        <v>6.2281111919166294</v>
      </c>
      <c r="W138" s="58">
        <v>0.77376444188139781</v>
      </c>
      <c r="X138" s="58">
        <v>0.59932130527493466</v>
      </c>
      <c r="Y138" s="58">
        <v>0.86232798985870351</v>
      </c>
      <c r="Z138" s="58">
        <v>0.93809644120607782</v>
      </c>
    </row>
    <row r="139" spans="19:26" x14ac:dyDescent="0.2">
      <c r="S139" s="58">
        <v>3.0438027928463316</v>
      </c>
      <c r="T139" s="58">
        <v>4.4440863292240387</v>
      </c>
      <c r="U139" s="58">
        <v>3.0474356902006061</v>
      </c>
      <c r="V139" s="58">
        <v>5.645782469990511</v>
      </c>
      <c r="W139" s="58">
        <v>0.84389560437950373</v>
      </c>
      <c r="X139" s="58">
        <v>0.71027707574944765</v>
      </c>
      <c r="Y139" s="58">
        <v>0.790068672842278</v>
      </c>
      <c r="Z139" s="58">
        <v>0.94597670590017147</v>
      </c>
    </row>
    <row r="140" spans="19:26" x14ac:dyDescent="0.2">
      <c r="S140" s="58">
        <v>4.8428930204703544</v>
      </c>
      <c r="T140" s="58">
        <v>9.0720164772238903</v>
      </c>
      <c r="U140" s="58">
        <v>5.1396381146758099</v>
      </c>
      <c r="V140" s="58">
        <v>10.707016702222106</v>
      </c>
      <c r="W140" s="58">
        <v>0.74008990219981374</v>
      </c>
      <c r="X140" s="58">
        <v>0.67105020495963474</v>
      </c>
      <c r="Y140" s="58">
        <v>0.84275175931055724</v>
      </c>
      <c r="Z140" s="58">
        <v>0.92721394312398775</v>
      </c>
    </row>
    <row r="141" spans="19:26" x14ac:dyDescent="0.2">
      <c r="S141" s="58">
        <v>6.4141761863369942</v>
      </c>
      <c r="T141" s="58">
        <v>15.769303535654881</v>
      </c>
      <c r="U141" s="58">
        <v>5.7737612427685709</v>
      </c>
      <c r="V141" s="58">
        <v>17.631577854518156</v>
      </c>
      <c r="W141" s="58">
        <v>0.73403033358423275</v>
      </c>
      <c r="X141" s="58">
        <v>0.69759482164759024</v>
      </c>
      <c r="Y141" s="58">
        <v>0.87695978575503974</v>
      </c>
      <c r="Z141" s="58">
        <v>0.90918981863264481</v>
      </c>
    </row>
    <row r="142" spans="19:26" x14ac:dyDescent="0.2">
      <c r="S142" s="58">
        <v>3.9463883825359951</v>
      </c>
      <c r="T142" s="58">
        <v>6.8557407828916901</v>
      </c>
      <c r="U142" s="58">
        <v>3.7196161508976275</v>
      </c>
      <c r="V142" s="58">
        <v>7.9637250700060944</v>
      </c>
      <c r="W142" s="58">
        <v>0.8508795035468355</v>
      </c>
      <c r="X142" s="58">
        <v>0.75774157962922051</v>
      </c>
      <c r="Y142" s="58">
        <v>0.81592467974165017</v>
      </c>
      <c r="Z142" s="58">
        <v>0.92793376707855391</v>
      </c>
    </row>
    <row r="143" spans="19:26" x14ac:dyDescent="0.2">
      <c r="S143" s="58">
        <v>4.02790028084629</v>
      </c>
      <c r="T143" s="58">
        <v>6.6673819420582081</v>
      </c>
      <c r="U143" s="58">
        <v>4.3336369570177879</v>
      </c>
      <c r="V143" s="58">
        <v>9.4337948890415646</v>
      </c>
      <c r="W143" s="58">
        <v>0.83083445457268168</v>
      </c>
      <c r="X143" s="58">
        <v>0.69065568272943467</v>
      </c>
      <c r="Y143" s="58">
        <v>0.89096230437225621</v>
      </c>
      <c r="Z143" s="58">
        <v>0.94225800450963326</v>
      </c>
    </row>
    <row r="144" spans="19:26" x14ac:dyDescent="0.2">
      <c r="S144" s="58">
        <v>4.5145450974978596</v>
      </c>
      <c r="T144" s="58">
        <v>8.0422142247080455</v>
      </c>
      <c r="U144" s="58">
        <v>3.9802526920750045</v>
      </c>
      <c r="V144" s="58">
        <v>6.7420058465330825</v>
      </c>
      <c r="W144" s="58">
        <v>0.69687108535713582</v>
      </c>
      <c r="X144" s="58">
        <v>0.66531666057818251</v>
      </c>
      <c r="Y144" s="58">
        <v>0.79049423534099361</v>
      </c>
      <c r="Z144" s="58">
        <v>0.93127969733666616</v>
      </c>
    </row>
    <row r="145" spans="19:26" x14ac:dyDescent="0.2">
      <c r="S145" s="58">
        <v>4.2714241333056879</v>
      </c>
      <c r="T145" s="58">
        <v>8.0108018359495148</v>
      </c>
      <c r="U145" s="58">
        <v>4.9567473631392858</v>
      </c>
      <c r="V145" s="58">
        <v>11.279467923170186</v>
      </c>
      <c r="W145" s="58">
        <v>0.8227623546212075</v>
      </c>
      <c r="X145" s="58">
        <v>0.73915937580680158</v>
      </c>
      <c r="Y145" s="58">
        <v>0.79550610225300089</v>
      </c>
      <c r="Z145" s="58">
        <v>0.91749758052991259</v>
      </c>
    </row>
    <row r="146" spans="19:26" x14ac:dyDescent="0.2">
      <c r="S146" s="58">
        <v>7.123150196589731</v>
      </c>
      <c r="T146" s="58">
        <v>19.162547715283871</v>
      </c>
      <c r="U146" s="58">
        <v>6.309137571085687</v>
      </c>
      <c r="V146" s="58">
        <v>18.771318273920933</v>
      </c>
      <c r="W146" s="58">
        <v>0.71443456760191992</v>
      </c>
      <c r="X146" s="58">
        <v>0.7324693876760745</v>
      </c>
      <c r="Y146" s="58">
        <v>0.89060788365425458</v>
      </c>
      <c r="Z146" s="58">
        <v>0.90826174853077324</v>
      </c>
    </row>
    <row r="147" spans="19:26" x14ac:dyDescent="0.2">
      <c r="S147" s="58">
        <v>4.1258887549840688</v>
      </c>
      <c r="T147" s="58">
        <v>6.926240824253532</v>
      </c>
      <c r="U147" s="58">
        <v>4.7649518872269647</v>
      </c>
      <c r="V147" s="58">
        <v>7.4351929797206298</v>
      </c>
      <c r="W147" s="58">
        <v>0.74693147738019006</v>
      </c>
      <c r="X147" s="58">
        <v>0.71960144664111225</v>
      </c>
      <c r="Y147" s="58">
        <v>0.82274548439203365</v>
      </c>
      <c r="Z147" s="58">
        <v>0.94452091313076891</v>
      </c>
    </row>
    <row r="148" spans="19:26" x14ac:dyDescent="0.2">
      <c r="S148" s="58">
        <v>3.7553503973661133</v>
      </c>
      <c r="T148" s="58">
        <v>5.9737690427666275</v>
      </c>
      <c r="U148" s="58">
        <v>4.1526688920114561</v>
      </c>
      <c r="V148" s="58">
        <v>5.6459024202139325</v>
      </c>
      <c r="W148" s="58">
        <v>0.75453895481699407</v>
      </c>
      <c r="X148" s="58">
        <v>0.68749121075664732</v>
      </c>
      <c r="Y148" s="58">
        <v>0.81114902341991546</v>
      </c>
      <c r="Z148" s="58">
        <v>0.94625035189658346</v>
      </c>
    </row>
    <row r="149" spans="19:26" x14ac:dyDescent="0.2">
      <c r="S149" s="58">
        <v>4.785636494635841</v>
      </c>
      <c r="T149" s="58">
        <v>9.0991544668924149</v>
      </c>
      <c r="U149" s="58">
        <v>4.3873416441460087</v>
      </c>
      <c r="V149" s="58">
        <v>7.0607059606344045</v>
      </c>
      <c r="W149" s="58">
        <v>0.7648083610238795</v>
      </c>
      <c r="X149" s="58">
        <v>0.73085209036877441</v>
      </c>
      <c r="Y149" s="58">
        <v>0.84223727720060215</v>
      </c>
      <c r="Z149" s="58">
        <v>0.92837382607019825</v>
      </c>
    </row>
    <row r="150" spans="19:26" x14ac:dyDescent="0.2">
      <c r="S150" s="58">
        <v>6.2861007179107453</v>
      </c>
      <c r="T150" s="58">
        <v>14.669762796565475</v>
      </c>
      <c r="U150" s="58">
        <v>6.1036543892125712</v>
      </c>
      <c r="V150" s="58">
        <v>12.293023341421872</v>
      </c>
      <c r="W150" s="58">
        <v>0.7140253504986338</v>
      </c>
      <c r="X150" s="58">
        <v>0.62076621791596009</v>
      </c>
      <c r="Y150" s="58">
        <v>0.86688190182715397</v>
      </c>
      <c r="Z150" s="58">
        <v>0.90787176693689542</v>
      </c>
    </row>
    <row r="151" spans="19:26" x14ac:dyDescent="0.2">
      <c r="S151" s="58">
        <v>5.8219726277537411</v>
      </c>
      <c r="T151" s="58">
        <v>15.670976832320184</v>
      </c>
      <c r="U151" s="58">
        <v>5.8183148833456082</v>
      </c>
      <c r="V151" s="58">
        <v>17.454129248261129</v>
      </c>
      <c r="W151" s="58">
        <v>0.74786659593978633</v>
      </c>
      <c r="X151" s="58">
        <v>0.58006024337335316</v>
      </c>
      <c r="Y151" s="58">
        <v>0.77853570954178419</v>
      </c>
      <c r="Z151" s="58">
        <v>0.89031695011936784</v>
      </c>
    </row>
    <row r="152" spans="19:26" x14ac:dyDescent="0.2">
      <c r="S152" s="58">
        <v>3.934682788021703</v>
      </c>
      <c r="T152" s="58">
        <v>6.2844864291912037</v>
      </c>
      <c r="U152" s="58">
        <v>3.6614500151031644</v>
      </c>
      <c r="V152" s="58">
        <v>6.3655572304942041</v>
      </c>
      <c r="W152" s="58">
        <v>0.69645682530561692</v>
      </c>
      <c r="X152" s="58">
        <v>0.64750315208688169</v>
      </c>
      <c r="Y152" s="58">
        <v>0.79551388687013591</v>
      </c>
      <c r="Z152" s="58">
        <v>0.9477702208324974</v>
      </c>
    </row>
    <row r="153" spans="19:26" x14ac:dyDescent="0.2">
      <c r="S153" s="58">
        <v>5.1139455447183249</v>
      </c>
      <c r="T153" s="58">
        <v>10.244787914563068</v>
      </c>
      <c r="U153" s="58">
        <v>5.2686885407811381</v>
      </c>
      <c r="V153" s="58">
        <v>9.3833452939356281</v>
      </c>
      <c r="W153" s="58">
        <v>0.74057389857135814</v>
      </c>
      <c r="X153" s="58">
        <v>0.63749270046614925</v>
      </c>
      <c r="Y153" s="58">
        <v>0.83290823079188125</v>
      </c>
      <c r="Z153" s="58">
        <v>0.91565053219999049</v>
      </c>
    </row>
    <row r="154" spans="19:26" x14ac:dyDescent="0.2">
      <c r="S154" s="58">
        <v>3.4404546567259229</v>
      </c>
      <c r="T154" s="58">
        <v>5.3626218985084089</v>
      </c>
      <c r="U154" s="58">
        <v>3.0097357336537827</v>
      </c>
      <c r="V154" s="58">
        <v>5.4383667077903119</v>
      </c>
      <c r="W154" s="58">
        <v>0.82259497038895979</v>
      </c>
      <c r="X154" s="58">
        <v>0.68439253474508377</v>
      </c>
      <c r="Y154" s="58">
        <v>0.80120171718099653</v>
      </c>
      <c r="Z154" s="58">
        <v>0.93645004213081473</v>
      </c>
    </row>
    <row r="155" spans="19:26" x14ac:dyDescent="0.2">
      <c r="S155" s="58">
        <v>3.5154826788607547</v>
      </c>
      <c r="T155" s="58">
        <v>5.3485017222876934</v>
      </c>
      <c r="U155" s="58">
        <v>3.2916754819636069</v>
      </c>
      <c r="V155" s="58">
        <v>4.2815552141951327</v>
      </c>
      <c r="W155" s="58">
        <v>0.80554700786480982</v>
      </c>
      <c r="X155" s="58">
        <v>0.53931714433337685</v>
      </c>
      <c r="Y155" s="58">
        <v>0.85644797271728335</v>
      </c>
      <c r="Z155" s="58">
        <v>0.93300245559874417</v>
      </c>
    </row>
    <row r="156" spans="19:26" x14ac:dyDescent="0.2">
      <c r="S156" s="58">
        <v>4.8063243694858384</v>
      </c>
      <c r="T156" s="58">
        <v>8.8608048929891368</v>
      </c>
      <c r="U156" s="58">
        <v>5.2470160968741428</v>
      </c>
      <c r="V156" s="58">
        <v>9.0763108351854598</v>
      </c>
      <c r="W156" s="58">
        <v>0.76324261856788633</v>
      </c>
      <c r="X156" s="58">
        <v>0.61654054409247316</v>
      </c>
      <c r="Y156" s="58">
        <v>0.87433467869655979</v>
      </c>
      <c r="Z156" s="58">
        <v>0.92415331378200272</v>
      </c>
    </row>
    <row r="157" spans="19:26" x14ac:dyDescent="0.2">
      <c r="S157" s="58">
        <v>6.0636369579276144</v>
      </c>
      <c r="T157" s="58">
        <v>16.460048200927755</v>
      </c>
      <c r="U157" s="58">
        <v>6.0270650535090864</v>
      </c>
      <c r="V157" s="58">
        <v>16.719883914262052</v>
      </c>
      <c r="W157" s="58">
        <v>0.76454035109377116</v>
      </c>
      <c r="X157" s="58">
        <v>0.74458892293061085</v>
      </c>
      <c r="Y157" s="58">
        <v>0.81732237974078448</v>
      </c>
      <c r="Z157" s="58">
        <v>0.89976763004104565</v>
      </c>
    </row>
    <row r="158" spans="19:26" x14ac:dyDescent="0.2">
      <c r="S158" s="58">
        <v>3.0157183162011192</v>
      </c>
      <c r="T158" s="58">
        <v>4.2472410524224395</v>
      </c>
      <c r="U158" s="58">
        <v>2.9308838812280391</v>
      </c>
      <c r="V158" s="58">
        <v>4.5062933689382998</v>
      </c>
      <c r="W158" s="58">
        <v>0.81955065151340722</v>
      </c>
      <c r="X158" s="58">
        <v>0.56999636274576837</v>
      </c>
      <c r="Y158" s="58">
        <v>0.84719633028211649</v>
      </c>
      <c r="Z158" s="58">
        <v>0.94980695127913006</v>
      </c>
    </row>
    <row r="159" spans="19:26" x14ac:dyDescent="0.2">
      <c r="S159" s="58">
        <v>4.7954321993133924</v>
      </c>
      <c r="T159" s="58">
        <v>9.5507658696787843</v>
      </c>
      <c r="U159" s="58">
        <v>4.6144360014064665</v>
      </c>
      <c r="V159" s="58">
        <v>9.5047537343339314</v>
      </c>
      <c r="W159" s="58">
        <v>0.79708164601785203</v>
      </c>
      <c r="X159" s="58">
        <v>0.73202162714072516</v>
      </c>
      <c r="Y159" s="58">
        <v>0.83124698084508186</v>
      </c>
      <c r="Z159" s="58">
        <v>0.91853986917338615</v>
      </c>
    </row>
    <row r="160" spans="19:26" x14ac:dyDescent="0.2">
      <c r="S160" s="58">
        <v>2.949556041207281</v>
      </c>
      <c r="T160" s="58">
        <v>4.2194824892989882</v>
      </c>
      <c r="U160" s="58">
        <v>2.7181606297818792</v>
      </c>
      <c r="V160" s="58">
        <v>4.268811630261701</v>
      </c>
      <c r="W160" s="58">
        <v>0.81904240932231764</v>
      </c>
      <c r="X160" s="58">
        <v>0.58211629071745075</v>
      </c>
      <c r="Y160" s="58">
        <v>0.77975885605830908</v>
      </c>
      <c r="Z160" s="58">
        <v>0.93341071535635833</v>
      </c>
    </row>
    <row r="161" spans="19:26" x14ac:dyDescent="0.2">
      <c r="S161" s="58">
        <v>4.4054022690731669</v>
      </c>
      <c r="T161" s="58">
        <v>7.897546966690701</v>
      </c>
      <c r="U161" s="58">
        <v>4.1670622672703717</v>
      </c>
      <c r="V161" s="58">
        <v>8.0017979865247248</v>
      </c>
      <c r="W161" s="58">
        <v>0.80973189737852713</v>
      </c>
      <c r="X161" s="58">
        <v>0.70925211601083382</v>
      </c>
      <c r="Y161" s="58">
        <v>0.86290480077970133</v>
      </c>
      <c r="Z161" s="58">
        <v>0.93097771882685176</v>
      </c>
    </row>
    <row r="162" spans="19:26" x14ac:dyDescent="0.2">
      <c r="S162" s="58">
        <v>7.5518218224391065</v>
      </c>
      <c r="T162" s="58">
        <v>21.621366829391896</v>
      </c>
      <c r="U162" s="58">
        <v>6.5321543958196226</v>
      </c>
      <c r="V162" s="58">
        <v>19.007343624220997</v>
      </c>
      <c r="W162" s="58">
        <v>0.68274043837045606</v>
      </c>
      <c r="X162" s="58">
        <v>0.66724495285075247</v>
      </c>
      <c r="Y162" s="58">
        <v>0.86653806142485235</v>
      </c>
      <c r="Z162" s="58">
        <v>0.90166584124723059</v>
      </c>
    </row>
    <row r="163" spans="19:26" x14ac:dyDescent="0.2">
      <c r="S163" s="58">
        <v>5.2713150404530893</v>
      </c>
      <c r="T163" s="58">
        <v>12.495009815232875</v>
      </c>
      <c r="U163" s="58">
        <v>4.6586014287306137</v>
      </c>
      <c r="V163" s="58">
        <v>9.0097413106575779</v>
      </c>
      <c r="W163" s="58">
        <v>0.83411131289991158</v>
      </c>
      <c r="X163" s="58">
        <v>0.59546849075625607</v>
      </c>
      <c r="Y163" s="58">
        <v>0.82197844821933452</v>
      </c>
      <c r="Z163" s="58">
        <v>0.89467355215558653</v>
      </c>
    </row>
    <row r="164" spans="19:26" x14ac:dyDescent="0.2">
      <c r="S164" s="58">
        <v>4.7592738342006271</v>
      </c>
      <c r="T164" s="58">
        <v>8.9505976164917236</v>
      </c>
      <c r="U164" s="58">
        <v>3.9060929524983807</v>
      </c>
      <c r="V164" s="58">
        <v>9.521207896268896</v>
      </c>
      <c r="W164" s="58">
        <v>0.79303021988736966</v>
      </c>
      <c r="X164" s="58">
        <v>0.67931396222144524</v>
      </c>
      <c r="Y164" s="58">
        <v>0.87314973238183913</v>
      </c>
      <c r="Z164" s="58">
        <v>0.92516789430711066</v>
      </c>
    </row>
    <row r="165" spans="19:26" x14ac:dyDescent="0.2">
      <c r="S165" s="58">
        <v>4.2570686915500273</v>
      </c>
      <c r="T165" s="58">
        <v>7.4982344141488682</v>
      </c>
      <c r="U165" s="58">
        <v>3.9602771931789351</v>
      </c>
      <c r="V165" s="58">
        <v>7.1661393025161857</v>
      </c>
      <c r="W165" s="58">
        <v>0.77644109631626068</v>
      </c>
      <c r="X165" s="58">
        <v>0.73816089361006731</v>
      </c>
      <c r="Y165" s="58">
        <v>0.821868089539184</v>
      </c>
      <c r="Z165" s="58">
        <v>0.93436090399488636</v>
      </c>
    </row>
    <row r="166" spans="19:26" x14ac:dyDescent="0.2">
      <c r="S166" s="58">
        <v>4.1542101900993567</v>
      </c>
      <c r="T166" s="58">
        <v>6.8410784529489472</v>
      </c>
      <c r="U166" s="58">
        <v>4.3839327591997854</v>
      </c>
      <c r="V166" s="58">
        <v>7.107561991382652</v>
      </c>
      <c r="W166" s="58">
        <v>0.75479140204107797</v>
      </c>
      <c r="X166" s="58">
        <v>0.69005020094294234</v>
      </c>
      <c r="Y166" s="58">
        <v>0.86121986253359328</v>
      </c>
      <c r="Z166" s="58">
        <v>0.94994207783501317</v>
      </c>
    </row>
    <row r="167" spans="19:26" x14ac:dyDescent="0.2">
      <c r="S167" s="58">
        <v>6.6779957377621058</v>
      </c>
      <c r="T167" s="58">
        <v>21.72821208575132</v>
      </c>
      <c r="U167" s="58">
        <v>6.4248683738593018</v>
      </c>
      <c r="V167" s="58">
        <v>19.159845234669849</v>
      </c>
      <c r="W167" s="58">
        <v>0.76150526091526116</v>
      </c>
      <c r="X167" s="58">
        <v>0.63540757161333128</v>
      </c>
      <c r="Y167" s="58">
        <v>0.8215674529571525</v>
      </c>
      <c r="Z167" s="58">
        <v>0.8887190719928354</v>
      </c>
    </row>
    <row r="168" spans="19:26" x14ac:dyDescent="0.2">
      <c r="S168" s="58">
        <v>3.8176498125146665</v>
      </c>
      <c r="T168" s="58">
        <v>6.4137416614179656</v>
      </c>
      <c r="U168" s="58">
        <v>4.1626499343873808</v>
      </c>
      <c r="V168" s="58">
        <v>6.007560985990124</v>
      </c>
      <c r="W168" s="58">
        <v>0.79146657985628177</v>
      </c>
      <c r="X168" s="58">
        <v>0.78570662368752464</v>
      </c>
      <c r="Y168" s="58">
        <v>0.78408644808720696</v>
      </c>
      <c r="Z168" s="58">
        <v>0.93665477527322494</v>
      </c>
    </row>
    <row r="169" spans="19:26" x14ac:dyDescent="0.2">
      <c r="S169" s="58">
        <v>3.8355228164269288</v>
      </c>
      <c r="T169" s="58">
        <v>6.1700506712034926</v>
      </c>
      <c r="U169" s="58">
        <v>3.9838785154189638</v>
      </c>
      <c r="V169" s="58">
        <v>5.9422307507066217</v>
      </c>
      <c r="W169" s="58">
        <v>0.78030719662303993</v>
      </c>
      <c r="X169" s="58">
        <v>0.66852086129175226</v>
      </c>
      <c r="Y169" s="58">
        <v>0.83756589022839545</v>
      </c>
      <c r="Z169" s="58">
        <v>0.94258046908636417</v>
      </c>
    </row>
    <row r="170" spans="19:26" x14ac:dyDescent="0.2">
      <c r="S170" s="58">
        <v>3.3932038430813005</v>
      </c>
      <c r="T170" s="58">
        <v>5.1459404827661874</v>
      </c>
      <c r="U170" s="58">
        <v>3.7579193671427742</v>
      </c>
      <c r="V170" s="58">
        <v>4.6944003845746787</v>
      </c>
      <c r="W170" s="58">
        <v>0.83526352905281753</v>
      </c>
      <c r="X170" s="58">
        <v>0.53329611550421618</v>
      </c>
      <c r="Y170" s="58">
        <v>0.84302770909451585</v>
      </c>
      <c r="Z170" s="58">
        <v>0.92687129114971789</v>
      </c>
    </row>
    <row r="171" spans="19:26" x14ac:dyDescent="0.2">
      <c r="S171" s="58">
        <v>3.6185127160507169</v>
      </c>
      <c r="T171" s="58">
        <v>5.6394127301767147</v>
      </c>
      <c r="U171" s="58">
        <v>3.7100035730218885</v>
      </c>
      <c r="V171" s="58">
        <v>4.8289001861812322</v>
      </c>
      <c r="W171" s="58">
        <v>0.81144922160869748</v>
      </c>
      <c r="X171" s="58">
        <v>0.62194942367607398</v>
      </c>
      <c r="Y171" s="58">
        <v>0.85072005047820709</v>
      </c>
      <c r="Z171" s="58">
        <v>0.93942320736181462</v>
      </c>
    </row>
    <row r="172" spans="19:26" x14ac:dyDescent="0.2">
      <c r="S172" s="58">
        <v>5.1738315583065919</v>
      </c>
      <c r="T172" s="58">
        <v>11.253824963990212</v>
      </c>
      <c r="U172" s="58">
        <v>5.3596323318290757</v>
      </c>
      <c r="V172" s="58">
        <v>9.4380962903443564</v>
      </c>
      <c r="W172" s="58">
        <v>0.81919121081657276</v>
      </c>
      <c r="X172" s="58">
        <v>0.65902155932411888</v>
      </c>
      <c r="Y172" s="58">
        <v>0.85002882185837425</v>
      </c>
      <c r="Z172" s="58">
        <v>0.90616119697416087</v>
      </c>
    </row>
    <row r="173" spans="19:26" x14ac:dyDescent="0.2">
      <c r="S173" s="58">
        <v>5.34478270257034</v>
      </c>
      <c r="T173" s="58">
        <v>10.983006816281511</v>
      </c>
      <c r="U173" s="58">
        <v>5.9050507921556141</v>
      </c>
      <c r="V173" s="58">
        <v>10.669388475876845</v>
      </c>
      <c r="W173" s="58">
        <v>0.72500164309897641</v>
      </c>
      <c r="X173" s="58">
        <v>0.69243787539196033</v>
      </c>
      <c r="Y173" s="58">
        <v>0.83424817023328413</v>
      </c>
      <c r="Z173" s="58">
        <v>0.92014525043120154</v>
      </c>
    </row>
    <row r="174" spans="19:26" x14ac:dyDescent="0.2">
      <c r="S174" s="58">
        <v>5.7145370416946601</v>
      </c>
      <c r="T174" s="58">
        <v>14.316445802931351</v>
      </c>
      <c r="U174" s="58">
        <v>5.7267669699206269</v>
      </c>
      <c r="V174" s="58">
        <v>12.434574481156574</v>
      </c>
      <c r="W174" s="58">
        <v>0.76493160547348471</v>
      </c>
      <c r="X174" s="58">
        <v>0.67363333195043573</v>
      </c>
      <c r="Y174" s="58">
        <v>0.80819447575671954</v>
      </c>
      <c r="Z174" s="58">
        <v>0.89916245374189574</v>
      </c>
    </row>
    <row r="175" spans="19:26" x14ac:dyDescent="0.2">
      <c r="S175" s="58">
        <v>7.4743344566909036</v>
      </c>
      <c r="T175" s="58">
        <v>24.900847670384195</v>
      </c>
      <c r="U175" s="58">
        <v>7.1896212453805752</v>
      </c>
      <c r="V175" s="58">
        <v>21.620878614742242</v>
      </c>
      <c r="W175" s="58">
        <v>0.71710850095387868</v>
      </c>
      <c r="X175" s="58">
        <v>0.59968993200084486</v>
      </c>
      <c r="Y175" s="58">
        <v>0.85134103146488327</v>
      </c>
      <c r="Z175" s="58">
        <v>0.88966620217732884</v>
      </c>
    </row>
    <row r="176" spans="19:26" x14ac:dyDescent="0.2">
      <c r="S176" s="58">
        <v>5.6920751976571147</v>
      </c>
      <c r="T176" s="58">
        <v>13.564656469923962</v>
      </c>
      <c r="U176" s="58">
        <v>5.6168747745725431</v>
      </c>
      <c r="V176" s="58">
        <v>9.8841896170009331</v>
      </c>
      <c r="W176" s="58">
        <v>0.77489219626479011</v>
      </c>
      <c r="X176" s="58">
        <v>0.60877876301871547</v>
      </c>
      <c r="Y176" s="58">
        <v>0.83868121903909731</v>
      </c>
      <c r="Z176" s="58">
        <v>0.89945661034613078</v>
      </c>
    </row>
    <row r="177" spans="19:26" x14ac:dyDescent="0.2">
      <c r="S177" s="58">
        <v>3.674618705851751</v>
      </c>
      <c r="T177" s="58">
        <v>5.7764926463687845</v>
      </c>
      <c r="U177" s="58">
        <v>3.5443696709314136</v>
      </c>
      <c r="V177" s="58">
        <v>5.3038329073684398</v>
      </c>
      <c r="W177" s="58">
        <v>0.8021731569237579</v>
      </c>
      <c r="X177" s="58">
        <v>0.71804306719721811</v>
      </c>
      <c r="Y177" s="58">
        <v>0.84587353800993237</v>
      </c>
      <c r="Z177" s="58">
        <v>0.95192648918344203</v>
      </c>
    </row>
    <row r="178" spans="19:26" x14ac:dyDescent="0.2">
      <c r="S178" s="58">
        <v>3.7927293600492513</v>
      </c>
      <c r="T178" s="58">
        <v>6.1141450594499043</v>
      </c>
      <c r="U178" s="58">
        <v>3.9748743500846215</v>
      </c>
      <c r="V178" s="58">
        <v>6.0879756726468441</v>
      </c>
      <c r="W178" s="58">
        <v>0.78906777823263341</v>
      </c>
      <c r="X178" s="58">
        <v>0.62280528485519271</v>
      </c>
      <c r="Y178" s="58">
        <v>0.83001184891846724</v>
      </c>
      <c r="Z178" s="58">
        <v>0.93346095422437014</v>
      </c>
    </row>
    <row r="179" spans="19:26" x14ac:dyDescent="0.2">
      <c r="S179" s="58">
        <v>4.8256890078820396</v>
      </c>
      <c r="T179" s="58">
        <v>8.7772216630128863</v>
      </c>
      <c r="U179" s="58">
        <v>5.0993662959228017</v>
      </c>
      <c r="V179" s="58">
        <v>8.2328896375477072</v>
      </c>
      <c r="W179" s="58">
        <v>0.70444603593458466</v>
      </c>
      <c r="X179" s="58">
        <v>0.60624252618905561</v>
      </c>
      <c r="Y179" s="58">
        <v>0.83017195363378837</v>
      </c>
      <c r="Z179" s="58">
        <v>0.92659252247122292</v>
      </c>
    </row>
    <row r="180" spans="19:26" x14ac:dyDescent="0.2">
      <c r="S180" s="58">
        <v>3.991166568450859</v>
      </c>
      <c r="T180" s="58">
        <v>6.581081119553394</v>
      </c>
      <c r="U180" s="58">
        <v>4.2611059170648069</v>
      </c>
      <c r="V180" s="58">
        <v>6.3242093820126897</v>
      </c>
      <c r="W180" s="58">
        <v>0.79459779285163001</v>
      </c>
      <c r="X180" s="58">
        <v>0.57412925400528736</v>
      </c>
      <c r="Y180" s="58">
        <v>0.85527594690271713</v>
      </c>
      <c r="Z180" s="58">
        <v>0.92700529171146173</v>
      </c>
    </row>
    <row r="181" spans="19:26" x14ac:dyDescent="0.2">
      <c r="S181" s="58">
        <v>5.5527754300709429</v>
      </c>
      <c r="T181" s="58">
        <v>11.318973332257148</v>
      </c>
      <c r="U181" s="58">
        <v>5.6174544148151142</v>
      </c>
      <c r="V181" s="58">
        <v>10.305806039508282</v>
      </c>
      <c r="W181" s="58">
        <v>0.71663289867592472</v>
      </c>
      <c r="X181" s="58">
        <v>0.67182451703838797</v>
      </c>
      <c r="Y181" s="58">
        <v>0.8608112158622212</v>
      </c>
      <c r="Z181" s="58">
        <v>0.92295732863007285</v>
      </c>
    </row>
    <row r="182" spans="19:26" x14ac:dyDescent="0.2">
      <c r="S182" s="58">
        <v>4.6703639879550529</v>
      </c>
      <c r="T182" s="58">
        <v>9.4411818448957021</v>
      </c>
      <c r="U182" s="58">
        <v>4.8449703855290664</v>
      </c>
      <c r="V182" s="58">
        <v>11.624740617973179</v>
      </c>
      <c r="W182" s="58">
        <v>0.84825282330850327</v>
      </c>
      <c r="X182" s="58">
        <v>0.59137384777423052</v>
      </c>
      <c r="Y182" s="58">
        <v>0.83140192295183191</v>
      </c>
      <c r="Z182" s="58">
        <v>0.9025926554391992</v>
      </c>
    </row>
    <row r="183" spans="19:26" x14ac:dyDescent="0.2">
      <c r="S183" s="58">
        <v>3.1925987559060851</v>
      </c>
      <c r="T183" s="58">
        <v>4.7638814918047814</v>
      </c>
      <c r="U183" s="58">
        <v>3.4984131014744753</v>
      </c>
      <c r="V183" s="58">
        <v>6.0462588025934583</v>
      </c>
      <c r="W183" s="58">
        <v>0.85665865444328648</v>
      </c>
      <c r="X183" s="58">
        <v>0.70140495214159393</v>
      </c>
      <c r="Y183" s="58">
        <v>0.81332866482706434</v>
      </c>
      <c r="Z183" s="58">
        <v>0.94430282904936802</v>
      </c>
    </row>
    <row r="184" spans="19:26" x14ac:dyDescent="0.2">
      <c r="S184" s="58">
        <v>7.2690276396379829</v>
      </c>
      <c r="T184" s="58">
        <v>27.377532763006116</v>
      </c>
      <c r="U184" s="58">
        <v>7.8158520075168845</v>
      </c>
      <c r="V184" s="58">
        <v>25.011651498311313</v>
      </c>
      <c r="W184" s="58">
        <v>0.77317154929868259</v>
      </c>
      <c r="X184" s="58">
        <v>0.68748903087040769</v>
      </c>
      <c r="Y184" s="58">
        <v>0.85290955751927688</v>
      </c>
      <c r="Z184" s="58">
        <v>0.88761945908091278</v>
      </c>
    </row>
    <row r="185" spans="19:26" x14ac:dyDescent="0.2">
      <c r="S185" s="58">
        <v>5.2444834696342735</v>
      </c>
      <c r="T185" s="58">
        <v>12.250275124944354</v>
      </c>
      <c r="U185" s="58">
        <v>4.956478758789447</v>
      </c>
      <c r="V185" s="58">
        <v>8.6664987923481434</v>
      </c>
      <c r="W185" s="58">
        <v>0.7995968576345871</v>
      </c>
      <c r="X185" s="58">
        <v>0.649279640622623</v>
      </c>
      <c r="Y185" s="58">
        <v>0.80215941536366486</v>
      </c>
      <c r="Z185" s="58">
        <v>0.89865593239749486</v>
      </c>
    </row>
    <row r="186" spans="19:26" x14ac:dyDescent="0.2">
      <c r="S186" s="58">
        <v>4.169034088192797</v>
      </c>
      <c r="T186" s="58">
        <v>7.5875042317572667</v>
      </c>
      <c r="U186" s="58">
        <v>4.4596196871309628</v>
      </c>
      <c r="V186" s="58">
        <v>6.507757357112407</v>
      </c>
      <c r="W186" s="58">
        <v>0.84456654642765217</v>
      </c>
      <c r="X186" s="58">
        <v>0.74596116565871817</v>
      </c>
      <c r="Y186" s="58">
        <v>0.81573619799595054</v>
      </c>
      <c r="Z186" s="58">
        <v>0.9220532425258714</v>
      </c>
    </row>
    <row r="187" spans="19:26" x14ac:dyDescent="0.2">
      <c r="S187" s="58">
        <v>3.1918665670698725</v>
      </c>
      <c r="T187" s="58">
        <v>4.7720558433676397</v>
      </c>
      <c r="U187" s="58">
        <v>3.4055569775106007</v>
      </c>
      <c r="V187" s="58">
        <v>4.7747008003615008</v>
      </c>
      <c r="W187" s="58">
        <v>0.81502510301247533</v>
      </c>
      <c r="X187" s="58">
        <v>0.70958458540087166</v>
      </c>
      <c r="Y187" s="58">
        <v>0.78337257404350391</v>
      </c>
      <c r="Z187" s="58">
        <v>0.94399149652800984</v>
      </c>
    </row>
    <row r="188" spans="19:26" x14ac:dyDescent="0.2">
      <c r="S188" s="58">
        <v>3.6610327531796059</v>
      </c>
      <c r="T188" s="58">
        <v>5.8002962668749669</v>
      </c>
      <c r="U188" s="58">
        <v>3.7943722688521144</v>
      </c>
      <c r="V188" s="58">
        <v>6.7420406947534941</v>
      </c>
      <c r="W188" s="58">
        <v>0.80154592308549599</v>
      </c>
      <c r="X188" s="58">
        <v>0.53459818337048925</v>
      </c>
      <c r="Y188" s="58">
        <v>0.82860180812659134</v>
      </c>
      <c r="Z188" s="58">
        <v>0.92256727907405567</v>
      </c>
    </row>
    <row r="189" spans="19:26" x14ac:dyDescent="0.2">
      <c r="S189" s="58">
        <v>5.884018849006309</v>
      </c>
      <c r="T189" s="58">
        <v>13.195217565965642</v>
      </c>
      <c r="U189" s="58">
        <v>5.6009259738905453</v>
      </c>
      <c r="V189" s="58">
        <v>12.707616951554417</v>
      </c>
      <c r="W189" s="58">
        <v>0.69922217476928161</v>
      </c>
      <c r="X189" s="58">
        <v>0.61752444878834445</v>
      </c>
      <c r="Y189" s="58">
        <v>0.82455383337749577</v>
      </c>
      <c r="Z189" s="58">
        <v>0.90826065914936782</v>
      </c>
    </row>
    <row r="190" spans="19:26" x14ac:dyDescent="0.2">
      <c r="S190" s="58">
        <v>3.7687481633334428</v>
      </c>
      <c r="T190" s="58">
        <v>6.2894414770294524</v>
      </c>
      <c r="U190" s="58">
        <v>3.7067447151621526</v>
      </c>
      <c r="V190" s="58">
        <v>6.4782616548164711</v>
      </c>
      <c r="W190" s="58">
        <v>0.8079978903742937</v>
      </c>
      <c r="X190" s="58">
        <v>0.53737916450409939</v>
      </c>
      <c r="Y190" s="58">
        <v>0.79046978524128764</v>
      </c>
      <c r="Z190" s="58">
        <v>0.91108302316821788</v>
      </c>
    </row>
    <row r="191" spans="19:26" x14ac:dyDescent="0.2">
      <c r="S191" s="58">
        <v>4.5950798369955672</v>
      </c>
      <c r="T191" s="58">
        <v>8.5534276360460684</v>
      </c>
      <c r="U191" s="58">
        <v>3.8021397896113482</v>
      </c>
      <c r="V191" s="58">
        <v>7.9890549902769576</v>
      </c>
      <c r="W191" s="58">
        <v>0.76264472098815228</v>
      </c>
      <c r="X191" s="58">
        <v>0.74907799960124521</v>
      </c>
      <c r="Y191" s="58">
        <v>0.8240725580838747</v>
      </c>
      <c r="Z191" s="58">
        <v>0.9303736780530959</v>
      </c>
    </row>
    <row r="192" spans="19:26" x14ac:dyDescent="0.2">
      <c r="S192" s="58">
        <v>4.3530755809763333</v>
      </c>
      <c r="T192" s="58">
        <v>7.5275560431385102</v>
      </c>
      <c r="U192" s="58">
        <v>4.3237059990080891</v>
      </c>
      <c r="V192" s="58">
        <v>6.6669788110024282</v>
      </c>
      <c r="W192" s="58">
        <v>0.77419599275220119</v>
      </c>
      <c r="X192" s="58">
        <v>0.68320254980204376</v>
      </c>
      <c r="Y192" s="58">
        <v>0.86228138872045734</v>
      </c>
      <c r="Z192" s="58">
        <v>0.93764018160896878</v>
      </c>
    </row>
    <row r="193" spans="19:26" x14ac:dyDescent="0.2">
      <c r="S193" s="58">
        <v>3.1615479989602631</v>
      </c>
      <c r="T193" s="58">
        <v>4.5985515857305206</v>
      </c>
      <c r="U193" s="58">
        <v>2.6219241389025862</v>
      </c>
      <c r="V193" s="58">
        <v>3.5391663167927558</v>
      </c>
      <c r="W193" s="58">
        <v>0.81179911548863348</v>
      </c>
      <c r="X193" s="58">
        <v>0.59881293351941478</v>
      </c>
      <c r="Y193" s="58">
        <v>0.82492164182538319</v>
      </c>
      <c r="Z193" s="58">
        <v>0.94403134937806221</v>
      </c>
    </row>
    <row r="194" spans="19:26" x14ac:dyDescent="0.2">
      <c r="S194" s="58">
        <v>2.9090527511594773</v>
      </c>
      <c r="T194" s="58">
        <v>4.1157544813358857</v>
      </c>
      <c r="U194" s="58">
        <v>2.8951014252952687</v>
      </c>
      <c r="V194" s="58">
        <v>4.0582009410398383</v>
      </c>
      <c r="W194" s="58">
        <v>0.857566044919572</v>
      </c>
      <c r="X194" s="58">
        <v>0.58543958314083555</v>
      </c>
      <c r="Y194" s="58">
        <v>0.81128651853630795</v>
      </c>
      <c r="Z194" s="58">
        <v>0.93776018744907141</v>
      </c>
    </row>
    <row r="195" spans="19:26" x14ac:dyDescent="0.2">
      <c r="S195" s="58">
        <v>4.499894328579459</v>
      </c>
      <c r="T195" s="58">
        <v>7.8832890731406193</v>
      </c>
      <c r="U195" s="58">
        <v>4.9888190464630693</v>
      </c>
      <c r="V195" s="58">
        <v>10.717778982560501</v>
      </c>
      <c r="W195" s="58">
        <v>0.75125646929461976</v>
      </c>
      <c r="X195" s="58">
        <v>0.56819445044274786</v>
      </c>
      <c r="Y195" s="58">
        <v>0.85652331536564208</v>
      </c>
      <c r="Z195" s="58">
        <v>0.92377131468699547</v>
      </c>
    </row>
    <row r="196" spans="19:26" x14ac:dyDescent="0.2">
      <c r="S196" s="58">
        <v>4.4708087215156249</v>
      </c>
      <c r="T196" s="58">
        <v>7.5839072072708298</v>
      </c>
      <c r="U196" s="58">
        <v>4.0542156851616378</v>
      </c>
      <c r="V196" s="58">
        <v>7.2276566467964809</v>
      </c>
      <c r="W196" s="58">
        <v>0.71763143174213584</v>
      </c>
      <c r="X196" s="58">
        <v>0.69653754121859168</v>
      </c>
      <c r="Y196" s="58">
        <v>0.85295221602316129</v>
      </c>
      <c r="Z196" s="58">
        <v>0.95065854785451587</v>
      </c>
    </row>
    <row r="197" spans="19:26" x14ac:dyDescent="0.2">
      <c r="S197" s="58">
        <v>4.5312186290233001</v>
      </c>
      <c r="T197" s="58">
        <v>8.2360949376956452</v>
      </c>
      <c r="U197" s="58">
        <v>5.0070655598587326</v>
      </c>
      <c r="V197" s="58">
        <v>9.2451668875458477</v>
      </c>
      <c r="W197" s="58">
        <v>0.79551612175397912</v>
      </c>
      <c r="X197" s="58">
        <v>0.73818254343084488</v>
      </c>
      <c r="Y197" s="58">
        <v>0.86333348850894498</v>
      </c>
      <c r="Z197" s="58">
        <v>0.93401519672306921</v>
      </c>
    </row>
    <row r="198" spans="19:26" x14ac:dyDescent="0.2">
      <c r="S198" s="58">
        <v>6.6131123876321336</v>
      </c>
      <c r="T198" s="58">
        <v>18.18457384794231</v>
      </c>
      <c r="U198" s="58">
        <v>5.8170898567268132</v>
      </c>
      <c r="V198" s="58">
        <v>17.050902966929552</v>
      </c>
      <c r="W198" s="58">
        <v>0.76750162735128036</v>
      </c>
      <c r="X198" s="58">
        <v>0.61475184382948955</v>
      </c>
      <c r="Y198" s="58">
        <v>0.88230360698068233</v>
      </c>
      <c r="Z198" s="58">
        <v>0.89616705050858148</v>
      </c>
    </row>
    <row r="199" spans="19:26" x14ac:dyDescent="0.2">
      <c r="S199" s="58">
        <v>5.1916064549619341</v>
      </c>
      <c r="T199" s="58">
        <v>11.195630027479778</v>
      </c>
      <c r="U199" s="58">
        <v>5.7925295959711223</v>
      </c>
      <c r="V199" s="58">
        <v>11.970420779041515</v>
      </c>
      <c r="W199" s="58">
        <v>0.836428994384952</v>
      </c>
      <c r="X199" s="58">
        <v>0.7903118426171627</v>
      </c>
      <c r="Y199" s="58">
        <v>0.87355239142121177</v>
      </c>
      <c r="Z199" s="58">
        <v>0.91709172575362519</v>
      </c>
    </row>
    <row r="200" spans="19:26" x14ac:dyDescent="0.2">
      <c r="S200" s="58">
        <v>3.6647632530451086</v>
      </c>
      <c r="T200" s="58">
        <v>5.8072713910267488</v>
      </c>
      <c r="U200" s="58">
        <v>3.4039782809339099</v>
      </c>
      <c r="V200" s="58">
        <v>5.7255081484129766</v>
      </c>
      <c r="W200" s="58">
        <v>0.79947000338848484</v>
      </c>
      <c r="X200" s="58">
        <v>0.69706587405945586</v>
      </c>
      <c r="Y200" s="58">
        <v>0.82782128365547492</v>
      </c>
      <c r="Z200" s="58">
        <v>0.94418746062450798</v>
      </c>
    </row>
    <row r="201" spans="19:26" x14ac:dyDescent="0.2">
      <c r="S201" s="58">
        <v>7.3454740275885877</v>
      </c>
      <c r="T201" s="58">
        <v>27.540839125149351</v>
      </c>
      <c r="U201" s="58">
        <v>5.9952674396103456</v>
      </c>
      <c r="V201" s="58">
        <v>18.403713438402477</v>
      </c>
      <c r="W201" s="58">
        <v>0.69585360623827486</v>
      </c>
      <c r="X201" s="58">
        <v>0.68197927670697878</v>
      </c>
      <c r="Y201" s="58">
        <v>0.78975939869997425</v>
      </c>
      <c r="Z201" s="58">
        <v>0.88788795101321538</v>
      </c>
    </row>
    <row r="202" spans="19:26" x14ac:dyDescent="0.2">
      <c r="S202" s="58">
        <v>5.4946375410133923</v>
      </c>
      <c r="T202" s="58">
        <v>14.295502552164423</v>
      </c>
      <c r="U202" s="58">
        <v>5.2706205489886315</v>
      </c>
      <c r="V202" s="58">
        <v>12.129903217293295</v>
      </c>
      <c r="W202" s="58">
        <v>0.85558557350608477</v>
      </c>
      <c r="X202" s="58">
        <v>0.67344637472138247</v>
      </c>
      <c r="Y202" s="58">
        <v>0.82245711703092139</v>
      </c>
      <c r="Z202" s="58">
        <v>0.89388531293275275</v>
      </c>
    </row>
    <row r="203" spans="19:26" x14ac:dyDescent="0.2">
      <c r="S203" s="58">
        <v>4.9327288418332333</v>
      </c>
      <c r="T203" s="58">
        <v>8.9142390004159378</v>
      </c>
      <c r="U203" s="58">
        <v>5.1010090386066507</v>
      </c>
      <c r="V203" s="58">
        <v>8.4563575158235356</v>
      </c>
      <c r="W203" s="58">
        <v>0.6813712281703147</v>
      </c>
      <c r="X203" s="58">
        <v>0.71148507735902178</v>
      </c>
      <c r="Y203" s="58">
        <v>0.82704715243982174</v>
      </c>
      <c r="Z203" s="58">
        <v>0.94410579952331719</v>
      </c>
    </row>
    <row r="204" spans="19:26" x14ac:dyDescent="0.2">
      <c r="S204" s="58">
        <v>3.1227891356509403</v>
      </c>
      <c r="T204" s="58">
        <v>4.5818663936156119</v>
      </c>
      <c r="U204" s="58">
        <v>2.8122671129557499</v>
      </c>
      <c r="V204" s="58">
        <v>4.546651847223413</v>
      </c>
      <c r="W204" s="58">
        <v>0.85323885451800563</v>
      </c>
      <c r="X204" s="58">
        <v>0.58284696987654416</v>
      </c>
      <c r="Y204" s="58">
        <v>0.81837182207971704</v>
      </c>
      <c r="Z204" s="58">
        <v>0.93279220326123824</v>
      </c>
    </row>
    <row r="205" spans="19:26" x14ac:dyDescent="0.2">
      <c r="S205" s="58">
        <v>4.7695513521162054</v>
      </c>
      <c r="T205" s="58">
        <v>9.3588473984299867</v>
      </c>
      <c r="U205" s="58">
        <v>4.3525638642872408</v>
      </c>
      <c r="V205" s="58">
        <v>8.6765770109104352</v>
      </c>
      <c r="W205" s="58">
        <v>0.77741616446795847</v>
      </c>
      <c r="X205" s="58">
        <v>0.6969116824321161</v>
      </c>
      <c r="Y205" s="58">
        <v>0.82303917178343355</v>
      </c>
      <c r="Z205" s="58">
        <v>0.91792276648194038</v>
      </c>
    </row>
    <row r="206" spans="19:26" x14ac:dyDescent="0.2">
      <c r="S206" s="58">
        <v>3.6033826462110072</v>
      </c>
      <c r="T206" s="58">
        <v>5.7308144923461528</v>
      </c>
      <c r="U206" s="58">
        <v>3.6743864353367282</v>
      </c>
      <c r="V206" s="58">
        <v>5.3844226646234894</v>
      </c>
      <c r="W206" s="58">
        <v>0.81834399388370671</v>
      </c>
      <c r="X206" s="58">
        <v>0.64063578867627335</v>
      </c>
      <c r="Y206" s="58">
        <v>0.81758913459125904</v>
      </c>
      <c r="Z206" s="58">
        <v>0.93171489741442703</v>
      </c>
    </row>
    <row r="207" spans="19:26" x14ac:dyDescent="0.2">
      <c r="S207" s="58">
        <v>3.2499292988508426</v>
      </c>
      <c r="T207" s="58">
        <v>4.9493407414346846</v>
      </c>
      <c r="U207" s="58">
        <v>2.7567104270896219</v>
      </c>
      <c r="V207" s="58">
        <v>3.6241719152051264</v>
      </c>
      <c r="W207" s="58">
        <v>0.86334112574593613</v>
      </c>
      <c r="X207" s="58">
        <v>0.66972687820251731</v>
      </c>
      <c r="Y207" s="58">
        <v>0.79979185634772065</v>
      </c>
      <c r="Z207" s="58">
        <v>0.9328585263952891</v>
      </c>
    </row>
    <row r="208" spans="19:26" x14ac:dyDescent="0.2">
      <c r="S208" s="58">
        <v>3.8320070534522146</v>
      </c>
      <c r="T208" s="58">
        <v>6.3089138039500323</v>
      </c>
      <c r="U208" s="58">
        <v>3.9001796640874926</v>
      </c>
      <c r="V208" s="58">
        <v>6.7174320324906045</v>
      </c>
      <c r="W208" s="58">
        <v>0.73976684510380375</v>
      </c>
      <c r="X208" s="58">
        <v>0.71636424356686867</v>
      </c>
      <c r="Y208" s="58">
        <v>0.77453989338713469</v>
      </c>
      <c r="Z208" s="58">
        <v>0.93826337950132555</v>
      </c>
    </row>
    <row r="209" spans="19:26" x14ac:dyDescent="0.2">
      <c r="S209" s="58">
        <v>4.3692985228803751</v>
      </c>
      <c r="T209" s="58">
        <v>8.0011080016111844</v>
      </c>
      <c r="U209" s="58">
        <v>4.1535206191046905</v>
      </c>
      <c r="V209" s="58">
        <v>8.3502374515359836</v>
      </c>
      <c r="W209" s="58">
        <v>0.78581494485280889</v>
      </c>
      <c r="X209" s="58">
        <v>0.69502711122477889</v>
      </c>
      <c r="Y209" s="58">
        <v>0.81332781950354316</v>
      </c>
      <c r="Z209" s="58">
        <v>0.92259686424971288</v>
      </c>
    </row>
    <row r="210" spans="19:26" x14ac:dyDescent="0.2">
      <c r="S210" s="58">
        <v>3.9356918910967051</v>
      </c>
      <c r="T210" s="58">
        <v>6.7431684179070839</v>
      </c>
      <c r="U210" s="58">
        <v>3.9431004525828492</v>
      </c>
      <c r="V210" s="58">
        <v>8.4399543793278298</v>
      </c>
      <c r="W210" s="58">
        <v>0.79549748855664892</v>
      </c>
      <c r="X210" s="58">
        <v>0.71514819255428486</v>
      </c>
      <c r="Y210" s="58">
        <v>0.79300199498838242</v>
      </c>
      <c r="Z210" s="58">
        <v>0.92798705834742734</v>
      </c>
    </row>
    <row r="211" spans="19:26" x14ac:dyDescent="0.2">
      <c r="S211" s="58">
        <v>5.4189323138137739</v>
      </c>
      <c r="T211" s="58">
        <v>11.072736423976986</v>
      </c>
      <c r="U211" s="58">
        <v>5.4110926105934647</v>
      </c>
      <c r="V211" s="58">
        <v>11.087363909680015</v>
      </c>
      <c r="W211" s="58">
        <v>0.76476026229695526</v>
      </c>
      <c r="X211" s="58">
        <v>0.77867865345694276</v>
      </c>
      <c r="Y211" s="58">
        <v>0.89068654307209927</v>
      </c>
      <c r="Z211" s="58">
        <v>0.93057062017434067</v>
      </c>
    </row>
    <row r="212" spans="19:26" x14ac:dyDescent="0.2">
      <c r="S212" s="58">
        <v>7.5299596239185869</v>
      </c>
      <c r="T212" s="58">
        <v>35.614199725933233</v>
      </c>
      <c r="U212" s="58">
        <v>8.335264679436861</v>
      </c>
      <c r="V212" s="58">
        <v>38.442104891158003</v>
      </c>
      <c r="W212" s="58">
        <v>0.76705273490074943</v>
      </c>
      <c r="X212" s="58">
        <v>0.72337824499881442</v>
      </c>
      <c r="Y212" s="58">
        <v>0.82341331805662155</v>
      </c>
      <c r="Z212" s="58">
        <v>0.88302982334607771</v>
      </c>
    </row>
    <row r="213" spans="19:26" x14ac:dyDescent="0.2">
      <c r="S213" s="58">
        <v>3.7383538545790125</v>
      </c>
      <c r="T213" s="58">
        <v>5.806652559739045</v>
      </c>
      <c r="U213" s="58">
        <v>4.1057179611472394</v>
      </c>
      <c r="V213" s="58">
        <v>6.210016557248494</v>
      </c>
      <c r="W213" s="58">
        <v>0.80230290612812949</v>
      </c>
      <c r="X213" s="58">
        <v>0.64726227062064057</v>
      </c>
      <c r="Y213" s="58">
        <v>0.88705137241822762</v>
      </c>
      <c r="Z213" s="58">
        <v>0.95179491315164799</v>
      </c>
    </row>
    <row r="214" spans="19:26" x14ac:dyDescent="0.2">
      <c r="S214" s="58">
        <v>3.9054812039845657</v>
      </c>
      <c r="T214" s="58">
        <v>6.4456378044027822</v>
      </c>
      <c r="U214" s="58">
        <v>3.4215124982522394</v>
      </c>
      <c r="V214" s="58">
        <v>5.2431029748230493</v>
      </c>
      <c r="W214" s="58">
        <v>0.86131914304836854</v>
      </c>
      <c r="X214" s="58">
        <v>0.79280696672940332</v>
      </c>
      <c r="Y214" s="58">
        <v>0.8841335197404786</v>
      </c>
      <c r="Z214" s="58">
        <v>0.95033823989823174</v>
      </c>
    </row>
    <row r="215" spans="19:26" x14ac:dyDescent="0.2">
      <c r="S215" s="58">
        <v>8.2190064197910395</v>
      </c>
      <c r="T215" s="58">
        <v>43.960211877331801</v>
      </c>
      <c r="U215" s="58">
        <v>7.7316032118226135</v>
      </c>
      <c r="V215" s="58">
        <v>37.735197505231255</v>
      </c>
      <c r="W215" s="58">
        <v>0.7655954883643884</v>
      </c>
      <c r="X215" s="58">
        <v>0.64185541805590385</v>
      </c>
      <c r="Y215" s="58">
        <v>0.86374885622741338</v>
      </c>
      <c r="Z215" s="58">
        <v>0.88035939546407793</v>
      </c>
    </row>
    <row r="216" spans="19:26" x14ac:dyDescent="0.2">
      <c r="S216" s="58">
        <v>3.6942176881640667</v>
      </c>
      <c r="T216" s="58">
        <v>5.9111922534722128</v>
      </c>
      <c r="U216" s="58">
        <v>3.4710720486212279</v>
      </c>
      <c r="V216" s="58">
        <v>5.0034705972255331</v>
      </c>
      <c r="W216" s="58">
        <v>0.81461248457777446</v>
      </c>
      <c r="X216" s="58">
        <v>0.62024045377089021</v>
      </c>
      <c r="Y216" s="58">
        <v>0.83284539205486618</v>
      </c>
      <c r="Z216" s="58">
        <v>0.93138493414791323</v>
      </c>
    </row>
    <row r="217" spans="19:26" x14ac:dyDescent="0.2">
      <c r="S217" s="58">
        <v>7.9079698495950987</v>
      </c>
      <c r="T217" s="58">
        <v>33.165863490236951</v>
      </c>
      <c r="U217" s="58">
        <v>7.6443542340055224</v>
      </c>
      <c r="V217" s="58">
        <v>31.637766310869825</v>
      </c>
      <c r="W217" s="58">
        <v>0.71233666257743311</v>
      </c>
      <c r="X217" s="58">
        <v>0.64053395405021007</v>
      </c>
      <c r="Y217" s="58">
        <v>0.82849309773979085</v>
      </c>
      <c r="Z217" s="58">
        <v>0.8848840714333831</v>
      </c>
    </row>
    <row r="218" spans="19:26" x14ac:dyDescent="0.2">
      <c r="S218" s="58">
        <v>4.4352389900348816</v>
      </c>
      <c r="T218" s="58">
        <v>8.6487396471627331</v>
      </c>
      <c r="U218" s="58">
        <v>4.0379182741909654</v>
      </c>
      <c r="V218" s="58">
        <v>7.8806016603980913</v>
      </c>
      <c r="W218" s="58">
        <v>0.8680821197900509</v>
      </c>
      <c r="X218" s="58">
        <v>0.7171213646652741</v>
      </c>
      <c r="Y218" s="58">
        <v>0.82490884368362194</v>
      </c>
      <c r="Z218" s="58">
        <v>0.91240074195770093</v>
      </c>
    </row>
    <row r="219" spans="19:26" x14ac:dyDescent="0.2">
      <c r="S219" s="58">
        <v>3.5533471331189186</v>
      </c>
      <c r="T219" s="58">
        <v>5.521405902402674</v>
      </c>
      <c r="U219" s="58">
        <v>3.4432021318915376</v>
      </c>
      <c r="V219" s="58">
        <v>5.9330987393493553</v>
      </c>
      <c r="W219" s="58">
        <v>0.80523666287680828</v>
      </c>
      <c r="X219" s="58">
        <v>0.63951097818577429</v>
      </c>
      <c r="Y219" s="58">
        <v>0.83029276950896302</v>
      </c>
      <c r="Z219" s="58">
        <v>0.93954881077180585</v>
      </c>
    </row>
    <row r="220" spans="19:26" x14ac:dyDescent="0.2">
      <c r="S220" s="58">
        <v>3.1117443557538773</v>
      </c>
      <c r="T220" s="58">
        <v>4.554990241860895</v>
      </c>
      <c r="U220" s="58">
        <v>3.2687414685482814</v>
      </c>
      <c r="V220" s="58">
        <v>4.1682430731266633</v>
      </c>
      <c r="W220" s="58">
        <v>0.80762331972644408</v>
      </c>
      <c r="X220" s="58">
        <v>0.59355134613242588</v>
      </c>
      <c r="Y220" s="58">
        <v>0.78942255060124555</v>
      </c>
      <c r="Z220" s="58">
        <v>0.93481471983296305</v>
      </c>
    </row>
    <row r="221" spans="19:26" x14ac:dyDescent="0.2">
      <c r="S221" s="58">
        <v>5.0355025359570149</v>
      </c>
      <c r="T221" s="58">
        <v>9.7441645016322909</v>
      </c>
      <c r="U221" s="58">
        <v>4.1804079140037649</v>
      </c>
      <c r="V221" s="58">
        <v>9.6779173394678057</v>
      </c>
      <c r="W221" s="58">
        <v>0.74418138625062602</v>
      </c>
      <c r="X221" s="58">
        <v>0.67114599615395787</v>
      </c>
      <c r="Y221" s="58">
        <v>0.85129181542530719</v>
      </c>
      <c r="Z221" s="58">
        <v>0.92406301566078619</v>
      </c>
    </row>
    <row r="222" spans="19:26" x14ac:dyDescent="0.2">
      <c r="S222" s="58">
        <v>5.226541436265518</v>
      </c>
      <c r="T222" s="58">
        <v>9.8021416571505302</v>
      </c>
      <c r="U222" s="58">
        <v>4.6062169530126154</v>
      </c>
      <c r="V222" s="58">
        <v>9.7834471885651215</v>
      </c>
      <c r="W222" s="58">
        <v>0.68547355259243292</v>
      </c>
      <c r="X222" s="58">
        <v>0.58523395238104392</v>
      </c>
      <c r="Y222" s="58">
        <v>0.84318919853374441</v>
      </c>
      <c r="Z222" s="58">
        <v>0.92470148561108045</v>
      </c>
    </row>
    <row r="223" spans="19:26" x14ac:dyDescent="0.2">
      <c r="S223" s="58">
        <v>5.132831771925086</v>
      </c>
      <c r="T223" s="58">
        <v>9.9289478356906784</v>
      </c>
      <c r="U223" s="58">
        <v>4.9536220297573159</v>
      </c>
      <c r="V223" s="58">
        <v>9.9650067144941978</v>
      </c>
      <c r="W223" s="58">
        <v>0.6721788863043765</v>
      </c>
      <c r="X223" s="58">
        <v>0.66792321787890652</v>
      </c>
      <c r="Y223" s="58">
        <v>0.79265545804278015</v>
      </c>
      <c r="Z223" s="58">
        <v>0.92573035498308609</v>
      </c>
    </row>
    <row r="224" spans="19:26" x14ac:dyDescent="0.2">
      <c r="S224" s="58">
        <v>3.3227377285389812</v>
      </c>
      <c r="T224" s="58">
        <v>5.0417058323813047</v>
      </c>
      <c r="U224" s="58">
        <v>3.2924043287834337</v>
      </c>
      <c r="V224" s="58">
        <v>4.4007928709762201</v>
      </c>
      <c r="W224" s="58">
        <v>0.85865837584771132</v>
      </c>
      <c r="X224" s="58">
        <v>0.70431919031738466</v>
      </c>
      <c r="Y224" s="58">
        <v>0.8319353292675391</v>
      </c>
      <c r="Z224" s="58">
        <v>0.94529605145180762</v>
      </c>
    </row>
    <row r="225" spans="19:26" x14ac:dyDescent="0.2">
      <c r="S225" s="58">
        <v>3.1118139208114628</v>
      </c>
      <c r="T225" s="58">
        <v>4.6264415334425211</v>
      </c>
      <c r="U225" s="58">
        <v>2.8378325890968856</v>
      </c>
      <c r="V225" s="58">
        <v>4.4933173573961094</v>
      </c>
      <c r="W225" s="58">
        <v>0.83453577803508217</v>
      </c>
      <c r="X225" s="58">
        <v>0.70315793017695849</v>
      </c>
      <c r="Y225" s="58">
        <v>0.77558543626835863</v>
      </c>
      <c r="Z225" s="58">
        <v>0.93919462723020741</v>
      </c>
    </row>
    <row r="226" spans="19:26" x14ac:dyDescent="0.2">
      <c r="S226" s="58">
        <v>4.0483657568598064</v>
      </c>
      <c r="T226" s="58">
        <v>7.0385085767338564</v>
      </c>
      <c r="U226" s="58">
        <v>3.6194812876508058</v>
      </c>
      <c r="V226" s="58">
        <v>4.9827925290748727</v>
      </c>
      <c r="W226" s="58">
        <v>0.83062921496215625</v>
      </c>
      <c r="X226" s="58">
        <v>0.53917519643326639</v>
      </c>
      <c r="Y226" s="58">
        <v>0.8282641999820296</v>
      </c>
      <c r="Z226" s="58">
        <v>0.91026540866543082</v>
      </c>
    </row>
    <row r="227" spans="19:26" x14ac:dyDescent="0.2">
      <c r="S227" s="58">
        <v>3.9235082635427645</v>
      </c>
      <c r="T227" s="58">
        <v>6.6786189261346296</v>
      </c>
      <c r="U227" s="58">
        <v>4.2510615084510706</v>
      </c>
      <c r="V227" s="58">
        <v>6.9897528218737106</v>
      </c>
      <c r="W227" s="58">
        <v>0.84057078898446602</v>
      </c>
      <c r="X227" s="58">
        <v>0.64152163944001983</v>
      </c>
      <c r="Y227" s="58">
        <v>0.8287281411767442</v>
      </c>
      <c r="Z227" s="58">
        <v>0.92206415878130987</v>
      </c>
    </row>
    <row r="228" spans="19:26" x14ac:dyDescent="0.2">
      <c r="S228" s="58">
        <v>5.0072069134573187</v>
      </c>
      <c r="T228" s="58">
        <v>10.057940541932325</v>
      </c>
      <c r="U228" s="58">
        <v>6.0405103783338969</v>
      </c>
      <c r="V228" s="58">
        <v>8.5409967174263581</v>
      </c>
      <c r="W228" s="58">
        <v>0.7822491333477366</v>
      </c>
      <c r="X228" s="58">
        <v>0.58793480830564837</v>
      </c>
      <c r="Y228" s="58">
        <v>0.85073021369993496</v>
      </c>
      <c r="Z228" s="58">
        <v>0.90900663794335268</v>
      </c>
    </row>
    <row r="229" spans="19:26" x14ac:dyDescent="0.2">
      <c r="S229" s="58">
        <v>7.8291146954619215</v>
      </c>
      <c r="T229" s="58">
        <v>29.350163245274121</v>
      </c>
      <c r="U229" s="58">
        <v>7.6038273061700297</v>
      </c>
      <c r="V229" s="58">
        <v>28.271304472088609</v>
      </c>
      <c r="W229" s="58">
        <v>0.73873584195238351</v>
      </c>
      <c r="X229" s="58">
        <v>0.6622207074480152</v>
      </c>
      <c r="Y229" s="58">
        <v>0.87510742468906533</v>
      </c>
      <c r="Z229" s="58">
        <v>0.88889184262005172</v>
      </c>
    </row>
    <row r="230" spans="19:26" x14ac:dyDescent="0.2">
      <c r="S230" s="58">
        <v>3.4848019327034838</v>
      </c>
      <c r="T230" s="58">
        <v>5.4518500291831158</v>
      </c>
      <c r="U230" s="58">
        <v>3.6341874021031528</v>
      </c>
      <c r="V230" s="58">
        <v>7.2650282905509673</v>
      </c>
      <c r="W230" s="58">
        <v>0.82420191580911706</v>
      </c>
      <c r="X230" s="58">
        <v>0.6205441063832432</v>
      </c>
      <c r="Y230" s="58">
        <v>0.81061163518561563</v>
      </c>
      <c r="Z230" s="58">
        <v>0.92969610649592938</v>
      </c>
    </row>
    <row r="231" spans="19:26" x14ac:dyDescent="0.2">
      <c r="S231" s="58">
        <v>3.8646087147038637</v>
      </c>
      <c r="T231" s="58">
        <v>6.5059585631603305</v>
      </c>
      <c r="U231" s="58">
        <v>4.3627359203747131</v>
      </c>
      <c r="V231" s="58">
        <v>7.0862852918002668</v>
      </c>
      <c r="W231" s="58">
        <v>0.80834632679208196</v>
      </c>
      <c r="X231" s="58">
        <v>0.72390865227524059</v>
      </c>
      <c r="Y231" s="58">
        <v>0.80491993065923295</v>
      </c>
      <c r="Z231" s="58">
        <v>0.93184742634022377</v>
      </c>
    </row>
    <row r="232" spans="19:26" x14ac:dyDescent="0.2">
      <c r="S232" s="58">
        <v>4.6089043850260811</v>
      </c>
      <c r="T232" s="58">
        <v>9.5533710666148846</v>
      </c>
      <c r="U232" s="58">
        <v>4.6179916338854534</v>
      </c>
      <c r="V232" s="58">
        <v>10.359564803023801</v>
      </c>
      <c r="W232" s="58">
        <v>0.79785326629803921</v>
      </c>
      <c r="X232" s="58">
        <v>0.72418582528983355</v>
      </c>
      <c r="Y232" s="58">
        <v>0.76807793223169762</v>
      </c>
      <c r="Z232" s="58">
        <v>0.90665918544201962</v>
      </c>
    </row>
    <row r="233" spans="19:26" x14ac:dyDescent="0.2">
      <c r="S233" s="58">
        <v>5.1339465291512605</v>
      </c>
      <c r="T233" s="58">
        <v>10.596945680463314</v>
      </c>
      <c r="U233" s="58">
        <v>5.32246593671531</v>
      </c>
      <c r="V233" s="58">
        <v>11.566237016455709</v>
      </c>
      <c r="W233" s="58">
        <v>0.77158200280048694</v>
      </c>
      <c r="X233" s="58">
        <v>0.66315128401125834</v>
      </c>
      <c r="Y233" s="58">
        <v>0.84195944910094589</v>
      </c>
      <c r="Z233" s="58">
        <v>0.91329149986894531</v>
      </c>
    </row>
    <row r="234" spans="19:26" x14ac:dyDescent="0.2">
      <c r="S234" s="58">
        <v>3.8176612739919755</v>
      </c>
      <c r="T234" s="58">
        <v>6.0359534402621371</v>
      </c>
      <c r="U234" s="58">
        <v>3.57824354164813</v>
      </c>
      <c r="V234" s="58">
        <v>5.6682167495436913</v>
      </c>
      <c r="W234" s="58">
        <v>0.74563031291083104</v>
      </c>
      <c r="X234" s="58">
        <v>0.60934544996391737</v>
      </c>
      <c r="Y234" s="58">
        <v>0.82803938251370457</v>
      </c>
      <c r="Z234" s="58">
        <v>0.94114284572655205</v>
      </c>
    </row>
    <row r="235" spans="19:26" x14ac:dyDescent="0.2">
      <c r="S235" s="58">
        <v>5.5766999233510486</v>
      </c>
      <c r="T235" s="58">
        <v>12.257883785944982</v>
      </c>
      <c r="U235" s="58">
        <v>5.3828969380324185</v>
      </c>
      <c r="V235" s="58">
        <v>11.645590686664418</v>
      </c>
      <c r="W235" s="58">
        <v>0.78112053713093743</v>
      </c>
      <c r="X235" s="58">
        <v>0.68930118732430179</v>
      </c>
      <c r="Y235" s="58">
        <v>0.87722354576187966</v>
      </c>
      <c r="Z235" s="58">
        <v>0.91283032514897944</v>
      </c>
    </row>
    <row r="236" spans="19:26" x14ac:dyDescent="0.2">
      <c r="S236" s="58">
        <v>5.1214225834749172</v>
      </c>
      <c r="T236" s="58">
        <v>9.8581406197961314</v>
      </c>
      <c r="U236" s="58">
        <v>5.5446043029483532</v>
      </c>
      <c r="V236" s="58">
        <v>10.344367823063234</v>
      </c>
      <c r="W236" s="58">
        <v>0.73589388065423933</v>
      </c>
      <c r="X236" s="58">
        <v>0.68659075870978148</v>
      </c>
      <c r="Y236" s="58">
        <v>0.86164647258129956</v>
      </c>
      <c r="Z236" s="58">
        <v>0.92857550692608326</v>
      </c>
    </row>
    <row r="237" spans="19:26" x14ac:dyDescent="0.2">
      <c r="S237" s="58">
        <v>6.0805924389632802</v>
      </c>
      <c r="T237" s="58">
        <v>14.107670945873421</v>
      </c>
      <c r="U237" s="58">
        <v>6.7244540882407415</v>
      </c>
      <c r="V237" s="58">
        <v>15.206480847578193</v>
      </c>
      <c r="W237" s="58">
        <v>0.73428213812491694</v>
      </c>
      <c r="X237" s="58">
        <v>0.58184643255282509</v>
      </c>
      <c r="Y237" s="58">
        <v>0.86732219636948571</v>
      </c>
      <c r="Z237" s="58">
        <v>0.90367157091072026</v>
      </c>
    </row>
    <row r="238" spans="19:26" x14ac:dyDescent="0.2">
      <c r="S238" s="58">
        <v>3.7307026775223093</v>
      </c>
      <c r="T238" s="58">
        <v>5.8540528085458359</v>
      </c>
      <c r="U238" s="58">
        <v>3.9975687485335456</v>
      </c>
      <c r="V238" s="58">
        <v>6.498822103654911</v>
      </c>
      <c r="W238" s="58">
        <v>0.78813089857591134</v>
      </c>
      <c r="X238" s="58">
        <v>0.72108286780017206</v>
      </c>
      <c r="Y238" s="58">
        <v>0.85387927589913848</v>
      </c>
      <c r="Z238" s="58">
        <v>0.95696356857613363</v>
      </c>
    </row>
    <row r="239" spans="19:26" x14ac:dyDescent="0.2">
      <c r="S239" s="58">
        <v>3.9399157429052192</v>
      </c>
      <c r="T239" s="58">
        <v>6.0861868270574035</v>
      </c>
      <c r="U239" s="58">
        <v>3.4749971729356135</v>
      </c>
      <c r="V239" s="58">
        <v>4.85326834667128</v>
      </c>
      <c r="W239" s="58">
        <v>0.71319430528156147</v>
      </c>
      <c r="X239" s="58">
        <v>0.58887099764283546</v>
      </c>
      <c r="Y239" s="58">
        <v>0.86128430609091167</v>
      </c>
      <c r="Z239" s="58">
        <v>0.95508363179208677</v>
      </c>
    </row>
    <row r="240" spans="19:26" x14ac:dyDescent="0.2">
      <c r="S240" s="58">
        <v>6.2400483636570465</v>
      </c>
      <c r="T240" s="58">
        <v>17.07094864771318</v>
      </c>
      <c r="U240" s="58">
        <v>6.3957190011439433</v>
      </c>
      <c r="V240" s="58">
        <v>19.314685869201977</v>
      </c>
      <c r="W240" s="58">
        <v>0.76634137693152726</v>
      </c>
      <c r="X240" s="58">
        <v>0.62618070218934152</v>
      </c>
      <c r="Y240" s="58">
        <v>0.83738778618598197</v>
      </c>
      <c r="Z240" s="58">
        <v>0.89465862965117748</v>
      </c>
    </row>
    <row r="241" spans="19:26" x14ac:dyDescent="0.2">
      <c r="S241" s="58">
        <v>4.442854026170278</v>
      </c>
      <c r="T241" s="58">
        <v>8.0243473735367665</v>
      </c>
      <c r="U241" s="58">
        <v>4.1221034977490607</v>
      </c>
      <c r="V241" s="58">
        <v>6.4320001494892614</v>
      </c>
      <c r="W241" s="58">
        <v>0.75465254368994084</v>
      </c>
      <c r="X241" s="58">
        <v>0.69885030294498529</v>
      </c>
      <c r="Y241" s="58">
        <v>0.81647611800284903</v>
      </c>
      <c r="Z241" s="58">
        <v>0.92891945316689362</v>
      </c>
    </row>
    <row r="242" spans="19:26" x14ac:dyDescent="0.2">
      <c r="S242" s="58">
        <v>6.3328078625902346</v>
      </c>
      <c r="T242" s="58">
        <v>17.297363962120123</v>
      </c>
      <c r="U242" s="58">
        <v>6.7466353121680314</v>
      </c>
      <c r="V242" s="58">
        <v>21.407143846842725</v>
      </c>
      <c r="W242" s="58">
        <v>0.73575728585328626</v>
      </c>
      <c r="X242" s="58">
        <v>0.64143782256003523</v>
      </c>
      <c r="Y242" s="58">
        <v>0.82149589550900848</v>
      </c>
      <c r="Z242" s="58">
        <v>0.89621389244462468</v>
      </c>
    </row>
    <row r="243" spans="19:26" x14ac:dyDescent="0.2">
      <c r="S243" s="58">
        <v>2.67400136096742</v>
      </c>
      <c r="T243" s="58">
        <v>3.6503498854229535</v>
      </c>
      <c r="U243" s="58">
        <v>2.4795277841205339</v>
      </c>
      <c r="V243" s="58">
        <v>3.5480364140176004</v>
      </c>
      <c r="W243" s="58">
        <v>0.86024493189261919</v>
      </c>
      <c r="X243" s="58">
        <v>0.68491589298052125</v>
      </c>
      <c r="Y243" s="58">
        <v>0.78863386792541812</v>
      </c>
      <c r="Z243" s="58">
        <v>0.95454075447341802</v>
      </c>
    </row>
    <row r="244" spans="19:26" x14ac:dyDescent="0.2">
      <c r="S244" s="58">
        <v>4.2924215517046918</v>
      </c>
      <c r="T244" s="58">
        <v>7.7883666513738437</v>
      </c>
      <c r="U244" s="58">
        <v>4.1408484642380294</v>
      </c>
      <c r="V244" s="58">
        <v>7.4968503576256786</v>
      </c>
      <c r="W244" s="58">
        <v>0.81575578193190434</v>
      </c>
      <c r="X244" s="58">
        <v>0.71476305905345228</v>
      </c>
      <c r="Y244" s="58">
        <v>0.82824024098678573</v>
      </c>
      <c r="Z244" s="58">
        <v>0.92440453047074111</v>
      </c>
    </row>
    <row r="245" spans="19:26" x14ac:dyDescent="0.2">
      <c r="S245" s="58">
        <v>4.569475302523716</v>
      </c>
      <c r="T245" s="58">
        <v>8.4919777711385507</v>
      </c>
      <c r="U245" s="58">
        <v>4.5974039325822202</v>
      </c>
      <c r="V245" s="58">
        <v>10.658231657300453</v>
      </c>
      <c r="W245" s="58">
        <v>0.79756876568609791</v>
      </c>
      <c r="X245" s="58">
        <v>0.68471103812642053</v>
      </c>
      <c r="Y245" s="58">
        <v>0.84991685923724403</v>
      </c>
      <c r="Z245" s="58">
        <v>0.9237085239321664</v>
      </c>
    </row>
    <row r="246" spans="19:26" x14ac:dyDescent="0.2">
      <c r="S246" s="58">
        <v>4.6352473787477386</v>
      </c>
      <c r="T246" s="58">
        <v>8.764143918574856</v>
      </c>
      <c r="U246" s="58">
        <v>4.0500029187277891</v>
      </c>
      <c r="V246" s="58">
        <v>6.6745774643053952</v>
      </c>
      <c r="W246" s="58">
        <v>0.79059801022057652</v>
      </c>
      <c r="X246" s="58">
        <v>0.6027357883467146</v>
      </c>
      <c r="Y246" s="58">
        <v>0.84075312574434358</v>
      </c>
      <c r="Z246" s="58">
        <v>0.91367388331900234</v>
      </c>
    </row>
    <row r="247" spans="19:26" x14ac:dyDescent="0.2">
      <c r="S247" s="58">
        <v>5.7066637894281138</v>
      </c>
      <c r="T247" s="58">
        <v>11.657120515356718</v>
      </c>
      <c r="U247" s="58">
        <v>5.2320539632908805</v>
      </c>
      <c r="V247" s="58">
        <v>11.265773501731779</v>
      </c>
      <c r="W247" s="58">
        <v>0.67656621133581984</v>
      </c>
      <c r="X247" s="58">
        <v>0.71831539412971857</v>
      </c>
      <c r="Y247" s="58">
        <v>0.83294882437048112</v>
      </c>
      <c r="Z247" s="58">
        <v>0.92963420040188327</v>
      </c>
    </row>
    <row r="248" spans="19:26" x14ac:dyDescent="0.2">
      <c r="S248" s="58">
        <v>8.0272465930734693</v>
      </c>
      <c r="T248" s="58">
        <v>38.056569836759785</v>
      </c>
      <c r="U248" s="58">
        <v>9.4667961464159376</v>
      </c>
      <c r="V248" s="58">
        <v>44.408932865289103</v>
      </c>
      <c r="W248" s="58">
        <v>0.69122570574024977</v>
      </c>
      <c r="X248" s="58">
        <v>0.6983169366707197</v>
      </c>
      <c r="Y248" s="58">
        <v>0.79537681976169217</v>
      </c>
      <c r="Z248" s="58">
        <v>0.8837191125496463</v>
      </c>
    </row>
    <row r="249" spans="19:26" x14ac:dyDescent="0.2">
      <c r="S249" s="58">
        <v>3.808917442713597</v>
      </c>
      <c r="T249" s="58">
        <v>6.0549891494837222</v>
      </c>
      <c r="U249" s="58">
        <v>3.312483744647698</v>
      </c>
      <c r="V249" s="58">
        <v>6.1902120985549542</v>
      </c>
      <c r="W249" s="58">
        <v>0.81204985362658466</v>
      </c>
      <c r="X249" s="58">
        <v>0.69435182433115405</v>
      </c>
      <c r="Y249" s="58">
        <v>0.87611485663730271</v>
      </c>
      <c r="Z249" s="58">
        <v>0.9505629523074367</v>
      </c>
    </row>
    <row r="250" spans="19:26" x14ac:dyDescent="0.2">
      <c r="S250" s="58">
        <v>5.2715046702118755</v>
      </c>
      <c r="T250" s="58">
        <v>12.201345780095901</v>
      </c>
      <c r="U250" s="58">
        <v>5.0228062465917453</v>
      </c>
      <c r="V250" s="58">
        <v>9.6195730077844921</v>
      </c>
      <c r="W250" s="58">
        <v>0.81373079888691147</v>
      </c>
      <c r="X250" s="58">
        <v>0.75080204591538002</v>
      </c>
      <c r="Y250" s="58">
        <v>0.82179129168815201</v>
      </c>
      <c r="Z250" s="58">
        <v>0.90591969879982348</v>
      </c>
    </row>
    <row r="251" spans="19:26" x14ac:dyDescent="0.2">
      <c r="S251" s="58">
        <v>5.5298403272455152</v>
      </c>
      <c r="T251" s="58">
        <v>13.27409153803033</v>
      </c>
      <c r="U251" s="58">
        <v>4.6354483965838549</v>
      </c>
      <c r="V251" s="58">
        <v>10.786253983332976</v>
      </c>
      <c r="W251" s="58">
        <v>0.7917942126268962</v>
      </c>
      <c r="X251" s="58">
        <v>0.69401012044519672</v>
      </c>
      <c r="Y251" s="58">
        <v>0.82489280822806932</v>
      </c>
      <c r="Z251" s="58">
        <v>0.90217528021620752</v>
      </c>
    </row>
    <row r="252" spans="19:26" x14ac:dyDescent="0.2">
      <c r="S252" s="58">
        <v>7.3205097370466916</v>
      </c>
      <c r="T252" s="58">
        <v>25.395036480038918</v>
      </c>
      <c r="U252" s="58">
        <v>7.4792957598512375</v>
      </c>
      <c r="V252" s="58">
        <v>32.246722823596883</v>
      </c>
      <c r="W252" s="58">
        <v>0.76867069491424467</v>
      </c>
      <c r="X252" s="58">
        <v>0.64038545260756174</v>
      </c>
      <c r="Y252" s="58">
        <v>0.8775846105938141</v>
      </c>
      <c r="Z252" s="58">
        <v>0.88915924570728766</v>
      </c>
    </row>
    <row r="253" spans="19:26" x14ac:dyDescent="0.2">
      <c r="S253" s="58">
        <v>4.9508672276338146</v>
      </c>
      <c r="T253" s="58">
        <v>10.323392215008026</v>
      </c>
      <c r="U253" s="58">
        <v>4.5378253312142709</v>
      </c>
      <c r="V253" s="58">
        <v>9.1471353613960513</v>
      </c>
      <c r="W253" s="58">
        <v>0.77794076586804628</v>
      </c>
      <c r="X253" s="58">
        <v>0.61180118530544203</v>
      </c>
      <c r="Y253" s="58">
        <v>0.8093438647221165</v>
      </c>
      <c r="Z253" s="58">
        <v>0.90474673105353898</v>
      </c>
    </row>
    <row r="254" spans="19:26" x14ac:dyDescent="0.2">
      <c r="S254" s="58">
        <v>3.9990384426835641</v>
      </c>
      <c r="T254" s="58">
        <v>6.7181880607310447</v>
      </c>
      <c r="U254" s="58">
        <v>3.7802553571121771</v>
      </c>
      <c r="V254" s="58">
        <v>5.5727500056652683</v>
      </c>
      <c r="W254" s="58">
        <v>0.75865255246341734</v>
      </c>
      <c r="X254" s="58">
        <v>0.65840339707465345</v>
      </c>
      <c r="Y254" s="58">
        <v>0.80341356084588889</v>
      </c>
      <c r="Z254" s="58">
        <v>0.9313393606024124</v>
      </c>
    </row>
    <row r="255" spans="19:26" x14ac:dyDescent="0.2">
      <c r="S255" s="58">
        <v>5.6285978970996</v>
      </c>
      <c r="T255" s="58">
        <v>12.205463197656371</v>
      </c>
      <c r="U255" s="58">
        <v>5.9803186207898076</v>
      </c>
      <c r="V255" s="58">
        <v>13.616320250811883</v>
      </c>
      <c r="W255" s="58">
        <v>0.72070809582228346</v>
      </c>
      <c r="X255" s="58">
        <v>0.69638739459838028</v>
      </c>
      <c r="Y255" s="58">
        <v>0.8341735776603294</v>
      </c>
      <c r="Z255" s="58">
        <v>0.91606884430376945</v>
      </c>
    </row>
    <row r="256" spans="19:26" x14ac:dyDescent="0.2">
      <c r="S256" s="58">
        <v>4.5261865847849752</v>
      </c>
      <c r="T256" s="58">
        <v>8.2025297317183181</v>
      </c>
      <c r="U256" s="58">
        <v>3.9862133328549834</v>
      </c>
      <c r="V256" s="58">
        <v>8.3564360070115171</v>
      </c>
      <c r="W256" s="58">
        <v>0.78658921673471249</v>
      </c>
      <c r="X256" s="58">
        <v>0.72636706899379322</v>
      </c>
      <c r="Y256" s="58">
        <v>0.85760579632419964</v>
      </c>
      <c r="Z256" s="58">
        <v>0.9334648845872946</v>
      </c>
    </row>
    <row r="257" spans="19:26" x14ac:dyDescent="0.2">
      <c r="S257" s="58">
        <v>3.1452298252411235</v>
      </c>
      <c r="T257" s="58">
        <v>4.5306313008684933</v>
      </c>
      <c r="U257" s="58">
        <v>3.0938620369362257</v>
      </c>
      <c r="V257" s="58">
        <v>5.4476239290962978</v>
      </c>
      <c r="W257" s="58">
        <v>0.80453648418796031</v>
      </c>
      <c r="X257" s="58">
        <v>0.52078097168546977</v>
      </c>
      <c r="Y257" s="58">
        <v>0.83488416548526101</v>
      </c>
      <c r="Z257" s="58">
        <v>0.93614704234307999</v>
      </c>
    </row>
    <row r="258" spans="19:26" x14ac:dyDescent="0.2">
      <c r="S258" s="58">
        <v>5.3729399270922373</v>
      </c>
      <c r="T258" s="58">
        <v>12.829740688175882</v>
      </c>
      <c r="U258" s="58">
        <v>5.0867274794427741</v>
      </c>
      <c r="V258" s="58">
        <v>10.162163976318995</v>
      </c>
      <c r="W258" s="58">
        <v>0.79956054167572888</v>
      </c>
      <c r="X258" s="58">
        <v>0.67872200025922647</v>
      </c>
      <c r="Y258" s="58">
        <v>0.80990255771079178</v>
      </c>
      <c r="Z258" s="58">
        <v>0.89985857800301727</v>
      </c>
    </row>
    <row r="259" spans="19:26" x14ac:dyDescent="0.2">
      <c r="S259" s="58">
        <v>5.4042802710605971</v>
      </c>
      <c r="T259" s="58">
        <v>11.06944914913071</v>
      </c>
      <c r="U259" s="58">
        <v>5.5511366911979794</v>
      </c>
      <c r="V259" s="58">
        <v>11.150182338391705</v>
      </c>
      <c r="W259" s="58">
        <v>0.73289577227473046</v>
      </c>
      <c r="X259" s="58">
        <v>0.69807524078510008</v>
      </c>
      <c r="Y259" s="58">
        <v>0.85328355870358352</v>
      </c>
      <c r="Z259" s="58">
        <v>0.92224191029410607</v>
      </c>
    </row>
    <row r="260" spans="19:26" x14ac:dyDescent="0.2">
      <c r="S260" s="58">
        <v>5.0940923511600795</v>
      </c>
      <c r="T260" s="58">
        <v>11.609176825839752</v>
      </c>
      <c r="U260" s="58">
        <v>5.0391504194426622</v>
      </c>
      <c r="V260" s="58">
        <v>14.910160956982677</v>
      </c>
      <c r="W260" s="58">
        <v>0.87544667465281734</v>
      </c>
      <c r="X260" s="58">
        <v>0.77444861929398301</v>
      </c>
      <c r="Y260" s="58">
        <v>0.84305344820091355</v>
      </c>
      <c r="Z260" s="58">
        <v>0.90625716111409793</v>
      </c>
    </row>
    <row r="261" spans="19:26" x14ac:dyDescent="0.2">
      <c r="S261" s="58">
        <v>3.7456538130973422</v>
      </c>
      <c r="T261" s="58">
        <v>6.3923463416353421</v>
      </c>
      <c r="U261" s="58">
        <v>4.0088700744977039</v>
      </c>
      <c r="V261" s="58">
        <v>7.4268812039346592</v>
      </c>
      <c r="W261" s="58">
        <v>0.85446593921538827</v>
      </c>
      <c r="X261" s="58">
        <v>0.67455259114802912</v>
      </c>
      <c r="Y261" s="58">
        <v>0.7844442323129438</v>
      </c>
      <c r="Z261" s="58">
        <v>0.91681320325726468</v>
      </c>
    </row>
    <row r="262" spans="19:26" x14ac:dyDescent="0.2">
      <c r="S262" s="58">
        <v>4.3966571677050048</v>
      </c>
      <c r="T262" s="58">
        <v>8.4023159772160554</v>
      </c>
      <c r="U262" s="58">
        <v>4.3045019197294723</v>
      </c>
      <c r="V262" s="58">
        <v>7.3613674043619497</v>
      </c>
      <c r="W262" s="58">
        <v>0.85108922420711675</v>
      </c>
      <c r="X262" s="58">
        <v>0.73466979422023204</v>
      </c>
      <c r="Y262" s="58">
        <v>0.82423259388813319</v>
      </c>
      <c r="Z262" s="58">
        <v>0.91679860439125527</v>
      </c>
    </row>
    <row r="263" spans="19:26" x14ac:dyDescent="0.2">
      <c r="S263" s="58">
        <v>4.5069544731821116</v>
      </c>
      <c r="T263" s="58">
        <v>8.7358778297078423</v>
      </c>
      <c r="U263" s="58">
        <v>4.2059264269859105</v>
      </c>
      <c r="V263" s="58">
        <v>7.5148669030753501</v>
      </c>
      <c r="W263" s="58">
        <v>0.78416688821313463</v>
      </c>
      <c r="X263" s="58">
        <v>0.53371454186852274</v>
      </c>
      <c r="Y263" s="58">
        <v>0.78946587625106635</v>
      </c>
      <c r="Z263" s="58">
        <v>0.90103734181976425</v>
      </c>
    </row>
    <row r="264" spans="19:26" x14ac:dyDescent="0.2">
      <c r="S264" s="58">
        <v>4.7831658560536257</v>
      </c>
      <c r="T264" s="58">
        <v>8.6983313979423418</v>
      </c>
      <c r="U264" s="58">
        <v>4.5468176767829158</v>
      </c>
      <c r="V264" s="58">
        <v>8.6917173227699305</v>
      </c>
      <c r="W264" s="58">
        <v>0.71145956289240198</v>
      </c>
      <c r="X264" s="58">
        <v>0.59369780866725086</v>
      </c>
      <c r="Y264" s="58">
        <v>0.83071216421983396</v>
      </c>
      <c r="Z264" s="58">
        <v>0.92420754095670243</v>
      </c>
    </row>
    <row r="265" spans="19:26" x14ac:dyDescent="0.2">
      <c r="S265" s="58">
        <v>5.2630046992587243</v>
      </c>
      <c r="T265" s="58">
        <v>9.8331889635597634</v>
      </c>
      <c r="U265" s="58">
        <v>5.2344827437440165</v>
      </c>
      <c r="V265" s="58">
        <v>10.239869752282639</v>
      </c>
      <c r="W265" s="58">
        <v>0.70369623027566597</v>
      </c>
      <c r="X265" s="58">
        <v>0.67671495185269515</v>
      </c>
      <c r="Y265" s="58">
        <v>0.87404784829375104</v>
      </c>
      <c r="Z265" s="58">
        <v>0.93760809013064006</v>
      </c>
    </row>
    <row r="266" spans="19:26" x14ac:dyDescent="0.2">
      <c r="S266" s="58">
        <v>6.1345674515679374</v>
      </c>
      <c r="T266" s="58">
        <v>15.212764310968023</v>
      </c>
      <c r="U266" s="58">
        <v>5.2890647450737616</v>
      </c>
      <c r="V266" s="58">
        <v>11.001043048689466</v>
      </c>
      <c r="W266" s="58">
        <v>0.72784307526615433</v>
      </c>
      <c r="X266" s="58">
        <v>0.68921582481006449</v>
      </c>
      <c r="Y266" s="58">
        <v>0.83264811710509601</v>
      </c>
      <c r="Z266" s="58">
        <v>0.90518525224980251</v>
      </c>
    </row>
    <row r="267" spans="19:26" x14ac:dyDescent="0.2">
      <c r="S267" s="68">
        <v>5.8503012265284751</v>
      </c>
      <c r="T267" s="68">
        <v>13.898363803775045</v>
      </c>
      <c r="U267" s="58">
        <v>6.391674495429795</v>
      </c>
      <c r="V267" s="68">
        <v>16.42812612931106</v>
      </c>
      <c r="W267" s="58">
        <v>0.79089743688728265</v>
      </c>
      <c r="X267" s="58">
        <v>0.76925264241353386</v>
      </c>
      <c r="Y267" s="58">
        <v>0.87801852500093436</v>
      </c>
      <c r="Z267" s="58">
        <v>0.91205111799952066</v>
      </c>
    </row>
    <row r="268" spans="19:26" x14ac:dyDescent="0.2">
      <c r="S268" s="58">
        <v>3.0781866687908401</v>
      </c>
      <c r="T268" s="58">
        <v>4.4776183164781029</v>
      </c>
      <c r="U268" s="58">
        <v>2.9636761508334231</v>
      </c>
      <c r="V268" s="58">
        <v>3.6562407444512544</v>
      </c>
      <c r="W268" s="58">
        <v>0.81762993028812225</v>
      </c>
      <c r="X268" s="58">
        <v>0.66897864819855068</v>
      </c>
      <c r="Y268" s="58">
        <v>0.79572852730819732</v>
      </c>
      <c r="Z268" s="58">
        <v>0.94678320151374218</v>
      </c>
    </row>
    <row r="269" spans="19:26" x14ac:dyDescent="0.2">
      <c r="S269" s="58">
        <v>2.9402100623048324</v>
      </c>
      <c r="T269" s="58">
        <v>4.0927274623614558</v>
      </c>
      <c r="U269" s="58">
        <v>3.0803781661236833</v>
      </c>
      <c r="V269" s="58">
        <v>4.5002401387591018</v>
      </c>
      <c r="W269" s="58">
        <v>0.7835395433714738</v>
      </c>
      <c r="X269" s="58">
        <v>0.53669130370733287</v>
      </c>
      <c r="Y269" s="58">
        <v>0.81618344484019789</v>
      </c>
      <c r="Z269" s="58">
        <v>0.94564724518095733</v>
      </c>
    </row>
    <row r="270" spans="19:26" x14ac:dyDescent="0.2">
      <c r="S270" s="58">
        <v>3.6088589561640085</v>
      </c>
      <c r="T270" s="58">
        <v>5.9028879881552543</v>
      </c>
      <c r="U270" s="58">
        <v>3.07544373813931</v>
      </c>
      <c r="V270" s="58">
        <v>5.3861361441214424</v>
      </c>
      <c r="W270" s="58">
        <v>0.79831907031774363</v>
      </c>
      <c r="X270" s="58">
        <v>0.62930712735090344</v>
      </c>
      <c r="Y270" s="58">
        <v>0.76693956946869146</v>
      </c>
      <c r="Z270" s="58">
        <v>0.9198030325437877</v>
      </c>
    </row>
    <row r="271" spans="19:26" x14ac:dyDescent="0.2">
      <c r="S271" s="58">
        <v>5.506745138797065</v>
      </c>
      <c r="T271" s="58">
        <v>12.530543022723421</v>
      </c>
      <c r="U271" s="58">
        <v>5.2647907547353858</v>
      </c>
      <c r="V271" s="58">
        <v>15.460293264574164</v>
      </c>
      <c r="W271" s="58">
        <v>0.77611256274232088</v>
      </c>
      <c r="X271" s="58">
        <v>0.72152938356152863</v>
      </c>
      <c r="Y271" s="58">
        <v>0.83929409507766617</v>
      </c>
      <c r="Z271" s="58">
        <v>0.90962910586075663</v>
      </c>
    </row>
    <row r="272" spans="19:26" x14ac:dyDescent="0.2">
      <c r="S272" s="58">
        <v>3.6419833479725274</v>
      </c>
      <c r="T272" s="58">
        <v>5.9777040555840211</v>
      </c>
      <c r="U272" s="58">
        <v>3.457789298792743</v>
      </c>
      <c r="V272" s="58">
        <v>6.8128241869386201</v>
      </c>
      <c r="W272" s="58">
        <v>0.80005335445677817</v>
      </c>
      <c r="X272" s="58">
        <v>0.69024680348676493</v>
      </c>
      <c r="Y272" s="58">
        <v>0.77254021058006916</v>
      </c>
      <c r="Z272" s="58">
        <v>0.92648397927069914</v>
      </c>
    </row>
    <row r="273" spans="19:26" x14ac:dyDescent="0.2">
      <c r="S273" s="58">
        <v>8.3040396920244</v>
      </c>
      <c r="T273" s="58">
        <v>67.94449480694513</v>
      </c>
      <c r="U273" s="58">
        <v>8.658150075393058</v>
      </c>
      <c r="V273" s="58">
        <v>71.027613523940346</v>
      </c>
      <c r="W273" s="58">
        <v>0.75283331049023916</v>
      </c>
      <c r="X273" s="58">
        <v>0.593306847604396</v>
      </c>
      <c r="Y273" s="58">
        <v>0.80804725704129732</v>
      </c>
      <c r="Z273" s="58">
        <v>0.87476115473661531</v>
      </c>
    </row>
    <row r="274" spans="19:26" x14ac:dyDescent="0.2">
      <c r="S274" s="58">
        <v>4.4903412469398987</v>
      </c>
      <c r="T274" s="58">
        <v>8.2960113651750795</v>
      </c>
      <c r="U274" s="58">
        <v>4.6453512905710541</v>
      </c>
      <c r="V274" s="58">
        <v>9.0194205047097924</v>
      </c>
      <c r="W274" s="58">
        <v>0.76413861111795467</v>
      </c>
      <c r="X274" s="58">
        <v>0.71092192180448888</v>
      </c>
      <c r="Y274" s="58">
        <v>0.81222076592012804</v>
      </c>
      <c r="Z274" s="58">
        <v>0.92550476502089807</v>
      </c>
    </row>
    <row r="275" spans="19:26" x14ac:dyDescent="0.2">
      <c r="S275" s="58">
        <v>3.0157425781019018</v>
      </c>
      <c r="T275" s="58">
        <v>4.3745191626695128</v>
      </c>
      <c r="U275" s="58">
        <v>3.0468370884503462</v>
      </c>
      <c r="V275" s="58">
        <v>4.4515297244903191</v>
      </c>
      <c r="W275" s="58">
        <v>0.86413032877709683</v>
      </c>
      <c r="X275" s="58">
        <v>0.62462515381684791</v>
      </c>
      <c r="Y275" s="58">
        <v>0.80429389778593485</v>
      </c>
      <c r="Z275" s="58">
        <v>0.93628473482753549</v>
      </c>
    </row>
    <row r="276" spans="19:26" x14ac:dyDescent="0.2">
      <c r="S276" s="58">
        <v>4.4401391765873157</v>
      </c>
      <c r="T276" s="58">
        <v>8.4191464038043691</v>
      </c>
      <c r="U276" s="58">
        <v>3.8488626326303641</v>
      </c>
      <c r="V276" s="58">
        <v>8.39315409753927</v>
      </c>
      <c r="W276" s="58">
        <v>0.8362349476260722</v>
      </c>
      <c r="X276" s="58">
        <v>0.63197335339533289</v>
      </c>
      <c r="Y276" s="58">
        <v>0.83157640420316947</v>
      </c>
      <c r="Z276" s="58">
        <v>0.91123373267063423</v>
      </c>
    </row>
    <row r="277" spans="19:26" x14ac:dyDescent="0.2">
      <c r="S277" s="58">
        <v>6.5664915729326534</v>
      </c>
      <c r="T277" s="58">
        <v>24.452070799578827</v>
      </c>
      <c r="U277" s="58">
        <v>7.080389552854232</v>
      </c>
      <c r="V277" s="58">
        <v>39.318687810934897</v>
      </c>
      <c r="W277" s="58">
        <v>0.87232507045568974</v>
      </c>
      <c r="X277" s="58">
        <v>0.77180750048000135</v>
      </c>
      <c r="Y277" s="58">
        <v>0.85114973539738603</v>
      </c>
      <c r="Z277" s="58">
        <v>0.887329358572442</v>
      </c>
    </row>
    <row r="278" spans="19:26" x14ac:dyDescent="0.2">
      <c r="S278" s="58">
        <v>3.7132941376335662</v>
      </c>
      <c r="T278" s="58">
        <v>6.1119662315892649</v>
      </c>
      <c r="U278" s="58">
        <v>3.4699242401940338</v>
      </c>
      <c r="V278" s="58">
        <v>6.159882312645764</v>
      </c>
      <c r="W278" s="58">
        <v>0.85852192749527478</v>
      </c>
      <c r="X278" s="58">
        <v>0.64910318331602523</v>
      </c>
      <c r="Y278" s="58">
        <v>0.8263721993865385</v>
      </c>
      <c r="Z278" s="58">
        <v>0.9247972521974267</v>
      </c>
    </row>
    <row r="279" spans="19:26" x14ac:dyDescent="0.2">
      <c r="S279" s="58">
        <v>5.7724700294698623</v>
      </c>
      <c r="T279" s="58">
        <v>16.738472764624177</v>
      </c>
      <c r="U279" s="58">
        <v>5.8667531841146978</v>
      </c>
      <c r="V279" s="58">
        <v>19.300264750308951</v>
      </c>
      <c r="W279" s="58">
        <v>0.83151489627316666</v>
      </c>
      <c r="X279" s="58">
        <v>0.71385949699534101</v>
      </c>
      <c r="Y279" s="58">
        <v>0.80075913923643371</v>
      </c>
      <c r="Z279" s="58">
        <v>0.89130733487010172</v>
      </c>
    </row>
    <row r="280" spans="19:26" x14ac:dyDescent="0.2">
      <c r="S280" s="58">
        <v>3.8880592295094836</v>
      </c>
      <c r="T280" s="58">
        <v>6.3814138503035727</v>
      </c>
      <c r="U280" s="58">
        <v>3.6844779825943772</v>
      </c>
      <c r="V280" s="58">
        <v>6.0134098140806698</v>
      </c>
      <c r="W280" s="58">
        <v>0.8064425553998944</v>
      </c>
      <c r="X280" s="58">
        <v>0.72374980688409241</v>
      </c>
      <c r="Y280" s="58">
        <v>0.84393434128983535</v>
      </c>
      <c r="Z280" s="58">
        <v>0.94341772537368862</v>
      </c>
    </row>
    <row r="281" spans="19:26" x14ac:dyDescent="0.2">
      <c r="S281" s="58">
        <v>4.1359634130019867</v>
      </c>
      <c r="T281" s="58">
        <v>6.9904095741760441</v>
      </c>
      <c r="U281" s="58">
        <v>4.3881804405110003</v>
      </c>
      <c r="V281" s="58">
        <v>7.0857571036816882</v>
      </c>
      <c r="W281" s="58">
        <v>0.80494073014781953</v>
      </c>
      <c r="X281" s="58">
        <v>0.685483902473911</v>
      </c>
      <c r="Y281" s="58">
        <v>0.86730371050955068</v>
      </c>
      <c r="Z281" s="58">
        <v>0.93798997203459777</v>
      </c>
    </row>
    <row r="282" spans="19:26" x14ac:dyDescent="0.2">
      <c r="S282" s="58">
        <v>6.9839492600022108</v>
      </c>
      <c r="T282" s="58">
        <v>19.283275766671601</v>
      </c>
      <c r="U282" s="58">
        <v>6.8543047187940243</v>
      </c>
      <c r="V282" s="58">
        <v>21.79391687677742</v>
      </c>
      <c r="W282" s="58">
        <v>0.70707783545112846</v>
      </c>
      <c r="X282" s="58">
        <v>0.77659149735143207</v>
      </c>
      <c r="Y282" s="58">
        <v>0.85663233092672475</v>
      </c>
      <c r="Z282" s="58">
        <v>0.907695817923732</v>
      </c>
    </row>
    <row r="283" spans="19:26" x14ac:dyDescent="0.2">
      <c r="S283" s="58">
        <v>3.1286363704892515</v>
      </c>
      <c r="T283" s="58">
        <v>4.5917981662606291</v>
      </c>
      <c r="U283" s="58">
        <v>3.4825259580094454</v>
      </c>
      <c r="V283" s="58">
        <v>4.0865297496015573</v>
      </c>
      <c r="W283" s="58">
        <v>0.82085272471778081</v>
      </c>
      <c r="X283" s="58">
        <v>0.64841324012649726</v>
      </c>
      <c r="Y283" s="58">
        <v>0.79915909304833133</v>
      </c>
      <c r="Z283" s="58">
        <v>0.94236549331212527</v>
      </c>
    </row>
    <row r="284" spans="19:26" x14ac:dyDescent="0.2">
      <c r="S284" s="58">
        <v>4.3938168099782899</v>
      </c>
      <c r="T284" s="58">
        <v>8.0597788730281454</v>
      </c>
      <c r="U284" s="58">
        <v>4.7774724512761706</v>
      </c>
      <c r="V284" s="58">
        <v>10.161061659520575</v>
      </c>
      <c r="W284" s="58">
        <v>0.77784852424338891</v>
      </c>
      <c r="X284" s="58">
        <v>0.64946573193454116</v>
      </c>
      <c r="Y284" s="58">
        <v>0.81064079127437638</v>
      </c>
      <c r="Z284" s="58">
        <v>0.91857208218092667</v>
      </c>
    </row>
    <row r="285" spans="19:26" x14ac:dyDescent="0.2">
      <c r="S285" s="58">
        <v>4.0086157605411206</v>
      </c>
      <c r="T285" s="58">
        <v>6.8437959741398222</v>
      </c>
      <c r="U285" s="58">
        <v>3.6358046451238772</v>
      </c>
      <c r="V285" s="58">
        <v>6.1665085219448175</v>
      </c>
      <c r="W285" s="58">
        <v>0.77161240522180063</v>
      </c>
      <c r="X285" s="58">
        <v>0.70561688254701105</v>
      </c>
      <c r="Y285" s="58">
        <v>0.7971359015223497</v>
      </c>
      <c r="Z285" s="58">
        <v>0.93140807567733674</v>
      </c>
    </row>
    <row r="286" spans="19:26" x14ac:dyDescent="0.2">
      <c r="S286" s="58">
        <v>4.372356684511038</v>
      </c>
      <c r="T286" s="58">
        <v>7.7360871164223308</v>
      </c>
      <c r="U286" s="58">
        <v>3.7497566903673047</v>
      </c>
      <c r="V286" s="58">
        <v>7.3267971706928101</v>
      </c>
      <c r="W286" s="58">
        <v>0.75391299159793423</v>
      </c>
      <c r="X286" s="58">
        <v>0.62237757513170067</v>
      </c>
      <c r="Y286" s="58">
        <v>0.82242658999293217</v>
      </c>
      <c r="Z286" s="58">
        <v>0.92415387399008486</v>
      </c>
    </row>
    <row r="287" spans="19:26" x14ac:dyDescent="0.2">
      <c r="S287" s="58">
        <v>2.8797744909738188</v>
      </c>
      <c r="T287" s="58">
        <v>4.0379054496032252</v>
      </c>
      <c r="U287" s="58">
        <v>2.7531504885438252</v>
      </c>
      <c r="V287" s="58">
        <v>3.2002083304094744</v>
      </c>
      <c r="W287" s="58">
        <v>0.80692850619027334</v>
      </c>
      <c r="X287" s="58">
        <v>0.56560221578491177</v>
      </c>
      <c r="Y287" s="58">
        <v>0.78806729779333695</v>
      </c>
      <c r="Z287" s="58">
        <v>0.9384787596452322</v>
      </c>
    </row>
    <row r="288" spans="19:26" x14ac:dyDescent="0.2">
      <c r="S288" s="58">
        <v>5.7180746113821268</v>
      </c>
      <c r="T288" s="58">
        <v>13.024624841995681</v>
      </c>
      <c r="U288" s="58">
        <v>4.7819048077893918</v>
      </c>
      <c r="V288" s="58">
        <v>13.55406752749743</v>
      </c>
      <c r="W288" s="58">
        <v>0.72646821214735435</v>
      </c>
      <c r="X288" s="58">
        <v>0.55273009772200155</v>
      </c>
      <c r="Y288" s="58">
        <v>0.82314605791659967</v>
      </c>
      <c r="Z288" s="58">
        <v>0.90001534895457824</v>
      </c>
    </row>
    <row r="289" spans="19:26" x14ac:dyDescent="0.2">
      <c r="S289" s="58">
        <v>8.4522916410880846</v>
      </c>
      <c r="T289" s="58">
        <v>58.504396335163563</v>
      </c>
      <c r="U289" s="58">
        <v>8.7056091075521991</v>
      </c>
      <c r="V289" s="58">
        <v>65.286474563268996</v>
      </c>
      <c r="W289" s="58">
        <v>0.73589208022847741</v>
      </c>
      <c r="X289" s="58">
        <v>0.73462421789645549</v>
      </c>
      <c r="Y289" s="58">
        <v>0.82088305725606681</v>
      </c>
      <c r="Z289" s="58">
        <v>0.87859761479748644</v>
      </c>
    </row>
    <row r="290" spans="19:26" x14ac:dyDescent="0.2">
      <c r="S290" s="58">
        <v>4.7341890349328288</v>
      </c>
      <c r="T290" s="58">
        <v>8.2271005639447097</v>
      </c>
      <c r="U290" s="58">
        <v>4.9353187602028035</v>
      </c>
      <c r="V290" s="58">
        <v>9.2691931081339956</v>
      </c>
      <c r="W290" s="58">
        <v>0.72167326909456064</v>
      </c>
      <c r="X290" s="58">
        <v>0.70112850638092361</v>
      </c>
      <c r="Y290" s="58">
        <v>0.87994886506757275</v>
      </c>
      <c r="Z290" s="58">
        <v>0.95055376871946917</v>
      </c>
    </row>
    <row r="291" spans="19:26" x14ac:dyDescent="0.2">
      <c r="S291" s="58">
        <v>5.2535400876239287</v>
      </c>
      <c r="T291" s="58">
        <v>10.686191505263061</v>
      </c>
      <c r="U291" s="58">
        <v>5.3820250923932811</v>
      </c>
      <c r="V291" s="58">
        <v>12.812201649983312</v>
      </c>
      <c r="W291" s="58">
        <v>0.7049588431022249</v>
      </c>
      <c r="X291" s="58">
        <v>0.72923065254716302</v>
      </c>
      <c r="Y291" s="58">
        <v>0.80856067044124302</v>
      </c>
      <c r="Z291" s="58">
        <v>0.92376472153274081</v>
      </c>
    </row>
    <row r="292" spans="19:26" x14ac:dyDescent="0.2">
      <c r="S292" s="58">
        <v>3.6369969352322324</v>
      </c>
      <c r="T292" s="58">
        <v>5.7929645851544649</v>
      </c>
      <c r="U292" s="58">
        <v>3.5046370540827327</v>
      </c>
      <c r="V292" s="58">
        <v>5.0014560516724131</v>
      </c>
      <c r="W292" s="58">
        <v>0.87446779734761737</v>
      </c>
      <c r="X292" s="58">
        <v>0.72356464852516866</v>
      </c>
      <c r="Y292" s="58">
        <v>0.86616141363469101</v>
      </c>
      <c r="Z292" s="58">
        <v>0.94327960383750586</v>
      </c>
    </row>
    <row r="293" spans="19:26" x14ac:dyDescent="0.2">
      <c r="S293" s="58">
        <v>4.8824991586616333</v>
      </c>
      <c r="T293" s="58">
        <v>9.9764603080508198</v>
      </c>
      <c r="U293" s="58">
        <v>4.2710808006979954</v>
      </c>
      <c r="V293" s="58">
        <v>9.4456306378821449</v>
      </c>
      <c r="W293" s="58">
        <v>0.7837224539562796</v>
      </c>
      <c r="X293" s="58">
        <v>0.55476232227141087</v>
      </c>
      <c r="Y293" s="58">
        <v>0.81662258567265866</v>
      </c>
      <c r="Z293" s="58">
        <v>0.90197709868968823</v>
      </c>
    </row>
    <row r="294" spans="19:26" x14ac:dyDescent="0.2">
      <c r="S294" s="58">
        <v>4.3286738793680817</v>
      </c>
      <c r="T294" s="58">
        <v>7.8986327059850074</v>
      </c>
      <c r="U294" s="58">
        <v>4.4113669319807292</v>
      </c>
      <c r="V294" s="58">
        <v>8.7308465420669741</v>
      </c>
      <c r="W294" s="58">
        <v>0.83942813884920253</v>
      </c>
      <c r="X294" s="58">
        <v>0.59795034840196359</v>
      </c>
      <c r="Y294" s="58">
        <v>0.84813131075961623</v>
      </c>
      <c r="Z294" s="58">
        <v>0.91310529010166064</v>
      </c>
    </row>
    <row r="295" spans="19:26" x14ac:dyDescent="0.2">
      <c r="S295" s="58">
        <v>6.5882490301002745</v>
      </c>
      <c r="T295" s="58">
        <v>18.874086621410374</v>
      </c>
      <c r="U295" s="58">
        <v>6.4019378326469338</v>
      </c>
      <c r="V295" s="58">
        <v>21.968933972045903</v>
      </c>
      <c r="W295" s="58">
        <v>0.71415274518819893</v>
      </c>
      <c r="X295" s="58">
        <v>0.71449061996654573</v>
      </c>
      <c r="Y295" s="58">
        <v>0.8109490344618373</v>
      </c>
      <c r="Z295" s="58">
        <v>0.89856298824946768</v>
      </c>
    </row>
    <row r="296" spans="19:26" x14ac:dyDescent="0.2">
      <c r="S296" s="58">
        <v>4.1601990036173673</v>
      </c>
      <c r="T296" s="58">
        <v>6.8068270431880737</v>
      </c>
      <c r="U296" s="58">
        <v>4.4348260565484905</v>
      </c>
      <c r="V296" s="58">
        <v>7.2117085285601599</v>
      </c>
      <c r="W296" s="58">
        <v>0.7204750820228274</v>
      </c>
      <c r="X296" s="58">
        <v>0.58887403887603029</v>
      </c>
      <c r="Y296" s="58">
        <v>0.83667707377421952</v>
      </c>
      <c r="Z296" s="58">
        <v>0.93794850722396106</v>
      </c>
    </row>
    <row r="297" spans="19:26" x14ac:dyDescent="0.2">
      <c r="S297" s="58">
        <v>4.1691170287150152</v>
      </c>
      <c r="T297" s="58">
        <v>7.145260186067639</v>
      </c>
      <c r="U297" s="58">
        <v>4.309323080773158</v>
      </c>
      <c r="V297" s="58">
        <v>5.6501518195840301</v>
      </c>
      <c r="W297" s="58">
        <v>0.75235138912057065</v>
      </c>
      <c r="X297" s="58">
        <v>0.7427248996986977</v>
      </c>
      <c r="Y297" s="58">
        <v>0.81299950195509152</v>
      </c>
      <c r="Z297" s="58">
        <v>0.9410264375865165</v>
      </c>
    </row>
    <row r="298" spans="19:26" x14ac:dyDescent="0.2">
      <c r="S298" s="58">
        <v>5.8663510360845486</v>
      </c>
      <c r="T298" s="58">
        <v>15.151563301669368</v>
      </c>
      <c r="U298" s="58">
        <v>5.0443525673347462</v>
      </c>
      <c r="V298" s="58">
        <v>12.202623039192188</v>
      </c>
      <c r="W298" s="58">
        <v>0.80777856919113988</v>
      </c>
      <c r="X298" s="58">
        <v>0.62781531784063949</v>
      </c>
      <c r="Y298" s="58">
        <v>0.84876116021074766</v>
      </c>
      <c r="Z298" s="58">
        <v>0.89571994397121257</v>
      </c>
    </row>
    <row r="299" spans="19:26" x14ac:dyDescent="0.2">
      <c r="S299" s="58">
        <v>5.3760433204872715</v>
      </c>
      <c r="T299" s="58">
        <v>10.620883736834942</v>
      </c>
      <c r="U299" s="58">
        <v>4.837542706245288</v>
      </c>
      <c r="V299" s="58">
        <v>9.3088225635327255</v>
      </c>
      <c r="W299" s="58">
        <v>0.68717479238473655</v>
      </c>
      <c r="X299" s="58">
        <v>0.68826350102639922</v>
      </c>
      <c r="Y299" s="58">
        <v>0.82605530356045542</v>
      </c>
      <c r="Z299" s="58">
        <v>0.92788728913382812</v>
      </c>
    </row>
    <row r="300" spans="19:26" x14ac:dyDescent="0.2">
      <c r="S300" s="58">
        <v>3.8834766328310608</v>
      </c>
      <c r="T300" s="58">
        <v>6.4142479727914701</v>
      </c>
      <c r="U300" s="58">
        <v>3.3770191470892739</v>
      </c>
      <c r="V300" s="58">
        <v>5.668703226940111</v>
      </c>
      <c r="W300" s="58">
        <v>0.78518121183394762</v>
      </c>
      <c r="X300" s="58">
        <v>0.69137115679835182</v>
      </c>
      <c r="Y300" s="58">
        <v>0.81731756245495646</v>
      </c>
      <c r="Z300" s="58">
        <v>0.93653118986748229</v>
      </c>
    </row>
    <row r="301" spans="19:26" x14ac:dyDescent="0.2">
      <c r="S301" s="58">
        <v>4.3097376111198571</v>
      </c>
      <c r="T301" s="58">
        <v>7.3309084162825435</v>
      </c>
      <c r="U301" s="58">
        <v>4.9414240989950668</v>
      </c>
      <c r="V301" s="58">
        <v>7.7779629101757166</v>
      </c>
      <c r="W301" s="58">
        <v>0.74714922732757283</v>
      </c>
      <c r="X301" s="58">
        <v>0.54029158849947789</v>
      </c>
      <c r="Y301" s="58">
        <v>0.8470411125948456</v>
      </c>
      <c r="Z301" s="58">
        <v>0.92313417190572411</v>
      </c>
    </row>
    <row r="302" spans="19:26" x14ac:dyDescent="0.2">
      <c r="S302" s="58">
        <v>3.8539694435125287</v>
      </c>
      <c r="T302" s="58">
        <v>6.2827471770780754</v>
      </c>
      <c r="U302" s="58">
        <v>3.6469405041056988</v>
      </c>
      <c r="V302" s="58">
        <v>5.4972363450073392</v>
      </c>
      <c r="W302" s="58">
        <v>0.71441752652368251</v>
      </c>
      <c r="X302" s="58">
        <v>0.57966843303727322</v>
      </c>
      <c r="Y302" s="58">
        <v>0.77073961402879854</v>
      </c>
      <c r="Z302" s="58">
        <v>0.92634895756869651</v>
      </c>
    </row>
    <row r="303" spans="19:26" x14ac:dyDescent="0.2">
      <c r="S303" s="58">
        <v>5.2509053332215654</v>
      </c>
      <c r="T303" s="58">
        <v>12.910328950291458</v>
      </c>
      <c r="U303" s="58">
        <v>4.9855785670172992</v>
      </c>
      <c r="V303" s="58">
        <v>15.897782609085143</v>
      </c>
      <c r="W303" s="58">
        <v>0.88674815425810904</v>
      </c>
      <c r="X303" s="58">
        <v>0.73380840879683384</v>
      </c>
      <c r="Y303" s="58">
        <v>0.83114802851514824</v>
      </c>
      <c r="Z303" s="58">
        <v>0.89835541924341455</v>
      </c>
    </row>
    <row r="304" spans="19:26" x14ac:dyDescent="0.2">
      <c r="S304" s="58">
        <v>3.7484097397707137</v>
      </c>
      <c r="T304" s="58">
        <v>5.9818052266623996</v>
      </c>
      <c r="U304" s="58">
        <v>3.6100108948116394</v>
      </c>
      <c r="V304" s="58">
        <v>6.0469170676929718</v>
      </c>
      <c r="W304" s="58">
        <v>0.80852733955100542</v>
      </c>
      <c r="X304" s="58">
        <v>0.63872797619148458</v>
      </c>
      <c r="Y304" s="58">
        <v>0.8485322370193612</v>
      </c>
      <c r="Z304" s="58">
        <v>0.93770423501054079</v>
      </c>
    </row>
    <row r="305" spans="19:26" x14ac:dyDescent="0.2">
      <c r="S305" s="58">
        <v>3.8336890171926705</v>
      </c>
      <c r="T305" s="58">
        <v>6.1439920322441157</v>
      </c>
      <c r="U305" s="58">
        <v>4.2648865412217809</v>
      </c>
      <c r="V305" s="58">
        <v>6.0802380185701841</v>
      </c>
      <c r="W305" s="58">
        <v>0.76661384851986547</v>
      </c>
      <c r="X305" s="58">
        <v>0.66140030737789735</v>
      </c>
      <c r="Y305" s="58">
        <v>0.83093449589823598</v>
      </c>
      <c r="Z305" s="58">
        <v>0.94323209428108823</v>
      </c>
    </row>
    <row r="306" spans="19:26" x14ac:dyDescent="0.2">
      <c r="S306" s="58">
        <v>5.7426969940338362</v>
      </c>
      <c r="T306" s="58">
        <v>14.933975304317229</v>
      </c>
      <c r="U306" s="58">
        <v>6.2919228416450963</v>
      </c>
      <c r="V306" s="58">
        <v>19.375082100423427</v>
      </c>
      <c r="W306" s="58">
        <v>0.80379063821350072</v>
      </c>
      <c r="X306" s="58">
        <v>0.7588717903005886</v>
      </c>
      <c r="Y306" s="58">
        <v>0.82443054811764627</v>
      </c>
      <c r="Z306" s="58">
        <v>0.90073758292784967</v>
      </c>
    </row>
    <row r="307" spans="19:26" x14ac:dyDescent="0.2">
      <c r="S307" s="58">
        <v>3.6490740041817129</v>
      </c>
      <c r="T307" s="58">
        <v>5.6505437480114615</v>
      </c>
      <c r="U307" s="58">
        <v>3.9673159323388778</v>
      </c>
      <c r="V307" s="58">
        <v>6.6274355943652914</v>
      </c>
      <c r="W307" s="58">
        <v>0.81122809590959088</v>
      </c>
      <c r="X307" s="58">
        <v>0.63987797249021172</v>
      </c>
      <c r="Y307" s="58">
        <v>0.87210604239619605</v>
      </c>
      <c r="Z307" s="58">
        <v>0.94714829745386953</v>
      </c>
    </row>
    <row r="308" spans="19:26" x14ac:dyDescent="0.2">
      <c r="S308" s="58">
        <v>4.9281128062916144</v>
      </c>
      <c r="T308" s="58">
        <v>9.6686661637481581</v>
      </c>
      <c r="U308" s="58">
        <v>4.8767837172950372</v>
      </c>
      <c r="V308" s="58">
        <v>10.732811037450185</v>
      </c>
      <c r="W308" s="58">
        <v>0.79340859251085605</v>
      </c>
      <c r="X308" s="58">
        <v>0.60661194231480386</v>
      </c>
      <c r="Y308" s="58">
        <v>0.86626541721898442</v>
      </c>
      <c r="Z308" s="58">
        <v>0.91311633227177502</v>
      </c>
    </row>
    <row r="309" spans="19:26" x14ac:dyDescent="0.2">
      <c r="S309" s="58">
        <v>4.9246143801889639</v>
      </c>
      <c r="T309" s="58">
        <v>9.4573515914584245</v>
      </c>
      <c r="U309" s="58">
        <v>5.2230462590663551</v>
      </c>
      <c r="V309" s="58">
        <v>10.914464154403289</v>
      </c>
      <c r="W309" s="58">
        <v>0.73198957245247609</v>
      </c>
      <c r="X309" s="58">
        <v>0.66483286217133442</v>
      </c>
      <c r="Y309" s="58">
        <v>0.82746574858230337</v>
      </c>
      <c r="Z309" s="58">
        <v>0.92275438033421864</v>
      </c>
    </row>
    <row r="310" spans="19:26" x14ac:dyDescent="0.2">
      <c r="S310" s="58">
        <v>3.8777080003973272</v>
      </c>
      <c r="T310" s="58">
        <v>6.1643765359801561</v>
      </c>
      <c r="U310" s="58">
        <v>3.6233890679847187</v>
      </c>
      <c r="V310" s="58">
        <v>5.3521323636966454</v>
      </c>
      <c r="W310" s="58">
        <v>0.7479724040799014</v>
      </c>
      <c r="X310" s="58">
        <v>0.66291353664701247</v>
      </c>
      <c r="Y310" s="58">
        <v>0.83739093693399602</v>
      </c>
      <c r="Z310" s="58">
        <v>0.94959095260987136</v>
      </c>
    </row>
    <row r="311" spans="19:26" x14ac:dyDescent="0.2">
      <c r="S311" s="58">
        <v>4.4210413926759999</v>
      </c>
      <c r="T311" s="58">
        <v>8.0508660698320451</v>
      </c>
      <c r="U311" s="58">
        <v>4.7708708949178584</v>
      </c>
      <c r="V311" s="58">
        <v>9.4224699389502238</v>
      </c>
      <c r="W311" s="58">
        <v>0.7955757834494257</v>
      </c>
      <c r="X311" s="58">
        <v>0.74249893234040309</v>
      </c>
      <c r="Y311" s="58">
        <v>0.83750936729392544</v>
      </c>
      <c r="Z311" s="58">
        <v>0.93037160318286105</v>
      </c>
    </row>
    <row r="312" spans="19:26" x14ac:dyDescent="0.2">
      <c r="S312" s="58">
        <v>3.3168315790334391</v>
      </c>
      <c r="T312" s="58">
        <v>5.0438314185476418</v>
      </c>
      <c r="U312" s="58">
        <v>3.5226857622390244</v>
      </c>
      <c r="V312" s="58">
        <v>6.6578759784540882</v>
      </c>
      <c r="W312" s="58">
        <v>0.76021020677199602</v>
      </c>
      <c r="X312" s="58">
        <v>0.70228015298069013</v>
      </c>
      <c r="Y312" s="58">
        <v>0.76099684044420324</v>
      </c>
      <c r="Z312" s="58">
        <v>0.94317839006348037</v>
      </c>
    </row>
    <row r="313" spans="19:26" x14ac:dyDescent="0.2">
      <c r="S313" s="58">
        <v>5.6692017133459141</v>
      </c>
      <c r="T313" s="58">
        <v>11.558985257836767</v>
      </c>
      <c r="U313" s="58">
        <v>5.6994391307803616</v>
      </c>
      <c r="V313" s="58">
        <v>9.9451214440746618</v>
      </c>
      <c r="W313" s="58">
        <v>0.72219650833841698</v>
      </c>
      <c r="X313" s="58">
        <v>0.57259854654798625</v>
      </c>
      <c r="Y313" s="58">
        <v>0.88372819635885602</v>
      </c>
      <c r="Z313" s="58">
        <v>0.91447550457842164</v>
      </c>
    </row>
    <row r="314" spans="19:26" x14ac:dyDescent="0.2">
      <c r="S314" s="58">
        <v>3.1360608970380621</v>
      </c>
      <c r="T314" s="58">
        <v>4.5599160442853206</v>
      </c>
      <c r="U314" s="58">
        <v>3.0307637258286229</v>
      </c>
      <c r="V314" s="58">
        <v>4.2514478931475583</v>
      </c>
      <c r="W314" s="58">
        <v>0.84359296426714236</v>
      </c>
      <c r="X314" s="58">
        <v>0.62115530673474073</v>
      </c>
      <c r="Y314" s="58">
        <v>0.83818064035514572</v>
      </c>
      <c r="Z314" s="58">
        <v>0.94553773959662957</v>
      </c>
    </row>
    <row r="315" spans="19:26" x14ac:dyDescent="0.2">
      <c r="S315" s="58">
        <v>3.2203845593090206</v>
      </c>
      <c r="T315" s="58">
        <v>4.743782035904748</v>
      </c>
      <c r="U315" s="58">
        <v>3.000063223504049</v>
      </c>
      <c r="V315" s="58">
        <v>4.0726258338532624</v>
      </c>
      <c r="W315" s="58">
        <v>0.7976414754764396</v>
      </c>
      <c r="X315" s="58">
        <v>0.66653864809348606</v>
      </c>
      <c r="Y315" s="58">
        <v>0.81034608260794005</v>
      </c>
      <c r="Z315" s="58">
        <v>0.95090966409428423</v>
      </c>
    </row>
    <row r="316" spans="19:26" x14ac:dyDescent="0.2">
      <c r="S316" s="58">
        <v>5.9153165699096455</v>
      </c>
      <c r="T316" s="58">
        <v>15.451356054805787</v>
      </c>
      <c r="U316" s="58">
        <v>5.9322597459177429</v>
      </c>
      <c r="V316" s="58">
        <v>16.345545309915419</v>
      </c>
      <c r="W316" s="58">
        <v>0.78869441061493584</v>
      </c>
      <c r="X316" s="58">
        <v>0.61618582141680989</v>
      </c>
      <c r="Y316" s="58">
        <v>0.83468979228036999</v>
      </c>
      <c r="Z316" s="58">
        <v>0.89472134666417547</v>
      </c>
    </row>
    <row r="317" spans="19:26" x14ac:dyDescent="0.2">
      <c r="S317" s="58">
        <v>7.9943848320102537</v>
      </c>
      <c r="T317" s="58">
        <v>35.9350859435704</v>
      </c>
      <c r="U317" s="58">
        <v>7.9831168157763317</v>
      </c>
      <c r="V317" s="58">
        <v>44.384898183797581</v>
      </c>
      <c r="W317" s="58">
        <v>0.75486693477824485</v>
      </c>
      <c r="X317" s="58">
        <v>0.72772920102486927</v>
      </c>
      <c r="Y317" s="58">
        <v>0.86497914243281848</v>
      </c>
      <c r="Z317" s="58">
        <v>0.88577881121002444</v>
      </c>
    </row>
    <row r="318" spans="19:26" x14ac:dyDescent="0.2">
      <c r="S318" s="58">
        <v>4.5627700847973971</v>
      </c>
      <c r="T318" s="58">
        <v>8.8715607854247551</v>
      </c>
      <c r="U318" s="58">
        <v>3.8074124779258911</v>
      </c>
      <c r="V318" s="58">
        <v>6.6003990310362246</v>
      </c>
      <c r="W318" s="58">
        <v>0.82103389863456644</v>
      </c>
      <c r="X318" s="58">
        <v>0.67251062076574308</v>
      </c>
      <c r="Y318" s="58">
        <v>0.8237995238427922</v>
      </c>
      <c r="Z318" s="58">
        <v>0.9127992017361688</v>
      </c>
    </row>
    <row r="319" spans="19:26" x14ac:dyDescent="0.2">
      <c r="S319" s="58">
        <v>7.4817377731404759</v>
      </c>
      <c r="T319" s="58">
        <v>40.854366634380014</v>
      </c>
      <c r="U319" s="58">
        <v>8.0395037283719866</v>
      </c>
      <c r="V319" s="58">
        <v>44.41846780571489</v>
      </c>
      <c r="W319" s="58">
        <v>0.79874214875441962</v>
      </c>
      <c r="X319" s="58">
        <v>0.74907741677232331</v>
      </c>
      <c r="Y319" s="58">
        <v>0.81963298527772832</v>
      </c>
      <c r="Z319" s="58">
        <v>0.88048494380427722</v>
      </c>
    </row>
    <row r="320" spans="19:26" x14ac:dyDescent="0.2">
      <c r="S320" s="58">
        <v>4.1383466111375533</v>
      </c>
      <c r="T320" s="58">
        <v>7.2831084848354317</v>
      </c>
      <c r="U320" s="58">
        <v>4.4718712568668781</v>
      </c>
      <c r="V320" s="58">
        <v>6.6253207518959485</v>
      </c>
      <c r="W320" s="58">
        <v>0.78215681731953035</v>
      </c>
      <c r="X320" s="58">
        <v>0.68591313573319379</v>
      </c>
      <c r="Y320" s="58">
        <v>0.80113205735229975</v>
      </c>
      <c r="Z320" s="58">
        <v>0.9247859526517217</v>
      </c>
    </row>
    <row r="321" spans="19:26" x14ac:dyDescent="0.2">
      <c r="S321" s="58">
        <v>4.3055103707250364</v>
      </c>
      <c r="T321" s="58">
        <v>7.5231882043727181</v>
      </c>
      <c r="U321" s="58">
        <v>4.7459054814992365</v>
      </c>
      <c r="V321" s="58">
        <v>7.9113311751453725</v>
      </c>
      <c r="W321" s="58">
        <v>0.81968751812381391</v>
      </c>
      <c r="X321" s="58">
        <v>0.64512399697089928</v>
      </c>
      <c r="Y321" s="58">
        <v>0.87872398333477231</v>
      </c>
      <c r="Z321" s="58">
        <v>0.92821280495402414</v>
      </c>
    </row>
    <row r="322" spans="19:26" x14ac:dyDescent="0.2">
      <c r="S322" s="58">
        <v>4.0404141358175769</v>
      </c>
      <c r="T322" s="58">
        <v>6.7701823238737759</v>
      </c>
      <c r="U322" s="58">
        <v>4.6013833997571645</v>
      </c>
      <c r="V322" s="58">
        <v>8.9921659940622032</v>
      </c>
      <c r="W322" s="58">
        <v>0.80214735623349287</v>
      </c>
      <c r="X322" s="58">
        <v>0.7191906177598355</v>
      </c>
      <c r="Y322" s="58">
        <v>0.85205045892751408</v>
      </c>
      <c r="Z322" s="58">
        <v>0.94142556833355129</v>
      </c>
    </row>
    <row r="323" spans="19:26" x14ac:dyDescent="0.2">
      <c r="S323" s="58">
        <v>3.0819792041529119</v>
      </c>
      <c r="T323" s="58">
        <v>4.3942753310957672</v>
      </c>
      <c r="U323" s="58">
        <v>3.2185407299096469</v>
      </c>
      <c r="V323" s="58">
        <v>3.5970807787094099</v>
      </c>
      <c r="W323" s="58">
        <v>0.81871880730145707</v>
      </c>
      <c r="X323" s="58">
        <v>0.56839307558580887</v>
      </c>
      <c r="Y323" s="58">
        <v>0.84416517079512055</v>
      </c>
      <c r="Z323" s="58">
        <v>0.94618950172499272</v>
      </c>
    </row>
    <row r="324" spans="19:26" x14ac:dyDescent="0.2">
      <c r="S324" s="58">
        <v>3.7780944892099719</v>
      </c>
      <c r="T324" s="58">
        <v>6.1824011284981406</v>
      </c>
      <c r="U324" s="58">
        <v>4.7166329330447416</v>
      </c>
      <c r="V324" s="58">
        <v>8.5282020921407078</v>
      </c>
      <c r="W324" s="58">
        <v>0.83499003444992348</v>
      </c>
      <c r="X324" s="58">
        <v>0.51787736410723995</v>
      </c>
      <c r="Y324" s="58">
        <v>0.83858968013187574</v>
      </c>
      <c r="Z324" s="58">
        <v>0.91467751914477347</v>
      </c>
    </row>
    <row r="325" spans="19:26" x14ac:dyDescent="0.2">
      <c r="S325" s="58">
        <v>7.1252250699830935</v>
      </c>
      <c r="T325" s="58">
        <v>30.111270765486964</v>
      </c>
      <c r="U325" s="58">
        <v>6.4345545423113109</v>
      </c>
      <c r="V325" s="58">
        <v>25.023427592789808</v>
      </c>
      <c r="W325" s="58">
        <v>0.79358589971151305</v>
      </c>
      <c r="X325" s="58">
        <v>0.71282970718946426</v>
      </c>
      <c r="Y325" s="58">
        <v>0.8272284802675598</v>
      </c>
      <c r="Z325" s="58">
        <v>0.88425721725742867</v>
      </c>
    </row>
    <row r="326" spans="19:26" x14ac:dyDescent="0.2">
      <c r="S326" s="58">
        <v>6.0475237818618242</v>
      </c>
      <c r="T326" s="58">
        <v>13.388914837411219</v>
      </c>
      <c r="U326" s="58">
        <v>5.8548155699642743</v>
      </c>
      <c r="V326" s="58">
        <v>16.118537381302332</v>
      </c>
      <c r="W326" s="58">
        <v>0.71757326007218958</v>
      </c>
      <c r="X326" s="58">
        <v>0.71830267301391482</v>
      </c>
      <c r="Y326" s="58">
        <v>0.87251047735545473</v>
      </c>
      <c r="Z326" s="58">
        <v>0.92026078179736803</v>
      </c>
    </row>
    <row r="327" spans="19:26" x14ac:dyDescent="0.2">
      <c r="S327" s="58">
        <v>4.632978741362022</v>
      </c>
      <c r="T327" s="58">
        <v>8.2628566578161227</v>
      </c>
      <c r="U327" s="58">
        <v>4.422669418753431</v>
      </c>
      <c r="V327" s="58">
        <v>8.2783397858553371</v>
      </c>
      <c r="W327" s="58">
        <v>0.72732804181854949</v>
      </c>
      <c r="X327" s="58">
        <v>0.62619982930662821</v>
      </c>
      <c r="Y327" s="58">
        <v>0.83937620119698453</v>
      </c>
      <c r="Z327" s="58">
        <v>0.92953160900354426</v>
      </c>
    </row>
    <row r="328" spans="19:26" x14ac:dyDescent="0.2">
      <c r="S328" s="58">
        <v>3.5434344173359711</v>
      </c>
      <c r="T328" s="58">
        <v>5.5665619451451533</v>
      </c>
      <c r="U328" s="58">
        <v>3.7351604581452866</v>
      </c>
      <c r="V328" s="58">
        <v>5.2773269091729116</v>
      </c>
      <c r="W328" s="58">
        <v>0.80755177966869152</v>
      </c>
      <c r="X328" s="58">
        <v>0.73964114398604452</v>
      </c>
      <c r="Y328" s="58">
        <v>0.81094649675670405</v>
      </c>
      <c r="Z328" s="58">
        <v>0.9463508155735777</v>
      </c>
    </row>
    <row r="329" spans="19:26" x14ac:dyDescent="0.2">
      <c r="S329" s="58">
        <v>4.9418179678229377</v>
      </c>
      <c r="T329" s="58">
        <v>9.0715357015436382</v>
      </c>
      <c r="U329" s="58">
        <v>5.2588813772142586</v>
      </c>
      <c r="V329" s="58">
        <v>8.7600367211621197</v>
      </c>
      <c r="W329" s="58">
        <v>0.74249250727005534</v>
      </c>
      <c r="X329" s="58">
        <v>0.53125983544247912</v>
      </c>
      <c r="Y329" s="58">
        <v>0.88240062822557319</v>
      </c>
      <c r="Z329" s="58">
        <v>0.91773039451758043</v>
      </c>
    </row>
    <row r="330" spans="19:26" x14ac:dyDescent="0.2">
      <c r="S330" s="58">
        <v>4.5281616095886283</v>
      </c>
      <c r="T330" s="58">
        <v>8.4700554305880011</v>
      </c>
      <c r="U330" s="58">
        <v>4.3770207478309722</v>
      </c>
      <c r="V330" s="58">
        <v>6.7901683085115367</v>
      </c>
      <c r="W330" s="58">
        <v>0.85245268237665639</v>
      </c>
      <c r="X330" s="58">
        <v>0.76896137921256169</v>
      </c>
      <c r="Y330" s="58">
        <v>0.87841447928624317</v>
      </c>
      <c r="Z330" s="58">
        <v>0.92895101498029864</v>
      </c>
    </row>
    <row r="331" spans="19:26" x14ac:dyDescent="0.2">
      <c r="S331" s="58">
        <v>4.295287471778594</v>
      </c>
      <c r="T331" s="58">
        <v>7.2303795539614759</v>
      </c>
      <c r="U331" s="58">
        <v>4.6431629859911236</v>
      </c>
      <c r="V331" s="58">
        <v>8.9552814251530801</v>
      </c>
      <c r="W331" s="58">
        <v>0.68473252285386288</v>
      </c>
      <c r="X331" s="58">
        <v>0.62602707839773186</v>
      </c>
      <c r="Y331" s="58">
        <v>0.79446557028596032</v>
      </c>
      <c r="Z331" s="58">
        <v>0.93754974242929512</v>
      </c>
    </row>
    <row r="332" spans="19:26" x14ac:dyDescent="0.2">
      <c r="S332" s="58">
        <v>4.085247008550386</v>
      </c>
      <c r="T332" s="58">
        <v>6.74651528577429</v>
      </c>
      <c r="U332" s="58">
        <v>3.5901352867250949</v>
      </c>
      <c r="V332" s="58">
        <v>6.1662619763473403</v>
      </c>
      <c r="W332" s="58">
        <v>0.78744681953563278</v>
      </c>
      <c r="X332" s="58">
        <v>0.52513302729722033</v>
      </c>
      <c r="Y332" s="58">
        <v>0.87132763569943295</v>
      </c>
      <c r="Z332" s="58">
        <v>0.92313809835935123</v>
      </c>
    </row>
    <row r="333" spans="19:26" x14ac:dyDescent="0.2">
      <c r="S333" s="58">
        <v>4.3238625051311939</v>
      </c>
      <c r="T333" s="58">
        <v>7.4466715464415829</v>
      </c>
      <c r="U333" s="58">
        <v>4.3629890732792616</v>
      </c>
      <c r="V333" s="58">
        <v>7.5582522184515115</v>
      </c>
      <c r="W333" s="58">
        <v>0.75693822309594061</v>
      </c>
      <c r="X333" s="58">
        <v>0.69519133140418843</v>
      </c>
      <c r="Y333" s="58">
        <v>0.84465499215438911</v>
      </c>
      <c r="Z333" s="58">
        <v>0.93951627740116539</v>
      </c>
    </row>
    <row r="334" spans="19:26" x14ac:dyDescent="0.2">
      <c r="S334" s="58">
        <v>3.3654917985724153</v>
      </c>
      <c r="T334" s="58">
        <v>5.1443401740154915</v>
      </c>
      <c r="U334" s="58">
        <v>3.0377273070599755</v>
      </c>
      <c r="V334" s="58">
        <v>3.9429277372320395</v>
      </c>
      <c r="W334" s="58">
        <v>0.83166824170142306</v>
      </c>
      <c r="X334" s="58">
        <v>0.76111252552635655</v>
      </c>
      <c r="Y334" s="58">
        <v>0.81551282420449467</v>
      </c>
      <c r="Z334" s="58">
        <v>0.95168580468909436</v>
      </c>
    </row>
    <row r="335" spans="19:26" x14ac:dyDescent="0.2">
      <c r="S335" s="58">
        <v>6.2358796664619076</v>
      </c>
      <c r="T335" s="58">
        <v>16.896660934945778</v>
      </c>
      <c r="U335" s="58">
        <v>6.0017714190760429</v>
      </c>
      <c r="V335" s="58">
        <v>14.494494568959519</v>
      </c>
      <c r="W335" s="58">
        <v>0.70313726898207751</v>
      </c>
      <c r="X335" s="58">
        <v>0.61318647031467699</v>
      </c>
      <c r="Y335" s="58">
        <v>0.78473672224162305</v>
      </c>
      <c r="Z335" s="58">
        <v>0.89456351271248014</v>
      </c>
    </row>
    <row r="336" spans="19:26" x14ac:dyDescent="0.2">
      <c r="S336" s="58">
        <v>4.0713230773733713</v>
      </c>
      <c r="T336" s="58">
        <v>6.794425491886531</v>
      </c>
      <c r="U336" s="58">
        <v>4.1238688903496898</v>
      </c>
      <c r="V336" s="58">
        <v>5.9792986921034297</v>
      </c>
      <c r="W336" s="58">
        <v>0.74875988968292229</v>
      </c>
      <c r="X336" s="58">
        <v>0.63424064218886433</v>
      </c>
      <c r="Y336" s="58">
        <v>0.81933967590790724</v>
      </c>
      <c r="Z336" s="58">
        <v>0.93362021426523878</v>
      </c>
    </row>
    <row r="337" spans="19:26" x14ac:dyDescent="0.2">
      <c r="S337" s="58">
        <v>5.108134593649444</v>
      </c>
      <c r="T337" s="58">
        <v>10.489067401926899</v>
      </c>
      <c r="U337" s="58">
        <v>5.1834238734140934</v>
      </c>
      <c r="V337" s="58">
        <v>8.9700037720997585</v>
      </c>
      <c r="W337" s="58">
        <v>0.75569243938782071</v>
      </c>
      <c r="X337" s="58">
        <v>0.76962390310946915</v>
      </c>
      <c r="Y337" s="58">
        <v>0.82760225545837907</v>
      </c>
      <c r="Z337" s="58">
        <v>0.92258304763587118</v>
      </c>
    </row>
    <row r="338" spans="19:26" x14ac:dyDescent="0.2">
      <c r="S338" s="58">
        <v>4.9628567060189122</v>
      </c>
      <c r="T338" s="58">
        <v>11.604783470373992</v>
      </c>
      <c r="U338" s="58">
        <v>4.5877809901679569</v>
      </c>
      <c r="V338" s="58">
        <v>9.5903658399598264</v>
      </c>
      <c r="W338" s="58">
        <v>0.86030868043542508</v>
      </c>
      <c r="X338" s="58">
        <v>0.67188212319058127</v>
      </c>
      <c r="Y338" s="58">
        <v>0.79242790272411512</v>
      </c>
      <c r="Z338" s="58">
        <v>0.89581264141534678</v>
      </c>
    </row>
    <row r="339" spans="19:26" x14ac:dyDescent="0.2">
      <c r="S339" s="58">
        <v>7.2147299282668831</v>
      </c>
      <c r="T339" s="58">
        <v>24.648303815867482</v>
      </c>
      <c r="U339" s="58">
        <v>7.302434798327921</v>
      </c>
      <c r="V339" s="58">
        <v>29.264982394070916</v>
      </c>
      <c r="W339" s="58">
        <v>0.73917377564715336</v>
      </c>
      <c r="X339" s="58">
        <v>0.60257649781596989</v>
      </c>
      <c r="Y339" s="58">
        <v>0.84219473616568408</v>
      </c>
      <c r="Z339" s="58">
        <v>0.88784620733670483</v>
      </c>
    </row>
    <row r="340" spans="19:26" x14ac:dyDescent="0.2">
      <c r="S340" s="58">
        <v>5.0208178931569147</v>
      </c>
      <c r="T340" s="58">
        <v>10.469834018392078</v>
      </c>
      <c r="U340" s="58">
        <v>4.3573125530748635</v>
      </c>
      <c r="V340" s="58">
        <v>10.453621809700028</v>
      </c>
      <c r="W340" s="58">
        <v>0.84433903677022382</v>
      </c>
      <c r="X340" s="58">
        <v>0.62316209037656933</v>
      </c>
      <c r="Y340" s="58">
        <v>0.87402351329472772</v>
      </c>
      <c r="Z340" s="58">
        <v>0.90672306839655714</v>
      </c>
    </row>
    <row r="341" spans="19:26" x14ac:dyDescent="0.2">
      <c r="S341" s="58">
        <v>3.2751960995360401</v>
      </c>
      <c r="T341" s="58">
        <v>4.9845657944723669</v>
      </c>
      <c r="U341" s="58">
        <v>2.6566913145922051</v>
      </c>
      <c r="V341" s="58">
        <v>5.1112004797356505</v>
      </c>
      <c r="W341" s="58">
        <v>0.8639282619114258</v>
      </c>
      <c r="X341" s="58">
        <v>0.65727513145427341</v>
      </c>
      <c r="Y341" s="58">
        <v>0.81108153447125342</v>
      </c>
      <c r="Z341" s="58">
        <v>0.93370647079686619</v>
      </c>
    </row>
    <row r="342" spans="19:26" x14ac:dyDescent="0.2">
      <c r="S342" s="58">
        <v>3.5370192195253654</v>
      </c>
      <c r="T342" s="58">
        <v>5.4708859805459431</v>
      </c>
      <c r="U342" s="58">
        <v>3.6565583023699069</v>
      </c>
      <c r="V342" s="58">
        <v>5.0006187272392166</v>
      </c>
      <c r="W342" s="58">
        <v>0.80195426097455857</v>
      </c>
      <c r="X342" s="58">
        <v>0.644310081676438</v>
      </c>
      <c r="Y342" s="58">
        <v>0.83046282874408095</v>
      </c>
      <c r="Z342" s="58">
        <v>0.94157280641428975</v>
      </c>
    </row>
    <row r="343" spans="19:26" x14ac:dyDescent="0.2">
      <c r="S343" s="58">
        <v>4.6406732014621612</v>
      </c>
      <c r="T343" s="58">
        <v>9.1619997699914233</v>
      </c>
      <c r="U343" s="58">
        <v>4.6487530011446854</v>
      </c>
      <c r="V343" s="58">
        <v>10.565547837764704</v>
      </c>
      <c r="W343" s="58">
        <v>0.80533393517774976</v>
      </c>
      <c r="X343" s="58">
        <v>0.6276880231332036</v>
      </c>
      <c r="Y343" s="58">
        <v>0.81507630941671994</v>
      </c>
      <c r="Z343" s="58">
        <v>0.90829571087258876</v>
      </c>
    </row>
    <row r="344" spans="19:26" x14ac:dyDescent="0.2">
      <c r="S344" s="58">
        <v>4.9304039718967658</v>
      </c>
      <c r="T344" s="58">
        <v>9.4449328893368687</v>
      </c>
      <c r="U344" s="58">
        <v>5.2079526592408474</v>
      </c>
      <c r="V344" s="58">
        <v>10.552977738771233</v>
      </c>
      <c r="W344" s="58">
        <v>0.75161800833014758</v>
      </c>
      <c r="X344" s="58">
        <v>0.72414221613026819</v>
      </c>
      <c r="Y344" s="58">
        <v>0.84927094045099549</v>
      </c>
      <c r="Z344" s="58">
        <v>0.92943508604435188</v>
      </c>
    </row>
    <row r="345" spans="19:26" x14ac:dyDescent="0.2">
      <c r="S345" s="58">
        <v>4.5775796584204063</v>
      </c>
      <c r="T345" s="58">
        <v>8.3626769686997129</v>
      </c>
      <c r="U345" s="58">
        <v>4.3548325295141508</v>
      </c>
      <c r="V345" s="58">
        <v>8.1838688444717622</v>
      </c>
      <c r="W345" s="58">
        <v>0.82176352533970931</v>
      </c>
      <c r="X345" s="58">
        <v>0.74859923067525735</v>
      </c>
      <c r="Y345" s="58">
        <v>0.89124608777645054</v>
      </c>
      <c r="Z345" s="58">
        <v>0.93507614499008629</v>
      </c>
    </row>
    <row r="346" spans="19:26" x14ac:dyDescent="0.2">
      <c r="S346" s="58">
        <v>4.8268378008672732</v>
      </c>
      <c r="T346" s="58">
        <v>9.233439212305484</v>
      </c>
      <c r="U346" s="58">
        <v>4.6716403611290662</v>
      </c>
      <c r="V346" s="58">
        <v>8.1658329701094257</v>
      </c>
      <c r="W346" s="58">
        <v>0.72920954573857999</v>
      </c>
      <c r="X346" s="58">
        <v>0.70486149728494341</v>
      </c>
      <c r="Y346" s="58">
        <v>0.81214971822662751</v>
      </c>
      <c r="Z346" s="58">
        <v>0.92539546490181435</v>
      </c>
    </row>
    <row r="347" spans="19:26" x14ac:dyDescent="0.2">
      <c r="S347" s="58">
        <v>6.603972971999795</v>
      </c>
      <c r="T347" s="58">
        <v>23.264663963186813</v>
      </c>
      <c r="U347" s="58">
        <v>6.5805384888686005</v>
      </c>
      <c r="V347" s="58">
        <v>27.758994490561207</v>
      </c>
      <c r="W347" s="58">
        <v>0.79541990715622912</v>
      </c>
      <c r="X347" s="58">
        <v>0.533185226957825</v>
      </c>
      <c r="Y347" s="58">
        <v>0.81687934703345644</v>
      </c>
      <c r="Z347" s="58">
        <v>0.88208825584165684</v>
      </c>
    </row>
    <row r="348" spans="19:26" x14ac:dyDescent="0.2">
      <c r="S348" s="58">
        <v>7.4174437491474299</v>
      </c>
      <c r="T348" s="58">
        <v>32.521952421076072</v>
      </c>
      <c r="U348" s="58">
        <v>8.0259365409442225</v>
      </c>
      <c r="V348" s="58">
        <v>46.951097192024456</v>
      </c>
      <c r="W348" s="58">
        <v>0.76242778603423933</v>
      </c>
      <c r="X348" s="58">
        <v>0.59743544144989602</v>
      </c>
      <c r="Y348" s="58">
        <v>0.82334324525698221</v>
      </c>
      <c r="Z348" s="58">
        <v>0.8812924025859572</v>
      </c>
    </row>
    <row r="349" spans="19:26" x14ac:dyDescent="0.2">
      <c r="S349" s="58">
        <v>4.3026121929277625</v>
      </c>
      <c r="T349" s="58">
        <v>7.2971169410665109</v>
      </c>
      <c r="U349" s="58">
        <v>4.2762102717859332</v>
      </c>
      <c r="V349" s="58">
        <v>7.9888187843728007</v>
      </c>
      <c r="W349" s="58">
        <v>0.76478161902135988</v>
      </c>
      <c r="X349" s="58">
        <v>0.65818065278374926</v>
      </c>
      <c r="Y349" s="58">
        <v>0.8662520309374212</v>
      </c>
      <c r="Z349" s="58">
        <v>0.93948495574982072</v>
      </c>
    </row>
    <row r="350" spans="19:26" x14ac:dyDescent="0.2">
      <c r="S350" s="58">
        <v>4.0189050756732225</v>
      </c>
      <c r="T350" s="58">
        <v>6.7836323735358093</v>
      </c>
      <c r="U350" s="58">
        <v>4.3768513271269409</v>
      </c>
      <c r="V350" s="58">
        <v>6.609831419677489</v>
      </c>
      <c r="W350" s="58">
        <v>0.74248478545518515</v>
      </c>
      <c r="X350" s="58">
        <v>0.6603865735881268</v>
      </c>
      <c r="Y350" s="58">
        <v>0.78967634441556844</v>
      </c>
      <c r="Z350" s="58">
        <v>0.93072513712383931</v>
      </c>
    </row>
    <row r="351" spans="19:26" x14ac:dyDescent="0.2">
      <c r="S351" s="58">
        <v>5.55465659398988</v>
      </c>
      <c r="T351" s="58">
        <v>12.74036779204266</v>
      </c>
      <c r="U351" s="58">
        <v>5.2231212496113013</v>
      </c>
      <c r="V351" s="58">
        <v>11.678893271896873</v>
      </c>
      <c r="W351" s="58">
        <v>0.79411080369597764</v>
      </c>
      <c r="X351" s="58">
        <v>0.57891707816928006</v>
      </c>
      <c r="Y351" s="58">
        <v>0.8572537463524087</v>
      </c>
      <c r="Z351" s="58">
        <v>0.89960808021050598</v>
      </c>
    </row>
    <row r="352" spans="19:26" x14ac:dyDescent="0.2">
      <c r="S352" s="58">
        <v>3.1536031699655895</v>
      </c>
      <c r="T352" s="58">
        <v>4.6215681756802649</v>
      </c>
      <c r="U352" s="58">
        <v>3.2194279443850689</v>
      </c>
      <c r="V352" s="58">
        <v>4.8442103502238805</v>
      </c>
      <c r="W352" s="58">
        <v>0.80577554390461581</v>
      </c>
      <c r="X352" s="58">
        <v>0.67819907836835258</v>
      </c>
      <c r="Y352" s="58">
        <v>0.80170124404331167</v>
      </c>
      <c r="Z352" s="58">
        <v>0.95012739115488731</v>
      </c>
    </row>
    <row r="353" spans="19:26" x14ac:dyDescent="0.2">
      <c r="S353" s="58">
        <v>7.7990362174920227</v>
      </c>
      <c r="T353" s="58">
        <v>37.552787992200166</v>
      </c>
      <c r="U353" s="58">
        <v>8.0192098559929139</v>
      </c>
      <c r="V353" s="58">
        <v>30.925463153641157</v>
      </c>
      <c r="W353" s="58">
        <v>0.76446016265589078</v>
      </c>
      <c r="X353" s="58">
        <v>0.68372215101520772</v>
      </c>
      <c r="Y353" s="58">
        <v>0.84285404386193208</v>
      </c>
      <c r="Z353" s="58">
        <v>0.88242977806011602</v>
      </c>
    </row>
    <row r="354" spans="19:26" x14ac:dyDescent="0.2">
      <c r="S354" s="58">
        <v>4.5684709053557766</v>
      </c>
      <c r="T354" s="58">
        <v>7.77195157555433</v>
      </c>
      <c r="U354" s="58">
        <v>4.4126557485885627</v>
      </c>
      <c r="V354" s="58">
        <v>7.5644026474833304</v>
      </c>
      <c r="W354" s="58">
        <v>0.71652156230956976</v>
      </c>
      <c r="X354" s="58">
        <v>0.57617574064415678</v>
      </c>
      <c r="Y354" s="58">
        <v>0.86730042610882507</v>
      </c>
      <c r="Z354" s="58">
        <v>0.93505137974218333</v>
      </c>
    </row>
    <row r="355" spans="19:26" x14ac:dyDescent="0.2">
      <c r="S355" s="58">
        <v>6.3078153680026965</v>
      </c>
      <c r="T355" s="58">
        <v>17.570959107358647</v>
      </c>
      <c r="U355" s="58">
        <v>5.5876420508169753</v>
      </c>
      <c r="V355" s="58">
        <v>14.454199649849851</v>
      </c>
      <c r="W355" s="58">
        <v>0.79062852417115603</v>
      </c>
      <c r="X355" s="58">
        <v>0.72795486193683057</v>
      </c>
      <c r="Y355" s="58">
        <v>0.85958622251447969</v>
      </c>
      <c r="Z355" s="58">
        <v>0.89910633896361958</v>
      </c>
    </row>
    <row r="356" spans="19:26" x14ac:dyDescent="0.2">
      <c r="S356" s="58">
        <v>3.0237744223113538</v>
      </c>
      <c r="T356" s="58">
        <v>4.3500425094300672</v>
      </c>
      <c r="U356" s="58">
        <v>3.1095234716955145</v>
      </c>
      <c r="V356" s="58">
        <v>4.7430688883827505</v>
      </c>
      <c r="W356" s="58">
        <v>0.84005696223941528</v>
      </c>
      <c r="X356" s="58">
        <v>0.60601275123879139</v>
      </c>
      <c r="Y356" s="58">
        <v>0.81210626448839129</v>
      </c>
      <c r="Z356" s="58">
        <v>0.94023553473020405</v>
      </c>
    </row>
    <row r="357" spans="19:26" x14ac:dyDescent="0.2">
      <c r="S357" s="58">
        <v>7.2892336024754538</v>
      </c>
      <c r="T357" s="58">
        <v>38.37916515014512</v>
      </c>
      <c r="U357" s="58">
        <v>7.8100468759595278</v>
      </c>
      <c r="V357" s="58">
        <v>67.744162539499385</v>
      </c>
      <c r="W357" s="58">
        <v>0.79180920881026073</v>
      </c>
      <c r="X357" s="58">
        <v>0.59937679417110068</v>
      </c>
      <c r="Y357" s="58">
        <v>0.80149807147915642</v>
      </c>
      <c r="Z357" s="58">
        <v>0.87784202577911408</v>
      </c>
    </row>
    <row r="358" spans="19:26" x14ac:dyDescent="0.2">
      <c r="S358" s="58">
        <v>6.5430275527224158</v>
      </c>
      <c r="T358" s="58">
        <v>20.11859038577013</v>
      </c>
      <c r="U358" s="58">
        <v>6.0116238495649643</v>
      </c>
      <c r="V358" s="58">
        <v>16.395087477573675</v>
      </c>
      <c r="W358" s="58">
        <v>0.78677167573828577</v>
      </c>
      <c r="X358" s="58">
        <v>0.64139538005804375</v>
      </c>
      <c r="Y358" s="58">
        <v>0.84635426052869767</v>
      </c>
      <c r="Z358" s="58">
        <v>0.89079479642551962</v>
      </c>
    </row>
    <row r="359" spans="19:26" x14ac:dyDescent="0.2">
      <c r="S359" s="58">
        <v>3.2631058592676623</v>
      </c>
      <c r="T359" s="58">
        <v>4.962536586480339</v>
      </c>
      <c r="U359" s="58">
        <v>2.9879629650996242</v>
      </c>
      <c r="V359" s="58">
        <v>3.8238335384081958</v>
      </c>
      <c r="W359" s="58">
        <v>0.83281050113904664</v>
      </c>
      <c r="X359" s="58">
        <v>0.6765632422352037</v>
      </c>
      <c r="Y359" s="58">
        <v>0.78905093705254703</v>
      </c>
      <c r="Z359" s="58">
        <v>0.9355131264642006</v>
      </c>
    </row>
    <row r="360" spans="19:26" x14ac:dyDescent="0.2">
      <c r="S360" s="58">
        <v>3.7433383819177362</v>
      </c>
      <c r="T360" s="58">
        <v>6.0766227858433828</v>
      </c>
      <c r="U360" s="58">
        <v>3.9845583910811064</v>
      </c>
      <c r="V360" s="58">
        <v>6.2641714439300173</v>
      </c>
      <c r="W360" s="58">
        <v>0.79410480971211805</v>
      </c>
      <c r="X360" s="58">
        <v>0.63992063133038513</v>
      </c>
      <c r="Y360" s="58">
        <v>0.81046089333642302</v>
      </c>
      <c r="Z360" s="58">
        <v>0.93045163254555585</v>
      </c>
    </row>
    <row r="361" spans="19:26" x14ac:dyDescent="0.2">
      <c r="S361" s="58">
        <v>5.3008428479531879</v>
      </c>
      <c r="T361" s="58">
        <v>12.211964752033783</v>
      </c>
      <c r="U361" s="58">
        <v>4.7184527220034145</v>
      </c>
      <c r="V361" s="58">
        <v>11.14601343681761</v>
      </c>
      <c r="W361" s="58">
        <v>0.76551370566807719</v>
      </c>
      <c r="X361" s="58">
        <v>0.7032077472706727</v>
      </c>
      <c r="Y361" s="58">
        <v>0.79357114288062691</v>
      </c>
      <c r="Z361" s="58">
        <v>0.90404183409248429</v>
      </c>
    </row>
    <row r="362" spans="19:26" x14ac:dyDescent="0.2">
      <c r="S362" s="58">
        <v>3.7161569807807457</v>
      </c>
      <c r="T362" s="58">
        <v>5.7436263383865844</v>
      </c>
      <c r="U362" s="58">
        <v>3.689609729447473</v>
      </c>
      <c r="V362" s="58">
        <v>6.2081685925537951</v>
      </c>
      <c r="W362" s="58">
        <v>0.80667932976247714</v>
      </c>
      <c r="X362" s="58">
        <v>0.63544951250651605</v>
      </c>
      <c r="Y362" s="58">
        <v>0.893476114152575</v>
      </c>
      <c r="Z362" s="58">
        <v>0.9513637785099861</v>
      </c>
    </row>
    <row r="363" spans="19:26" x14ac:dyDescent="0.2">
      <c r="S363" s="58">
        <v>4.2844822063738999</v>
      </c>
      <c r="T363" s="58">
        <v>7.5585569705808275</v>
      </c>
      <c r="U363" s="58">
        <v>4.3899669046992864</v>
      </c>
      <c r="V363" s="58">
        <v>8.5816108374987774</v>
      </c>
      <c r="W363" s="58">
        <v>0.82147644846602352</v>
      </c>
      <c r="X363" s="58">
        <v>0.7367129122743834</v>
      </c>
      <c r="Y363" s="58">
        <v>0.86291892310361173</v>
      </c>
      <c r="Z363" s="58">
        <v>0.93470880655185218</v>
      </c>
    </row>
    <row r="364" spans="19:26" x14ac:dyDescent="0.2">
      <c r="S364" s="58">
        <v>5.3958938568587573</v>
      </c>
      <c r="T364" s="58">
        <v>13.067750391973714</v>
      </c>
      <c r="U364" s="58">
        <v>4.6480152424830674</v>
      </c>
      <c r="V364" s="58">
        <v>9.5987821787684791</v>
      </c>
      <c r="W364" s="58">
        <v>0.79873204437526202</v>
      </c>
      <c r="X364" s="58">
        <v>0.71964318265776706</v>
      </c>
      <c r="Y364" s="58">
        <v>0.80530564914189895</v>
      </c>
      <c r="Z364" s="58">
        <v>0.90104044855646548</v>
      </c>
    </row>
    <row r="365" spans="19:26" x14ac:dyDescent="0.2">
      <c r="S365" s="58">
        <v>4.680228032921967</v>
      </c>
      <c r="T365" s="58">
        <v>8.529861871824707</v>
      </c>
      <c r="U365" s="58">
        <v>4.9206160477259644</v>
      </c>
      <c r="V365" s="58">
        <v>9.3486444022739725</v>
      </c>
      <c r="W365" s="58">
        <v>0.75952982887969622</v>
      </c>
      <c r="X365" s="58">
        <v>0.71848881261170972</v>
      </c>
      <c r="Y365" s="58">
        <v>0.8580231320647228</v>
      </c>
      <c r="Z365" s="58">
        <v>0.93551898272159062</v>
      </c>
    </row>
    <row r="366" spans="19:26" x14ac:dyDescent="0.2">
      <c r="S366" s="58">
        <v>5.107620768441997</v>
      </c>
      <c r="T366" s="58">
        <v>11.144283833524447</v>
      </c>
      <c r="U366" s="58">
        <v>4.8461570353781234</v>
      </c>
      <c r="V366" s="58">
        <v>8.9244710362480024</v>
      </c>
      <c r="W366" s="58">
        <v>0.799224554241448</v>
      </c>
      <c r="X366" s="58">
        <v>0.66727940812090047</v>
      </c>
      <c r="Y366" s="58">
        <v>0.82105665277676199</v>
      </c>
      <c r="Z366" s="58">
        <v>0.90531064094835667</v>
      </c>
    </row>
    <row r="367" spans="19:26" x14ac:dyDescent="0.2">
      <c r="S367" s="58">
        <v>5.2513128644481872</v>
      </c>
      <c r="T367" s="58">
        <v>11.710077626739984</v>
      </c>
      <c r="U367" s="58">
        <v>5.5287004517425089</v>
      </c>
      <c r="V367" s="58">
        <v>12.183028879669221</v>
      </c>
      <c r="W367" s="58">
        <v>0.8134840007389248</v>
      </c>
      <c r="X367" s="58">
        <v>0.58183573375503994</v>
      </c>
      <c r="Y367" s="58">
        <v>0.84181044878159594</v>
      </c>
      <c r="Z367" s="58">
        <v>0.89913580554883166</v>
      </c>
    </row>
    <row r="368" spans="19:26" x14ac:dyDescent="0.2">
      <c r="S368" s="58">
        <v>3.3552253288095275</v>
      </c>
      <c r="T368" s="58">
        <v>5.2604804867841946</v>
      </c>
      <c r="U368" s="58">
        <v>3.1245925800537275</v>
      </c>
      <c r="V368" s="58">
        <v>4.8140933686161933</v>
      </c>
      <c r="W368" s="58">
        <v>0.86580981444729288</v>
      </c>
      <c r="X368" s="58">
        <v>0.57066631474306884</v>
      </c>
      <c r="Y368" s="58">
        <v>0.78866768979005442</v>
      </c>
      <c r="Z368" s="58">
        <v>0.91557934600097446</v>
      </c>
    </row>
    <row r="369" spans="19:26" x14ac:dyDescent="0.2">
      <c r="S369" s="58">
        <v>3.9492010647432045</v>
      </c>
      <c r="T369" s="58">
        <v>7.1307360966500744</v>
      </c>
      <c r="U369" s="58">
        <v>3.7154311576836707</v>
      </c>
      <c r="V369" s="58">
        <v>6.6475680705248967</v>
      </c>
      <c r="W369" s="58">
        <v>0.85666407083526586</v>
      </c>
      <c r="X369" s="58">
        <v>0.7723517731452908</v>
      </c>
      <c r="Y369" s="58">
        <v>0.7764072563832497</v>
      </c>
      <c r="Z369" s="58">
        <v>0.91753682869931608</v>
      </c>
    </row>
    <row r="370" spans="19:26" x14ac:dyDescent="0.2">
      <c r="S370" s="58">
        <v>7.1620483475002743</v>
      </c>
      <c r="T370" s="58">
        <v>30.675967571544085</v>
      </c>
      <c r="U370" s="58">
        <v>7.8713504031636488</v>
      </c>
      <c r="V370" s="58">
        <v>33.488268498628351</v>
      </c>
      <c r="W370" s="58">
        <v>0.76670041600427752</v>
      </c>
      <c r="X370" s="58">
        <v>0.70262403023570064</v>
      </c>
      <c r="Y370" s="58">
        <v>0.80709233863577312</v>
      </c>
      <c r="Z370" s="58">
        <v>0.8837691288369699</v>
      </c>
    </row>
    <row r="371" spans="19:26" x14ac:dyDescent="0.2">
      <c r="S371" s="58">
        <v>3.537937630275505</v>
      </c>
      <c r="T371" s="58">
        <v>5.5864664954622167</v>
      </c>
      <c r="U371" s="58">
        <v>3.5978117436756976</v>
      </c>
      <c r="V371" s="58">
        <v>4.63256270615378</v>
      </c>
      <c r="W371" s="58">
        <v>0.78604042651662465</v>
      </c>
      <c r="X371" s="58">
        <v>0.64847001492921097</v>
      </c>
      <c r="Y371" s="58">
        <v>0.78669944244006851</v>
      </c>
      <c r="Z371" s="58">
        <v>0.93209573665914169</v>
      </c>
    </row>
    <row r="372" spans="19:26" x14ac:dyDescent="0.2">
      <c r="S372" s="58">
        <v>3.8993960740128855</v>
      </c>
      <c r="T372" s="58">
        <v>6.5432541083619657</v>
      </c>
      <c r="U372" s="58">
        <v>4.1237088583142949</v>
      </c>
      <c r="V372" s="58">
        <v>5.4124261289621627</v>
      </c>
      <c r="W372" s="58">
        <v>0.77821049403615616</v>
      </c>
      <c r="X372" s="58">
        <v>0.71045560173983779</v>
      </c>
      <c r="Y372" s="58">
        <v>0.79631034576033521</v>
      </c>
      <c r="Z372" s="58">
        <v>0.9332957384031656</v>
      </c>
    </row>
    <row r="373" spans="19:26" x14ac:dyDescent="0.2">
      <c r="S373" s="58">
        <v>5.4103258390131526</v>
      </c>
      <c r="T373" s="58">
        <v>10.707752489956658</v>
      </c>
      <c r="U373" s="58">
        <v>5.2801397772592304</v>
      </c>
      <c r="V373" s="58">
        <v>10.107547049513268</v>
      </c>
      <c r="W373" s="58">
        <v>0.72846137913425846</v>
      </c>
      <c r="X373" s="58">
        <v>0.55902510933893157</v>
      </c>
      <c r="Y373" s="58">
        <v>0.87606585932688352</v>
      </c>
      <c r="Z373" s="58">
        <v>0.91444624360849014</v>
      </c>
    </row>
    <row r="374" spans="19:26" x14ac:dyDescent="0.2">
      <c r="S374" s="58">
        <v>6.5245648687752862</v>
      </c>
      <c r="T374" s="58">
        <v>21.143995079202995</v>
      </c>
      <c r="U374" s="58">
        <v>5.9248187740102578</v>
      </c>
      <c r="V374" s="58">
        <v>11.166000810014051</v>
      </c>
      <c r="W374" s="58">
        <v>0.8000834060697164</v>
      </c>
      <c r="X374" s="58">
        <v>0.71116790993853685</v>
      </c>
      <c r="Y374" s="58">
        <v>0.83675168805634248</v>
      </c>
      <c r="Z374" s="58">
        <v>0.8909392389463956</v>
      </c>
    </row>
    <row r="375" spans="19:26" x14ac:dyDescent="0.2">
      <c r="S375" s="58">
        <v>5.4163595713537163</v>
      </c>
      <c r="T375" s="58">
        <v>10.906774760069732</v>
      </c>
      <c r="U375" s="58">
        <v>5.3520876483637929</v>
      </c>
      <c r="V375" s="58">
        <v>14.004250327510796</v>
      </c>
      <c r="W375" s="58">
        <v>0.68726939305505574</v>
      </c>
      <c r="X375" s="58">
        <v>0.67116627905491688</v>
      </c>
      <c r="Y375" s="58">
        <v>0.81842278572277327</v>
      </c>
      <c r="Z375" s="58">
        <v>0.92301227453936496</v>
      </c>
    </row>
    <row r="376" spans="19:26" x14ac:dyDescent="0.2">
      <c r="S376" s="58">
        <v>4.2997388663699985</v>
      </c>
      <c r="T376" s="58">
        <v>7.5182471726415727</v>
      </c>
      <c r="U376" s="58">
        <v>4.3394480611549966</v>
      </c>
      <c r="V376" s="58">
        <v>7.1243466853950581</v>
      </c>
      <c r="W376" s="58">
        <v>0.74475116782604245</v>
      </c>
      <c r="X376" s="58">
        <v>0.73101788436339477</v>
      </c>
      <c r="Y376" s="58">
        <v>0.81213917350255382</v>
      </c>
      <c r="Z376" s="58">
        <v>0.93762392986489218</v>
      </c>
    </row>
    <row r="377" spans="19:26" x14ac:dyDescent="0.2">
      <c r="S377" s="58">
        <v>3.5988225426307121</v>
      </c>
      <c r="T377" s="58">
        <v>5.6584150105708293</v>
      </c>
      <c r="U377" s="58">
        <v>3.2919592312271431</v>
      </c>
      <c r="V377" s="58">
        <v>5.4538378793983364</v>
      </c>
      <c r="W377" s="58">
        <v>0.80702284271239655</v>
      </c>
      <c r="X377" s="58">
        <v>0.60099849940048344</v>
      </c>
      <c r="Y377" s="58">
        <v>0.82619013155283272</v>
      </c>
      <c r="Z377" s="58">
        <v>0.93139045248233099</v>
      </c>
    </row>
    <row r="378" spans="19:26" x14ac:dyDescent="0.2">
      <c r="S378" s="58">
        <v>4.992282199810318</v>
      </c>
      <c r="T378" s="58">
        <v>10.447452750163825</v>
      </c>
      <c r="U378" s="58">
        <v>5.9384797295867155</v>
      </c>
      <c r="V378" s="58">
        <v>9.3156812263541333</v>
      </c>
      <c r="W378" s="58">
        <v>0.7884997155094795</v>
      </c>
      <c r="X378" s="58">
        <v>0.77323673612986266</v>
      </c>
      <c r="Y378" s="58">
        <v>0.82194916069829149</v>
      </c>
      <c r="Z378" s="58">
        <v>0.91693721675207307</v>
      </c>
    </row>
    <row r="379" spans="19:26" x14ac:dyDescent="0.2">
      <c r="S379" s="58">
        <v>3.1924492964814548</v>
      </c>
      <c r="T379" s="58">
        <v>4.8118733136510503</v>
      </c>
      <c r="U379" s="58">
        <v>3.0839308021255047</v>
      </c>
      <c r="V379" s="58">
        <v>4.8167981305910681</v>
      </c>
      <c r="W379" s="58">
        <v>0.86913741416345613</v>
      </c>
      <c r="X379" s="58">
        <v>0.70197126612907701</v>
      </c>
      <c r="Y379" s="58">
        <v>0.80050414381960211</v>
      </c>
      <c r="Z379" s="58">
        <v>0.9378483998722138</v>
      </c>
    </row>
    <row r="380" spans="19:26" x14ac:dyDescent="0.2">
      <c r="S380" s="58">
        <v>4.444164041492737</v>
      </c>
      <c r="T380" s="58">
        <v>8.1129908581358219</v>
      </c>
      <c r="U380" s="58">
        <v>4.4638446742526652</v>
      </c>
      <c r="V380" s="58">
        <v>8.3287434095686557</v>
      </c>
      <c r="W380" s="58">
        <v>0.79405876490180038</v>
      </c>
      <c r="X380" s="58">
        <v>0.63783065043708354</v>
      </c>
      <c r="Y380" s="58">
        <v>0.83869452118380072</v>
      </c>
      <c r="Z380" s="58">
        <v>0.91994089949176927</v>
      </c>
    </row>
    <row r="381" spans="19:26" x14ac:dyDescent="0.2">
      <c r="S381" s="58">
        <v>8.6772191514781305</v>
      </c>
      <c r="T381" s="58">
        <v>35.471486796284402</v>
      </c>
      <c r="U381" s="58">
        <v>9.8375354153017547</v>
      </c>
      <c r="V381" s="58">
        <v>47.334840038061735</v>
      </c>
      <c r="W381" s="58">
        <v>0.69970928509567609</v>
      </c>
      <c r="X381" s="58">
        <v>0.68187756666847488</v>
      </c>
      <c r="Y381" s="58">
        <v>0.88055703502949079</v>
      </c>
      <c r="Z381" s="58">
        <v>0.88901663246399332</v>
      </c>
    </row>
    <row r="382" spans="19:26" x14ac:dyDescent="0.2">
      <c r="S382" s="58">
        <v>5.797054937621664</v>
      </c>
      <c r="T382" s="58">
        <v>17.253398048595276</v>
      </c>
      <c r="U382" s="58">
        <v>6.3635821370362198</v>
      </c>
      <c r="V382" s="58">
        <v>21.698764613663105</v>
      </c>
      <c r="W382" s="58">
        <v>0.86219971597395517</v>
      </c>
      <c r="X382" s="58">
        <v>0.7337492156373745</v>
      </c>
      <c r="Y382" s="58">
        <v>0.8132426597161706</v>
      </c>
      <c r="Z382" s="58">
        <v>0.89079139240786831</v>
      </c>
    </row>
    <row r="383" spans="19:26" x14ac:dyDescent="0.2">
      <c r="S383" s="58">
        <v>5.3906583283650304</v>
      </c>
      <c r="T383" s="58">
        <v>11.659002966030153</v>
      </c>
      <c r="U383" s="58">
        <v>5.4173114246504106</v>
      </c>
      <c r="V383" s="58">
        <v>13.925325410388341</v>
      </c>
      <c r="W383" s="58">
        <v>0.75130064799149598</v>
      </c>
      <c r="X383" s="58">
        <v>0.69147668144101671</v>
      </c>
      <c r="Y383" s="58">
        <v>0.83181641272507534</v>
      </c>
      <c r="Z383" s="58">
        <v>0.91261030117511421</v>
      </c>
    </row>
    <row r="384" spans="19:26" x14ac:dyDescent="0.2">
      <c r="S384" s="58">
        <v>3.4962254334156535</v>
      </c>
      <c r="T384" s="58">
        <v>5.3046644532620038</v>
      </c>
      <c r="U384" s="58">
        <v>2.9230744897549266</v>
      </c>
      <c r="V384" s="58">
        <v>4.0976221444851539</v>
      </c>
      <c r="W384" s="58">
        <v>0.72344108479994551</v>
      </c>
      <c r="X384" s="58">
        <v>0.52732522187774789</v>
      </c>
      <c r="Y384" s="58">
        <v>0.7868767637061812</v>
      </c>
      <c r="Z384" s="58">
        <v>0.93138667486532756</v>
      </c>
    </row>
    <row r="385" spans="19:26" x14ac:dyDescent="0.2">
      <c r="S385" s="58">
        <v>4.1696268343858236</v>
      </c>
      <c r="T385" s="58">
        <v>7.0079279543398716</v>
      </c>
      <c r="U385" s="58">
        <v>4.0199751809340949</v>
      </c>
      <c r="V385" s="58">
        <v>6.5934874933519492</v>
      </c>
      <c r="W385" s="58">
        <v>0.76627807246964053</v>
      </c>
      <c r="X385" s="58">
        <v>0.68442100569967179</v>
      </c>
      <c r="Y385" s="58">
        <v>0.84860295598672197</v>
      </c>
      <c r="Z385" s="58">
        <v>0.9413332125676398</v>
      </c>
    </row>
    <row r="386" spans="19:26" x14ac:dyDescent="0.2">
      <c r="S386" s="58">
        <v>6.9264476551968412</v>
      </c>
      <c r="T386" s="58">
        <v>22.182489149584654</v>
      </c>
      <c r="U386" s="58">
        <v>7.1049754040171038</v>
      </c>
      <c r="V386" s="58">
        <v>24.965420562312445</v>
      </c>
      <c r="W386" s="58">
        <v>0.76547380132161613</v>
      </c>
      <c r="X386" s="58">
        <v>0.79686664005003849</v>
      </c>
      <c r="Y386" s="58">
        <v>0.85739354928018796</v>
      </c>
      <c r="Z386" s="58">
        <v>0.897489717731488</v>
      </c>
    </row>
    <row r="387" spans="19:26" x14ac:dyDescent="0.2">
      <c r="S387" s="58">
        <v>3.6499884521553501</v>
      </c>
      <c r="T387" s="58">
        <v>5.8631908719263146</v>
      </c>
      <c r="U387" s="58">
        <v>3.4901025633866074</v>
      </c>
      <c r="V387" s="58">
        <v>6.2238965682622895</v>
      </c>
      <c r="W387" s="58">
        <v>0.85349232407656173</v>
      </c>
      <c r="X387" s="58">
        <v>0.63163044266469659</v>
      </c>
      <c r="Y387" s="58">
        <v>0.84097396025422066</v>
      </c>
      <c r="Z387" s="58">
        <v>0.92894518233062073</v>
      </c>
    </row>
    <row r="388" spans="19:26" x14ac:dyDescent="0.2">
      <c r="S388" s="58">
        <v>3.8470165714688944</v>
      </c>
      <c r="T388" s="58">
        <v>6.2332201701593872</v>
      </c>
      <c r="U388" s="58">
        <v>3.6226786010562146</v>
      </c>
      <c r="V388" s="58">
        <v>6.0377033328744156</v>
      </c>
      <c r="W388" s="58">
        <v>0.77564862511385191</v>
      </c>
      <c r="X388" s="58">
        <v>0.66968469027593613</v>
      </c>
      <c r="Y388" s="58">
        <v>0.82638039367881455</v>
      </c>
      <c r="Z388" s="58">
        <v>0.94009567008453276</v>
      </c>
    </row>
    <row r="389" spans="19:26" x14ac:dyDescent="0.2">
      <c r="S389" s="58">
        <v>4.1339025625804702</v>
      </c>
      <c r="T389" s="58">
        <v>7.4231142569433297</v>
      </c>
      <c r="U389" s="58">
        <v>4.0328655483988944</v>
      </c>
      <c r="V389" s="58">
        <v>5.2640803987617737</v>
      </c>
      <c r="W389" s="58">
        <v>0.82205681072376313</v>
      </c>
      <c r="X389" s="58">
        <v>0.69172524512484168</v>
      </c>
      <c r="Y389" s="58">
        <v>0.80675952657338956</v>
      </c>
      <c r="Z389" s="58">
        <v>0.91960178449385066</v>
      </c>
    </row>
    <row r="390" spans="19:26" x14ac:dyDescent="0.2">
      <c r="S390" s="58">
        <v>3.0168178246374766</v>
      </c>
      <c r="T390" s="58">
        <v>4.2668292920336048</v>
      </c>
      <c r="U390" s="58">
        <v>3.0861750882412657</v>
      </c>
      <c r="V390" s="58">
        <v>3.9854890504318243</v>
      </c>
      <c r="W390" s="58">
        <v>0.79838208385154186</v>
      </c>
      <c r="X390" s="58">
        <v>0.6162303296425613</v>
      </c>
      <c r="Y390" s="58">
        <v>0.82062567962222277</v>
      </c>
      <c r="Z390" s="58">
        <v>0.95464858860246338</v>
      </c>
    </row>
    <row r="391" spans="19:26" x14ac:dyDescent="0.2">
      <c r="S391" s="58">
        <v>3.7704911071109519</v>
      </c>
      <c r="T391" s="58">
        <v>6.170982983127292</v>
      </c>
      <c r="U391" s="58">
        <v>3.8553522143799053</v>
      </c>
      <c r="V391" s="58">
        <v>5.6079483562192509</v>
      </c>
      <c r="W391" s="58">
        <v>0.84152041628830365</v>
      </c>
      <c r="X391" s="58">
        <v>0.61780720168650871</v>
      </c>
      <c r="Y391" s="58">
        <v>0.84077872012770227</v>
      </c>
      <c r="Z391" s="58">
        <v>0.92602435389148063</v>
      </c>
    </row>
    <row r="392" spans="19:26" x14ac:dyDescent="0.2">
      <c r="S392" s="58">
        <v>4.1397551848287977</v>
      </c>
      <c r="T392" s="58">
        <v>7.0598343483244914</v>
      </c>
      <c r="U392" s="58">
        <v>3.7013265084760025</v>
      </c>
      <c r="V392" s="58">
        <v>6.1686870985012687</v>
      </c>
      <c r="W392" s="58">
        <v>0.81020380180808227</v>
      </c>
      <c r="X392" s="58">
        <v>0.60136545539595765</v>
      </c>
      <c r="Y392" s="58">
        <v>0.86062778269462847</v>
      </c>
      <c r="Z392" s="58">
        <v>0.92492712767884266</v>
      </c>
    </row>
    <row r="393" spans="19:26" x14ac:dyDescent="0.2">
      <c r="S393" s="58">
        <v>4.053679148972325</v>
      </c>
      <c r="T393" s="58">
        <v>6.9552826231589293</v>
      </c>
      <c r="U393" s="58">
        <v>4.2823920306887242</v>
      </c>
      <c r="V393" s="58">
        <v>7.4519146580673477</v>
      </c>
      <c r="W393" s="58">
        <v>0.77138416417082689</v>
      </c>
      <c r="X393" s="58">
        <v>0.67223327122359045</v>
      </c>
      <c r="Y393" s="58">
        <v>0.80161785324245938</v>
      </c>
      <c r="Z393" s="58">
        <v>0.9279625302225778</v>
      </c>
    </row>
    <row r="394" spans="19:26" x14ac:dyDescent="0.2">
      <c r="S394" s="58">
        <v>7.2693443232660337</v>
      </c>
      <c r="T394" s="58">
        <v>19.368257098700781</v>
      </c>
      <c r="U394" s="58">
        <v>7.153316067251434</v>
      </c>
      <c r="V394" s="58">
        <v>20.025724905560274</v>
      </c>
      <c r="W394" s="58">
        <v>0.67144509432698707</v>
      </c>
      <c r="X394" s="58">
        <v>0.58804023738863065</v>
      </c>
      <c r="Y394" s="58">
        <v>0.85375036644877478</v>
      </c>
      <c r="Z394" s="58">
        <v>0.90029888318869422</v>
      </c>
    </row>
    <row r="395" spans="19:26" x14ac:dyDescent="0.2">
      <c r="S395" s="58">
        <v>5.9999277105572855</v>
      </c>
      <c r="T395" s="58">
        <v>16.809881815863811</v>
      </c>
      <c r="U395" s="58">
        <v>6.0225410745872647</v>
      </c>
      <c r="V395" s="58">
        <v>12.379120708455199</v>
      </c>
      <c r="W395" s="58">
        <v>0.81956381521979316</v>
      </c>
      <c r="X395" s="58">
        <v>0.66190569748158823</v>
      </c>
      <c r="Y395" s="58">
        <v>0.8388832095064358</v>
      </c>
      <c r="Z395" s="58">
        <v>0.89310460436596484</v>
      </c>
    </row>
    <row r="396" spans="19:26" x14ac:dyDescent="0.2">
      <c r="S396" s="58">
        <v>4.0760631296520149</v>
      </c>
      <c r="T396" s="58">
        <v>7.4449533676297976</v>
      </c>
      <c r="U396" s="58">
        <v>4.5096940064738789</v>
      </c>
      <c r="V396" s="58">
        <v>8.9364523084723739</v>
      </c>
      <c r="W396" s="58">
        <v>0.84370147747704005</v>
      </c>
      <c r="X396" s="58">
        <v>0.71312289183861188</v>
      </c>
      <c r="Y396" s="58">
        <v>0.788823243088556</v>
      </c>
      <c r="Z396" s="58">
        <v>0.9150204510003993</v>
      </c>
    </row>
    <row r="397" spans="19:26" x14ac:dyDescent="0.2">
      <c r="S397" s="58">
        <v>4.889701000485748</v>
      </c>
      <c r="T397" s="58">
        <v>9.1818254015484744</v>
      </c>
      <c r="U397" s="58">
        <v>3.8172134295141067</v>
      </c>
      <c r="V397" s="58">
        <v>6.8560299189003464</v>
      </c>
      <c r="W397" s="58">
        <v>0.71376272883453051</v>
      </c>
      <c r="X397" s="58">
        <v>0.62668560224614467</v>
      </c>
      <c r="Y397" s="58">
        <v>0.82251868853599075</v>
      </c>
      <c r="Z397" s="58">
        <v>0.92290071141717789</v>
      </c>
    </row>
    <row r="398" spans="19:26" x14ac:dyDescent="0.2">
      <c r="S398" s="58">
        <v>5.3815019319675619</v>
      </c>
      <c r="T398" s="58">
        <v>11.349022513726146</v>
      </c>
      <c r="U398" s="58">
        <v>6.5075741128836029</v>
      </c>
      <c r="V398" s="58">
        <v>8.3101238572090228</v>
      </c>
      <c r="W398" s="58">
        <v>0.75227264133635852</v>
      </c>
      <c r="X398" s="58">
        <v>0.70158970706004753</v>
      </c>
      <c r="Y398" s="58">
        <v>0.8482402509049467</v>
      </c>
      <c r="Z398" s="58">
        <v>0.9171458160161472</v>
      </c>
    </row>
    <row r="399" spans="19:26" x14ac:dyDescent="0.2">
      <c r="S399" s="58">
        <v>6.4972321504689283</v>
      </c>
      <c r="T399" s="58">
        <v>26.798137551697934</v>
      </c>
      <c r="U399" s="58">
        <v>6.1124777356430506</v>
      </c>
      <c r="V399" s="58">
        <v>24.177598847886138</v>
      </c>
      <c r="W399" s="58">
        <v>0.83713147059797455</v>
      </c>
      <c r="X399" s="58">
        <v>0.59636372725146525</v>
      </c>
      <c r="Y399" s="58">
        <v>0.79238119385395978</v>
      </c>
      <c r="Z399" s="58">
        <v>0.87968048362829632</v>
      </c>
    </row>
    <row r="400" spans="19:26" x14ac:dyDescent="0.2">
      <c r="S400" s="58">
        <v>5.1339019591408332</v>
      </c>
      <c r="T400" s="58">
        <v>10.720129915280122</v>
      </c>
      <c r="U400" s="58">
        <v>5.0697393459824154</v>
      </c>
      <c r="V400" s="58">
        <v>8.7352156852304432</v>
      </c>
      <c r="W400" s="58">
        <v>0.81332895904081492</v>
      </c>
      <c r="X400" s="58">
        <v>0.64336926878934408</v>
      </c>
      <c r="Y400" s="58">
        <v>0.86909526919402469</v>
      </c>
      <c r="Z400" s="58">
        <v>0.9099262935428829</v>
      </c>
    </row>
    <row r="401" spans="19:26" x14ac:dyDescent="0.2">
      <c r="S401" s="58">
        <v>4.7006438584048285</v>
      </c>
      <c r="T401" s="58">
        <v>8.9437748232811121</v>
      </c>
      <c r="U401" s="58">
        <v>4.2817381141183999</v>
      </c>
      <c r="V401" s="58">
        <v>8.1840474287656626</v>
      </c>
      <c r="W401" s="58">
        <v>0.78476502098633183</v>
      </c>
      <c r="X401" s="58">
        <v>0.65478114184692726</v>
      </c>
      <c r="Y401" s="58">
        <v>0.84292135516130084</v>
      </c>
      <c r="Z401" s="58">
        <v>0.91879484101436093</v>
      </c>
    </row>
    <row r="402" spans="19:26" x14ac:dyDescent="0.2">
      <c r="S402" s="58">
        <v>4.7076340321795636</v>
      </c>
      <c r="T402" s="58">
        <v>9.2409795962610879</v>
      </c>
      <c r="U402" s="58">
        <v>4.3897168875070314</v>
      </c>
      <c r="V402" s="58">
        <v>8.1895163470769639</v>
      </c>
      <c r="W402" s="58">
        <v>0.82680683115177012</v>
      </c>
      <c r="X402" s="58">
        <v>0.65173517184026886</v>
      </c>
      <c r="Y402" s="58">
        <v>0.84958476903249758</v>
      </c>
      <c r="Z402" s="58">
        <v>0.9126458430373352</v>
      </c>
    </row>
    <row r="403" spans="19:26" x14ac:dyDescent="0.2">
      <c r="S403" s="58">
        <v>5.508515225928269</v>
      </c>
      <c r="T403" s="58">
        <v>12.452451565232671</v>
      </c>
      <c r="U403" s="58">
        <v>5.501890714472637</v>
      </c>
      <c r="V403" s="58">
        <v>13.654316242538496</v>
      </c>
      <c r="W403" s="58">
        <v>0.75735246125067313</v>
      </c>
      <c r="X403" s="58">
        <v>0.64966035851437343</v>
      </c>
      <c r="Y403" s="58">
        <v>0.82724204009980629</v>
      </c>
      <c r="Z403" s="58">
        <v>0.90546927021531676</v>
      </c>
    </row>
    <row r="404" spans="19:26" x14ac:dyDescent="0.2">
      <c r="S404" s="58">
        <v>4.7007453891509661</v>
      </c>
      <c r="T404" s="58">
        <v>8.6627246642800344</v>
      </c>
      <c r="U404" s="58">
        <v>4.8745442842664515</v>
      </c>
      <c r="V404" s="58">
        <v>9.9639877618202757</v>
      </c>
      <c r="W404" s="58">
        <v>0.74965491073131019</v>
      </c>
      <c r="X404" s="58">
        <v>0.77289915543290821</v>
      </c>
      <c r="Y404" s="58">
        <v>0.84156810659296855</v>
      </c>
      <c r="Z404" s="58">
        <v>0.93886122090698076</v>
      </c>
    </row>
    <row r="405" spans="19:26" x14ac:dyDescent="0.2">
      <c r="S405" s="58">
        <v>3.1174918642105047</v>
      </c>
      <c r="T405" s="58">
        <v>4.6101869052002886</v>
      </c>
      <c r="U405" s="58">
        <v>3.1364075246063141</v>
      </c>
      <c r="V405" s="58">
        <v>4.3651475418698649</v>
      </c>
      <c r="W405" s="58">
        <v>0.79858692975584578</v>
      </c>
      <c r="X405" s="58">
        <v>0.73051732430752347</v>
      </c>
      <c r="Y405" s="58">
        <v>0.76661100172858476</v>
      </c>
      <c r="Z405" s="58">
        <v>0.94698489555733578</v>
      </c>
    </row>
    <row r="406" spans="19:26" x14ac:dyDescent="0.2">
      <c r="S406" s="58">
        <v>3.3807898791389079</v>
      </c>
      <c r="T406" s="58">
        <v>5.1606987133993831</v>
      </c>
      <c r="U406" s="58">
        <v>3.4395771401431254</v>
      </c>
      <c r="V406" s="58">
        <v>5.7153212325038938</v>
      </c>
      <c r="W406" s="58">
        <v>0.80611355243624327</v>
      </c>
      <c r="X406" s="58">
        <v>0.61085285003041423</v>
      </c>
      <c r="Y406" s="58">
        <v>0.80569728342869018</v>
      </c>
      <c r="Z406" s="58">
        <v>0.93371895789262827</v>
      </c>
    </row>
    <row r="407" spans="19:26" x14ac:dyDescent="0.2">
      <c r="S407" s="58">
        <v>4.544488479596767</v>
      </c>
      <c r="T407" s="58">
        <v>8.4744149355278626</v>
      </c>
      <c r="U407" s="58">
        <v>3.9300901975106881</v>
      </c>
      <c r="V407" s="58">
        <v>8.6091117391434828</v>
      </c>
      <c r="W407" s="58">
        <v>0.81028169578081677</v>
      </c>
      <c r="X407" s="58">
        <v>0.66325963784305864</v>
      </c>
      <c r="Y407" s="58">
        <v>0.85159472819706661</v>
      </c>
      <c r="Z407" s="58">
        <v>0.92016522697614456</v>
      </c>
    </row>
    <row r="408" spans="19:26" x14ac:dyDescent="0.2">
      <c r="S408" s="58">
        <v>3.295938921459268</v>
      </c>
      <c r="T408" s="58">
        <v>4.8789817310126473</v>
      </c>
      <c r="U408" s="58">
        <v>3.2811152512145534</v>
      </c>
      <c r="V408" s="58">
        <v>4.1217069079656321</v>
      </c>
      <c r="W408" s="58">
        <v>0.77629967481500695</v>
      </c>
      <c r="X408" s="58">
        <v>0.62837408224885449</v>
      </c>
      <c r="Y408" s="58">
        <v>0.81127248528106399</v>
      </c>
      <c r="Z408" s="58">
        <v>0.94802188547898592</v>
      </c>
    </row>
    <row r="409" spans="19:26" x14ac:dyDescent="0.2">
      <c r="S409" s="58">
        <v>6.7120387965538786</v>
      </c>
      <c r="T409" s="58">
        <v>21.837301845634357</v>
      </c>
      <c r="U409" s="58">
        <v>7.348334894068703</v>
      </c>
      <c r="V409" s="58">
        <v>23.837061810844471</v>
      </c>
      <c r="W409" s="58">
        <v>0.80415939109577905</v>
      </c>
      <c r="X409" s="58">
        <v>0.54530690308588847</v>
      </c>
      <c r="Y409" s="58">
        <v>0.86168799207238145</v>
      </c>
      <c r="Z409" s="58">
        <v>0.88537008637229919</v>
      </c>
    </row>
    <row r="410" spans="19:26" x14ac:dyDescent="0.2">
      <c r="S410" s="58">
        <v>3.2865998386649111</v>
      </c>
      <c r="T410" s="58">
        <v>4.987784815542037</v>
      </c>
      <c r="U410" s="58">
        <v>3.5483328485072199</v>
      </c>
      <c r="V410" s="58">
        <v>5.7640234614327657</v>
      </c>
      <c r="W410" s="58">
        <v>0.82925402377012714</v>
      </c>
      <c r="X410" s="58">
        <v>0.71905249663191695</v>
      </c>
      <c r="Y410" s="58">
        <v>0.79899661219506313</v>
      </c>
      <c r="Z410" s="58">
        <v>0.94402705735279935</v>
      </c>
    </row>
    <row r="411" spans="19:26" x14ac:dyDescent="0.2">
      <c r="S411" s="58">
        <v>3.589385364833559</v>
      </c>
      <c r="T411" s="58">
        <v>5.5766807322484482</v>
      </c>
      <c r="U411" s="58">
        <v>3.982269936915432</v>
      </c>
      <c r="V411" s="58">
        <v>5.4463327166689197</v>
      </c>
      <c r="W411" s="58">
        <v>0.7306112001362256</v>
      </c>
      <c r="X411" s="58">
        <v>0.60374159640785152</v>
      </c>
      <c r="Y411" s="58">
        <v>0.78249585555185908</v>
      </c>
      <c r="Z411" s="58">
        <v>0.93668602625808495</v>
      </c>
    </row>
    <row r="412" spans="19:26" x14ac:dyDescent="0.2">
      <c r="S412" s="58">
        <v>6.1259175352795028</v>
      </c>
      <c r="T412" s="58">
        <v>15.3390928791828</v>
      </c>
      <c r="U412" s="58">
        <v>6.7353579698484376</v>
      </c>
      <c r="V412" s="58">
        <v>16.212222123045201</v>
      </c>
      <c r="W412" s="58">
        <v>0.73511665464037568</v>
      </c>
      <c r="X412" s="58">
        <v>0.58735761452802637</v>
      </c>
      <c r="Y412" s="58">
        <v>0.83414072963181551</v>
      </c>
      <c r="Z412" s="58">
        <v>0.89779364514973536</v>
      </c>
    </row>
    <row r="413" spans="19:26" x14ac:dyDescent="0.2">
      <c r="S413" s="58">
        <v>4.2598427466901363</v>
      </c>
      <c r="T413" s="58">
        <v>7.6661360573544943</v>
      </c>
      <c r="U413" s="58">
        <v>4.0906075778061668</v>
      </c>
      <c r="V413" s="58">
        <v>7.824480902431608</v>
      </c>
      <c r="W413" s="58">
        <v>0.7889177764110803</v>
      </c>
      <c r="X413" s="58">
        <v>0.70842184482628312</v>
      </c>
      <c r="Y413" s="58">
        <v>0.80966891431015298</v>
      </c>
      <c r="Z413" s="58">
        <v>0.92493892781510822</v>
      </c>
    </row>
    <row r="414" spans="19:26" x14ac:dyDescent="0.2">
      <c r="S414" s="58">
        <v>4.3536018751869641</v>
      </c>
      <c r="T414" s="58">
        <v>7.8565316659129838</v>
      </c>
      <c r="U414" s="58">
        <v>3.9340384536607877</v>
      </c>
      <c r="V414" s="58">
        <v>7.2655214484941864</v>
      </c>
      <c r="W414" s="58">
        <v>0.75133967276575575</v>
      </c>
      <c r="X414" s="58">
        <v>0.64360156424295578</v>
      </c>
      <c r="Y414" s="58">
        <v>0.79734500458294044</v>
      </c>
      <c r="Z414" s="58">
        <v>0.92078027430770726</v>
      </c>
    </row>
    <row r="415" spans="19:26" x14ac:dyDescent="0.2">
      <c r="S415" s="58">
        <v>4.4638134118122892</v>
      </c>
      <c r="T415" s="58">
        <v>8.1710837957047442</v>
      </c>
      <c r="U415" s="58">
        <v>3.7861544964419536</v>
      </c>
      <c r="V415" s="58">
        <v>6.5620286487592594</v>
      </c>
      <c r="W415" s="58">
        <v>0.81488121514888068</v>
      </c>
      <c r="X415" s="58">
        <v>0.70466131605124827</v>
      </c>
      <c r="Y415" s="58">
        <v>0.85708611856110217</v>
      </c>
      <c r="Z415" s="58">
        <v>0.92650485907872548</v>
      </c>
    </row>
    <row r="416" spans="19:26" x14ac:dyDescent="0.2">
      <c r="S416" s="58">
        <v>5.1796705837616575</v>
      </c>
      <c r="T416" s="58">
        <v>10.093294781573197</v>
      </c>
      <c r="U416" s="58">
        <v>5.3754096758515262</v>
      </c>
      <c r="V416" s="58">
        <v>13.456194303821857</v>
      </c>
      <c r="W416" s="58">
        <v>0.73686871748391614</v>
      </c>
      <c r="X416" s="58">
        <v>0.6754440121010532</v>
      </c>
      <c r="Y416" s="58">
        <v>0.86171041999478071</v>
      </c>
      <c r="Z416" s="58">
        <v>0.92584960775260361</v>
      </c>
    </row>
    <row r="417" spans="19:26" x14ac:dyDescent="0.2">
      <c r="S417" s="58">
        <v>5.0601607826753447</v>
      </c>
      <c r="T417" s="58">
        <v>10.771760856734989</v>
      </c>
      <c r="U417" s="58">
        <v>5.2334177686022763</v>
      </c>
      <c r="V417" s="58">
        <v>11.804207206548361</v>
      </c>
      <c r="W417" s="58">
        <v>0.79362429979344284</v>
      </c>
      <c r="X417" s="58">
        <v>0.64321865650771248</v>
      </c>
      <c r="Y417" s="58">
        <v>0.82549700483095667</v>
      </c>
      <c r="Z417" s="58">
        <v>0.90606284752438671</v>
      </c>
    </row>
    <row r="418" spans="19:26" x14ac:dyDescent="0.2">
      <c r="S418" s="58">
        <v>7.0802622005031841</v>
      </c>
      <c r="T418" s="58">
        <v>25.71089766767285</v>
      </c>
      <c r="U418" s="58">
        <v>6.7617922790080165</v>
      </c>
      <c r="V418" s="58">
        <v>26.932138005169076</v>
      </c>
      <c r="W418" s="58">
        <v>0.77238246244118336</v>
      </c>
      <c r="X418" s="58">
        <v>0.79782462733804993</v>
      </c>
      <c r="Y418" s="58">
        <v>0.84220957097362037</v>
      </c>
      <c r="Z418" s="58">
        <v>0.89191886688355271</v>
      </c>
    </row>
    <row r="419" spans="19:26" x14ac:dyDescent="0.2">
      <c r="S419" s="58">
        <v>5.3971368328420724</v>
      </c>
      <c r="T419" s="58">
        <v>11.198745177935518</v>
      </c>
      <c r="U419" s="58">
        <v>5.4275880377048837</v>
      </c>
      <c r="V419" s="58">
        <v>10.710381051096448</v>
      </c>
      <c r="W419" s="58">
        <v>0.71595038789225518</v>
      </c>
      <c r="X419" s="58">
        <v>0.79800607530856094</v>
      </c>
      <c r="Y419" s="58">
        <v>0.82604072271768725</v>
      </c>
      <c r="Z419" s="58">
        <v>0.92874046546746258</v>
      </c>
    </row>
    <row r="420" spans="19:26" x14ac:dyDescent="0.2">
      <c r="S420" s="58">
        <v>6.1936474277360771</v>
      </c>
      <c r="T420" s="58">
        <v>17.790068252064724</v>
      </c>
      <c r="U420" s="58">
        <v>6.3844735949781306</v>
      </c>
      <c r="V420" s="58">
        <v>16.173198358552984</v>
      </c>
      <c r="W420" s="58">
        <v>0.7252607602191109</v>
      </c>
      <c r="X420" s="58">
        <v>0.65805106307694539</v>
      </c>
      <c r="Y420" s="58">
        <v>0.77961249260324317</v>
      </c>
      <c r="Z420" s="58">
        <v>0.89290914831313806</v>
      </c>
    </row>
    <row r="421" spans="19:26" x14ac:dyDescent="0.2">
      <c r="S421" s="58">
        <v>6.155372132454465</v>
      </c>
      <c r="T421" s="58">
        <v>15.749227310426953</v>
      </c>
      <c r="U421" s="58">
        <v>6.0009786583429907</v>
      </c>
      <c r="V421" s="58">
        <v>17.40698002799375</v>
      </c>
      <c r="W421" s="58">
        <v>0.77021574431734408</v>
      </c>
      <c r="X421" s="58">
        <v>0.66072703326191928</v>
      </c>
      <c r="Y421" s="58">
        <v>0.86077958330424154</v>
      </c>
      <c r="Z421" s="58">
        <v>0.90079240949162276</v>
      </c>
    </row>
    <row r="422" spans="19:26" x14ac:dyDescent="0.2">
      <c r="S422" s="58">
        <v>4.4065784705485642</v>
      </c>
      <c r="T422" s="58">
        <v>8.190543099258349</v>
      </c>
      <c r="U422" s="58">
        <v>4.6688850096373127</v>
      </c>
      <c r="V422" s="58">
        <v>9.5428495179687758</v>
      </c>
      <c r="W422" s="58">
        <v>0.76169179280770583</v>
      </c>
      <c r="X422" s="58">
        <v>0.79805807873702805</v>
      </c>
      <c r="Y422" s="58">
        <v>0.78910189179229129</v>
      </c>
      <c r="Z422" s="58">
        <v>0.9293627062589106</v>
      </c>
    </row>
    <row r="423" spans="19:26" x14ac:dyDescent="0.2">
      <c r="S423" s="58">
        <v>4.6234371629598146</v>
      </c>
      <c r="T423" s="58">
        <v>9.4817895904670575</v>
      </c>
      <c r="U423" s="58">
        <v>5.3784247864838264</v>
      </c>
      <c r="V423" s="58">
        <v>12.126478533982253</v>
      </c>
      <c r="W423" s="58">
        <v>0.83193300187503882</v>
      </c>
      <c r="X423" s="58">
        <v>0.65841960388185683</v>
      </c>
      <c r="Y423" s="58">
        <v>0.79946921881362432</v>
      </c>
      <c r="Z423" s="58">
        <v>0.90431109336105542</v>
      </c>
    </row>
    <row r="424" spans="19:26" x14ac:dyDescent="0.2">
      <c r="S424" s="58">
        <v>3.7990764371572703</v>
      </c>
      <c r="T424" s="58">
        <v>6.1628858299679363</v>
      </c>
      <c r="U424" s="58">
        <v>3.9949751223168177</v>
      </c>
      <c r="V424" s="58">
        <v>6.0245524216975621</v>
      </c>
      <c r="W424" s="58">
        <v>0.79832813497349453</v>
      </c>
      <c r="X424" s="58">
        <v>0.69849301991345236</v>
      </c>
      <c r="Y424" s="58">
        <v>0.82992188358644947</v>
      </c>
      <c r="Z424" s="58">
        <v>0.94081333788614752</v>
      </c>
    </row>
    <row r="425" spans="19:26" x14ac:dyDescent="0.2">
      <c r="S425" s="58">
        <v>4.2064376325556916</v>
      </c>
      <c r="T425" s="58">
        <v>6.9606019789117184</v>
      </c>
      <c r="U425" s="58">
        <v>4.2550603281866222</v>
      </c>
      <c r="V425" s="58">
        <v>5.8793080620721483</v>
      </c>
      <c r="W425" s="58">
        <v>0.74520066130183171</v>
      </c>
      <c r="X425" s="58">
        <v>0.64306433715605393</v>
      </c>
      <c r="Y425" s="58">
        <v>0.85721562840598109</v>
      </c>
      <c r="Z425" s="58">
        <v>0.94322624374875041</v>
      </c>
    </row>
    <row r="426" spans="19:26" x14ac:dyDescent="0.2">
      <c r="S426" s="58">
        <v>3.4316627898383438</v>
      </c>
      <c r="T426" s="58">
        <v>5.2744282170969621</v>
      </c>
      <c r="U426" s="58">
        <v>3.3616682618598226</v>
      </c>
      <c r="V426" s="58">
        <v>5.2949858760313901</v>
      </c>
      <c r="W426" s="58">
        <v>0.80074539348312235</v>
      </c>
      <c r="X426" s="58">
        <v>0.62724323056269649</v>
      </c>
      <c r="Y426" s="58">
        <v>0.80677379527980353</v>
      </c>
      <c r="Z426" s="58">
        <v>0.93575387867826243</v>
      </c>
    </row>
    <row r="427" spans="19:26" x14ac:dyDescent="0.2">
      <c r="S427" s="58">
        <v>5.8759381962086819</v>
      </c>
      <c r="T427" s="58">
        <v>14.444291780533202</v>
      </c>
      <c r="U427" s="58">
        <v>6.4974143630693284</v>
      </c>
      <c r="V427" s="58">
        <v>17.164737384651708</v>
      </c>
      <c r="W427" s="58">
        <v>0.76973610288889227</v>
      </c>
      <c r="X427" s="58">
        <v>0.72813935991568002</v>
      </c>
      <c r="Y427" s="58">
        <v>0.84322215212966878</v>
      </c>
      <c r="Z427" s="58">
        <v>0.90585807306384081</v>
      </c>
    </row>
    <row r="428" spans="19:26" x14ac:dyDescent="0.2">
      <c r="S428" s="58">
        <v>4.6370160140323415</v>
      </c>
      <c r="T428" s="58">
        <v>8.1679561181233069</v>
      </c>
      <c r="U428" s="58">
        <v>5.3532825625618639</v>
      </c>
      <c r="V428" s="58">
        <v>9.5355998666836896</v>
      </c>
      <c r="W428" s="58">
        <v>0.66511631336870081</v>
      </c>
      <c r="X428" s="58">
        <v>0.6095132313228806</v>
      </c>
      <c r="Y428" s="58">
        <v>0.78732613896166148</v>
      </c>
      <c r="Z428" s="58">
        <v>0.93099472144407391</v>
      </c>
    </row>
    <row r="429" spans="19:26" x14ac:dyDescent="0.2">
      <c r="S429" s="58">
        <v>3.6517104803868872</v>
      </c>
      <c r="T429" s="58">
        <v>5.7805888704047552</v>
      </c>
      <c r="U429" s="58">
        <v>3.5869096230576334</v>
      </c>
      <c r="V429" s="58">
        <v>4.8256759385106367</v>
      </c>
      <c r="W429" s="58">
        <v>0.84450697755207305</v>
      </c>
      <c r="X429" s="58">
        <v>0.68349303841978404</v>
      </c>
      <c r="Y429" s="58">
        <v>0.85996572536178462</v>
      </c>
      <c r="Z429" s="58">
        <v>0.94212736381455442</v>
      </c>
    </row>
    <row r="430" spans="19:26" x14ac:dyDescent="0.2">
      <c r="S430" s="58">
        <v>2.7115455541233366</v>
      </c>
      <c r="T430" s="58">
        <v>3.6920129141623059</v>
      </c>
      <c r="U430" s="58">
        <v>3.9136713937292398</v>
      </c>
      <c r="V430" s="58">
        <v>5.4830904295396534</v>
      </c>
      <c r="W430" s="58">
        <v>0.8378126619338564</v>
      </c>
      <c r="X430" s="58">
        <v>0.63281531707735239</v>
      </c>
      <c r="Y430" s="58">
        <v>0.80383060410868912</v>
      </c>
      <c r="Z430" s="58">
        <v>0.95526619249550759</v>
      </c>
    </row>
    <row r="431" spans="19:26" x14ac:dyDescent="0.2">
      <c r="S431" s="58">
        <v>3.8808943706206609</v>
      </c>
      <c r="T431" s="58">
        <v>6.4199381436865224</v>
      </c>
      <c r="U431" s="58">
        <v>4.351772228005502</v>
      </c>
      <c r="V431" s="58">
        <v>7.5470362883992541</v>
      </c>
      <c r="W431" s="58">
        <v>0.79895794968766976</v>
      </c>
      <c r="X431" s="58">
        <v>0.63068995369135172</v>
      </c>
      <c r="Y431" s="58">
        <v>0.82514395992710088</v>
      </c>
      <c r="Z431" s="58">
        <v>0.92857121144832633</v>
      </c>
    </row>
    <row r="432" spans="19:26" x14ac:dyDescent="0.2">
      <c r="S432" s="58">
        <v>3.6877134280961124</v>
      </c>
      <c r="T432" s="58">
        <v>5.8415954969957804</v>
      </c>
      <c r="U432" s="58">
        <v>3.3579248824913437</v>
      </c>
      <c r="V432" s="58">
        <v>4.9995151473795527</v>
      </c>
      <c r="W432" s="58">
        <v>0.77657123575355591</v>
      </c>
      <c r="X432" s="58">
        <v>0.68451707226114478</v>
      </c>
      <c r="Y432" s="58">
        <v>0.81705278341425225</v>
      </c>
      <c r="Z432" s="58">
        <v>0.94405161436103602</v>
      </c>
    </row>
    <row r="433" spans="19:26" x14ac:dyDescent="0.2">
      <c r="S433" s="58">
        <v>2.6464349174043029</v>
      </c>
      <c r="T433" s="58">
        <v>3.5899384469493212</v>
      </c>
      <c r="U433" s="58">
        <v>2.2828661572879825</v>
      </c>
      <c r="V433" s="58">
        <v>2.993690496387877</v>
      </c>
      <c r="W433" s="58">
        <v>0.82693826334666665</v>
      </c>
      <c r="X433" s="58">
        <v>0.54087569711025818</v>
      </c>
      <c r="Y433" s="58">
        <v>0.77294595468094107</v>
      </c>
      <c r="Z433" s="58">
        <v>0.93432090044471716</v>
      </c>
    </row>
    <row r="434" spans="19:26" x14ac:dyDescent="0.2">
      <c r="S434" s="58">
        <v>4.6877620215564439</v>
      </c>
      <c r="T434" s="58">
        <v>7.9132689724484777</v>
      </c>
      <c r="U434" s="58">
        <v>5.0882417646791698</v>
      </c>
      <c r="V434" s="58">
        <v>8.555412208026997</v>
      </c>
      <c r="W434" s="58">
        <v>0.67965416899707742</v>
      </c>
      <c r="X434" s="58">
        <v>0.65689886279684506</v>
      </c>
      <c r="Y434" s="58">
        <v>0.85348831679539294</v>
      </c>
      <c r="Z434" s="58">
        <v>0.95369777799432531</v>
      </c>
    </row>
    <row r="435" spans="19:26" x14ac:dyDescent="0.2">
      <c r="S435" s="58">
        <v>4.1016322941522541</v>
      </c>
      <c r="T435" s="58">
        <v>7.1634141014882573</v>
      </c>
      <c r="U435" s="58">
        <v>4.2118352987334031</v>
      </c>
      <c r="V435" s="58">
        <v>6.8265157743016793</v>
      </c>
      <c r="W435" s="58">
        <v>0.77667695521127733</v>
      </c>
      <c r="X435" s="58">
        <v>0.64338208118350049</v>
      </c>
      <c r="Y435" s="58">
        <v>0.79707659229572991</v>
      </c>
      <c r="Z435" s="58">
        <v>0.92137036173668552</v>
      </c>
    </row>
    <row r="436" spans="19:26" x14ac:dyDescent="0.2">
      <c r="S436" s="58">
        <v>6.2291598189411621</v>
      </c>
      <c r="T436" s="58">
        <v>17.202161046180883</v>
      </c>
      <c r="U436" s="58">
        <v>6.2726108041549766</v>
      </c>
      <c r="V436" s="58">
        <v>29.063670825672133</v>
      </c>
      <c r="W436" s="58">
        <v>0.78249292815046267</v>
      </c>
      <c r="X436" s="58">
        <v>0.79937973977092425</v>
      </c>
      <c r="Y436" s="58">
        <v>0.84606182632795501</v>
      </c>
      <c r="Z436" s="58">
        <v>0.90267408157717999</v>
      </c>
    </row>
    <row r="437" spans="19:26" x14ac:dyDescent="0.2">
      <c r="S437" s="58">
        <v>5.3282294038953824</v>
      </c>
      <c r="T437" s="58">
        <v>10.98765925711727</v>
      </c>
      <c r="U437" s="58">
        <v>5.4770215725509566</v>
      </c>
      <c r="V437" s="58">
        <v>9.7409032532582689</v>
      </c>
      <c r="W437" s="58">
        <v>0.72623480515964411</v>
      </c>
      <c r="X437" s="58">
        <v>0.69138312091101661</v>
      </c>
      <c r="Y437" s="58">
        <v>0.83066033848856602</v>
      </c>
      <c r="Z437" s="58">
        <v>0.91915427986097864</v>
      </c>
    </row>
    <row r="438" spans="19:26" x14ac:dyDescent="0.2">
      <c r="S438" s="58">
        <v>4.7192115738890736</v>
      </c>
      <c r="T438" s="58">
        <v>9.7380259824061302</v>
      </c>
      <c r="U438" s="58">
        <v>4.857334406121403</v>
      </c>
      <c r="V438" s="58">
        <v>7.3150719992516366</v>
      </c>
      <c r="W438" s="58">
        <v>0.78975295780024568</v>
      </c>
      <c r="X438" s="58">
        <v>0.65411930674630892</v>
      </c>
      <c r="Y438" s="58">
        <v>0.78541718755019319</v>
      </c>
      <c r="Z438" s="58">
        <v>0.90506932450696198</v>
      </c>
    </row>
    <row r="439" spans="19:26" x14ac:dyDescent="0.2">
      <c r="S439" s="58">
        <v>4.7520263513230168</v>
      </c>
      <c r="T439" s="58">
        <v>8.5221146802789836</v>
      </c>
      <c r="U439" s="58">
        <v>4.096924283425996</v>
      </c>
      <c r="V439" s="58">
        <v>7.1776629848935256</v>
      </c>
      <c r="W439" s="58">
        <v>0.72160376571328777</v>
      </c>
      <c r="X439" s="58">
        <v>0.64989364472366351</v>
      </c>
      <c r="Y439" s="58">
        <v>0.8492986440216711</v>
      </c>
      <c r="Z439" s="58">
        <v>0.93394803027574946</v>
      </c>
    </row>
    <row r="440" spans="19:26" x14ac:dyDescent="0.2">
      <c r="S440" s="58">
        <v>3.8370154314346392</v>
      </c>
      <c r="T440" s="58">
        <v>6.2260408059274805</v>
      </c>
      <c r="U440" s="58">
        <v>3.8131537460939815</v>
      </c>
      <c r="V440" s="58">
        <v>5.904971774264224</v>
      </c>
      <c r="W440" s="58">
        <v>0.81615246362057381</v>
      </c>
      <c r="X440" s="58">
        <v>0.65036555816281383</v>
      </c>
      <c r="Y440" s="58">
        <v>0.85442625382720194</v>
      </c>
      <c r="Z440" s="58">
        <v>0.93646582366908626</v>
      </c>
    </row>
    <row r="441" spans="19:26" x14ac:dyDescent="0.2">
      <c r="S441" s="58">
        <v>3.6260819444476473</v>
      </c>
      <c r="T441" s="58">
        <v>5.7331142411877716</v>
      </c>
      <c r="U441" s="58">
        <v>3.224405836535555</v>
      </c>
      <c r="V441" s="58">
        <v>5.5144729999654727</v>
      </c>
      <c r="W441" s="58">
        <v>0.75924347932702174</v>
      </c>
      <c r="X441" s="58">
        <v>0.61285009014096237</v>
      </c>
      <c r="Y441" s="58">
        <v>0.78984921983953704</v>
      </c>
      <c r="Z441" s="58">
        <v>0.93197748141283476</v>
      </c>
    </row>
    <row r="442" spans="19:26" x14ac:dyDescent="0.2">
      <c r="S442" s="58">
        <v>4.8342354580905091</v>
      </c>
      <c r="T442" s="58">
        <v>8.8349429481753017</v>
      </c>
      <c r="U442" s="58">
        <v>4.8373449511503148</v>
      </c>
      <c r="V442" s="58">
        <v>8.8327873732788564</v>
      </c>
      <c r="W442" s="58">
        <v>0.71241517171334157</v>
      </c>
      <c r="X442" s="58">
        <v>0.72071265485361913</v>
      </c>
      <c r="Y442" s="58">
        <v>0.83564785712279332</v>
      </c>
      <c r="Z442" s="58">
        <v>0.93921166270409895</v>
      </c>
    </row>
    <row r="443" spans="19:26" x14ac:dyDescent="0.2">
      <c r="S443" s="58">
        <v>6.5949785687457521</v>
      </c>
      <c r="T443" s="58">
        <v>21.157388494540722</v>
      </c>
      <c r="U443" s="58">
        <v>7.2329248489248439</v>
      </c>
      <c r="V443" s="58">
        <v>19.340340852571011</v>
      </c>
      <c r="W443" s="58">
        <v>0.77882882359479222</v>
      </c>
      <c r="X443" s="58">
        <v>0.66461591768973083</v>
      </c>
      <c r="Y443" s="58">
        <v>0.83120975492188831</v>
      </c>
      <c r="Z443" s="58">
        <v>0.89003535886617047</v>
      </c>
    </row>
    <row r="444" spans="19:26" x14ac:dyDescent="0.2">
      <c r="S444" s="58">
        <v>4.7561918046966793</v>
      </c>
      <c r="T444" s="58">
        <v>8.9744153110993921</v>
      </c>
      <c r="U444" s="58">
        <v>4.9142786756638612</v>
      </c>
      <c r="V444" s="58">
        <v>10.134346094574328</v>
      </c>
      <c r="W444" s="58">
        <v>0.77690670772338644</v>
      </c>
      <c r="X444" s="58">
        <v>0.72816870660639255</v>
      </c>
      <c r="Y444" s="58">
        <v>0.8546424322176851</v>
      </c>
      <c r="Z444" s="58">
        <v>0.92923762790975162</v>
      </c>
    </row>
    <row r="445" spans="19:26" x14ac:dyDescent="0.2">
      <c r="S445" s="58">
        <v>5.0859654675436055</v>
      </c>
      <c r="T445" s="58">
        <v>10.408776093680661</v>
      </c>
      <c r="U445" s="58">
        <v>4.6859383079043377</v>
      </c>
      <c r="V445" s="58">
        <v>9.9658467393482386</v>
      </c>
      <c r="W445" s="58">
        <v>0.78798278607245709</v>
      </c>
      <c r="X445" s="58">
        <v>0.70946311635376846</v>
      </c>
      <c r="Y445" s="58">
        <v>0.85465843799393404</v>
      </c>
      <c r="Z445" s="58">
        <v>0.91772067960900949</v>
      </c>
    </row>
    <row r="446" spans="19:26" x14ac:dyDescent="0.2">
      <c r="S446" s="58">
        <v>4.9016901601112641</v>
      </c>
      <c r="T446" s="58">
        <v>10.040819782829278</v>
      </c>
      <c r="U446" s="58">
        <v>5.102968482290783</v>
      </c>
      <c r="V446" s="58">
        <v>9.9442060097876439</v>
      </c>
      <c r="W446" s="58">
        <v>0.77723944652087862</v>
      </c>
      <c r="X446" s="58">
        <v>0.69849431111263793</v>
      </c>
      <c r="Y446" s="58">
        <v>0.81307887144276902</v>
      </c>
      <c r="Z446" s="58">
        <v>0.91306800584514902</v>
      </c>
    </row>
    <row r="447" spans="19:26" x14ac:dyDescent="0.2">
      <c r="S447" s="58">
        <v>5.8662110072249014</v>
      </c>
      <c r="T447" s="58">
        <v>12.889248006148048</v>
      </c>
      <c r="U447" s="58">
        <v>5.771763313812424</v>
      </c>
      <c r="V447" s="58">
        <v>12.624534373789826</v>
      </c>
      <c r="W447" s="58">
        <v>0.7514174941090257</v>
      </c>
      <c r="X447" s="58">
        <v>0.62589658908306112</v>
      </c>
      <c r="Y447" s="58">
        <v>0.89099280755913601</v>
      </c>
      <c r="Z447" s="58">
        <v>0.91127050575941171</v>
      </c>
    </row>
    <row r="448" spans="19:26" x14ac:dyDescent="0.2">
      <c r="S448" s="58">
        <v>4.460164962825889</v>
      </c>
      <c r="T448" s="58">
        <v>8.426475110279398</v>
      </c>
      <c r="U448" s="58">
        <v>4.1206276409056501</v>
      </c>
      <c r="V448" s="58">
        <v>8.1131397754932859</v>
      </c>
      <c r="W448" s="58">
        <v>0.77478817810702505</v>
      </c>
      <c r="X448" s="58">
        <v>0.7633602315071164</v>
      </c>
      <c r="Y448" s="58">
        <v>0.7949876011607806</v>
      </c>
      <c r="Z448" s="58">
        <v>0.92377179936658538</v>
      </c>
    </row>
    <row r="449" spans="19:26" x14ac:dyDescent="0.2">
      <c r="S449" s="58">
        <v>4.5121767394978809</v>
      </c>
      <c r="T449" s="58">
        <v>8.4717562209930044</v>
      </c>
      <c r="U449" s="58">
        <v>4.9549494250282446</v>
      </c>
      <c r="V449" s="58">
        <v>9.8707411864686154</v>
      </c>
      <c r="W449" s="58">
        <v>0.72569648340876702</v>
      </c>
      <c r="X449" s="58">
        <v>0.66443643617772141</v>
      </c>
      <c r="Y449" s="58">
        <v>0.77235154995468469</v>
      </c>
      <c r="Z449" s="58">
        <v>0.91791914730209312</v>
      </c>
    </row>
    <row r="450" spans="19:26" x14ac:dyDescent="0.2">
      <c r="S450" s="58">
        <v>4.9614938677725169</v>
      </c>
      <c r="T450" s="58">
        <v>9.7475076629272852</v>
      </c>
      <c r="U450" s="58">
        <v>4.9182132461630994</v>
      </c>
      <c r="V450" s="58">
        <v>9.7127300287400526</v>
      </c>
      <c r="W450" s="58">
        <v>0.76471150552681932</v>
      </c>
      <c r="X450" s="58">
        <v>0.66112476454643587</v>
      </c>
      <c r="Y450" s="58">
        <v>0.84533694175419238</v>
      </c>
      <c r="Z450" s="58">
        <v>0.9185553498938801</v>
      </c>
    </row>
    <row r="451" spans="19:26" x14ac:dyDescent="0.2">
      <c r="S451" s="58">
        <v>3.8292206707578074</v>
      </c>
      <c r="T451" s="58">
        <v>6.1298426502462693</v>
      </c>
      <c r="U451" s="58">
        <v>3.6461200864160044</v>
      </c>
      <c r="V451" s="58">
        <v>6.5461297733743677</v>
      </c>
      <c r="W451" s="58">
        <v>0.81532089602944358</v>
      </c>
      <c r="X451" s="58">
        <v>0.61635423548467272</v>
      </c>
      <c r="Y451" s="58">
        <v>0.8732696257969389</v>
      </c>
      <c r="Z451" s="58">
        <v>0.93722033258737292</v>
      </c>
    </row>
    <row r="452" spans="19:26" x14ac:dyDescent="0.2">
      <c r="S452" s="58">
        <v>6.4059476751019968</v>
      </c>
      <c r="T452" s="58">
        <v>14.258632875803652</v>
      </c>
      <c r="U452" s="58">
        <v>6.7941642966317168</v>
      </c>
      <c r="V452" s="58">
        <v>14.092896318350865</v>
      </c>
      <c r="W452" s="58">
        <v>0.68493673421711831</v>
      </c>
      <c r="X452" s="58">
        <v>0.72765932751608431</v>
      </c>
      <c r="Y452" s="58">
        <v>0.87180591090507142</v>
      </c>
      <c r="Z452" s="58">
        <v>0.92441384926715164</v>
      </c>
    </row>
    <row r="453" spans="19:26" x14ac:dyDescent="0.2">
      <c r="S453" s="58">
        <v>3.8835882383053861</v>
      </c>
      <c r="T453" s="58">
        <v>6.3103332299953037</v>
      </c>
      <c r="U453" s="58">
        <v>3.1725117578810837</v>
      </c>
      <c r="V453" s="58">
        <v>4.6312152026618687</v>
      </c>
      <c r="W453" s="58">
        <v>0.73614172377430209</v>
      </c>
      <c r="X453" s="58">
        <v>0.5969353376587111</v>
      </c>
      <c r="Y453" s="58">
        <v>0.79882740678931485</v>
      </c>
      <c r="Z453" s="58">
        <v>0.93100315014420454</v>
      </c>
    </row>
    <row r="454" spans="19:26" x14ac:dyDescent="0.2">
      <c r="S454" s="58">
        <v>3.3707779250671823</v>
      </c>
      <c r="T454" s="58">
        <v>5.0662669221182455</v>
      </c>
      <c r="U454" s="58">
        <v>3.4390716456635095</v>
      </c>
      <c r="V454" s="58">
        <v>5.5493584022219116</v>
      </c>
      <c r="W454" s="58">
        <v>0.83625562852767055</v>
      </c>
      <c r="X454" s="58">
        <v>0.52813124504999487</v>
      </c>
      <c r="Y454" s="58">
        <v>0.85371352795193867</v>
      </c>
      <c r="Z454" s="58">
        <v>0.92902140086270202</v>
      </c>
    </row>
    <row r="455" spans="19:26" x14ac:dyDescent="0.2">
      <c r="S455" s="58">
        <v>4.6328809271812847</v>
      </c>
      <c r="T455" s="58">
        <v>8.8888055507331831</v>
      </c>
      <c r="U455" s="58">
        <v>4.185101180689454</v>
      </c>
      <c r="V455" s="58">
        <v>8.1451012935241032</v>
      </c>
      <c r="W455" s="58">
        <v>0.83255953381946868</v>
      </c>
      <c r="X455" s="58">
        <v>0.65434946333412292</v>
      </c>
      <c r="Y455" s="58">
        <v>0.85991370453587979</v>
      </c>
      <c r="Z455" s="58">
        <v>0.91549052287852284</v>
      </c>
    </row>
    <row r="456" spans="19:26" x14ac:dyDescent="0.2">
      <c r="S456" s="58">
        <v>4.5345756708062162</v>
      </c>
      <c r="T456" s="58">
        <v>8.3535044899004998</v>
      </c>
      <c r="U456" s="58">
        <v>3.7505296453959871</v>
      </c>
      <c r="V456" s="58">
        <v>8.4298028208967679</v>
      </c>
      <c r="W456" s="58">
        <v>0.81237037151889302</v>
      </c>
      <c r="X456" s="58">
        <v>0.64744151447117337</v>
      </c>
      <c r="Y456" s="58">
        <v>0.86396475039634912</v>
      </c>
      <c r="Z456" s="58">
        <v>0.92116306468748588</v>
      </c>
    </row>
    <row r="457" spans="19:26" x14ac:dyDescent="0.2">
      <c r="S457" s="58">
        <v>3.8508631782762515</v>
      </c>
      <c r="T457" s="58">
        <v>6.3155502212647159</v>
      </c>
      <c r="U457" s="58">
        <v>3.999885369114788</v>
      </c>
      <c r="V457" s="58">
        <v>5.5972049244602227</v>
      </c>
      <c r="W457" s="58">
        <v>0.80122814337177184</v>
      </c>
      <c r="X457" s="58">
        <v>0.59150568715011553</v>
      </c>
      <c r="Y457" s="58">
        <v>0.8307418573698313</v>
      </c>
      <c r="Z457" s="58">
        <v>0.92561091061927692</v>
      </c>
    </row>
    <row r="458" spans="19:26" x14ac:dyDescent="0.2">
      <c r="S458" s="58">
        <v>6.3573909193989602</v>
      </c>
      <c r="T458" s="58">
        <v>18.421872496101948</v>
      </c>
      <c r="U458" s="58">
        <v>6.262828376995035</v>
      </c>
      <c r="V458" s="58">
        <v>20.889416588206924</v>
      </c>
      <c r="W458" s="58">
        <v>0.76620456601925402</v>
      </c>
      <c r="X458" s="58">
        <v>0.61238694275206584</v>
      </c>
      <c r="Y458" s="58">
        <v>0.82854543388434565</v>
      </c>
      <c r="Z458" s="58">
        <v>0.89142185088028969</v>
      </c>
    </row>
    <row r="459" spans="19:26" x14ac:dyDescent="0.2">
      <c r="S459" s="58">
        <v>6.4773391705369132</v>
      </c>
      <c r="T459" s="58">
        <v>16.384288974310081</v>
      </c>
      <c r="U459" s="58">
        <v>6.4388416022684831</v>
      </c>
      <c r="V459" s="58">
        <v>20.353034751796844</v>
      </c>
      <c r="W459" s="58">
        <v>0.7297904111225193</v>
      </c>
      <c r="X459" s="58">
        <v>0.64300269056097703</v>
      </c>
      <c r="Y459" s="58">
        <v>0.86547886453521383</v>
      </c>
      <c r="Z459" s="58">
        <v>0.90323546449348191</v>
      </c>
    </row>
    <row r="460" spans="19:26" x14ac:dyDescent="0.2">
      <c r="S460" s="58">
        <v>4.3805142482490114</v>
      </c>
      <c r="T460" s="58">
        <v>7.5763000569932899</v>
      </c>
      <c r="U460" s="58">
        <v>3.8871537965867788</v>
      </c>
      <c r="V460" s="58">
        <v>6.2465001974602643</v>
      </c>
      <c r="W460" s="58">
        <v>0.75784272076925241</v>
      </c>
      <c r="X460" s="58">
        <v>0.69360505838304298</v>
      </c>
      <c r="Y460" s="58">
        <v>0.85269376619301962</v>
      </c>
      <c r="Z460" s="58">
        <v>0.93982736000235612</v>
      </c>
    </row>
    <row r="461" spans="19:26" x14ac:dyDescent="0.2">
      <c r="S461" s="58">
        <v>5.519588787003272</v>
      </c>
      <c r="T461" s="58">
        <v>12.44364554907537</v>
      </c>
      <c r="U461" s="58">
        <v>5.6772745482508471</v>
      </c>
      <c r="V461" s="58">
        <v>13.674937753720164</v>
      </c>
      <c r="W461" s="58">
        <v>0.74072213232609685</v>
      </c>
      <c r="X461" s="58">
        <v>0.76521662619156749</v>
      </c>
      <c r="Y461" s="58">
        <v>0.81576210855408982</v>
      </c>
      <c r="Z461" s="58">
        <v>0.91410462923613334</v>
      </c>
    </row>
    <row r="462" spans="19:26" x14ac:dyDescent="0.2">
      <c r="S462" s="58">
        <v>3.9051702421213332</v>
      </c>
      <c r="T462" s="58">
        <v>6.5719445583100793</v>
      </c>
      <c r="U462" s="58">
        <v>3.5876877608623383</v>
      </c>
      <c r="V462" s="58">
        <v>6.409703855706737</v>
      </c>
      <c r="W462" s="58">
        <v>0.82905206093223449</v>
      </c>
      <c r="X462" s="58">
        <v>0.70863427373288568</v>
      </c>
      <c r="Y462" s="58">
        <v>0.83077932262157594</v>
      </c>
      <c r="Z462" s="58">
        <v>0.93228034559871931</v>
      </c>
    </row>
    <row r="463" spans="19:26" x14ac:dyDescent="0.2">
      <c r="S463" s="58">
        <v>3.570985577178714</v>
      </c>
      <c r="T463" s="58">
        <v>5.5496411267531887</v>
      </c>
      <c r="U463" s="58">
        <v>3.6209777736143414</v>
      </c>
      <c r="V463" s="58">
        <v>7.1951939947760284</v>
      </c>
      <c r="W463" s="58">
        <v>0.74887947405689637</v>
      </c>
      <c r="X463" s="58">
        <v>0.68965426056490975</v>
      </c>
      <c r="Y463" s="58">
        <v>0.79172427142031498</v>
      </c>
      <c r="Z463" s="58">
        <v>0.94757919733658613</v>
      </c>
    </row>
    <row r="464" spans="19:26" x14ac:dyDescent="0.2">
      <c r="S464" s="58">
        <v>9.5849072915342308</v>
      </c>
      <c r="T464" s="58">
        <v>71.372089545742497</v>
      </c>
      <c r="U464" s="58">
        <v>9.621116728199393</v>
      </c>
      <c r="V464" s="58">
        <v>119.63186482306051</v>
      </c>
      <c r="W464" s="58">
        <v>0.70399756445606587</v>
      </c>
      <c r="X464" s="58">
        <v>0.62176416749602592</v>
      </c>
      <c r="Y464" s="58">
        <v>0.86088465922246982</v>
      </c>
      <c r="Z464" s="58">
        <v>0.87728869209221849</v>
      </c>
    </row>
    <row r="465" spans="19:26" x14ac:dyDescent="0.2">
      <c r="S465" s="58">
        <v>3.7461150653669328</v>
      </c>
      <c r="T465" s="58">
        <v>6.0221182320367088</v>
      </c>
      <c r="U465" s="58">
        <v>4.2246771237470355</v>
      </c>
      <c r="V465" s="58">
        <v>6.8648150905427405</v>
      </c>
      <c r="W465" s="58">
        <v>0.82912143911232328</v>
      </c>
      <c r="X465" s="58">
        <v>0.67534868579134588</v>
      </c>
      <c r="Y465" s="58">
        <v>0.85226823609489433</v>
      </c>
      <c r="Z465" s="58">
        <v>0.93912082275095699</v>
      </c>
    </row>
    <row r="466" spans="19:26" x14ac:dyDescent="0.2">
      <c r="S466" s="58">
        <v>4.4742921691137703</v>
      </c>
      <c r="T466" s="58">
        <v>8.3619271048098511</v>
      </c>
      <c r="U466" s="58">
        <v>4.832539302338529</v>
      </c>
      <c r="V466" s="58">
        <v>7.4432739347527335</v>
      </c>
      <c r="W466" s="58">
        <v>0.82752296726552899</v>
      </c>
      <c r="X466" s="58">
        <v>0.71667961003371694</v>
      </c>
      <c r="Y466" s="58">
        <v>0.84742220528566414</v>
      </c>
      <c r="Z466" s="58">
        <v>0.92270980500677435</v>
      </c>
    </row>
    <row r="467" spans="19:26" x14ac:dyDescent="0.2">
      <c r="S467" s="58">
        <v>4.6231096823705968</v>
      </c>
      <c r="T467" s="58">
        <v>9.0819263985537599</v>
      </c>
      <c r="U467" s="58">
        <v>5.0498774882686543</v>
      </c>
      <c r="V467" s="58">
        <v>8.3948728531366719</v>
      </c>
      <c r="W467" s="58">
        <v>0.84356232786243801</v>
      </c>
      <c r="X467" s="58">
        <v>0.66986222107583315</v>
      </c>
      <c r="Y467" s="58">
        <v>0.84345103359883122</v>
      </c>
      <c r="Z467" s="58">
        <v>0.91210920886771885</v>
      </c>
    </row>
    <row r="468" spans="19:26" x14ac:dyDescent="0.2">
      <c r="S468" s="58">
        <v>3.9473448258362516</v>
      </c>
      <c r="T468" s="58">
        <v>6.3670803888978211</v>
      </c>
      <c r="U468" s="58">
        <v>3.6288180538731871</v>
      </c>
      <c r="V468" s="58">
        <v>6.6817064013735283</v>
      </c>
      <c r="W468" s="58">
        <v>0.78090864050342168</v>
      </c>
      <c r="X468" s="58">
        <v>0.61035552181635699</v>
      </c>
      <c r="Y468" s="58">
        <v>0.86413412714530025</v>
      </c>
      <c r="Z468" s="58">
        <v>0.93845521879598393</v>
      </c>
    </row>
    <row r="469" spans="19:26" x14ac:dyDescent="0.2">
      <c r="S469" s="58">
        <v>3.7382000268786935</v>
      </c>
      <c r="T469" s="58">
        <v>5.9370536908542864</v>
      </c>
      <c r="U469" s="58">
        <v>4.0149160114224154</v>
      </c>
      <c r="V469" s="58">
        <v>5.7794009455449276</v>
      </c>
      <c r="W469" s="58">
        <v>0.79922204324434787</v>
      </c>
      <c r="X469" s="58">
        <v>0.69399467499492207</v>
      </c>
      <c r="Y469" s="58">
        <v>0.84563511885172549</v>
      </c>
      <c r="Z469" s="58">
        <v>0.94697021285311878</v>
      </c>
    </row>
    <row r="470" spans="19:26" x14ac:dyDescent="0.2">
      <c r="S470" s="58">
        <v>4.9057874957518273</v>
      </c>
      <c r="T470" s="58">
        <v>8.9580792193342411</v>
      </c>
      <c r="U470" s="58">
        <v>5.1544899066023939</v>
      </c>
      <c r="V470" s="58">
        <v>10.593723403985665</v>
      </c>
      <c r="W470" s="58">
        <v>0.69802827673058188</v>
      </c>
      <c r="X470" s="58">
        <v>0.69403509838008492</v>
      </c>
      <c r="Y470" s="58">
        <v>0.83249442838990517</v>
      </c>
      <c r="Z470" s="58">
        <v>0.93809070347525259</v>
      </c>
    </row>
    <row r="471" spans="19:26" x14ac:dyDescent="0.2">
      <c r="S471" s="58">
        <v>7.8204455099541725</v>
      </c>
      <c r="T471" s="58">
        <v>31.546198109241644</v>
      </c>
      <c r="U471" s="58">
        <v>7.9823129784901932</v>
      </c>
      <c r="V471" s="58">
        <v>33.110407869268769</v>
      </c>
      <c r="W471" s="58">
        <v>0.7464734004837299</v>
      </c>
      <c r="X471" s="58">
        <v>0.6790974018876188</v>
      </c>
      <c r="Y471" s="58">
        <v>0.86424383058744669</v>
      </c>
      <c r="Z471" s="58">
        <v>0.8869895851604368</v>
      </c>
    </row>
    <row r="472" spans="19:26" x14ac:dyDescent="0.2">
      <c r="S472" s="58">
        <v>5.3484259227535995</v>
      </c>
      <c r="T472" s="58">
        <v>12.786604845891411</v>
      </c>
      <c r="U472" s="58">
        <v>5.7248107557854615</v>
      </c>
      <c r="V472" s="58">
        <v>16.562741671526521</v>
      </c>
      <c r="W472" s="58">
        <v>0.81256484143607921</v>
      </c>
      <c r="X472" s="58">
        <v>0.63673453526871371</v>
      </c>
      <c r="Y472" s="58">
        <v>0.81469876184311141</v>
      </c>
      <c r="Z472" s="58">
        <v>0.89711256127142713</v>
      </c>
    </row>
    <row r="473" spans="19:26" x14ac:dyDescent="0.2">
      <c r="S473" s="58">
        <v>4.2070066412059433</v>
      </c>
      <c r="T473" s="58">
        <v>7.0580433873879747</v>
      </c>
      <c r="U473" s="58">
        <v>4.1973862342388459</v>
      </c>
      <c r="V473" s="58">
        <v>5.2135067663352768</v>
      </c>
      <c r="W473" s="58">
        <v>0.72407752233122469</v>
      </c>
      <c r="X473" s="58">
        <v>0.68465698364080918</v>
      </c>
      <c r="Y473" s="58">
        <v>0.81968335228088918</v>
      </c>
      <c r="Z473" s="58">
        <v>0.94355917003144607</v>
      </c>
    </row>
    <row r="474" spans="19:26" x14ac:dyDescent="0.2">
      <c r="S474" s="58">
        <v>6.0382614079133043</v>
      </c>
      <c r="T474" s="58">
        <v>14.747138798366976</v>
      </c>
      <c r="U474" s="58">
        <v>6.1085591778071917</v>
      </c>
      <c r="V474" s="58">
        <v>17.069436109262895</v>
      </c>
      <c r="W474" s="58">
        <v>0.70644675462299944</v>
      </c>
      <c r="X474" s="58">
        <v>0.74537496277158211</v>
      </c>
      <c r="Y474" s="58">
        <v>0.80777096738117304</v>
      </c>
      <c r="Z474" s="58">
        <v>0.9094406608375869</v>
      </c>
    </row>
    <row r="475" spans="19:26" x14ac:dyDescent="0.2">
      <c r="S475" s="58">
        <v>5.2679239756075198</v>
      </c>
      <c r="T475" s="58">
        <v>11.340001990386774</v>
      </c>
      <c r="U475" s="58">
        <v>6.340271098366113</v>
      </c>
      <c r="V475" s="58">
        <v>13.888762150903299</v>
      </c>
      <c r="W475" s="58">
        <v>0.82054682312327076</v>
      </c>
      <c r="X475" s="58">
        <v>0.72658812650020321</v>
      </c>
      <c r="Y475" s="58">
        <v>0.87581280532684647</v>
      </c>
      <c r="Z475" s="58">
        <v>0.91403331760128581</v>
      </c>
    </row>
    <row r="476" spans="19:26" x14ac:dyDescent="0.2">
      <c r="S476" s="58">
        <v>4.9346412973948075</v>
      </c>
      <c r="T476" s="58">
        <v>10.028084747177202</v>
      </c>
      <c r="U476" s="58">
        <v>5.500019426619061</v>
      </c>
      <c r="V476" s="58">
        <v>10.589136279985008</v>
      </c>
      <c r="W476" s="58">
        <v>0.78244232636605471</v>
      </c>
      <c r="X476" s="58">
        <v>0.68651440872662928</v>
      </c>
      <c r="Y476" s="58">
        <v>0.82884728708995781</v>
      </c>
      <c r="Z476" s="58">
        <v>0.91412177285571683</v>
      </c>
    </row>
    <row r="477" spans="19:26" x14ac:dyDescent="0.2">
      <c r="S477" s="58">
        <v>5.732827763439178</v>
      </c>
      <c r="T477" s="58">
        <v>14.476342702260919</v>
      </c>
      <c r="U477" s="58">
        <v>5.161949140115663</v>
      </c>
      <c r="V477" s="58">
        <v>17.20021646595584</v>
      </c>
      <c r="W477" s="58">
        <v>0.78759653784099448</v>
      </c>
      <c r="X477" s="58">
        <v>0.76911821238893119</v>
      </c>
      <c r="Y477" s="58">
        <v>0.82478615524290222</v>
      </c>
      <c r="Z477" s="58">
        <v>0.90387697091690367</v>
      </c>
    </row>
    <row r="478" spans="19:26" x14ac:dyDescent="0.2">
      <c r="S478" s="58">
        <v>3.2955149519694604</v>
      </c>
      <c r="T478" s="58">
        <v>4.9501009067916684</v>
      </c>
      <c r="U478" s="58">
        <v>3.3413800823645294</v>
      </c>
      <c r="V478" s="58">
        <v>5.6584716013021747</v>
      </c>
      <c r="W478" s="58">
        <v>0.8202243510506293</v>
      </c>
      <c r="X478" s="58">
        <v>0.59468367024320978</v>
      </c>
      <c r="Y478" s="58">
        <v>0.81540144586264385</v>
      </c>
      <c r="Z478" s="58">
        <v>0.93417625356946621</v>
      </c>
    </row>
    <row r="479" spans="19:26" x14ac:dyDescent="0.2">
      <c r="S479" s="58">
        <v>4.004197184321816</v>
      </c>
      <c r="T479" s="58">
        <v>7.0059750594842605</v>
      </c>
      <c r="U479" s="58">
        <v>3.7558293820683111</v>
      </c>
      <c r="V479" s="58">
        <v>5.6259274974355158</v>
      </c>
      <c r="W479" s="58">
        <v>0.80802872570769668</v>
      </c>
      <c r="X479" s="58">
        <v>0.5301572815622142</v>
      </c>
      <c r="Y479" s="58">
        <v>0.7944957543266743</v>
      </c>
      <c r="Z479" s="58">
        <v>0.90675662931079815</v>
      </c>
    </row>
    <row r="480" spans="19:26" x14ac:dyDescent="0.2">
      <c r="S480" s="58">
        <v>3.9056504287925877</v>
      </c>
      <c r="T480" s="58">
        <v>6.258676928127028</v>
      </c>
      <c r="U480" s="58">
        <v>3.1546339178236456</v>
      </c>
      <c r="V480" s="58">
        <v>5.9397777279181625</v>
      </c>
      <c r="W480" s="58">
        <v>0.78677103817847271</v>
      </c>
      <c r="X480" s="58">
        <v>0.58236484594065419</v>
      </c>
      <c r="Y480" s="58">
        <v>0.86838246525303309</v>
      </c>
      <c r="Z480" s="58">
        <v>0.93529916969711691</v>
      </c>
    </row>
    <row r="481" spans="19:26" x14ac:dyDescent="0.2">
      <c r="S481" s="58">
        <v>4.9142176727664006</v>
      </c>
      <c r="T481" s="58">
        <v>9.7322092429052756</v>
      </c>
      <c r="U481" s="58">
        <v>4.9461015458075481</v>
      </c>
      <c r="V481" s="58">
        <v>11.118776009630091</v>
      </c>
      <c r="W481" s="58">
        <v>0.79089451959235924</v>
      </c>
      <c r="X481" s="58">
        <v>0.72969923597074748</v>
      </c>
      <c r="Y481" s="58">
        <v>0.85317094601128618</v>
      </c>
      <c r="Z481" s="58">
        <v>0.92219509263661803</v>
      </c>
    </row>
    <row r="482" spans="19:26" x14ac:dyDescent="0.2">
      <c r="S482" s="58">
        <v>3.955442926487851</v>
      </c>
      <c r="T482" s="58">
        <v>6.5571013260101241</v>
      </c>
      <c r="U482" s="58">
        <v>3.5947944522612794</v>
      </c>
      <c r="V482" s="58">
        <v>5.7309615316464608</v>
      </c>
      <c r="W482" s="58">
        <v>0.84284888277400438</v>
      </c>
      <c r="X482" s="58">
        <v>0.67781888779555377</v>
      </c>
      <c r="Y482" s="58">
        <v>0.87751458361634582</v>
      </c>
      <c r="Z482" s="58">
        <v>0.93677127083344525</v>
      </c>
    </row>
    <row r="483" spans="19:26" x14ac:dyDescent="0.2">
      <c r="S483" s="58">
        <v>7.0823078946577471</v>
      </c>
      <c r="T483" s="58">
        <v>24.741648488947394</v>
      </c>
      <c r="U483" s="58">
        <v>7.3947591873388285</v>
      </c>
      <c r="V483" s="58">
        <v>28.598320122440331</v>
      </c>
      <c r="W483" s="58">
        <v>0.75879113041260371</v>
      </c>
      <c r="X483" s="58">
        <v>0.81153047252861177</v>
      </c>
      <c r="Y483" s="58">
        <v>0.84103696217814683</v>
      </c>
      <c r="Z483" s="58">
        <v>0.89423803203596908</v>
      </c>
    </row>
    <row r="484" spans="19:26" x14ac:dyDescent="0.2">
      <c r="S484" s="58">
        <v>5.1911033987667894</v>
      </c>
      <c r="T484" s="58">
        <v>11.581977679941026</v>
      </c>
      <c r="U484" s="58">
        <v>4.9520136796472869</v>
      </c>
      <c r="V484" s="58">
        <v>11.975274395296843</v>
      </c>
      <c r="W484" s="58">
        <v>0.79482042643527318</v>
      </c>
      <c r="X484" s="58">
        <v>0.69418415240179576</v>
      </c>
      <c r="Y484" s="58">
        <v>0.81720446889481924</v>
      </c>
      <c r="Z484" s="58">
        <v>0.90561313055484993</v>
      </c>
    </row>
    <row r="485" spans="19:26" x14ac:dyDescent="0.2">
      <c r="S485" s="58">
        <v>4.4788900209110851</v>
      </c>
      <c r="T485" s="58">
        <v>7.7727467266641996</v>
      </c>
      <c r="U485" s="58">
        <v>3.8859519445179407</v>
      </c>
      <c r="V485" s="58">
        <v>7.4571270249051498</v>
      </c>
      <c r="W485" s="58">
        <v>0.74227768911218961</v>
      </c>
      <c r="X485" s="58">
        <v>0.63030522786249799</v>
      </c>
      <c r="Y485" s="58">
        <v>0.85402599777740718</v>
      </c>
      <c r="Z485" s="58">
        <v>0.933782611245637</v>
      </c>
    </row>
    <row r="486" spans="19:26" x14ac:dyDescent="0.2">
      <c r="S486" s="58">
        <v>4.6216662951499385</v>
      </c>
      <c r="T486" s="58">
        <v>9.1035547289618055</v>
      </c>
      <c r="U486" s="58">
        <v>4.1899575730242402</v>
      </c>
      <c r="V486" s="58">
        <v>7.9099430172095992</v>
      </c>
      <c r="W486" s="58">
        <v>0.85152101036812178</v>
      </c>
      <c r="X486" s="58">
        <v>0.63474590177239121</v>
      </c>
      <c r="Y486" s="58">
        <v>0.84636396970084804</v>
      </c>
      <c r="Z486" s="58">
        <v>0.90882897645211858</v>
      </c>
    </row>
    <row r="487" spans="19:26" x14ac:dyDescent="0.2">
      <c r="S487" s="58">
        <v>4.3058406195411925</v>
      </c>
      <c r="T487" s="58">
        <v>7.633867006115385</v>
      </c>
      <c r="U487" s="58">
        <v>4.3719319808287809</v>
      </c>
      <c r="V487" s="58">
        <v>8.8361955788104982</v>
      </c>
      <c r="W487" s="58">
        <v>0.74758502062881238</v>
      </c>
      <c r="X487" s="58">
        <v>0.63873658443919179</v>
      </c>
      <c r="Y487" s="58">
        <v>0.80186378918078838</v>
      </c>
      <c r="Z487" s="58">
        <v>0.92342791350574771</v>
      </c>
    </row>
    <row r="488" spans="19:26" x14ac:dyDescent="0.2">
      <c r="S488" s="58">
        <v>8.4877022656258099</v>
      </c>
      <c r="T488" s="58">
        <v>73.705500622578953</v>
      </c>
      <c r="U488" s="58">
        <v>8.9199318671719361</v>
      </c>
      <c r="V488" s="58">
        <v>85.2993109268333</v>
      </c>
      <c r="W488" s="58">
        <v>0.78129052705662516</v>
      </c>
      <c r="X488" s="58">
        <v>0.67145929545646488</v>
      </c>
      <c r="Y488" s="58">
        <v>0.84149352626384022</v>
      </c>
      <c r="Z488" s="58">
        <v>0.87541471772360957</v>
      </c>
    </row>
    <row r="489" spans="19:26" x14ac:dyDescent="0.2">
      <c r="S489" s="58">
        <v>4.9280829456409974</v>
      </c>
      <c r="T489" s="58">
        <v>9.147909927156844</v>
      </c>
      <c r="U489" s="58">
        <v>5.2607378424449331</v>
      </c>
      <c r="V489" s="58">
        <v>9.0804858780672824</v>
      </c>
      <c r="W489" s="58">
        <v>0.74374680048158159</v>
      </c>
      <c r="X489" s="58">
        <v>0.63856297907554171</v>
      </c>
      <c r="Y489" s="58">
        <v>0.87007621521363898</v>
      </c>
      <c r="Z489" s="58">
        <v>0.92768402936391281</v>
      </c>
    </row>
    <row r="490" spans="19:26" x14ac:dyDescent="0.2">
      <c r="S490" s="58">
        <v>4.9778932030356886</v>
      </c>
      <c r="T490" s="58">
        <v>9.574843760282592</v>
      </c>
      <c r="U490" s="58">
        <v>4.5001146471889326</v>
      </c>
      <c r="V490" s="58">
        <v>6.8660492387504357</v>
      </c>
      <c r="W490" s="58">
        <v>0.79040290511774391</v>
      </c>
      <c r="X490" s="58">
        <v>0.71978793655442619</v>
      </c>
      <c r="Y490" s="58">
        <v>0.8917663074338753</v>
      </c>
      <c r="Z490" s="58">
        <v>0.92912218586939277</v>
      </c>
    </row>
    <row r="491" spans="19:26" x14ac:dyDescent="0.2">
      <c r="S491" s="58">
        <v>5.0023479498840429</v>
      </c>
      <c r="T491" s="58">
        <v>10.821287651174639</v>
      </c>
      <c r="U491" s="58">
        <v>4.7210115079721851</v>
      </c>
      <c r="V491" s="58">
        <v>9.1951888655294187</v>
      </c>
      <c r="W491" s="58">
        <v>0.84498531080504002</v>
      </c>
      <c r="X491" s="58">
        <v>0.61186777601200959</v>
      </c>
      <c r="Y491" s="58">
        <v>0.84174095858749487</v>
      </c>
      <c r="Z491" s="58">
        <v>0.90102517254184677</v>
      </c>
    </row>
    <row r="492" spans="19:26" x14ac:dyDescent="0.2">
      <c r="S492" s="58">
        <v>5.9707816268874998</v>
      </c>
      <c r="T492" s="58">
        <v>13.894438022407474</v>
      </c>
      <c r="U492" s="58">
        <v>5.9786875868532441</v>
      </c>
      <c r="V492" s="58">
        <v>15.438388597241341</v>
      </c>
      <c r="W492" s="58">
        <v>0.72749983060781798</v>
      </c>
      <c r="X492" s="58">
        <v>0.63345708399881184</v>
      </c>
      <c r="Y492" s="58">
        <v>0.84453134628352355</v>
      </c>
      <c r="Z492" s="58">
        <v>0.90622929227876114</v>
      </c>
    </row>
    <row r="493" spans="19:26" x14ac:dyDescent="0.2">
      <c r="S493" s="58">
        <v>3.5542660281787426</v>
      </c>
      <c r="T493" s="58">
        <v>5.4765618937046154</v>
      </c>
      <c r="U493" s="58">
        <v>3.342948261652515</v>
      </c>
      <c r="V493" s="58">
        <v>4.259681929282686</v>
      </c>
      <c r="W493" s="58">
        <v>0.76550571142379931</v>
      </c>
      <c r="X493" s="58">
        <v>0.69242633819196431</v>
      </c>
      <c r="Y493" s="58">
        <v>0.81332562332876979</v>
      </c>
      <c r="Z493" s="58">
        <v>0.95178821191481977</v>
      </c>
    </row>
    <row r="494" spans="19:26" x14ac:dyDescent="0.2">
      <c r="S494" s="58">
        <v>4.8000539186546334</v>
      </c>
      <c r="T494" s="58">
        <v>8.6768309470622977</v>
      </c>
      <c r="U494" s="58">
        <v>5.438667693813108</v>
      </c>
      <c r="V494" s="58">
        <v>10.02300245467605</v>
      </c>
      <c r="W494" s="58">
        <v>0.75962117884683777</v>
      </c>
      <c r="X494" s="58">
        <v>0.68701247171589608</v>
      </c>
      <c r="Y494" s="58">
        <v>0.89041324198294869</v>
      </c>
      <c r="Z494" s="58">
        <v>0.93748138631597711</v>
      </c>
    </row>
    <row r="495" spans="19:26" x14ac:dyDescent="0.2">
      <c r="S495" s="58">
        <v>3.8391668514367541</v>
      </c>
      <c r="T495" s="58">
        <v>6.4747290431528786</v>
      </c>
      <c r="U495" s="58">
        <v>4.0213745442749023</v>
      </c>
      <c r="V495" s="58">
        <v>6.3198748747559712</v>
      </c>
      <c r="W495" s="58">
        <v>0.87158773861358607</v>
      </c>
      <c r="X495" s="58">
        <v>0.70427586318478241</v>
      </c>
      <c r="Y495" s="58">
        <v>0.83806139096377075</v>
      </c>
      <c r="Z495" s="58">
        <v>0.92791788871539571</v>
      </c>
    </row>
    <row r="496" spans="19:26" x14ac:dyDescent="0.2">
      <c r="S496" s="58">
        <v>3.6716792495053574</v>
      </c>
      <c r="T496" s="58">
        <v>5.9889935891514599</v>
      </c>
      <c r="U496" s="58">
        <v>3.3826459527887582</v>
      </c>
      <c r="V496" s="58">
        <v>5.7053406477773017</v>
      </c>
      <c r="W496" s="58">
        <v>0.86499837403451341</v>
      </c>
      <c r="X496" s="58">
        <v>0.64568666920382922</v>
      </c>
      <c r="Y496" s="58">
        <v>0.83128228949984273</v>
      </c>
      <c r="Z496" s="58">
        <v>0.92570059134015115</v>
      </c>
    </row>
    <row r="497" spans="19:26" x14ac:dyDescent="0.2">
      <c r="S497" s="58">
        <v>2.8981939266164076</v>
      </c>
      <c r="T497" s="58">
        <v>4.113782644711466</v>
      </c>
      <c r="U497" s="58">
        <v>2.8621274472258329</v>
      </c>
      <c r="V497" s="58">
        <v>3.779813572447853</v>
      </c>
      <c r="W497" s="58">
        <v>0.83892543511683015</v>
      </c>
      <c r="X497" s="58">
        <v>0.62076324231034052</v>
      </c>
      <c r="Y497" s="58">
        <v>0.78681862809972447</v>
      </c>
      <c r="Z497" s="58">
        <v>0.93922816886056681</v>
      </c>
    </row>
    <row r="498" spans="19:26" x14ac:dyDescent="0.2">
      <c r="S498" s="58">
        <v>5.4721564650102703</v>
      </c>
      <c r="T498" s="58">
        <v>14.292109318616358</v>
      </c>
      <c r="U498" s="58">
        <v>5.3115847303480006</v>
      </c>
      <c r="V498" s="58">
        <v>15.675398447867023</v>
      </c>
      <c r="W498" s="58">
        <v>0.84666763328259553</v>
      </c>
      <c r="X498" s="58">
        <v>0.74841527529375673</v>
      </c>
      <c r="Y498" s="58">
        <v>0.81115110853182859</v>
      </c>
      <c r="Z498" s="58">
        <v>0.89671551582851694</v>
      </c>
    </row>
    <row r="499" spans="19:26" x14ac:dyDescent="0.2">
      <c r="S499" s="58">
        <v>4.7175003532407862</v>
      </c>
      <c r="T499" s="58">
        <v>9.1197628475465482</v>
      </c>
      <c r="U499" s="58">
        <v>4.0114970876171885</v>
      </c>
      <c r="V499" s="58">
        <v>7.4555769350454746</v>
      </c>
      <c r="W499" s="58">
        <v>0.75753562903869154</v>
      </c>
      <c r="X499" s="58">
        <v>0.72307644503452129</v>
      </c>
      <c r="Y499" s="58">
        <v>0.80971487453124724</v>
      </c>
      <c r="Z499" s="58">
        <v>0.92207450694340332</v>
      </c>
    </row>
    <row r="500" spans="19:26" x14ac:dyDescent="0.2">
      <c r="S500" s="58">
        <v>4.6270237520298281</v>
      </c>
      <c r="T500" s="58">
        <v>8.695874084091118</v>
      </c>
      <c r="U500" s="58">
        <v>4.7349039194428526</v>
      </c>
      <c r="V500" s="58">
        <v>10.086514962736471</v>
      </c>
      <c r="W500" s="58">
        <v>0.81514510352285885</v>
      </c>
      <c r="X500" s="58">
        <v>0.7618983089317064</v>
      </c>
      <c r="Y500" s="58">
        <v>0.8654448672987749</v>
      </c>
      <c r="Z500" s="58">
        <v>0.93001492564129462</v>
      </c>
    </row>
    <row r="501" spans="19:26" x14ac:dyDescent="0.2">
      <c r="S501" s="58">
        <v>5.0405900443688809</v>
      </c>
      <c r="T501" s="58">
        <v>10.493004990012142</v>
      </c>
      <c r="U501" s="58">
        <v>5.4424224492675375</v>
      </c>
      <c r="V501" s="58">
        <v>12.885780968217194</v>
      </c>
      <c r="W501" s="58">
        <v>0.78538026491933</v>
      </c>
      <c r="X501" s="58">
        <v>0.61710684260381798</v>
      </c>
      <c r="Y501" s="58">
        <v>0.83157155828125018</v>
      </c>
      <c r="Z501" s="58">
        <v>0.9068102121221282</v>
      </c>
    </row>
    <row r="502" spans="19:26" x14ac:dyDescent="0.2">
      <c r="S502" s="58">
        <v>5.2452357448241846</v>
      </c>
      <c r="T502" s="58">
        <v>10.877056737455089</v>
      </c>
      <c r="U502" s="58">
        <v>5.7864064219242373</v>
      </c>
      <c r="V502" s="58">
        <v>11.732583152987575</v>
      </c>
      <c r="W502" s="58">
        <v>0.78156619060148058</v>
      </c>
      <c r="X502" s="58">
        <v>0.62552159708012367</v>
      </c>
      <c r="Y502" s="58">
        <v>0.86618112185195761</v>
      </c>
      <c r="Z502" s="58">
        <v>0.91120412117932637</v>
      </c>
    </row>
    <row r="503" spans="19:26" x14ac:dyDescent="0.2">
      <c r="S503" s="58">
        <v>4.4079612284312271</v>
      </c>
      <c r="T503" s="58">
        <v>7.9952606825056698</v>
      </c>
      <c r="U503" s="58">
        <v>4.1769706862835188</v>
      </c>
      <c r="V503" s="58">
        <v>9.223216172433272</v>
      </c>
      <c r="W503" s="58">
        <v>0.82742062224870017</v>
      </c>
      <c r="X503" s="58">
        <v>0.5689708423480615</v>
      </c>
      <c r="Y503" s="58">
        <v>0.86460290549697483</v>
      </c>
      <c r="Z503" s="58">
        <v>0.91351958333852923</v>
      </c>
    </row>
    <row r="504" spans="19:26" x14ac:dyDescent="0.2">
      <c r="S504" s="58">
        <v>3.9911275497259293</v>
      </c>
      <c r="T504" s="58">
        <v>6.7224054350645952</v>
      </c>
      <c r="U504" s="58">
        <v>3.1433077091472286</v>
      </c>
      <c r="V504" s="58">
        <v>5.9079886517573517</v>
      </c>
      <c r="W504" s="58">
        <v>0.78628758709234825</v>
      </c>
      <c r="X504" s="58">
        <v>0.68119985119787851</v>
      </c>
      <c r="Y504" s="58">
        <v>0.82007570776258787</v>
      </c>
      <c r="Z504" s="58">
        <v>0.93273391762111757</v>
      </c>
    </row>
    <row r="505" spans="19:26" x14ac:dyDescent="0.2">
      <c r="S505" s="58">
        <v>3.937048655575941</v>
      </c>
      <c r="T505" s="58">
        <v>6.366657022940009</v>
      </c>
      <c r="U505" s="58">
        <v>4.4883007703738924</v>
      </c>
      <c r="V505" s="58">
        <v>6.1151043564130116</v>
      </c>
      <c r="W505" s="58">
        <v>0.74899113976774656</v>
      </c>
      <c r="X505" s="58">
        <v>0.62430441740597198</v>
      </c>
      <c r="Y505" s="58">
        <v>0.82876253535148381</v>
      </c>
      <c r="Z505" s="58">
        <v>0.93894391430925228</v>
      </c>
    </row>
    <row r="506" spans="19:26" x14ac:dyDescent="0.2">
      <c r="S506" s="58">
        <v>5.5557694279693779</v>
      </c>
      <c r="T506" s="58">
        <v>11.971741467399635</v>
      </c>
      <c r="U506" s="58">
        <v>5.2425450327337026</v>
      </c>
      <c r="V506" s="58">
        <v>9.3490532185044781</v>
      </c>
      <c r="W506" s="58">
        <v>0.74998801973317075</v>
      </c>
      <c r="X506" s="58">
        <v>0.59314243405259515</v>
      </c>
      <c r="Y506" s="58">
        <v>0.85736132245464791</v>
      </c>
      <c r="Z506" s="58">
        <v>0.90743894140848835</v>
      </c>
    </row>
    <row r="507" spans="19:26" x14ac:dyDescent="0.2">
      <c r="S507" s="58">
        <v>4.2756664987271824</v>
      </c>
      <c r="T507" s="58">
        <v>7.5629165980501183</v>
      </c>
      <c r="U507" s="58">
        <v>3.9235765343770654</v>
      </c>
      <c r="V507" s="58">
        <v>6.165000027968965</v>
      </c>
      <c r="W507" s="58">
        <v>0.75281274706951029</v>
      </c>
      <c r="X507" s="58">
        <v>0.68645482814626513</v>
      </c>
      <c r="Y507" s="58">
        <v>0.80237926997052644</v>
      </c>
      <c r="Z507" s="58">
        <v>0.92818817887855098</v>
      </c>
    </row>
    <row r="508" spans="19:26" x14ac:dyDescent="0.2">
      <c r="S508" s="58">
        <v>5.2311284959014914</v>
      </c>
      <c r="T508" s="58">
        <v>11.963622651175681</v>
      </c>
      <c r="U508" s="58">
        <v>4.9071463796744421</v>
      </c>
      <c r="V508" s="58">
        <v>12.450643401359001</v>
      </c>
      <c r="W508" s="58">
        <v>0.79370142279453171</v>
      </c>
      <c r="X508" s="58">
        <v>0.66080206212177461</v>
      </c>
      <c r="Y508" s="58">
        <v>0.80788141792802759</v>
      </c>
      <c r="Z508" s="58">
        <v>0.90128210252347229</v>
      </c>
    </row>
    <row r="509" spans="19:26" x14ac:dyDescent="0.2">
      <c r="S509" s="58">
        <v>3.7154451697726327</v>
      </c>
      <c r="T509" s="58">
        <v>6.1260642514016181</v>
      </c>
      <c r="U509" s="58">
        <v>3.5577525038907929</v>
      </c>
      <c r="V509" s="58">
        <v>5.9794761272371781</v>
      </c>
      <c r="W509" s="58">
        <v>0.87444848092804262</v>
      </c>
      <c r="X509" s="58">
        <v>0.69005905893555874</v>
      </c>
      <c r="Y509" s="58">
        <v>0.83485248975428739</v>
      </c>
      <c r="Z509" s="58">
        <v>0.92863686236157095</v>
      </c>
    </row>
    <row r="510" spans="19:26" x14ac:dyDescent="0.2">
      <c r="S510" s="58">
        <v>4.7465176624774363</v>
      </c>
      <c r="T510" s="58">
        <v>9.6049201015964165</v>
      </c>
      <c r="U510" s="58">
        <v>4.9972550693732805</v>
      </c>
      <c r="V510" s="58">
        <v>10.071468838240815</v>
      </c>
      <c r="W510" s="58">
        <v>0.82505451462520152</v>
      </c>
      <c r="X510" s="58">
        <v>0.78976596275762112</v>
      </c>
      <c r="Y510" s="58">
        <v>0.82977072299368249</v>
      </c>
      <c r="Z510" s="58">
        <v>0.91875058617627625</v>
      </c>
    </row>
    <row r="511" spans="19:26" x14ac:dyDescent="0.2">
      <c r="S511" s="58">
        <v>6.3283992701284895</v>
      </c>
      <c r="T511" s="58">
        <v>15.286253478718354</v>
      </c>
      <c r="U511" s="58">
        <v>6.1918602514606853</v>
      </c>
      <c r="V511" s="58">
        <v>15.192984226830751</v>
      </c>
      <c r="W511" s="58">
        <v>0.71454078703731216</v>
      </c>
      <c r="X511" s="58">
        <v>0.70922056659832389</v>
      </c>
      <c r="Y511" s="58">
        <v>0.85420845000171808</v>
      </c>
      <c r="Z511" s="58">
        <v>0.9111542042393429</v>
      </c>
    </row>
    <row r="512" spans="19:26" x14ac:dyDescent="0.2">
      <c r="S512" s="58">
        <v>8.4428467370056541</v>
      </c>
      <c r="T512" s="58">
        <v>52.903644418795899</v>
      </c>
      <c r="U512" s="58">
        <v>8.8712399889910785</v>
      </c>
      <c r="V512" s="58">
        <v>94.093073339628745</v>
      </c>
      <c r="W512" s="58">
        <v>0.74354764737990287</v>
      </c>
      <c r="X512" s="58">
        <v>0.77691753642142269</v>
      </c>
      <c r="Y512" s="58">
        <v>0.83875848912086204</v>
      </c>
      <c r="Z512" s="58">
        <v>0.88077134064160467</v>
      </c>
    </row>
    <row r="513" spans="19:26" x14ac:dyDescent="0.2">
      <c r="S513" s="58">
        <v>4.1053586889327107</v>
      </c>
      <c r="T513" s="58">
        <v>6.8605853687873255</v>
      </c>
      <c r="U513" s="58">
        <v>3.9789091449091489</v>
      </c>
      <c r="V513" s="58">
        <v>5.1234755885293044</v>
      </c>
      <c r="W513" s="58">
        <v>0.77673269727762617</v>
      </c>
      <c r="X513" s="58">
        <v>0.58840792028471212</v>
      </c>
      <c r="Y513" s="58">
        <v>0.85017039933552108</v>
      </c>
      <c r="Z513" s="58">
        <v>0.92849329993247209</v>
      </c>
    </row>
    <row r="514" spans="19:26" x14ac:dyDescent="0.2">
      <c r="S514" s="58">
        <v>5.6210370977072364</v>
      </c>
      <c r="T514" s="58">
        <v>13.034388937588021</v>
      </c>
      <c r="U514" s="58">
        <v>5.0726669868736005</v>
      </c>
      <c r="V514" s="58">
        <v>10.332611196607051</v>
      </c>
      <c r="W514" s="58">
        <v>0.76808437674963326</v>
      </c>
      <c r="X514" s="58">
        <v>0.68979060586907437</v>
      </c>
      <c r="Y514" s="58">
        <v>0.83798274603889167</v>
      </c>
      <c r="Z514" s="58">
        <v>0.90671552469683792</v>
      </c>
    </row>
    <row r="515" spans="19:26" x14ac:dyDescent="0.2">
      <c r="S515" s="58">
        <v>5.1875191009158312</v>
      </c>
      <c r="T515" s="58">
        <v>11.028652839810151</v>
      </c>
      <c r="U515" s="58">
        <v>5.460893215405406</v>
      </c>
      <c r="V515" s="58">
        <v>9.9330846952724929</v>
      </c>
      <c r="W515" s="58">
        <v>0.81849298420763961</v>
      </c>
      <c r="X515" s="58">
        <v>0.78867487173393813</v>
      </c>
      <c r="Y515" s="58">
        <v>0.86906785532899877</v>
      </c>
      <c r="Z515" s="58">
        <v>0.91931057191619725</v>
      </c>
    </row>
    <row r="516" spans="19:26" x14ac:dyDescent="0.2">
      <c r="S516" s="58">
        <v>6.5663981551544595</v>
      </c>
      <c r="T516" s="58">
        <v>19.073903184178118</v>
      </c>
      <c r="U516" s="58">
        <v>5.8659464930958958</v>
      </c>
      <c r="V516" s="58">
        <v>20.003284013425652</v>
      </c>
      <c r="W516" s="58">
        <v>0.69489875711259441</v>
      </c>
      <c r="X516" s="58">
        <v>0.62596898356562503</v>
      </c>
      <c r="Y516" s="58">
        <v>0.78633407628195229</v>
      </c>
      <c r="Z516" s="58">
        <v>0.89318788650536951</v>
      </c>
    </row>
    <row r="517" spans="19:26" x14ac:dyDescent="0.2">
      <c r="S517" s="58">
        <v>3.729459910633913</v>
      </c>
      <c r="T517" s="58">
        <v>5.8004277705443519</v>
      </c>
      <c r="U517" s="58">
        <v>3.4964235156751298</v>
      </c>
      <c r="V517" s="58">
        <v>4.1292008521606967</v>
      </c>
      <c r="W517" s="58">
        <v>0.73498715413569704</v>
      </c>
      <c r="X517" s="58">
        <v>0.64977718898273451</v>
      </c>
      <c r="Y517" s="58">
        <v>0.82024493341472837</v>
      </c>
      <c r="Z517" s="58">
        <v>0.95097010264885451</v>
      </c>
    </row>
    <row r="518" spans="19:26" x14ac:dyDescent="0.2">
      <c r="S518" s="58">
        <v>5.1033815316525875</v>
      </c>
      <c r="T518" s="58">
        <v>10.949416693102764</v>
      </c>
      <c r="U518" s="58">
        <v>5.5687520876742642</v>
      </c>
      <c r="V518" s="58">
        <v>13.90948446837962</v>
      </c>
      <c r="W518" s="58">
        <v>0.81223745138349057</v>
      </c>
      <c r="X518" s="58">
        <v>0.74234657878501864</v>
      </c>
      <c r="Y518" s="58">
        <v>0.84192963729930348</v>
      </c>
      <c r="Z518" s="58">
        <v>0.91278966306133646</v>
      </c>
    </row>
    <row r="519" spans="19:26" x14ac:dyDescent="0.2">
      <c r="S519" s="58">
        <v>5.5608293276889214</v>
      </c>
      <c r="T519" s="58">
        <v>13.982123443308001</v>
      </c>
      <c r="U519" s="58">
        <v>5.5533687153123079</v>
      </c>
      <c r="V519" s="58">
        <v>11.643469472333511</v>
      </c>
      <c r="W519" s="58">
        <v>0.82574019512958308</v>
      </c>
      <c r="X519" s="58">
        <v>0.56590125738726405</v>
      </c>
      <c r="Y519" s="58">
        <v>0.83024879356107617</v>
      </c>
      <c r="Z519" s="58">
        <v>0.8916553861220563</v>
      </c>
    </row>
    <row r="520" spans="19:26" x14ac:dyDescent="0.2">
      <c r="S520" s="58">
        <v>3.9732444071576771</v>
      </c>
      <c r="T520" s="58">
        <v>6.5530897064071185</v>
      </c>
      <c r="U520" s="58">
        <v>3.8849158741417722</v>
      </c>
      <c r="V520" s="58">
        <v>5.9702863998111591</v>
      </c>
      <c r="W520" s="58">
        <v>0.71075075782244379</v>
      </c>
      <c r="X520" s="58">
        <v>0.64264228696939996</v>
      </c>
      <c r="Y520" s="58">
        <v>0.77942100042760121</v>
      </c>
      <c r="Z520" s="58">
        <v>0.93509504967624568</v>
      </c>
    </row>
    <row r="521" spans="19:26" x14ac:dyDescent="0.2">
      <c r="S521" s="58">
        <v>3.2923646739427617</v>
      </c>
      <c r="T521" s="58">
        <v>4.7815171848474884</v>
      </c>
      <c r="U521" s="58">
        <v>2.8569890717889059</v>
      </c>
      <c r="V521" s="58">
        <v>4.9634865575946305</v>
      </c>
      <c r="W521" s="58">
        <v>0.79722723342542046</v>
      </c>
      <c r="X521" s="58">
        <v>0.54152222241572767</v>
      </c>
      <c r="Y521" s="58">
        <v>0.86781239583269898</v>
      </c>
      <c r="Z521" s="58">
        <v>0.9454235500980559</v>
      </c>
    </row>
    <row r="522" spans="19:26" x14ac:dyDescent="0.2">
      <c r="S522" s="58">
        <v>6.2633533691141716</v>
      </c>
      <c r="T522" s="58">
        <v>16.233551880279425</v>
      </c>
      <c r="U522" s="58">
        <v>6.1535252898278729</v>
      </c>
      <c r="V522" s="58">
        <v>16.128372090916486</v>
      </c>
      <c r="W522" s="58">
        <v>0.75112010151184827</v>
      </c>
      <c r="X522" s="58">
        <v>0.78961717211021831</v>
      </c>
      <c r="Y522" s="58">
        <v>0.85015174897096291</v>
      </c>
      <c r="Z522" s="58">
        <v>0.90828193502339649</v>
      </c>
    </row>
    <row r="523" spans="19:26" x14ac:dyDescent="0.2">
      <c r="S523" s="58">
        <v>5.523342932821806</v>
      </c>
      <c r="T523" s="58">
        <v>11.165972709659009</v>
      </c>
      <c r="U523" s="58">
        <v>5.9786317691145561</v>
      </c>
      <c r="V523" s="58">
        <v>13.708375743274365</v>
      </c>
      <c r="W523" s="58">
        <v>0.66497806011413185</v>
      </c>
      <c r="X523" s="58">
        <v>0.72880466770859698</v>
      </c>
      <c r="Y523" s="58">
        <v>0.80426798737556204</v>
      </c>
      <c r="Z523" s="58">
        <v>0.92982430094658808</v>
      </c>
    </row>
    <row r="524" spans="19:26" x14ac:dyDescent="0.2">
      <c r="S524" s="58">
        <v>6.5814397710876147</v>
      </c>
      <c r="T524" s="58">
        <v>23.701735237697086</v>
      </c>
      <c r="U524" s="58">
        <v>6.5187834857486866</v>
      </c>
      <c r="V524" s="58">
        <v>24.159977242959251</v>
      </c>
      <c r="W524" s="58">
        <v>0.8525847952764628</v>
      </c>
      <c r="X524" s="58">
        <v>0.67274668245174474</v>
      </c>
      <c r="Y524" s="58">
        <v>0.84953577564131688</v>
      </c>
      <c r="Z524" s="58">
        <v>0.88568523960764811</v>
      </c>
    </row>
    <row r="525" spans="19:26" x14ac:dyDescent="0.2">
      <c r="S525" s="58">
        <v>5.5469077229079673</v>
      </c>
      <c r="T525" s="58">
        <v>12.360688416041947</v>
      </c>
      <c r="U525" s="58">
        <v>5.640354604919203</v>
      </c>
      <c r="V525" s="58">
        <v>16.187602778967232</v>
      </c>
      <c r="W525" s="58">
        <v>0.73126243394620338</v>
      </c>
      <c r="X525" s="58">
        <v>0.69698739684028066</v>
      </c>
      <c r="Y525" s="58">
        <v>0.81747299900466008</v>
      </c>
      <c r="Z525" s="58">
        <v>0.9111483560435516</v>
      </c>
    </row>
    <row r="526" spans="19:26" x14ac:dyDescent="0.2">
      <c r="S526" s="58">
        <v>4.0719654837739832</v>
      </c>
      <c r="T526" s="58">
        <v>6.9853481027661335</v>
      </c>
      <c r="U526" s="58">
        <v>4.1076968399645768</v>
      </c>
      <c r="V526" s="58">
        <v>6.3747346192554035</v>
      </c>
      <c r="W526" s="58">
        <v>0.74211304425500124</v>
      </c>
      <c r="X526" s="58">
        <v>0.6751661440704384</v>
      </c>
      <c r="Y526" s="58">
        <v>0.78344680902198949</v>
      </c>
      <c r="Z526" s="58">
        <v>0.92905927835589719</v>
      </c>
    </row>
    <row r="527" spans="19:26" x14ac:dyDescent="0.2">
      <c r="S527" s="58">
        <v>5.3846796229209897</v>
      </c>
      <c r="T527" s="58">
        <v>12.136666292532299</v>
      </c>
      <c r="U527" s="58">
        <v>6.3245759967060584</v>
      </c>
      <c r="V527" s="58">
        <v>13.985912841947892</v>
      </c>
      <c r="W527" s="58">
        <v>0.76416443423929425</v>
      </c>
      <c r="X527" s="58">
        <v>0.69760819660074513</v>
      </c>
      <c r="Y527" s="58">
        <v>0.81682838475603858</v>
      </c>
      <c r="Z527" s="58">
        <v>0.90746417021266201</v>
      </c>
    </row>
    <row r="528" spans="19:26" x14ac:dyDescent="0.2">
      <c r="S528" s="58">
        <v>6.1971409693510413</v>
      </c>
      <c r="T528" s="58">
        <v>18.329656159407762</v>
      </c>
      <c r="U528" s="58">
        <v>6.6484139238198345</v>
      </c>
      <c r="V528" s="58">
        <v>15.322628075720115</v>
      </c>
      <c r="W528" s="58">
        <v>0.83400131709119263</v>
      </c>
      <c r="X528" s="58">
        <v>0.66937026687587142</v>
      </c>
      <c r="Y528" s="58">
        <v>0.85453530775363162</v>
      </c>
      <c r="Z528" s="58">
        <v>0.89178443989718781</v>
      </c>
    </row>
    <row r="529" spans="19:26" x14ac:dyDescent="0.2">
      <c r="S529" s="58">
        <v>5.0479175384191297</v>
      </c>
      <c r="T529" s="58">
        <v>10.852450199619343</v>
      </c>
      <c r="U529" s="58">
        <v>4.8114747466018191</v>
      </c>
      <c r="V529" s="58">
        <v>7.995389271532269</v>
      </c>
      <c r="W529" s="58">
        <v>0.77315706022572062</v>
      </c>
      <c r="X529" s="58">
        <v>0.64282132463373554</v>
      </c>
      <c r="Y529" s="58">
        <v>0.80130224907942704</v>
      </c>
      <c r="Z529" s="58">
        <v>0.90456423906541961</v>
      </c>
    </row>
    <row r="530" spans="19:26" x14ac:dyDescent="0.2">
      <c r="S530" s="58">
        <v>5.725415503270546</v>
      </c>
      <c r="T530" s="58">
        <v>12.329289026215111</v>
      </c>
      <c r="U530" s="58">
        <v>6.0628905675573774</v>
      </c>
      <c r="V530" s="58">
        <v>11.9210763710152</v>
      </c>
      <c r="W530" s="58">
        <v>0.74380594986028714</v>
      </c>
      <c r="X530" s="58">
        <v>0.74695016090284605</v>
      </c>
      <c r="Y530" s="58">
        <v>0.87624144885515853</v>
      </c>
      <c r="Z530" s="58">
        <v>0.92287370802018731</v>
      </c>
    </row>
    <row r="531" spans="19:26" x14ac:dyDescent="0.2">
      <c r="S531" s="58">
        <v>4.1822606860112881</v>
      </c>
      <c r="T531" s="58">
        <v>7.7349222178571191</v>
      </c>
      <c r="U531" s="58">
        <v>4.6629427984115797</v>
      </c>
      <c r="V531" s="58">
        <v>7.0288226986904752</v>
      </c>
      <c r="W531" s="58">
        <v>0.82451353451677623</v>
      </c>
      <c r="X531" s="58">
        <v>0.77528830772966739</v>
      </c>
      <c r="Y531" s="58">
        <v>0.78984386099668313</v>
      </c>
      <c r="Z531" s="58">
        <v>0.9207064872292049</v>
      </c>
    </row>
    <row r="532" spans="19:26" x14ac:dyDescent="0.2">
      <c r="S532" s="58">
        <v>5.176781638257216</v>
      </c>
      <c r="T532" s="58">
        <v>12.466424000693843</v>
      </c>
      <c r="U532" s="58">
        <v>4.2780284698169391</v>
      </c>
      <c r="V532" s="58">
        <v>10.480432140979435</v>
      </c>
      <c r="W532" s="58">
        <v>0.85425373245225944</v>
      </c>
      <c r="X532" s="58">
        <v>0.66236733638045775</v>
      </c>
      <c r="Y532" s="58">
        <v>0.80973760779084125</v>
      </c>
      <c r="Z532" s="58">
        <v>0.8956984787386546</v>
      </c>
    </row>
    <row r="533" spans="19:26" x14ac:dyDescent="0.2">
      <c r="S533" s="58">
        <v>3.8083185490815938</v>
      </c>
      <c r="T533" s="58">
        <v>6.2072624682899482</v>
      </c>
      <c r="U533" s="58">
        <v>4.0067617805821181</v>
      </c>
      <c r="V533" s="58">
        <v>6.049875388911528</v>
      </c>
      <c r="W533" s="58">
        <v>0.79989869565930161</v>
      </c>
      <c r="X533" s="58">
        <v>0.66703444273071144</v>
      </c>
      <c r="Y533" s="58">
        <v>0.82685795254788697</v>
      </c>
      <c r="Z533" s="58">
        <v>0.93531613029140004</v>
      </c>
    </row>
    <row r="534" spans="19:26" x14ac:dyDescent="0.2">
      <c r="S534" s="58">
        <v>4.5309113135097681</v>
      </c>
      <c r="T534" s="58">
        <v>8.7233561296633564</v>
      </c>
      <c r="U534" s="58">
        <v>4.1066761114497492</v>
      </c>
      <c r="V534" s="58">
        <v>5.8711801904784684</v>
      </c>
      <c r="W534" s="58">
        <v>0.80295839844959382</v>
      </c>
      <c r="X534" s="58">
        <v>0.72655989644101704</v>
      </c>
      <c r="Y534" s="58">
        <v>0.81299497781721197</v>
      </c>
      <c r="Z534" s="58">
        <v>0.91837086173191451</v>
      </c>
    </row>
    <row r="535" spans="19:26" x14ac:dyDescent="0.2">
      <c r="S535" s="58">
        <v>4.3524823030106568</v>
      </c>
      <c r="T535" s="58">
        <v>7.6567618570271669</v>
      </c>
      <c r="U535" s="58">
        <v>4.4832692949506345</v>
      </c>
      <c r="V535" s="58">
        <v>8.6253897593964339</v>
      </c>
      <c r="W535" s="58">
        <v>0.81540017767424822</v>
      </c>
      <c r="X535" s="58">
        <v>0.6014299421877296</v>
      </c>
      <c r="Y535" s="58">
        <v>0.87799143465538487</v>
      </c>
      <c r="Z535" s="58">
        <v>0.92274668604437482</v>
      </c>
    </row>
    <row r="536" spans="19:26" x14ac:dyDescent="0.2">
      <c r="S536" s="58">
        <v>5.0296864468619908</v>
      </c>
      <c r="T536" s="58">
        <v>10.194460306405514</v>
      </c>
      <c r="U536" s="58">
        <v>4.9670448668699612</v>
      </c>
      <c r="V536" s="58">
        <v>8.491912478513413</v>
      </c>
      <c r="W536" s="58">
        <v>0.77146274176886798</v>
      </c>
      <c r="X536" s="58">
        <v>0.76308245386607698</v>
      </c>
      <c r="Y536" s="58">
        <v>0.83809302481884451</v>
      </c>
      <c r="Z536" s="58">
        <v>0.92292926381062679</v>
      </c>
    </row>
    <row r="537" spans="19:26" x14ac:dyDescent="0.2">
      <c r="S537" s="58">
        <v>5.1043957373439648</v>
      </c>
      <c r="T537" s="58">
        <v>11.267494182928898</v>
      </c>
      <c r="U537" s="58">
        <v>4.5978616060380331</v>
      </c>
      <c r="V537" s="58">
        <v>11.43573391695614</v>
      </c>
      <c r="W537" s="58">
        <v>0.79676307310527017</v>
      </c>
      <c r="X537" s="58">
        <v>0.69693332291692756</v>
      </c>
      <c r="Y537" s="58">
        <v>0.81118713363335482</v>
      </c>
      <c r="Z537" s="58">
        <v>0.90574596610263181</v>
      </c>
    </row>
    <row r="538" spans="19:26" x14ac:dyDescent="0.2">
      <c r="S538" s="58">
        <v>8.1303459170142744</v>
      </c>
      <c r="T538" s="58">
        <v>31.223720380877168</v>
      </c>
      <c r="U538" s="58">
        <v>9.8198580122814931</v>
      </c>
      <c r="V538" s="58">
        <v>34.176183569391789</v>
      </c>
      <c r="W538" s="58">
        <v>0.71928310210278867</v>
      </c>
      <c r="X538" s="58">
        <v>0.65233615394407474</v>
      </c>
      <c r="Y538" s="58">
        <v>0.87412988952828197</v>
      </c>
      <c r="Z538" s="58">
        <v>0.88859414972138595</v>
      </c>
    </row>
    <row r="539" spans="19:26" x14ac:dyDescent="0.2">
      <c r="S539" s="58">
        <v>6.0175242009706258</v>
      </c>
      <c r="T539" s="58">
        <v>12.963739180361197</v>
      </c>
      <c r="U539" s="58">
        <v>5.6505287223652454</v>
      </c>
      <c r="V539" s="58">
        <v>10.948412062148044</v>
      </c>
      <c r="W539" s="58">
        <v>0.70515030746346041</v>
      </c>
      <c r="X539" s="58">
        <v>0.72339794123156897</v>
      </c>
      <c r="Y539" s="58">
        <v>0.87133827581367251</v>
      </c>
      <c r="Z539" s="58">
        <v>0.92472943118316742</v>
      </c>
    </row>
    <row r="540" spans="19:26" x14ac:dyDescent="0.2">
      <c r="S540" s="58">
        <v>3.3103177802906529</v>
      </c>
      <c r="T540" s="58">
        <v>4.958849276385628</v>
      </c>
      <c r="U540" s="58">
        <v>3.6128548455685001</v>
      </c>
      <c r="V540" s="58">
        <v>4.8157247107989294</v>
      </c>
      <c r="W540" s="58">
        <v>0.79952902785130542</v>
      </c>
      <c r="X540" s="58">
        <v>0.73072964807561169</v>
      </c>
      <c r="Y540" s="58">
        <v>0.81113680864570759</v>
      </c>
      <c r="Z540" s="58">
        <v>0.95653801554136098</v>
      </c>
    </row>
    <row r="541" spans="19:26" x14ac:dyDescent="0.2">
      <c r="S541" s="58">
        <v>3.7421966296667875</v>
      </c>
      <c r="T541" s="58">
        <v>5.8516258938967241</v>
      </c>
      <c r="U541" s="58">
        <v>4.3488652294727572</v>
      </c>
      <c r="V541" s="58">
        <v>7.4217543376437041</v>
      </c>
      <c r="W541" s="58">
        <v>0.76636374586389622</v>
      </c>
      <c r="X541" s="58">
        <v>0.50553288887318537</v>
      </c>
      <c r="Y541" s="58">
        <v>0.84368517146646427</v>
      </c>
      <c r="Z541" s="58">
        <v>0.92667030227589153</v>
      </c>
    </row>
    <row r="542" spans="19:26" x14ac:dyDescent="0.2">
      <c r="S542" s="58">
        <v>3.6684850362499031</v>
      </c>
      <c r="T542" s="58">
        <v>5.8138454987402142</v>
      </c>
      <c r="U542" s="58">
        <v>3.2790687521015944</v>
      </c>
      <c r="V542" s="58">
        <v>5.9389527639928641</v>
      </c>
      <c r="W542" s="58">
        <v>0.73895171171131335</v>
      </c>
      <c r="X542" s="58">
        <v>0.72495836103135791</v>
      </c>
      <c r="Y542" s="58">
        <v>0.78201666627662081</v>
      </c>
      <c r="Z542" s="58">
        <v>0.94805732811652665</v>
      </c>
    </row>
    <row r="543" spans="19:26" x14ac:dyDescent="0.2">
      <c r="S543" s="58">
        <v>7.0221626035050067</v>
      </c>
      <c r="T543" s="58">
        <v>26.353421840258896</v>
      </c>
      <c r="U543" s="58">
        <v>5.6969460268727925</v>
      </c>
      <c r="V543" s="58">
        <v>21.268904866963592</v>
      </c>
      <c r="W543" s="58">
        <v>0.83783796224622242</v>
      </c>
      <c r="X543" s="58">
        <v>0.72089679472028556</v>
      </c>
      <c r="Y543" s="58">
        <v>0.88191299872206741</v>
      </c>
      <c r="Z543" s="58">
        <v>0.88779545676452032</v>
      </c>
    </row>
    <row r="544" spans="19:26" x14ac:dyDescent="0.2">
      <c r="S544" s="58">
        <v>3.9120321237635278</v>
      </c>
      <c r="T544" s="58">
        <v>6.3390933004984387</v>
      </c>
      <c r="U544" s="58">
        <v>5.0922024689500711</v>
      </c>
      <c r="V544" s="58">
        <v>8.550098946600416</v>
      </c>
      <c r="W544" s="58">
        <v>0.75660167848019655</v>
      </c>
      <c r="X544" s="58">
        <v>0.65483167274134046</v>
      </c>
      <c r="Y544" s="58">
        <v>0.82662276389407929</v>
      </c>
      <c r="Z544" s="58">
        <v>0.94119783869594698</v>
      </c>
    </row>
    <row r="545" spans="19:26" x14ac:dyDescent="0.2">
      <c r="S545" s="58">
        <v>4.3416479155422296</v>
      </c>
      <c r="T545" s="58">
        <v>7.6219025112466019</v>
      </c>
      <c r="U545" s="58">
        <v>3.9582050934164514</v>
      </c>
      <c r="V545" s="58">
        <v>7.58079820847958</v>
      </c>
      <c r="W545" s="58">
        <v>0.74327842685127599</v>
      </c>
      <c r="X545" s="58">
        <v>0.70345116571127786</v>
      </c>
      <c r="Y545" s="58">
        <v>0.81509471973984837</v>
      </c>
      <c r="Z545" s="58">
        <v>0.93465383398630919</v>
      </c>
    </row>
    <row r="546" spans="19:26" x14ac:dyDescent="0.2">
      <c r="S546" s="58">
        <v>5.1150945099940355</v>
      </c>
      <c r="T546" s="58">
        <v>11.144517190501222</v>
      </c>
      <c r="U546" s="58">
        <v>5.0940271148842724</v>
      </c>
      <c r="V546" s="58">
        <v>9.5930138028986693</v>
      </c>
      <c r="W546" s="58">
        <v>0.79382221530136188</v>
      </c>
      <c r="X546" s="58">
        <v>0.62417690591573571</v>
      </c>
      <c r="Y546" s="58">
        <v>0.81918047943018069</v>
      </c>
      <c r="Z546" s="58">
        <v>0.90268258345855112</v>
      </c>
    </row>
    <row r="547" spans="19:26" x14ac:dyDescent="0.2">
      <c r="S547" s="58">
        <v>4.1167942856229907</v>
      </c>
      <c r="T547" s="58">
        <v>6.9835267684608633</v>
      </c>
      <c r="U547" s="58">
        <v>5.2149273252937496</v>
      </c>
      <c r="V547" s="58">
        <v>10.595010721256497</v>
      </c>
      <c r="W547" s="58">
        <v>0.7713730762162101</v>
      </c>
      <c r="X547" s="58">
        <v>0.63840487026782944</v>
      </c>
      <c r="Y547" s="58">
        <v>0.82923021347068415</v>
      </c>
      <c r="Z547" s="58">
        <v>0.93021592844902323</v>
      </c>
    </row>
    <row r="548" spans="19:26" x14ac:dyDescent="0.2">
      <c r="S548" s="58">
        <v>3.1897510085418537</v>
      </c>
      <c r="T548" s="58">
        <v>4.7085109848600784</v>
      </c>
      <c r="U548" s="58">
        <v>3.0221106056928551</v>
      </c>
      <c r="V548" s="58">
        <v>5.202129706850088</v>
      </c>
      <c r="W548" s="58">
        <v>0.83871229498801581</v>
      </c>
      <c r="X548" s="58">
        <v>0.74343080773783288</v>
      </c>
      <c r="Y548" s="58">
        <v>0.82314100811182378</v>
      </c>
      <c r="Z548" s="58">
        <v>0.95774750074082515</v>
      </c>
    </row>
    <row r="549" spans="19:26" x14ac:dyDescent="0.2">
      <c r="S549" s="58">
        <v>3.6924735828095518</v>
      </c>
      <c r="T549" s="58">
        <v>6.0931694265538496</v>
      </c>
      <c r="U549" s="58">
        <v>3.038147508572663</v>
      </c>
      <c r="V549" s="58">
        <v>5.8679787040302775</v>
      </c>
      <c r="W549" s="58">
        <v>0.85347441843790595</v>
      </c>
      <c r="X549" s="58">
        <v>0.63899784973741147</v>
      </c>
      <c r="Y549" s="58">
        <v>0.81299967346130364</v>
      </c>
      <c r="Z549" s="58">
        <v>0.92182689684528896</v>
      </c>
    </row>
    <row r="550" spans="19:26" x14ac:dyDescent="0.2">
      <c r="S550" s="58">
        <v>7.8469220850179271</v>
      </c>
      <c r="T550" s="58">
        <v>51.960788911512886</v>
      </c>
      <c r="U550" s="58">
        <v>7.8586814656971917</v>
      </c>
      <c r="V550" s="58">
        <v>53.487806957971394</v>
      </c>
      <c r="W550" s="58">
        <v>0.77810155614677601</v>
      </c>
      <c r="X550" s="58">
        <v>0.7324908480504041</v>
      </c>
      <c r="Y550" s="58">
        <v>0.81171415407262282</v>
      </c>
      <c r="Z550" s="58">
        <v>0.87808853445491908</v>
      </c>
    </row>
    <row r="551" spans="19:26" x14ac:dyDescent="0.2">
      <c r="S551" s="58">
        <v>6.8172009797026565</v>
      </c>
      <c r="T551" s="58">
        <v>23.968850607755051</v>
      </c>
      <c r="U551" s="58">
        <v>7.2753396879506278</v>
      </c>
      <c r="V551" s="58">
        <v>28.494471068571855</v>
      </c>
      <c r="W551" s="58">
        <v>0.82430203686149195</v>
      </c>
      <c r="X551" s="58">
        <v>0.71498532655274494</v>
      </c>
      <c r="Y551" s="58">
        <v>0.86556847505057755</v>
      </c>
      <c r="Z551" s="58">
        <v>0.88911686358786979</v>
      </c>
    </row>
    <row r="552" spans="19:26" x14ac:dyDescent="0.2">
      <c r="S552" s="58">
        <v>3.3411083713953378</v>
      </c>
      <c r="T552" s="58">
        <v>5.0494687304660903</v>
      </c>
      <c r="U552" s="58">
        <v>3.4498142783482679</v>
      </c>
      <c r="V552" s="58">
        <v>7.3770643500730007</v>
      </c>
      <c r="W552" s="58">
        <v>0.81703021324616865</v>
      </c>
      <c r="X552" s="58">
        <v>0.63252018931779408</v>
      </c>
      <c r="Y552" s="58">
        <v>0.81779897224289733</v>
      </c>
      <c r="Z552" s="58">
        <v>0.93932725287184193</v>
      </c>
    </row>
    <row r="553" spans="19:26" x14ac:dyDescent="0.2">
      <c r="S553" s="58">
        <v>3.852386235509949</v>
      </c>
      <c r="T553" s="58">
        <v>6.3636204589856602</v>
      </c>
      <c r="U553" s="58">
        <v>3.6981874667085184</v>
      </c>
      <c r="V553" s="58">
        <v>6.381956813018169</v>
      </c>
      <c r="W553" s="58">
        <v>0.81755926901491582</v>
      </c>
      <c r="X553" s="58">
        <v>0.72721047737543965</v>
      </c>
      <c r="Y553" s="58">
        <v>0.83343126435535486</v>
      </c>
      <c r="Z553" s="58">
        <v>0.93918389049094297</v>
      </c>
    </row>
    <row r="554" spans="19:26" x14ac:dyDescent="0.2">
      <c r="S554" s="58">
        <v>4.2039048392306642</v>
      </c>
      <c r="T554" s="58">
        <v>7.4313426732915255</v>
      </c>
      <c r="U554" s="58">
        <v>4.633305170521032</v>
      </c>
      <c r="V554" s="58">
        <v>8.5449435158063611</v>
      </c>
      <c r="W554" s="58">
        <v>0.80249669740708007</v>
      </c>
      <c r="X554" s="58">
        <v>0.68777667712094337</v>
      </c>
      <c r="Y554" s="58">
        <v>0.82632406222355059</v>
      </c>
      <c r="Z554" s="58">
        <v>0.92602875642520244</v>
      </c>
    </row>
    <row r="555" spans="19:26" x14ac:dyDescent="0.2">
      <c r="S555" s="58">
        <v>5.9094811866119095</v>
      </c>
      <c r="T555" s="58">
        <v>16.281506421595072</v>
      </c>
      <c r="U555" s="58">
        <v>6.113386882666636</v>
      </c>
      <c r="V555" s="58">
        <v>18.321458638517807</v>
      </c>
      <c r="W555" s="58">
        <v>0.81630866461387552</v>
      </c>
      <c r="X555" s="58">
        <v>0.81082012294548256</v>
      </c>
      <c r="Y555" s="58">
        <v>0.83102786494373648</v>
      </c>
      <c r="Z555" s="58">
        <v>0.90020503021096343</v>
      </c>
    </row>
    <row r="556" spans="19:26" x14ac:dyDescent="0.2">
      <c r="S556" s="58">
        <v>2.7861870575988847</v>
      </c>
      <c r="T556" s="58">
        <v>3.8584942086979979</v>
      </c>
      <c r="U556" s="58">
        <v>2.4796157187094074</v>
      </c>
      <c r="V556" s="58">
        <v>3.6212834469633415</v>
      </c>
      <c r="W556" s="58">
        <v>0.87307395336034055</v>
      </c>
      <c r="X556" s="58">
        <v>0.57657693000706256</v>
      </c>
      <c r="Y556" s="58">
        <v>0.81627488595130437</v>
      </c>
      <c r="Z556" s="58">
        <v>0.93965455694869993</v>
      </c>
    </row>
    <row r="557" spans="19:26" x14ac:dyDescent="0.2">
      <c r="S557" s="58">
        <v>4.7159773532160543</v>
      </c>
      <c r="T557" s="58">
        <v>9.8699035202297587</v>
      </c>
      <c r="U557" s="58">
        <v>4.7153857950682703</v>
      </c>
      <c r="V557" s="58">
        <v>8.997345516212782</v>
      </c>
      <c r="W557" s="58">
        <v>0.86115829834828539</v>
      </c>
      <c r="X557" s="58">
        <v>0.72895018552736335</v>
      </c>
      <c r="Y557" s="58">
        <v>0.82100491446786494</v>
      </c>
      <c r="Z557" s="58">
        <v>0.90789057487993097</v>
      </c>
    </row>
    <row r="558" spans="19:26" x14ac:dyDescent="0.2">
      <c r="S558" s="58">
        <v>5.4514657453523734</v>
      </c>
      <c r="T558" s="58">
        <v>10.601864392920175</v>
      </c>
      <c r="U558" s="58">
        <v>5.7001918418025959</v>
      </c>
      <c r="V558" s="58">
        <v>12.498556516742205</v>
      </c>
      <c r="W558" s="58">
        <v>0.71307740308166268</v>
      </c>
      <c r="X558" s="58">
        <v>0.56438672868286988</v>
      </c>
      <c r="Y558" s="58">
        <v>0.87893911128601221</v>
      </c>
      <c r="Z558" s="58">
        <v>0.91856593824880317</v>
      </c>
    </row>
    <row r="559" spans="19:26" x14ac:dyDescent="0.2">
      <c r="S559" s="58">
        <v>4.3606135081934347</v>
      </c>
      <c r="T559" s="58">
        <v>7.9279185510862531</v>
      </c>
      <c r="U559" s="58">
        <v>4.9082357347646939</v>
      </c>
      <c r="V559" s="58">
        <v>8.4324107743906165</v>
      </c>
      <c r="W559" s="58">
        <v>0.85449306422446469</v>
      </c>
      <c r="X559" s="58">
        <v>0.65940044276066789</v>
      </c>
      <c r="Y559" s="58">
        <v>0.87166898467172305</v>
      </c>
      <c r="Z559" s="58">
        <v>0.92071137859694763</v>
      </c>
    </row>
    <row r="560" spans="19:26" x14ac:dyDescent="0.2">
      <c r="S560" s="58">
        <v>5.7659247135208851</v>
      </c>
      <c r="T560" s="58">
        <v>15.147972195046426</v>
      </c>
      <c r="U560" s="58">
        <v>5.7988488918158207</v>
      </c>
      <c r="V560" s="58">
        <v>14.845987561785856</v>
      </c>
      <c r="W560" s="58">
        <v>0.83687826620186379</v>
      </c>
      <c r="X560" s="58">
        <v>0.70330224777790018</v>
      </c>
      <c r="Y560" s="58">
        <v>0.84764724664403956</v>
      </c>
      <c r="Z560" s="58">
        <v>0.89738138907768283</v>
      </c>
    </row>
    <row r="561" spans="19:26" x14ac:dyDescent="0.2">
      <c r="S561" s="58">
        <v>3.8562304620877237</v>
      </c>
      <c r="T561" s="58">
        <v>6.3386481584070582</v>
      </c>
      <c r="U561" s="58">
        <v>4.2537254814582841</v>
      </c>
      <c r="V561" s="58">
        <v>6.9589481289874406</v>
      </c>
      <c r="W561" s="58">
        <v>0.82662463090352201</v>
      </c>
      <c r="X561" s="58">
        <v>0.71689615238514692</v>
      </c>
      <c r="Y561" s="58">
        <v>0.8485617463160211</v>
      </c>
      <c r="Z561" s="58">
        <v>0.94026865129972548</v>
      </c>
    </row>
    <row r="562" spans="19:26" x14ac:dyDescent="0.2">
      <c r="S562" s="58">
        <v>4.4969065186271608</v>
      </c>
      <c r="T562" s="58">
        <v>8.1700615162013186</v>
      </c>
      <c r="U562" s="58">
        <v>4.1575467846009007</v>
      </c>
      <c r="V562" s="58">
        <v>7.6308115740274518</v>
      </c>
      <c r="W562" s="58">
        <v>0.71212833280260213</v>
      </c>
      <c r="X562" s="58">
        <v>0.736426653657972</v>
      </c>
      <c r="Y562" s="58">
        <v>0.78469251047359401</v>
      </c>
      <c r="Z562" s="58">
        <v>0.9328766115506566</v>
      </c>
    </row>
    <row r="563" spans="19:26" x14ac:dyDescent="0.2">
      <c r="S563" s="58">
        <v>5.1950456765965196</v>
      </c>
      <c r="T563" s="58">
        <v>11.184348156810694</v>
      </c>
      <c r="U563" s="58">
        <v>7.0802855629879842</v>
      </c>
      <c r="V563" s="58">
        <v>12.019397239428821</v>
      </c>
      <c r="W563" s="58">
        <v>0.78961334461460386</v>
      </c>
      <c r="X563" s="58">
        <v>0.75008397656626524</v>
      </c>
      <c r="Y563" s="58">
        <v>0.8371866906946922</v>
      </c>
      <c r="Z563" s="58">
        <v>0.91449047842165476</v>
      </c>
    </row>
    <row r="564" spans="19:26" x14ac:dyDescent="0.2">
      <c r="S564" s="58">
        <v>3.5606138236257054</v>
      </c>
      <c r="T564" s="58">
        <v>5.4689498075038605</v>
      </c>
      <c r="U564" s="58">
        <v>3.7075391475607922</v>
      </c>
      <c r="V564" s="58">
        <v>5.1970344092802181</v>
      </c>
      <c r="W564" s="58">
        <v>0.79446661588693679</v>
      </c>
      <c r="X564" s="58">
        <v>0.523610111403359</v>
      </c>
      <c r="Y564" s="58">
        <v>0.84430218071349994</v>
      </c>
      <c r="Z564" s="58">
        <v>0.92860333542119677</v>
      </c>
    </row>
    <row r="565" spans="19:26" x14ac:dyDescent="0.2">
      <c r="S565" s="58">
        <v>3.8144654175963089</v>
      </c>
      <c r="T565" s="58">
        <v>6.4874447398640296</v>
      </c>
      <c r="U565" s="58">
        <v>4.4013975647181862</v>
      </c>
      <c r="V565" s="58">
        <v>8.1437874404806703</v>
      </c>
      <c r="W565" s="58">
        <v>0.80407267534888371</v>
      </c>
      <c r="X565" s="58">
        <v>0.66781343669038051</v>
      </c>
      <c r="Y565" s="58">
        <v>0.77715887399607997</v>
      </c>
      <c r="Z565" s="58">
        <v>0.92035976407969977</v>
      </c>
    </row>
    <row r="566" spans="19:26" x14ac:dyDescent="0.2">
      <c r="S566" s="58">
        <v>3.9175169677104384</v>
      </c>
      <c r="T566" s="58">
        <v>6.6040493946017866</v>
      </c>
      <c r="U566" s="58">
        <v>4.5027596785786299</v>
      </c>
      <c r="V566" s="58">
        <v>6.9979668738860044</v>
      </c>
      <c r="W566" s="58">
        <v>0.82123017543937193</v>
      </c>
      <c r="X566" s="58">
        <v>0.7410060828436984</v>
      </c>
      <c r="Y566" s="58">
        <v>0.82622426677815408</v>
      </c>
      <c r="Z566" s="58">
        <v>0.93575249040439501</v>
      </c>
    </row>
    <row r="567" spans="19:26" x14ac:dyDescent="0.2">
      <c r="S567" s="58">
        <v>5.6713003649843339</v>
      </c>
      <c r="T567" s="58">
        <v>11.846187606158514</v>
      </c>
      <c r="U567" s="58">
        <v>5.201723608726323</v>
      </c>
      <c r="V567" s="58">
        <v>11.537597466305447</v>
      </c>
      <c r="W567" s="58">
        <v>0.7257983712661964</v>
      </c>
      <c r="X567" s="58">
        <v>0.77048378531891659</v>
      </c>
      <c r="Y567" s="58">
        <v>0.87020998964311624</v>
      </c>
      <c r="Z567" s="58">
        <v>0.92976013046307748</v>
      </c>
    </row>
    <row r="568" spans="19:26" x14ac:dyDescent="0.2">
      <c r="S568" s="58">
        <v>4.0344485995302497</v>
      </c>
      <c r="T568" s="58">
        <v>6.7536946734969723</v>
      </c>
      <c r="U568" s="58">
        <v>3.6734903391867038</v>
      </c>
      <c r="V568" s="58">
        <v>6.2093288143521859</v>
      </c>
      <c r="W568" s="58">
        <v>0.74614461360985629</v>
      </c>
      <c r="X568" s="58">
        <v>0.62721148841259811</v>
      </c>
      <c r="Y568" s="58">
        <v>0.80528771351876749</v>
      </c>
      <c r="Z568" s="58">
        <v>0.9302297587229067</v>
      </c>
    </row>
    <row r="569" spans="19:26" x14ac:dyDescent="0.2">
      <c r="S569" s="58">
        <v>6.8660620495858922</v>
      </c>
      <c r="T569" s="58">
        <v>18.337346099198584</v>
      </c>
      <c r="U569" s="58">
        <v>6.974092162575471</v>
      </c>
      <c r="V569" s="58">
        <v>15.87602529785304</v>
      </c>
      <c r="W569" s="58">
        <v>0.66516381796126822</v>
      </c>
      <c r="X569" s="58">
        <v>0.67142984385611926</v>
      </c>
      <c r="Y569" s="58">
        <v>0.80969117567007065</v>
      </c>
      <c r="Z569" s="58">
        <v>0.90325682116146089</v>
      </c>
    </row>
    <row r="570" spans="19:26" x14ac:dyDescent="0.2">
      <c r="S570" s="58">
        <v>5.0379332626192106</v>
      </c>
      <c r="T570" s="58">
        <v>9.1893668329787328</v>
      </c>
      <c r="U570" s="58">
        <v>5.6073290087058938</v>
      </c>
      <c r="V570" s="58">
        <v>11.669844955637977</v>
      </c>
      <c r="W570" s="58">
        <v>0.68417119920078118</v>
      </c>
      <c r="X570" s="58">
        <v>0.69946065894939802</v>
      </c>
      <c r="Y570" s="58">
        <v>0.83785412333039389</v>
      </c>
      <c r="Z570" s="58">
        <v>0.94231896404862148</v>
      </c>
    </row>
    <row r="571" spans="19:26" x14ac:dyDescent="0.2">
      <c r="S571" s="58">
        <v>5.7645492170733315</v>
      </c>
      <c r="T571" s="58">
        <v>12.293460246759699</v>
      </c>
      <c r="U571" s="58">
        <v>4.817549829092302</v>
      </c>
      <c r="V571" s="58">
        <v>9.902669329402439</v>
      </c>
      <c r="W571" s="58">
        <v>0.69639828324347763</v>
      </c>
      <c r="X571" s="58">
        <v>0.6959146188972567</v>
      </c>
      <c r="Y571" s="58">
        <v>0.83590463377198587</v>
      </c>
      <c r="Z571" s="58">
        <v>0.92050870564691611</v>
      </c>
    </row>
    <row r="572" spans="19:26" x14ac:dyDescent="0.2">
      <c r="S572" s="58">
        <v>5.4687188201700936</v>
      </c>
      <c r="T572" s="58">
        <v>12.119349537885528</v>
      </c>
      <c r="U572" s="58">
        <v>4.9476977179205077</v>
      </c>
      <c r="V572" s="58">
        <v>11.495011418299722</v>
      </c>
      <c r="W572" s="58">
        <v>0.75681580811748272</v>
      </c>
      <c r="X572" s="58">
        <v>0.59564895823746733</v>
      </c>
      <c r="Y572" s="58">
        <v>0.83292879242525486</v>
      </c>
      <c r="Z572" s="58">
        <v>0.90334094459586722</v>
      </c>
    </row>
    <row r="573" spans="19:26" x14ac:dyDescent="0.2">
      <c r="S573" s="58">
        <v>3.3302548168207089</v>
      </c>
      <c r="T573" s="58">
        <v>5.0931846380655461</v>
      </c>
      <c r="U573" s="58">
        <v>3.0901683922209542</v>
      </c>
      <c r="V573" s="58">
        <v>5.0472029463273715</v>
      </c>
      <c r="W573" s="58">
        <v>0.84433942691257846</v>
      </c>
      <c r="X573" s="58">
        <v>0.5286959555332057</v>
      </c>
      <c r="Y573" s="58">
        <v>0.81024891763551532</v>
      </c>
      <c r="Z573" s="58">
        <v>0.91908171706212549</v>
      </c>
    </row>
    <row r="574" spans="19:26" x14ac:dyDescent="0.2">
      <c r="S574" s="58">
        <v>4.5733663366894168</v>
      </c>
      <c r="T574" s="58">
        <v>8.300236229969558</v>
      </c>
      <c r="U574" s="58">
        <v>4.9915662843163515</v>
      </c>
      <c r="V574" s="58">
        <v>9.9439481363748055</v>
      </c>
      <c r="W574" s="58">
        <v>0.71768287827690336</v>
      </c>
      <c r="X574" s="58">
        <v>0.70682296608343198</v>
      </c>
      <c r="Y574" s="58">
        <v>0.80332361426915688</v>
      </c>
      <c r="Z574" s="58">
        <v>0.93233775094581017</v>
      </c>
    </row>
    <row r="575" spans="19:26" x14ac:dyDescent="0.2">
      <c r="S575" s="58">
        <v>4.0453215579654254</v>
      </c>
      <c r="T575" s="58">
        <v>6.5929869079330974</v>
      </c>
      <c r="U575" s="58">
        <v>4.1696606874560853</v>
      </c>
      <c r="V575" s="58">
        <v>6.4212160806323233</v>
      </c>
      <c r="W575" s="58">
        <v>0.77133930104752202</v>
      </c>
      <c r="X575" s="58">
        <v>0.60351494672033212</v>
      </c>
      <c r="Y575" s="58">
        <v>0.86528849758833715</v>
      </c>
      <c r="Z575" s="58">
        <v>0.93731395255830874</v>
      </c>
    </row>
    <row r="576" spans="19:26" x14ac:dyDescent="0.2">
      <c r="S576" s="58">
        <v>3.7672923468333885</v>
      </c>
      <c r="T576" s="58">
        <v>6.0285488290440039</v>
      </c>
      <c r="U576" s="58">
        <v>3.5358886377063277</v>
      </c>
      <c r="V576" s="58">
        <v>5.8927339994006811</v>
      </c>
      <c r="W576" s="58">
        <v>0.74170710037508836</v>
      </c>
      <c r="X576" s="58">
        <v>0.6700263878947601</v>
      </c>
      <c r="Y576" s="58">
        <v>0.79555218778566739</v>
      </c>
      <c r="Z576" s="58">
        <v>0.94165189922946602</v>
      </c>
    </row>
    <row r="577" spans="19:26" x14ac:dyDescent="0.2">
      <c r="S577" s="58">
        <v>6.8336416235992745</v>
      </c>
      <c r="T577" s="58">
        <v>16.875851677092999</v>
      </c>
      <c r="U577" s="58">
        <v>6.3499979990246658</v>
      </c>
      <c r="V577" s="58">
        <v>17.5606164581733</v>
      </c>
      <c r="W577" s="58">
        <v>0.66727448081062424</v>
      </c>
      <c r="X577" s="58">
        <v>0.68487676893557536</v>
      </c>
      <c r="Y577" s="58">
        <v>0.83999928757786335</v>
      </c>
      <c r="Z577" s="58">
        <v>0.91124551022118117</v>
      </c>
    </row>
    <row r="578" spans="19:26" x14ac:dyDescent="0.2">
      <c r="S578" s="58">
        <v>4.1548933000952939</v>
      </c>
      <c r="T578" s="58">
        <v>7.7072246058700173</v>
      </c>
      <c r="U578" s="58">
        <v>4.4875954397731368</v>
      </c>
      <c r="V578" s="58">
        <v>6.4910272972678724</v>
      </c>
      <c r="W578" s="58">
        <v>0.83937734932011798</v>
      </c>
      <c r="X578" s="58">
        <v>0.65082484971039423</v>
      </c>
      <c r="Y578" s="58">
        <v>0.7897173024791585</v>
      </c>
      <c r="Z578" s="58">
        <v>0.90930796451159535</v>
      </c>
    </row>
    <row r="579" spans="19:26" x14ac:dyDescent="0.2">
      <c r="S579" s="58">
        <v>3.9637023381540746</v>
      </c>
      <c r="T579" s="58">
        <v>6.4057603381820138</v>
      </c>
      <c r="U579" s="58">
        <v>3.9180055705467698</v>
      </c>
      <c r="V579" s="58">
        <v>5.7897850256730745</v>
      </c>
      <c r="W579" s="58">
        <v>0.7894616208394245</v>
      </c>
      <c r="X579" s="58">
        <v>0.70357259924515758</v>
      </c>
      <c r="Y579" s="58">
        <v>0.87348006627675356</v>
      </c>
      <c r="Z579" s="58">
        <v>0.95180800001526567</v>
      </c>
    </row>
    <row r="580" spans="19:26" x14ac:dyDescent="0.2">
      <c r="S580" s="58">
        <v>3.2656696297461205</v>
      </c>
      <c r="T580" s="58">
        <v>4.8312814198417913</v>
      </c>
      <c r="U580" s="58">
        <v>3.7191951967724135</v>
      </c>
      <c r="V580" s="58">
        <v>4.5642431288824854</v>
      </c>
      <c r="W580" s="58">
        <v>0.80918989923360285</v>
      </c>
      <c r="X580" s="58">
        <v>0.57063291745445899</v>
      </c>
      <c r="Y580" s="58">
        <v>0.82672213602062306</v>
      </c>
      <c r="Z580" s="58">
        <v>0.93706393613152095</v>
      </c>
    </row>
    <row r="581" spans="19:26" x14ac:dyDescent="0.2">
      <c r="S581" s="58">
        <v>7.0088661663320613</v>
      </c>
      <c r="T581" s="58">
        <v>23.00748502785769</v>
      </c>
      <c r="U581" s="58">
        <v>8.6975658291503617</v>
      </c>
      <c r="V581" s="58">
        <v>27.122641306252387</v>
      </c>
      <c r="W581" s="58">
        <v>0.75812373957819046</v>
      </c>
      <c r="X581" s="58">
        <v>0.68671554088225739</v>
      </c>
      <c r="Y581" s="58">
        <v>0.851346749109131</v>
      </c>
      <c r="Z581" s="58">
        <v>0.89202655496108807</v>
      </c>
    </row>
    <row r="582" spans="19:26" x14ac:dyDescent="0.2">
      <c r="S582" s="58">
        <v>4.3428444994020934</v>
      </c>
      <c r="T582" s="58">
        <v>7.7277856995152243</v>
      </c>
      <c r="U582" s="58">
        <v>5.0077401590563326</v>
      </c>
      <c r="V582" s="58">
        <v>8.8558277492018416</v>
      </c>
      <c r="W582" s="58">
        <v>0.76432141525042929</v>
      </c>
      <c r="X582" s="58">
        <v>0.59345915810695782</v>
      </c>
      <c r="Y582" s="58">
        <v>0.81937805956357768</v>
      </c>
      <c r="Z582" s="58">
        <v>0.91871474781606965</v>
      </c>
    </row>
    <row r="583" spans="19:26" x14ac:dyDescent="0.2">
      <c r="S583" s="58">
        <v>3.587557366379492</v>
      </c>
      <c r="T583" s="58">
        <v>5.6602600996794905</v>
      </c>
      <c r="U583" s="58">
        <v>3.3417847785448802</v>
      </c>
      <c r="V583" s="58">
        <v>4.9010311869492806</v>
      </c>
      <c r="W583" s="58">
        <v>0.81433492231297833</v>
      </c>
      <c r="X583" s="58">
        <v>0.7768790151236169</v>
      </c>
      <c r="Y583" s="58">
        <v>0.82250823082764257</v>
      </c>
      <c r="Z583" s="58">
        <v>0.95180925091442725</v>
      </c>
    </row>
    <row r="584" spans="19:26" x14ac:dyDescent="0.2">
      <c r="S584" s="58">
        <v>5.0105788847745556</v>
      </c>
      <c r="T584" s="58">
        <v>10.317762084660714</v>
      </c>
      <c r="U584" s="58">
        <v>4.9417921928881601</v>
      </c>
      <c r="V584" s="58">
        <v>10.529440184456005</v>
      </c>
      <c r="W584" s="58">
        <v>0.75296142107402808</v>
      </c>
      <c r="X584" s="58">
        <v>0.68384349233841402</v>
      </c>
      <c r="Y584" s="58">
        <v>0.80785992309445198</v>
      </c>
      <c r="Z584" s="58">
        <v>0.91315937066039099</v>
      </c>
    </row>
    <row r="585" spans="19:26" x14ac:dyDescent="0.2">
      <c r="S585" s="58">
        <v>4.5963847658203791</v>
      </c>
      <c r="T585" s="58">
        <v>8.8102801843210923</v>
      </c>
      <c r="U585" s="58">
        <v>5.3043918487748574</v>
      </c>
      <c r="V585" s="58">
        <v>9.7863772964740505</v>
      </c>
      <c r="W585" s="58">
        <v>0.80307835583682763</v>
      </c>
      <c r="X585" s="58">
        <v>0.6749337485299518</v>
      </c>
      <c r="Y585" s="58">
        <v>0.83022397483563426</v>
      </c>
      <c r="Z585" s="58">
        <v>0.91661967222716934</v>
      </c>
    </row>
    <row r="586" spans="19:26" x14ac:dyDescent="0.2">
      <c r="S586" s="58">
        <v>3.7564489365031366</v>
      </c>
      <c r="T586" s="58">
        <v>5.9651873991332947</v>
      </c>
      <c r="U586" s="58">
        <v>3.6700402581693798</v>
      </c>
      <c r="V586" s="58">
        <v>6.4666369744411876</v>
      </c>
      <c r="W586" s="58">
        <v>0.78895254601917975</v>
      </c>
      <c r="X586" s="58">
        <v>0.60798574308735598</v>
      </c>
      <c r="Y586" s="58">
        <v>0.84264278894016353</v>
      </c>
      <c r="Z586" s="58">
        <v>0.93603980343092574</v>
      </c>
    </row>
    <row r="587" spans="19:26" x14ac:dyDescent="0.2">
      <c r="S587" s="58">
        <v>6.636399473048189</v>
      </c>
      <c r="T587" s="58">
        <v>21.029068140510894</v>
      </c>
      <c r="U587" s="58">
        <v>6.6726724333464071</v>
      </c>
      <c r="V587" s="58">
        <v>16.855597454094568</v>
      </c>
      <c r="W587" s="58">
        <v>0.74616390025864843</v>
      </c>
      <c r="X587" s="58">
        <v>0.73854321017231583</v>
      </c>
      <c r="Y587" s="58">
        <v>0.81221032358071144</v>
      </c>
      <c r="Z587" s="58">
        <v>0.89383963412668654</v>
      </c>
    </row>
    <row r="588" spans="19:26" x14ac:dyDescent="0.2">
      <c r="S588" s="58">
        <v>3.83243301917829</v>
      </c>
      <c r="T588" s="58">
        <v>6.5170546170300856</v>
      </c>
      <c r="U588" s="58">
        <v>4.1845430840366173</v>
      </c>
      <c r="V588" s="58">
        <v>7.446488514035714</v>
      </c>
      <c r="W588" s="58">
        <v>0.80147128848266636</v>
      </c>
      <c r="X588" s="58">
        <v>0.64363351563074889</v>
      </c>
      <c r="Y588" s="58">
        <v>0.78018174565113585</v>
      </c>
      <c r="Z588" s="58">
        <v>0.91885476014973522</v>
      </c>
    </row>
    <row r="589" spans="19:26" x14ac:dyDescent="0.2">
      <c r="S589" s="58">
        <v>5.0984132307747743</v>
      </c>
      <c r="T589" s="58">
        <v>10.935720605954005</v>
      </c>
      <c r="U589" s="58">
        <v>5.2311897716800484</v>
      </c>
      <c r="V589" s="58">
        <v>11.562308514162277</v>
      </c>
      <c r="W589" s="58">
        <v>0.77746736594371135</v>
      </c>
      <c r="X589" s="58">
        <v>0.67634849686934051</v>
      </c>
      <c r="Y589" s="58">
        <v>0.81415379976452995</v>
      </c>
      <c r="Z589" s="58">
        <v>0.90803776580073137</v>
      </c>
    </row>
    <row r="590" spans="19:26" x14ac:dyDescent="0.2">
      <c r="S590" s="58">
        <v>3.3979988104207894</v>
      </c>
      <c r="T590" s="58">
        <v>5.3244251661399655</v>
      </c>
      <c r="U590" s="58">
        <v>3.2858799599592889</v>
      </c>
      <c r="V590" s="58">
        <v>6.9419906420955213</v>
      </c>
      <c r="W590" s="58">
        <v>0.80166636440444605</v>
      </c>
      <c r="X590" s="58">
        <v>0.78357201622481432</v>
      </c>
      <c r="Y590" s="58">
        <v>0.76676024038991308</v>
      </c>
      <c r="Z590" s="58">
        <v>0.94192543744282375</v>
      </c>
    </row>
    <row r="591" spans="19:26" x14ac:dyDescent="0.2">
      <c r="S591" s="58">
        <v>4.5298215640500343</v>
      </c>
      <c r="T591" s="58">
        <v>9.016930635858035</v>
      </c>
      <c r="U591" s="58">
        <v>4.7356101842014908</v>
      </c>
      <c r="V591" s="58">
        <v>11.322278628214526</v>
      </c>
      <c r="W591" s="58">
        <v>0.85284062872664346</v>
      </c>
      <c r="X591" s="58">
        <v>0.7099611537267061</v>
      </c>
      <c r="Y591" s="58">
        <v>0.81771070931115764</v>
      </c>
      <c r="Z591" s="58">
        <v>0.91052612043296999</v>
      </c>
    </row>
    <row r="592" spans="19:26" x14ac:dyDescent="0.2">
      <c r="S592" s="58">
        <v>3.6675857262990981</v>
      </c>
      <c r="T592" s="58">
        <v>6.1278219747126341</v>
      </c>
      <c r="U592" s="58">
        <v>4.055009353421057</v>
      </c>
      <c r="V592" s="58">
        <v>5.7037171038883328</v>
      </c>
      <c r="W592" s="58">
        <v>0.80879755964899402</v>
      </c>
      <c r="X592" s="58">
        <v>0.71128937139355475</v>
      </c>
      <c r="Y592" s="58">
        <v>0.76289194084609935</v>
      </c>
      <c r="Z592" s="58">
        <v>0.92327693446910586</v>
      </c>
    </row>
    <row r="593" spans="19:26" x14ac:dyDescent="0.2">
      <c r="S593" s="58">
        <v>4.245906039902466</v>
      </c>
      <c r="T593" s="58">
        <v>8.084909737631472</v>
      </c>
      <c r="U593" s="58">
        <v>4.5003079299885131</v>
      </c>
      <c r="V593" s="58">
        <v>8.8470472486401164</v>
      </c>
      <c r="W593" s="58">
        <v>0.85573804325149638</v>
      </c>
      <c r="X593" s="58">
        <v>0.68730769040497153</v>
      </c>
      <c r="Y593" s="58">
        <v>0.79570635565224201</v>
      </c>
      <c r="Z593" s="58">
        <v>0.9094900755296853</v>
      </c>
    </row>
    <row r="594" spans="19:26" x14ac:dyDescent="0.2">
      <c r="S594" s="58">
        <v>5.3379859209381424</v>
      </c>
      <c r="T594" s="58">
        <v>10.418824533700027</v>
      </c>
      <c r="U594" s="58">
        <v>5.4809863495469635</v>
      </c>
      <c r="V594" s="58">
        <v>11.211598740298772</v>
      </c>
      <c r="W594" s="58">
        <v>0.6837290463494432</v>
      </c>
      <c r="X594" s="58">
        <v>0.72770834022275321</v>
      </c>
      <c r="Y594" s="58">
        <v>0.82573001721398698</v>
      </c>
      <c r="Z594" s="58">
        <v>0.93410859502686927</v>
      </c>
    </row>
    <row r="595" spans="19:26" x14ac:dyDescent="0.2">
      <c r="S595" s="58">
        <v>4.4720728091257209</v>
      </c>
      <c r="T595" s="58">
        <v>8.0388140816058478</v>
      </c>
      <c r="U595" s="58">
        <v>4.0142125772523443</v>
      </c>
      <c r="V595" s="58">
        <v>7.8691533436822239</v>
      </c>
      <c r="W595" s="58">
        <v>0.80375129973150639</v>
      </c>
      <c r="X595" s="58">
        <v>0.68620629478225093</v>
      </c>
      <c r="Y595" s="58">
        <v>0.86991453750702186</v>
      </c>
      <c r="Z595" s="58">
        <v>0.92979366474631364</v>
      </c>
    </row>
    <row r="596" spans="19:26" x14ac:dyDescent="0.2">
      <c r="S596" s="58">
        <v>3.4675936156984943</v>
      </c>
      <c r="T596" s="58">
        <v>5.3430240937570757</v>
      </c>
      <c r="U596" s="58">
        <v>3.3287965156966632</v>
      </c>
      <c r="V596" s="58">
        <v>5.3370280807554824</v>
      </c>
      <c r="W596" s="58">
        <v>0.82019270887441609</v>
      </c>
      <c r="X596" s="58">
        <v>0.71308217639978455</v>
      </c>
      <c r="Y596" s="58">
        <v>0.82817711885837675</v>
      </c>
      <c r="Z596" s="58">
        <v>0.94848523261715867</v>
      </c>
    </row>
    <row r="597" spans="19:26" x14ac:dyDescent="0.2">
      <c r="S597" s="58">
        <v>4.8440597056059982</v>
      </c>
      <c r="T597" s="58">
        <v>8.4074318682694447</v>
      </c>
      <c r="U597" s="58">
        <v>4.6715534349601766</v>
      </c>
      <c r="V597" s="58">
        <v>7.890174762388769</v>
      </c>
      <c r="W597" s="58">
        <v>0.69877210095832398</v>
      </c>
      <c r="X597" s="58">
        <v>0.64506123378035274</v>
      </c>
      <c r="Y597" s="58">
        <v>0.87352032689361603</v>
      </c>
      <c r="Z597" s="58">
        <v>0.94590848423761043</v>
      </c>
    </row>
    <row r="598" spans="19:26" x14ac:dyDescent="0.2">
      <c r="S598" s="58">
        <v>3.4801449137159755</v>
      </c>
      <c r="T598" s="58">
        <v>5.4853169251360852</v>
      </c>
      <c r="U598" s="58">
        <v>2.8899305030896492</v>
      </c>
      <c r="V598" s="58">
        <v>4.1904008105508437</v>
      </c>
      <c r="W598" s="58">
        <v>0.81634700060482268</v>
      </c>
      <c r="X598" s="58">
        <v>0.58486074971141278</v>
      </c>
      <c r="Y598" s="58">
        <v>0.79216138044757134</v>
      </c>
      <c r="Z598" s="58">
        <v>0.922011004409098</v>
      </c>
    </row>
    <row r="599" spans="19:26" x14ac:dyDescent="0.2">
      <c r="S599" s="58">
        <v>8.3623751913406164</v>
      </c>
      <c r="T599" s="58">
        <v>59.688632889447483</v>
      </c>
      <c r="U599" s="58">
        <v>9.2344133206743173</v>
      </c>
      <c r="V599" s="58">
        <v>51.630585103447196</v>
      </c>
      <c r="W599" s="58">
        <v>0.7728309620671181</v>
      </c>
      <c r="X599" s="58">
        <v>0.60029880669955937</v>
      </c>
      <c r="Y599" s="58">
        <v>0.84337273677066027</v>
      </c>
      <c r="Z599" s="58">
        <v>0.87608423457096951</v>
      </c>
    </row>
    <row r="600" spans="19:26" x14ac:dyDescent="0.2">
      <c r="S600" s="58">
        <v>3.9975929685160509</v>
      </c>
      <c r="T600" s="58">
        <v>6.7529706527037083</v>
      </c>
      <c r="U600" s="58">
        <v>3.6742995755143872</v>
      </c>
      <c r="V600" s="58">
        <v>5.3892132860180002</v>
      </c>
      <c r="W600" s="58">
        <v>0.78513059653298134</v>
      </c>
      <c r="X600" s="58">
        <v>0.57836237696819293</v>
      </c>
      <c r="Y600" s="58">
        <v>0.81715842110105319</v>
      </c>
      <c r="Z600" s="58">
        <v>0.92022921614982089</v>
      </c>
    </row>
    <row r="601" spans="19:26" x14ac:dyDescent="0.2">
      <c r="S601" s="58">
        <v>7.799721281646244</v>
      </c>
      <c r="T601" s="58">
        <v>45.959694326766154</v>
      </c>
      <c r="U601" s="58">
        <v>7.9846279059541621</v>
      </c>
      <c r="V601" s="58">
        <v>69.887191257098252</v>
      </c>
      <c r="W601" s="58">
        <v>0.78917771922831426</v>
      </c>
      <c r="X601" s="58">
        <v>0.60697720182651849</v>
      </c>
      <c r="Y601" s="58">
        <v>0.83127654112268168</v>
      </c>
      <c r="Z601" s="58">
        <v>0.87748133586004051</v>
      </c>
    </row>
    <row r="602" spans="19:26" x14ac:dyDescent="0.2">
      <c r="S602" s="58">
        <v>7.2167994561858073</v>
      </c>
      <c r="T602" s="58">
        <v>26.298692293071369</v>
      </c>
      <c r="U602" s="58">
        <v>6.3541830656593836</v>
      </c>
      <c r="V602" s="58">
        <v>21.208473765019864</v>
      </c>
      <c r="W602" s="58">
        <v>0.79350570279113231</v>
      </c>
      <c r="X602" s="58">
        <v>0.65234934718152071</v>
      </c>
      <c r="Y602" s="58">
        <v>0.87505465213189138</v>
      </c>
      <c r="Z602" s="58">
        <v>0.88737389716259929</v>
      </c>
    </row>
    <row r="603" spans="19:26" x14ac:dyDescent="0.2">
      <c r="S603" s="58">
        <v>4.822483484209874</v>
      </c>
      <c r="T603" s="58">
        <v>9.6344267883634398</v>
      </c>
      <c r="U603" s="58">
        <v>4.5638648050158146</v>
      </c>
      <c r="V603" s="58">
        <v>8.569922806208421</v>
      </c>
      <c r="W603" s="58">
        <v>0.79872523255232442</v>
      </c>
      <c r="X603" s="58">
        <v>0.65799697218386088</v>
      </c>
      <c r="Y603" s="58">
        <v>0.83507871068981709</v>
      </c>
      <c r="Z603" s="58">
        <v>0.91247801465117606</v>
      </c>
    </row>
    <row r="604" spans="19:26" x14ac:dyDescent="0.2">
      <c r="S604" s="58">
        <v>3.7656338111334429</v>
      </c>
      <c r="T604" s="58">
        <v>6.0677143872123027</v>
      </c>
      <c r="U604" s="58">
        <v>4.1606153234189023</v>
      </c>
      <c r="V604" s="58">
        <v>6.1335132572341839</v>
      </c>
      <c r="W604" s="58">
        <v>0.79590259075503356</v>
      </c>
      <c r="X604" s="58">
        <v>0.69702034356435028</v>
      </c>
      <c r="Y604" s="58">
        <v>0.82857032169808897</v>
      </c>
      <c r="Z604" s="58">
        <v>0.94189057233933537</v>
      </c>
    </row>
    <row r="605" spans="19:26" x14ac:dyDescent="0.2">
      <c r="S605" s="58">
        <v>4.9908926677344549</v>
      </c>
      <c r="T605" s="58">
        <v>10.122629561810971</v>
      </c>
      <c r="U605" s="58">
        <v>4.820606679951192</v>
      </c>
      <c r="V605" s="58">
        <v>7.6851704993158849</v>
      </c>
      <c r="W605" s="58">
        <v>0.80154737866725345</v>
      </c>
      <c r="X605" s="58">
        <v>0.79610988203437349</v>
      </c>
      <c r="Y605" s="58">
        <v>0.85638925581535219</v>
      </c>
      <c r="Z605" s="58">
        <v>0.92470470472811805</v>
      </c>
    </row>
    <row r="606" spans="19:26" x14ac:dyDescent="0.2">
      <c r="S606" s="58">
        <v>4.47990974293789</v>
      </c>
      <c r="T606" s="58">
        <v>8.0389827854205222</v>
      </c>
      <c r="U606" s="58">
        <v>4.2787615342670593</v>
      </c>
      <c r="V606" s="58">
        <v>8.543670378854527</v>
      </c>
      <c r="W606" s="58">
        <v>0.78643417379902048</v>
      </c>
      <c r="X606" s="58">
        <v>0.56381395329851525</v>
      </c>
      <c r="Y606" s="58">
        <v>0.85832491255759036</v>
      </c>
      <c r="Z606" s="58">
        <v>0.91700096702371725</v>
      </c>
    </row>
    <row r="607" spans="19:26" x14ac:dyDescent="0.2">
      <c r="S607" s="58">
        <v>6.1319514152268422</v>
      </c>
      <c r="T607" s="58">
        <v>17.029964029365452</v>
      </c>
      <c r="U607" s="58">
        <v>5.9291144558817663</v>
      </c>
      <c r="V607" s="58">
        <v>15.515674186913049</v>
      </c>
      <c r="W607" s="58">
        <v>0.75515497402537901</v>
      </c>
      <c r="X607" s="58">
        <v>0.67904054568431194</v>
      </c>
      <c r="Y607" s="58">
        <v>0.80882165725035871</v>
      </c>
      <c r="Z607" s="58">
        <v>0.89550208289963307</v>
      </c>
    </row>
    <row r="608" spans="19:26" x14ac:dyDescent="0.2">
      <c r="S608" s="58">
        <v>3.8945626802764495</v>
      </c>
      <c r="T608" s="58">
        <v>6.3797968333975827</v>
      </c>
      <c r="U608" s="58">
        <v>3.6326202847520515</v>
      </c>
      <c r="V608" s="58">
        <v>6.262846441201801</v>
      </c>
      <c r="W608" s="58">
        <v>0.78346834101333263</v>
      </c>
      <c r="X608" s="58">
        <v>0.66464641791763135</v>
      </c>
      <c r="Y608" s="58">
        <v>0.82989024504704456</v>
      </c>
      <c r="Z608" s="58">
        <v>0.9370999018052254</v>
      </c>
    </row>
    <row r="609" spans="19:26" x14ac:dyDescent="0.2">
      <c r="S609" s="58">
        <v>5.1723335484798723</v>
      </c>
      <c r="T609" s="58">
        <v>10.06008651623079</v>
      </c>
      <c r="U609" s="58">
        <v>5.5345438180649298</v>
      </c>
      <c r="V609" s="58">
        <v>9.5444204207960777</v>
      </c>
      <c r="W609" s="58">
        <v>0.70409301702924298</v>
      </c>
      <c r="X609" s="58">
        <v>0.65675994452552366</v>
      </c>
      <c r="Y609" s="58">
        <v>0.82763074940552683</v>
      </c>
      <c r="Z609" s="58">
        <v>0.92415642842015322</v>
      </c>
    </row>
    <row r="610" spans="19:26" x14ac:dyDescent="0.2">
      <c r="S610" s="58">
        <v>4.1934234471616403</v>
      </c>
      <c r="T610" s="58">
        <v>7.2870236879638748</v>
      </c>
      <c r="U610" s="58">
        <v>3.963614973875599</v>
      </c>
      <c r="V610" s="58">
        <v>6.0510108067044772</v>
      </c>
      <c r="W610" s="58">
        <v>0.81006376884724252</v>
      </c>
      <c r="X610" s="58">
        <v>0.59555320389393085</v>
      </c>
      <c r="Y610" s="58">
        <v>0.8498616366839451</v>
      </c>
      <c r="Z610" s="58">
        <v>0.92066139581478501</v>
      </c>
    </row>
    <row r="611" spans="19:26" x14ac:dyDescent="0.2">
      <c r="S611" s="58">
        <v>4.3816200606844715</v>
      </c>
      <c r="T611" s="58">
        <v>7.7427085409706642</v>
      </c>
      <c r="U611" s="58">
        <v>3.9105558847602855</v>
      </c>
      <c r="V611" s="58">
        <v>8.5652745282295566</v>
      </c>
      <c r="W611" s="58">
        <v>0.78378330608800162</v>
      </c>
      <c r="X611" s="58">
        <v>0.6742567472521046</v>
      </c>
      <c r="Y611" s="58">
        <v>0.85175587440972189</v>
      </c>
      <c r="Z611" s="58">
        <v>0.93062609532739449</v>
      </c>
    </row>
    <row r="612" spans="19:26" x14ac:dyDescent="0.2">
      <c r="S612" s="58">
        <v>4.0646823821684395</v>
      </c>
      <c r="T612" s="58">
        <v>6.5150778803247196</v>
      </c>
      <c r="U612" s="58">
        <v>3.5999414161087864</v>
      </c>
      <c r="V612" s="58">
        <v>6.0217618789101435</v>
      </c>
      <c r="W612" s="58">
        <v>0.69730562577275523</v>
      </c>
      <c r="X612" s="58">
        <v>0.60134213588270236</v>
      </c>
      <c r="Y612" s="58">
        <v>0.81887370569216211</v>
      </c>
      <c r="Z612" s="58">
        <v>0.94466696118738891</v>
      </c>
    </row>
    <row r="613" spans="19:26" x14ac:dyDescent="0.2">
      <c r="S613" s="58">
        <v>4.7305472295039417</v>
      </c>
      <c r="T613" s="58">
        <v>8.7732497378083725</v>
      </c>
      <c r="U613" s="58">
        <v>5.0654517687461684</v>
      </c>
      <c r="V613" s="58">
        <v>9.1882008845378653</v>
      </c>
      <c r="W613" s="58">
        <v>0.73181993643439036</v>
      </c>
      <c r="X613" s="58">
        <v>0.67266815263853763</v>
      </c>
      <c r="Y613" s="58">
        <v>0.82430761867175717</v>
      </c>
      <c r="Z613" s="58">
        <v>0.9271351490888271</v>
      </c>
    </row>
    <row r="614" spans="19:26" x14ac:dyDescent="0.2">
      <c r="S614" s="58">
        <v>5.5135002110787923</v>
      </c>
      <c r="T614" s="58">
        <v>12.149952649858999</v>
      </c>
      <c r="U614" s="58">
        <v>5.3021591661609468</v>
      </c>
      <c r="V614" s="58">
        <v>12.455340697621624</v>
      </c>
      <c r="W614" s="58">
        <v>0.76025934989391075</v>
      </c>
      <c r="X614" s="58">
        <v>0.72484792452836178</v>
      </c>
      <c r="Y614" s="58">
        <v>0.84617582831503457</v>
      </c>
      <c r="Z614" s="58">
        <v>0.91430780252277788</v>
      </c>
    </row>
    <row r="615" spans="19:26" x14ac:dyDescent="0.2">
      <c r="S615" s="58">
        <v>4.1073774204147711</v>
      </c>
      <c r="T615" s="58">
        <v>7.1747776757801764</v>
      </c>
      <c r="U615" s="58">
        <v>4.3705838658105796</v>
      </c>
      <c r="V615" s="58">
        <v>6.9465732815011432</v>
      </c>
      <c r="W615" s="58">
        <v>0.81699024957019528</v>
      </c>
      <c r="X615" s="58">
        <v>0.54121126191120073</v>
      </c>
      <c r="Y615" s="58">
        <v>0.82768903465336829</v>
      </c>
      <c r="Z615" s="58">
        <v>0.91108282547357144</v>
      </c>
    </row>
    <row r="616" spans="19:26" x14ac:dyDescent="0.2">
      <c r="S616" s="58">
        <v>4.5646895503262028</v>
      </c>
      <c r="T616" s="58">
        <v>8.5606533141237549</v>
      </c>
      <c r="U616" s="58">
        <v>4.2330506694746992</v>
      </c>
      <c r="V616" s="58">
        <v>7.2573944010201377</v>
      </c>
      <c r="W616" s="58">
        <v>0.77615823269267303</v>
      </c>
      <c r="X616" s="58">
        <v>0.66811227430158482</v>
      </c>
      <c r="Y616" s="58">
        <v>0.8226063123231151</v>
      </c>
      <c r="Z616" s="58">
        <v>0.91986708500732683</v>
      </c>
    </row>
    <row r="617" spans="19:26" x14ac:dyDescent="0.2">
      <c r="S617" s="58">
        <v>4.8692146842960984</v>
      </c>
      <c r="T617" s="58">
        <v>10.122660869184863</v>
      </c>
      <c r="U617" s="58">
        <v>4.8267842548846938</v>
      </c>
      <c r="V617" s="58">
        <v>11.760380723748534</v>
      </c>
      <c r="W617" s="58">
        <v>0.74424919427935743</v>
      </c>
      <c r="X617" s="58">
        <v>0.67898966619083934</v>
      </c>
      <c r="Y617" s="58">
        <v>0.77319122505097371</v>
      </c>
      <c r="Z617" s="58">
        <v>0.90863496301628544</v>
      </c>
    </row>
    <row r="618" spans="19:26" x14ac:dyDescent="0.2">
      <c r="S618" s="58">
        <v>3.9071085672246619</v>
      </c>
      <c r="T618" s="58">
        <v>6.5065524962782986</v>
      </c>
      <c r="U618" s="58">
        <v>3.2843574878516724</v>
      </c>
      <c r="V618" s="58">
        <v>5.2528031408828877</v>
      </c>
      <c r="W618" s="58">
        <v>0.83511806457499826</v>
      </c>
      <c r="X618" s="58">
        <v>0.73508749019210939</v>
      </c>
      <c r="Y618" s="58">
        <v>0.85049784525382399</v>
      </c>
      <c r="Z618" s="58">
        <v>0.93949008631464537</v>
      </c>
    </row>
    <row r="619" spans="19:26" x14ac:dyDescent="0.2">
      <c r="S619" s="58">
        <v>3.9022740531740374</v>
      </c>
      <c r="T619" s="58">
        <v>6.286643145098683</v>
      </c>
      <c r="U619" s="58">
        <v>4.2469048593837577</v>
      </c>
      <c r="V619" s="58">
        <v>6.8766252940893073</v>
      </c>
      <c r="W619" s="58">
        <v>0.76651791780239265</v>
      </c>
      <c r="X619" s="58">
        <v>0.57870495333056615</v>
      </c>
      <c r="Y619" s="58">
        <v>0.84107508843244927</v>
      </c>
      <c r="Z619" s="58">
        <v>0.93253448859356458</v>
      </c>
    </row>
    <row r="620" spans="19:26" x14ac:dyDescent="0.2">
      <c r="S620" s="58">
        <v>4.8071849864449847</v>
      </c>
      <c r="T620" s="58">
        <v>8.4275182711343462</v>
      </c>
      <c r="U620" s="58">
        <v>4.7636920244517018</v>
      </c>
      <c r="V620" s="58">
        <v>7.9859952776407397</v>
      </c>
      <c r="W620" s="58">
        <v>0.67647749565956772</v>
      </c>
      <c r="X620" s="58">
        <v>0.61435737601621598</v>
      </c>
      <c r="Y620" s="58">
        <v>0.82990523208960676</v>
      </c>
      <c r="Z620" s="58">
        <v>0.93727810498709452</v>
      </c>
    </row>
    <row r="621" spans="19:26" x14ac:dyDescent="0.2">
      <c r="S621" s="58">
        <v>4.5040404705905006</v>
      </c>
      <c r="T621" s="58">
        <v>8.040385214499473</v>
      </c>
      <c r="U621" s="58">
        <v>4.7430466360760173</v>
      </c>
      <c r="V621" s="58">
        <v>8.2148367453120539</v>
      </c>
      <c r="W621" s="58">
        <v>0.73606725015476338</v>
      </c>
      <c r="X621" s="58">
        <v>0.72874975993894509</v>
      </c>
      <c r="Y621" s="58">
        <v>0.82308477946532366</v>
      </c>
      <c r="Z621" s="58">
        <v>0.93763468613904244</v>
      </c>
    </row>
    <row r="622" spans="19:26" x14ac:dyDescent="0.2">
      <c r="S622" s="58">
        <v>3.7763402114976028</v>
      </c>
      <c r="T622" s="58">
        <v>6.2950278325432141</v>
      </c>
      <c r="U622" s="58">
        <v>3.6447929708577855</v>
      </c>
      <c r="V622" s="58">
        <v>5.2275768788636308</v>
      </c>
      <c r="W622" s="58">
        <v>0.832495187901651</v>
      </c>
      <c r="X622" s="58">
        <v>0.75047327052870405</v>
      </c>
      <c r="Y622" s="58">
        <v>0.81000276269086602</v>
      </c>
      <c r="Z622" s="58">
        <v>0.93392285989568125</v>
      </c>
    </row>
    <row r="623" spans="19:26" x14ac:dyDescent="0.2">
      <c r="S623" s="58">
        <v>4.006773076249579</v>
      </c>
      <c r="T623" s="58">
        <v>6.7210869175966037</v>
      </c>
      <c r="U623" s="58">
        <v>3.7936611402879041</v>
      </c>
      <c r="V623" s="58">
        <v>6.8747511067022664</v>
      </c>
      <c r="W623" s="58">
        <v>0.76971982653782145</v>
      </c>
      <c r="X623" s="58">
        <v>0.65586691960897037</v>
      </c>
      <c r="Y623" s="58">
        <v>0.81581278471215501</v>
      </c>
      <c r="Z623" s="58">
        <v>0.93188863372167885</v>
      </c>
    </row>
    <row r="624" spans="19:26" x14ac:dyDescent="0.2">
      <c r="S624" s="58">
        <v>5.6263833292143541</v>
      </c>
      <c r="T624" s="58">
        <v>14.651909562859624</v>
      </c>
      <c r="U624" s="58">
        <v>4.8586025722128268</v>
      </c>
      <c r="V624" s="58">
        <v>13.160430802071426</v>
      </c>
      <c r="W624" s="58">
        <v>0.78306311387299687</v>
      </c>
      <c r="X624" s="58">
        <v>0.5456679009335621</v>
      </c>
      <c r="Y624" s="58">
        <v>0.79257642717236543</v>
      </c>
      <c r="Z624" s="58">
        <v>0.88905750326941346</v>
      </c>
    </row>
    <row r="625" spans="19:26" x14ac:dyDescent="0.2">
      <c r="S625" s="58">
        <v>3.9691408239839716</v>
      </c>
      <c r="T625" s="58">
        <v>6.4314883484069174</v>
      </c>
      <c r="U625" s="58">
        <v>3.6495359029134242</v>
      </c>
      <c r="V625" s="58">
        <v>7.571725013580215</v>
      </c>
      <c r="W625" s="58">
        <v>0.78463336251193194</v>
      </c>
      <c r="X625" s="58">
        <v>0.53252368698108365</v>
      </c>
      <c r="Y625" s="58">
        <v>0.86642409374413498</v>
      </c>
      <c r="Z625" s="58">
        <v>0.9264189007945538</v>
      </c>
    </row>
    <row r="626" spans="19:26" x14ac:dyDescent="0.2">
      <c r="S626" s="58">
        <v>4.1092816095872822</v>
      </c>
      <c r="T626" s="58">
        <v>7.1561829357385873</v>
      </c>
      <c r="U626" s="58">
        <v>3.4752526985278078</v>
      </c>
      <c r="V626" s="58">
        <v>6.2851815807837852</v>
      </c>
      <c r="W626" s="58">
        <v>0.84387133150410221</v>
      </c>
      <c r="X626" s="58">
        <v>0.71180399716839426</v>
      </c>
      <c r="Y626" s="58">
        <v>0.85180173636785594</v>
      </c>
      <c r="Z626" s="58">
        <v>0.92955908892039629</v>
      </c>
    </row>
    <row r="627" spans="19:26" x14ac:dyDescent="0.2">
      <c r="S627" s="58">
        <v>4.4826401020688795</v>
      </c>
      <c r="T627" s="58">
        <v>8.3012467770249003</v>
      </c>
      <c r="U627" s="58">
        <v>4.9620940653869603</v>
      </c>
      <c r="V627" s="58">
        <v>8.5473392089901878</v>
      </c>
      <c r="W627" s="58">
        <v>0.83473420893671368</v>
      </c>
      <c r="X627" s="58">
        <v>0.75357290463739601</v>
      </c>
      <c r="Y627" s="58">
        <v>0.86470167845914214</v>
      </c>
      <c r="Z627" s="58">
        <v>0.92876253727993074</v>
      </c>
    </row>
    <row r="628" spans="19:26" x14ac:dyDescent="0.2">
      <c r="S628" s="58">
        <v>4.0964219511200692</v>
      </c>
      <c r="T628" s="58">
        <v>7.3185544894186156</v>
      </c>
      <c r="U628" s="58">
        <v>4.2020791851724368</v>
      </c>
      <c r="V628" s="58">
        <v>7.4868729864087582</v>
      </c>
      <c r="W628" s="58">
        <v>0.87892497476343334</v>
      </c>
      <c r="X628" s="58">
        <v>0.69985034135038859</v>
      </c>
      <c r="Y628" s="58">
        <v>0.84067415715406646</v>
      </c>
      <c r="Z628" s="58">
        <v>0.9203390596311759</v>
      </c>
    </row>
    <row r="629" spans="19:26" x14ac:dyDescent="0.2">
      <c r="S629" s="58">
        <v>4.9156560387190886</v>
      </c>
      <c r="T629" s="58">
        <v>9.8309259611611548</v>
      </c>
      <c r="U629" s="58">
        <v>5.5227782019889355</v>
      </c>
      <c r="V629" s="58">
        <v>10.934989449511168</v>
      </c>
      <c r="W629" s="58">
        <v>0.72160953290734964</v>
      </c>
      <c r="X629" s="58">
        <v>0.69077271928742567</v>
      </c>
      <c r="Y629" s="58">
        <v>0.78705909956420583</v>
      </c>
      <c r="Z629" s="58">
        <v>0.91693166666587578</v>
      </c>
    </row>
    <row r="630" spans="19:26" x14ac:dyDescent="0.2">
      <c r="S630" s="58">
        <v>3.4840720520801409</v>
      </c>
      <c r="T630" s="58">
        <v>5.3435033504983425</v>
      </c>
      <c r="U630" s="58">
        <v>3.3911252387608908</v>
      </c>
      <c r="V630" s="58">
        <v>5.3701781915482423</v>
      </c>
      <c r="W630" s="58">
        <v>0.7875037889456098</v>
      </c>
      <c r="X630" s="58">
        <v>0.6143874060428397</v>
      </c>
      <c r="Y630" s="58">
        <v>0.81722059377613843</v>
      </c>
      <c r="Z630" s="58">
        <v>0.9384255917781863</v>
      </c>
    </row>
    <row r="631" spans="19:26" x14ac:dyDescent="0.2">
      <c r="S631" s="58">
        <v>2.4888435437661847</v>
      </c>
      <c r="T631" s="58">
        <v>3.2421386628227182</v>
      </c>
      <c r="U631" s="58">
        <v>2.942280045493213</v>
      </c>
      <c r="V631" s="58">
        <v>3.8629983675720827</v>
      </c>
      <c r="W631" s="58">
        <v>0.81096897212167274</v>
      </c>
      <c r="X631" s="58">
        <v>0.53235818938512225</v>
      </c>
      <c r="Y631" s="58">
        <v>0.80192291452893727</v>
      </c>
      <c r="Z631" s="58">
        <v>0.95269830814632206</v>
      </c>
    </row>
    <row r="632" spans="19:26" x14ac:dyDescent="0.2">
      <c r="S632" s="58">
        <v>4.158707302014677</v>
      </c>
      <c r="T632" s="58">
        <v>6.725564837469979</v>
      </c>
      <c r="U632" s="58">
        <v>3.5685048801667585</v>
      </c>
      <c r="V632" s="58">
        <v>5.8328603950471534</v>
      </c>
      <c r="W632" s="58">
        <v>0.68697646739884433</v>
      </c>
      <c r="X632" s="58">
        <v>0.64374720681358055</v>
      </c>
      <c r="Y632" s="58">
        <v>0.81570498529943769</v>
      </c>
      <c r="Z632" s="58">
        <v>0.95129963888292512</v>
      </c>
    </row>
    <row r="633" spans="19:26" x14ac:dyDescent="0.2">
      <c r="S633" s="58">
        <v>4.1026977370226438</v>
      </c>
      <c r="T633" s="58">
        <v>7.180544442061005</v>
      </c>
      <c r="U633" s="58">
        <v>4.2953497021549421</v>
      </c>
      <c r="V633" s="58">
        <v>7.17092248138598</v>
      </c>
      <c r="W633" s="58">
        <v>0.82588143941291059</v>
      </c>
      <c r="X633" s="58">
        <v>0.62569831223437267</v>
      </c>
      <c r="Y633" s="58">
        <v>0.83068503514433722</v>
      </c>
      <c r="Z633" s="58">
        <v>0.91903471838983164</v>
      </c>
    </row>
    <row r="634" spans="19:26" x14ac:dyDescent="0.2">
      <c r="S634" s="58">
        <v>4.7778836630559969</v>
      </c>
      <c r="T634" s="58">
        <v>10.089980684809865</v>
      </c>
      <c r="U634" s="58">
        <v>3.6966016279104319</v>
      </c>
      <c r="V634" s="58">
        <v>9.7559853905906202</v>
      </c>
      <c r="W634" s="58">
        <v>0.84876064015843788</v>
      </c>
      <c r="X634" s="58">
        <v>0.67145904427747016</v>
      </c>
      <c r="Y634" s="58">
        <v>0.81859325156775731</v>
      </c>
      <c r="Z634" s="58">
        <v>0.90413628392968859</v>
      </c>
    </row>
    <row r="635" spans="19:26" x14ac:dyDescent="0.2">
      <c r="S635" s="58">
        <v>4.4240652059244621</v>
      </c>
      <c r="T635" s="58">
        <v>7.8435706072512295</v>
      </c>
      <c r="U635" s="58">
        <v>4.8164821865378427</v>
      </c>
      <c r="V635" s="58">
        <v>9.7165006714054503</v>
      </c>
      <c r="W635" s="58">
        <v>0.73682979093581769</v>
      </c>
      <c r="X635" s="58">
        <v>0.76638655101389563</v>
      </c>
      <c r="Y635" s="58">
        <v>0.81546387962863398</v>
      </c>
      <c r="Z635" s="58">
        <v>0.94146004213333057</v>
      </c>
    </row>
    <row r="636" spans="19:26" x14ac:dyDescent="0.2">
      <c r="S636" s="58">
        <v>4.7122017666987368</v>
      </c>
      <c r="T636" s="58">
        <v>9.4549771673447953</v>
      </c>
      <c r="U636" s="58">
        <v>4.5631062098390274</v>
      </c>
      <c r="V636" s="58">
        <v>11.262360376805846</v>
      </c>
      <c r="W636" s="58">
        <v>0.83599923556295941</v>
      </c>
      <c r="X636" s="58">
        <v>0.74758144026878415</v>
      </c>
      <c r="Y636" s="58">
        <v>0.83789221968889005</v>
      </c>
      <c r="Z636" s="58">
        <v>0.91634756696536557</v>
      </c>
    </row>
    <row r="637" spans="19:26" x14ac:dyDescent="0.2">
      <c r="S637" s="58">
        <v>6.9409259661271845</v>
      </c>
      <c r="T637" s="58">
        <v>40.117200694726392</v>
      </c>
      <c r="U637" s="58">
        <v>6.6784462583409727</v>
      </c>
      <c r="V637" s="58">
        <v>39.542854416892794</v>
      </c>
      <c r="W637" s="58">
        <v>0.86669937935813424</v>
      </c>
      <c r="X637" s="58">
        <v>0.72734912449992029</v>
      </c>
      <c r="Y637" s="58">
        <v>0.7981017941420181</v>
      </c>
      <c r="Z637" s="58">
        <v>0.87773700026497459</v>
      </c>
    </row>
    <row r="638" spans="19:26" x14ac:dyDescent="0.2">
      <c r="S638" s="58">
        <v>4.9709895725515851</v>
      </c>
      <c r="T638" s="58">
        <v>9.4779478294276949</v>
      </c>
      <c r="U638" s="58">
        <v>5.8173662103864165</v>
      </c>
      <c r="V638" s="58">
        <v>9.414728140793267</v>
      </c>
      <c r="W638" s="58">
        <v>0.72079812875304672</v>
      </c>
      <c r="X638" s="58">
        <v>0.62871430640396186</v>
      </c>
      <c r="Y638" s="58">
        <v>0.82987569700515407</v>
      </c>
      <c r="Z638" s="58">
        <v>0.92150286540079873</v>
      </c>
    </row>
    <row r="639" spans="19:26" x14ac:dyDescent="0.2">
      <c r="S639" s="58">
        <v>3.4080051611622992</v>
      </c>
      <c r="T639" s="58">
        <v>5.1930873083552571</v>
      </c>
      <c r="U639" s="58">
        <v>3.1789561889737459</v>
      </c>
      <c r="V639" s="58">
        <v>4.8847192162459949</v>
      </c>
      <c r="W639" s="58">
        <v>0.81503963396372558</v>
      </c>
      <c r="X639" s="58">
        <v>0.6431189566132699</v>
      </c>
      <c r="Y639" s="58">
        <v>0.82435529226913928</v>
      </c>
      <c r="Z639" s="58">
        <v>0.9409504119891523</v>
      </c>
    </row>
    <row r="640" spans="19:26" x14ac:dyDescent="0.2">
      <c r="S640" s="58">
        <v>7.2892129697637422</v>
      </c>
      <c r="T640" s="58">
        <v>33.3806211622936</v>
      </c>
      <c r="U640" s="58">
        <v>6.4895746728818429</v>
      </c>
      <c r="V640" s="58">
        <v>28.700994667158277</v>
      </c>
      <c r="W640" s="58">
        <v>0.78325666902884372</v>
      </c>
      <c r="X640" s="58">
        <v>0.61938823299181667</v>
      </c>
      <c r="Y640" s="58">
        <v>0.81935501299999369</v>
      </c>
      <c r="Z640" s="58">
        <v>0.88060225394212976</v>
      </c>
    </row>
    <row r="641" spans="19:26" x14ac:dyDescent="0.2">
      <c r="S641" s="58">
        <v>4.3305519049933334</v>
      </c>
      <c r="T641" s="58">
        <v>7.5957443790893802</v>
      </c>
      <c r="U641" s="58">
        <v>4.4154094551379943</v>
      </c>
      <c r="V641" s="58">
        <v>6.9292305768214986</v>
      </c>
      <c r="W641" s="58">
        <v>0.75690641243281565</v>
      </c>
      <c r="X641" s="58">
        <v>0.69339500460812198</v>
      </c>
      <c r="Y641" s="58">
        <v>0.82562015299661762</v>
      </c>
      <c r="Z641" s="58">
        <v>0.93340402091908714</v>
      </c>
    </row>
    <row r="642" spans="19:26" x14ac:dyDescent="0.2">
      <c r="S642" s="58">
        <v>5.0104105905624126</v>
      </c>
      <c r="T642" s="58">
        <v>10.881954630847483</v>
      </c>
      <c r="U642" s="58">
        <v>5.0889983423688268</v>
      </c>
      <c r="V642" s="58">
        <v>9.8608658031263552</v>
      </c>
      <c r="W642" s="58">
        <v>0.79080386075543263</v>
      </c>
      <c r="X642" s="58">
        <v>0.64385916857819647</v>
      </c>
      <c r="Y642" s="58">
        <v>0.80169861481555094</v>
      </c>
      <c r="Z642" s="58">
        <v>0.902789063647776</v>
      </c>
    </row>
    <row r="643" spans="19:26" x14ac:dyDescent="0.2">
      <c r="S643" s="58">
        <v>4.8128450181649978</v>
      </c>
      <c r="T643" s="58">
        <v>9.1461109740689359</v>
      </c>
      <c r="U643" s="58">
        <v>4.6973979145346902</v>
      </c>
      <c r="V643" s="58">
        <v>8.7541735195064252</v>
      </c>
      <c r="W643" s="58">
        <v>0.75974395612333956</v>
      </c>
      <c r="X643" s="58">
        <v>0.59195468184305566</v>
      </c>
      <c r="Y643" s="58">
        <v>0.84308155871150026</v>
      </c>
      <c r="Z643" s="58">
        <v>0.91529826196540909</v>
      </c>
    </row>
    <row r="644" spans="19:26" x14ac:dyDescent="0.2">
      <c r="S644" s="58">
        <v>3.4788460384462989</v>
      </c>
      <c r="T644" s="58">
        <v>5.3121463133461129</v>
      </c>
      <c r="U644" s="58">
        <v>3.9754256727023303</v>
      </c>
      <c r="V644" s="58">
        <v>5.0389935412847864</v>
      </c>
      <c r="W644" s="58">
        <v>0.80092749702771127</v>
      </c>
      <c r="X644" s="58">
        <v>0.67598368522214258</v>
      </c>
      <c r="Y644" s="58">
        <v>0.83364447214173165</v>
      </c>
      <c r="Z644" s="58">
        <v>0.94948171003470494</v>
      </c>
    </row>
    <row r="645" spans="19:26" x14ac:dyDescent="0.2">
      <c r="S645" s="58">
        <v>4.7784335165436405</v>
      </c>
      <c r="T645" s="58">
        <v>9.6867956778527837</v>
      </c>
      <c r="U645" s="58">
        <v>4.7164054035656378</v>
      </c>
      <c r="V645" s="58">
        <v>8.8529232152719324</v>
      </c>
      <c r="W645" s="58">
        <v>0.78718670897307774</v>
      </c>
      <c r="X645" s="58">
        <v>0.51600989079955217</v>
      </c>
      <c r="Y645" s="58">
        <v>0.80676503083018247</v>
      </c>
      <c r="Z645" s="58">
        <v>0.89841328323803127</v>
      </c>
    </row>
    <row r="646" spans="19:26" x14ac:dyDescent="0.2">
      <c r="S646" s="58">
        <v>6.6821053305308675</v>
      </c>
      <c r="T646" s="58">
        <v>20.632549708108396</v>
      </c>
      <c r="U646" s="58">
        <v>8.2088770061828065</v>
      </c>
      <c r="V646" s="58">
        <v>22.659871136118294</v>
      </c>
      <c r="W646" s="58">
        <v>0.68594533867380103</v>
      </c>
      <c r="X646" s="58">
        <v>0.61987742574690818</v>
      </c>
      <c r="Y646" s="58">
        <v>0.77119567885111928</v>
      </c>
      <c r="Z646" s="58">
        <v>0.89042608491531261</v>
      </c>
    </row>
    <row r="647" spans="19:26" x14ac:dyDescent="0.2">
      <c r="S647" s="58">
        <v>4.0518134431724633</v>
      </c>
      <c r="T647" s="58">
        <v>7.0473089218438343</v>
      </c>
      <c r="U647" s="58">
        <v>3.3530537354507768</v>
      </c>
      <c r="V647" s="58">
        <v>7.3840240850617773</v>
      </c>
      <c r="W647" s="58">
        <v>0.83993516082104425</v>
      </c>
      <c r="X647" s="58">
        <v>0.62114659403699934</v>
      </c>
      <c r="Y647" s="58">
        <v>0.83526952240597629</v>
      </c>
      <c r="Z647" s="58">
        <v>0.91852650299316585</v>
      </c>
    </row>
    <row r="648" spans="19:26" x14ac:dyDescent="0.2">
      <c r="S648" s="58">
        <v>4.7970332475950537</v>
      </c>
      <c r="T648" s="58">
        <v>9.1407361891856294</v>
      </c>
      <c r="U648" s="58">
        <v>4.4907313503191517</v>
      </c>
      <c r="V648" s="58">
        <v>7.6045306987130044</v>
      </c>
      <c r="W648" s="58">
        <v>0.73537399122344893</v>
      </c>
      <c r="X648" s="58">
        <v>0.66707234747941024</v>
      </c>
      <c r="Y648" s="58">
        <v>0.81593456541158249</v>
      </c>
      <c r="Z648" s="58">
        <v>0.92186496795339545</v>
      </c>
    </row>
    <row r="649" spans="19:26" x14ac:dyDescent="0.2">
      <c r="S649" s="58">
        <v>7.9481158853803286</v>
      </c>
      <c r="T649" s="58">
        <v>47.156677261111895</v>
      </c>
      <c r="U649" s="58">
        <v>8.5008412933900743</v>
      </c>
      <c r="V649" s="58">
        <v>59.782256470213937</v>
      </c>
      <c r="W649" s="58">
        <v>0.78068371770731992</v>
      </c>
      <c r="X649" s="58">
        <v>0.66208158178758814</v>
      </c>
      <c r="Y649" s="58">
        <v>0.83701605864396789</v>
      </c>
      <c r="Z649" s="58">
        <v>0.87862929515734922</v>
      </c>
    </row>
    <row r="650" spans="19:26" x14ac:dyDescent="0.2">
      <c r="S650" s="58">
        <v>3.8758558121342173</v>
      </c>
      <c r="T650" s="58">
        <v>6.2188953163746294</v>
      </c>
      <c r="U650" s="58">
        <v>4.3974727621324172</v>
      </c>
      <c r="V650" s="58">
        <v>6.9059548394980137</v>
      </c>
      <c r="W650" s="58">
        <v>0.80876119987211381</v>
      </c>
      <c r="X650" s="58">
        <v>0.60341161320634573</v>
      </c>
      <c r="Y650" s="58">
        <v>0.87757815778901516</v>
      </c>
      <c r="Z650" s="58">
        <v>0.93653487650493694</v>
      </c>
    </row>
    <row r="651" spans="19:26" x14ac:dyDescent="0.2">
      <c r="S651" s="58">
        <v>3.922482529720039</v>
      </c>
      <c r="T651" s="58">
        <v>6.450205786160355</v>
      </c>
      <c r="U651" s="58">
        <v>4.3986381241471006</v>
      </c>
      <c r="V651" s="58">
        <v>6.7489042108961508</v>
      </c>
      <c r="W651" s="58">
        <v>0.81208535812793359</v>
      </c>
      <c r="X651" s="58">
        <v>0.62052938120718182</v>
      </c>
      <c r="Y651" s="58">
        <v>0.85524634924699705</v>
      </c>
      <c r="Z651" s="58">
        <v>0.93124436427102586</v>
      </c>
    </row>
    <row r="652" spans="19:26" x14ac:dyDescent="0.2">
      <c r="S652" s="58">
        <v>4.9116255997336502</v>
      </c>
      <c r="T652" s="58">
        <v>8.9570971337738712</v>
      </c>
      <c r="U652" s="58">
        <v>5.5419998575874709</v>
      </c>
      <c r="V652" s="58">
        <v>8.4076943144956982</v>
      </c>
      <c r="W652" s="58">
        <v>0.69298047288743025</v>
      </c>
      <c r="X652" s="58">
        <v>0.77406780277019172</v>
      </c>
      <c r="Y652" s="58">
        <v>0.82898907618314033</v>
      </c>
      <c r="Z652" s="58">
        <v>0.94848069772003929</v>
      </c>
    </row>
    <row r="653" spans="19:26" x14ac:dyDescent="0.2">
      <c r="S653" s="58">
        <v>8.60917534486655</v>
      </c>
      <c r="T653" s="58">
        <v>29.962159467391153</v>
      </c>
      <c r="U653" s="58">
        <v>8.0720493960383184</v>
      </c>
      <c r="V653" s="58">
        <v>19.863098858090524</v>
      </c>
      <c r="W653" s="58">
        <v>0.68478057293068906</v>
      </c>
      <c r="X653" s="58">
        <v>0.68460342319267009</v>
      </c>
      <c r="Y653" s="58">
        <v>0.89536935900744552</v>
      </c>
      <c r="Z653" s="58">
        <v>0.89539395901291652</v>
      </c>
    </row>
    <row r="654" spans="19:26" x14ac:dyDescent="0.2">
      <c r="S654" s="58">
        <v>4.6573557484912245</v>
      </c>
      <c r="T654" s="58">
        <v>8.1413504553815113</v>
      </c>
      <c r="U654" s="58">
        <v>4.7795338777330478</v>
      </c>
      <c r="V654" s="58">
        <v>10.303493801180693</v>
      </c>
      <c r="W654" s="58">
        <v>0.68150823499837676</v>
      </c>
      <c r="X654" s="58">
        <v>0.59567941675728009</v>
      </c>
      <c r="Y654" s="58">
        <v>0.81480969732859521</v>
      </c>
      <c r="Z654" s="58">
        <v>0.9318637479098193</v>
      </c>
    </row>
    <row r="655" spans="19:26" x14ac:dyDescent="0.2">
      <c r="S655" s="58">
        <v>5.911184349789453</v>
      </c>
      <c r="T655" s="58">
        <v>12.446445159169141</v>
      </c>
      <c r="U655" s="58">
        <v>5.3197782069756148</v>
      </c>
      <c r="V655" s="58">
        <v>11.747425848297009</v>
      </c>
      <c r="W655" s="58">
        <v>0.68691167629145256</v>
      </c>
      <c r="X655" s="58">
        <v>0.78702042507650127</v>
      </c>
      <c r="Y655" s="58">
        <v>0.85070590556940728</v>
      </c>
      <c r="Z655" s="58">
        <v>0.93358704692040284</v>
      </c>
    </row>
    <row r="656" spans="19:26" x14ac:dyDescent="0.2">
      <c r="S656" s="58">
        <v>4.4705664232490516</v>
      </c>
      <c r="T656" s="58">
        <v>7.9032602845470477</v>
      </c>
      <c r="U656" s="58">
        <v>4.9180952547803169</v>
      </c>
      <c r="V656" s="58">
        <v>8.5069008321351962</v>
      </c>
      <c r="W656" s="58">
        <v>0.81256633949744828</v>
      </c>
      <c r="X656" s="58">
        <v>0.62935768998301189</v>
      </c>
      <c r="Y656" s="58">
        <v>0.89780059667317857</v>
      </c>
      <c r="Z656" s="58">
        <v>0.92797893102848628</v>
      </c>
    </row>
    <row r="657" spans="19:26" x14ac:dyDescent="0.2">
      <c r="S657" s="58">
        <v>4.9589151376965246</v>
      </c>
      <c r="T657" s="58">
        <v>10.550645304649803</v>
      </c>
      <c r="U657" s="58">
        <v>4.8357591081210796</v>
      </c>
      <c r="V657" s="58">
        <v>12.115422805689906</v>
      </c>
      <c r="W657" s="58">
        <v>0.84044313038375895</v>
      </c>
      <c r="X657" s="58">
        <v>0.68751851448734791</v>
      </c>
      <c r="Y657" s="58">
        <v>0.84265099711830416</v>
      </c>
      <c r="Z657" s="58">
        <v>0.90753661821143872</v>
      </c>
    </row>
    <row r="658" spans="19:26" x14ac:dyDescent="0.2">
      <c r="S658" s="58">
        <v>3.4319647064965806</v>
      </c>
      <c r="T658" s="58">
        <v>5.2725349078064188</v>
      </c>
      <c r="U658" s="58">
        <v>3.6840926059675159</v>
      </c>
      <c r="V658" s="58">
        <v>5.3629358594173135</v>
      </c>
      <c r="W658" s="58">
        <v>0.84563843070529487</v>
      </c>
      <c r="X658" s="58">
        <v>0.6763906755144441</v>
      </c>
      <c r="Y658" s="58">
        <v>0.83949288668650246</v>
      </c>
      <c r="Z658" s="58">
        <v>0.94261992251541016</v>
      </c>
    </row>
    <row r="659" spans="19:26" x14ac:dyDescent="0.2">
      <c r="S659" s="58">
        <v>4.0239412236983618</v>
      </c>
      <c r="T659" s="58">
        <v>6.6750338232315611</v>
      </c>
      <c r="U659" s="58">
        <v>4.1279295710464901</v>
      </c>
      <c r="V659" s="58">
        <v>8.9436701446267985</v>
      </c>
      <c r="W659" s="58">
        <v>0.78334464046362662</v>
      </c>
      <c r="X659" s="58">
        <v>0.64987186349918358</v>
      </c>
      <c r="Y659" s="58">
        <v>0.84569709691522765</v>
      </c>
      <c r="Z659" s="58">
        <v>0.93595350246261977</v>
      </c>
    </row>
    <row r="660" spans="19:26" x14ac:dyDescent="0.2">
      <c r="S660" s="58">
        <v>5.5280350293304332</v>
      </c>
      <c r="T660" s="58">
        <v>13.079113725333617</v>
      </c>
      <c r="U660" s="58">
        <v>6.6566099758017518</v>
      </c>
      <c r="V660" s="58">
        <v>13.669186729764128</v>
      </c>
      <c r="W660" s="58">
        <v>0.79474651239500438</v>
      </c>
      <c r="X660" s="58">
        <v>0.65370539746196954</v>
      </c>
      <c r="Y660" s="58">
        <v>0.83501395280579693</v>
      </c>
      <c r="Z660" s="58">
        <v>0.90116413018004016</v>
      </c>
    </row>
    <row r="661" spans="19:26" x14ac:dyDescent="0.2">
      <c r="S661" s="58">
        <v>3.6818609217827563</v>
      </c>
      <c r="T661" s="58">
        <v>5.8873184072130567</v>
      </c>
      <c r="U661" s="58">
        <v>4.1081614067836423</v>
      </c>
      <c r="V661" s="58">
        <v>6.7548329635953746</v>
      </c>
      <c r="W661" s="58">
        <v>0.83775711643142747</v>
      </c>
      <c r="X661" s="58">
        <v>0.69852493734193244</v>
      </c>
      <c r="Y661" s="58">
        <v>0.84746179190550486</v>
      </c>
      <c r="Z661" s="58">
        <v>0.94094816462584918</v>
      </c>
    </row>
    <row r="662" spans="19:26" x14ac:dyDescent="0.2">
      <c r="S662" s="58">
        <v>4.306996376011142</v>
      </c>
      <c r="T662" s="58">
        <v>7.3508485340748928</v>
      </c>
      <c r="U662" s="58">
        <v>4.8764290678888873</v>
      </c>
      <c r="V662" s="58">
        <v>6.8883131140882838</v>
      </c>
      <c r="W662" s="58">
        <v>0.72569876327070948</v>
      </c>
      <c r="X662" s="58">
        <v>0.68355527063004962</v>
      </c>
      <c r="Y662" s="58">
        <v>0.82206524155670957</v>
      </c>
      <c r="Z662" s="58">
        <v>0.94068014418220391</v>
      </c>
    </row>
    <row r="663" spans="19:26" x14ac:dyDescent="0.2">
      <c r="S663" s="58">
        <v>3.0443400528979003</v>
      </c>
      <c r="T663" s="58">
        <v>4.5219560263689962</v>
      </c>
      <c r="U663" s="58">
        <v>3.361475709819568</v>
      </c>
      <c r="V663" s="58">
        <v>6.1990450882856241</v>
      </c>
      <c r="W663" s="58">
        <v>0.87707768231892747</v>
      </c>
      <c r="X663" s="58">
        <v>0.64683170491571784</v>
      </c>
      <c r="Y663" s="58">
        <v>0.77294363645914632</v>
      </c>
      <c r="Z663" s="58">
        <v>0.92670502865724602</v>
      </c>
    </row>
    <row r="664" spans="19:26" x14ac:dyDescent="0.2">
      <c r="S664" s="58">
        <v>4.047878425107327</v>
      </c>
      <c r="T664" s="58">
        <v>7.1845566861919501</v>
      </c>
      <c r="U664" s="58">
        <v>4.0593498650568538</v>
      </c>
      <c r="V664" s="58">
        <v>8.1996945868204811</v>
      </c>
      <c r="W664" s="58">
        <v>0.82660593090816592</v>
      </c>
      <c r="X664" s="58">
        <v>0.63421313527641121</v>
      </c>
      <c r="Y664" s="58">
        <v>0.80155583262593866</v>
      </c>
      <c r="Z664" s="58">
        <v>0.91442068222917317</v>
      </c>
    </row>
    <row r="665" spans="19:26" x14ac:dyDescent="0.2">
      <c r="S665" s="58">
        <v>5.9302917747077046</v>
      </c>
      <c r="T665" s="58">
        <v>14.508113047833538</v>
      </c>
      <c r="U665" s="58">
        <v>6.2614082835844966</v>
      </c>
      <c r="V665" s="58">
        <v>16.832370928356628</v>
      </c>
      <c r="W665" s="58">
        <v>0.74121171253434881</v>
      </c>
      <c r="X665" s="58">
        <v>0.73376727320993329</v>
      </c>
      <c r="Y665" s="58">
        <v>0.82700355973433859</v>
      </c>
      <c r="Z665" s="58">
        <v>0.90731591000395895</v>
      </c>
    </row>
    <row r="666" spans="19:26" x14ac:dyDescent="0.2">
      <c r="S666" s="58">
        <v>4.3169352016631555</v>
      </c>
      <c r="T666" s="58">
        <v>7.96178266026961</v>
      </c>
      <c r="U666" s="58">
        <v>4.7188524124780722</v>
      </c>
      <c r="V666" s="58">
        <v>9.3707687579670633</v>
      </c>
      <c r="W666" s="58">
        <v>0.83546780331061776</v>
      </c>
      <c r="X666" s="58">
        <v>0.78293226244831693</v>
      </c>
      <c r="Y666" s="58">
        <v>0.83089340512832011</v>
      </c>
      <c r="Z666" s="58">
        <v>0.92702002183790611</v>
      </c>
    </row>
    <row r="667" spans="19:26" x14ac:dyDescent="0.2">
      <c r="S667" s="58">
        <v>5.1770659092639812</v>
      </c>
      <c r="T667" s="58">
        <v>10.593892443507007</v>
      </c>
      <c r="U667" s="58">
        <v>5.7832367328055154</v>
      </c>
      <c r="V667" s="58">
        <v>10.902671998957269</v>
      </c>
      <c r="W667" s="58">
        <v>0.76273441648638673</v>
      </c>
      <c r="X667" s="58">
        <v>0.73515053724861135</v>
      </c>
      <c r="Y667" s="58">
        <v>0.84763691413237519</v>
      </c>
      <c r="Z667" s="58">
        <v>0.92168802672393269</v>
      </c>
    </row>
    <row r="668" spans="19:26" x14ac:dyDescent="0.2">
      <c r="S668" s="58">
        <v>6.1385943104501193</v>
      </c>
      <c r="T668" s="58">
        <v>16.12892376008033</v>
      </c>
      <c r="U668" s="58">
        <v>6.3938530058843588</v>
      </c>
      <c r="V668" s="58">
        <v>15.003997686292186</v>
      </c>
      <c r="W668" s="58">
        <v>0.77320515244209254</v>
      </c>
      <c r="X668" s="58">
        <v>0.62812576480726579</v>
      </c>
      <c r="Y668" s="58">
        <v>0.84851821095757951</v>
      </c>
      <c r="Z668" s="58">
        <v>0.89673247661698052</v>
      </c>
    </row>
    <row r="669" spans="19:26" x14ac:dyDescent="0.2">
      <c r="S669" s="58">
        <v>3.6147945380928501</v>
      </c>
      <c r="T669" s="58">
        <v>5.7742706493484626</v>
      </c>
      <c r="U669" s="58">
        <v>3.4719502741305273</v>
      </c>
      <c r="V669" s="58">
        <v>6.1108202067745614</v>
      </c>
      <c r="W669" s="58">
        <v>0.81170266733328689</v>
      </c>
      <c r="X669" s="58">
        <v>0.73840680062099551</v>
      </c>
      <c r="Y669" s="58">
        <v>0.80967216419086474</v>
      </c>
      <c r="Z669" s="58">
        <v>0.94221756788801303</v>
      </c>
    </row>
    <row r="670" spans="19:26" x14ac:dyDescent="0.2">
      <c r="S670" s="58">
        <v>3.1782061182456016</v>
      </c>
      <c r="T670" s="58">
        <v>4.6779457844198733</v>
      </c>
      <c r="U670" s="58">
        <v>3.4318594253425649</v>
      </c>
      <c r="V670" s="58">
        <v>6.2655662291334648</v>
      </c>
      <c r="W670" s="58">
        <v>0.82422309921205628</v>
      </c>
      <c r="X670" s="58">
        <v>0.58580143260855733</v>
      </c>
      <c r="Y670" s="58">
        <v>0.81479164922534453</v>
      </c>
      <c r="Z670" s="58">
        <v>0.93577332055332674</v>
      </c>
    </row>
    <row r="671" spans="19:26" x14ac:dyDescent="0.2">
      <c r="S671" s="58">
        <v>3.2145965535889824</v>
      </c>
      <c r="T671" s="58">
        <v>4.801956562890199</v>
      </c>
      <c r="U671" s="58">
        <v>3.8900748158560114</v>
      </c>
      <c r="V671" s="58">
        <v>5.654302661336672</v>
      </c>
      <c r="W671" s="58">
        <v>0.80871287093758393</v>
      </c>
      <c r="X671" s="58">
        <v>0.71075306438078678</v>
      </c>
      <c r="Y671" s="58">
        <v>0.7890705862054832</v>
      </c>
      <c r="Z671" s="58">
        <v>0.94686030500034302</v>
      </c>
    </row>
    <row r="672" spans="19:26" x14ac:dyDescent="0.2">
      <c r="S672" s="58">
        <v>5.0995316821897854</v>
      </c>
      <c r="T672" s="58">
        <v>10.250306556690346</v>
      </c>
      <c r="U672" s="58">
        <v>5.3770572765699116</v>
      </c>
      <c r="V672" s="58">
        <v>9.682731076753651</v>
      </c>
      <c r="W672" s="58">
        <v>0.72009525876202829</v>
      </c>
      <c r="X672" s="58">
        <v>0.59102109320853158</v>
      </c>
      <c r="Y672" s="58">
        <v>0.80923104844239047</v>
      </c>
      <c r="Z672" s="58">
        <v>0.9106415992172896</v>
      </c>
    </row>
    <row r="673" spans="19:26" x14ac:dyDescent="0.2">
      <c r="S673" s="58">
        <v>6.0052766311205596</v>
      </c>
      <c r="T673" s="58">
        <v>13.207110804560266</v>
      </c>
      <c r="U673" s="58">
        <v>6.7878766171759706</v>
      </c>
      <c r="V673" s="58">
        <v>14.583779355031606</v>
      </c>
      <c r="W673" s="58">
        <v>0.71501180031294742</v>
      </c>
      <c r="X673" s="58">
        <v>0.7171604632169517</v>
      </c>
      <c r="Y673" s="58">
        <v>0.86830195980152902</v>
      </c>
      <c r="Z673" s="58">
        <v>0.92066188727055631</v>
      </c>
    </row>
    <row r="674" spans="19:26" x14ac:dyDescent="0.2">
      <c r="S674" s="58">
        <v>3.7296173384163231</v>
      </c>
      <c r="T674" s="58">
        <v>6.0502127143340303</v>
      </c>
      <c r="U674" s="58">
        <v>4.0294694027523139</v>
      </c>
      <c r="V674" s="58">
        <v>6.7065210862523132</v>
      </c>
      <c r="W674" s="58">
        <v>0.80529878201997385</v>
      </c>
      <c r="X674" s="58">
        <v>0.54245203038293044</v>
      </c>
      <c r="Y674" s="58">
        <v>0.81576884255026449</v>
      </c>
      <c r="Z674" s="58">
        <v>0.91839093030438224</v>
      </c>
    </row>
    <row r="675" spans="19:26" x14ac:dyDescent="0.2">
      <c r="S675" s="58">
        <v>7.1612155447215047</v>
      </c>
      <c r="T675" s="58">
        <v>31.583482832743943</v>
      </c>
      <c r="U675" s="58">
        <v>6.0426981849350172</v>
      </c>
      <c r="V675" s="58">
        <v>30.615851083327417</v>
      </c>
      <c r="W675" s="58">
        <v>0.80988594810303027</v>
      </c>
      <c r="X675" s="58">
        <v>0.66826489444006865</v>
      </c>
      <c r="Y675" s="58">
        <v>0.83434494942394899</v>
      </c>
      <c r="Z675" s="58">
        <v>0.88219078568453102</v>
      </c>
    </row>
    <row r="676" spans="19:26" x14ac:dyDescent="0.2">
      <c r="S676" s="58">
        <v>4.0218730458792624</v>
      </c>
      <c r="T676" s="58">
        <v>6.8336127135510782</v>
      </c>
      <c r="U676" s="58">
        <v>4.2844410127655577</v>
      </c>
      <c r="V676" s="58">
        <v>6.8316159568468402</v>
      </c>
      <c r="W676" s="58">
        <v>0.7841614220360158</v>
      </c>
      <c r="X676" s="58">
        <v>0.77462934761576285</v>
      </c>
      <c r="Y676" s="58">
        <v>0.81522327762837243</v>
      </c>
      <c r="Z676" s="58">
        <v>0.94142550903470135</v>
      </c>
    </row>
    <row r="677" spans="19:26" x14ac:dyDescent="0.2">
      <c r="S677" s="58">
        <v>6.743241362465481</v>
      </c>
      <c r="T677" s="58">
        <v>21.900976730088416</v>
      </c>
      <c r="U677" s="58">
        <v>6.9995255751926821</v>
      </c>
      <c r="V677" s="58">
        <v>21.222633403500932</v>
      </c>
      <c r="W677" s="58">
        <v>0.80640649937464493</v>
      </c>
      <c r="X677" s="58">
        <v>0.67699471796333732</v>
      </c>
      <c r="Y677" s="58">
        <v>0.86807572535838373</v>
      </c>
      <c r="Z677" s="58">
        <v>0.89076412742822231</v>
      </c>
    </row>
    <row r="678" spans="19:26" x14ac:dyDescent="0.2">
      <c r="S678" s="58">
        <v>4.1254337482867456</v>
      </c>
      <c r="T678" s="58">
        <v>7.1476966818099292</v>
      </c>
      <c r="U678" s="58">
        <v>4.6664209186997994</v>
      </c>
      <c r="V678" s="58">
        <v>7.2487032505545708</v>
      </c>
      <c r="W678" s="58">
        <v>0.82331391765497219</v>
      </c>
      <c r="X678" s="58">
        <v>0.71915263367472537</v>
      </c>
      <c r="Y678" s="58">
        <v>0.8469648421901409</v>
      </c>
      <c r="Z678" s="58">
        <v>0.93266998084867503</v>
      </c>
    </row>
    <row r="679" spans="19:26" x14ac:dyDescent="0.2">
      <c r="S679" s="58">
        <v>4.9452132462623526</v>
      </c>
      <c r="T679" s="58">
        <v>10.592470367584385</v>
      </c>
      <c r="U679" s="58">
        <v>5.2931942889699126</v>
      </c>
      <c r="V679" s="58">
        <v>9.8376094338235394</v>
      </c>
      <c r="W679" s="58">
        <v>0.8169849370531137</v>
      </c>
      <c r="X679" s="58">
        <v>0.60899411092158884</v>
      </c>
      <c r="Y679" s="58">
        <v>0.81832559406671934</v>
      </c>
      <c r="Z679" s="58">
        <v>0.90111258839045605</v>
      </c>
    </row>
    <row r="680" spans="19:26" x14ac:dyDescent="0.2">
      <c r="S680" s="58">
        <v>5.5012890600221205</v>
      </c>
      <c r="T680" s="58">
        <v>13.051186648520465</v>
      </c>
      <c r="U680" s="58">
        <v>5.6287985261192928</v>
      </c>
      <c r="V680" s="58">
        <v>13.09633880099061</v>
      </c>
      <c r="W680" s="58">
        <v>0.76391365533116584</v>
      </c>
      <c r="X680" s="58">
        <v>0.78432341991472343</v>
      </c>
      <c r="Y680" s="58">
        <v>0.80522638236622834</v>
      </c>
      <c r="Z680" s="58">
        <v>0.90844032927667762</v>
      </c>
    </row>
    <row r="681" spans="19:26" x14ac:dyDescent="0.2">
      <c r="S681" s="58">
        <v>4.8912904964987405</v>
      </c>
      <c r="T681" s="58">
        <v>8.8229418940352868</v>
      </c>
      <c r="U681" s="58">
        <v>5.0221117107554036</v>
      </c>
      <c r="V681" s="58">
        <v>9.7071824226681311</v>
      </c>
      <c r="W681" s="58">
        <v>0.73411717722961711</v>
      </c>
      <c r="X681" s="58">
        <v>0.69502401175900241</v>
      </c>
      <c r="Y681" s="58">
        <v>0.88212812764278659</v>
      </c>
      <c r="Z681" s="58">
        <v>0.94149630742836332</v>
      </c>
    </row>
    <row r="682" spans="19:26" x14ac:dyDescent="0.2">
      <c r="S682" s="58">
        <v>3.5384506884797213</v>
      </c>
      <c r="T682" s="58">
        <v>5.6214478186433912</v>
      </c>
      <c r="U682" s="58">
        <v>3.5627893589059001</v>
      </c>
      <c r="V682" s="58">
        <v>4.8891388896348431</v>
      </c>
      <c r="W682" s="58">
        <v>0.77717946989338815</v>
      </c>
      <c r="X682" s="58">
        <v>0.62655605254094537</v>
      </c>
      <c r="Y682" s="58">
        <v>0.77245697405319624</v>
      </c>
      <c r="Z682" s="58">
        <v>0.92687362160363151</v>
      </c>
    </row>
    <row r="683" spans="19:26" x14ac:dyDescent="0.2">
      <c r="S683" s="58">
        <v>5.3209056159816885</v>
      </c>
      <c r="T683" s="58">
        <v>13.458564679599826</v>
      </c>
      <c r="U683" s="58">
        <v>5.4352778956412466</v>
      </c>
      <c r="V683" s="58">
        <v>11.959306263301331</v>
      </c>
      <c r="W683" s="58">
        <v>0.82918047936545813</v>
      </c>
      <c r="X683" s="58">
        <v>0.70297794472448782</v>
      </c>
      <c r="Y683" s="58">
        <v>0.79198596976322055</v>
      </c>
      <c r="Z683" s="58">
        <v>0.89538237127535258</v>
      </c>
    </row>
    <row r="684" spans="19:26" x14ac:dyDescent="0.2">
      <c r="S684" s="58">
        <v>6.3970364456427342</v>
      </c>
      <c r="T684" s="58">
        <v>21.608760323553163</v>
      </c>
      <c r="U684" s="58">
        <v>7.4796448613504234</v>
      </c>
      <c r="V684" s="58">
        <v>25.639213037246293</v>
      </c>
      <c r="W684" s="58">
        <v>0.82002791085179161</v>
      </c>
      <c r="X684" s="58">
        <v>0.743748737544766</v>
      </c>
      <c r="Y684" s="58">
        <v>0.82253507852129282</v>
      </c>
      <c r="Z684" s="58">
        <v>0.88939551435842734</v>
      </c>
    </row>
    <row r="685" spans="19:26" x14ac:dyDescent="0.2">
      <c r="S685" s="58">
        <v>4.9959124944969746</v>
      </c>
      <c r="T685" s="58">
        <v>10.702201529422053</v>
      </c>
      <c r="U685" s="58">
        <v>4.9727351381821752</v>
      </c>
      <c r="V685" s="58">
        <v>10.629399391530841</v>
      </c>
      <c r="W685" s="58">
        <v>0.77498523103636019</v>
      </c>
      <c r="X685" s="58">
        <v>0.70351018992920078</v>
      </c>
      <c r="Y685" s="58">
        <v>0.79664559776495891</v>
      </c>
      <c r="Z685" s="58">
        <v>0.90833838622502527</v>
      </c>
    </row>
    <row r="686" spans="19:26" x14ac:dyDescent="0.2">
      <c r="S686" s="58">
        <v>4.3673202429234177</v>
      </c>
      <c r="T686" s="58">
        <v>7.8860704184815296</v>
      </c>
      <c r="U686" s="58">
        <v>3.9978456081545737</v>
      </c>
      <c r="V686" s="58">
        <v>6.890480358284373</v>
      </c>
      <c r="W686" s="58">
        <v>0.79292795445801234</v>
      </c>
      <c r="X686" s="58">
        <v>0.68305104812508732</v>
      </c>
      <c r="Y686" s="58">
        <v>0.83258281475273332</v>
      </c>
      <c r="Z686" s="58">
        <v>0.92501575455035367</v>
      </c>
    </row>
    <row r="687" spans="19:26" x14ac:dyDescent="0.2">
      <c r="S687" s="58">
        <v>3.8802486511642229</v>
      </c>
      <c r="T687" s="58">
        <v>6.5043758439389663</v>
      </c>
      <c r="U687" s="58">
        <v>4.1384514493960847</v>
      </c>
      <c r="V687" s="58">
        <v>5.4825399525697156</v>
      </c>
      <c r="W687" s="58">
        <v>0.81583135478934543</v>
      </c>
      <c r="X687" s="58">
        <v>0.72661827662435352</v>
      </c>
      <c r="Y687" s="58">
        <v>0.81978119725165688</v>
      </c>
      <c r="Z687" s="58">
        <v>0.93454836451516676</v>
      </c>
    </row>
    <row r="688" spans="19:26" x14ac:dyDescent="0.2">
      <c r="S688" s="58">
        <v>3.8818943081049926</v>
      </c>
      <c r="T688" s="58">
        <v>6.5356180386556524</v>
      </c>
      <c r="U688" s="58">
        <v>3.9230838131535175</v>
      </c>
      <c r="V688" s="58">
        <v>6.372893710859695</v>
      </c>
      <c r="W688" s="58">
        <v>0.83426789263543533</v>
      </c>
      <c r="X688" s="58">
        <v>0.64139306627905301</v>
      </c>
      <c r="Y688" s="58">
        <v>0.82744203540481143</v>
      </c>
      <c r="Z688" s="58">
        <v>0.92382474194527842</v>
      </c>
    </row>
    <row r="689" spans="19:26" x14ac:dyDescent="0.2">
      <c r="S689" s="58">
        <v>3.8054307847306901</v>
      </c>
      <c r="T689" s="58">
        <v>6.3740498701797401</v>
      </c>
      <c r="U689" s="58">
        <v>3.9922034850475678</v>
      </c>
      <c r="V689" s="58">
        <v>5.7895500589780191</v>
      </c>
      <c r="W689" s="58">
        <v>0.78624638647440703</v>
      </c>
      <c r="X689" s="58">
        <v>0.64837036591502106</v>
      </c>
      <c r="Y689" s="58">
        <v>0.78113102512551469</v>
      </c>
      <c r="Z689" s="58">
        <v>0.92295172016056615</v>
      </c>
    </row>
    <row r="690" spans="19:26" x14ac:dyDescent="0.2">
      <c r="S690" s="58">
        <v>3.8551988229402139</v>
      </c>
      <c r="T690" s="58">
        <v>6.5744720853183143</v>
      </c>
      <c r="U690" s="58">
        <v>3.9991879945927455</v>
      </c>
      <c r="V690" s="58">
        <v>5.8414160375044117</v>
      </c>
      <c r="W690" s="58">
        <v>0.80422699107406825</v>
      </c>
      <c r="X690" s="58">
        <v>0.75658203187540218</v>
      </c>
      <c r="Y690" s="58">
        <v>0.78433781622909005</v>
      </c>
      <c r="Z690" s="58">
        <v>0.92990916458801065</v>
      </c>
    </row>
    <row r="691" spans="19:26" x14ac:dyDescent="0.2">
      <c r="S691" s="58">
        <v>4.4891472407666493</v>
      </c>
      <c r="T691" s="58">
        <v>8.4522442272272738</v>
      </c>
      <c r="U691" s="58">
        <v>4.0236832574207568</v>
      </c>
      <c r="V691" s="58">
        <v>7.1783312300232973</v>
      </c>
      <c r="W691" s="58">
        <v>0.75962322479491717</v>
      </c>
      <c r="X691" s="58">
        <v>0.72935052355151442</v>
      </c>
      <c r="Y691" s="58">
        <v>0.79203684961774912</v>
      </c>
      <c r="Z691" s="58">
        <v>0.92249673502885976</v>
      </c>
    </row>
    <row r="692" spans="19:26" x14ac:dyDescent="0.2">
      <c r="S692" s="58">
        <v>4.0222494998335279</v>
      </c>
      <c r="T692" s="58">
        <v>6.5608270201519385</v>
      </c>
      <c r="U692" s="58">
        <v>4.1523088519601092</v>
      </c>
      <c r="V692" s="58">
        <v>6.8106808807710637</v>
      </c>
      <c r="W692" s="58">
        <v>0.74706571844886516</v>
      </c>
      <c r="X692" s="58">
        <v>0.55679696961649316</v>
      </c>
      <c r="Y692" s="58">
        <v>0.83565310107336677</v>
      </c>
      <c r="Z692" s="58">
        <v>0.92946925175502493</v>
      </c>
    </row>
    <row r="693" spans="19:26" x14ac:dyDescent="0.2">
      <c r="S693" s="58">
        <v>2.8455338335489562</v>
      </c>
      <c r="T693" s="58">
        <v>3.9549313136089923</v>
      </c>
      <c r="U693" s="58">
        <v>2.7057934405620698</v>
      </c>
      <c r="V693" s="58">
        <v>4.1592658104763567</v>
      </c>
      <c r="W693" s="58">
        <v>0.85651526528801591</v>
      </c>
      <c r="X693" s="58">
        <v>0.57355496400221018</v>
      </c>
      <c r="Y693" s="58">
        <v>0.82711794133756622</v>
      </c>
      <c r="Z693" s="58">
        <v>0.94316677663948578</v>
      </c>
    </row>
    <row r="694" spans="19:26" x14ac:dyDescent="0.2">
      <c r="S694" s="58">
        <v>3.9763154551280686</v>
      </c>
      <c r="T694" s="58">
        <v>6.4530225725189183</v>
      </c>
      <c r="U694" s="58">
        <v>4.0844093898218121</v>
      </c>
      <c r="V694" s="58">
        <v>7.6671122930730862</v>
      </c>
      <c r="W694" s="58">
        <v>0.71889814712050415</v>
      </c>
      <c r="X694" s="58">
        <v>0.65421252540628638</v>
      </c>
      <c r="Y694" s="58">
        <v>0.80583139370812629</v>
      </c>
      <c r="Z694" s="58">
        <v>0.94341385918529097</v>
      </c>
    </row>
    <row r="695" spans="19:26" x14ac:dyDescent="0.2">
      <c r="S695" s="58">
        <v>4.9790792274142044</v>
      </c>
      <c r="T695" s="58">
        <v>9.905358085703897</v>
      </c>
      <c r="U695" s="58">
        <v>5.2154006776480477</v>
      </c>
      <c r="V695" s="58">
        <v>7.5563626981995187</v>
      </c>
      <c r="W695" s="58">
        <v>0.74647321249477705</v>
      </c>
      <c r="X695" s="58">
        <v>0.64525158592856657</v>
      </c>
      <c r="Y695" s="58">
        <v>0.82201613742420676</v>
      </c>
      <c r="Z695" s="58">
        <v>0.91514858072122018</v>
      </c>
    </row>
    <row r="696" spans="19:26" x14ac:dyDescent="0.2">
      <c r="S696" s="58">
        <v>3.8287181557269157</v>
      </c>
      <c r="T696" s="58">
        <v>6.1895060855460491</v>
      </c>
      <c r="U696" s="58">
        <v>3.7691963613588437</v>
      </c>
      <c r="V696" s="58">
        <v>5.2828174958667073</v>
      </c>
      <c r="W696" s="58">
        <v>0.77010026000584575</v>
      </c>
      <c r="X696" s="58">
        <v>0.56485680940724203</v>
      </c>
      <c r="Y696" s="58">
        <v>0.82026650704932269</v>
      </c>
      <c r="Z696" s="58">
        <v>0.92636416814815192</v>
      </c>
    </row>
    <row r="697" spans="19:26" x14ac:dyDescent="0.2">
      <c r="S697" s="58">
        <v>4.2738059197817879</v>
      </c>
      <c r="T697" s="58">
        <v>7.2783798799844845</v>
      </c>
      <c r="U697" s="58">
        <v>4.5616799031598436</v>
      </c>
      <c r="V697" s="58">
        <v>11.051978166733123</v>
      </c>
      <c r="W697" s="58">
        <v>0.75726651561034319</v>
      </c>
      <c r="X697" s="58">
        <v>0.66676307890736408</v>
      </c>
      <c r="Y697" s="58">
        <v>0.84742466696076257</v>
      </c>
      <c r="Z697" s="58">
        <v>0.93809845953637161</v>
      </c>
    </row>
    <row r="698" spans="19:26" x14ac:dyDescent="0.2">
      <c r="S698" s="58">
        <v>5.7386091184153054</v>
      </c>
      <c r="T698" s="58">
        <v>11.259153747590258</v>
      </c>
      <c r="U698" s="58">
        <v>5.8338120845456203</v>
      </c>
      <c r="V698" s="58">
        <v>11.317380583308662</v>
      </c>
      <c r="W698" s="58">
        <v>0.68360672436996173</v>
      </c>
      <c r="X698" s="58">
        <v>0.72023670963444408</v>
      </c>
      <c r="Y698" s="58">
        <v>0.87466317136946292</v>
      </c>
      <c r="Z698" s="58">
        <v>0.93927318774748891</v>
      </c>
    </row>
    <row r="699" spans="19:26" x14ac:dyDescent="0.2">
      <c r="S699" s="58">
        <v>6.04250872359124</v>
      </c>
      <c r="T699" s="58">
        <v>17.169901817458786</v>
      </c>
      <c r="U699" s="58">
        <v>6.1000153824966787</v>
      </c>
      <c r="V699" s="58">
        <v>14.691688912350768</v>
      </c>
      <c r="W699" s="58">
        <v>0.75488980170223141</v>
      </c>
      <c r="X699" s="58">
        <v>0.63837012558928796</v>
      </c>
      <c r="Y699" s="58">
        <v>0.78977631399841242</v>
      </c>
      <c r="Z699" s="58">
        <v>0.89155401259734601</v>
      </c>
    </row>
    <row r="700" spans="19:26" x14ac:dyDescent="0.2">
      <c r="S700" s="58">
        <v>7.583775528773379</v>
      </c>
      <c r="T700" s="58">
        <v>30.976578009837059</v>
      </c>
      <c r="U700" s="58">
        <v>7.6747771192197431</v>
      </c>
      <c r="V700" s="58">
        <v>31.749525038079916</v>
      </c>
      <c r="W700" s="58">
        <v>0.80607764109712388</v>
      </c>
      <c r="X700" s="58">
        <v>0.58113003379020989</v>
      </c>
      <c r="Y700" s="58">
        <v>0.89570227974112682</v>
      </c>
      <c r="Z700" s="58">
        <v>0.8828803256485821</v>
      </c>
    </row>
    <row r="701" spans="19:26" x14ac:dyDescent="0.2">
      <c r="S701" s="58">
        <v>7.3894283093381015</v>
      </c>
      <c r="T701" s="58">
        <v>35.551630562015227</v>
      </c>
      <c r="U701" s="58">
        <v>6.8992757108178795</v>
      </c>
      <c r="V701" s="58">
        <v>39.676099055751742</v>
      </c>
      <c r="W701" s="58">
        <v>0.79703730062716738</v>
      </c>
      <c r="X701" s="58">
        <v>0.62707891997865084</v>
      </c>
      <c r="Y701" s="58">
        <v>0.83081206329615276</v>
      </c>
      <c r="Z701" s="58">
        <v>0.88010040425160641</v>
      </c>
    </row>
    <row r="702" spans="19:26" x14ac:dyDescent="0.2">
      <c r="S702" s="58">
        <v>5.4057935854237522</v>
      </c>
      <c r="T702" s="58">
        <v>12.804543684856679</v>
      </c>
      <c r="U702" s="58">
        <v>6.0084349461379283</v>
      </c>
      <c r="V702" s="58">
        <v>14.73163960247687</v>
      </c>
      <c r="W702" s="58">
        <v>0.80178124521153804</v>
      </c>
      <c r="X702" s="58">
        <v>0.71819482554654535</v>
      </c>
      <c r="Y702" s="58">
        <v>0.82102265083273052</v>
      </c>
      <c r="Z702" s="58">
        <v>0.90335876790968439</v>
      </c>
    </row>
    <row r="703" spans="19:26" x14ac:dyDescent="0.2">
      <c r="S703" s="58">
        <v>3.5337010133910698</v>
      </c>
      <c r="T703" s="58">
        <v>5.6341069437695239</v>
      </c>
      <c r="U703" s="58">
        <v>3.1477378195385759</v>
      </c>
      <c r="V703" s="58">
        <v>6.1452000476925726</v>
      </c>
      <c r="W703" s="58">
        <v>0.86491387990773638</v>
      </c>
      <c r="X703" s="58">
        <v>0.66680435028915541</v>
      </c>
      <c r="Y703" s="58">
        <v>0.82220902154291398</v>
      </c>
      <c r="Z703" s="58">
        <v>0.92968369026217357</v>
      </c>
    </row>
    <row r="704" spans="19:26" x14ac:dyDescent="0.2">
      <c r="S704" s="58">
        <v>6.5723209267192306</v>
      </c>
      <c r="T704" s="58">
        <v>16.9124681144013</v>
      </c>
      <c r="U704" s="58">
        <v>6.5551504676497068</v>
      </c>
      <c r="V704" s="58">
        <v>21.049320646217396</v>
      </c>
      <c r="W704" s="58">
        <v>0.70878083490341737</v>
      </c>
      <c r="X704" s="58">
        <v>0.62002820438289841</v>
      </c>
      <c r="Y704" s="58">
        <v>0.84519235067055576</v>
      </c>
      <c r="Z704" s="58">
        <v>0.9009772383999668</v>
      </c>
    </row>
    <row r="705" spans="19:26" x14ac:dyDescent="0.2">
      <c r="S705" s="58">
        <v>4.3259201170934434</v>
      </c>
      <c r="T705" s="58">
        <v>7.8170994602169639</v>
      </c>
      <c r="U705" s="58">
        <v>4.3373770481617884</v>
      </c>
      <c r="V705" s="58">
        <v>7.1465601922072741</v>
      </c>
      <c r="W705" s="58">
        <v>0.82178772688166035</v>
      </c>
      <c r="X705" s="58">
        <v>0.72520605754039058</v>
      </c>
      <c r="Y705" s="58">
        <v>0.84501869250895367</v>
      </c>
      <c r="Z705" s="58">
        <v>0.92767445181331532</v>
      </c>
    </row>
    <row r="706" spans="19:26" x14ac:dyDescent="0.2">
      <c r="S706" s="58">
        <v>3.6582023724460311</v>
      </c>
      <c r="T706" s="58">
        <v>5.7958209454422152</v>
      </c>
      <c r="U706" s="58">
        <v>3.4840580850895604</v>
      </c>
      <c r="V706" s="58">
        <v>5.5728607937692942</v>
      </c>
      <c r="W706" s="58">
        <v>0.74857710442967096</v>
      </c>
      <c r="X706" s="58">
        <v>0.71201646608070912</v>
      </c>
      <c r="Y706" s="58">
        <v>0.78725260854480628</v>
      </c>
      <c r="Z706" s="58">
        <v>0.94585408233814361</v>
      </c>
    </row>
    <row r="707" spans="19:26" x14ac:dyDescent="0.2">
      <c r="S707" s="58">
        <v>3.5511890743337373</v>
      </c>
      <c r="T707" s="58">
        <v>5.5509364399936354</v>
      </c>
      <c r="U707" s="58">
        <v>2.756664042451257</v>
      </c>
      <c r="V707" s="58">
        <v>4.0211850959061133</v>
      </c>
      <c r="W707" s="58">
        <v>0.74594112735272178</v>
      </c>
      <c r="X707" s="58">
        <v>0.65458781588958814</v>
      </c>
      <c r="Y707" s="58">
        <v>0.77615224437890129</v>
      </c>
      <c r="Z707" s="58">
        <v>0.93847749580671025</v>
      </c>
    </row>
    <row r="708" spans="19:26" x14ac:dyDescent="0.2">
      <c r="S708" s="58">
        <v>6.1816991299043238</v>
      </c>
      <c r="T708" s="58">
        <v>16.44991983514041</v>
      </c>
      <c r="U708" s="58">
        <v>5.881605761815119</v>
      </c>
      <c r="V708" s="58">
        <v>15.078748146013099</v>
      </c>
      <c r="W708" s="58">
        <v>0.68258403680015933</v>
      </c>
      <c r="X708" s="58">
        <v>0.79972309954994347</v>
      </c>
      <c r="Y708" s="58">
        <v>0.76729927872230297</v>
      </c>
      <c r="Z708" s="58">
        <v>0.90548573277180022</v>
      </c>
    </row>
    <row r="709" spans="19:26" x14ac:dyDescent="0.2">
      <c r="S709" s="58">
        <v>3.569226266616798</v>
      </c>
      <c r="T709" s="58">
        <v>5.7129697876937744</v>
      </c>
      <c r="U709" s="58">
        <v>3.3577867303657456</v>
      </c>
      <c r="V709" s="58">
        <v>5.3638958730209954</v>
      </c>
      <c r="W709" s="58">
        <v>0.86941128866747075</v>
      </c>
      <c r="X709" s="58">
        <v>0.7110330898665409</v>
      </c>
      <c r="Y709" s="58">
        <v>0.83071172191169429</v>
      </c>
      <c r="Z709" s="58">
        <v>0.93512303112086215</v>
      </c>
    </row>
    <row r="710" spans="19:26" x14ac:dyDescent="0.2">
      <c r="S710" s="58">
        <v>7.4355050167550898</v>
      </c>
      <c r="T710" s="58">
        <v>23.983594541007687</v>
      </c>
      <c r="U710" s="58">
        <v>8.3562873238040591</v>
      </c>
      <c r="V710" s="58">
        <v>20.706262809590775</v>
      </c>
      <c r="W710" s="58">
        <v>0.72514000745591067</v>
      </c>
      <c r="X710" s="58">
        <v>0.72014574156089384</v>
      </c>
      <c r="Y710" s="58">
        <v>0.86636151845727261</v>
      </c>
      <c r="Z710" s="58">
        <v>0.89646827729421341</v>
      </c>
    </row>
    <row r="711" spans="19:26" x14ac:dyDescent="0.2">
      <c r="S711" s="58">
        <v>4.0771144179070848</v>
      </c>
      <c r="T711" s="58">
        <v>6.4810055955872832</v>
      </c>
      <c r="U711" s="58">
        <v>3.7350122551656662</v>
      </c>
      <c r="V711" s="58">
        <v>7.1437733196077104</v>
      </c>
      <c r="W711" s="58">
        <v>0.72237539937469231</v>
      </c>
      <c r="X711" s="58">
        <v>0.56564603480956044</v>
      </c>
      <c r="Y711" s="58">
        <v>0.85988885070046239</v>
      </c>
      <c r="Z711" s="58">
        <v>0.94288660177343797</v>
      </c>
    </row>
    <row r="712" spans="19:26" x14ac:dyDescent="0.2">
      <c r="S712" s="58">
        <v>4.0621154526555987</v>
      </c>
      <c r="T712" s="58">
        <v>6.6627874161307101</v>
      </c>
      <c r="U712" s="58">
        <v>3.660004981400637</v>
      </c>
      <c r="V712" s="58">
        <v>6.653971362462249</v>
      </c>
      <c r="W712" s="58">
        <v>0.78078551202587987</v>
      </c>
      <c r="X712" s="58">
        <v>0.70374500015901065</v>
      </c>
      <c r="Y712" s="58">
        <v>0.86911220481570894</v>
      </c>
      <c r="Z712" s="58">
        <v>0.94957881644936604</v>
      </c>
    </row>
    <row r="713" spans="19:26" x14ac:dyDescent="0.2">
      <c r="S713" s="58">
        <v>5.0591485174488078</v>
      </c>
      <c r="T713" s="58">
        <v>10.21890561519713</v>
      </c>
      <c r="U713" s="58">
        <v>5.2766284710540843</v>
      </c>
      <c r="V713" s="58">
        <v>13.633489231737046</v>
      </c>
      <c r="W713" s="58">
        <v>0.77911990282736043</v>
      </c>
      <c r="X713" s="58">
        <v>0.60849466315904288</v>
      </c>
      <c r="Y713" s="58">
        <v>0.85263861519985207</v>
      </c>
      <c r="Z713" s="58">
        <v>0.9107934062722981</v>
      </c>
    </row>
    <row r="714" spans="19:26" x14ac:dyDescent="0.2">
      <c r="S714" s="58">
        <v>5.8550759137657407</v>
      </c>
      <c r="T714" s="58">
        <v>16.943597971219987</v>
      </c>
      <c r="U714" s="58">
        <v>6.2352173404278908</v>
      </c>
      <c r="V714" s="58">
        <v>20.002833077228043</v>
      </c>
      <c r="W714" s="58">
        <v>0.78932129443835819</v>
      </c>
      <c r="X714" s="58">
        <v>0.7247450175186495</v>
      </c>
      <c r="Y714" s="58">
        <v>0.78510655202622281</v>
      </c>
      <c r="Z714" s="58">
        <v>0.8925842090305881</v>
      </c>
    </row>
    <row r="715" spans="19:26" x14ac:dyDescent="0.2">
      <c r="S715" s="58">
        <v>4.5394825946978807</v>
      </c>
      <c r="T715" s="58">
        <v>8.9228406744799429</v>
      </c>
      <c r="U715" s="58">
        <v>4.5766180618131713</v>
      </c>
      <c r="V715" s="58">
        <v>9.4351720223343083</v>
      </c>
      <c r="W715" s="58">
        <v>0.80129617101886241</v>
      </c>
      <c r="X715" s="58">
        <v>0.76778909372751547</v>
      </c>
      <c r="Y715" s="58">
        <v>0.79621241803875242</v>
      </c>
      <c r="Z715" s="58">
        <v>0.91747792910787818</v>
      </c>
    </row>
    <row r="716" spans="19:26" x14ac:dyDescent="0.2">
      <c r="S716" s="58">
        <v>4.497367018043791</v>
      </c>
      <c r="T716" s="58">
        <v>8.0436981795711038</v>
      </c>
      <c r="U716" s="58">
        <v>4.3325847771215109</v>
      </c>
      <c r="V716" s="58">
        <v>9.4276375464720097</v>
      </c>
      <c r="W716" s="58">
        <v>0.73566971955881855</v>
      </c>
      <c r="X716" s="58">
        <v>0.67583439122039768</v>
      </c>
      <c r="Y716" s="58">
        <v>0.81963311806709438</v>
      </c>
      <c r="Z716" s="58">
        <v>0.93083058635652283</v>
      </c>
    </row>
    <row r="717" spans="19:26" x14ac:dyDescent="0.2">
      <c r="S717" s="58">
        <v>3.1217446402437949</v>
      </c>
      <c r="T717" s="58">
        <v>4.5939007955754265</v>
      </c>
      <c r="U717" s="58">
        <v>3.2438258920168557</v>
      </c>
      <c r="V717" s="58">
        <v>4.5898857271762452</v>
      </c>
      <c r="W717" s="58">
        <v>0.84541929209366196</v>
      </c>
      <c r="X717" s="58">
        <v>0.70744076226361985</v>
      </c>
      <c r="Y717" s="58">
        <v>0.80654162502275795</v>
      </c>
      <c r="Z717" s="58">
        <v>0.94798978236019427</v>
      </c>
    </row>
    <row r="718" spans="19:26" x14ac:dyDescent="0.2">
      <c r="S718" s="58">
        <v>8.4659117090262868</v>
      </c>
      <c r="T718" s="58">
        <v>36.807578390291994</v>
      </c>
      <c r="U718" s="58">
        <v>7.4910418653292066</v>
      </c>
      <c r="V718" s="58">
        <v>34.649687617650478</v>
      </c>
      <c r="W718" s="58">
        <v>0.68218305956336411</v>
      </c>
      <c r="X718" s="58">
        <v>0.65539194103928788</v>
      </c>
      <c r="Y718" s="58">
        <v>0.83112250320978931</v>
      </c>
      <c r="Z718" s="58">
        <v>0.88575229547297285</v>
      </c>
    </row>
    <row r="719" spans="19:26" x14ac:dyDescent="0.2">
      <c r="S719" s="58">
        <v>6.2910302309221393</v>
      </c>
      <c r="T719" s="58">
        <v>17.003707415226931</v>
      </c>
      <c r="U719" s="58">
        <v>6.1731282496870241</v>
      </c>
      <c r="V719" s="58">
        <v>16.307407339556427</v>
      </c>
      <c r="W719" s="58">
        <v>0.76059938667786176</v>
      </c>
      <c r="X719" s="58">
        <v>0.66732411713020778</v>
      </c>
      <c r="Y719" s="58">
        <v>0.84366134452107511</v>
      </c>
      <c r="Z719" s="58">
        <v>0.89801632127194619</v>
      </c>
    </row>
    <row r="720" spans="19:26" x14ac:dyDescent="0.2">
      <c r="S720" s="58">
        <v>3.8120829020155247</v>
      </c>
      <c r="T720" s="58">
        <v>6.4725086083301999</v>
      </c>
      <c r="U720" s="58">
        <v>4.1083676055710718</v>
      </c>
      <c r="V720" s="58">
        <v>6.1119694226827788</v>
      </c>
      <c r="W720" s="58">
        <v>0.82494884427849391</v>
      </c>
      <c r="X720" s="58">
        <v>0.67164845377917359</v>
      </c>
      <c r="Y720" s="58">
        <v>0.79147177371296029</v>
      </c>
      <c r="Z720" s="58">
        <v>0.92115256079566643</v>
      </c>
    </row>
    <row r="721" spans="19:26" x14ac:dyDescent="0.2">
      <c r="S721" s="58">
        <v>7.6381815148877754</v>
      </c>
      <c r="T721" s="58">
        <v>27.252822739561253</v>
      </c>
      <c r="U721" s="58">
        <v>7.7159993841556229</v>
      </c>
      <c r="V721" s="58">
        <v>31.055042191567541</v>
      </c>
      <c r="W721" s="58">
        <v>0.72831077398008381</v>
      </c>
      <c r="X721" s="58">
        <v>0.61155581618966304</v>
      </c>
      <c r="Y721" s="58">
        <v>0.85929899693301759</v>
      </c>
      <c r="Z721" s="58">
        <v>0.88810738771004638</v>
      </c>
    </row>
    <row r="722" spans="19:26" x14ac:dyDescent="0.2">
      <c r="S722" s="58">
        <v>3.32554905162718</v>
      </c>
      <c r="T722" s="58">
        <v>5.1394146786561912</v>
      </c>
      <c r="U722" s="58">
        <v>3.3552412553763209</v>
      </c>
      <c r="V722" s="58">
        <v>5.3575197281527744</v>
      </c>
      <c r="W722" s="58">
        <v>0.80233707577052205</v>
      </c>
      <c r="X722" s="58">
        <v>0.70648292111957478</v>
      </c>
      <c r="Y722" s="58">
        <v>0.76539981525715084</v>
      </c>
      <c r="Z722" s="58">
        <v>0.93509144205264572</v>
      </c>
    </row>
    <row r="723" spans="19:26" x14ac:dyDescent="0.2">
      <c r="S723" s="58">
        <v>3.8500678818987741</v>
      </c>
      <c r="T723" s="58">
        <v>6.0964627283043216</v>
      </c>
      <c r="U723" s="58">
        <v>4.3699885798765861</v>
      </c>
      <c r="V723" s="58">
        <v>6.3192662556471886</v>
      </c>
      <c r="W723" s="58">
        <v>0.70293482823112063</v>
      </c>
      <c r="X723" s="58">
        <v>0.60147083868247486</v>
      </c>
      <c r="Y723" s="58">
        <v>0.79439938829430634</v>
      </c>
      <c r="Z723" s="58">
        <v>0.94078867639910646</v>
      </c>
    </row>
    <row r="724" spans="19:26" x14ac:dyDescent="0.2">
      <c r="S724" s="58">
        <v>6.5846095469417811</v>
      </c>
      <c r="T724" s="58">
        <v>21.751108002758826</v>
      </c>
      <c r="U724" s="58">
        <v>6.2319102768683319</v>
      </c>
      <c r="V724" s="58">
        <v>21.329290773694396</v>
      </c>
      <c r="W724" s="58">
        <v>0.80511711687353293</v>
      </c>
      <c r="X724" s="58">
        <v>0.65582182820430024</v>
      </c>
      <c r="Y724" s="58">
        <v>0.84170766194122926</v>
      </c>
      <c r="Z724" s="58">
        <v>0.8883777635237472</v>
      </c>
    </row>
    <row r="725" spans="19:26" x14ac:dyDescent="0.2">
      <c r="S725" s="58">
        <v>3.7851851243532399</v>
      </c>
      <c r="T725" s="58">
        <v>6.149472280939392</v>
      </c>
      <c r="U725" s="58">
        <v>3.5114963576420202</v>
      </c>
      <c r="V725" s="58">
        <v>4.624897019006422</v>
      </c>
      <c r="W725" s="58">
        <v>0.77635164121370648</v>
      </c>
      <c r="X725" s="58">
        <v>0.63269393841562682</v>
      </c>
      <c r="Y725" s="58">
        <v>0.80722499447531948</v>
      </c>
      <c r="Z725" s="58">
        <v>0.93126713052659049</v>
      </c>
    </row>
    <row r="726" spans="19:26" x14ac:dyDescent="0.2">
      <c r="S726" s="58">
        <v>2.6816166170332814</v>
      </c>
      <c r="T726" s="58">
        <v>3.617600414455866</v>
      </c>
      <c r="U726" s="58">
        <v>2.7198621897247608</v>
      </c>
      <c r="V726" s="58">
        <v>3.3044609988567992</v>
      </c>
      <c r="W726" s="58">
        <v>0.84568560875545151</v>
      </c>
      <c r="X726" s="58">
        <v>0.57809006881212421</v>
      </c>
      <c r="Y726" s="58">
        <v>0.82112932646792325</v>
      </c>
      <c r="Z726" s="58">
        <v>0.95125669889137787</v>
      </c>
    </row>
    <row r="727" spans="19:26" x14ac:dyDescent="0.2">
      <c r="S727" s="58">
        <v>4.9951021436075553</v>
      </c>
      <c r="T727" s="58">
        <v>9.6517654043671186</v>
      </c>
      <c r="U727" s="58">
        <v>5.5895067371577767</v>
      </c>
      <c r="V727" s="58">
        <v>12.134837759804805</v>
      </c>
      <c r="W727" s="58">
        <v>0.69229884068436021</v>
      </c>
      <c r="X727" s="58">
        <v>0.59587807161762396</v>
      </c>
      <c r="Y727" s="58">
        <v>0.79535125124069961</v>
      </c>
      <c r="Z727" s="58">
        <v>0.91597660517128043</v>
      </c>
    </row>
    <row r="728" spans="19:26" x14ac:dyDescent="0.2">
      <c r="S728" s="58">
        <v>5.4116350284571189</v>
      </c>
      <c r="T728" s="58">
        <v>11.27319970540297</v>
      </c>
      <c r="U728" s="58">
        <v>5.8262145410707626</v>
      </c>
      <c r="V728" s="58">
        <v>13.096371396198567</v>
      </c>
      <c r="W728" s="58">
        <v>0.75827228348195641</v>
      </c>
      <c r="X728" s="58">
        <v>0.7197896384268101</v>
      </c>
      <c r="Y728" s="58">
        <v>0.86768338662901656</v>
      </c>
      <c r="Z728" s="58">
        <v>0.92129628332006552</v>
      </c>
    </row>
    <row r="729" spans="19:26" x14ac:dyDescent="0.2">
      <c r="S729" s="58">
        <v>3.1407703678776606</v>
      </c>
      <c r="T729" s="58">
        <v>4.623659882611058</v>
      </c>
      <c r="U729" s="58">
        <v>3.049027867278197</v>
      </c>
      <c r="V729" s="58">
        <v>5.628833140708859</v>
      </c>
      <c r="W729" s="58">
        <v>0.81327674032722308</v>
      </c>
      <c r="X729" s="58">
        <v>0.64822205344238537</v>
      </c>
      <c r="Y729" s="58">
        <v>0.79278480634624982</v>
      </c>
      <c r="Z729" s="58">
        <v>0.94139232772428105</v>
      </c>
    </row>
    <row r="730" spans="19:26" x14ac:dyDescent="0.2">
      <c r="S730" s="58">
        <v>6.1938924041701089</v>
      </c>
      <c r="T730" s="58">
        <v>17.43213807807734</v>
      </c>
      <c r="U730" s="58">
        <v>6.2444168765464481</v>
      </c>
      <c r="V730" s="58">
        <v>16.321600281483999</v>
      </c>
      <c r="W730" s="58">
        <v>0.79629598009744584</v>
      </c>
      <c r="X730" s="58">
        <v>0.57770139700487444</v>
      </c>
      <c r="Y730" s="58">
        <v>0.84499313577590396</v>
      </c>
      <c r="Z730" s="58">
        <v>0.89032240096234061</v>
      </c>
    </row>
    <row r="731" spans="19:26" x14ac:dyDescent="0.2">
      <c r="S731" s="58">
        <v>5.3238383728821468</v>
      </c>
      <c r="T731" s="58">
        <v>11.424030116779347</v>
      </c>
      <c r="U731" s="58">
        <v>4.8480723338889788</v>
      </c>
      <c r="V731" s="58">
        <v>12.853119931190747</v>
      </c>
      <c r="W731" s="58">
        <v>0.79687398759548811</v>
      </c>
      <c r="X731" s="58">
        <v>0.68521481913659643</v>
      </c>
      <c r="Y731" s="58">
        <v>0.86744938511404035</v>
      </c>
      <c r="Z731" s="58">
        <v>0.91224492407507818</v>
      </c>
    </row>
    <row r="732" spans="19:26" x14ac:dyDescent="0.2">
      <c r="S732" s="58">
        <v>6.3189324030622798</v>
      </c>
      <c r="T732" s="58">
        <v>14.17755970219743</v>
      </c>
      <c r="U732" s="58">
        <v>5.2946156827476409</v>
      </c>
      <c r="V732" s="58">
        <v>13.982490496457819</v>
      </c>
      <c r="W732" s="58">
        <v>0.67274674534078494</v>
      </c>
      <c r="X732" s="58">
        <v>0.7084270224759639</v>
      </c>
      <c r="Y732" s="58">
        <v>0.84212331251617178</v>
      </c>
      <c r="Z732" s="58">
        <v>0.92050824801335995</v>
      </c>
    </row>
    <row r="733" spans="19:26" x14ac:dyDescent="0.2">
      <c r="S733" s="58">
        <v>4.3341742972270403</v>
      </c>
      <c r="T733" s="58">
        <v>7.7961777404315029</v>
      </c>
      <c r="U733" s="58">
        <v>4.4176522365417101</v>
      </c>
      <c r="V733" s="58">
        <v>8.5950630159319239</v>
      </c>
      <c r="W733" s="58">
        <v>0.73246601844907544</v>
      </c>
      <c r="X733" s="58">
        <v>0.73238326826557332</v>
      </c>
      <c r="Y733" s="58">
        <v>0.78172982254799661</v>
      </c>
      <c r="Z733" s="58">
        <v>0.93000003956553212</v>
      </c>
    </row>
    <row r="734" spans="19:26" x14ac:dyDescent="0.2">
      <c r="S734" s="58">
        <v>7.432868802036535</v>
      </c>
      <c r="T734" s="58">
        <v>33.791509990193383</v>
      </c>
      <c r="U734" s="58">
        <v>8.0449131817017943</v>
      </c>
      <c r="V734" s="58">
        <v>27.528598588640286</v>
      </c>
      <c r="W734" s="58">
        <v>0.79826613800717694</v>
      </c>
      <c r="X734" s="58">
        <v>0.63419663792976799</v>
      </c>
      <c r="Y734" s="58">
        <v>0.84745871071589796</v>
      </c>
      <c r="Z734" s="58">
        <v>0.88149607598973401</v>
      </c>
    </row>
    <row r="735" spans="19:26" x14ac:dyDescent="0.2">
      <c r="S735" s="58">
        <v>3.9952272112395604</v>
      </c>
      <c r="T735" s="58">
        <v>6.5469380176055125</v>
      </c>
      <c r="U735" s="58">
        <v>3.9646727368899621</v>
      </c>
      <c r="V735" s="58">
        <v>5.7987569872815392</v>
      </c>
      <c r="W735" s="58">
        <v>0.78558535928948969</v>
      </c>
      <c r="X735" s="58">
        <v>0.63023814343762008</v>
      </c>
      <c r="Y735" s="58">
        <v>0.85745359177938318</v>
      </c>
      <c r="Z735" s="58">
        <v>0.93688621378390502</v>
      </c>
    </row>
    <row r="736" spans="19:26" x14ac:dyDescent="0.2">
      <c r="S736" s="58">
        <v>4.5997134984420072</v>
      </c>
      <c r="T736" s="58">
        <v>8.9960196578437053</v>
      </c>
      <c r="U736" s="58">
        <v>4.9494289502896276</v>
      </c>
      <c r="V736" s="58">
        <v>7.7775503140829771</v>
      </c>
      <c r="W736" s="58">
        <v>0.84912091990124083</v>
      </c>
      <c r="X736" s="58">
        <v>0.67960355301369968</v>
      </c>
      <c r="Y736" s="58">
        <v>0.84649175327537018</v>
      </c>
      <c r="Z736" s="58">
        <v>0.91315466389608857</v>
      </c>
    </row>
    <row r="737" spans="19:26" x14ac:dyDescent="0.2">
      <c r="S737" s="58">
        <v>3.3018692919044295</v>
      </c>
      <c r="T737" s="58">
        <v>4.9420468535779705</v>
      </c>
      <c r="U737" s="58">
        <v>3.7720808080365891</v>
      </c>
      <c r="V737" s="58">
        <v>5.93606534172475</v>
      </c>
      <c r="W737" s="58">
        <v>0.84713918838447388</v>
      </c>
      <c r="X737" s="58">
        <v>0.67865049108327513</v>
      </c>
      <c r="Y737" s="58">
        <v>0.84398589834037496</v>
      </c>
      <c r="Z737" s="58">
        <v>0.94880115020884648</v>
      </c>
    </row>
    <row r="738" spans="19:26" x14ac:dyDescent="0.2">
      <c r="S738" s="58">
        <v>7.3199319708937924</v>
      </c>
      <c r="T738" s="58">
        <v>61.747726538875995</v>
      </c>
      <c r="U738" s="58">
        <v>8.2253369260591356</v>
      </c>
      <c r="V738" s="58">
        <v>51.320783267162184</v>
      </c>
      <c r="W738" s="58">
        <v>0.8451127110742197</v>
      </c>
      <c r="X738" s="58">
        <v>0.63227976584877799</v>
      </c>
      <c r="Y738" s="58">
        <v>0.7812012206525506</v>
      </c>
      <c r="Z738" s="58">
        <v>0.87375745539924032</v>
      </c>
    </row>
    <row r="739" spans="19:26" x14ac:dyDescent="0.2">
      <c r="S739" s="58">
        <v>4.7135343735052055</v>
      </c>
      <c r="T739" s="58">
        <v>9.1011635380044389</v>
      </c>
      <c r="U739" s="58">
        <v>4.4283658960716172</v>
      </c>
      <c r="V739" s="58">
        <v>9.7170345433992988</v>
      </c>
      <c r="W739" s="58">
        <v>0.81633167181109301</v>
      </c>
      <c r="X739" s="58">
        <v>0.72509644090871983</v>
      </c>
      <c r="Y739" s="58">
        <v>0.8579356496263999</v>
      </c>
      <c r="Z739" s="58">
        <v>0.92241976715021035</v>
      </c>
    </row>
    <row r="740" spans="19:26" x14ac:dyDescent="0.2">
      <c r="S740" s="58">
        <v>3.904514716225004</v>
      </c>
      <c r="T740" s="58">
        <v>6.8343345750460642</v>
      </c>
      <c r="U740" s="58">
        <v>4.5142630500846321</v>
      </c>
      <c r="V740" s="58">
        <v>7.8988484488071098</v>
      </c>
      <c r="W740" s="58">
        <v>0.84656966625364927</v>
      </c>
      <c r="X740" s="58">
        <v>0.59116863140190135</v>
      </c>
      <c r="Y740" s="58">
        <v>0.79308912931302367</v>
      </c>
      <c r="Z740" s="58">
        <v>0.90908931899827949</v>
      </c>
    </row>
    <row r="741" spans="19:26" x14ac:dyDescent="0.2">
      <c r="S741" s="58">
        <v>5.236298203610545</v>
      </c>
      <c r="T741" s="58">
        <v>10.593909155177263</v>
      </c>
      <c r="U741" s="58">
        <v>5.1390250690660659</v>
      </c>
      <c r="V741" s="58">
        <v>10.331335067300444</v>
      </c>
      <c r="W741" s="58">
        <v>0.77917848541635115</v>
      </c>
      <c r="X741" s="58">
        <v>0.70724216711805921</v>
      </c>
      <c r="Y741" s="58">
        <v>0.88244004424095879</v>
      </c>
      <c r="Z741" s="58">
        <v>0.92246347054455446</v>
      </c>
    </row>
    <row r="742" spans="19:26" x14ac:dyDescent="0.2">
      <c r="S742" s="58">
        <v>5.4998318792879939</v>
      </c>
      <c r="T742" s="58">
        <v>11.539319631506064</v>
      </c>
      <c r="U742" s="58">
        <v>5.2779857802103365</v>
      </c>
      <c r="V742" s="58">
        <v>10.260561044258909</v>
      </c>
      <c r="W742" s="58">
        <v>0.72032822481720749</v>
      </c>
      <c r="X742" s="58">
        <v>0.76991710379268463</v>
      </c>
      <c r="Y742" s="58">
        <v>0.83730789356607482</v>
      </c>
      <c r="Z742" s="58">
        <v>0.92593376765631175</v>
      </c>
    </row>
    <row r="743" spans="19:26" x14ac:dyDescent="0.2">
      <c r="S743" s="58">
        <v>5.2266762923555481</v>
      </c>
      <c r="T743" s="58">
        <v>11.395169735720657</v>
      </c>
      <c r="U743" s="58">
        <v>5.5304887709440615</v>
      </c>
      <c r="V743" s="58">
        <v>11.332550259175203</v>
      </c>
      <c r="W743" s="58">
        <v>0.79762494517361282</v>
      </c>
      <c r="X743" s="58">
        <v>0.57981906382625181</v>
      </c>
      <c r="Y743" s="58">
        <v>0.84032182808239519</v>
      </c>
      <c r="Z743" s="58">
        <v>0.90103858272692494</v>
      </c>
    </row>
    <row r="744" spans="19:26" x14ac:dyDescent="0.2">
      <c r="S744" s="58">
        <v>4.1721354041408771</v>
      </c>
      <c r="T744" s="58">
        <v>7.1848620393575438</v>
      </c>
      <c r="U744" s="58">
        <v>4.3370314420136058</v>
      </c>
      <c r="V744" s="58">
        <v>7.1313263100480055</v>
      </c>
      <c r="W744" s="58">
        <v>0.77857728995604181</v>
      </c>
      <c r="X744" s="58">
        <v>0.60278062676904531</v>
      </c>
      <c r="Y744" s="58">
        <v>0.83000211461838591</v>
      </c>
      <c r="Z744" s="58">
        <v>0.92330123526837005</v>
      </c>
    </row>
    <row r="745" spans="19:26" x14ac:dyDescent="0.2">
      <c r="S745" s="58">
        <v>6.093971570365242</v>
      </c>
      <c r="T745" s="58">
        <v>15.390890119533374</v>
      </c>
      <c r="U745" s="58">
        <v>6.5404534759352666</v>
      </c>
      <c r="V745" s="58">
        <v>17.145961417142345</v>
      </c>
      <c r="W745" s="58">
        <v>0.75161918350700263</v>
      </c>
      <c r="X745" s="58">
        <v>0.78440559941691612</v>
      </c>
      <c r="Y745" s="58">
        <v>0.8417855677236209</v>
      </c>
      <c r="Z745" s="58">
        <v>0.90887200520030786</v>
      </c>
    </row>
    <row r="746" spans="19:26" x14ac:dyDescent="0.2">
      <c r="S746" s="58">
        <v>7.8342705672702815</v>
      </c>
      <c r="T746" s="58">
        <v>24.73440995477366</v>
      </c>
      <c r="U746" s="58">
        <v>7.9668918161074425</v>
      </c>
      <c r="V746" s="58">
        <v>21.951302180460061</v>
      </c>
      <c r="W746" s="58">
        <v>0.67414968301831046</v>
      </c>
      <c r="X746" s="58">
        <v>0.64846230512614178</v>
      </c>
      <c r="Y746" s="58">
        <v>0.84733072095906448</v>
      </c>
      <c r="Z746" s="58">
        <v>0.89585472685347711</v>
      </c>
    </row>
    <row r="747" spans="19:26" x14ac:dyDescent="0.2">
      <c r="S747" s="58">
        <v>3.5622657346900581</v>
      </c>
      <c r="T747" s="58">
        <v>5.7267400147316154</v>
      </c>
      <c r="U747" s="58">
        <v>3.7767079982471881</v>
      </c>
      <c r="V747" s="58">
        <v>5.3807127999904818</v>
      </c>
      <c r="W747" s="58">
        <v>0.83623082827434703</v>
      </c>
      <c r="X747" s="58">
        <v>0.58063005506224374</v>
      </c>
      <c r="Y747" s="58">
        <v>0.80038106959443001</v>
      </c>
      <c r="Z747" s="58">
        <v>0.91841347238866788</v>
      </c>
    </row>
    <row r="748" spans="19:26" x14ac:dyDescent="0.2">
      <c r="S748" s="58">
        <v>3.5151167711752529</v>
      </c>
      <c r="T748" s="58">
        <v>5.552607328654708</v>
      </c>
      <c r="U748" s="58">
        <v>3.4001544120396656</v>
      </c>
      <c r="V748" s="58">
        <v>5.4106040130411088</v>
      </c>
      <c r="W748" s="58">
        <v>0.83713795233067101</v>
      </c>
      <c r="X748" s="58">
        <v>0.64449086684356149</v>
      </c>
      <c r="Y748" s="58">
        <v>0.81330867005291885</v>
      </c>
      <c r="Z748" s="58">
        <v>0.93008393507451859</v>
      </c>
    </row>
    <row r="749" spans="19:26" x14ac:dyDescent="0.2">
      <c r="S749" s="58">
        <v>4.8451758007585859</v>
      </c>
      <c r="T749" s="58">
        <v>9.461707134157491</v>
      </c>
      <c r="U749" s="58">
        <v>4.9410930674001117</v>
      </c>
      <c r="V749" s="58">
        <v>8.2602875649919536</v>
      </c>
      <c r="W749" s="58">
        <v>0.76911415966764318</v>
      </c>
      <c r="X749" s="58">
        <v>0.69485661950578792</v>
      </c>
      <c r="Y749" s="58">
        <v>0.8337043753111939</v>
      </c>
      <c r="Z749" s="58">
        <v>0.92040947045235588</v>
      </c>
    </row>
    <row r="750" spans="19:26" x14ac:dyDescent="0.2">
      <c r="S750" s="58">
        <v>4.2052298703506175</v>
      </c>
      <c r="T750" s="58">
        <v>7.1008644131442002</v>
      </c>
      <c r="U750" s="58">
        <v>4.4408555788724122</v>
      </c>
      <c r="V750" s="58">
        <v>8.1463905459062982</v>
      </c>
      <c r="W750" s="58">
        <v>0.75798487151266447</v>
      </c>
      <c r="X750" s="58">
        <v>0.5933921799286217</v>
      </c>
      <c r="Y750" s="58">
        <v>0.84326296327915118</v>
      </c>
      <c r="Z750" s="58">
        <v>0.92914295787164802</v>
      </c>
    </row>
    <row r="751" spans="19:26" x14ac:dyDescent="0.2">
      <c r="S751" s="58">
        <v>4.60162269288098</v>
      </c>
      <c r="T751" s="58">
        <v>8.5814554210936755</v>
      </c>
      <c r="U751" s="58">
        <v>5.3627135849751868</v>
      </c>
      <c r="V751" s="58">
        <v>9.420450992297063</v>
      </c>
      <c r="W751" s="58">
        <v>0.72355580529497188</v>
      </c>
      <c r="X751" s="58">
        <v>0.68578028090745891</v>
      </c>
      <c r="Y751" s="58">
        <v>0.79057786124915563</v>
      </c>
      <c r="Z751" s="58">
        <v>0.92383615529744811</v>
      </c>
    </row>
    <row r="752" spans="19:26" x14ac:dyDescent="0.2">
      <c r="S752" s="58">
        <v>3.9273827104709702</v>
      </c>
      <c r="T752" s="58">
        <v>6.485953252626997</v>
      </c>
      <c r="U752" s="58">
        <v>3.9458135122406492</v>
      </c>
      <c r="V752" s="58">
        <v>6.4096227622558404</v>
      </c>
      <c r="W752" s="58">
        <v>0.7562515337222262</v>
      </c>
      <c r="X752" s="58">
        <v>0.58798479270092052</v>
      </c>
      <c r="Y752" s="58">
        <v>0.80543318054697444</v>
      </c>
      <c r="Z752" s="58">
        <v>0.92585754176691826</v>
      </c>
    </row>
    <row r="753" spans="19:26" x14ac:dyDescent="0.2">
      <c r="S753" s="58">
        <v>5.2313394506192878</v>
      </c>
      <c r="T753" s="58">
        <v>9.8156629335428676</v>
      </c>
      <c r="U753" s="58">
        <v>4.3921292153295139</v>
      </c>
      <c r="V753" s="58">
        <v>8.680523907997916</v>
      </c>
      <c r="W753" s="58">
        <v>0.66684891986074846</v>
      </c>
      <c r="X753" s="58">
        <v>0.60482669307508485</v>
      </c>
      <c r="Y753" s="58">
        <v>0.82115736615453427</v>
      </c>
      <c r="Z753" s="58">
        <v>0.92707695869697215</v>
      </c>
    </row>
    <row r="754" spans="19:26" x14ac:dyDescent="0.2">
      <c r="S754" s="58">
        <v>4.7860971476124163</v>
      </c>
      <c r="T754" s="58">
        <v>9.2836629859072541</v>
      </c>
      <c r="U754" s="58">
        <v>4.4412028012874005</v>
      </c>
      <c r="V754" s="58">
        <v>7.4768023699645871</v>
      </c>
      <c r="W754" s="58">
        <v>0.82125962883140236</v>
      </c>
      <c r="X754" s="58">
        <v>0.6909925286620765</v>
      </c>
      <c r="Y754" s="58">
        <v>0.87274955371747598</v>
      </c>
      <c r="Z754" s="58">
        <v>0.92010784495243736</v>
      </c>
    </row>
    <row r="755" spans="19:26" x14ac:dyDescent="0.2">
      <c r="S755" s="58">
        <v>6.2548692655522515</v>
      </c>
      <c r="T755" s="58">
        <v>17.858431462772192</v>
      </c>
      <c r="U755" s="58">
        <v>5.5783154203313021</v>
      </c>
      <c r="V755" s="58">
        <v>12.840920678459867</v>
      </c>
      <c r="W755" s="58">
        <v>0.74296134649905743</v>
      </c>
      <c r="X755" s="58">
        <v>0.69803594785875278</v>
      </c>
      <c r="Y755" s="58">
        <v>0.80264874272448161</v>
      </c>
      <c r="Z755" s="58">
        <v>0.89555579233989768</v>
      </c>
    </row>
    <row r="756" spans="19:26" x14ac:dyDescent="0.2">
      <c r="S756" s="58">
        <v>4.4189649576771766</v>
      </c>
      <c r="T756" s="58">
        <v>7.7981606202396563</v>
      </c>
      <c r="U756" s="58">
        <v>4.6290415614148683</v>
      </c>
      <c r="V756" s="58">
        <v>8.7369716300566314</v>
      </c>
      <c r="W756" s="58">
        <v>0.79297631004500102</v>
      </c>
      <c r="X756" s="58">
        <v>0.62001260177766093</v>
      </c>
      <c r="Y756" s="58">
        <v>0.86991433923161177</v>
      </c>
      <c r="Z756" s="58">
        <v>0.92592002236667581</v>
      </c>
    </row>
    <row r="757" spans="19:26" x14ac:dyDescent="0.2">
      <c r="S757" s="58">
        <v>5.457251843506099</v>
      </c>
      <c r="T757" s="58">
        <v>10.825870881306436</v>
      </c>
      <c r="U757" s="58">
        <v>5.6388149236847775</v>
      </c>
      <c r="V757" s="58">
        <v>12.563753292386231</v>
      </c>
      <c r="W757" s="58">
        <v>0.7264624095617781</v>
      </c>
      <c r="X757" s="58">
        <v>0.68847582156100828</v>
      </c>
      <c r="Y757" s="58">
        <v>0.87906079801419457</v>
      </c>
      <c r="Z757" s="58">
        <v>0.92845345512079691</v>
      </c>
    </row>
    <row r="758" spans="19:26" x14ac:dyDescent="0.2">
      <c r="S758" s="58">
        <v>4.9276830557653222</v>
      </c>
      <c r="T758" s="58">
        <v>9.3367368376653506</v>
      </c>
      <c r="U758" s="58">
        <v>4.9069922945526203</v>
      </c>
      <c r="V758" s="58">
        <v>7.5811248291941462</v>
      </c>
      <c r="W758" s="58">
        <v>0.69292688992470808</v>
      </c>
      <c r="X758" s="58">
        <v>0.72477189067015946</v>
      </c>
      <c r="Y758" s="58">
        <v>0.80053032548177683</v>
      </c>
      <c r="Z758" s="58">
        <v>0.93213938333120139</v>
      </c>
    </row>
    <row r="759" spans="19:26" x14ac:dyDescent="0.2">
      <c r="S759" s="58">
        <v>4.2244385304051981</v>
      </c>
      <c r="T759" s="58">
        <v>7.6332630831283854</v>
      </c>
      <c r="U759" s="58">
        <v>4.4652588439751035</v>
      </c>
      <c r="V759" s="58">
        <v>7.4431576669267034</v>
      </c>
      <c r="W759" s="58">
        <v>0.80139066245755064</v>
      </c>
      <c r="X759" s="58">
        <v>0.6161362600444461</v>
      </c>
      <c r="Y759" s="58">
        <v>0.80684473718501204</v>
      </c>
      <c r="Z759" s="58">
        <v>0.91407927064487349</v>
      </c>
    </row>
    <row r="760" spans="19:26" x14ac:dyDescent="0.2">
      <c r="S760" s="58">
        <v>4.0926661013314192</v>
      </c>
      <c r="T760" s="58">
        <v>6.9043894129899215</v>
      </c>
      <c r="U760" s="58">
        <v>4.0789246103511951</v>
      </c>
      <c r="V760" s="58">
        <v>6.0042973602163459</v>
      </c>
      <c r="W760" s="58">
        <v>0.73417751424767319</v>
      </c>
      <c r="X760" s="58">
        <v>0.66652199043359461</v>
      </c>
      <c r="Y760" s="58">
        <v>0.79899241111041774</v>
      </c>
      <c r="Z760" s="58">
        <v>0.93460554494344417</v>
      </c>
    </row>
    <row r="761" spans="19:26" x14ac:dyDescent="0.2">
      <c r="S761" s="58">
        <v>5.717883890388161</v>
      </c>
      <c r="T761" s="58">
        <v>12.29238694149937</v>
      </c>
      <c r="U761" s="58">
        <v>6.2165546970267815</v>
      </c>
      <c r="V761" s="58">
        <v>15.495317994792023</v>
      </c>
      <c r="W761" s="58">
        <v>0.71651646243629874</v>
      </c>
      <c r="X761" s="58">
        <v>0.68055282495483915</v>
      </c>
      <c r="Y761" s="58">
        <v>0.84698326363332566</v>
      </c>
      <c r="Z761" s="58">
        <v>0.91724142420369426</v>
      </c>
    </row>
    <row r="762" spans="19:26" x14ac:dyDescent="0.2">
      <c r="S762" s="58">
        <v>3.6585751408844858</v>
      </c>
      <c r="T762" s="58">
        <v>5.8959693675334037</v>
      </c>
      <c r="U762" s="58">
        <v>3.289535223009366</v>
      </c>
      <c r="V762" s="58">
        <v>4.9141979368862838</v>
      </c>
      <c r="W762" s="58">
        <v>0.82503697349814298</v>
      </c>
      <c r="X762" s="58">
        <v>0.58746867252232549</v>
      </c>
      <c r="Y762" s="58">
        <v>0.81875420541411159</v>
      </c>
      <c r="Z762" s="58">
        <v>0.92290112396545565</v>
      </c>
    </row>
    <row r="763" spans="19:26" x14ac:dyDescent="0.2">
      <c r="S763" s="58">
        <v>3.3798343656253231</v>
      </c>
      <c r="T763" s="58">
        <v>4.9603073216174716</v>
      </c>
      <c r="U763" s="58">
        <v>2.9630506671646875</v>
      </c>
      <c r="V763" s="58">
        <v>4.7269698885114577</v>
      </c>
      <c r="W763" s="58">
        <v>0.74860333383635835</v>
      </c>
      <c r="X763" s="58">
        <v>0.57175771620592986</v>
      </c>
      <c r="Y763" s="58">
        <v>0.83231159752510586</v>
      </c>
      <c r="Z763" s="58">
        <v>0.95033141573181179</v>
      </c>
    </row>
    <row r="764" spans="19:26" x14ac:dyDescent="0.2">
      <c r="S764" s="58">
        <v>7.9280238878835352</v>
      </c>
      <c r="T764" s="58">
        <v>41.344837552537221</v>
      </c>
      <c r="U764" s="58">
        <v>6.6309596437513445</v>
      </c>
      <c r="V764" s="58">
        <v>30.27888495297163</v>
      </c>
      <c r="W764" s="58">
        <v>0.74721733558712655</v>
      </c>
      <c r="X764" s="58">
        <v>0.67243063101055445</v>
      </c>
      <c r="Y764" s="58">
        <v>0.82536422902108164</v>
      </c>
      <c r="Z764" s="58">
        <v>0.88088257274598836</v>
      </c>
    </row>
    <row r="765" spans="19:26" x14ac:dyDescent="0.2">
      <c r="S765" s="58">
        <v>4.0895811182390656</v>
      </c>
      <c r="T765" s="58">
        <v>7.2329138780504367</v>
      </c>
      <c r="U765" s="58">
        <v>4.3387837542439041</v>
      </c>
      <c r="V765" s="58">
        <v>8.1966004562667418</v>
      </c>
      <c r="W765" s="58">
        <v>0.80898618674108147</v>
      </c>
      <c r="X765" s="58">
        <v>0.7236429394685292</v>
      </c>
      <c r="Y765" s="58">
        <v>0.80370796284751911</v>
      </c>
      <c r="Z765" s="58">
        <v>0.92515055937236457</v>
      </c>
    </row>
    <row r="766" spans="19:26" x14ac:dyDescent="0.2">
      <c r="S766" s="58">
        <v>5.7457812094608798</v>
      </c>
      <c r="T766" s="58">
        <v>12.064038427764585</v>
      </c>
      <c r="U766" s="67">
        <v>6.2016717757138426</v>
      </c>
      <c r="V766" s="58">
        <v>13.161132082950731</v>
      </c>
      <c r="W766" s="58">
        <v>0.72202850560716259</v>
      </c>
      <c r="X766" s="58">
        <v>0.72472593985437106</v>
      </c>
      <c r="Y766" s="58">
        <v>0.87269883928493819</v>
      </c>
      <c r="Z766" s="58">
        <v>0.92560353536368078</v>
      </c>
    </row>
    <row r="767" spans="19:26" x14ac:dyDescent="0.2">
      <c r="S767" s="58">
        <v>6.0185431005886612</v>
      </c>
      <c r="T767" s="58">
        <v>14.970791288571728</v>
      </c>
      <c r="U767" s="58">
        <v>5.1831824549692573</v>
      </c>
      <c r="V767" s="58">
        <v>11.313134314903159</v>
      </c>
      <c r="W767" s="58">
        <v>0.73355769274146498</v>
      </c>
      <c r="X767" s="58">
        <v>0.71952968128080896</v>
      </c>
      <c r="Y767" s="58">
        <v>0.82286242881257654</v>
      </c>
      <c r="Z767" s="58">
        <v>0.9056570033064919</v>
      </c>
    </row>
    <row r="768" spans="19:26" x14ac:dyDescent="0.2">
      <c r="S768" s="58">
        <v>3.5831092519874264</v>
      </c>
      <c r="T768" s="58">
        <v>5.5707032594403616</v>
      </c>
      <c r="U768" s="58">
        <v>4.4497286146759585</v>
      </c>
      <c r="V768" s="58">
        <v>6.7098429456425714</v>
      </c>
      <c r="W768" s="58">
        <v>0.81262933158109285</v>
      </c>
      <c r="X768" s="58">
        <v>0.54873219356728831</v>
      </c>
      <c r="Y768" s="58">
        <v>0.84457404811174142</v>
      </c>
      <c r="Z768" s="58">
        <v>0.92823850853797507</v>
      </c>
    </row>
    <row r="769" spans="19:26" x14ac:dyDescent="0.2">
      <c r="S769" s="58">
        <v>6.3960630239617755</v>
      </c>
      <c r="T769" s="58">
        <v>17.342443589631138</v>
      </c>
      <c r="U769" s="58">
        <v>6.4912378894238314</v>
      </c>
      <c r="V769" s="58">
        <v>14.594436029743251</v>
      </c>
      <c r="W769" s="58">
        <v>0.75306921974215835</v>
      </c>
      <c r="X769" s="58">
        <v>0.63566505021079078</v>
      </c>
      <c r="Y769" s="58">
        <v>0.84796483423056979</v>
      </c>
      <c r="Z769" s="58">
        <v>0.89684075689336962</v>
      </c>
    </row>
    <row r="770" spans="19:26" x14ac:dyDescent="0.2">
      <c r="S770" s="58">
        <v>3.7968349497721268</v>
      </c>
      <c r="T770" s="58">
        <v>6.3290134593950578</v>
      </c>
      <c r="U770" s="58">
        <v>4.1332457637581106</v>
      </c>
      <c r="V770" s="58">
        <v>8.2537936702107135</v>
      </c>
      <c r="W770" s="58">
        <v>0.79945830410356145</v>
      </c>
      <c r="X770" s="58">
        <v>0.66140232926419629</v>
      </c>
      <c r="Y770" s="58">
        <v>0.79360748021108973</v>
      </c>
      <c r="Z770" s="58">
        <v>0.92557919380400622</v>
      </c>
    </row>
    <row r="771" spans="19:26" x14ac:dyDescent="0.2">
      <c r="S771" s="58">
        <v>6.6901371177699076</v>
      </c>
      <c r="T771" s="58">
        <v>18.871115273918807</v>
      </c>
      <c r="U771" s="58">
        <v>7.6750769722533514</v>
      </c>
      <c r="V771" s="58">
        <v>24.139511619321123</v>
      </c>
      <c r="W771" s="58">
        <v>0.75479489853398107</v>
      </c>
      <c r="X771" s="58">
        <v>0.69456823038222892</v>
      </c>
      <c r="Y771" s="58">
        <v>0.86762944504226203</v>
      </c>
      <c r="Z771" s="58">
        <v>0.89930410036566877</v>
      </c>
    </row>
    <row r="772" spans="19:26" x14ac:dyDescent="0.2">
      <c r="S772" s="58">
        <v>4.340736633967067</v>
      </c>
      <c r="T772" s="58">
        <v>7.8042567391356066</v>
      </c>
      <c r="U772" s="58">
        <v>3.9281604228951057</v>
      </c>
      <c r="V772" s="58">
        <v>6.8567823534052978</v>
      </c>
      <c r="W772" s="58">
        <v>0.77511144233112983</v>
      </c>
      <c r="X772" s="58">
        <v>0.75001217660272701</v>
      </c>
      <c r="Y772" s="58">
        <v>0.81719551513302058</v>
      </c>
      <c r="Z772" s="58">
        <v>0.93216117229193385</v>
      </c>
    </row>
    <row r="773" spans="19:26" x14ac:dyDescent="0.2">
      <c r="S773" s="58">
        <v>3.6800446432891785</v>
      </c>
      <c r="T773" s="58">
        <v>5.9980507970034607</v>
      </c>
      <c r="U773" s="58">
        <v>3.8049053192298308</v>
      </c>
      <c r="V773" s="58">
        <v>6.8988564726101664</v>
      </c>
      <c r="W773" s="58">
        <v>0.81902807374085651</v>
      </c>
      <c r="X773" s="58">
        <v>0.65773576804566136</v>
      </c>
      <c r="Y773" s="58">
        <v>0.80452328727673494</v>
      </c>
      <c r="Z773" s="58">
        <v>0.92775146828303956</v>
      </c>
    </row>
    <row r="774" spans="19:26" x14ac:dyDescent="0.2">
      <c r="S774" s="58">
        <v>3.9621762105695693</v>
      </c>
      <c r="T774" s="58">
        <v>6.7587782805269496</v>
      </c>
      <c r="U774" s="58">
        <v>4.4295186816857637</v>
      </c>
      <c r="V774" s="58">
        <v>8.5242106442292034</v>
      </c>
      <c r="W774" s="58">
        <v>0.77231490421101567</v>
      </c>
      <c r="X774" s="58">
        <v>0.72887961348331265</v>
      </c>
      <c r="Y774" s="58">
        <v>0.78801363461770546</v>
      </c>
      <c r="Z774" s="58">
        <v>0.93213527115340522</v>
      </c>
    </row>
    <row r="775" spans="19:26" x14ac:dyDescent="0.2">
      <c r="S775" s="58">
        <v>3.9651665254584212</v>
      </c>
      <c r="T775" s="58">
        <v>6.5384447625719604</v>
      </c>
      <c r="U775" s="58">
        <v>4.3432808218116383</v>
      </c>
      <c r="V775" s="58">
        <v>6.9606233110443592</v>
      </c>
      <c r="W775" s="58">
        <v>0.77300972922269628</v>
      </c>
      <c r="X775" s="58">
        <v>0.54411421438685381</v>
      </c>
      <c r="Y775" s="58">
        <v>0.8302410469362399</v>
      </c>
      <c r="Z775" s="58">
        <v>0.92218873925742506</v>
      </c>
    </row>
    <row r="776" spans="19:26" x14ac:dyDescent="0.2">
      <c r="S776" s="58">
        <v>5.765463321023935</v>
      </c>
      <c r="T776" s="58">
        <v>14.322082612506907</v>
      </c>
      <c r="U776" s="58">
        <v>5.335321251503764</v>
      </c>
      <c r="V776" s="58">
        <v>12.817250326103657</v>
      </c>
      <c r="W776" s="58">
        <v>0.79723048527061535</v>
      </c>
      <c r="X776" s="58">
        <v>0.72930400211815538</v>
      </c>
      <c r="Y776" s="58">
        <v>0.8456058689641055</v>
      </c>
      <c r="Z776" s="58">
        <v>0.90363245910009615</v>
      </c>
    </row>
    <row r="777" spans="19:26" x14ac:dyDescent="0.2">
      <c r="S777" s="58">
        <v>3.6952155645359395</v>
      </c>
      <c r="T777" s="58">
        <v>5.9716552690780169</v>
      </c>
      <c r="U777" s="58">
        <v>3.9444327658183438</v>
      </c>
      <c r="V777" s="58">
        <v>5.4466245685592538</v>
      </c>
      <c r="W777" s="58">
        <v>0.84057927602082816</v>
      </c>
      <c r="X777" s="58">
        <v>0.60711407935867612</v>
      </c>
      <c r="Y777" s="58">
        <v>0.83659751276508842</v>
      </c>
      <c r="Z777" s="58">
        <v>0.92592581160798237</v>
      </c>
    </row>
    <row r="778" spans="19:26" x14ac:dyDescent="0.2">
      <c r="S778" s="58">
        <v>4.681635833046947</v>
      </c>
      <c r="T778" s="58">
        <v>8.4521557220543961</v>
      </c>
      <c r="U778" s="58">
        <v>4.9836152811062533</v>
      </c>
      <c r="V778" s="58">
        <v>8.6308443924875231</v>
      </c>
      <c r="W778" s="58">
        <v>0.70915661766471383</v>
      </c>
      <c r="X778" s="58">
        <v>0.63850626454469683</v>
      </c>
      <c r="Y778" s="58">
        <v>0.81806551258523907</v>
      </c>
      <c r="Z778" s="58">
        <v>0.92896044995868754</v>
      </c>
    </row>
    <row r="779" spans="19:26" x14ac:dyDescent="0.2">
      <c r="S779" s="58">
        <v>5.0524926312610017</v>
      </c>
      <c r="T779" s="58">
        <v>9.8266546819095879</v>
      </c>
      <c r="U779" s="58">
        <v>5.8753106833315369</v>
      </c>
      <c r="V779" s="58">
        <v>10.120033479175682</v>
      </c>
      <c r="W779" s="58">
        <v>0.74331088649869248</v>
      </c>
      <c r="X779" s="58">
        <v>0.70936256025649524</v>
      </c>
      <c r="Y779" s="58">
        <v>0.84900746815564443</v>
      </c>
      <c r="Z779" s="58">
        <v>0.92717164026916932</v>
      </c>
    </row>
    <row r="780" spans="19:26" x14ac:dyDescent="0.2">
      <c r="S780" s="58">
        <v>3.9516682119720965</v>
      </c>
      <c r="T780" s="58">
        <v>6.7107092785211186</v>
      </c>
      <c r="U780" s="58">
        <v>3.9103334550784412</v>
      </c>
      <c r="V780" s="58">
        <v>6.1700686182014746</v>
      </c>
      <c r="W780" s="58">
        <v>0.78228884360340434</v>
      </c>
      <c r="X780" s="58">
        <v>0.70254786035166195</v>
      </c>
      <c r="Y780" s="58">
        <v>0.79775495840453536</v>
      </c>
      <c r="Z780" s="58">
        <v>0.9304616850213876</v>
      </c>
    </row>
    <row r="781" spans="19:26" x14ac:dyDescent="0.2">
      <c r="S781" s="58">
        <v>4.0348661164048067</v>
      </c>
      <c r="T781" s="58">
        <v>6.6202841251941509</v>
      </c>
      <c r="U781" s="58">
        <v>3.8196971540988596</v>
      </c>
      <c r="V781" s="58">
        <v>8.1449140005968204</v>
      </c>
      <c r="W781" s="58">
        <v>0.74263415281921363</v>
      </c>
      <c r="X781" s="58">
        <v>0.5828980854534187</v>
      </c>
      <c r="Y781" s="58">
        <v>0.82677277040984087</v>
      </c>
      <c r="Z781" s="58">
        <v>0.9314965886319293</v>
      </c>
    </row>
    <row r="782" spans="19:26" x14ac:dyDescent="0.2">
      <c r="S782" s="58">
        <v>5.4393421473119741</v>
      </c>
      <c r="T782" s="58">
        <v>12.333322365132723</v>
      </c>
      <c r="U782" s="58">
        <v>5.7235487224291361</v>
      </c>
      <c r="V782" s="58">
        <v>10.052684295418883</v>
      </c>
      <c r="W782" s="58">
        <v>0.77931469476589432</v>
      </c>
      <c r="X782" s="58">
        <v>0.69796003770124204</v>
      </c>
      <c r="Y782" s="58">
        <v>0.83396411583918106</v>
      </c>
      <c r="Z782" s="58">
        <v>0.90752489659713187</v>
      </c>
    </row>
    <row r="783" spans="19:26" x14ac:dyDescent="0.2">
      <c r="S783" s="58">
        <v>3.6082346486607695</v>
      </c>
      <c r="T783" s="58">
        <v>5.7764759294846071</v>
      </c>
      <c r="U783" s="58">
        <v>3.6601806325731907</v>
      </c>
      <c r="V783" s="58">
        <v>5.7229662077484607</v>
      </c>
      <c r="W783" s="58">
        <v>0.80322526375946146</v>
      </c>
      <c r="X783" s="58">
        <v>0.7566923985781292</v>
      </c>
      <c r="Y783" s="58">
        <v>0.79869752046174514</v>
      </c>
      <c r="Z783" s="58">
        <v>0.94284831804540548</v>
      </c>
    </row>
    <row r="784" spans="19:26" x14ac:dyDescent="0.2">
      <c r="S784" s="58">
        <v>3.9165180163713176</v>
      </c>
      <c r="T784" s="58">
        <v>6.9335856580477833</v>
      </c>
      <c r="U784" s="58">
        <v>3.7736176229675022</v>
      </c>
      <c r="V784" s="58">
        <v>6.4340346962297765</v>
      </c>
      <c r="W784" s="58">
        <v>0.86326486290043658</v>
      </c>
      <c r="X784" s="58">
        <v>0.76270550464112452</v>
      </c>
      <c r="Y784" s="58">
        <v>0.79298130711327508</v>
      </c>
      <c r="Z784" s="58">
        <v>0.92100177048168119</v>
      </c>
    </row>
    <row r="785" spans="19:26" x14ac:dyDescent="0.2">
      <c r="S785" s="58">
        <v>5.3175343056424502</v>
      </c>
      <c r="T785" s="58">
        <v>11.085289373168928</v>
      </c>
      <c r="U785" s="58">
        <v>4.8356845845783472</v>
      </c>
      <c r="V785" s="58">
        <v>9.5587866535041606</v>
      </c>
      <c r="W785" s="58">
        <v>0.70867523578490388</v>
      </c>
      <c r="X785" s="58">
        <v>0.63553640178748583</v>
      </c>
      <c r="Y785" s="58">
        <v>0.80521863566909846</v>
      </c>
      <c r="Z785" s="58">
        <v>0.91235589874887235</v>
      </c>
    </row>
    <row r="786" spans="19:26" x14ac:dyDescent="0.2">
      <c r="S786" s="58">
        <v>6.3046614205306986</v>
      </c>
      <c r="T786" s="58">
        <v>14.702375387548189</v>
      </c>
      <c r="U786" s="58">
        <v>5.6878644341089144</v>
      </c>
      <c r="V786" s="58">
        <v>15.290331001935749</v>
      </c>
      <c r="W786" s="58">
        <v>0.69315092289900337</v>
      </c>
      <c r="X786" s="58">
        <v>0.70341633764600064</v>
      </c>
      <c r="Y786" s="58">
        <v>0.84510911276545941</v>
      </c>
      <c r="Z786" s="58">
        <v>0.91468003846497647</v>
      </c>
    </row>
    <row r="787" spans="19:26" x14ac:dyDescent="0.2">
      <c r="S787" s="58">
        <v>6.3288587870274764</v>
      </c>
      <c r="T787" s="58">
        <v>21.265134412402105</v>
      </c>
      <c r="U787" s="58">
        <v>6.651747967921092</v>
      </c>
      <c r="V787" s="58">
        <v>30.00955566309753</v>
      </c>
      <c r="W787" s="58">
        <v>0.80449640543189427</v>
      </c>
      <c r="X787" s="58">
        <v>0.70632986186748958</v>
      </c>
      <c r="Y787" s="58">
        <v>0.80484860480196563</v>
      </c>
      <c r="Z787" s="58">
        <v>0.88796995635982545</v>
      </c>
    </row>
    <row r="788" spans="19:26" x14ac:dyDescent="0.2">
      <c r="S788" s="58">
        <v>5.3411186655029663</v>
      </c>
      <c r="T788" s="58">
        <v>11.921166643355484</v>
      </c>
      <c r="U788" s="58">
        <v>5.2141522957327133</v>
      </c>
      <c r="V788" s="58">
        <v>9.8392716880125164</v>
      </c>
      <c r="W788" s="58">
        <v>0.84206386077298956</v>
      </c>
      <c r="X788" s="58">
        <v>0.70744454685853342</v>
      </c>
      <c r="Y788" s="58">
        <v>0.87989961466144462</v>
      </c>
      <c r="Z788" s="58">
        <v>0.90873436595288215</v>
      </c>
    </row>
    <row r="789" spans="19:26" x14ac:dyDescent="0.2">
      <c r="S789" s="58">
        <v>2.5751642064993403</v>
      </c>
      <c r="T789" s="58">
        <v>3.4177295182973837</v>
      </c>
      <c r="U789" s="58">
        <v>2.6019126596641016</v>
      </c>
      <c r="V789" s="58">
        <v>3.916639055445255</v>
      </c>
      <c r="W789" s="58">
        <v>0.84570487914372794</v>
      </c>
      <c r="X789" s="58">
        <v>0.51444043606400514</v>
      </c>
      <c r="Y789" s="58">
        <v>0.81215925644671627</v>
      </c>
      <c r="Z789" s="58">
        <v>0.94117617490960381</v>
      </c>
    </row>
    <row r="790" spans="19:26" x14ac:dyDescent="0.2">
      <c r="S790" s="58">
        <v>5.9107528072587261</v>
      </c>
      <c r="T790" s="58">
        <v>15.862820612938679</v>
      </c>
      <c r="U790" s="58">
        <v>5.9609303740422721</v>
      </c>
      <c r="V790" s="58">
        <v>15.268570814093508</v>
      </c>
      <c r="W790" s="58">
        <v>0.80441805289289658</v>
      </c>
      <c r="X790" s="58">
        <v>0.6976368665646655</v>
      </c>
      <c r="Y790" s="58">
        <v>0.83399784470248561</v>
      </c>
      <c r="Z790" s="58">
        <v>0.89689536386610469</v>
      </c>
    </row>
    <row r="791" spans="19:26" x14ac:dyDescent="0.2">
      <c r="S791" s="58">
        <v>3.3746748743781234</v>
      </c>
      <c r="T791" s="58">
        <v>5.2787160761097294</v>
      </c>
      <c r="U791" s="58">
        <v>3.3871824603352967</v>
      </c>
      <c r="V791" s="58">
        <v>5.2114129699943899</v>
      </c>
      <c r="W791" s="58">
        <v>0.8712231592754115</v>
      </c>
      <c r="X791" s="58">
        <v>0.586301304868456</v>
      </c>
      <c r="Y791" s="58">
        <v>0.8026246988746405</v>
      </c>
      <c r="Z791" s="58">
        <v>0.91927998383366938</v>
      </c>
    </row>
    <row r="792" spans="19:26" x14ac:dyDescent="0.2">
      <c r="S792" s="58">
        <v>3.856088374853254</v>
      </c>
      <c r="T792" s="58">
        <v>6.6561397697653026</v>
      </c>
      <c r="U792" s="58">
        <v>3.9563421440611957</v>
      </c>
      <c r="V792" s="58">
        <v>7.0991542395991667</v>
      </c>
      <c r="W792" s="58">
        <v>0.81112773911353886</v>
      </c>
      <c r="X792" s="58">
        <v>0.78756441165041413</v>
      </c>
      <c r="Y792" s="58">
        <v>0.77523614623980086</v>
      </c>
      <c r="Z792" s="58">
        <v>0.92849542025764609</v>
      </c>
    </row>
    <row r="793" spans="19:26" x14ac:dyDescent="0.2">
      <c r="S793" s="58">
        <v>6.1828978673641144</v>
      </c>
      <c r="T793" s="58">
        <v>13.263815533283177</v>
      </c>
      <c r="U793" s="58">
        <v>6.4297156228357046</v>
      </c>
      <c r="V793" s="58">
        <v>12.250038736667358</v>
      </c>
      <c r="W793" s="58">
        <v>0.66605390167296685</v>
      </c>
      <c r="X793" s="58">
        <v>0.72801439938783885</v>
      </c>
      <c r="Y793" s="58">
        <v>0.84404261572655992</v>
      </c>
      <c r="Z793" s="58">
        <v>0.92801433274509038</v>
      </c>
    </row>
    <row r="794" spans="19:26" x14ac:dyDescent="0.2">
      <c r="S794" s="58">
        <v>5.5056687554284984</v>
      </c>
      <c r="T794" s="58">
        <v>11.863094006902479</v>
      </c>
      <c r="U794" s="58">
        <v>5.6067313669980319</v>
      </c>
      <c r="V794" s="58">
        <v>12.589200762683223</v>
      </c>
      <c r="W794" s="58">
        <v>0.71541928729164828</v>
      </c>
      <c r="X794" s="58">
        <v>0.78505796897611924</v>
      </c>
      <c r="Y794" s="58">
        <v>0.81657979510603274</v>
      </c>
      <c r="Z794" s="58">
        <v>0.92249217437397679</v>
      </c>
    </row>
    <row r="795" spans="19:26" x14ac:dyDescent="0.2">
      <c r="S795" s="58">
        <v>4.0898485584285922</v>
      </c>
      <c r="T795" s="58">
        <v>6.9626853799812967</v>
      </c>
      <c r="U795" s="58">
        <v>3.5635933612986088</v>
      </c>
      <c r="V795" s="58">
        <v>6.4507767517390286</v>
      </c>
      <c r="W795" s="58">
        <v>0.74669291024105033</v>
      </c>
      <c r="X795" s="58">
        <v>0.67597297641826048</v>
      </c>
      <c r="Y795" s="58">
        <v>0.79881450837045886</v>
      </c>
      <c r="Z795" s="58">
        <v>0.93241743752911599</v>
      </c>
    </row>
    <row r="796" spans="19:26" x14ac:dyDescent="0.2">
      <c r="S796" s="58">
        <v>5.3425658428937028</v>
      </c>
      <c r="T796" s="58">
        <v>11.665064430514255</v>
      </c>
      <c r="U796" s="58">
        <v>5.7300325630989253</v>
      </c>
      <c r="V796" s="58">
        <v>10.961466413089264</v>
      </c>
      <c r="W796" s="58">
        <v>0.79957537643766463</v>
      </c>
      <c r="X796" s="58">
        <v>0.70485252017641642</v>
      </c>
      <c r="Y796" s="58">
        <v>0.86040368510948118</v>
      </c>
      <c r="Z796" s="58">
        <v>0.9115387872424171</v>
      </c>
    </row>
    <row r="797" spans="19:26" x14ac:dyDescent="0.2">
      <c r="S797" s="58">
        <v>4.4040027704429878</v>
      </c>
      <c r="T797" s="58">
        <v>8.0312474059903955</v>
      </c>
      <c r="U797" s="58">
        <v>4.6900024123591377</v>
      </c>
      <c r="V797" s="58">
        <v>7.6950309414404137</v>
      </c>
      <c r="W797" s="58">
        <v>0.77631577245181471</v>
      </c>
      <c r="X797" s="58">
        <v>0.67058411292489339</v>
      </c>
      <c r="Y797" s="58">
        <v>0.81713061077839877</v>
      </c>
      <c r="Z797" s="58">
        <v>0.9223213381935651</v>
      </c>
    </row>
    <row r="798" spans="19:26" x14ac:dyDescent="0.2">
      <c r="S798" s="58">
        <v>4.4928495059976363</v>
      </c>
      <c r="T798" s="58">
        <v>8.3040022424848843</v>
      </c>
      <c r="U798" s="58">
        <v>4.5593137510926995</v>
      </c>
      <c r="V798" s="58">
        <v>10.248548554296539</v>
      </c>
      <c r="W798" s="58">
        <v>0.81167914595071722</v>
      </c>
      <c r="X798" s="58">
        <v>0.67358630275963238</v>
      </c>
      <c r="Y798" s="58">
        <v>0.85065263070019748</v>
      </c>
      <c r="Z798" s="58">
        <v>0.92185112366065192</v>
      </c>
    </row>
    <row r="799" spans="19:26" x14ac:dyDescent="0.2">
      <c r="S799" s="58">
        <v>4.6025172030440089</v>
      </c>
      <c r="T799" s="58">
        <v>8.4713974247515136</v>
      </c>
      <c r="U799" s="58">
        <v>4.010498176832864</v>
      </c>
      <c r="V799" s="58">
        <v>8.6329040187593904</v>
      </c>
      <c r="W799" s="58">
        <v>0.78384998179394971</v>
      </c>
      <c r="X799" s="58">
        <v>0.65448169060895434</v>
      </c>
      <c r="Y799" s="58">
        <v>0.85479965685436909</v>
      </c>
      <c r="Z799" s="58">
        <v>0.92384007461460071</v>
      </c>
    </row>
    <row r="800" spans="19:26" x14ac:dyDescent="0.2">
      <c r="S800" s="58">
        <v>6.3533774701571923</v>
      </c>
      <c r="T800" s="58">
        <v>19.267493777273511</v>
      </c>
      <c r="U800" s="58">
        <v>6.5449009089333421</v>
      </c>
      <c r="V800" s="58">
        <v>19.362316865739722</v>
      </c>
      <c r="W800" s="58">
        <v>0.77114814339862559</v>
      </c>
      <c r="X800" s="58">
        <v>0.74688826199325065</v>
      </c>
      <c r="Y800" s="58">
        <v>0.81581582524948315</v>
      </c>
      <c r="Z800" s="58">
        <v>0.89472774036531166</v>
      </c>
    </row>
    <row r="801" spans="19:26" x14ac:dyDescent="0.2">
      <c r="S801" s="58">
        <v>3.7825771540711139</v>
      </c>
      <c r="T801" s="58">
        <v>6.1071219400304955</v>
      </c>
      <c r="U801" s="58">
        <v>3.5447352638157508</v>
      </c>
      <c r="V801" s="58">
        <v>5.7459865421726324</v>
      </c>
      <c r="W801" s="58">
        <v>0.80296191379239212</v>
      </c>
      <c r="X801" s="58">
        <v>0.60905106758252858</v>
      </c>
      <c r="Y801" s="58">
        <v>0.835909845646995</v>
      </c>
      <c r="Z801" s="58">
        <v>0.93059721690890851</v>
      </c>
    </row>
    <row r="802" spans="19:26" x14ac:dyDescent="0.2">
      <c r="S802" s="58">
        <v>4.8097664535175086</v>
      </c>
      <c r="T802" s="58">
        <v>8.7907488174161781</v>
      </c>
      <c r="U802" s="58">
        <v>5.0360919421576256</v>
      </c>
      <c r="V802" s="58">
        <v>8.3725102555919815</v>
      </c>
      <c r="W802" s="58">
        <v>0.72048457614463579</v>
      </c>
      <c r="X802" s="58">
        <v>0.65951234008736737</v>
      </c>
      <c r="Y802" s="58">
        <v>0.8398960321010478</v>
      </c>
      <c r="Z802" s="58">
        <v>0.93133972395978926</v>
      </c>
    </row>
    <row r="803" spans="19:26" x14ac:dyDescent="0.2">
      <c r="S803" s="58">
        <v>3.5108744712836772</v>
      </c>
      <c r="T803" s="58">
        <v>5.4707346783428275</v>
      </c>
      <c r="U803" s="58">
        <v>3.3077715399104965</v>
      </c>
      <c r="V803" s="58">
        <v>4.1401469673406126</v>
      </c>
      <c r="W803" s="58">
        <v>0.82519048268491879</v>
      </c>
      <c r="X803" s="58">
        <v>0.680376442142127</v>
      </c>
      <c r="Y803" s="58">
        <v>0.82653239419217961</v>
      </c>
      <c r="Z803" s="58">
        <v>0.94088679979813516</v>
      </c>
    </row>
    <row r="804" spans="19:26" x14ac:dyDescent="0.2">
      <c r="S804" s="58">
        <v>4.8671204015234713</v>
      </c>
      <c r="T804" s="58">
        <v>8.9931768131061478</v>
      </c>
      <c r="U804" s="58">
        <v>4.030778704718661</v>
      </c>
      <c r="V804" s="58">
        <v>6.5060783271816689</v>
      </c>
      <c r="W804" s="58">
        <v>0.75788329992893</v>
      </c>
      <c r="X804" s="58">
        <v>0.72178544264452205</v>
      </c>
      <c r="Y804" s="58">
        <v>0.87819370778948236</v>
      </c>
      <c r="Z804" s="58">
        <v>0.93702218249764535</v>
      </c>
    </row>
    <row r="805" spans="19:26" x14ac:dyDescent="0.2">
      <c r="S805" s="58">
        <v>7.8094312626569931</v>
      </c>
      <c r="T805" s="58">
        <v>34.312693889826306</v>
      </c>
      <c r="U805" s="58">
        <v>7.6836900558130585</v>
      </c>
      <c r="V805" s="58">
        <v>27.816273769849968</v>
      </c>
      <c r="W805" s="58">
        <v>0.75526542911186922</v>
      </c>
      <c r="X805" s="58">
        <v>0.72484633724374103</v>
      </c>
      <c r="Y805" s="58">
        <v>0.85307263444315096</v>
      </c>
      <c r="Z805" s="58">
        <v>0.88579372990454375</v>
      </c>
    </row>
    <row r="806" spans="19:26" x14ac:dyDescent="0.2">
      <c r="S806" s="58">
        <v>5.0058917450276317</v>
      </c>
      <c r="T806" s="58">
        <v>9.9603193134175694</v>
      </c>
      <c r="U806" s="58">
        <v>4.7474301029357653</v>
      </c>
      <c r="V806" s="58">
        <v>9.731953947456681</v>
      </c>
      <c r="W806" s="58">
        <v>0.76914640605481577</v>
      </c>
      <c r="X806" s="58">
        <v>0.69420905004977329</v>
      </c>
      <c r="Y806" s="58">
        <v>0.84662198103881015</v>
      </c>
      <c r="Z806" s="58">
        <v>0.92003730805638029</v>
      </c>
    </row>
    <row r="807" spans="19:26" x14ac:dyDescent="0.2">
      <c r="S807" s="58">
        <v>4.0103484562899592</v>
      </c>
      <c r="T807" s="58">
        <v>6.7852411868375553</v>
      </c>
      <c r="U807" s="58">
        <v>4.2145074589192664</v>
      </c>
      <c r="V807" s="58">
        <v>5.8525061567196</v>
      </c>
      <c r="W807" s="58">
        <v>0.78764422330940731</v>
      </c>
      <c r="X807" s="58">
        <v>0.70223449965868945</v>
      </c>
      <c r="Y807" s="58">
        <v>0.82026041800938421</v>
      </c>
      <c r="Z807" s="58">
        <v>0.93433875178398296</v>
      </c>
    </row>
    <row r="808" spans="19:26" x14ac:dyDescent="0.2">
      <c r="S808" s="58">
        <v>3.792485383261055</v>
      </c>
      <c r="T808" s="58">
        <v>6.2888508886774828</v>
      </c>
      <c r="U808" s="58">
        <v>3.1156998069874913</v>
      </c>
      <c r="V808" s="58">
        <v>4.9488337391185979</v>
      </c>
      <c r="W808" s="58">
        <v>0.84833329084341857</v>
      </c>
      <c r="X808" s="58">
        <v>0.76202582000773889</v>
      </c>
      <c r="Y808" s="58">
        <v>0.83269159688290662</v>
      </c>
      <c r="Z808" s="58">
        <v>0.9382477699497962</v>
      </c>
    </row>
    <row r="809" spans="19:26" x14ac:dyDescent="0.2">
      <c r="S809" s="58">
        <v>3.0533831628591601</v>
      </c>
      <c r="T809" s="58">
        <v>4.2710107330726244</v>
      </c>
      <c r="U809" s="58">
        <v>3.033717973102291</v>
      </c>
      <c r="V809" s="58">
        <v>4.2869216973415494</v>
      </c>
      <c r="W809" s="58">
        <v>0.77760603324812383</v>
      </c>
      <c r="X809" s="58">
        <v>0.5602734260902974</v>
      </c>
      <c r="Y809" s="58">
        <v>0.84727848386004045</v>
      </c>
      <c r="Z809" s="58">
        <v>0.95749485740893436</v>
      </c>
    </row>
    <row r="810" spans="19:26" x14ac:dyDescent="0.2">
      <c r="S810" s="58">
        <v>5.3991782647995796</v>
      </c>
      <c r="T810" s="58">
        <v>10.130180692474511</v>
      </c>
      <c r="U810" s="58">
        <v>4.8856117124637075</v>
      </c>
      <c r="V810" s="58">
        <v>8.9722090534276671</v>
      </c>
      <c r="W810" s="58">
        <v>0.67599794300147376</v>
      </c>
      <c r="X810" s="58">
        <v>0.60098775391414105</v>
      </c>
      <c r="Y810" s="58">
        <v>0.85515334786459007</v>
      </c>
      <c r="Z810" s="58">
        <v>0.92944952445947315</v>
      </c>
    </row>
    <row r="811" spans="19:26" x14ac:dyDescent="0.2">
      <c r="S811" s="58">
        <v>6.6947118330127662</v>
      </c>
      <c r="T811" s="58">
        <v>19.232030101751391</v>
      </c>
      <c r="U811" s="58">
        <v>6.0265120393603304</v>
      </c>
      <c r="V811" s="58">
        <v>17.067913848808068</v>
      </c>
      <c r="W811" s="58">
        <v>0.69562509971225794</v>
      </c>
      <c r="X811" s="58">
        <v>0.76034183004602196</v>
      </c>
      <c r="Y811" s="58">
        <v>0.80236072066811304</v>
      </c>
      <c r="Z811" s="58">
        <v>0.9014603586641986</v>
      </c>
    </row>
    <row r="812" spans="19:26" x14ac:dyDescent="0.2">
      <c r="S812" s="58">
        <v>3.4158059213834222</v>
      </c>
      <c r="T812" s="58">
        <v>5.1004439436279281</v>
      </c>
      <c r="U812" s="58">
        <v>2.9121974490682501</v>
      </c>
      <c r="V812" s="58">
        <v>5.0517998347535977</v>
      </c>
      <c r="W812" s="58">
        <v>0.74498457322377087</v>
      </c>
      <c r="X812" s="58">
        <v>0.51878532671699196</v>
      </c>
      <c r="Y812" s="58">
        <v>0.80826366269842698</v>
      </c>
      <c r="Z812" s="58">
        <v>0.93335967616820603</v>
      </c>
    </row>
    <row r="813" spans="19:26" x14ac:dyDescent="0.2">
      <c r="S813" s="58">
        <v>5.4995627687388202</v>
      </c>
      <c r="T813" s="58">
        <v>10.464972526892344</v>
      </c>
      <c r="U813" s="58">
        <v>5.5386617188986911</v>
      </c>
      <c r="V813" s="58">
        <v>8.8418630031019063</v>
      </c>
      <c r="W813" s="58">
        <v>0.6834863713387459</v>
      </c>
      <c r="X813" s="58">
        <v>0.67619956862906005</v>
      </c>
      <c r="Y813" s="58">
        <v>0.86698096819285908</v>
      </c>
      <c r="Z813" s="58">
        <v>0.93731493417529332</v>
      </c>
    </row>
    <row r="814" spans="19:26" x14ac:dyDescent="0.2">
      <c r="S814" s="58">
        <v>3.5219439899834803</v>
      </c>
      <c r="T814" s="58">
        <v>5.4344198458164916</v>
      </c>
      <c r="U814" s="58">
        <v>3.8013393998691787</v>
      </c>
      <c r="V814" s="58">
        <v>5.326331694477795</v>
      </c>
      <c r="W814" s="58">
        <v>0.80749300385117295</v>
      </c>
      <c r="X814" s="58">
        <v>0.53879946199870399</v>
      </c>
      <c r="Y814" s="58">
        <v>0.83411059886194483</v>
      </c>
      <c r="Z814" s="58">
        <v>0.92695150361330414</v>
      </c>
    </row>
    <row r="815" spans="19:26" x14ac:dyDescent="0.2">
      <c r="S815" s="58">
        <v>3.1965767699314922</v>
      </c>
      <c r="T815" s="58">
        <v>4.6480802356630342</v>
      </c>
      <c r="U815" s="58">
        <v>2.9206184278058718</v>
      </c>
      <c r="V815" s="58">
        <v>5.0102198832705698</v>
      </c>
      <c r="W815" s="58">
        <v>0.82079040698110484</v>
      </c>
      <c r="X815" s="58">
        <v>0.63680810945108168</v>
      </c>
      <c r="Y815" s="58">
        <v>0.84646608491831488</v>
      </c>
      <c r="Z815" s="58">
        <v>0.9535712594950615</v>
      </c>
    </row>
    <row r="816" spans="19:26" x14ac:dyDescent="0.2">
      <c r="S816" s="58">
        <v>4.7983186909144004</v>
      </c>
      <c r="T816" s="58">
        <v>9.1328273550242454</v>
      </c>
      <c r="U816" s="58">
        <v>4.0493697116907317</v>
      </c>
      <c r="V816" s="58">
        <v>8.2225150562333305</v>
      </c>
      <c r="W816" s="58">
        <v>0.80086423954892905</v>
      </c>
      <c r="X816" s="58">
        <v>0.7199420355328815</v>
      </c>
      <c r="Y816" s="58">
        <v>0.87615528362766792</v>
      </c>
      <c r="Z816" s="58">
        <v>0.92736308358792796</v>
      </c>
    </row>
    <row r="817" spans="19:26" x14ac:dyDescent="0.2">
      <c r="S817" s="58">
        <v>3.9330186982701774</v>
      </c>
      <c r="T817" s="58">
        <v>6.9078905249541354</v>
      </c>
      <c r="U817" s="58">
        <v>4.1555688328007001</v>
      </c>
      <c r="V817" s="58">
        <v>9.1508481141435265</v>
      </c>
      <c r="W817" s="58">
        <v>0.8309892786212687</v>
      </c>
      <c r="X817" s="58">
        <v>0.71700303746604443</v>
      </c>
      <c r="Y817" s="58">
        <v>0.78727043039204181</v>
      </c>
      <c r="Z817" s="58">
        <v>0.92021141515641591</v>
      </c>
    </row>
    <row r="818" spans="19:26" x14ac:dyDescent="0.2">
      <c r="S818" s="58">
        <v>4.3831459115052533</v>
      </c>
      <c r="T818" s="58">
        <v>7.3538463302391639</v>
      </c>
      <c r="U818" s="58">
        <v>4.2245058029304223</v>
      </c>
      <c r="V818" s="58">
        <v>7.8268090699478874</v>
      </c>
      <c r="W818" s="58">
        <v>0.73174808251880186</v>
      </c>
      <c r="X818" s="58">
        <v>0.62053203874646146</v>
      </c>
      <c r="Y818" s="58">
        <v>0.86390020036922777</v>
      </c>
      <c r="Z818" s="58">
        <v>0.94087792432321671</v>
      </c>
    </row>
    <row r="819" spans="19:26" x14ac:dyDescent="0.2">
      <c r="S819" s="58">
        <v>6.3555074424280145</v>
      </c>
      <c r="T819" s="58">
        <v>20.794515945916256</v>
      </c>
      <c r="U819" s="58">
        <v>6.9752355410819131</v>
      </c>
      <c r="V819" s="58">
        <v>24.943487866301819</v>
      </c>
      <c r="W819" s="58">
        <v>0.74157735682158632</v>
      </c>
      <c r="X819" s="58">
        <v>0.7216085328567502</v>
      </c>
      <c r="Y819" s="58">
        <v>0.77060907250379562</v>
      </c>
      <c r="Z819" s="58">
        <v>0.88981326138841654</v>
      </c>
    </row>
    <row r="820" spans="19:26" x14ac:dyDescent="0.2">
      <c r="S820" s="58">
        <v>3.9813469303461262</v>
      </c>
      <c r="T820" s="58">
        <v>6.5756394336835848</v>
      </c>
      <c r="U820" s="58">
        <v>3.8675911135465464</v>
      </c>
      <c r="V820" s="58">
        <v>7.8008101607180178</v>
      </c>
      <c r="W820" s="58">
        <v>0.77576707757851848</v>
      </c>
      <c r="X820" s="58">
        <v>0.74336119176689053</v>
      </c>
      <c r="Y820" s="58">
        <v>0.83444892755224398</v>
      </c>
      <c r="Z820" s="58">
        <v>0.94783956252563717</v>
      </c>
    </row>
    <row r="821" spans="19:26" x14ac:dyDescent="0.2">
      <c r="S821" s="58">
        <v>4.3941426486105719</v>
      </c>
      <c r="T821" s="58">
        <v>8.4415007567312905</v>
      </c>
      <c r="U821" s="58">
        <v>4.4820129774922037</v>
      </c>
      <c r="V821" s="58">
        <v>11.198828051284778</v>
      </c>
      <c r="W821" s="58">
        <v>0.86020185321962572</v>
      </c>
      <c r="X821" s="58">
        <v>0.595271853695861</v>
      </c>
      <c r="Y821" s="58">
        <v>0.8245697338936131</v>
      </c>
      <c r="Z821" s="58">
        <v>0.90487733256343394</v>
      </c>
    </row>
    <row r="822" spans="19:26" x14ac:dyDescent="0.2">
      <c r="S822" s="58">
        <v>5.0441305039509832</v>
      </c>
      <c r="T822" s="58">
        <v>9.7607995030901602</v>
      </c>
      <c r="U822" s="58">
        <v>5.3807971178663214</v>
      </c>
      <c r="V822" s="58">
        <v>11.482432051454236</v>
      </c>
      <c r="W822" s="58">
        <v>0.73099397015724799</v>
      </c>
      <c r="X822" s="58">
        <v>0.70463196844544529</v>
      </c>
      <c r="Y822" s="58">
        <v>0.83962513200296018</v>
      </c>
      <c r="Z822" s="58">
        <v>0.92765118218959175</v>
      </c>
    </row>
    <row r="823" spans="19:26" x14ac:dyDescent="0.2">
      <c r="S823" s="58">
        <v>3.4193088614379179</v>
      </c>
      <c r="T823" s="58">
        <v>5.1660043916713319</v>
      </c>
      <c r="U823" s="58">
        <v>3.1332627911712607</v>
      </c>
      <c r="V823" s="58">
        <v>4.8684824093330512</v>
      </c>
      <c r="W823" s="58">
        <v>0.81824097426528064</v>
      </c>
      <c r="X823" s="58">
        <v>0.56527833603803324</v>
      </c>
      <c r="Y823" s="58">
        <v>0.84701386707810289</v>
      </c>
      <c r="Z823" s="58">
        <v>0.93494223221573991</v>
      </c>
    </row>
    <row r="824" spans="19:26" x14ac:dyDescent="0.2">
      <c r="S824" s="58">
        <v>6.4220580508590155</v>
      </c>
      <c r="T824" s="58">
        <v>16.753501014745158</v>
      </c>
      <c r="U824" s="58">
        <v>6.1662010940250553</v>
      </c>
      <c r="V824" s="58">
        <v>19.056125078288993</v>
      </c>
      <c r="W824" s="58">
        <v>0.7316170425999069</v>
      </c>
      <c r="X824" s="58">
        <v>0.59390618696213993</v>
      </c>
      <c r="Y824" s="58">
        <v>0.84671617855885861</v>
      </c>
      <c r="Z824" s="58">
        <v>0.89728994454068467</v>
      </c>
    </row>
    <row r="825" spans="19:26" x14ac:dyDescent="0.2">
      <c r="S825" s="58">
        <v>3.1613820148050649</v>
      </c>
      <c r="T825" s="58">
        <v>4.6853957661879839</v>
      </c>
      <c r="U825" s="58">
        <v>3.3123179079494478</v>
      </c>
      <c r="V825" s="58">
        <v>4.9991113050633613</v>
      </c>
      <c r="W825" s="58">
        <v>0.81904077601688463</v>
      </c>
      <c r="X825" s="58">
        <v>0.78874149460475795</v>
      </c>
      <c r="Y825" s="58">
        <v>0.79108361809401651</v>
      </c>
      <c r="Z825" s="58">
        <v>0.95776285638974046</v>
      </c>
    </row>
    <row r="826" spans="19:26" x14ac:dyDescent="0.2">
      <c r="S826" s="58">
        <v>7.2520142834596095</v>
      </c>
      <c r="T826" s="58">
        <v>30.091075437095448</v>
      </c>
      <c r="U826" s="58">
        <v>7.8258052823609976</v>
      </c>
      <c r="V826" s="58">
        <v>41.837947806868804</v>
      </c>
      <c r="W826" s="58">
        <v>0.7844757716482913</v>
      </c>
      <c r="X826" s="58">
        <v>0.65914097556725915</v>
      </c>
      <c r="Y826" s="58">
        <v>0.83720871651972939</v>
      </c>
      <c r="Z826" s="58">
        <v>0.88375829054014787</v>
      </c>
    </row>
    <row r="827" spans="19:26" x14ac:dyDescent="0.2">
      <c r="S827" s="58">
        <v>6.6552596183072703</v>
      </c>
      <c r="T827" s="58">
        <v>17.480988387253703</v>
      </c>
      <c r="U827" s="58">
        <v>6.0651319548895355</v>
      </c>
      <c r="V827" s="58">
        <v>19.340179175800834</v>
      </c>
      <c r="W827" s="58">
        <v>0.74266105952405359</v>
      </c>
      <c r="X827" s="58">
        <v>0.75254971189381514</v>
      </c>
      <c r="Y827" s="58">
        <v>0.88242113535452937</v>
      </c>
      <c r="Z827" s="58">
        <v>0.9082759640979543</v>
      </c>
    </row>
    <row r="828" spans="19:26" x14ac:dyDescent="0.2">
      <c r="S828" s="58">
        <v>4.3223064754037557</v>
      </c>
      <c r="T828" s="58">
        <v>7.7968632023883604</v>
      </c>
      <c r="U828" s="58">
        <v>4.3291463982057614</v>
      </c>
      <c r="V828" s="58">
        <v>8.8549675299168502</v>
      </c>
      <c r="W828" s="58">
        <v>0.79328033192335201</v>
      </c>
      <c r="X828" s="58">
        <v>0.64958258899011567</v>
      </c>
      <c r="Y828" s="58">
        <v>0.82411439275425014</v>
      </c>
      <c r="Z828" s="58">
        <v>0.9205600429821732</v>
      </c>
    </row>
    <row r="829" spans="19:26" x14ac:dyDescent="0.2">
      <c r="S829" s="58">
        <v>4.0679740842038035</v>
      </c>
      <c r="T829" s="58">
        <v>6.7768433291848362</v>
      </c>
      <c r="U829" s="58">
        <v>5.0328981578443583</v>
      </c>
      <c r="V829" s="58">
        <v>8.2807381660899111</v>
      </c>
      <c r="W829" s="58">
        <v>0.75648347244366088</v>
      </c>
      <c r="X829" s="58">
        <v>0.60705756640996267</v>
      </c>
      <c r="Y829" s="58">
        <v>0.82748936252731331</v>
      </c>
      <c r="Z829" s="58">
        <v>0.93062088429262868</v>
      </c>
    </row>
    <row r="830" spans="19:26" x14ac:dyDescent="0.2">
      <c r="S830" s="58">
        <v>4.4733393770543159</v>
      </c>
      <c r="T830" s="58">
        <v>7.6083229767620146</v>
      </c>
      <c r="U830" s="58">
        <v>3.7702192603124418</v>
      </c>
      <c r="V830" s="58">
        <v>6.8118303999806127</v>
      </c>
      <c r="W830" s="58">
        <v>0.71472749543972225</v>
      </c>
      <c r="X830" s="58">
        <v>0.58120117770725821</v>
      </c>
      <c r="Y830" s="58">
        <v>0.84721057093076046</v>
      </c>
      <c r="Z830" s="58">
        <v>0.93327230095646063</v>
      </c>
    </row>
    <row r="831" spans="19:26" x14ac:dyDescent="0.2">
      <c r="S831" s="58">
        <v>4.8380206206795391</v>
      </c>
      <c r="T831" s="58">
        <v>10.470712605505508</v>
      </c>
      <c r="U831" s="58">
        <v>5.3969394049422492</v>
      </c>
      <c r="V831" s="58">
        <v>11.329302479026595</v>
      </c>
      <c r="W831" s="58">
        <v>0.85942183710752584</v>
      </c>
      <c r="X831" s="58">
        <v>0.64467917157146415</v>
      </c>
      <c r="Y831" s="58">
        <v>0.81916531122578118</v>
      </c>
      <c r="Z831" s="58">
        <v>0.90043953185924042</v>
      </c>
    </row>
    <row r="832" spans="19:26" x14ac:dyDescent="0.2">
      <c r="S832" s="58">
        <v>6.1806172916004147</v>
      </c>
      <c r="T832" s="58">
        <v>15.542346627258256</v>
      </c>
      <c r="U832" s="58">
        <v>5.7460863032589113</v>
      </c>
      <c r="V832" s="58">
        <v>13.967639540175432</v>
      </c>
      <c r="W832" s="58">
        <v>0.68606654710129966</v>
      </c>
      <c r="X832" s="58">
        <v>0.67916541578454637</v>
      </c>
      <c r="Y832" s="58">
        <v>0.79074444627457741</v>
      </c>
      <c r="Z832" s="58">
        <v>0.90365382642008885</v>
      </c>
    </row>
    <row r="833" spans="19:26" x14ac:dyDescent="0.2">
      <c r="S833" s="58">
        <v>3.4496201407592797</v>
      </c>
      <c r="T833" s="58">
        <v>5.4415831373942964</v>
      </c>
      <c r="U833" s="58">
        <v>3.763743492715959</v>
      </c>
      <c r="V833" s="58">
        <v>5.5986367672089292</v>
      </c>
      <c r="W833" s="58">
        <v>0.81480482897922824</v>
      </c>
      <c r="X833" s="58">
        <v>0.52243907394928224</v>
      </c>
      <c r="Y833" s="58">
        <v>0.78056069033954489</v>
      </c>
      <c r="Z833" s="58">
        <v>0.91304659748526895</v>
      </c>
    </row>
    <row r="834" spans="19:26" x14ac:dyDescent="0.2">
      <c r="S834" s="58">
        <v>4.6546004580628715</v>
      </c>
      <c r="T834" s="58">
        <v>8.9708939138258899</v>
      </c>
      <c r="U834" s="58">
        <v>5.4835898748521474</v>
      </c>
      <c r="V834" s="58">
        <v>10.68521933646246</v>
      </c>
      <c r="W834" s="58">
        <v>0.78820343319451203</v>
      </c>
      <c r="X834" s="58">
        <v>0.70628889209728873</v>
      </c>
      <c r="Y834" s="58">
        <v>0.82527070897045363</v>
      </c>
      <c r="Z834" s="58">
        <v>0.91966586808145412</v>
      </c>
    </row>
    <row r="835" spans="19:26" x14ac:dyDescent="0.2">
      <c r="S835" s="58">
        <v>3.906597090988039</v>
      </c>
      <c r="T835" s="58">
        <v>6.3958029197599089</v>
      </c>
      <c r="U835" s="58">
        <v>4.393351858998261</v>
      </c>
      <c r="V835" s="58">
        <v>7.5974067810016157</v>
      </c>
      <c r="W835" s="58">
        <v>0.73091623491373248</v>
      </c>
      <c r="X835" s="58">
        <v>0.74598732172305637</v>
      </c>
      <c r="Y835" s="58">
        <v>0.79054277602855583</v>
      </c>
      <c r="Z835" s="58">
        <v>0.94837130829340266</v>
      </c>
    </row>
    <row r="836" spans="19:26" x14ac:dyDescent="0.2">
      <c r="S836" s="58">
        <v>3.9176825755453866</v>
      </c>
      <c r="T836" s="58">
        <v>6.7736410345317859</v>
      </c>
      <c r="U836" s="58">
        <v>3.5362318757135944</v>
      </c>
      <c r="V836" s="58">
        <v>4.5053263119791209</v>
      </c>
      <c r="W836" s="58">
        <v>0.86595516382203763</v>
      </c>
      <c r="X836" s="58">
        <v>0.7348859204785303</v>
      </c>
      <c r="Y836" s="58">
        <v>0.82359407479298974</v>
      </c>
      <c r="Z836" s="58">
        <v>0.92604995421405512</v>
      </c>
    </row>
    <row r="837" spans="19:26" x14ac:dyDescent="0.2">
      <c r="S837" s="58">
        <v>4.230189934153529</v>
      </c>
      <c r="T837" s="58">
        <v>7.3139478533113662</v>
      </c>
      <c r="U837" s="58">
        <v>3.6983152903904721</v>
      </c>
      <c r="V837" s="58">
        <v>6.4470285439391759</v>
      </c>
      <c r="W837" s="58">
        <v>0.75224280074358596</v>
      </c>
      <c r="X837" s="58">
        <v>0.76624842911284552</v>
      </c>
      <c r="Y837" s="58">
        <v>0.8161852029392358</v>
      </c>
      <c r="Z837" s="58">
        <v>0.94299431702500558</v>
      </c>
    </row>
    <row r="838" spans="19:26" x14ac:dyDescent="0.2">
      <c r="S838" s="58">
        <v>3.9377268503604199</v>
      </c>
      <c r="T838" s="58">
        <v>6.3438805078736413</v>
      </c>
      <c r="U838" s="58">
        <v>3.8048261207717697</v>
      </c>
      <c r="V838" s="58">
        <v>7.2331899278175387</v>
      </c>
      <c r="W838" s="58">
        <v>0.80470579340713855</v>
      </c>
      <c r="X838" s="58">
        <v>0.65226384959779582</v>
      </c>
      <c r="Y838" s="58">
        <v>0.88524985548164969</v>
      </c>
      <c r="Z838" s="58">
        <v>0.94460853795732502</v>
      </c>
    </row>
    <row r="839" spans="19:26" x14ac:dyDescent="0.2">
      <c r="S839" s="58">
        <v>5.8052834391796262</v>
      </c>
      <c r="T839" s="58">
        <v>13.250349281807772</v>
      </c>
      <c r="U839" s="58">
        <v>6.3423726739213881</v>
      </c>
      <c r="V839" s="58">
        <v>19.184917928753617</v>
      </c>
      <c r="W839" s="58">
        <v>0.71005872615974108</v>
      </c>
      <c r="X839" s="58">
        <v>0.71638159808156388</v>
      </c>
      <c r="Y839" s="58">
        <v>0.81695021610706431</v>
      </c>
      <c r="Z839" s="58">
        <v>0.91282353103206737</v>
      </c>
    </row>
    <row r="840" spans="19:26" x14ac:dyDescent="0.2">
      <c r="S840" s="58">
        <v>4.3141584760906744</v>
      </c>
      <c r="T840" s="58">
        <v>7.7540286827643543</v>
      </c>
      <c r="U840" s="58">
        <v>4.3788465609110077</v>
      </c>
      <c r="V840" s="58">
        <v>8.0092647862616868</v>
      </c>
      <c r="W840" s="58">
        <v>0.75715387967329062</v>
      </c>
      <c r="X840" s="58">
        <v>0.70773524937476007</v>
      </c>
      <c r="Y840" s="58">
        <v>0.79800579760735668</v>
      </c>
      <c r="Z840" s="58">
        <v>0.9270649784703231</v>
      </c>
    </row>
    <row r="841" spans="19:26" x14ac:dyDescent="0.2">
      <c r="S841" s="58">
        <v>7.9027662203611513</v>
      </c>
      <c r="T841" s="58">
        <v>28.940685854171818</v>
      </c>
      <c r="U841" s="58">
        <v>7.2664240350110365</v>
      </c>
      <c r="V841" s="58">
        <v>27.698708605120942</v>
      </c>
      <c r="W841" s="58">
        <v>0.69411682331713243</v>
      </c>
      <c r="X841" s="58">
        <v>0.60968597572385419</v>
      </c>
      <c r="Y841" s="58">
        <v>0.83775625966780198</v>
      </c>
      <c r="Z841" s="58">
        <v>0.88794088264642246</v>
      </c>
    </row>
    <row r="842" spans="19:26" x14ac:dyDescent="0.2">
      <c r="S842" s="58">
        <v>5.865657537294422</v>
      </c>
      <c r="T842" s="58">
        <v>15.29815029263421</v>
      </c>
      <c r="U842" s="58">
        <v>5.8173564483601279</v>
      </c>
      <c r="V842" s="58">
        <v>14.131531106021717</v>
      </c>
      <c r="W842" s="58">
        <v>0.79926980680187132</v>
      </c>
      <c r="X842" s="58">
        <v>0.71505799153460259</v>
      </c>
      <c r="Y842" s="58">
        <v>0.83702732431221383</v>
      </c>
      <c r="Z842" s="58">
        <v>0.89955958711069894</v>
      </c>
    </row>
    <row r="843" spans="19:26" x14ac:dyDescent="0.2">
      <c r="S843" s="58">
        <v>4.2262969449765295</v>
      </c>
      <c r="T843" s="58">
        <v>7.7279767115053053</v>
      </c>
      <c r="U843" s="58">
        <v>4.2078716560119256</v>
      </c>
      <c r="V843" s="58">
        <v>7.3362851518780392</v>
      </c>
      <c r="W843" s="58">
        <v>0.77358284131479038</v>
      </c>
      <c r="X843" s="58">
        <v>0.63425966265145084</v>
      </c>
      <c r="Y843" s="58">
        <v>0.77676994701195434</v>
      </c>
      <c r="Z843" s="58">
        <v>0.91311772913865163</v>
      </c>
    </row>
    <row r="844" spans="19:26" x14ac:dyDescent="0.2">
      <c r="S844" s="58">
        <v>4.1678406888753932</v>
      </c>
      <c r="T844" s="58">
        <v>6.9988128505696547</v>
      </c>
      <c r="U844" s="58">
        <v>4.4767888379086118</v>
      </c>
      <c r="V844" s="58">
        <v>7.1753217086001584</v>
      </c>
      <c r="W844" s="58">
        <v>0.76115813123103293</v>
      </c>
      <c r="X844" s="58">
        <v>0.72101955716401744</v>
      </c>
      <c r="Y844" s="58">
        <v>0.84462088345365138</v>
      </c>
      <c r="Z844" s="58">
        <v>0.94638975629674793</v>
      </c>
    </row>
    <row r="845" spans="19:26" x14ac:dyDescent="0.2">
      <c r="S845" s="58">
        <v>4.3704428836213376</v>
      </c>
      <c r="T845" s="58">
        <v>7.5309699697156924</v>
      </c>
      <c r="U845" s="58">
        <v>4.1857376071584511</v>
      </c>
      <c r="V845" s="58">
        <v>7.8793119983938515</v>
      </c>
      <c r="W845" s="58">
        <v>0.7546977308386571</v>
      </c>
      <c r="X845" s="58">
        <v>0.64222879460674143</v>
      </c>
      <c r="Y845" s="58">
        <v>0.85188966646790221</v>
      </c>
      <c r="Z845" s="58">
        <v>0.93424283697518862</v>
      </c>
    </row>
    <row r="846" spans="19:26" x14ac:dyDescent="0.2">
      <c r="S846" s="58">
        <v>4.3137534817477947</v>
      </c>
      <c r="T846" s="58">
        <v>7.5712972300548804</v>
      </c>
      <c r="U846" s="58">
        <v>4.7775559060029309</v>
      </c>
      <c r="V846" s="58">
        <v>8.8915959975841083</v>
      </c>
      <c r="W846" s="58">
        <v>0.71982733066725457</v>
      </c>
      <c r="X846" s="58">
        <v>0.70279328514281469</v>
      </c>
      <c r="Y846" s="58">
        <v>0.78978309809871039</v>
      </c>
      <c r="Z846" s="58">
        <v>0.93367730572065832</v>
      </c>
    </row>
    <row r="847" spans="19:26" x14ac:dyDescent="0.2">
      <c r="S847" s="58">
        <v>7.8108931840233238</v>
      </c>
      <c r="T847" s="58">
        <v>42.324182283427035</v>
      </c>
      <c r="U847" s="58">
        <v>7.9350662020381133</v>
      </c>
      <c r="V847" s="58">
        <v>42.04268821202885</v>
      </c>
      <c r="W847" s="58">
        <v>0.79850699222480226</v>
      </c>
      <c r="X847" s="58">
        <v>0.69588169210885509</v>
      </c>
      <c r="Y847" s="58">
        <v>0.85299263067436737</v>
      </c>
      <c r="Z847" s="58">
        <v>0.88041831847412588</v>
      </c>
    </row>
    <row r="848" spans="19:26" x14ac:dyDescent="0.2">
      <c r="S848" s="58">
        <v>5.1717095616776838</v>
      </c>
      <c r="T848" s="58">
        <v>9.9465363038951935</v>
      </c>
      <c r="U848" s="58">
        <v>4.8160015027920426</v>
      </c>
      <c r="V848" s="58">
        <v>10.314506915314293</v>
      </c>
      <c r="W848" s="58">
        <v>0.73388165753966572</v>
      </c>
      <c r="X848" s="58">
        <v>0.77970768222199072</v>
      </c>
      <c r="Y848" s="58">
        <v>0.868494391925972</v>
      </c>
      <c r="Z848" s="58">
        <v>0.93993766154285874</v>
      </c>
    </row>
    <row r="849" spans="19:26" x14ac:dyDescent="0.2">
      <c r="S849" s="58">
        <v>5.8021666374952776</v>
      </c>
      <c r="T849" s="58">
        <v>13.732005794693858</v>
      </c>
      <c r="U849" s="58">
        <v>6.5056954117386958</v>
      </c>
      <c r="V849" s="58">
        <v>15.201693194097974</v>
      </c>
      <c r="W849" s="58">
        <v>0.79468742280936411</v>
      </c>
      <c r="X849" s="58">
        <v>0.79599059916024073</v>
      </c>
      <c r="Y849" s="58">
        <v>0.87655005611045178</v>
      </c>
      <c r="Z849" s="58">
        <v>0.91369497758315577</v>
      </c>
    </row>
    <row r="850" spans="19:26" x14ac:dyDescent="0.2">
      <c r="S850" s="58">
        <v>4.3033897606243166</v>
      </c>
      <c r="T850" s="58">
        <v>8.0966459250281737</v>
      </c>
      <c r="U850" s="58">
        <v>4.6204221516249522</v>
      </c>
      <c r="V850" s="58">
        <v>9.4127006997258214</v>
      </c>
      <c r="W850" s="58">
        <v>0.80826875568348266</v>
      </c>
      <c r="X850" s="58">
        <v>0.71882704060849201</v>
      </c>
      <c r="Y850" s="58">
        <v>0.7901721826072251</v>
      </c>
      <c r="Z850" s="58">
        <v>0.91616456030801185</v>
      </c>
    </row>
    <row r="851" spans="19:26" x14ac:dyDescent="0.2">
      <c r="S851" s="58">
        <v>4.2598240815374631</v>
      </c>
      <c r="T851" s="58">
        <v>7.8200687026283617</v>
      </c>
      <c r="U851" s="58">
        <v>3.9843626352511046</v>
      </c>
      <c r="V851" s="58">
        <v>7.4136482710099321</v>
      </c>
      <c r="W851" s="58">
        <v>0.86081570218991843</v>
      </c>
      <c r="X851" s="58">
        <v>0.63515812685439677</v>
      </c>
      <c r="Y851" s="58">
        <v>0.83967183664847533</v>
      </c>
      <c r="Z851" s="58">
        <v>0.91330564113580537</v>
      </c>
    </row>
    <row r="852" spans="19:26" x14ac:dyDescent="0.2">
      <c r="S852" s="58">
        <v>4.0015379781337268</v>
      </c>
      <c r="T852" s="58">
        <v>6.6131587864315051</v>
      </c>
      <c r="U852" s="58">
        <v>3.6267078191360649</v>
      </c>
      <c r="V852" s="58">
        <v>7.0903387823317932</v>
      </c>
      <c r="W852" s="58">
        <v>0.78728553267757595</v>
      </c>
      <c r="X852" s="58">
        <v>0.7447873104413778</v>
      </c>
      <c r="Y852" s="58">
        <v>0.84850433920296475</v>
      </c>
      <c r="Z852" s="58">
        <v>0.94874890207879792</v>
      </c>
    </row>
    <row r="853" spans="19:26" x14ac:dyDescent="0.2">
      <c r="S853" s="58">
        <v>4.5216893841284911</v>
      </c>
      <c r="T853" s="58">
        <v>8.2103237124291528</v>
      </c>
      <c r="U853" s="58">
        <v>4.7643995809681359</v>
      </c>
      <c r="V853" s="58">
        <v>9.0879664151180766</v>
      </c>
      <c r="W853" s="58">
        <v>0.75712721626457247</v>
      </c>
      <c r="X853" s="58">
        <v>0.64695267048950789</v>
      </c>
      <c r="Y853" s="58">
        <v>0.82873301394000687</v>
      </c>
      <c r="Z853" s="58">
        <v>0.92427788824777868</v>
      </c>
    </row>
    <row r="854" spans="19:26" x14ac:dyDescent="0.2">
      <c r="S854" s="58">
        <v>5.806510701275351</v>
      </c>
      <c r="T854" s="58">
        <v>14.853719839985962</v>
      </c>
      <c r="U854" s="58">
        <v>5.1616531319593122</v>
      </c>
      <c r="V854" s="58">
        <v>14.569031767123716</v>
      </c>
      <c r="W854" s="58">
        <v>0.84046524919312227</v>
      </c>
      <c r="X854" s="58">
        <v>0.63417906134018143</v>
      </c>
      <c r="Y854" s="58">
        <v>0.87099207728842998</v>
      </c>
      <c r="Z854" s="58">
        <v>0.89623686758600973</v>
      </c>
    </row>
    <row r="855" spans="19:26" x14ac:dyDescent="0.2">
      <c r="S855" s="58">
        <v>3.9214831126753151</v>
      </c>
      <c r="T855" s="58">
        <v>6.5039660157263617</v>
      </c>
      <c r="U855" s="58">
        <v>4.0328697116489103</v>
      </c>
      <c r="V855" s="58">
        <v>6.4284754501642443</v>
      </c>
      <c r="W855" s="58">
        <v>0.78197250886713043</v>
      </c>
      <c r="X855" s="58">
        <v>0.57384412000373053</v>
      </c>
      <c r="Y855" s="58">
        <v>0.81902489813530088</v>
      </c>
      <c r="Z855" s="58">
        <v>0.92251783983152114</v>
      </c>
    </row>
    <row r="856" spans="19:26" x14ac:dyDescent="0.2">
      <c r="S856" s="58">
        <v>3.2854504003105678</v>
      </c>
      <c r="T856" s="58">
        <v>4.925818326705155</v>
      </c>
      <c r="U856" s="58">
        <v>2.801325452455762</v>
      </c>
      <c r="V856" s="58">
        <v>3.9135730417579451</v>
      </c>
      <c r="W856" s="58">
        <v>0.84516682198262527</v>
      </c>
      <c r="X856" s="58">
        <v>0.51700154349499039</v>
      </c>
      <c r="Y856" s="58">
        <v>0.8326319317833194</v>
      </c>
      <c r="Z856" s="58">
        <v>0.92354162999517064</v>
      </c>
    </row>
    <row r="857" spans="19:26" x14ac:dyDescent="0.2">
      <c r="S857" s="58">
        <v>5.1499184834254965</v>
      </c>
      <c r="T857" s="58">
        <v>10.606227097363877</v>
      </c>
      <c r="U857" s="58">
        <v>4.8735020444862736</v>
      </c>
      <c r="V857" s="58">
        <v>9.2027117509581604</v>
      </c>
      <c r="W857" s="58">
        <v>0.78030391374106201</v>
      </c>
      <c r="X857" s="58">
        <v>0.69802583411618824</v>
      </c>
      <c r="Y857" s="58">
        <v>0.85407458586213769</v>
      </c>
      <c r="Z857" s="58">
        <v>0.9168513423035195</v>
      </c>
    </row>
    <row r="858" spans="19:26" x14ac:dyDescent="0.2">
      <c r="S858" s="58">
        <v>5.3024209621848479</v>
      </c>
      <c r="T858" s="58">
        <v>12.582556882205859</v>
      </c>
      <c r="U858" s="58">
        <v>4.7262259540521843</v>
      </c>
      <c r="V858" s="58">
        <v>13.177560213348245</v>
      </c>
      <c r="W858" s="58">
        <v>0.76477697866397021</v>
      </c>
      <c r="X858" s="58">
        <v>0.7313782008002635</v>
      </c>
      <c r="Y858" s="58">
        <v>0.7782008726084445</v>
      </c>
      <c r="Z858" s="58">
        <v>0.90246860740924983</v>
      </c>
    </row>
    <row r="859" spans="19:26" x14ac:dyDescent="0.2">
      <c r="S859" s="58">
        <v>7.2712524841000308</v>
      </c>
      <c r="T859" s="58">
        <v>42.344254578125906</v>
      </c>
      <c r="U859" s="58">
        <v>6.255925722595463</v>
      </c>
      <c r="V859" s="58">
        <v>39.658036092741675</v>
      </c>
      <c r="W859" s="58">
        <v>0.83165702061814084</v>
      </c>
      <c r="X859" s="58">
        <v>0.76517567249988616</v>
      </c>
      <c r="Y859" s="58">
        <v>0.81161681183156653</v>
      </c>
      <c r="Z859" s="58">
        <v>0.87910698058906844</v>
      </c>
    </row>
    <row r="860" spans="19:26" x14ac:dyDescent="0.2">
      <c r="S860" s="58">
        <v>4.5177410318313056</v>
      </c>
      <c r="T860" s="58">
        <v>8.3711192769561293</v>
      </c>
      <c r="U860" s="58">
        <v>4.0585608024369497</v>
      </c>
      <c r="V860" s="58">
        <v>6.5687410795705299</v>
      </c>
      <c r="W860" s="58">
        <v>0.79553625194002353</v>
      </c>
      <c r="X860" s="58">
        <v>0.68057852075627345</v>
      </c>
      <c r="Y860" s="58">
        <v>0.84034613245103373</v>
      </c>
      <c r="Z860" s="58">
        <v>0.92260874338469845</v>
      </c>
    </row>
    <row r="861" spans="19:26" x14ac:dyDescent="0.2">
      <c r="S861" s="58">
        <v>3.8503481180031143</v>
      </c>
      <c r="T861" s="58">
        <v>6.3644480079914212</v>
      </c>
      <c r="U861" s="58">
        <v>3.8615492984924051</v>
      </c>
      <c r="V861" s="58">
        <v>7.6453925563130927</v>
      </c>
      <c r="W861" s="58">
        <v>0.8268000042905479</v>
      </c>
      <c r="X861" s="58">
        <v>0.7131733189280407</v>
      </c>
      <c r="Y861" s="58">
        <v>0.83879932495400467</v>
      </c>
      <c r="Z861" s="58">
        <v>0.93715903334095962</v>
      </c>
    </row>
    <row r="862" spans="19:26" x14ac:dyDescent="0.2">
      <c r="S862" s="58">
        <v>6.760239359481945</v>
      </c>
      <c r="T862" s="58">
        <v>25.276758943228931</v>
      </c>
      <c r="U862" s="58">
        <v>6.2640405492438571</v>
      </c>
      <c r="V862" s="58">
        <v>21.317126869608334</v>
      </c>
      <c r="W862" s="58">
        <v>0.79863043621106811</v>
      </c>
      <c r="X862" s="58">
        <v>0.77061880717882847</v>
      </c>
      <c r="Y862" s="58">
        <v>0.82084450877072124</v>
      </c>
      <c r="Z862" s="58">
        <v>0.88818935664202403</v>
      </c>
    </row>
    <row r="863" spans="19:26" x14ac:dyDescent="0.2">
      <c r="S863" s="58">
        <v>4.859407609049442</v>
      </c>
      <c r="T863" s="58">
        <v>9.5151463191851526</v>
      </c>
      <c r="U863" s="58">
        <v>4.6091229283580066</v>
      </c>
      <c r="V863" s="58">
        <v>7.572787741353908</v>
      </c>
      <c r="W863" s="58">
        <v>0.77528164343875139</v>
      </c>
      <c r="X863" s="58">
        <v>0.69999105604503553</v>
      </c>
      <c r="Y863" s="58">
        <v>0.83930657834231404</v>
      </c>
      <c r="Z863" s="58">
        <v>0.92063997514347551</v>
      </c>
    </row>
    <row r="864" spans="19:26" x14ac:dyDescent="0.2">
      <c r="S864" s="58">
        <v>3.4194520480150881</v>
      </c>
      <c r="T864" s="58">
        <v>5.2408749456182591</v>
      </c>
      <c r="U864" s="58">
        <v>3.8411524272611381</v>
      </c>
      <c r="V864" s="58">
        <v>5.0667109566672659</v>
      </c>
      <c r="W864" s="58">
        <v>0.81900275956283619</v>
      </c>
      <c r="X864" s="58">
        <v>0.5861927859727214</v>
      </c>
      <c r="Y864" s="58">
        <v>0.82057847984082843</v>
      </c>
      <c r="Z864" s="58">
        <v>0.93084489219717836</v>
      </c>
    </row>
    <row r="865" spans="19:26" x14ac:dyDescent="0.2">
      <c r="S865" s="58">
        <v>3.0771274756743852</v>
      </c>
      <c r="T865" s="58">
        <v>4.4882451936746861</v>
      </c>
      <c r="U865" s="58">
        <v>3.3312066032362182</v>
      </c>
      <c r="V865" s="58">
        <v>6.1629812626879739</v>
      </c>
      <c r="W865" s="58">
        <v>0.84831590057951312</v>
      </c>
      <c r="X865" s="58">
        <v>0.63905659869532416</v>
      </c>
      <c r="Y865" s="58">
        <v>0.80898947867791848</v>
      </c>
      <c r="Z865" s="58">
        <v>0.94045372227479529</v>
      </c>
    </row>
    <row r="866" spans="19:26" x14ac:dyDescent="0.2">
      <c r="S866" s="58">
        <v>5.8755759294018191</v>
      </c>
      <c r="T866" s="58">
        <v>12.216597394402712</v>
      </c>
      <c r="U866" s="58">
        <v>6.0731066368058908</v>
      </c>
      <c r="V866" s="58">
        <v>11.653004178447846</v>
      </c>
      <c r="W866" s="58">
        <v>0.67238020042549196</v>
      </c>
      <c r="X866" s="58">
        <v>0.71032824653691462</v>
      </c>
      <c r="Y866" s="58">
        <v>0.83655912983192349</v>
      </c>
      <c r="Z866" s="58">
        <v>0.92788113840440223</v>
      </c>
    </row>
    <row r="867" spans="19:26" x14ac:dyDescent="0.2">
      <c r="S867" s="58">
        <v>4.3662301033494257</v>
      </c>
      <c r="T867" s="58">
        <v>7.6759336597110135</v>
      </c>
      <c r="U867" s="58">
        <v>3.931819523299477</v>
      </c>
      <c r="V867" s="58">
        <v>6.7987429058012188</v>
      </c>
      <c r="W867" s="58">
        <v>0.76763766351368246</v>
      </c>
      <c r="X867" s="58">
        <v>0.56597952713711375</v>
      </c>
      <c r="Y867" s="58">
        <v>0.84000118346926556</v>
      </c>
      <c r="Z867" s="58">
        <v>0.91922740162866778</v>
      </c>
    </row>
    <row r="868" spans="19:26" x14ac:dyDescent="0.2">
      <c r="S868" s="58">
        <v>5.1000481865700165</v>
      </c>
      <c r="T868" s="58">
        <v>10.327720284689295</v>
      </c>
      <c r="U868" s="58">
        <v>5.5690331012212866</v>
      </c>
      <c r="V868" s="58">
        <v>10.653844143356343</v>
      </c>
      <c r="W868" s="58">
        <v>0.70615462391409856</v>
      </c>
      <c r="X868" s="58">
        <v>0.68870238978774723</v>
      </c>
      <c r="Y868" s="58">
        <v>0.79165753452741616</v>
      </c>
      <c r="Z868" s="58">
        <v>0.91809707936332496</v>
      </c>
    </row>
    <row r="869" spans="19:26" x14ac:dyDescent="0.2">
      <c r="S869" s="58">
        <v>6.1499342325109021</v>
      </c>
      <c r="T869" s="58">
        <v>15.548904727467047</v>
      </c>
      <c r="U869" s="58">
        <v>6.0472636097633394</v>
      </c>
      <c r="V869" s="58">
        <v>15.332913584662366</v>
      </c>
      <c r="W869" s="58">
        <v>0.72066316858455703</v>
      </c>
      <c r="X869" s="58">
        <v>0.66786359306555121</v>
      </c>
      <c r="Y869" s="58">
        <v>0.81870574107741445</v>
      </c>
      <c r="Z869" s="58">
        <v>0.90219515229125635</v>
      </c>
    </row>
    <row r="870" spans="19:26" x14ac:dyDescent="0.2">
      <c r="S870" s="58">
        <v>5.163289745292321</v>
      </c>
      <c r="T870" s="58">
        <v>11.345701330372837</v>
      </c>
      <c r="U870" s="58">
        <v>5.1405398521855208</v>
      </c>
      <c r="V870" s="58">
        <v>13.598837255307373</v>
      </c>
      <c r="W870" s="58">
        <v>0.8068782585108627</v>
      </c>
      <c r="X870" s="58">
        <v>0.76107789778920487</v>
      </c>
      <c r="Y870" s="58">
        <v>0.83156230130937558</v>
      </c>
      <c r="Z870" s="58">
        <v>0.91160681009485134</v>
      </c>
    </row>
    <row r="871" spans="19:26" x14ac:dyDescent="0.2">
      <c r="S871" s="58">
        <v>6.11635448892764</v>
      </c>
      <c r="T871" s="58">
        <v>14.097028294314541</v>
      </c>
      <c r="U871" s="58">
        <v>6.7902247791651273</v>
      </c>
      <c r="V871" s="58">
        <v>15.468006708886227</v>
      </c>
      <c r="W871" s="58">
        <v>0.70985451963043911</v>
      </c>
      <c r="X871" s="58">
        <v>0.71444569743700925</v>
      </c>
      <c r="Y871" s="58">
        <v>0.8487503645527843</v>
      </c>
      <c r="Z871" s="58">
        <v>0.91506714420214741</v>
      </c>
    </row>
    <row r="872" spans="19:26" x14ac:dyDescent="0.2">
      <c r="S872" s="58">
        <v>4.4919766411676276</v>
      </c>
      <c r="T872" s="58">
        <v>8.7435056146447163</v>
      </c>
      <c r="U872" s="58">
        <v>4.694775202028735</v>
      </c>
      <c r="V872" s="58">
        <v>9.699018511143084</v>
      </c>
      <c r="W872" s="58">
        <v>0.81709166527187049</v>
      </c>
      <c r="X872" s="58">
        <v>0.78763627206964004</v>
      </c>
      <c r="Y872" s="58">
        <v>0.80551135249040051</v>
      </c>
      <c r="Z872" s="58">
        <v>0.91972426098100601</v>
      </c>
    </row>
    <row r="873" spans="19:26" x14ac:dyDescent="0.2">
      <c r="S873" s="58">
        <v>3.526316531690548</v>
      </c>
      <c r="T873" s="58">
        <v>5.5515893488051233</v>
      </c>
      <c r="U873" s="58">
        <v>3.9083328282688945</v>
      </c>
      <c r="V873" s="58">
        <v>6.5577759321855504</v>
      </c>
      <c r="W873" s="58">
        <v>0.78840862492527763</v>
      </c>
      <c r="X873" s="58">
        <v>0.58859602112681153</v>
      </c>
      <c r="Y873" s="58">
        <v>0.78929252310526865</v>
      </c>
      <c r="Z873" s="58">
        <v>0.92540305919941834</v>
      </c>
    </row>
    <row r="874" spans="19:26" x14ac:dyDescent="0.2">
      <c r="S874" s="58">
        <v>3.1907032036958332</v>
      </c>
      <c r="T874" s="58">
        <v>4.7250282872896907</v>
      </c>
      <c r="U874" s="58">
        <v>3.2748514279885379</v>
      </c>
      <c r="V874" s="58">
        <v>5.979535280675643</v>
      </c>
      <c r="W874" s="58">
        <v>0.80974853621311949</v>
      </c>
      <c r="X874" s="58">
        <v>0.56169928451703499</v>
      </c>
      <c r="Y874" s="58">
        <v>0.7974959714308556</v>
      </c>
      <c r="Z874" s="58">
        <v>0.92977082718854542</v>
      </c>
    </row>
    <row r="875" spans="19:26" x14ac:dyDescent="0.2">
      <c r="S875" s="58">
        <v>5.0698761770821612</v>
      </c>
      <c r="T875" s="58">
        <v>11.287205994460594</v>
      </c>
      <c r="U875" s="58">
        <v>5.8014988676034109</v>
      </c>
      <c r="V875" s="58">
        <v>11.188683691341158</v>
      </c>
      <c r="W875" s="58">
        <v>0.81555930787491893</v>
      </c>
      <c r="X875" s="58">
        <v>0.72869367632149462</v>
      </c>
      <c r="Y875" s="58">
        <v>0.81334877794624849</v>
      </c>
      <c r="Z875" s="58">
        <v>0.90608383175270157</v>
      </c>
    </row>
    <row r="876" spans="19:26" x14ac:dyDescent="0.2">
      <c r="S876" s="58">
        <v>3.5405800655811537</v>
      </c>
      <c r="T876" s="58">
        <v>5.5707541088511716</v>
      </c>
      <c r="U876" s="58">
        <v>2.9313503125047591</v>
      </c>
      <c r="V876" s="58">
        <v>5.0805817368256356</v>
      </c>
      <c r="W876" s="58">
        <v>0.80691213497694581</v>
      </c>
      <c r="X876" s="58">
        <v>0.68466083104313202</v>
      </c>
      <c r="Y876" s="58">
        <v>0.8071731963858676</v>
      </c>
      <c r="Z876" s="58">
        <v>0.93841536687271587</v>
      </c>
    </row>
    <row r="877" spans="19:26" x14ac:dyDescent="0.2">
      <c r="S877" s="58">
        <v>8.2565939704572209</v>
      </c>
      <c r="T877" s="58">
        <v>50.081999111843331</v>
      </c>
      <c r="U877" s="58">
        <v>7.7790111843088905</v>
      </c>
      <c r="V877" s="58">
        <v>46.508312831792331</v>
      </c>
      <c r="W877" s="58">
        <v>0.77939371478308939</v>
      </c>
      <c r="X877" s="58">
        <v>0.66060190523858453</v>
      </c>
      <c r="Y877" s="58">
        <v>0.86069078346807537</v>
      </c>
      <c r="Z877" s="58">
        <v>0.87883490607006887</v>
      </c>
    </row>
    <row r="878" spans="19:26" x14ac:dyDescent="0.2">
      <c r="S878" s="58">
        <v>4.656591078593145</v>
      </c>
      <c r="T878" s="58">
        <v>8.7053626414888505</v>
      </c>
      <c r="U878" s="58">
        <v>4.611687161416496</v>
      </c>
      <c r="V878" s="58">
        <v>7.7189644294956032</v>
      </c>
      <c r="W878" s="58">
        <v>0.74922995074024479</v>
      </c>
      <c r="X878" s="58">
        <v>0.61848830788431741</v>
      </c>
      <c r="Y878" s="58">
        <v>0.82002272773314444</v>
      </c>
      <c r="Z878" s="58">
        <v>0.91794853035235979</v>
      </c>
    </row>
    <row r="879" spans="19:26" x14ac:dyDescent="0.2">
      <c r="S879" s="58">
        <v>2.7703668476309407</v>
      </c>
      <c r="T879" s="58">
        <v>3.7407271285601054</v>
      </c>
      <c r="U879" s="58">
        <v>2.1556659171144568</v>
      </c>
      <c r="V879" s="58">
        <v>3.1298290027447981</v>
      </c>
      <c r="W879" s="58">
        <v>0.79795268242007455</v>
      </c>
      <c r="X879" s="58">
        <v>0.52220595718682083</v>
      </c>
      <c r="Y879" s="58">
        <v>0.83279371452275497</v>
      </c>
      <c r="Z879" s="58">
        <v>0.95148594094061345</v>
      </c>
    </row>
    <row r="880" spans="19:26" x14ac:dyDescent="0.2">
      <c r="S880" s="58">
        <v>3.7845844370066026</v>
      </c>
      <c r="T880" s="58">
        <v>6.2349334862217836</v>
      </c>
      <c r="U880" s="58">
        <v>3.6785378416685033</v>
      </c>
      <c r="V880" s="58">
        <v>7.1047152937622693</v>
      </c>
      <c r="W880" s="58">
        <v>0.80483074511745378</v>
      </c>
      <c r="X880" s="58">
        <v>0.71525944912858885</v>
      </c>
      <c r="Y880" s="58">
        <v>0.80923243850224635</v>
      </c>
      <c r="Z880" s="58">
        <v>0.93537101481356311</v>
      </c>
    </row>
    <row r="881" spans="19:26" x14ac:dyDescent="0.2">
      <c r="S881" s="58">
        <v>5.5195851820513679</v>
      </c>
      <c r="T881" s="58">
        <v>11.304893861118069</v>
      </c>
      <c r="U881" s="58">
        <v>5.1561882144082078</v>
      </c>
      <c r="V881" s="58">
        <v>10.497517825119518</v>
      </c>
      <c r="W881" s="58">
        <v>0.70981388141169122</v>
      </c>
      <c r="X881" s="58">
        <v>0.63654461135807305</v>
      </c>
      <c r="Y881" s="58">
        <v>0.84521869517028592</v>
      </c>
      <c r="Z881" s="58">
        <v>0.91817483040675807</v>
      </c>
    </row>
    <row r="882" spans="19:26" x14ac:dyDescent="0.2">
      <c r="S882" s="58">
        <v>4.9658566996451761</v>
      </c>
      <c r="T882" s="58">
        <v>9.5404434894436658</v>
      </c>
      <c r="U882" s="58">
        <v>4.9551504923064007</v>
      </c>
      <c r="V882" s="58">
        <v>10.258036969480415</v>
      </c>
      <c r="W882" s="58">
        <v>0.76986588354014907</v>
      </c>
      <c r="X882" s="58">
        <v>0.72602676047877801</v>
      </c>
      <c r="Y882" s="58">
        <v>0.8706285603925753</v>
      </c>
      <c r="Z882" s="58">
        <v>0.92976061847693225</v>
      </c>
    </row>
    <row r="883" spans="19:26" x14ac:dyDescent="0.2">
      <c r="S883" s="58">
        <v>4.7512595428640747</v>
      </c>
      <c r="T883" s="58">
        <v>9.7669613390325036</v>
      </c>
      <c r="U883" s="58">
        <v>5.2974562023765106</v>
      </c>
      <c r="V883" s="58">
        <v>9.1187415043533484</v>
      </c>
      <c r="W883" s="58">
        <v>0.7845870335977907</v>
      </c>
      <c r="X883" s="58">
        <v>0.65013591040199503</v>
      </c>
      <c r="Y883" s="58">
        <v>0.79010983890356667</v>
      </c>
      <c r="Z883" s="58">
        <v>0.90596539932417597</v>
      </c>
    </row>
    <row r="884" spans="19:26" x14ac:dyDescent="0.2">
      <c r="S884" s="58">
        <v>5.291144914276515</v>
      </c>
      <c r="T884" s="58">
        <v>10.364990417328883</v>
      </c>
      <c r="U884" s="58">
        <v>5.8289450771345512</v>
      </c>
      <c r="V884" s="58">
        <v>11.476276453534256</v>
      </c>
      <c r="W884" s="58">
        <v>0.72861038476186757</v>
      </c>
      <c r="X884" s="58">
        <v>0.72122635019173198</v>
      </c>
      <c r="Y884" s="58">
        <v>0.86619877677367552</v>
      </c>
      <c r="Z884" s="58">
        <v>0.93164709526251288</v>
      </c>
    </row>
    <row r="885" spans="19:26" x14ac:dyDescent="0.2">
      <c r="S885" s="58">
        <v>5.9020801050212794</v>
      </c>
      <c r="T885" s="58">
        <v>14.612218617414218</v>
      </c>
      <c r="U885" s="58">
        <v>6.706536139384446</v>
      </c>
      <c r="V885" s="58">
        <v>18.023134148303829</v>
      </c>
      <c r="W885" s="58">
        <v>0.80539140251336017</v>
      </c>
      <c r="X885" s="58">
        <v>0.68610707169781826</v>
      </c>
      <c r="Y885" s="58">
        <v>0.87472452099447073</v>
      </c>
      <c r="Z885" s="58">
        <v>0.90287022484814572</v>
      </c>
    </row>
    <row r="886" spans="19:26" x14ac:dyDescent="0.2">
      <c r="S886" s="58">
        <v>5.8783319373772045</v>
      </c>
      <c r="T886" s="58">
        <v>16.717700018466164</v>
      </c>
      <c r="U886" s="58">
        <v>6.2627234334726296</v>
      </c>
      <c r="V886" s="58">
        <v>18.002614505058887</v>
      </c>
      <c r="W886" s="58">
        <v>0.82916108719052661</v>
      </c>
      <c r="X886" s="58">
        <v>0.70223523521589515</v>
      </c>
      <c r="Y886" s="58">
        <v>0.82215926789983984</v>
      </c>
      <c r="Z886" s="58">
        <v>0.89292972890670641</v>
      </c>
    </row>
    <row r="887" spans="19:26" x14ac:dyDescent="0.2">
      <c r="S887" s="58">
        <v>4.7783592087256519</v>
      </c>
      <c r="T887" s="58">
        <v>9.3853591133972287</v>
      </c>
      <c r="U887" s="58">
        <v>4.4296113078906183</v>
      </c>
      <c r="V887" s="58">
        <v>8.2999102029991416</v>
      </c>
      <c r="W887" s="58">
        <v>0.79041347545590956</v>
      </c>
      <c r="X887" s="58">
        <v>0.73612465103736979</v>
      </c>
      <c r="Y887" s="58">
        <v>0.83434163727713395</v>
      </c>
      <c r="Z887" s="58">
        <v>0.92130699909724678</v>
      </c>
    </row>
    <row r="888" spans="19:26" x14ac:dyDescent="0.2">
      <c r="S888" s="58">
        <v>4.7884158791835345</v>
      </c>
      <c r="T888" s="58">
        <v>9.0786986050376779</v>
      </c>
      <c r="U888" s="58">
        <v>3.9307323811821568</v>
      </c>
      <c r="V888" s="58">
        <v>9.9255968143142965</v>
      </c>
      <c r="W888" s="58">
        <v>0.7474557501486887</v>
      </c>
      <c r="X888" s="58">
        <v>0.62360421854777426</v>
      </c>
      <c r="Y888" s="58">
        <v>0.82956358572962818</v>
      </c>
      <c r="Z888" s="58">
        <v>0.91842235742905454</v>
      </c>
    </row>
    <row r="889" spans="19:26" x14ac:dyDescent="0.2">
      <c r="S889" s="58">
        <v>5.4766565383729731</v>
      </c>
      <c r="T889" s="58">
        <v>11.477435394894153</v>
      </c>
      <c r="U889" s="58">
        <v>5.5826269992481663</v>
      </c>
      <c r="V889" s="58">
        <v>10.995809575860726</v>
      </c>
      <c r="W889" s="58">
        <v>0.72731909458944133</v>
      </c>
      <c r="X889" s="58">
        <v>0.58208111838869636</v>
      </c>
      <c r="Y889" s="58">
        <v>0.84197474623202573</v>
      </c>
      <c r="Z889" s="58">
        <v>0.90911775756942181</v>
      </c>
    </row>
    <row r="890" spans="19:26" x14ac:dyDescent="0.2">
      <c r="S890" s="58">
        <v>4.5606120570294948</v>
      </c>
      <c r="T890" s="58">
        <v>8.2516000392560915</v>
      </c>
      <c r="U890" s="58">
        <v>4.2586019957543204</v>
      </c>
      <c r="V890" s="58">
        <v>8.2904395681808367</v>
      </c>
      <c r="W890" s="58">
        <v>0.76742157970957159</v>
      </c>
      <c r="X890" s="58">
        <v>0.7421378113386965</v>
      </c>
      <c r="Y890" s="58">
        <v>0.84922712863107352</v>
      </c>
      <c r="Z890" s="58">
        <v>0.93674985739522221</v>
      </c>
    </row>
    <row r="891" spans="19:26" x14ac:dyDescent="0.2">
      <c r="S891" s="58">
        <v>2.9880341040313518</v>
      </c>
      <c r="T891" s="58">
        <v>4.3423754992690027</v>
      </c>
      <c r="U891" s="58">
        <v>3.2891386673644329</v>
      </c>
      <c r="V891" s="58">
        <v>4.4803907031102721</v>
      </c>
      <c r="W891" s="58">
        <v>0.86371358029754142</v>
      </c>
      <c r="X891" s="58">
        <v>0.62825581057429691</v>
      </c>
      <c r="Y891" s="58">
        <v>0.78749391459906859</v>
      </c>
      <c r="Z891" s="58">
        <v>0.9327509340840614</v>
      </c>
    </row>
    <row r="892" spans="19:26" x14ac:dyDescent="0.2">
      <c r="S892" s="58">
        <v>6.4978794828805571</v>
      </c>
      <c r="T892" s="58">
        <v>19.220823178784752</v>
      </c>
      <c r="U892" s="58">
        <v>5.8752855648480251</v>
      </c>
      <c r="V892" s="58">
        <v>17.487840344599977</v>
      </c>
      <c r="W892" s="58">
        <v>0.6999036182533771</v>
      </c>
      <c r="X892" s="58">
        <v>0.5492471151236944</v>
      </c>
      <c r="Y892" s="58">
        <v>0.77910607786810393</v>
      </c>
      <c r="Z892" s="58">
        <v>0.88829828274208178</v>
      </c>
    </row>
    <row r="893" spans="19:26" x14ac:dyDescent="0.2">
      <c r="S893" s="58">
        <v>3.9372547441632815</v>
      </c>
      <c r="T893" s="58">
        <v>6.8365481703337068</v>
      </c>
      <c r="U893" s="58">
        <v>4.5642189989594684</v>
      </c>
      <c r="V893" s="58">
        <v>7.3322166644058928</v>
      </c>
      <c r="W893" s="58">
        <v>0.83671565654537561</v>
      </c>
      <c r="X893" s="58">
        <v>0.655772715055287</v>
      </c>
      <c r="Y893" s="58">
        <v>0.80500775880950071</v>
      </c>
      <c r="Z893" s="58">
        <v>0.91815783223435177</v>
      </c>
    </row>
    <row r="894" spans="19:26" x14ac:dyDescent="0.2">
      <c r="S894" s="58">
        <v>4.3993284667978507</v>
      </c>
      <c r="T894" s="58">
        <v>8.0607721365422869</v>
      </c>
      <c r="U894" s="58">
        <v>4.7389548030273083</v>
      </c>
      <c r="V894" s="58">
        <v>6.5980712298709037</v>
      </c>
      <c r="W894" s="58">
        <v>0.82781038478738556</v>
      </c>
      <c r="X894" s="58">
        <v>0.68414734606521899</v>
      </c>
      <c r="Y894" s="58">
        <v>0.85151719506831491</v>
      </c>
      <c r="Z894" s="58">
        <v>0.92232069197782529</v>
      </c>
    </row>
    <row r="895" spans="19:26" x14ac:dyDescent="0.2">
      <c r="S895" s="58">
        <v>3.643170690460642</v>
      </c>
      <c r="T895" s="58">
        <v>5.888237796840877</v>
      </c>
      <c r="U895" s="58">
        <v>3.6887617994373265</v>
      </c>
      <c r="V895" s="58">
        <v>4.9965049127234096</v>
      </c>
      <c r="W895" s="58">
        <v>0.76556598258757669</v>
      </c>
      <c r="X895" s="58">
        <v>0.65557389815907563</v>
      </c>
      <c r="Y895" s="58">
        <v>0.76994945349451482</v>
      </c>
      <c r="Z895" s="58">
        <v>0.92889921335527792</v>
      </c>
    </row>
    <row r="896" spans="19:26" x14ac:dyDescent="0.2">
      <c r="S896" s="58">
        <v>5.4736642962083417</v>
      </c>
      <c r="T896" s="58">
        <v>13.054597249283251</v>
      </c>
      <c r="U896" s="58">
        <v>4.9802555661156873</v>
      </c>
      <c r="V896" s="58">
        <v>11.682319421787495</v>
      </c>
      <c r="W896" s="58">
        <v>0.82414571801276471</v>
      </c>
      <c r="X896" s="58">
        <v>0.70993270233530992</v>
      </c>
      <c r="Y896" s="58">
        <v>0.84474131873926106</v>
      </c>
      <c r="Z896" s="58">
        <v>0.90305675742409475</v>
      </c>
    </row>
    <row r="897" spans="19:26" x14ac:dyDescent="0.2">
      <c r="S897" s="58">
        <v>5.8747567843953163</v>
      </c>
      <c r="T897" s="58">
        <v>12.938449717881035</v>
      </c>
      <c r="U897" s="58">
        <v>5.9916609429081804</v>
      </c>
      <c r="V897" s="58">
        <v>12.672864889246727</v>
      </c>
      <c r="W897" s="58">
        <v>0.69357798908184709</v>
      </c>
      <c r="X897" s="58">
        <v>0.78350332424277136</v>
      </c>
      <c r="Y897" s="58">
        <v>0.8272817909168394</v>
      </c>
      <c r="Z897" s="58">
        <v>0.92440015767226713</v>
      </c>
    </row>
    <row r="898" spans="19:26" x14ac:dyDescent="0.2">
      <c r="S898" s="58">
        <v>4.0902523971465428</v>
      </c>
      <c r="T898" s="58">
        <v>6.9726325063300258</v>
      </c>
      <c r="U898" s="58">
        <v>4.4656417470460203</v>
      </c>
      <c r="V898" s="58">
        <v>6.5977650220183977</v>
      </c>
      <c r="W898" s="58">
        <v>0.8234642087310412</v>
      </c>
      <c r="X898" s="58">
        <v>0.58127633740702844</v>
      </c>
      <c r="Y898" s="58">
        <v>0.85913646808566535</v>
      </c>
      <c r="Z898" s="58">
        <v>0.92106620293969599</v>
      </c>
    </row>
    <row r="899" spans="19:26" x14ac:dyDescent="0.2">
      <c r="S899" s="58">
        <v>4.5343320121632233</v>
      </c>
      <c r="T899" s="58">
        <v>9.0740644465708549</v>
      </c>
      <c r="U899" s="58">
        <v>5.324686543439368</v>
      </c>
      <c r="V899" s="58">
        <v>10.987349115202658</v>
      </c>
      <c r="W899" s="58">
        <v>0.83926420088748943</v>
      </c>
      <c r="X899" s="58">
        <v>0.70927447547021583</v>
      </c>
      <c r="Y899" s="58">
        <v>0.80547936148762778</v>
      </c>
      <c r="Z899" s="58">
        <v>0.90965294298578936</v>
      </c>
    </row>
    <row r="900" spans="19:26" x14ac:dyDescent="0.2">
      <c r="S900" s="58">
        <v>5.3021391931904844</v>
      </c>
      <c r="T900" s="58">
        <v>10.989562472913764</v>
      </c>
      <c r="U900" s="58">
        <v>5.857028017204799</v>
      </c>
      <c r="V900" s="58">
        <v>13.470741202485485</v>
      </c>
      <c r="W900" s="58">
        <v>0.69868670316547088</v>
      </c>
      <c r="X900" s="58">
        <v>0.6950930246901893</v>
      </c>
      <c r="Y900" s="58">
        <v>0.79720392208752655</v>
      </c>
      <c r="Z900" s="58">
        <v>0.91816825463808938</v>
      </c>
    </row>
    <row r="901" spans="19:26" x14ac:dyDescent="0.2">
      <c r="S901" s="58">
        <v>4.4252680950807832</v>
      </c>
      <c r="T901" s="58">
        <v>8.0645869212383321</v>
      </c>
      <c r="U901" s="58">
        <v>3.6573150572336086</v>
      </c>
      <c r="V901" s="58">
        <v>8.7514119444010277</v>
      </c>
      <c r="W901" s="58">
        <v>0.80311425895267252</v>
      </c>
      <c r="X901" s="58">
        <v>0.63074289759982971</v>
      </c>
      <c r="Y901" s="58">
        <v>0.84372070390943343</v>
      </c>
      <c r="Z901" s="58">
        <v>0.91912813585267505</v>
      </c>
    </row>
    <row r="902" spans="19:26" x14ac:dyDescent="0.2">
      <c r="S902" s="58">
        <v>4.0575087306847042</v>
      </c>
      <c r="T902" s="58">
        <v>7.058710048908484</v>
      </c>
      <c r="U902" s="58">
        <v>3.7114982722504011</v>
      </c>
      <c r="V902" s="58">
        <v>7.0010852647293929</v>
      </c>
      <c r="W902" s="58">
        <v>0.81485292751127281</v>
      </c>
      <c r="X902" s="58">
        <v>0.51931648293474164</v>
      </c>
      <c r="Y902" s="58">
        <v>0.81863623552073317</v>
      </c>
      <c r="Z902" s="58">
        <v>0.90838512367475022</v>
      </c>
    </row>
    <row r="903" spans="19:26" x14ac:dyDescent="0.2">
      <c r="S903" s="58">
        <v>4.5621190863278445</v>
      </c>
      <c r="T903" s="58">
        <v>8.2662743480449112</v>
      </c>
      <c r="U903" s="58">
        <v>4.5484512548089118</v>
      </c>
      <c r="V903" s="58">
        <v>7.2443946045532064</v>
      </c>
      <c r="W903" s="58">
        <v>0.79284656437016854</v>
      </c>
      <c r="X903" s="58">
        <v>0.74289337791799648</v>
      </c>
      <c r="Y903" s="58">
        <v>0.87113002781181448</v>
      </c>
      <c r="Z903" s="58">
        <v>0.93643854489230915</v>
      </c>
    </row>
    <row r="904" spans="19:26" x14ac:dyDescent="0.2">
      <c r="S904" s="58">
        <v>6.7649662209351762</v>
      </c>
      <c r="T904" s="58">
        <v>16.41607288567128</v>
      </c>
      <c r="U904" s="58">
        <v>6.1287868256066336</v>
      </c>
      <c r="V904" s="58">
        <v>16.216722603378983</v>
      </c>
      <c r="W904" s="58">
        <v>0.69149062026554586</v>
      </c>
      <c r="X904" s="58">
        <v>0.6915738938509729</v>
      </c>
      <c r="Y904" s="58">
        <v>0.872481191866054</v>
      </c>
      <c r="Z904" s="58">
        <v>0.91314710560291623</v>
      </c>
    </row>
    <row r="905" spans="19:26" x14ac:dyDescent="0.2">
      <c r="S905" s="58">
        <v>5.7079045088902385</v>
      </c>
      <c r="T905" s="58">
        <v>11.140476637779823</v>
      </c>
      <c r="U905" s="58">
        <v>6.6700470301250414</v>
      </c>
      <c r="V905" s="58">
        <v>13.540537183239687</v>
      </c>
      <c r="W905" s="58">
        <v>0.69492964471298868</v>
      </c>
      <c r="X905" s="58">
        <v>0.70080942216730246</v>
      </c>
      <c r="Y905" s="58">
        <v>0.88989749465539669</v>
      </c>
      <c r="Z905" s="58">
        <v>0.93769914792919351</v>
      </c>
    </row>
    <row r="906" spans="19:26" x14ac:dyDescent="0.2">
      <c r="S906" s="58">
        <v>4.1028364663722776</v>
      </c>
      <c r="T906" s="58">
        <v>7.125294529776629</v>
      </c>
      <c r="U906" s="58">
        <v>4.1892127209254957</v>
      </c>
      <c r="V906" s="58">
        <v>5.8908283965896908</v>
      </c>
      <c r="W906" s="58">
        <v>0.81564096570404765</v>
      </c>
      <c r="X906" s="58">
        <v>0.70455282341611991</v>
      </c>
      <c r="Y906" s="58">
        <v>0.83251724621307954</v>
      </c>
      <c r="Z906" s="58">
        <v>0.92943645877035397</v>
      </c>
    </row>
    <row r="907" spans="19:26" x14ac:dyDescent="0.2">
      <c r="S907" s="58">
        <v>4.0042072048304327</v>
      </c>
      <c r="T907" s="58">
        <v>6.7396160621917831</v>
      </c>
      <c r="U907" s="58">
        <v>4.139314452409538</v>
      </c>
      <c r="V907" s="58">
        <v>7.2764605234151576</v>
      </c>
      <c r="W907" s="58">
        <v>0.79582335041118479</v>
      </c>
      <c r="X907" s="58">
        <v>0.57735331798023981</v>
      </c>
      <c r="Y907" s="58">
        <v>0.83169597150954766</v>
      </c>
      <c r="Z907" s="58">
        <v>0.92140442131876399</v>
      </c>
    </row>
    <row r="908" spans="19:26" x14ac:dyDescent="0.2">
      <c r="S908" s="58">
        <v>5.4654578756415981</v>
      </c>
      <c r="T908" s="58">
        <v>12.600645535300746</v>
      </c>
      <c r="U908" s="58">
        <v>5.2808311321336845</v>
      </c>
      <c r="V908" s="58">
        <v>11.270363317608119</v>
      </c>
      <c r="W908" s="58">
        <v>0.80995602963828284</v>
      </c>
      <c r="X908" s="58">
        <v>0.70631068590184842</v>
      </c>
      <c r="Y908" s="58">
        <v>0.85302665224912377</v>
      </c>
      <c r="Z908" s="58">
        <v>0.90645106286365917</v>
      </c>
    </row>
    <row r="909" spans="19:26" x14ac:dyDescent="0.2">
      <c r="S909" s="58">
        <v>5.0859078111446729</v>
      </c>
      <c r="T909" s="58">
        <v>10.033337154692628</v>
      </c>
      <c r="U909" s="58">
        <v>5.1276313939516598</v>
      </c>
      <c r="V909" s="58">
        <v>8.8383165395814878</v>
      </c>
      <c r="W909" s="58">
        <v>0.78969257724708253</v>
      </c>
      <c r="X909" s="58">
        <v>0.54565402443151467</v>
      </c>
      <c r="Y909" s="58">
        <v>0.8876494384918352</v>
      </c>
      <c r="Z909" s="58">
        <v>0.90905543787835164</v>
      </c>
    </row>
    <row r="910" spans="19:26" x14ac:dyDescent="0.2">
      <c r="S910" s="58">
        <v>4.245878423851682</v>
      </c>
      <c r="T910" s="58">
        <v>7.1495298891117658</v>
      </c>
      <c r="U910" s="58">
        <v>4.057219658904609</v>
      </c>
      <c r="V910" s="58">
        <v>6.81363808343347</v>
      </c>
      <c r="W910" s="58">
        <v>0.73679401571276026</v>
      </c>
      <c r="X910" s="58">
        <v>0.62911072064834805</v>
      </c>
      <c r="Y910" s="58">
        <v>0.83559135364582093</v>
      </c>
      <c r="Z910" s="58">
        <v>0.93616150041556556</v>
      </c>
    </row>
    <row r="911" spans="19:26" x14ac:dyDescent="0.2">
      <c r="S911" s="58">
        <v>3.2631234024695224</v>
      </c>
      <c r="T911" s="58">
        <v>4.8241553858402044</v>
      </c>
      <c r="U911" s="58">
        <v>3.4343036759696233</v>
      </c>
      <c r="V911" s="58">
        <v>4.0758788237165389</v>
      </c>
      <c r="W911" s="58">
        <v>0.83516776049462604</v>
      </c>
      <c r="X911" s="58">
        <v>0.56256206974401346</v>
      </c>
      <c r="Y911" s="58">
        <v>0.8466203827387363</v>
      </c>
      <c r="Z911" s="58">
        <v>0.9360363056506591</v>
      </c>
    </row>
    <row r="912" spans="19:26" x14ac:dyDescent="0.2">
      <c r="S912" s="58">
        <v>3.8390361733112397</v>
      </c>
      <c r="T912" s="58">
        <v>6.130837486848411</v>
      </c>
      <c r="U912" s="58">
        <v>4.2856087988741001</v>
      </c>
      <c r="V912" s="58">
        <v>6.0073712843358109</v>
      </c>
      <c r="W912" s="58">
        <v>0.75210245512116369</v>
      </c>
      <c r="X912" s="58">
        <v>0.666664108736852</v>
      </c>
      <c r="Y912" s="58">
        <v>0.82478483759754917</v>
      </c>
      <c r="Z912" s="58">
        <v>0.94591894142285127</v>
      </c>
    </row>
    <row r="913" spans="19:26" x14ac:dyDescent="0.2">
      <c r="S913" s="58">
        <v>7.3441807881251409</v>
      </c>
      <c r="T913" s="58">
        <v>25.660257604814465</v>
      </c>
      <c r="U913" s="58">
        <v>8.7073680712786388</v>
      </c>
      <c r="V913" s="58">
        <v>41.081550696671798</v>
      </c>
      <c r="W913" s="58">
        <v>0.7413634198708815</v>
      </c>
      <c r="X913" s="58">
        <v>0.72012552136929187</v>
      </c>
      <c r="Y913" s="58">
        <v>0.85067338953817928</v>
      </c>
      <c r="Z913" s="58">
        <v>0.89207160848760081</v>
      </c>
    </row>
    <row r="914" spans="19:26" x14ac:dyDescent="0.2">
      <c r="S914" s="58">
        <v>4.7212473293581034</v>
      </c>
      <c r="T914" s="58">
        <v>9.9454571634025211</v>
      </c>
      <c r="U914" s="58">
        <v>5.1163385946768978</v>
      </c>
      <c r="V914" s="58">
        <v>10.218617934347916</v>
      </c>
      <c r="W914" s="58">
        <v>0.87079895348581782</v>
      </c>
      <c r="X914" s="58">
        <v>0.80389824907363761</v>
      </c>
      <c r="Y914" s="58">
        <v>0.82307966825002987</v>
      </c>
      <c r="Z914" s="58">
        <v>0.91176247431845914</v>
      </c>
    </row>
    <row r="915" spans="19:26" x14ac:dyDescent="0.2">
      <c r="S915" s="58">
        <v>4.1508910981168272</v>
      </c>
      <c r="T915" s="58">
        <v>7.4143734222019351</v>
      </c>
      <c r="U915" s="58">
        <v>3.6235550148986047</v>
      </c>
      <c r="V915" s="58">
        <v>8.1436440770138123</v>
      </c>
      <c r="W915" s="58">
        <v>0.83389077471192163</v>
      </c>
      <c r="X915" s="58">
        <v>0.61727635619700227</v>
      </c>
      <c r="Y915" s="58">
        <v>0.82470260380067228</v>
      </c>
      <c r="Z915" s="58">
        <v>0.91465345252209351</v>
      </c>
    </row>
    <row r="916" spans="19:26" x14ac:dyDescent="0.2">
      <c r="S916" s="58">
        <v>4.4173374559462983</v>
      </c>
      <c r="T916" s="58">
        <v>7.4873448695406193</v>
      </c>
      <c r="U916" s="58">
        <v>4.0627639966380622</v>
      </c>
      <c r="V916" s="58">
        <v>8.2826863438420801</v>
      </c>
      <c r="W916" s="58">
        <v>0.76685266640307037</v>
      </c>
      <c r="X916" s="58">
        <v>0.58612180593522401</v>
      </c>
      <c r="Y916" s="58">
        <v>0.89545943598569311</v>
      </c>
      <c r="Z916" s="58">
        <v>0.93347081443128299</v>
      </c>
    </row>
    <row r="917" spans="19:26" x14ac:dyDescent="0.2">
      <c r="S917" s="58">
        <v>4.7411839730019718</v>
      </c>
      <c r="T917" s="58">
        <v>8.9323881679022055</v>
      </c>
      <c r="U917" s="58">
        <v>4.9075626133207439</v>
      </c>
      <c r="V917" s="58">
        <v>9.027100339226342</v>
      </c>
      <c r="W917" s="58">
        <v>0.74407930138531841</v>
      </c>
      <c r="X917" s="58">
        <v>0.66478326834806545</v>
      </c>
      <c r="Y917" s="58">
        <v>0.82371837423910366</v>
      </c>
      <c r="Z917" s="58">
        <v>0.92285675042938808</v>
      </c>
    </row>
    <row r="918" spans="19:26" x14ac:dyDescent="0.2">
      <c r="S918" s="58">
        <v>6.7066110438282811</v>
      </c>
      <c r="T918" s="58">
        <v>20.952383662440852</v>
      </c>
      <c r="U918" s="58">
        <v>6.5726839325583413</v>
      </c>
      <c r="V918" s="58">
        <v>25.688170812989021</v>
      </c>
      <c r="W918" s="58">
        <v>0.75245406504415335</v>
      </c>
      <c r="X918" s="58">
        <v>0.6842573172267884</v>
      </c>
      <c r="Y918" s="58">
        <v>0.82963348471128051</v>
      </c>
      <c r="Z918" s="58">
        <v>0.8927532933690544</v>
      </c>
    </row>
    <row r="919" spans="19:26" x14ac:dyDescent="0.2">
      <c r="S919" s="58">
        <v>5.8749038897773334</v>
      </c>
      <c r="T919" s="58">
        <v>13.084471340636769</v>
      </c>
      <c r="U919" s="58">
        <v>7.1028284003067892</v>
      </c>
      <c r="V919" s="58">
        <v>13.586676668106984</v>
      </c>
      <c r="W919" s="58">
        <v>0.72089078767250414</v>
      </c>
      <c r="X919" s="58">
        <v>0.67325881324353709</v>
      </c>
      <c r="Y919" s="58">
        <v>0.85040979963874896</v>
      </c>
      <c r="Z919" s="58">
        <v>0.91354033018965219</v>
      </c>
    </row>
    <row r="920" spans="19:26" x14ac:dyDescent="0.2">
      <c r="S920" s="58">
        <v>4.7806891427395133</v>
      </c>
      <c r="T920" s="58">
        <v>9.8601693222897033</v>
      </c>
      <c r="U920" s="58">
        <v>4.4618329556218885</v>
      </c>
      <c r="V920" s="58">
        <v>7.2984045123760062</v>
      </c>
      <c r="W920" s="58">
        <v>0.77860867299904435</v>
      </c>
      <c r="X920" s="58">
        <v>0.70113022382535151</v>
      </c>
      <c r="Y920" s="58">
        <v>0.78870410203986585</v>
      </c>
      <c r="Z920" s="58">
        <v>0.90967034038335759</v>
      </c>
    </row>
    <row r="921" spans="19:26" x14ac:dyDescent="0.2">
      <c r="S921" s="58">
        <v>4.7225949357202062</v>
      </c>
      <c r="T921" s="58">
        <v>9.2788106264196362</v>
      </c>
      <c r="U921" s="58">
        <v>4.8324733983032209</v>
      </c>
      <c r="V921" s="58">
        <v>10.376858155459312</v>
      </c>
      <c r="W921" s="58">
        <v>0.79354379337041303</v>
      </c>
      <c r="X921" s="58">
        <v>0.70641367792262799</v>
      </c>
      <c r="Y921" s="58">
        <v>0.82600627153693673</v>
      </c>
      <c r="Z921" s="58">
        <v>0.91738348203814157</v>
      </c>
    </row>
    <row r="922" spans="19:26" x14ac:dyDescent="0.2">
      <c r="S922" s="58">
        <v>4.3548635464516137</v>
      </c>
      <c r="T922" s="58">
        <v>7.8147167541205897</v>
      </c>
      <c r="U922" s="58">
        <v>4.0414346302988582</v>
      </c>
      <c r="V922" s="58">
        <v>7.0441603981433172</v>
      </c>
      <c r="W922" s="58">
        <v>0.74319934534147247</v>
      </c>
      <c r="X922" s="58">
        <v>0.52611925590845365</v>
      </c>
      <c r="Y922" s="58">
        <v>0.79626984213707785</v>
      </c>
      <c r="Z922" s="58">
        <v>0.91007751398519043</v>
      </c>
    </row>
    <row r="923" spans="19:26" x14ac:dyDescent="0.2">
      <c r="S923" s="58">
        <v>4.5394564725133906</v>
      </c>
      <c r="T923" s="58">
        <v>8.4776073111999573</v>
      </c>
      <c r="U923" s="58">
        <v>4.44627895849524</v>
      </c>
      <c r="V923" s="58">
        <v>8.1664977345718803</v>
      </c>
      <c r="W923" s="58">
        <v>0.80275663916059592</v>
      </c>
      <c r="X923" s="58">
        <v>0.55992600533057901</v>
      </c>
      <c r="Y923" s="58">
        <v>0.84294180901926041</v>
      </c>
      <c r="Z923" s="58">
        <v>0.9098922199087276</v>
      </c>
    </row>
    <row r="924" spans="19:26" x14ac:dyDescent="0.2">
      <c r="S924" s="58">
        <v>3.4735692959701252</v>
      </c>
      <c r="T924" s="58">
        <v>5.2275453408473735</v>
      </c>
      <c r="U924" s="58">
        <v>3.2707146536998484</v>
      </c>
      <c r="V924" s="58">
        <v>4.101097234757284</v>
      </c>
      <c r="W924" s="58">
        <v>0.74298339360857379</v>
      </c>
      <c r="X924" s="58">
        <v>0.57938180100148551</v>
      </c>
      <c r="Y924" s="58">
        <v>0.81010257993915313</v>
      </c>
      <c r="Z924" s="58">
        <v>0.94259723694394615</v>
      </c>
    </row>
    <row r="925" spans="19:26" x14ac:dyDescent="0.2">
      <c r="S925" s="58">
        <v>3.8931469407453321</v>
      </c>
      <c r="T925" s="58">
        <v>6.4877587254366764</v>
      </c>
      <c r="U925" s="58">
        <v>4.5647255381889336</v>
      </c>
      <c r="V925" s="58">
        <v>7.0845868795669391</v>
      </c>
      <c r="W925" s="58">
        <v>0.77687161680673633</v>
      </c>
      <c r="X925" s="58">
        <v>0.70951326463289588</v>
      </c>
      <c r="Y925" s="58">
        <v>0.80214263583626511</v>
      </c>
      <c r="Z925" s="58">
        <v>0.93556686126719291</v>
      </c>
    </row>
    <row r="926" spans="19:26" x14ac:dyDescent="0.2">
      <c r="S926" s="58">
        <v>4.5936578939458199</v>
      </c>
      <c r="T926" s="58">
        <v>7.8379154722610558</v>
      </c>
      <c r="U926" s="58">
        <v>4.5126070711691417</v>
      </c>
      <c r="V926" s="58">
        <v>6.7390798024925669</v>
      </c>
      <c r="W926" s="58">
        <v>0.68815431664972415</v>
      </c>
      <c r="X926" s="58">
        <v>0.68389805316550412</v>
      </c>
      <c r="Y926" s="58">
        <v>0.83588985184229425</v>
      </c>
      <c r="Z926" s="58">
        <v>0.9506486988282834</v>
      </c>
    </row>
    <row r="927" spans="19:26" x14ac:dyDescent="0.2">
      <c r="S927" s="58">
        <v>3.8822824116396739</v>
      </c>
      <c r="T927" s="58">
        <v>6.547938994386107</v>
      </c>
      <c r="U927" s="58">
        <v>3.8036522275747071</v>
      </c>
      <c r="V927" s="58">
        <v>6.2680610453070216</v>
      </c>
      <c r="W927" s="58">
        <v>0.79698862947626914</v>
      </c>
      <c r="X927" s="58">
        <v>0.71393536231096866</v>
      </c>
      <c r="Y927" s="58">
        <v>0.79929217770785987</v>
      </c>
      <c r="Z927" s="58">
        <v>0.9309501563377427</v>
      </c>
    </row>
    <row r="928" spans="19:26" x14ac:dyDescent="0.2">
      <c r="S928" s="58">
        <v>3.5374848161042594</v>
      </c>
      <c r="T928" s="58">
        <v>5.7540596227088345</v>
      </c>
      <c r="U928" s="58">
        <v>3.8451946909556343</v>
      </c>
      <c r="V928" s="58">
        <v>5.1823586579228884</v>
      </c>
      <c r="W928" s="58">
        <v>0.85655628300766362</v>
      </c>
      <c r="X928" s="58">
        <v>0.60713459681764348</v>
      </c>
      <c r="Y928" s="58">
        <v>0.78749801488619442</v>
      </c>
      <c r="Z928" s="58">
        <v>0.91591400988546756</v>
      </c>
    </row>
    <row r="929" spans="19:26" x14ac:dyDescent="0.2">
      <c r="S929" s="58">
        <v>5.1002599024054955</v>
      </c>
      <c r="T929" s="58">
        <v>9.8346828957019223</v>
      </c>
      <c r="U929" s="58">
        <v>5.4609313426341419</v>
      </c>
      <c r="V929" s="58">
        <v>10.268730003407098</v>
      </c>
      <c r="W929" s="58">
        <v>0.75938648225070304</v>
      </c>
      <c r="X929" s="58">
        <v>0.73030948351519898</v>
      </c>
      <c r="Y929" s="58">
        <v>0.88100496119915461</v>
      </c>
      <c r="Z929" s="58">
        <v>0.93235530132375322</v>
      </c>
    </row>
    <row r="930" spans="19:26" x14ac:dyDescent="0.2">
      <c r="S930" s="58">
        <v>5.9469020233057028</v>
      </c>
      <c r="T930" s="58">
        <v>15.544913130332375</v>
      </c>
      <c r="U930" s="58">
        <v>5.4089444607042481</v>
      </c>
      <c r="V930" s="58">
        <v>15.768042994450916</v>
      </c>
      <c r="W930" s="58">
        <v>0.7385481373448759</v>
      </c>
      <c r="X930" s="58">
        <v>0.66062043108537849</v>
      </c>
      <c r="Y930" s="58">
        <v>0.7972994066344985</v>
      </c>
      <c r="Z930" s="58">
        <v>0.89728797249577086</v>
      </c>
    </row>
    <row r="931" spans="19:26" x14ac:dyDescent="0.2">
      <c r="S931" s="58">
        <v>5.7390251026079602</v>
      </c>
      <c r="T931" s="58">
        <v>14.069337404136485</v>
      </c>
      <c r="U931" s="58">
        <v>6.0426576558704426</v>
      </c>
      <c r="V931" s="58">
        <v>12.893995165850104</v>
      </c>
      <c r="W931" s="58">
        <v>0.81710947859478844</v>
      </c>
      <c r="X931" s="58">
        <v>0.68223418803422864</v>
      </c>
      <c r="Y931" s="58">
        <v>0.86542712218448015</v>
      </c>
      <c r="Z931" s="58">
        <v>0.90185301318610045</v>
      </c>
    </row>
    <row r="932" spans="19:26" x14ac:dyDescent="0.2">
      <c r="S932" s="58">
        <v>5.6126946700976097</v>
      </c>
      <c r="T932" s="58">
        <v>14.154582015510629</v>
      </c>
      <c r="U932" s="58">
        <v>5.5543829081794094</v>
      </c>
      <c r="V932" s="58">
        <v>13.543485775487957</v>
      </c>
      <c r="W932" s="58">
        <v>0.81818748676432906</v>
      </c>
      <c r="X932" s="58">
        <v>0.60763207397862606</v>
      </c>
      <c r="Y932" s="58">
        <v>0.83118793420568016</v>
      </c>
      <c r="Z932" s="58">
        <v>0.89408942797614999</v>
      </c>
    </row>
    <row r="933" spans="19:26" x14ac:dyDescent="0.2">
      <c r="S933" s="58">
        <v>7.1777666834348457</v>
      </c>
      <c r="T933" s="58">
        <v>24.498358638238646</v>
      </c>
      <c r="U933" s="58">
        <v>7.0954115446381261</v>
      </c>
      <c r="V933" s="58">
        <v>20.797490330516787</v>
      </c>
      <c r="W933" s="58">
        <v>0.77390516656818742</v>
      </c>
      <c r="X933" s="58">
        <v>0.72369348982786263</v>
      </c>
      <c r="Y933" s="58">
        <v>0.87234394146804162</v>
      </c>
      <c r="Z933" s="58">
        <v>0.89250979885736337</v>
      </c>
    </row>
    <row r="934" spans="19:26" x14ac:dyDescent="0.2">
      <c r="S934" s="58">
        <v>4.8657658708331892</v>
      </c>
      <c r="T934" s="58">
        <v>9.9858227467225174</v>
      </c>
      <c r="U934" s="58">
        <v>5.5913375919449706</v>
      </c>
      <c r="V934" s="58">
        <v>10.610089804559077</v>
      </c>
      <c r="W934" s="58">
        <v>0.79275947346836362</v>
      </c>
      <c r="X934" s="58">
        <v>0.69784047323799148</v>
      </c>
      <c r="Y934" s="58">
        <v>0.81732227053446926</v>
      </c>
      <c r="Z934" s="58">
        <v>0.91198427145767769</v>
      </c>
    </row>
    <row r="935" spans="19:26" x14ac:dyDescent="0.2">
      <c r="S935" s="58">
        <v>5.1306301783229245</v>
      </c>
      <c r="T935" s="58">
        <v>10.71976277961152</v>
      </c>
      <c r="U935" s="58">
        <v>4.9618402812499829</v>
      </c>
      <c r="V935" s="58">
        <v>8.6364917854297669</v>
      </c>
      <c r="W935" s="58">
        <v>0.79415447918790871</v>
      </c>
      <c r="X935" s="58">
        <v>0.62371457530044661</v>
      </c>
      <c r="Y935" s="58">
        <v>0.8517155174051616</v>
      </c>
      <c r="Z935" s="58">
        <v>0.90822854620937987</v>
      </c>
    </row>
    <row r="936" spans="19:26" x14ac:dyDescent="0.2">
      <c r="S936" s="58">
        <v>4.371591529658577</v>
      </c>
      <c r="T936" s="58">
        <v>8.0962895528386909</v>
      </c>
      <c r="U936" s="58">
        <v>4.6172010820293981</v>
      </c>
      <c r="V936" s="58">
        <v>8.0051058703916045</v>
      </c>
      <c r="W936" s="58">
        <v>0.85727043649633328</v>
      </c>
      <c r="X936" s="58">
        <v>0.6872090309528176</v>
      </c>
      <c r="Y936" s="58">
        <v>0.85514851409254333</v>
      </c>
      <c r="Z936" s="58">
        <v>0.91918359213805978</v>
      </c>
    </row>
    <row r="937" spans="19:26" x14ac:dyDescent="0.2">
      <c r="S937" s="58">
        <v>5.8402511868877678</v>
      </c>
      <c r="T937" s="58">
        <v>12.913419633302293</v>
      </c>
      <c r="U937" s="58">
        <v>5.1605735259221852</v>
      </c>
      <c r="V937" s="58">
        <v>12.580475995430279</v>
      </c>
      <c r="W937" s="58">
        <v>0.75338260522805767</v>
      </c>
      <c r="X937" s="58">
        <v>0.69762914021010758</v>
      </c>
      <c r="Y937" s="58">
        <v>0.88504414352940464</v>
      </c>
      <c r="Z937" s="58">
        <v>0.91612766570448412</v>
      </c>
    </row>
    <row r="938" spans="19:26" x14ac:dyDescent="0.2">
      <c r="S938" s="58">
        <v>5.0896850803510443</v>
      </c>
      <c r="T938" s="58">
        <v>10.247113958113982</v>
      </c>
      <c r="U938" s="58">
        <v>4.9237437021566093</v>
      </c>
      <c r="V938" s="58">
        <v>12.917970769788418</v>
      </c>
      <c r="W938" s="58">
        <v>0.80153035985500898</v>
      </c>
      <c r="X938" s="58">
        <v>0.61505554749956726</v>
      </c>
      <c r="Y938" s="58">
        <v>0.88116951439933056</v>
      </c>
      <c r="Z938" s="58">
        <v>0.91238522512531717</v>
      </c>
    </row>
    <row r="939" spans="19:26" x14ac:dyDescent="0.2">
      <c r="S939" s="58">
        <v>5.8438767680172141</v>
      </c>
      <c r="T939" s="58">
        <v>12.344742579926161</v>
      </c>
      <c r="U939" s="58">
        <v>5.7095661921712813</v>
      </c>
      <c r="V939" s="58">
        <v>14.349392348275018</v>
      </c>
      <c r="W939" s="58">
        <v>0.67817630162118847</v>
      </c>
      <c r="X939" s="58">
        <v>0.66900199897309121</v>
      </c>
      <c r="Y939" s="58">
        <v>0.83023164433739327</v>
      </c>
      <c r="Z939" s="58">
        <v>0.92060433583526802</v>
      </c>
    </row>
    <row r="940" spans="19:26" x14ac:dyDescent="0.2">
      <c r="S940" s="58">
        <v>4.9000080019976915</v>
      </c>
      <c r="T940" s="58">
        <v>9.5406171591989732</v>
      </c>
      <c r="U940" s="58">
        <v>4.9833763949686087</v>
      </c>
      <c r="V940" s="58">
        <v>12.654654879113814</v>
      </c>
      <c r="W940" s="58">
        <v>0.75460335868035022</v>
      </c>
      <c r="X940" s="58">
        <v>0.677704364554917</v>
      </c>
      <c r="Y940" s="58">
        <v>0.8329922306948101</v>
      </c>
      <c r="Z940" s="58">
        <v>0.92061738877576282</v>
      </c>
    </row>
    <row r="941" spans="19:26" x14ac:dyDescent="0.2">
      <c r="S941" s="58">
        <v>6.7461978599357089</v>
      </c>
      <c r="T941" s="58">
        <v>19.827902121727774</v>
      </c>
      <c r="U941" s="58">
        <v>7.7169779858465333</v>
      </c>
      <c r="V941" s="58">
        <v>23.375581056128567</v>
      </c>
      <c r="W941" s="58">
        <v>0.7311004309841227</v>
      </c>
      <c r="X941" s="58">
        <v>0.63058064545221215</v>
      </c>
      <c r="Y941" s="58">
        <v>0.83456447692823743</v>
      </c>
      <c r="Z941" s="58">
        <v>0.89378735517865915</v>
      </c>
    </row>
    <row r="942" spans="19:26" x14ac:dyDescent="0.2">
      <c r="S942" s="58">
        <v>4.0390849982312842</v>
      </c>
      <c r="T942" s="58">
        <v>6.8915334998327049</v>
      </c>
      <c r="U942" s="58">
        <v>3.9744302893860444</v>
      </c>
      <c r="V942" s="58">
        <v>6.7213263023353278</v>
      </c>
      <c r="W942" s="58">
        <v>0.73524215367559087</v>
      </c>
      <c r="X942" s="58">
        <v>0.55019924821110489</v>
      </c>
      <c r="Y942" s="58">
        <v>0.77696832602717103</v>
      </c>
      <c r="Z942" s="58">
        <v>0.91568665442782615</v>
      </c>
    </row>
    <row r="943" spans="19:26" x14ac:dyDescent="0.2">
      <c r="S943" s="58">
        <v>4.1798316954900079</v>
      </c>
      <c r="T943" s="58">
        <v>7.3304525853186107</v>
      </c>
      <c r="U943" s="58">
        <v>4.0083958644686968</v>
      </c>
      <c r="V943" s="58">
        <v>7.4551212357990666</v>
      </c>
      <c r="W943" s="58">
        <v>0.85410152525837335</v>
      </c>
      <c r="X943" s="58">
        <v>0.72211168311053997</v>
      </c>
      <c r="Y943" s="58">
        <v>0.86930635757743968</v>
      </c>
      <c r="Z943" s="58">
        <v>0.93112001687730972</v>
      </c>
    </row>
    <row r="944" spans="19:26" x14ac:dyDescent="0.2">
      <c r="S944" s="58">
        <v>5.3442844089174608</v>
      </c>
      <c r="T944" s="58">
        <v>10.612749158606649</v>
      </c>
      <c r="U944" s="58">
        <v>5.4089556793488303</v>
      </c>
      <c r="V944" s="58">
        <v>10.935152675325757</v>
      </c>
      <c r="W944" s="58">
        <v>0.73081246890118601</v>
      </c>
      <c r="X944" s="58">
        <v>0.7308341382493776</v>
      </c>
      <c r="Y944" s="58">
        <v>0.86574038087140814</v>
      </c>
      <c r="Z944" s="58">
        <v>0.93061315295111968</v>
      </c>
    </row>
    <row r="945" spans="19:26" x14ac:dyDescent="0.2">
      <c r="S945" s="58">
        <v>7.1347602218815069</v>
      </c>
      <c r="T945" s="58">
        <v>40.076484202554454</v>
      </c>
      <c r="U945" s="58">
        <v>7.6453324350662868</v>
      </c>
      <c r="V945" s="58">
        <v>51.673258334829953</v>
      </c>
      <c r="W945" s="58">
        <v>0.85669949856269412</v>
      </c>
      <c r="X945" s="58">
        <v>0.70871931585041681</v>
      </c>
      <c r="Y945" s="58">
        <v>0.81867267096274443</v>
      </c>
      <c r="Z945" s="58">
        <v>0.87840002414171681</v>
      </c>
    </row>
    <row r="946" spans="19:26" x14ac:dyDescent="0.2">
      <c r="S946" s="58">
        <v>5.7128472615493884</v>
      </c>
      <c r="T946" s="58">
        <v>15.909799344832397</v>
      </c>
      <c r="U946" s="58">
        <v>6.3550869180773448</v>
      </c>
      <c r="V946" s="58">
        <v>16.036745435306997</v>
      </c>
      <c r="W946" s="58">
        <v>0.82871864496573355</v>
      </c>
      <c r="X946" s="58">
        <v>0.70098757374090281</v>
      </c>
      <c r="Y946" s="58">
        <v>0.80688506244401415</v>
      </c>
      <c r="Z946" s="58">
        <v>0.89268424148504666</v>
      </c>
    </row>
    <row r="947" spans="19:26" x14ac:dyDescent="0.2">
      <c r="S947" s="58">
        <v>4.3110223937821646</v>
      </c>
      <c r="T947" s="58">
        <v>7.6949639784923969</v>
      </c>
      <c r="U947" s="58">
        <v>4.4687420901440174</v>
      </c>
      <c r="V947" s="58">
        <v>8.019291785954799</v>
      </c>
      <c r="W947" s="58">
        <v>0.74275914012575806</v>
      </c>
      <c r="X947" s="58">
        <v>0.71446309679470821</v>
      </c>
      <c r="Y947" s="58">
        <v>0.79253767399605279</v>
      </c>
      <c r="Z947" s="58">
        <v>0.92964996866332605</v>
      </c>
    </row>
    <row r="948" spans="19:26" x14ac:dyDescent="0.2">
      <c r="S948" s="58">
        <v>5.6867249922742298</v>
      </c>
      <c r="T948" s="58">
        <v>12.44184582568341</v>
      </c>
      <c r="U948" s="58">
        <v>5.7209341943885166</v>
      </c>
      <c r="V948" s="58">
        <v>14.661012908850855</v>
      </c>
      <c r="W948" s="58">
        <v>0.71439034385728772</v>
      </c>
      <c r="X948" s="58">
        <v>0.69401836774420966</v>
      </c>
      <c r="Y948" s="58">
        <v>0.82999190843676707</v>
      </c>
      <c r="Z948" s="58">
        <v>0.91535683386005839</v>
      </c>
    </row>
    <row r="949" spans="19:26" x14ac:dyDescent="0.2">
      <c r="S949" s="58">
        <v>3.2210510641754797</v>
      </c>
      <c r="T949" s="58">
        <v>4.7279882264702833</v>
      </c>
      <c r="U949" s="58">
        <v>3.014633087268344</v>
      </c>
      <c r="V949" s="58">
        <v>4.5939587026086093</v>
      </c>
      <c r="W949" s="58">
        <v>0.81684778181840911</v>
      </c>
      <c r="X949" s="58">
        <v>0.68748513135493872</v>
      </c>
      <c r="Y949" s="58">
        <v>0.83206504408050497</v>
      </c>
      <c r="Z949" s="58">
        <v>0.9568641553006082</v>
      </c>
    </row>
    <row r="950" spans="19:26" x14ac:dyDescent="0.2">
      <c r="S950" s="58">
        <v>4.2619673841442731</v>
      </c>
      <c r="T950" s="58">
        <v>7.0889834930892075</v>
      </c>
      <c r="U950" s="58">
        <v>4.5415170574617454</v>
      </c>
      <c r="V950" s="58">
        <v>7.5725610231047176</v>
      </c>
      <c r="W950" s="58">
        <v>0.72480460315216066</v>
      </c>
      <c r="X950" s="58">
        <v>0.64096619930363963</v>
      </c>
      <c r="Y950" s="58">
        <v>0.84198221872336798</v>
      </c>
      <c r="Z950" s="58">
        <v>0.94294805225714029</v>
      </c>
    </row>
    <row r="951" spans="19:26" x14ac:dyDescent="0.2">
      <c r="S951" s="58">
        <v>4.4780961214397612</v>
      </c>
      <c r="T951" s="58">
        <v>7.9064563254887439</v>
      </c>
      <c r="U951" s="58">
        <v>5.0277139029556306</v>
      </c>
      <c r="V951" s="58">
        <v>7.9963972782089252</v>
      </c>
      <c r="W951" s="58">
        <v>0.75443123497000164</v>
      </c>
      <c r="X951" s="58">
        <v>0.66323460844472271</v>
      </c>
      <c r="Y951" s="58">
        <v>0.8465095691944724</v>
      </c>
      <c r="Z951" s="58">
        <v>0.932583354165887</v>
      </c>
    </row>
    <row r="952" spans="19:26" x14ac:dyDescent="0.2">
      <c r="S952" s="58">
        <v>3.7549475168342563</v>
      </c>
      <c r="T952" s="58">
        <v>5.9396446410864714</v>
      </c>
      <c r="U952" s="58">
        <v>3.0065743449960722</v>
      </c>
      <c r="V952" s="58">
        <v>4.9203827231883359</v>
      </c>
      <c r="W952" s="58">
        <v>0.74155450953315938</v>
      </c>
      <c r="X952" s="58">
        <v>0.55570796669513745</v>
      </c>
      <c r="Y952" s="58">
        <v>0.80800420735648604</v>
      </c>
      <c r="Z952" s="58">
        <v>0.93017184329894942</v>
      </c>
    </row>
    <row r="953" spans="19:26" x14ac:dyDescent="0.2">
      <c r="S953" s="58">
        <v>4.3332189250792474</v>
      </c>
      <c r="T953" s="58">
        <v>7.7881446080705077</v>
      </c>
      <c r="U953" s="58">
        <v>4.7357110807706455</v>
      </c>
      <c r="V953" s="58">
        <v>7.723780219193868</v>
      </c>
      <c r="W953" s="58">
        <v>0.80319815512800141</v>
      </c>
      <c r="X953" s="58">
        <v>0.68381216839219938</v>
      </c>
      <c r="Y953" s="58">
        <v>0.83816156333357894</v>
      </c>
      <c r="Z953" s="58">
        <v>0.92527819195389938</v>
      </c>
    </row>
    <row r="954" spans="19:26" x14ac:dyDescent="0.2">
      <c r="S954" s="58">
        <v>4.4322557345150102</v>
      </c>
      <c r="T954" s="58">
        <v>7.8493924582153225</v>
      </c>
      <c r="U954" s="58">
        <v>3.8313337080153524</v>
      </c>
      <c r="V954" s="58">
        <v>6.0150728826425981</v>
      </c>
      <c r="W954" s="58">
        <v>0.7974972765021473</v>
      </c>
      <c r="X954" s="58">
        <v>0.64950071443770474</v>
      </c>
      <c r="Y954" s="58">
        <v>0.87279059943765125</v>
      </c>
      <c r="Z954" s="58">
        <v>0.92872081792927874</v>
      </c>
    </row>
    <row r="955" spans="19:26" x14ac:dyDescent="0.2">
      <c r="S955" s="58">
        <v>4.723856607771852</v>
      </c>
      <c r="T955" s="58">
        <v>8.6905730438196382</v>
      </c>
      <c r="U955" s="58">
        <v>4.5400907936020314</v>
      </c>
      <c r="V955" s="58">
        <v>7.9395472796980107</v>
      </c>
      <c r="W955" s="58">
        <v>0.76632207292265697</v>
      </c>
      <c r="X955" s="58">
        <v>0.78485842698362007</v>
      </c>
      <c r="Y955" s="58">
        <v>0.86346687922649856</v>
      </c>
      <c r="Z955" s="58">
        <v>0.94138997514494638</v>
      </c>
    </row>
    <row r="956" spans="19:26" x14ac:dyDescent="0.2">
      <c r="S956" s="58">
        <v>3.7062759288046201</v>
      </c>
      <c r="T956" s="58">
        <v>5.8559526392712815</v>
      </c>
      <c r="U956" s="58">
        <v>3.3356638714528972</v>
      </c>
      <c r="V956" s="58">
        <v>5.4681867161236664</v>
      </c>
      <c r="W956" s="58">
        <v>0.85026301945435545</v>
      </c>
      <c r="X956" s="58">
        <v>0.57826693527451867</v>
      </c>
      <c r="Y956" s="58">
        <v>0.88630088424469244</v>
      </c>
      <c r="Z956" s="58">
        <v>0.93161224014502431</v>
      </c>
    </row>
    <row r="957" spans="19:26" x14ac:dyDescent="0.2">
      <c r="S957" s="58">
        <v>4.9560896637434562</v>
      </c>
      <c r="T957" s="58">
        <v>11.040918249349373</v>
      </c>
      <c r="U957" s="58">
        <v>5.3366289899744324</v>
      </c>
      <c r="V957" s="58">
        <v>8.4492964015993071</v>
      </c>
      <c r="W957" s="58">
        <v>0.86018934517733214</v>
      </c>
      <c r="X957" s="58">
        <v>0.6898648102475935</v>
      </c>
      <c r="Y957" s="58">
        <v>0.8221481317479753</v>
      </c>
      <c r="Z957" s="58">
        <v>0.90173647094046749</v>
      </c>
    </row>
    <row r="958" spans="19:26" x14ac:dyDescent="0.2">
      <c r="S958" s="58">
        <v>4.875650105891232</v>
      </c>
      <c r="T958" s="58">
        <v>9.0445606392929854</v>
      </c>
      <c r="U958" s="58">
        <v>4.6720747960135478</v>
      </c>
      <c r="V958" s="58">
        <v>7.9636579802486107</v>
      </c>
      <c r="W958" s="58">
        <v>0.76237865470333332</v>
      </c>
      <c r="X958" s="58">
        <v>0.59865777453092606</v>
      </c>
      <c r="Y958" s="58">
        <v>0.88040247792275705</v>
      </c>
      <c r="Z958" s="58">
        <v>0.92218282795495898</v>
      </c>
    </row>
    <row r="959" spans="19:26" x14ac:dyDescent="0.2">
      <c r="S959" s="58">
        <v>5.7777273588047331</v>
      </c>
      <c r="T959" s="58">
        <v>16.005767331109848</v>
      </c>
      <c r="U959" s="58">
        <v>6.1411844542290801</v>
      </c>
      <c r="V959" s="58">
        <v>17.112351871967139</v>
      </c>
      <c r="W959" s="58">
        <v>0.7814034847122131</v>
      </c>
      <c r="X959" s="58">
        <v>0.66666996196891182</v>
      </c>
      <c r="Y959" s="58">
        <v>0.78608959010649904</v>
      </c>
      <c r="Z959" s="58">
        <v>0.89215646752295141</v>
      </c>
    </row>
    <row r="960" spans="19:26" x14ac:dyDescent="0.2">
      <c r="S960" s="58">
        <v>5.151940971178445</v>
      </c>
      <c r="T960" s="58">
        <v>10.229186580627401</v>
      </c>
      <c r="U960" s="58">
        <v>5.6514743181406857</v>
      </c>
      <c r="V960" s="58">
        <v>12.540560965151991</v>
      </c>
      <c r="W960" s="58">
        <v>0.7636693666542046</v>
      </c>
      <c r="X960" s="58">
        <v>0.69532325857885213</v>
      </c>
      <c r="Y960" s="58">
        <v>0.86848689696743964</v>
      </c>
      <c r="Z960" s="58">
        <v>0.9234368160244204</v>
      </c>
    </row>
    <row r="961" spans="19:26" x14ac:dyDescent="0.2">
      <c r="S961" s="58">
        <v>4.1032318826344047</v>
      </c>
      <c r="T961" s="58">
        <v>7.1749030704711609</v>
      </c>
      <c r="U961" s="58">
        <v>4.1963207774676619</v>
      </c>
      <c r="V961" s="58">
        <v>8.6669602442447324</v>
      </c>
      <c r="W961" s="58">
        <v>0.82723791610530872</v>
      </c>
      <c r="X961" s="58">
        <v>0.76703356918485377</v>
      </c>
      <c r="Y961" s="58">
        <v>0.83290404848720456</v>
      </c>
      <c r="Z961" s="58">
        <v>0.9336142302523871</v>
      </c>
    </row>
    <row r="962" spans="19:26" x14ac:dyDescent="0.2">
      <c r="S962" s="58">
        <v>5.5512180202491823</v>
      </c>
      <c r="T962" s="58">
        <v>12.93967410803247</v>
      </c>
      <c r="U962" s="58">
        <v>6.3498808511675087</v>
      </c>
      <c r="V962" s="58">
        <v>18.029686643566144</v>
      </c>
      <c r="W962" s="58">
        <v>0.7950923383886086</v>
      </c>
      <c r="X962" s="58">
        <v>0.71686621424163022</v>
      </c>
      <c r="Y962" s="58">
        <v>0.84759853534274743</v>
      </c>
      <c r="Z962" s="58">
        <v>0.90700752267825124</v>
      </c>
    </row>
    <row r="963" spans="19:26" x14ac:dyDescent="0.2">
      <c r="S963" s="58">
        <v>4.2102432721431926</v>
      </c>
      <c r="T963" s="58">
        <v>7.2325875844829515</v>
      </c>
      <c r="U963" s="58">
        <v>4.7390894802016374</v>
      </c>
      <c r="V963" s="58">
        <v>5.8239272718856085</v>
      </c>
      <c r="W963" s="58">
        <v>0.77080271793065214</v>
      </c>
      <c r="X963" s="58">
        <v>0.69456205632404355</v>
      </c>
      <c r="Y963" s="58">
        <v>0.83501954532861067</v>
      </c>
      <c r="Z963" s="58">
        <v>0.93613472731108516</v>
      </c>
    </row>
    <row r="964" spans="19:26" x14ac:dyDescent="0.2">
      <c r="S964" s="58">
        <v>5.8456212072925169</v>
      </c>
      <c r="T964" s="58">
        <v>14.809937353843488</v>
      </c>
      <c r="U964" s="58">
        <v>6.5226312310977308</v>
      </c>
      <c r="V964" s="58">
        <v>16.083123311225179</v>
      </c>
      <c r="W964" s="58">
        <v>0.79009217515201691</v>
      </c>
      <c r="X964" s="58">
        <v>0.7358770055732079</v>
      </c>
      <c r="Y964" s="58">
        <v>0.84102799890930491</v>
      </c>
      <c r="Z964" s="58">
        <v>0.90301823242523249</v>
      </c>
    </row>
    <row r="965" spans="19:26" x14ac:dyDescent="0.2">
      <c r="S965" s="58">
        <v>4.2894971195608793</v>
      </c>
      <c r="T965" s="58">
        <v>7.6033337145456299</v>
      </c>
      <c r="U965" s="58">
        <v>4.9059898147507237</v>
      </c>
      <c r="V965" s="58">
        <v>7.9334642794796668</v>
      </c>
      <c r="W965" s="58">
        <v>0.8106324256365236</v>
      </c>
      <c r="X965" s="58">
        <v>0.72978286713775076</v>
      </c>
      <c r="Y965" s="58">
        <v>0.84965045259638805</v>
      </c>
      <c r="Z965" s="58">
        <v>0.93262933977115614</v>
      </c>
    </row>
    <row r="966" spans="19:26" x14ac:dyDescent="0.2">
      <c r="S966" s="58">
        <v>7.6290037931561292</v>
      </c>
      <c r="T966" s="58">
        <v>43.600050857096207</v>
      </c>
      <c r="U966" s="58">
        <v>7.6837205354244018</v>
      </c>
      <c r="V966" s="58">
        <v>32.702337756297631</v>
      </c>
      <c r="W966" s="58">
        <v>0.78561516183266367</v>
      </c>
      <c r="X966" s="58">
        <v>0.65540316905505114</v>
      </c>
      <c r="Y966" s="58">
        <v>0.81692607093561886</v>
      </c>
      <c r="Z966" s="58">
        <v>0.87841665497046761</v>
      </c>
    </row>
    <row r="967" spans="19:26" x14ac:dyDescent="0.2">
      <c r="S967" s="58">
        <v>5.942670354427487</v>
      </c>
      <c r="T967" s="58">
        <v>16.802907635807266</v>
      </c>
      <c r="U967" s="58">
        <v>6.1762788151686401</v>
      </c>
      <c r="V967" s="58">
        <v>18.223157433525071</v>
      </c>
      <c r="W967" s="58">
        <v>0.80524089206689609</v>
      </c>
      <c r="X967" s="58">
        <v>0.67657149238479686</v>
      </c>
      <c r="Y967" s="58">
        <v>0.81649807060052404</v>
      </c>
      <c r="Z967" s="58">
        <v>0.89273615595505684</v>
      </c>
    </row>
    <row r="968" spans="19:26" x14ac:dyDescent="0.2">
      <c r="S968" s="58">
        <v>3.7215207568352247</v>
      </c>
      <c r="T968" s="58">
        <v>6.0577996993491725</v>
      </c>
      <c r="U968" s="58">
        <v>3.9799271814926342</v>
      </c>
      <c r="V968" s="58">
        <v>5.1316479876606804</v>
      </c>
      <c r="W968" s="58">
        <v>0.82080925284949324</v>
      </c>
      <c r="X968" s="58">
        <v>0.61063149512820969</v>
      </c>
      <c r="Y968" s="58">
        <v>0.81958616822677199</v>
      </c>
      <c r="Z968" s="58">
        <v>0.92491186941140646</v>
      </c>
    </row>
    <row r="969" spans="19:26" x14ac:dyDescent="0.2">
      <c r="S969" s="58">
        <v>4.4298842652658506</v>
      </c>
      <c r="T969" s="58">
        <v>7.9334025597286306</v>
      </c>
      <c r="U969" s="58">
        <v>5.2609277216894288</v>
      </c>
      <c r="V969" s="58">
        <v>8.4662417784148776</v>
      </c>
      <c r="W969" s="58">
        <v>0.76387224359512007</v>
      </c>
      <c r="X969" s="58">
        <v>0.6815558269750206</v>
      </c>
      <c r="Y969" s="58">
        <v>0.8301989542738889</v>
      </c>
      <c r="Z969" s="58">
        <v>0.92905732748686631</v>
      </c>
    </row>
    <row r="970" spans="19:26" x14ac:dyDescent="0.2">
      <c r="S970" s="58">
        <v>5.6118895708897929</v>
      </c>
      <c r="T970" s="58">
        <v>12.704122875206043</v>
      </c>
      <c r="U970" s="58">
        <v>5.454226873193341</v>
      </c>
      <c r="V970" s="58">
        <v>11.99124679921041</v>
      </c>
      <c r="W970" s="58">
        <v>0.73752285787681049</v>
      </c>
      <c r="X970" s="58">
        <v>0.76052079668504202</v>
      </c>
      <c r="Y970" s="58">
        <v>0.82299869823012395</v>
      </c>
      <c r="Z970" s="58">
        <v>0.91456116885127681</v>
      </c>
    </row>
    <row r="971" spans="19:26" x14ac:dyDescent="0.2">
      <c r="S971" s="58">
        <v>2.5682493317944979</v>
      </c>
      <c r="T971" s="58">
        <v>3.3878163624297626</v>
      </c>
      <c r="U971" s="58">
        <v>2.2925815277936539</v>
      </c>
      <c r="V971" s="58">
        <v>2.7739319855047757</v>
      </c>
      <c r="W971" s="58">
        <v>0.81079918262009454</v>
      </c>
      <c r="X971" s="58">
        <v>0.5498298327818878</v>
      </c>
      <c r="Y971" s="58">
        <v>0.80616674039719682</v>
      </c>
      <c r="Z971" s="58">
        <v>0.95405819166709427</v>
      </c>
    </row>
    <row r="972" spans="19:26" x14ac:dyDescent="0.2">
      <c r="S972" s="58">
        <v>3.7118174499582937</v>
      </c>
      <c r="T972" s="58">
        <v>5.6657998924251993</v>
      </c>
      <c r="U972" s="58">
        <v>3.8105075019794392</v>
      </c>
      <c r="V972" s="58">
        <v>5.6414380253645247</v>
      </c>
      <c r="W972" s="58">
        <v>0.74570251549260913</v>
      </c>
      <c r="X972" s="58">
        <v>0.54420291592390335</v>
      </c>
      <c r="Y972" s="58">
        <v>0.85629337492198765</v>
      </c>
      <c r="Z972" s="58">
        <v>0.94224472095690814</v>
      </c>
    </row>
    <row r="973" spans="19:26" x14ac:dyDescent="0.2">
      <c r="S973" s="58">
        <v>5.0799966384913127</v>
      </c>
      <c r="T973" s="58">
        <v>10.78020636335318</v>
      </c>
      <c r="U973" s="58">
        <v>5.4727166080912761</v>
      </c>
      <c r="V973" s="58">
        <v>11.169199861823818</v>
      </c>
      <c r="W973" s="58">
        <v>0.80104887756008381</v>
      </c>
      <c r="X973" s="58">
        <v>0.6936437542498104</v>
      </c>
      <c r="Y973" s="58">
        <v>0.83696394438947097</v>
      </c>
      <c r="Z973" s="58">
        <v>0.91049887793510298</v>
      </c>
    </row>
    <row r="974" spans="19:26" x14ac:dyDescent="0.2">
      <c r="S974" s="58">
        <v>4.3974424521961968</v>
      </c>
      <c r="T974" s="58">
        <v>8.3789525293731</v>
      </c>
      <c r="U974" s="58">
        <v>5.2210687274700263</v>
      </c>
      <c r="V974" s="58">
        <v>10.511926607908364</v>
      </c>
      <c r="W974" s="58">
        <v>0.81939508192876831</v>
      </c>
      <c r="X974" s="58">
        <v>0.67612466992658027</v>
      </c>
      <c r="Y974" s="58">
        <v>0.80605502972687981</v>
      </c>
      <c r="Z974" s="58">
        <v>0.91279209590535748</v>
      </c>
    </row>
    <row r="975" spans="19:26" x14ac:dyDescent="0.2">
      <c r="S975" s="58">
        <v>5.4830753922505808</v>
      </c>
      <c r="T975" s="58">
        <v>12.879128576864083</v>
      </c>
      <c r="U975" s="58">
        <v>5.5506734377411551</v>
      </c>
      <c r="V975" s="58">
        <v>10.906793408889577</v>
      </c>
      <c r="W975" s="58">
        <v>0.79547326901162851</v>
      </c>
      <c r="X975" s="58">
        <v>0.65152260494704328</v>
      </c>
      <c r="Y975" s="58">
        <v>0.83287825013174233</v>
      </c>
      <c r="Z975" s="58">
        <v>0.90121190012217334</v>
      </c>
    </row>
    <row r="976" spans="19:26" x14ac:dyDescent="0.2">
      <c r="S976" s="58">
        <v>4.0327847375464767</v>
      </c>
      <c r="T976" s="58">
        <v>6.985562455424942</v>
      </c>
      <c r="U976" s="58">
        <v>3.469413745588295</v>
      </c>
      <c r="V976" s="58">
        <v>7.3565773706924853</v>
      </c>
      <c r="W976" s="58">
        <v>0.84011515251242452</v>
      </c>
      <c r="X976" s="58">
        <v>0.67802687527320105</v>
      </c>
      <c r="Y976" s="58">
        <v>0.83549828988122166</v>
      </c>
      <c r="Z976" s="58">
        <v>0.92475940302861703</v>
      </c>
    </row>
    <row r="977" spans="19:26" x14ac:dyDescent="0.2">
      <c r="S977" s="58">
        <v>5.3698667230296238</v>
      </c>
      <c r="T977" s="58">
        <v>12.94970545738318</v>
      </c>
      <c r="U977" s="58">
        <v>6.2266253101042937</v>
      </c>
      <c r="V977" s="58">
        <v>17.173320533592783</v>
      </c>
      <c r="W977" s="58">
        <v>0.82347400514717406</v>
      </c>
      <c r="X977" s="58">
        <v>0.77099338497237913</v>
      </c>
      <c r="Y977" s="58">
        <v>0.82097968087740369</v>
      </c>
      <c r="Z977" s="58">
        <v>0.90389726199444964</v>
      </c>
    </row>
    <row r="978" spans="19:26" x14ac:dyDescent="0.2">
      <c r="S978" s="58">
        <v>5.6114220961580656</v>
      </c>
      <c r="T978" s="58">
        <v>11.860151286489719</v>
      </c>
      <c r="U978" s="58">
        <v>4.9902229152261333</v>
      </c>
      <c r="V978" s="58">
        <v>11.957976324892927</v>
      </c>
      <c r="W978" s="58">
        <v>0.67134935457414702</v>
      </c>
      <c r="X978" s="58">
        <v>0.62158958205100101</v>
      </c>
      <c r="Y978" s="58">
        <v>0.79571241272756055</v>
      </c>
      <c r="Z978" s="58">
        <v>0.91315251057886671</v>
      </c>
    </row>
    <row r="979" spans="19:26" x14ac:dyDescent="0.2">
      <c r="S979" s="58">
        <v>4.760938883610093</v>
      </c>
      <c r="T979" s="58">
        <v>9.8118284044409148</v>
      </c>
      <c r="U979" s="58">
        <v>4.8387217463242926</v>
      </c>
      <c r="V979" s="58">
        <v>9.6467575814075683</v>
      </c>
      <c r="W979" s="58">
        <v>0.86245015309491735</v>
      </c>
      <c r="X979" s="58">
        <v>0.80146981276518736</v>
      </c>
      <c r="Y979" s="58">
        <v>0.84388478661359589</v>
      </c>
      <c r="Z979" s="58">
        <v>0.91645307794012631</v>
      </c>
    </row>
    <row r="980" spans="19:26" x14ac:dyDescent="0.2">
      <c r="S980" s="58">
        <v>5.0802039721454575</v>
      </c>
      <c r="T980" s="58">
        <v>9.4663436890328576</v>
      </c>
      <c r="U980" s="58">
        <v>5.3496821526086897</v>
      </c>
      <c r="V980" s="58">
        <v>9.7720722665646349</v>
      </c>
      <c r="W980" s="58">
        <v>0.70983431221334226</v>
      </c>
      <c r="X980" s="58">
        <v>0.66982032973513306</v>
      </c>
      <c r="Y980" s="58">
        <v>0.85512196480164715</v>
      </c>
      <c r="Z980" s="58">
        <v>0.93366772472537396</v>
      </c>
    </row>
    <row r="981" spans="19:26" x14ac:dyDescent="0.2">
      <c r="S981" s="58">
        <v>7.2229897143534396</v>
      </c>
      <c r="T981" s="58">
        <v>32.185683254006292</v>
      </c>
      <c r="U981" s="58">
        <v>7.4921473547691617</v>
      </c>
      <c r="V981" s="58">
        <v>30.833664118697936</v>
      </c>
      <c r="W981" s="58">
        <v>0.74591268660895738</v>
      </c>
      <c r="X981" s="58">
        <v>0.64502530270880265</v>
      </c>
      <c r="Y981" s="58">
        <v>0.78906675951592153</v>
      </c>
      <c r="Z981" s="58">
        <v>0.8815899483354408</v>
      </c>
    </row>
    <row r="982" spans="19:26" x14ac:dyDescent="0.2">
      <c r="S982" s="58">
        <v>6.2645433857928419</v>
      </c>
      <c r="T982" s="58">
        <v>19.975986183413688</v>
      </c>
      <c r="U982" s="58">
        <v>6.1118445553156731</v>
      </c>
      <c r="V982" s="58">
        <v>22.987473581337525</v>
      </c>
      <c r="W982" s="58">
        <v>0.84082124328133334</v>
      </c>
      <c r="X982" s="58">
        <v>0.63512741099962722</v>
      </c>
      <c r="Y982" s="58">
        <v>0.83960055481206752</v>
      </c>
      <c r="Z982" s="58">
        <v>0.88731377811723422</v>
      </c>
    </row>
    <row r="983" spans="19:26" x14ac:dyDescent="0.2">
      <c r="S983" s="58">
        <v>4.4999652472093992</v>
      </c>
      <c r="T983" s="58">
        <v>8.0666831182573979</v>
      </c>
      <c r="U983" s="58">
        <v>4.5408575840208112</v>
      </c>
      <c r="V983" s="58">
        <v>7.8964349155372151</v>
      </c>
      <c r="W983" s="58">
        <v>0.77827175254626124</v>
      </c>
      <c r="X983" s="58">
        <v>0.71835543170020211</v>
      </c>
      <c r="Y983" s="58">
        <v>0.85644606887148822</v>
      </c>
      <c r="Z983" s="58">
        <v>0.93502419836003392</v>
      </c>
    </row>
    <row r="984" spans="19:26" x14ac:dyDescent="0.2">
      <c r="S984" s="58">
        <v>3.6665976807666145</v>
      </c>
      <c r="T984" s="58">
        <v>5.903696771102573</v>
      </c>
      <c r="U984" s="58">
        <v>4.0214701247637201</v>
      </c>
      <c r="V984" s="58">
        <v>7.49451075781709</v>
      </c>
      <c r="W984" s="58">
        <v>0.80588592651099367</v>
      </c>
      <c r="X984" s="58">
        <v>0.64020538467834043</v>
      </c>
      <c r="Y984" s="58">
        <v>0.80903122591093068</v>
      </c>
      <c r="Z984" s="58">
        <v>0.9298801745670453</v>
      </c>
    </row>
    <row r="985" spans="19:26" x14ac:dyDescent="0.2">
      <c r="S985" s="58">
        <v>7.1377583715273216</v>
      </c>
      <c r="T985" s="58">
        <v>27.31201042678784</v>
      </c>
      <c r="U985" s="58">
        <v>5.8623642119471215</v>
      </c>
      <c r="V985" s="58">
        <v>21.389680285838498</v>
      </c>
      <c r="W985" s="58">
        <v>0.78795438675558571</v>
      </c>
      <c r="X985" s="58">
        <v>0.681853240048517</v>
      </c>
      <c r="Y985" s="58">
        <v>0.84784143120212407</v>
      </c>
      <c r="Z985" s="58">
        <v>0.88638931716980252</v>
      </c>
    </row>
    <row r="986" spans="19:26" x14ac:dyDescent="0.2">
      <c r="S986" s="58">
        <v>6.7482991865574036</v>
      </c>
      <c r="T986" s="58">
        <v>19.627545161869023</v>
      </c>
      <c r="U986" s="58">
        <v>5.8792973070398631</v>
      </c>
      <c r="V986" s="58">
        <v>17.71604336816057</v>
      </c>
      <c r="W986" s="58">
        <v>0.71909727965444126</v>
      </c>
      <c r="X986" s="58">
        <v>0.54208652716576566</v>
      </c>
      <c r="Y986" s="58">
        <v>0.82662246883318169</v>
      </c>
      <c r="Z986" s="58">
        <v>0.88992373882312203</v>
      </c>
    </row>
    <row r="987" spans="19:26" x14ac:dyDescent="0.2">
      <c r="S987" s="58">
        <v>4.9478511704060688</v>
      </c>
      <c r="T987" s="58">
        <v>10.896227808557148</v>
      </c>
      <c r="U987" s="58">
        <v>4.8360272624707772</v>
      </c>
      <c r="V987" s="58">
        <v>10.517241744230462</v>
      </c>
      <c r="W987" s="58">
        <v>0.87447881987941245</v>
      </c>
      <c r="X987" s="58">
        <v>0.68591029923567337</v>
      </c>
      <c r="Y987" s="58">
        <v>0.83807099297394827</v>
      </c>
      <c r="Z987" s="58">
        <v>0.90273385166815057</v>
      </c>
    </row>
    <row r="988" spans="19:26" x14ac:dyDescent="0.2">
      <c r="S988" s="58">
        <v>6.2930579098422799</v>
      </c>
      <c r="T988" s="58">
        <v>14.596536521689382</v>
      </c>
      <c r="U988" s="58">
        <v>7.5890636770640203</v>
      </c>
      <c r="V988" s="58">
        <v>14.552623383974845</v>
      </c>
      <c r="W988" s="58">
        <v>0.67517117327206078</v>
      </c>
      <c r="X988" s="58">
        <v>0.71134425440743931</v>
      </c>
      <c r="Y988" s="58">
        <v>0.82549155049265344</v>
      </c>
      <c r="Z988" s="58">
        <v>0.91588557005097604</v>
      </c>
    </row>
    <row r="989" spans="19:26" x14ac:dyDescent="0.2">
      <c r="S989" s="58">
        <v>4.6696443210099927</v>
      </c>
      <c r="T989" s="58">
        <v>8.6928649973902203</v>
      </c>
      <c r="U989" s="58">
        <v>4.2773588042537876</v>
      </c>
      <c r="V989" s="58">
        <v>8.4326671178417829</v>
      </c>
      <c r="W989" s="58">
        <v>0.76829553645167747</v>
      </c>
      <c r="X989" s="58">
        <v>0.59855081925418063</v>
      </c>
      <c r="Y989" s="58">
        <v>0.84312515022374235</v>
      </c>
      <c r="Z989" s="58">
        <v>0.91710304537045451</v>
      </c>
    </row>
    <row r="990" spans="19:26" x14ac:dyDescent="0.2">
      <c r="S990" s="58">
        <v>6.2777433271491576</v>
      </c>
      <c r="T990" s="58">
        <v>18.505825190077296</v>
      </c>
      <c r="U990" s="58">
        <v>6.4773300294810081</v>
      </c>
      <c r="V990" s="58">
        <v>22.107581406437017</v>
      </c>
      <c r="W990" s="58">
        <v>0.83157073981417895</v>
      </c>
      <c r="X990" s="58">
        <v>0.6043448304054051</v>
      </c>
      <c r="Y990" s="58">
        <v>0.86539305830123525</v>
      </c>
      <c r="Z990" s="58">
        <v>0.88970673637270115</v>
      </c>
    </row>
    <row r="991" spans="19:26" x14ac:dyDescent="0.2">
      <c r="S991" s="58">
        <v>3.6960159029784498</v>
      </c>
      <c r="T991" s="58">
        <v>5.8359846321223321</v>
      </c>
      <c r="U991" s="58">
        <v>3.6792681742709465</v>
      </c>
      <c r="V991" s="58">
        <v>6.4633648155522296</v>
      </c>
      <c r="W991" s="58">
        <v>0.81863457287958452</v>
      </c>
      <c r="X991" s="58">
        <v>0.74337935267174038</v>
      </c>
      <c r="Y991" s="58">
        <v>0.85833667264069569</v>
      </c>
      <c r="Z991" s="58">
        <v>0.9543536807229317</v>
      </c>
    </row>
    <row r="992" spans="19:26" x14ac:dyDescent="0.2">
      <c r="S992" s="58">
        <v>6.7909769502127491</v>
      </c>
      <c r="T992" s="58">
        <v>19.824149277435023</v>
      </c>
      <c r="U992" s="58">
        <v>7.6479346361436331</v>
      </c>
      <c r="V992" s="58">
        <v>29.772533668339562</v>
      </c>
      <c r="W992" s="58">
        <v>0.75002151792516369</v>
      </c>
      <c r="X992" s="58">
        <v>0.72249315185829033</v>
      </c>
      <c r="Y992" s="58">
        <v>0.86062780435346464</v>
      </c>
      <c r="Z992" s="58">
        <v>0.89906248656312582</v>
      </c>
    </row>
    <row r="993" spans="19:26" x14ac:dyDescent="0.2">
      <c r="S993" s="58">
        <v>8.3191996225912881</v>
      </c>
      <c r="T993" s="58">
        <v>24.872951985073875</v>
      </c>
      <c r="U993" s="58">
        <v>6.8550852583577253</v>
      </c>
      <c r="V993" s="58">
        <v>19.052120339615868</v>
      </c>
      <c r="W993" s="58">
        <v>0.66405572032450433</v>
      </c>
      <c r="X993" s="58">
        <v>0.76925309957500909</v>
      </c>
      <c r="Y993" s="58">
        <v>0.88913557424648915</v>
      </c>
      <c r="Z993" s="58">
        <v>0.90830387577666094</v>
      </c>
    </row>
    <row r="994" spans="19:26" x14ac:dyDescent="0.2">
      <c r="S994" s="58">
        <v>3.7799462101690393</v>
      </c>
      <c r="T994" s="58">
        <v>6.1413130424590365</v>
      </c>
      <c r="U994" s="58">
        <v>4.1100605646370107</v>
      </c>
      <c r="V994" s="58">
        <v>5.127821087353909</v>
      </c>
      <c r="W994" s="58">
        <v>0.78154634149119007</v>
      </c>
      <c r="X994" s="58">
        <v>0.6277486993871324</v>
      </c>
      <c r="Y994" s="58">
        <v>0.80972519169623203</v>
      </c>
      <c r="Z994" s="58">
        <v>0.93038773655692208</v>
      </c>
    </row>
    <row r="995" spans="19:26" x14ac:dyDescent="0.2">
      <c r="S995" s="58">
        <v>3.6431336181886818</v>
      </c>
      <c r="T995" s="58">
        <v>5.8840626504712441</v>
      </c>
      <c r="U995" s="58">
        <v>4.6064283677113016</v>
      </c>
      <c r="V995" s="58">
        <v>6.9230362335746758</v>
      </c>
      <c r="W995" s="58">
        <v>0.81290727471525293</v>
      </c>
      <c r="X995" s="58">
        <v>0.6288134931809306</v>
      </c>
      <c r="Y995" s="58">
        <v>0.80266604572938172</v>
      </c>
      <c r="Z995" s="58">
        <v>0.92612004716189378</v>
      </c>
    </row>
    <row r="996" spans="19:26" x14ac:dyDescent="0.2">
      <c r="S996" s="58">
        <v>4.2431427448565637</v>
      </c>
      <c r="T996" s="58">
        <v>7.0133777669225612</v>
      </c>
      <c r="U996" s="58">
        <v>4.2979458641347632</v>
      </c>
      <c r="V996" s="58">
        <v>6.7673389406618467</v>
      </c>
      <c r="W996" s="58">
        <v>0.74493453486082184</v>
      </c>
      <c r="X996" s="58">
        <v>0.59829300422313514</v>
      </c>
      <c r="Y996" s="58">
        <v>0.86681396106561726</v>
      </c>
      <c r="Z996" s="58">
        <v>0.93843676765781259</v>
      </c>
    </row>
    <row r="997" spans="19:26" x14ac:dyDescent="0.2">
      <c r="S997" s="58">
        <v>2.7283838703818524</v>
      </c>
      <c r="T997" s="58">
        <v>3.7535581015239328</v>
      </c>
      <c r="U997" s="58">
        <v>2.5802870876706594</v>
      </c>
      <c r="V997" s="58">
        <v>4.0554266755002857</v>
      </c>
      <c r="W997" s="58">
        <v>0.87245384091115596</v>
      </c>
      <c r="X997" s="58">
        <v>0.62495072687662001</v>
      </c>
      <c r="Y997" s="58">
        <v>0.8032835778166072</v>
      </c>
      <c r="Z997" s="58">
        <v>0.94560455966100077</v>
      </c>
    </row>
    <row r="998" spans="19:26" x14ac:dyDescent="0.2">
      <c r="S998" s="58">
        <v>5.4135857247718384</v>
      </c>
      <c r="T998" s="58">
        <v>12.454984812520644</v>
      </c>
      <c r="U998" s="58">
        <v>5.8254483693875532</v>
      </c>
      <c r="V998" s="58">
        <v>12.401552494953101</v>
      </c>
      <c r="W998" s="58">
        <v>0.75241066525714861</v>
      </c>
      <c r="X998" s="58">
        <v>0.71017659080987372</v>
      </c>
      <c r="Y998" s="58">
        <v>0.80002538611783092</v>
      </c>
      <c r="Z998" s="58">
        <v>0.90622908074327191</v>
      </c>
    </row>
    <row r="999" spans="19:26" x14ac:dyDescent="0.2">
      <c r="S999" s="58">
        <v>6.7129387688740838</v>
      </c>
      <c r="T999" s="58">
        <v>25.715831970396817</v>
      </c>
      <c r="U999" s="58">
        <v>6.4068494692863682</v>
      </c>
      <c r="V999" s="58">
        <v>32.513150498023954</v>
      </c>
      <c r="W999" s="58">
        <v>0.77678385149793439</v>
      </c>
      <c r="X999" s="58">
        <v>0.75365024814278692</v>
      </c>
      <c r="Y999" s="58">
        <v>0.79367644655867664</v>
      </c>
      <c r="Z999" s="58">
        <v>0.88658408655085785</v>
      </c>
    </row>
    <row r="1000" spans="19:26" x14ac:dyDescent="0.2">
      <c r="S1000" s="58">
        <v>3.390111933293726</v>
      </c>
      <c r="T1000" s="58">
        <v>5.1580020251137713</v>
      </c>
      <c r="U1000" s="58">
        <v>3.6402006151180895</v>
      </c>
      <c r="V1000" s="58">
        <v>5.7020641698681418</v>
      </c>
      <c r="W1000" s="58">
        <v>0.88058492246362019</v>
      </c>
      <c r="X1000" s="58">
        <v>0.69754868409310544</v>
      </c>
      <c r="Y1000" s="58">
        <v>0.86809596201033634</v>
      </c>
      <c r="Z1000" s="58">
        <v>0.94812005154692458</v>
      </c>
    </row>
    <row r="1001" spans="19:26" x14ac:dyDescent="0.2">
      <c r="S1001" s="58">
        <v>3.4474720606796079</v>
      </c>
      <c r="T1001" s="58">
        <v>5.2734136036061932</v>
      </c>
      <c r="U1001" s="58">
        <v>3.8473604271137183</v>
      </c>
      <c r="V1001" s="58">
        <v>5.227531027203919</v>
      </c>
      <c r="W1001" s="58">
        <v>0.79162368688318629</v>
      </c>
      <c r="X1001" s="58">
        <v>0.60238973602420154</v>
      </c>
      <c r="Y1001" s="58">
        <v>0.81332778973207398</v>
      </c>
      <c r="Z1001" s="58">
        <v>0.93578747829185627</v>
      </c>
    </row>
    <row r="1002" spans="19:26" x14ac:dyDescent="0.2">
      <c r="S1002" s="58">
        <v>4.406070801247564</v>
      </c>
      <c r="T1002" s="58">
        <v>8.3648888138324935</v>
      </c>
      <c r="U1002" s="58">
        <v>3.9672423175375369</v>
      </c>
      <c r="V1002" s="58">
        <v>7.2880146921632347</v>
      </c>
      <c r="W1002" s="58">
        <v>0.78140540430272476</v>
      </c>
      <c r="X1002" s="58">
        <v>0.66346038507528204</v>
      </c>
      <c r="Y1002" s="58">
        <v>0.78522922554028174</v>
      </c>
      <c r="Z1002" s="58">
        <v>0.9127286313498848</v>
      </c>
    </row>
    <row r="1003" spans="19:26" x14ac:dyDescent="0.2">
      <c r="S1003" s="58">
        <v>4.2639317783598969</v>
      </c>
      <c r="T1003" s="58">
        <v>7.4995387355746104</v>
      </c>
      <c r="U1003" s="58">
        <v>3.9378927363209373</v>
      </c>
      <c r="V1003" s="58">
        <v>6.4488329385320364</v>
      </c>
      <c r="W1003" s="58">
        <v>0.80964059088741414</v>
      </c>
      <c r="X1003" s="58">
        <v>0.64265943514999813</v>
      </c>
      <c r="Y1003" s="58">
        <v>0.85194633397197661</v>
      </c>
      <c r="Z1003" s="58">
        <v>0.924727983338551</v>
      </c>
    </row>
    <row r="1004" spans="19:26" x14ac:dyDescent="0.2">
      <c r="S1004" s="58">
        <v>5.3138540433752945</v>
      </c>
      <c r="T1004" s="58">
        <v>11.695113251433852</v>
      </c>
      <c r="U1004" s="58">
        <v>4.776563612434364</v>
      </c>
      <c r="V1004" s="58">
        <v>11.652259505567507</v>
      </c>
      <c r="W1004" s="58">
        <v>0.78245912334431034</v>
      </c>
      <c r="X1004" s="58">
        <v>0.78856930802581127</v>
      </c>
      <c r="Y1004" s="58">
        <v>0.83580874906717073</v>
      </c>
      <c r="Z1004" s="58">
        <v>0.9159510120070774</v>
      </c>
    </row>
    <row r="1005" spans="19:26" x14ac:dyDescent="0.2">
      <c r="S1005" s="58">
        <v>4.7368939426996093</v>
      </c>
      <c r="T1005" s="58">
        <v>8.9860236821456905</v>
      </c>
      <c r="U1005" s="58">
        <v>5.0034234733214271</v>
      </c>
      <c r="V1005" s="58">
        <v>9.0288602370098641</v>
      </c>
      <c r="W1005" s="58">
        <v>0.7543996693958509</v>
      </c>
      <c r="X1005" s="58">
        <v>0.72873774833885174</v>
      </c>
      <c r="Y1005" s="58">
        <v>0.82617777837460826</v>
      </c>
      <c r="Z1005" s="58">
        <v>0.92746429982054046</v>
      </c>
    </row>
    <row r="1006" spans="19:26" x14ac:dyDescent="0.2">
      <c r="S1006" s="58">
        <v>5.7285799128047463</v>
      </c>
      <c r="T1006" s="58">
        <v>11.807185848168503</v>
      </c>
      <c r="U1006" s="58">
        <v>5.9653934355730938</v>
      </c>
      <c r="V1006" s="58">
        <v>14.042733764072022</v>
      </c>
      <c r="W1006" s="58">
        <v>0.71374469554133635</v>
      </c>
      <c r="X1006" s="58">
        <v>0.70739358138030717</v>
      </c>
      <c r="Y1006" s="58">
        <v>0.8739690867659482</v>
      </c>
      <c r="Z1006" s="58">
        <v>0.92710433597315756</v>
      </c>
    </row>
    <row r="1007" spans="19:26" x14ac:dyDescent="0.2">
      <c r="S1007" s="58">
        <v>4.782030369013655</v>
      </c>
      <c r="T1007" s="58">
        <v>8.7704044066468434</v>
      </c>
      <c r="U1007" s="58">
        <v>4.5450127212420108</v>
      </c>
      <c r="V1007" s="58">
        <v>6.8141427407777986</v>
      </c>
      <c r="W1007" s="58">
        <v>0.72089783425254095</v>
      </c>
      <c r="X1007" s="58">
        <v>0.70576157033991038</v>
      </c>
      <c r="Y1007" s="58">
        <v>0.83243531811202942</v>
      </c>
      <c r="Z1007" s="58">
        <v>0.93506155502921062</v>
      </c>
    </row>
    <row r="1008" spans="19:26" x14ac:dyDescent="0.2">
      <c r="S1008" s="58">
        <v>5.0020012965487801</v>
      </c>
      <c r="T1008" s="58">
        <v>9.9471980299085647</v>
      </c>
      <c r="U1008" s="58">
        <v>5.0529436382044199</v>
      </c>
      <c r="V1008" s="58">
        <v>7.6019557144966372</v>
      </c>
      <c r="W1008" s="58">
        <v>0.7392177793483895</v>
      </c>
      <c r="X1008" s="58">
        <v>0.64358857950270099</v>
      </c>
      <c r="Y1008" s="58">
        <v>0.81949171155477241</v>
      </c>
      <c r="Z1008" s="58">
        <v>0.9154902121577011</v>
      </c>
    </row>
    <row r="1009" spans="19:26" x14ac:dyDescent="0.2">
      <c r="S1009" s="58">
        <v>4.8876733895520745</v>
      </c>
      <c r="T1009" s="58">
        <v>9.821927064938583</v>
      </c>
      <c r="U1009" s="58">
        <v>5.1869774685786272</v>
      </c>
      <c r="V1009" s="58">
        <v>9.2550107299431623</v>
      </c>
      <c r="W1009" s="58">
        <v>0.77211808519162861</v>
      </c>
      <c r="X1009" s="58">
        <v>0.67961679104244199</v>
      </c>
      <c r="Y1009" s="58">
        <v>0.8208584374193244</v>
      </c>
      <c r="Z1009" s="58">
        <v>0.91456165990429039</v>
      </c>
    </row>
    <row r="1010" spans="19:26" x14ac:dyDescent="0.2">
      <c r="S1010" s="58">
        <v>4.3528388947701373</v>
      </c>
      <c r="T1010" s="58">
        <v>7.7789423984150208</v>
      </c>
      <c r="U1010" s="58">
        <v>4.9621577880630285</v>
      </c>
      <c r="V1010" s="58">
        <v>10.782115732036459</v>
      </c>
      <c r="W1010" s="58">
        <v>0.78484829844303361</v>
      </c>
      <c r="X1010" s="58">
        <v>0.71211506027794846</v>
      </c>
      <c r="Y1010" s="58">
        <v>0.83389620536087627</v>
      </c>
      <c r="Z1010" s="58">
        <v>0.93047007186934605</v>
      </c>
    </row>
    <row r="1011" spans="19:26" x14ac:dyDescent="0.2">
      <c r="S1011" s="58">
        <v>6.7310014908775324</v>
      </c>
      <c r="T1011" s="58">
        <v>19.25843881092873</v>
      </c>
      <c r="U1011" s="58">
        <v>6.9345249782817779</v>
      </c>
      <c r="V1011" s="58">
        <v>22.456687730912549</v>
      </c>
      <c r="W1011" s="58">
        <v>0.75691535894053485</v>
      </c>
      <c r="X1011" s="58">
        <v>0.63687657320309277</v>
      </c>
      <c r="Y1011" s="58">
        <v>0.86866087445328055</v>
      </c>
      <c r="Z1011" s="58">
        <v>0.8955826668808673</v>
      </c>
    </row>
    <row r="1012" spans="19:26" x14ac:dyDescent="0.2">
      <c r="S1012" s="58">
        <v>3.4584808814698476</v>
      </c>
      <c r="T1012" s="58">
        <v>5.3926466706163856</v>
      </c>
      <c r="U1012" s="58">
        <v>3.2922798614588062</v>
      </c>
      <c r="V1012" s="58">
        <v>4.8984038296297232</v>
      </c>
      <c r="W1012" s="58">
        <v>0.82278085276775126</v>
      </c>
      <c r="X1012" s="58">
        <v>0.58216110683376487</v>
      </c>
      <c r="Y1012" s="58">
        <v>0.80660367463340121</v>
      </c>
      <c r="Z1012" s="58">
        <v>0.92488873388374215</v>
      </c>
    </row>
    <row r="1013" spans="19:26" x14ac:dyDescent="0.2">
      <c r="S1013" s="58">
        <v>6.0933311762278564</v>
      </c>
      <c r="T1013" s="58">
        <v>15.879495090252078</v>
      </c>
      <c r="U1013" s="58">
        <v>6.4668120583334305</v>
      </c>
      <c r="V1013" s="58">
        <v>19.03905058986858</v>
      </c>
      <c r="W1013" s="58">
        <v>0.82155133661568525</v>
      </c>
      <c r="X1013" s="58">
        <v>0.5700972172121368</v>
      </c>
      <c r="Y1013" s="58">
        <v>0.88936412825853961</v>
      </c>
      <c r="Z1013" s="58">
        <v>0.89372394456425885</v>
      </c>
    </row>
    <row r="1014" spans="19:26" x14ac:dyDescent="0.2">
      <c r="S1014" s="58">
        <v>5.9760260616911269</v>
      </c>
      <c r="T1014" s="58">
        <v>14.28212976188467</v>
      </c>
      <c r="U1014" s="58">
        <v>6.2335413986039701</v>
      </c>
      <c r="V1014" s="58">
        <v>13.293998060063775</v>
      </c>
      <c r="W1014" s="58">
        <v>0.7104384894499316</v>
      </c>
      <c r="X1014" s="58">
        <v>0.80447244729343748</v>
      </c>
      <c r="Y1014" s="58">
        <v>0.81456475456782995</v>
      </c>
      <c r="Z1014" s="58">
        <v>0.91527242048423896</v>
      </c>
    </row>
    <row r="1015" spans="19:26" x14ac:dyDescent="0.2">
      <c r="S1015" s="58">
        <v>5.0716314125233186</v>
      </c>
      <c r="T1015" s="58">
        <v>10.122112013774091</v>
      </c>
      <c r="U1015" s="58">
        <v>4.5688760437400733</v>
      </c>
      <c r="V1015" s="58">
        <v>12.600670840707979</v>
      </c>
      <c r="W1015" s="58">
        <v>0.75709377869460259</v>
      </c>
      <c r="X1015" s="58">
        <v>0.61471914089860935</v>
      </c>
      <c r="Y1015" s="58">
        <v>0.84435304185981841</v>
      </c>
      <c r="Z1015" s="58">
        <v>0.91347409422797787</v>
      </c>
    </row>
    <row r="1016" spans="19:26" x14ac:dyDescent="0.2">
      <c r="S1016" s="58">
        <v>5.3429145362494781</v>
      </c>
      <c r="T1016" s="58">
        <v>11.730513538044589</v>
      </c>
      <c r="U1016" s="58">
        <v>5.2554580378549183</v>
      </c>
      <c r="V1016" s="58">
        <v>13.639006065847648</v>
      </c>
      <c r="W1016" s="58">
        <v>0.80546051717561007</v>
      </c>
      <c r="X1016" s="58">
        <v>0.78857455062735904</v>
      </c>
      <c r="Y1016" s="58">
        <v>0.86158512750069582</v>
      </c>
      <c r="Z1016" s="58">
        <v>0.91684338009885524</v>
      </c>
    </row>
    <row r="1017" spans="19:26" x14ac:dyDescent="0.2">
      <c r="S1017" s="58">
        <v>6.6074072341882175</v>
      </c>
      <c r="T1017" s="58">
        <v>17.05735901059618</v>
      </c>
      <c r="U1017" s="58">
        <v>7.5322584251130076</v>
      </c>
      <c r="V1017" s="58">
        <v>18.570763406753496</v>
      </c>
      <c r="W1017" s="58">
        <v>0.71350566618435218</v>
      </c>
      <c r="X1017" s="58">
        <v>0.76441542867534862</v>
      </c>
      <c r="Y1017" s="58">
        <v>0.85276930275665142</v>
      </c>
      <c r="Z1017" s="58">
        <v>0.91034516126793474</v>
      </c>
    </row>
    <row r="1018" spans="19:26" x14ac:dyDescent="0.2">
      <c r="S1018" s="58">
        <v>3.1802290791542163</v>
      </c>
      <c r="T1018" s="58">
        <v>4.7221489707603679</v>
      </c>
      <c r="U1018" s="58">
        <v>3.7683508948163142</v>
      </c>
      <c r="V1018" s="58">
        <v>4.8135951846393192</v>
      </c>
      <c r="W1018" s="58">
        <v>0.86025134961042893</v>
      </c>
      <c r="X1018" s="58">
        <v>0.52993026277533295</v>
      </c>
      <c r="Y1018" s="58">
        <v>0.82088899785422831</v>
      </c>
      <c r="Z1018" s="58">
        <v>0.92326687870795099</v>
      </c>
    </row>
    <row r="1019" spans="19:26" x14ac:dyDescent="0.2">
      <c r="S1019" s="58">
        <v>3.4044881497849548</v>
      </c>
      <c r="T1019" s="58">
        <v>5.0392468947107858</v>
      </c>
      <c r="U1019" s="58">
        <v>3.659251574951532</v>
      </c>
      <c r="V1019" s="58">
        <v>6.4344641940223273</v>
      </c>
      <c r="W1019" s="58">
        <v>0.74911199527113981</v>
      </c>
      <c r="X1019" s="58">
        <v>0.52854676497656183</v>
      </c>
      <c r="Y1019" s="58">
        <v>0.82418792970982546</v>
      </c>
      <c r="Z1019" s="58">
        <v>0.93900213213583916</v>
      </c>
    </row>
    <row r="1020" spans="19:26" x14ac:dyDescent="0.2">
      <c r="S1020" s="58">
        <v>7.1837865085728438</v>
      </c>
      <c r="T1020" s="58">
        <v>24.001149788348553</v>
      </c>
      <c r="U1020" s="58">
        <v>6.8730313260567009</v>
      </c>
      <c r="V1020" s="58">
        <v>20.379557393260292</v>
      </c>
      <c r="W1020" s="58">
        <v>0.75093322671255958</v>
      </c>
      <c r="X1020" s="58">
        <v>0.72778370163172101</v>
      </c>
      <c r="Y1020" s="58">
        <v>0.85723723511087102</v>
      </c>
      <c r="Z1020" s="58">
        <v>0.8937308158310624</v>
      </c>
    </row>
    <row r="1021" spans="19:26" x14ac:dyDescent="0.2">
      <c r="S1021" s="58">
        <v>4.88957363090468</v>
      </c>
      <c r="T1021" s="58">
        <v>10.394748451965572</v>
      </c>
      <c r="U1021" s="58">
        <v>5.2080330367951495</v>
      </c>
      <c r="V1021" s="58">
        <v>8.4336762866286215</v>
      </c>
      <c r="W1021" s="58">
        <v>0.82938688412150519</v>
      </c>
      <c r="X1021" s="58">
        <v>0.80369908097682741</v>
      </c>
      <c r="Y1021" s="58">
        <v>0.82217801532733514</v>
      </c>
      <c r="Z1021" s="58">
        <v>0.91414622022388348</v>
      </c>
    </row>
    <row r="1022" spans="19:26" x14ac:dyDescent="0.2">
      <c r="S1022" s="58">
        <v>3.1572733194281035</v>
      </c>
      <c r="T1022" s="58">
        <v>4.5783885475260124</v>
      </c>
      <c r="U1022" s="58">
        <v>3.2815805003945933</v>
      </c>
      <c r="V1022" s="58">
        <v>4.34811361515432</v>
      </c>
      <c r="W1022" s="58">
        <v>0.76311261056288471</v>
      </c>
      <c r="X1022" s="58">
        <v>0.63358089725828914</v>
      </c>
      <c r="Y1022" s="58">
        <v>0.79351797432645377</v>
      </c>
      <c r="Z1022" s="58">
        <v>0.95147005343128466</v>
      </c>
    </row>
    <row r="1023" spans="19:26" x14ac:dyDescent="0.2">
      <c r="S1023" s="58">
        <v>4.9455058261527984</v>
      </c>
      <c r="T1023" s="58">
        <v>10.696209314282951</v>
      </c>
      <c r="U1023" s="58">
        <v>5.4695263301267572</v>
      </c>
      <c r="V1023" s="58">
        <v>11.027503613160793</v>
      </c>
      <c r="W1023" s="58">
        <v>0.80722775400606128</v>
      </c>
      <c r="X1023" s="58">
        <v>0.73010867359218712</v>
      </c>
      <c r="Y1023" s="58">
        <v>0.80495555188699486</v>
      </c>
      <c r="Z1023" s="58">
        <v>0.90781571628169233</v>
      </c>
    </row>
    <row r="1024" spans="19:26" x14ac:dyDescent="0.2">
      <c r="S1024" s="58">
        <v>4.3317548827202206</v>
      </c>
      <c r="T1024" s="58">
        <v>7.922979862262193</v>
      </c>
      <c r="U1024" s="58">
        <v>3.7754374331678076</v>
      </c>
      <c r="V1024" s="58">
        <v>6.2796707032722132</v>
      </c>
      <c r="W1024" s="58">
        <v>0.79717518547126265</v>
      </c>
      <c r="X1024" s="58">
        <v>0.6644693320699675</v>
      </c>
      <c r="Y1024" s="58">
        <v>0.81505124058168299</v>
      </c>
      <c r="Z1024" s="58">
        <v>0.91888498843143174</v>
      </c>
    </row>
    <row r="1025" spans="19:26" x14ac:dyDescent="0.2">
      <c r="S1025" s="58">
        <v>4.6057284249280022</v>
      </c>
      <c r="T1025" s="58">
        <v>8.1603191144021583</v>
      </c>
      <c r="U1025" s="58">
        <v>4.3280216671613605</v>
      </c>
      <c r="V1025" s="58">
        <v>8.295379556521798</v>
      </c>
      <c r="W1025" s="58">
        <v>0.71159027879583803</v>
      </c>
      <c r="X1025" s="58">
        <v>0.60566014283722736</v>
      </c>
      <c r="Y1025" s="58">
        <v>0.82511343971670115</v>
      </c>
      <c r="Z1025" s="58">
        <v>0.92810126919461711</v>
      </c>
    </row>
    <row r="1026" spans="19:26" x14ac:dyDescent="0.2">
      <c r="S1026" s="58">
        <v>3.2846071065818316</v>
      </c>
      <c r="T1026" s="58">
        <v>4.8481013799687931</v>
      </c>
      <c r="U1026" s="58">
        <v>2.9355048677908364</v>
      </c>
      <c r="V1026" s="58">
        <v>3.4877411122098283</v>
      </c>
      <c r="W1026" s="58">
        <v>0.78424301744899871</v>
      </c>
      <c r="X1026" s="58">
        <v>0.53866959455888486</v>
      </c>
      <c r="Y1026" s="58">
        <v>0.81917539212684787</v>
      </c>
      <c r="Z1026" s="58">
        <v>0.9346531516576837</v>
      </c>
    </row>
    <row r="1027" spans="19:26" x14ac:dyDescent="0.2">
      <c r="S1027" s="58">
        <v>4.3020798410735805</v>
      </c>
      <c r="T1027" s="58">
        <v>7.7797708441944895</v>
      </c>
      <c r="U1027" s="58">
        <v>4.469128464273961</v>
      </c>
      <c r="V1027" s="58">
        <v>9.9725816605893183</v>
      </c>
      <c r="W1027" s="58">
        <v>0.796492191171427</v>
      </c>
      <c r="X1027" s="58">
        <v>0.74290159637591813</v>
      </c>
      <c r="Y1027" s="58">
        <v>0.8195658134782291</v>
      </c>
      <c r="Z1027" s="58">
        <v>0.92836509143575374</v>
      </c>
    </row>
    <row r="1028" spans="19:26" x14ac:dyDescent="0.2">
      <c r="S1028" s="58">
        <v>5.1524060099761444</v>
      </c>
      <c r="T1028" s="58">
        <v>11.434876652051694</v>
      </c>
      <c r="U1028" s="58">
        <v>6.1159440658692636</v>
      </c>
      <c r="V1028" s="58">
        <v>14.448400842266805</v>
      </c>
      <c r="W1028" s="58">
        <v>0.8369502815994404</v>
      </c>
      <c r="X1028" s="58">
        <v>0.67312022059085685</v>
      </c>
      <c r="Y1028" s="58">
        <v>0.84544247050006793</v>
      </c>
      <c r="Z1028" s="58">
        <v>0.90429901829247039</v>
      </c>
    </row>
    <row r="1029" spans="19:26" x14ac:dyDescent="0.2">
      <c r="S1029" s="58">
        <v>4.6929131375540747</v>
      </c>
      <c r="T1029" s="58">
        <v>9.0133629895077139</v>
      </c>
      <c r="U1029" s="58">
        <v>5.0732820434938288</v>
      </c>
      <c r="V1029" s="58">
        <v>11.497467320793692</v>
      </c>
      <c r="W1029" s="58">
        <v>0.78564387340562902</v>
      </c>
      <c r="X1029" s="58">
        <v>0.68309418347787876</v>
      </c>
      <c r="Y1029" s="58">
        <v>0.83364298025112593</v>
      </c>
      <c r="Z1029" s="58">
        <v>0.91927018076405287</v>
      </c>
    </row>
    <row r="1030" spans="19:26" x14ac:dyDescent="0.2">
      <c r="S1030" s="58">
        <v>4.3288871606793791</v>
      </c>
      <c r="T1030" s="58">
        <v>7.8851561680759978</v>
      </c>
      <c r="U1030" s="58">
        <v>4.0727000020766289</v>
      </c>
      <c r="V1030" s="58">
        <v>7.4569608930394979</v>
      </c>
      <c r="W1030" s="58">
        <v>0.83811032914048078</v>
      </c>
      <c r="X1030" s="58">
        <v>0.65739580068419756</v>
      </c>
      <c r="Y1030" s="58">
        <v>0.84916993174873212</v>
      </c>
      <c r="Z1030" s="58">
        <v>0.91912409847811605</v>
      </c>
    </row>
    <row r="1031" spans="19:26" x14ac:dyDescent="0.2">
      <c r="S1031" s="58">
        <v>4.2030105141867775</v>
      </c>
      <c r="T1031" s="58">
        <v>7.0904961381196001</v>
      </c>
      <c r="U1031" s="58">
        <v>3.8464703337509443</v>
      </c>
      <c r="V1031" s="58">
        <v>7.5841022996556235</v>
      </c>
      <c r="W1031" s="58">
        <v>0.74206505368693376</v>
      </c>
      <c r="X1031" s="58">
        <v>0.60800226621987097</v>
      </c>
      <c r="Y1031" s="58">
        <v>0.82923082187784125</v>
      </c>
      <c r="Z1031" s="58">
        <v>0.9312693261208711</v>
      </c>
    </row>
    <row r="1032" spans="19:26" x14ac:dyDescent="0.2">
      <c r="S1032" s="58">
        <v>4.2332828092733861</v>
      </c>
      <c r="T1032" s="58">
        <v>7.2129288562846261</v>
      </c>
      <c r="U1032" s="58">
        <v>4.4976426099978211</v>
      </c>
      <c r="V1032" s="58">
        <v>7.6164720603512039</v>
      </c>
      <c r="W1032" s="58">
        <v>0.7631224721468669</v>
      </c>
      <c r="X1032" s="58">
        <v>0.71150898976258292</v>
      </c>
      <c r="Y1032" s="58">
        <v>0.84320628254842944</v>
      </c>
      <c r="Z1032" s="58">
        <v>0.94207691232446866</v>
      </c>
    </row>
    <row r="1033" spans="19:26" x14ac:dyDescent="0.2">
      <c r="S1033" s="58">
        <v>3.4935528574596613</v>
      </c>
      <c r="T1033" s="58">
        <v>5.4469033961278726</v>
      </c>
      <c r="U1033" s="58">
        <v>3.9454036982681351</v>
      </c>
      <c r="V1033" s="58">
        <v>4.9371526483781265</v>
      </c>
      <c r="W1033" s="58">
        <v>0.85220512744649735</v>
      </c>
      <c r="X1033" s="58">
        <v>0.63458437864146489</v>
      </c>
      <c r="Y1033" s="58">
        <v>0.83865652808689628</v>
      </c>
      <c r="Z1033" s="58">
        <v>0.93357158594963152</v>
      </c>
    </row>
    <row r="1034" spans="19:26" x14ac:dyDescent="0.2">
      <c r="S1034" s="58">
        <v>6.6757128367173255</v>
      </c>
      <c r="T1034" s="58">
        <v>20.78772564472003</v>
      </c>
      <c r="U1034" s="58">
        <v>6.653507534757062</v>
      </c>
      <c r="V1034" s="58">
        <v>28.602453691790561</v>
      </c>
      <c r="W1034" s="58">
        <v>0.78761930124679269</v>
      </c>
      <c r="X1034" s="58">
        <v>0.72749475894159332</v>
      </c>
      <c r="Y1034" s="58">
        <v>0.85850769538741134</v>
      </c>
      <c r="Z1034" s="58">
        <v>0.89458579349090339</v>
      </c>
    </row>
    <row r="1035" spans="19:26" x14ac:dyDescent="0.2">
      <c r="S1035" s="58">
        <v>4.31465816225447</v>
      </c>
      <c r="T1035" s="58">
        <v>7.1890192880170716</v>
      </c>
      <c r="U1035" s="58">
        <v>4.5925633896369957</v>
      </c>
      <c r="V1035" s="58">
        <v>7.9309555350149914</v>
      </c>
      <c r="W1035" s="58">
        <v>0.73384501688622628</v>
      </c>
      <c r="X1035" s="58">
        <v>0.6701451310152936</v>
      </c>
      <c r="Y1035" s="58">
        <v>0.86040049000635188</v>
      </c>
      <c r="Z1035" s="58">
        <v>0.94845863879523229</v>
      </c>
    </row>
    <row r="1036" spans="19:26" x14ac:dyDescent="0.2">
      <c r="S1036" s="58">
        <v>6.3676934539282541</v>
      </c>
      <c r="T1036" s="58">
        <v>19.693322233993499</v>
      </c>
      <c r="U1036" s="58">
        <v>6.6044351133415882</v>
      </c>
      <c r="V1036" s="58">
        <v>13.828725161801774</v>
      </c>
      <c r="W1036" s="58">
        <v>0.78424011299364893</v>
      </c>
      <c r="X1036" s="58">
        <v>0.76687485561451763</v>
      </c>
      <c r="Y1036" s="58">
        <v>0.8211521148928701</v>
      </c>
      <c r="Z1036" s="58">
        <v>0.89449809701005767</v>
      </c>
    </row>
    <row r="1037" spans="19:26" x14ac:dyDescent="0.2">
      <c r="S1037" s="58">
        <v>4.0678125769401552</v>
      </c>
      <c r="T1037" s="58">
        <v>6.845446461807545</v>
      </c>
      <c r="U1037" s="58">
        <v>4.3381196190541926</v>
      </c>
      <c r="V1037" s="58">
        <v>6.3155569022389706</v>
      </c>
      <c r="W1037" s="58">
        <v>0.73771386507240966</v>
      </c>
      <c r="X1037" s="58">
        <v>0.59001117835490458</v>
      </c>
      <c r="Y1037" s="58">
        <v>0.79949225620847186</v>
      </c>
      <c r="Z1037" s="58">
        <v>0.92517345761905823</v>
      </c>
    </row>
    <row r="1038" spans="19:26" x14ac:dyDescent="0.2">
      <c r="S1038" s="58">
        <v>3.0443156076637563</v>
      </c>
      <c r="T1038" s="58">
        <v>4.3807188549091292</v>
      </c>
      <c r="U1038" s="58">
        <v>2.9852449306948396</v>
      </c>
      <c r="V1038" s="58">
        <v>4.5904132773563679</v>
      </c>
      <c r="W1038" s="58">
        <v>0.83522180596863627</v>
      </c>
      <c r="X1038" s="58">
        <v>0.57905306460096051</v>
      </c>
      <c r="Y1038" s="58">
        <v>0.81727764556243798</v>
      </c>
      <c r="Z1038" s="58">
        <v>0.93791450786485542</v>
      </c>
    </row>
    <row r="1039" spans="19:26" x14ac:dyDescent="0.2">
      <c r="S1039" s="58">
        <v>5.0699252315456578</v>
      </c>
      <c r="T1039" s="58">
        <v>10.398441088201157</v>
      </c>
      <c r="U1039" s="58">
        <v>4.6947394756085723</v>
      </c>
      <c r="V1039" s="58">
        <v>9.0687890613770907</v>
      </c>
      <c r="W1039" s="58">
        <v>0.76561448222576234</v>
      </c>
      <c r="X1039" s="58">
        <v>0.65806045210534669</v>
      </c>
      <c r="Y1039" s="58">
        <v>0.83087358860422333</v>
      </c>
      <c r="Z1039" s="58">
        <v>0.91277972429979914</v>
      </c>
    </row>
    <row r="1040" spans="19:26" x14ac:dyDescent="0.2">
      <c r="S1040" s="58">
        <v>8.1374190620460727</v>
      </c>
      <c r="T1040" s="58">
        <v>72.894302346723705</v>
      </c>
      <c r="U1040" s="58">
        <v>8.3195190805917481</v>
      </c>
      <c r="V1040" s="58">
        <v>82.511731084159848</v>
      </c>
      <c r="W1040" s="58">
        <v>0.81872657175147945</v>
      </c>
      <c r="X1040" s="58">
        <v>0.70847468683209569</v>
      </c>
      <c r="Y1040" s="58">
        <v>0.83761192081478963</v>
      </c>
      <c r="Z1040" s="58">
        <v>0.87515848016339171</v>
      </c>
    </row>
    <row r="1041" spans="19:26" x14ac:dyDescent="0.2">
      <c r="S1041" s="58">
        <v>5.1464028825816888</v>
      </c>
      <c r="T1041" s="58">
        <v>10.729029522095104</v>
      </c>
      <c r="U1041" s="58">
        <v>4.5625615223528353</v>
      </c>
      <c r="V1041" s="58">
        <v>7.1061089979895344</v>
      </c>
      <c r="W1041" s="58">
        <v>0.73536166494657007</v>
      </c>
      <c r="X1041" s="58">
        <v>0.52954262420500875</v>
      </c>
      <c r="Y1041" s="58">
        <v>0.8054765411093584</v>
      </c>
      <c r="Z1041" s="58">
        <v>0.90121261341260395</v>
      </c>
    </row>
    <row r="1042" spans="19:26" x14ac:dyDescent="0.2">
      <c r="S1042" s="58">
        <v>3.7848799428458615</v>
      </c>
      <c r="T1042" s="58">
        <v>6.2486137361893963</v>
      </c>
      <c r="U1042" s="58">
        <v>3.8931137613838351</v>
      </c>
      <c r="V1042" s="58">
        <v>5.0467289841707146</v>
      </c>
      <c r="W1042" s="58">
        <v>0.8477884491700558</v>
      </c>
      <c r="X1042" s="58">
        <v>0.64355334465853709</v>
      </c>
      <c r="Y1042" s="58">
        <v>0.83650956225531337</v>
      </c>
      <c r="Z1042" s="58">
        <v>0.92649717828422851</v>
      </c>
    </row>
    <row r="1043" spans="19:26" x14ac:dyDescent="0.2">
      <c r="S1043" s="58">
        <v>7.4560405829466641</v>
      </c>
      <c r="T1043" s="58">
        <v>25.102396853046304</v>
      </c>
      <c r="U1043" s="58">
        <v>7.1452410549872702</v>
      </c>
      <c r="V1043" s="58">
        <v>26.122361635347449</v>
      </c>
      <c r="W1043" s="58">
        <v>0.75108507983467032</v>
      </c>
      <c r="X1043" s="58">
        <v>0.57899159708131698</v>
      </c>
      <c r="Y1043" s="58">
        <v>0.8830441690468056</v>
      </c>
      <c r="Z1043" s="58">
        <v>0.88829573294324227</v>
      </c>
    </row>
    <row r="1044" spans="19:26" x14ac:dyDescent="0.2">
      <c r="S1044" s="58">
        <v>6.828474550767762</v>
      </c>
      <c r="T1044" s="58">
        <v>23.815777774704628</v>
      </c>
      <c r="U1044" s="58">
        <v>6.9180538482627174</v>
      </c>
      <c r="V1044" s="58">
        <v>24.605029653389305</v>
      </c>
      <c r="W1044" s="58">
        <v>0.79859334836210749</v>
      </c>
      <c r="X1044" s="58">
        <v>0.67478114848766635</v>
      </c>
      <c r="Y1044" s="58">
        <v>0.84826520243776382</v>
      </c>
      <c r="Z1044" s="58">
        <v>0.88810484312666038</v>
      </c>
    </row>
    <row r="1045" spans="19:26" x14ac:dyDescent="0.2">
      <c r="S1045" s="58">
        <v>4.3751027445942192</v>
      </c>
      <c r="T1045" s="58">
        <v>8.0609649063551156</v>
      </c>
      <c r="U1045" s="58">
        <v>4.6415301977428447</v>
      </c>
      <c r="V1045" s="58">
        <v>8.4323122523376259</v>
      </c>
      <c r="W1045" s="58">
        <v>0.79395779782907439</v>
      </c>
      <c r="X1045" s="58">
        <v>0.60042809055804836</v>
      </c>
      <c r="Y1045" s="58">
        <v>0.81473782649427051</v>
      </c>
      <c r="Z1045" s="58">
        <v>0.91251370293000389</v>
      </c>
    </row>
    <row r="1046" spans="19:26" x14ac:dyDescent="0.2">
      <c r="S1046" s="58">
        <v>4.5182718729514235</v>
      </c>
      <c r="T1046" s="58">
        <v>8.8363947419092685</v>
      </c>
      <c r="U1046" s="58">
        <v>4.6610653029746167</v>
      </c>
      <c r="V1046" s="58">
        <v>9.8361019745127383</v>
      </c>
      <c r="W1046" s="58">
        <v>0.86802251053077539</v>
      </c>
      <c r="X1046" s="58">
        <v>0.57112893216940663</v>
      </c>
      <c r="Y1046" s="58">
        <v>0.84131593856772058</v>
      </c>
      <c r="Z1046" s="58">
        <v>0.90288265221746666</v>
      </c>
    </row>
    <row r="1047" spans="19:26" x14ac:dyDescent="0.2">
      <c r="S1047" s="58">
        <v>7.3856635026505648</v>
      </c>
      <c r="T1047" s="58">
        <v>23.304357067270033</v>
      </c>
      <c r="U1047" s="58">
        <v>6.4216312339559538</v>
      </c>
      <c r="V1047" s="58">
        <v>16.464471089948184</v>
      </c>
      <c r="W1047" s="58">
        <v>0.68508454994340762</v>
      </c>
      <c r="X1047" s="58">
        <v>0.6727184495370091</v>
      </c>
      <c r="Y1047" s="58">
        <v>0.82383840179497292</v>
      </c>
      <c r="Z1047" s="58">
        <v>0.89519463023455115</v>
      </c>
    </row>
    <row r="1048" spans="19:26" x14ac:dyDescent="0.2">
      <c r="S1048" s="58">
        <v>3.1121782132818949</v>
      </c>
      <c r="T1048" s="58">
        <v>4.4877627633576704</v>
      </c>
      <c r="U1048" s="58">
        <v>3.1587441312609958</v>
      </c>
      <c r="V1048" s="58">
        <v>4.902839888961708</v>
      </c>
      <c r="W1048" s="58">
        <v>0.84389996294277947</v>
      </c>
      <c r="X1048" s="58">
        <v>0.57782315602979584</v>
      </c>
      <c r="Y1048" s="58">
        <v>0.84810919830951681</v>
      </c>
      <c r="Z1048" s="58">
        <v>0.94233225849823599</v>
      </c>
    </row>
    <row r="1049" spans="19:26" x14ac:dyDescent="0.2">
      <c r="S1049" s="58">
        <v>4.7833968600346122</v>
      </c>
      <c r="T1049" s="58">
        <v>9.2614670232016536</v>
      </c>
      <c r="U1049" s="58">
        <v>4.594970376296545</v>
      </c>
      <c r="V1049" s="58">
        <v>8.168002752057923</v>
      </c>
      <c r="W1049" s="58">
        <v>0.79547310269249139</v>
      </c>
      <c r="X1049" s="58">
        <v>0.73045001488908357</v>
      </c>
      <c r="Y1049" s="58">
        <v>0.85211689330123774</v>
      </c>
      <c r="Z1049" s="58">
        <v>0.92403676482950403</v>
      </c>
    </row>
    <row r="1050" spans="19:26" x14ac:dyDescent="0.2">
      <c r="S1050" s="58">
        <v>4.8473872517622292</v>
      </c>
      <c r="T1050" s="58">
        <v>9.2720492702505908</v>
      </c>
      <c r="U1050" s="58">
        <v>5.2736269622600087</v>
      </c>
      <c r="V1050" s="58">
        <v>9.7215961588079356</v>
      </c>
      <c r="W1050" s="58">
        <v>0.76831392162962631</v>
      </c>
      <c r="X1050" s="58">
        <v>0.69114122655027377</v>
      </c>
      <c r="Y1050" s="58">
        <v>0.8513698309112111</v>
      </c>
      <c r="Z1050" s="58">
        <v>0.92454298033978211</v>
      </c>
    </row>
    <row r="1051" spans="19:26" x14ac:dyDescent="0.2">
      <c r="S1051" s="58">
        <v>3.7497629085418072</v>
      </c>
      <c r="T1051" s="58">
        <v>5.8120948257642535</v>
      </c>
      <c r="U1051" s="58">
        <v>4.0487892695085916</v>
      </c>
      <c r="V1051" s="58">
        <v>6.2573153225027704</v>
      </c>
      <c r="W1051" s="58">
        <v>0.73435931435225632</v>
      </c>
      <c r="X1051" s="58">
        <v>0.5775541771077346</v>
      </c>
      <c r="Y1051" s="58">
        <v>0.83011552241292641</v>
      </c>
      <c r="Z1051" s="58">
        <v>0.94221797356781056</v>
      </c>
    </row>
    <row r="1052" spans="19:26" x14ac:dyDescent="0.2">
      <c r="S1052" s="58">
        <v>6.5201354939315079</v>
      </c>
      <c r="T1052" s="58">
        <v>19.093061565101884</v>
      </c>
      <c r="U1052" s="58">
        <v>5.2333350150301081</v>
      </c>
      <c r="V1052" s="58">
        <v>12.229028765257169</v>
      </c>
      <c r="W1052" s="58">
        <v>0.73562896144126932</v>
      </c>
      <c r="X1052" s="58">
        <v>0.56758298304401156</v>
      </c>
      <c r="Y1052" s="58">
        <v>0.8162760375282726</v>
      </c>
      <c r="Z1052" s="58">
        <v>0.88972467882416384</v>
      </c>
    </row>
    <row r="1053" spans="19:26" x14ac:dyDescent="0.2">
      <c r="S1053" s="58">
        <v>3.5794318215781296</v>
      </c>
      <c r="T1053" s="58">
        <v>5.522986575589762</v>
      </c>
      <c r="U1053" s="58">
        <v>3.9791129122840658</v>
      </c>
      <c r="V1053" s="58">
        <v>5.9642914421762816</v>
      </c>
      <c r="W1053" s="58">
        <v>0.80242366298651857</v>
      </c>
      <c r="X1053" s="58">
        <v>0.63531648814511432</v>
      </c>
      <c r="Y1053" s="58">
        <v>0.84867265203191966</v>
      </c>
      <c r="Z1053" s="58">
        <v>0.94419403448496386</v>
      </c>
    </row>
    <row r="1054" spans="19:26" x14ac:dyDescent="0.2">
      <c r="S1054" s="58">
        <v>7.7834759880311619</v>
      </c>
      <c r="T1054" s="58">
        <v>35.475096478112498</v>
      </c>
      <c r="U1054" s="58">
        <v>7.7340042617811511</v>
      </c>
      <c r="V1054" s="58">
        <v>38.708791177296554</v>
      </c>
      <c r="W1054" s="58">
        <v>0.77259352793157099</v>
      </c>
      <c r="X1054" s="58">
        <v>0.68587754387654853</v>
      </c>
      <c r="Y1054" s="58">
        <v>0.8594439030770088</v>
      </c>
      <c r="Z1054" s="58">
        <v>0.88370358487576173</v>
      </c>
    </row>
    <row r="1055" spans="19:26" x14ac:dyDescent="0.2">
      <c r="S1055" s="58">
        <v>4.4280918830894889</v>
      </c>
      <c r="T1055" s="58">
        <v>8.3060130550662343</v>
      </c>
      <c r="U1055" s="58">
        <v>4.8244725245044364</v>
      </c>
      <c r="V1055" s="58">
        <v>7.9507141899500944</v>
      </c>
      <c r="W1055" s="58">
        <v>0.78840004756894455</v>
      </c>
      <c r="X1055" s="58">
        <v>0.74759642977608454</v>
      </c>
      <c r="Y1055" s="58">
        <v>0.80487275051530427</v>
      </c>
      <c r="Z1055" s="58">
        <v>0.92317959013776552</v>
      </c>
    </row>
    <row r="1056" spans="19:26" x14ac:dyDescent="0.2">
      <c r="S1056" s="58">
        <v>6.0237582268590018</v>
      </c>
      <c r="T1056" s="58">
        <v>13.038953289102238</v>
      </c>
      <c r="U1056" s="58">
        <v>6.4528862062343197</v>
      </c>
      <c r="V1056" s="58">
        <v>14.365069868381115</v>
      </c>
      <c r="W1056" s="58">
        <v>0.70954546193528478</v>
      </c>
      <c r="X1056" s="58">
        <v>0.70239240088604793</v>
      </c>
      <c r="Y1056" s="58">
        <v>0.87436116662715024</v>
      </c>
      <c r="Z1056" s="58">
        <v>0.92206645366492568</v>
      </c>
    </row>
    <row r="1057" spans="19:26" x14ac:dyDescent="0.2">
      <c r="S1057" s="58">
        <v>5.3018823333534648</v>
      </c>
      <c r="T1057" s="58">
        <v>11.080849363420079</v>
      </c>
      <c r="U1057" s="58">
        <v>6.4199113078848411</v>
      </c>
      <c r="V1057" s="58">
        <v>11.556148295473861</v>
      </c>
      <c r="W1057" s="58">
        <v>0.7350447314097297</v>
      </c>
      <c r="X1057" s="58">
        <v>0.78910786245542708</v>
      </c>
      <c r="Y1057" s="58">
        <v>0.82623984752002033</v>
      </c>
      <c r="Z1057" s="58">
        <v>0.92470213870847928</v>
      </c>
    </row>
    <row r="1058" spans="19:26" x14ac:dyDescent="0.2">
      <c r="S1058" s="58">
        <v>5.1365902018041494</v>
      </c>
      <c r="T1058" s="58">
        <v>10.147135322800541</v>
      </c>
      <c r="U1058" s="58">
        <v>5.5647536109179336</v>
      </c>
      <c r="V1058" s="58">
        <v>8.286586128713628</v>
      </c>
      <c r="W1058" s="58">
        <v>0.72972982041554402</v>
      </c>
      <c r="X1058" s="58">
        <v>0.78389380516421148</v>
      </c>
      <c r="Y1058" s="58">
        <v>0.83660798665760538</v>
      </c>
      <c r="Z1058" s="58">
        <v>0.93279788050081203</v>
      </c>
    </row>
    <row r="1059" spans="19:26" x14ac:dyDescent="0.2">
      <c r="S1059" s="58">
        <v>4.1340893625295765</v>
      </c>
      <c r="T1059" s="58">
        <v>7.1377187003744416</v>
      </c>
      <c r="U1059" s="58">
        <v>4.050328000251568</v>
      </c>
      <c r="V1059" s="58">
        <v>8.2875340993602258</v>
      </c>
      <c r="W1059" s="58">
        <v>0.7808950218171522</v>
      </c>
      <c r="X1059" s="58">
        <v>0.77824963564753413</v>
      </c>
      <c r="Y1059" s="58">
        <v>0.82017136716464922</v>
      </c>
      <c r="Z1059" s="58">
        <v>0.94074831671063963</v>
      </c>
    </row>
    <row r="1060" spans="19:26" x14ac:dyDescent="0.2">
      <c r="S1060" s="58">
        <v>7.1362169643850333</v>
      </c>
      <c r="T1060" s="58">
        <v>34.469852966996946</v>
      </c>
      <c r="U1060" s="58">
        <v>7.6579775570160651</v>
      </c>
      <c r="V1060" s="58">
        <v>45.738516876012369</v>
      </c>
      <c r="W1060" s="58">
        <v>0.79795268650034856</v>
      </c>
      <c r="X1060" s="58">
        <v>0.74064346600974995</v>
      </c>
      <c r="Y1060" s="58">
        <v>0.80507962572200764</v>
      </c>
      <c r="Z1060" s="58">
        <v>0.88169832278786697</v>
      </c>
    </row>
    <row r="1061" spans="19:26" x14ac:dyDescent="0.2">
      <c r="S1061" s="58">
        <v>3.8883756462464767</v>
      </c>
      <c r="T1061" s="58">
        <v>6.3638662965546606</v>
      </c>
      <c r="U1061" s="58">
        <v>3.5918741305835633</v>
      </c>
      <c r="V1061" s="58">
        <v>6.5541083823265112</v>
      </c>
      <c r="W1061" s="58">
        <v>0.75698184560884918</v>
      </c>
      <c r="X1061" s="58">
        <v>0.64350472161597472</v>
      </c>
      <c r="Y1061" s="58">
        <v>0.80806205318743241</v>
      </c>
      <c r="Z1061" s="58">
        <v>0.93448902287014468</v>
      </c>
    </row>
    <row r="1062" spans="19:26" x14ac:dyDescent="0.2">
      <c r="S1062" s="58">
        <v>3.6501297131211432</v>
      </c>
      <c r="T1062" s="58">
        <v>5.8727232091391111</v>
      </c>
      <c r="U1062" s="58">
        <v>3.3725341947196465</v>
      </c>
      <c r="V1062" s="58">
        <v>5.6829402570701415</v>
      </c>
      <c r="W1062" s="58">
        <v>0.81786134821012935</v>
      </c>
      <c r="X1062" s="58">
        <v>0.64987757142627911</v>
      </c>
      <c r="Y1062" s="58">
        <v>0.81370907962678807</v>
      </c>
      <c r="Z1062" s="58">
        <v>0.93047080655821823</v>
      </c>
    </row>
    <row r="1063" spans="19:26" x14ac:dyDescent="0.2">
      <c r="S1063" s="58">
        <v>5.3133415462995304</v>
      </c>
      <c r="T1063" s="58">
        <v>11.540552020642389</v>
      </c>
      <c r="U1063" s="58">
        <v>4.5588791469916927</v>
      </c>
      <c r="V1063" s="58">
        <v>8.600070652527112</v>
      </c>
      <c r="W1063" s="58">
        <v>0.80085631883665676</v>
      </c>
      <c r="X1063" s="58">
        <v>0.69477944402008052</v>
      </c>
      <c r="Y1063" s="58">
        <v>0.8602949610495163</v>
      </c>
      <c r="Z1063" s="58">
        <v>0.91107801053909132</v>
      </c>
    </row>
    <row r="1064" spans="19:26" x14ac:dyDescent="0.2">
      <c r="S1064" s="58">
        <v>5.7764908030580022</v>
      </c>
      <c r="T1064" s="58">
        <v>13.940058992301857</v>
      </c>
      <c r="U1064" s="58">
        <v>5.4144579636241152</v>
      </c>
      <c r="V1064" s="58">
        <v>12.891448830693269</v>
      </c>
      <c r="W1064" s="58">
        <v>0.8020015727485803</v>
      </c>
      <c r="X1064" s="58">
        <v>0.7627424921718069</v>
      </c>
      <c r="Y1064" s="58">
        <v>0.86750021495678198</v>
      </c>
      <c r="Z1064" s="58">
        <v>0.908835411672412</v>
      </c>
    </row>
    <row r="1065" spans="19:26" x14ac:dyDescent="0.2">
      <c r="S1065" s="58">
        <v>4.2789429727469672</v>
      </c>
      <c r="T1065" s="58">
        <v>8.3515663411906811</v>
      </c>
      <c r="U1065" s="58">
        <v>3.9600971248594683</v>
      </c>
      <c r="V1065" s="58">
        <v>8.9237718581527101</v>
      </c>
      <c r="W1065" s="58">
        <v>0.82685942412999025</v>
      </c>
      <c r="X1065" s="58">
        <v>0.77091695546803685</v>
      </c>
      <c r="Y1065" s="58">
        <v>0.76523226603062833</v>
      </c>
      <c r="Z1065" s="58">
        <v>0.91134704347942808</v>
      </c>
    </row>
    <row r="1066" spans="19:26" x14ac:dyDescent="0.2">
      <c r="S1066" s="58">
        <v>5.7276300375886064</v>
      </c>
      <c r="T1066" s="58">
        <v>12.152949609494351</v>
      </c>
      <c r="U1066" s="58">
        <v>5.9676872725002212</v>
      </c>
      <c r="V1066" s="58">
        <v>12.647414675828392</v>
      </c>
      <c r="W1066" s="58">
        <v>0.69009192005525688</v>
      </c>
      <c r="X1066" s="58">
        <v>0.78785707616282019</v>
      </c>
      <c r="Y1066" s="58">
        <v>0.82743184780906354</v>
      </c>
      <c r="Z1066" s="58">
        <v>0.92923717122917238</v>
      </c>
    </row>
    <row r="1067" spans="19:26" x14ac:dyDescent="0.2">
      <c r="S1067" s="58">
        <v>3.8731044930711587</v>
      </c>
      <c r="T1067" s="58">
        <v>6.5644685115472363</v>
      </c>
      <c r="U1067" s="58">
        <v>3.8301606777928074</v>
      </c>
      <c r="V1067" s="58">
        <v>5.4887410602896178</v>
      </c>
      <c r="W1067" s="58">
        <v>0.83861501569091124</v>
      </c>
      <c r="X1067" s="58">
        <v>0.62698161060101831</v>
      </c>
      <c r="Y1067" s="58">
        <v>0.81910982504866614</v>
      </c>
      <c r="Z1067" s="58">
        <v>0.91986487314074594</v>
      </c>
    </row>
    <row r="1068" spans="19:26" x14ac:dyDescent="0.2">
      <c r="S1068" s="58">
        <v>4.6818346891326188</v>
      </c>
      <c r="T1068" s="58">
        <v>9.5389600319554724</v>
      </c>
      <c r="U1068" s="58">
        <v>4.7912995258431277</v>
      </c>
      <c r="V1068" s="58">
        <v>10.97484767161048</v>
      </c>
      <c r="W1068" s="58">
        <v>0.79257797700132859</v>
      </c>
      <c r="X1068" s="58">
        <v>0.69539670840304268</v>
      </c>
      <c r="Y1068" s="58">
        <v>0.78961915415537109</v>
      </c>
      <c r="Z1068" s="58">
        <v>0.90910362905670117</v>
      </c>
    </row>
    <row r="1069" spans="19:26" x14ac:dyDescent="0.2">
      <c r="S1069" s="58">
        <v>3.1388531334810752</v>
      </c>
      <c r="T1069" s="58">
        <v>4.6639115323482354</v>
      </c>
      <c r="U1069" s="58">
        <v>3.3052705919312761</v>
      </c>
      <c r="V1069" s="58">
        <v>5.1690492475763223</v>
      </c>
      <c r="W1069" s="58">
        <v>0.85526840730555631</v>
      </c>
      <c r="X1069" s="58">
        <v>0.66126944124102871</v>
      </c>
      <c r="Y1069" s="58">
        <v>0.79943776622547125</v>
      </c>
      <c r="Z1069" s="58">
        <v>0.93690634875153833</v>
      </c>
    </row>
    <row r="1070" spans="19:26" x14ac:dyDescent="0.2">
      <c r="S1070" s="58">
        <v>5.7249111841431866</v>
      </c>
      <c r="T1070" s="58">
        <v>12.602218295912799</v>
      </c>
      <c r="U1070" s="58">
        <v>5.3452769755913412</v>
      </c>
      <c r="V1070" s="58">
        <v>9.6863595551351178</v>
      </c>
      <c r="W1070" s="58">
        <v>0.72263991378846004</v>
      </c>
      <c r="X1070" s="58">
        <v>0.61892247637118047</v>
      </c>
      <c r="Y1070" s="58">
        <v>0.83974935618876834</v>
      </c>
      <c r="Z1070" s="58">
        <v>0.90887539564085695</v>
      </c>
    </row>
    <row r="1071" spans="19:26" x14ac:dyDescent="0.2">
      <c r="S1071" s="58">
        <v>4.8771602826145477</v>
      </c>
      <c r="T1071" s="58">
        <v>10.266631870970935</v>
      </c>
      <c r="U1071" s="58">
        <v>5.0209202711800662</v>
      </c>
      <c r="V1071" s="58">
        <v>9.9880926472366465</v>
      </c>
      <c r="W1071" s="58">
        <v>0.77720431340250873</v>
      </c>
      <c r="X1071" s="58">
        <v>0.70242433176389696</v>
      </c>
      <c r="Y1071" s="58">
        <v>0.79021764597075572</v>
      </c>
      <c r="Z1071" s="58">
        <v>0.90857350115934432</v>
      </c>
    </row>
    <row r="1072" spans="19:26" x14ac:dyDescent="0.2">
      <c r="S1072" s="58">
        <v>7.7130108508025144</v>
      </c>
      <c r="T1072" s="58">
        <v>36.128590013424009</v>
      </c>
      <c r="U1072" s="58">
        <v>7.6643637685436978</v>
      </c>
      <c r="V1072" s="58">
        <v>34.450799160146261</v>
      </c>
      <c r="W1072" s="58">
        <v>0.72830073292544284</v>
      </c>
      <c r="X1072" s="58">
        <v>0.57511191193272904</v>
      </c>
      <c r="Y1072" s="58">
        <v>0.80776002168065786</v>
      </c>
      <c r="Z1072" s="58">
        <v>0.88013520031764558</v>
      </c>
    </row>
    <row r="1073" spans="19:26" x14ac:dyDescent="0.2">
      <c r="S1073" s="58">
        <v>2.8352871747863948</v>
      </c>
      <c r="T1073" s="58">
        <v>3.9977407280219461</v>
      </c>
      <c r="U1073" s="58">
        <v>2.6292142753086765</v>
      </c>
      <c r="V1073" s="58">
        <v>3.0958256304672478</v>
      </c>
      <c r="W1073" s="58">
        <v>0.84228501662291311</v>
      </c>
      <c r="X1073" s="58">
        <v>0.68498581568841499</v>
      </c>
      <c r="Y1073" s="58">
        <v>0.77547588346923202</v>
      </c>
      <c r="Z1073" s="58">
        <v>0.94606565091732209</v>
      </c>
    </row>
    <row r="1074" spans="19:26" x14ac:dyDescent="0.2">
      <c r="S1074" s="58">
        <v>5.5542133492515537</v>
      </c>
      <c r="T1074" s="58">
        <v>11.719180225362509</v>
      </c>
      <c r="U1074" s="58">
        <v>4.8622627415239492</v>
      </c>
      <c r="V1074" s="58">
        <v>8.3394307071870131</v>
      </c>
      <c r="W1074" s="58">
        <v>0.72942472178440332</v>
      </c>
      <c r="X1074" s="58">
        <v>0.6911141328181879</v>
      </c>
      <c r="Y1074" s="58">
        <v>0.85052507376481246</v>
      </c>
      <c r="Z1074" s="58">
        <v>0.91882478474223483</v>
      </c>
    </row>
    <row r="1075" spans="19:26" x14ac:dyDescent="0.2">
      <c r="S1075" s="58">
        <v>4.7274081414683451</v>
      </c>
      <c r="T1075" s="58">
        <v>8.5972062042527586</v>
      </c>
      <c r="U1075" s="58">
        <v>4.7909721649161821</v>
      </c>
      <c r="V1075" s="58">
        <v>9.2938558123649333</v>
      </c>
      <c r="W1075" s="58">
        <v>0.74047587828234018</v>
      </c>
      <c r="X1075" s="58">
        <v>0.62692628745397194</v>
      </c>
      <c r="Y1075" s="58">
        <v>0.8504379692807682</v>
      </c>
      <c r="Z1075" s="58">
        <v>0.92684413974951041</v>
      </c>
    </row>
    <row r="1076" spans="19:26" x14ac:dyDescent="0.2">
      <c r="S1076" s="58">
        <v>3.8828068598947922</v>
      </c>
      <c r="T1076" s="58">
        <v>6.3951207510603503</v>
      </c>
      <c r="U1076" s="58">
        <v>3.7153221854352254</v>
      </c>
      <c r="V1076" s="58">
        <v>6.969139227960075</v>
      </c>
      <c r="W1076" s="58">
        <v>0.77923392487473653</v>
      </c>
      <c r="X1076" s="58">
        <v>0.65271934650638763</v>
      </c>
      <c r="Y1076" s="58">
        <v>0.81622283424660258</v>
      </c>
      <c r="Z1076" s="58">
        <v>0.93292567357317036</v>
      </c>
    </row>
    <row r="1077" spans="19:26" x14ac:dyDescent="0.2">
      <c r="S1077" s="58">
        <v>6.0125454799137081</v>
      </c>
      <c r="T1077" s="58">
        <v>15.66631891933687</v>
      </c>
      <c r="U1077" s="58">
        <v>6.3790686319802052</v>
      </c>
      <c r="V1077" s="58">
        <v>15.528130797286602</v>
      </c>
      <c r="W1077" s="58">
        <v>0.79425167884012038</v>
      </c>
      <c r="X1077" s="58">
        <v>0.76638054421115542</v>
      </c>
      <c r="Y1077" s="58">
        <v>0.85395198690520113</v>
      </c>
      <c r="Z1077" s="58">
        <v>0.90388184458623444</v>
      </c>
    </row>
    <row r="1078" spans="19:26" x14ac:dyDescent="0.2">
      <c r="S1078" s="58">
        <v>3.1785846396794954</v>
      </c>
      <c r="T1078" s="58">
        <v>4.7504963089367243</v>
      </c>
      <c r="U1078" s="58">
        <v>2.9136502820530445</v>
      </c>
      <c r="V1078" s="58">
        <v>4.9254143441109299</v>
      </c>
      <c r="W1078" s="58">
        <v>0.79719630754130066</v>
      </c>
      <c r="X1078" s="58">
        <v>0.68001133985863527</v>
      </c>
      <c r="Y1078" s="58">
        <v>0.768449924207813</v>
      </c>
      <c r="Z1078" s="58">
        <v>0.93920283031870944</v>
      </c>
    </row>
    <row r="1079" spans="19:26" x14ac:dyDescent="0.2">
      <c r="S1079" s="58">
        <v>4.6994541037790603</v>
      </c>
      <c r="T1079" s="58">
        <v>9.681107089953171</v>
      </c>
      <c r="U1079" s="58">
        <v>4.861262765027166</v>
      </c>
      <c r="V1079" s="58">
        <v>11.505386744117782</v>
      </c>
      <c r="W1079" s="58">
        <v>0.79453513324839586</v>
      </c>
      <c r="X1079" s="58">
        <v>0.656702492142756</v>
      </c>
      <c r="Y1079" s="58">
        <v>0.78626839867289899</v>
      </c>
      <c r="Z1079" s="58">
        <v>0.90509449434193701</v>
      </c>
    </row>
    <row r="1080" spans="19:26" x14ac:dyDescent="0.2">
      <c r="S1080" s="58">
        <v>3.679674015814892</v>
      </c>
      <c r="T1080" s="58">
        <v>6.2019362913870957</v>
      </c>
      <c r="U1080" s="58">
        <v>3.6618022022987216</v>
      </c>
      <c r="V1080" s="58">
        <v>5.832206188897902</v>
      </c>
      <c r="W1080" s="58">
        <v>0.84985920190230857</v>
      </c>
      <c r="X1080" s="58">
        <v>0.63241280648465437</v>
      </c>
      <c r="Y1080" s="58">
        <v>0.77863938841160008</v>
      </c>
      <c r="Z1080" s="58">
        <v>0.91382597371999263</v>
      </c>
    </row>
    <row r="1081" spans="19:26" x14ac:dyDescent="0.2">
      <c r="S1081" s="58">
        <v>3.7498360170340317</v>
      </c>
      <c r="T1081" s="58">
        <v>6.0350789975861518</v>
      </c>
      <c r="U1081" s="58">
        <v>3.8877857564123994</v>
      </c>
      <c r="V1081" s="58">
        <v>6.7497505553940904</v>
      </c>
      <c r="W1081" s="58">
        <v>0.78997494991358264</v>
      </c>
      <c r="X1081" s="58">
        <v>0.68966369554249096</v>
      </c>
      <c r="Y1081" s="58">
        <v>0.82132768404596734</v>
      </c>
      <c r="Z1081" s="58">
        <v>0.94062988308524775</v>
      </c>
    </row>
    <row r="1082" spans="19:26" x14ac:dyDescent="0.2">
      <c r="S1082" s="58">
        <v>4.7659043850206722</v>
      </c>
      <c r="T1082" s="58">
        <v>9.4013732215208456</v>
      </c>
      <c r="U1082" s="58">
        <v>4.8730401918070738</v>
      </c>
      <c r="V1082" s="58">
        <v>9.8308583388793185</v>
      </c>
      <c r="W1082" s="58">
        <v>0.82161740052973742</v>
      </c>
      <c r="X1082" s="58">
        <v>0.75566492633338078</v>
      </c>
      <c r="Y1082" s="58">
        <v>0.8530712910443744</v>
      </c>
      <c r="Z1082" s="58">
        <v>0.921752145419381</v>
      </c>
    </row>
    <row r="1083" spans="19:26" x14ac:dyDescent="0.2">
      <c r="S1083" s="58">
        <v>3.8815761480089783</v>
      </c>
      <c r="T1083" s="58">
        <v>6.5714915868871975</v>
      </c>
      <c r="U1083" s="58">
        <v>3.7654254521647452</v>
      </c>
      <c r="V1083" s="58">
        <v>6.7272041693899096</v>
      </c>
      <c r="W1083" s="58">
        <v>0.84973866216033678</v>
      </c>
      <c r="X1083" s="58">
        <v>0.6641187997045972</v>
      </c>
      <c r="Y1083" s="58">
        <v>0.83049970881236412</v>
      </c>
      <c r="Z1083" s="58">
        <v>0.92438892647744808</v>
      </c>
    </row>
    <row r="1084" spans="19:26" x14ac:dyDescent="0.2">
      <c r="S1084" s="58">
        <v>4.1342096770559644</v>
      </c>
      <c r="T1084" s="58">
        <v>7.0945404564904022</v>
      </c>
      <c r="U1084" s="58">
        <v>3.6878941149471429</v>
      </c>
      <c r="V1084" s="58">
        <v>8.4638145152101831</v>
      </c>
      <c r="W1084" s="58">
        <v>0.77094365347464511</v>
      </c>
      <c r="X1084" s="58">
        <v>0.54894986413374391</v>
      </c>
      <c r="Y1084" s="58">
        <v>0.81923135100421529</v>
      </c>
      <c r="Z1084" s="58">
        <v>0.91692746192146934</v>
      </c>
    </row>
    <row r="1085" spans="19:26" x14ac:dyDescent="0.2">
      <c r="S1085" s="58">
        <v>4.0640191074602745</v>
      </c>
      <c r="T1085" s="58">
        <v>7.1712448543881662</v>
      </c>
      <c r="U1085" s="58">
        <v>4.2493607053581846</v>
      </c>
      <c r="V1085" s="58">
        <v>6.7487172662998312</v>
      </c>
      <c r="W1085" s="58">
        <v>0.84668405907100275</v>
      </c>
      <c r="X1085" s="58">
        <v>0.74021094333787374</v>
      </c>
      <c r="Y1085" s="58">
        <v>0.82553365521351474</v>
      </c>
      <c r="Z1085" s="58">
        <v>0.92638011276447452</v>
      </c>
    </row>
    <row r="1086" spans="19:26" x14ac:dyDescent="0.2">
      <c r="S1086" s="58">
        <v>3.0475374787224929</v>
      </c>
      <c r="T1086" s="58">
        <v>4.2954776050343471</v>
      </c>
      <c r="U1086" s="58">
        <v>2.9682559963071604</v>
      </c>
      <c r="V1086" s="58">
        <v>4.7091508297568421</v>
      </c>
      <c r="W1086" s="58">
        <v>0.77130798196274131</v>
      </c>
      <c r="X1086" s="58">
        <v>0.57531752000527614</v>
      </c>
      <c r="Y1086" s="58">
        <v>0.82041546184039449</v>
      </c>
      <c r="Z1086" s="58">
        <v>0.95330522753338465</v>
      </c>
    </row>
    <row r="1087" spans="19:26" x14ac:dyDescent="0.2">
      <c r="S1087" s="58">
        <v>4.0096934393687089</v>
      </c>
      <c r="T1087" s="58">
        <v>6.7789528957857668</v>
      </c>
      <c r="U1087" s="58">
        <v>4.3632625186334533</v>
      </c>
      <c r="V1087" s="58">
        <v>10.444525630128794</v>
      </c>
      <c r="W1087" s="58">
        <v>0.80173755892733145</v>
      </c>
      <c r="X1087" s="58">
        <v>0.67019391604223455</v>
      </c>
      <c r="Y1087" s="58">
        <v>0.83198021185360138</v>
      </c>
      <c r="Z1087" s="58">
        <v>0.93092280142667527</v>
      </c>
    </row>
    <row r="1088" spans="19:26" x14ac:dyDescent="0.2">
      <c r="S1088" s="58">
        <v>5.9441116449077001</v>
      </c>
      <c r="T1088" s="58">
        <v>13.880559230256804</v>
      </c>
      <c r="U1088" s="58">
        <v>5.6598339848981496</v>
      </c>
      <c r="V1088" s="58">
        <v>14.971001588812566</v>
      </c>
      <c r="W1088" s="58">
        <v>0.76242409771324748</v>
      </c>
      <c r="X1088" s="58">
        <v>0.66962683250506605</v>
      </c>
      <c r="Y1088" s="58">
        <v>0.87444905988586019</v>
      </c>
      <c r="Z1088" s="58">
        <v>0.9082192099284172</v>
      </c>
    </row>
    <row r="1089" spans="19:26" x14ac:dyDescent="0.2">
      <c r="S1089" s="58">
        <v>4.4163110987176903</v>
      </c>
      <c r="T1089" s="58">
        <v>7.8486718158395954</v>
      </c>
      <c r="U1089" s="58">
        <v>4.521893699229806</v>
      </c>
      <c r="V1089" s="58">
        <v>6.5688291909319894</v>
      </c>
      <c r="W1089" s="58">
        <v>0.74681243162443722</v>
      </c>
      <c r="X1089" s="58">
        <v>0.65622096491160509</v>
      </c>
      <c r="Y1089" s="58">
        <v>0.82042422014436267</v>
      </c>
      <c r="Z1089" s="58">
        <v>0.92801523675712461</v>
      </c>
    </row>
    <row r="1090" spans="19:26" x14ac:dyDescent="0.2">
      <c r="S1090" s="58">
        <v>5.5583855269781273</v>
      </c>
      <c r="T1090" s="58">
        <v>12.432472480905345</v>
      </c>
      <c r="U1090" s="58">
        <v>5.3832911317001626</v>
      </c>
      <c r="V1090" s="58">
        <v>13.339960449973683</v>
      </c>
      <c r="W1090" s="58">
        <v>0.70777564109708591</v>
      </c>
      <c r="X1090" s="58">
        <v>0.62004779817474776</v>
      </c>
      <c r="Y1090" s="58">
        <v>0.79541815000638205</v>
      </c>
      <c r="Z1090" s="58">
        <v>0.90515476773678116</v>
      </c>
    </row>
    <row r="1091" spans="19:26" x14ac:dyDescent="0.2">
      <c r="S1091" s="58">
        <v>5.1840048082168453</v>
      </c>
      <c r="T1091" s="58">
        <v>10.667391031559429</v>
      </c>
      <c r="U1091" s="58">
        <v>4.5664847241145301</v>
      </c>
      <c r="V1091" s="58">
        <v>10.236471554524131</v>
      </c>
      <c r="W1091" s="58">
        <v>0.76606315041458739</v>
      </c>
      <c r="X1091" s="58">
        <v>0.73293510157863351</v>
      </c>
      <c r="Y1091" s="58">
        <v>0.84761295882984578</v>
      </c>
      <c r="Z1091" s="58">
        <v>0.92059204328332656</v>
      </c>
    </row>
    <row r="1092" spans="19:26" x14ac:dyDescent="0.2">
      <c r="S1092" s="58">
        <v>4.4218789372602316</v>
      </c>
      <c r="T1092" s="58">
        <v>8.4396912024305859</v>
      </c>
      <c r="U1092" s="58">
        <v>4.6850539458409646</v>
      </c>
      <c r="V1092" s="58">
        <v>6.8689785941233419</v>
      </c>
      <c r="W1092" s="58">
        <v>0.86128072897710739</v>
      </c>
      <c r="X1092" s="58">
        <v>0.66978110030055382</v>
      </c>
      <c r="Y1092" s="58">
        <v>0.83821664328827361</v>
      </c>
      <c r="Z1092" s="58">
        <v>0.91260080839276703</v>
      </c>
    </row>
    <row r="1093" spans="19:26" x14ac:dyDescent="0.2">
      <c r="S1093" s="58">
        <v>5.081298351604949</v>
      </c>
      <c r="T1093" s="58">
        <v>9.5179793968029873</v>
      </c>
      <c r="U1093" s="58">
        <v>5.5549062149190478</v>
      </c>
      <c r="V1093" s="58">
        <v>8.6188970047063354</v>
      </c>
      <c r="W1093" s="58">
        <v>0.71031762113308106</v>
      </c>
      <c r="X1093" s="58">
        <v>0.65452565434268084</v>
      </c>
      <c r="Y1093" s="58">
        <v>0.8512115548355178</v>
      </c>
      <c r="Z1093" s="58">
        <v>0.93057315743760827</v>
      </c>
    </row>
    <row r="1094" spans="19:26" x14ac:dyDescent="0.2">
      <c r="S1094" s="58">
        <v>6.1984374732390286</v>
      </c>
      <c r="T1094" s="58">
        <v>14.857498308093264</v>
      </c>
      <c r="U1094" s="58">
        <v>6.8213048435584174</v>
      </c>
      <c r="V1094" s="58">
        <v>17.505488140296261</v>
      </c>
      <c r="W1094" s="58">
        <v>0.73735418393738161</v>
      </c>
      <c r="X1094" s="58">
        <v>0.59574742391992308</v>
      </c>
      <c r="Y1094" s="58">
        <v>0.86738757175492232</v>
      </c>
      <c r="Z1094" s="58">
        <v>0.90259221770023557</v>
      </c>
    </row>
    <row r="1095" spans="19:26" x14ac:dyDescent="0.2">
      <c r="S1095" s="58">
        <v>6.4780318018688003</v>
      </c>
      <c r="T1095" s="58">
        <v>14.71524035126909</v>
      </c>
      <c r="U1095" s="58">
        <v>6.4117719518322964</v>
      </c>
      <c r="V1095" s="58">
        <v>14.065035554387507</v>
      </c>
      <c r="W1095" s="58">
        <v>0.69785222014967663</v>
      </c>
      <c r="X1095" s="58">
        <v>0.68467344980308598</v>
      </c>
      <c r="Y1095" s="58">
        <v>0.88497724769087593</v>
      </c>
      <c r="Z1095" s="58">
        <v>0.91826731398846484</v>
      </c>
    </row>
    <row r="1096" spans="19:26" x14ac:dyDescent="0.2">
      <c r="S1096" s="58">
        <v>3.7280084925358632</v>
      </c>
      <c r="T1096" s="58">
        <v>6.2867800225656634</v>
      </c>
      <c r="U1096" s="58">
        <v>3.244560656585604</v>
      </c>
      <c r="V1096" s="58">
        <v>5.1525214008761564</v>
      </c>
      <c r="W1096" s="58">
        <v>0.84611852105881913</v>
      </c>
      <c r="X1096" s="58">
        <v>0.76032645945755206</v>
      </c>
      <c r="Y1096" s="58">
        <v>0.78961858439688559</v>
      </c>
      <c r="Z1096" s="58">
        <v>0.92771419456472815</v>
      </c>
    </row>
    <row r="1097" spans="19:26" x14ac:dyDescent="0.2">
      <c r="S1097" s="58">
        <v>6.2387627004468378</v>
      </c>
      <c r="T1097" s="58">
        <v>15.722280120637196</v>
      </c>
      <c r="U1097" s="58">
        <v>6.4796800520157305</v>
      </c>
      <c r="V1097" s="58">
        <v>13.880120424752112</v>
      </c>
      <c r="W1097" s="58">
        <v>0.74032036066057161</v>
      </c>
      <c r="X1097" s="58">
        <v>0.5727299282489976</v>
      </c>
      <c r="Y1097" s="58">
        <v>0.84982037206069849</v>
      </c>
      <c r="Z1097" s="58">
        <v>0.89721688281101541</v>
      </c>
    </row>
    <row r="1098" spans="19:26" x14ac:dyDescent="0.2">
      <c r="S1098" s="58">
        <v>4.9029759495793996</v>
      </c>
      <c r="T1098" s="58">
        <v>9.3905525326699522</v>
      </c>
      <c r="U1098" s="58">
        <v>4.4188770516130909</v>
      </c>
      <c r="V1098" s="58">
        <v>8.6440986917049418</v>
      </c>
      <c r="W1098" s="58">
        <v>0.74136378512374657</v>
      </c>
      <c r="X1098" s="58">
        <v>0.76633056976962921</v>
      </c>
      <c r="Y1098" s="58">
        <v>0.83497213624901323</v>
      </c>
      <c r="Z1098" s="58">
        <v>0.93307582764421815</v>
      </c>
    </row>
    <row r="1099" spans="19:26" x14ac:dyDescent="0.2">
      <c r="S1099" s="58">
        <v>5.9187177874030867</v>
      </c>
      <c r="T1099" s="58">
        <v>16.191268927074237</v>
      </c>
      <c r="U1099" s="58">
        <v>6.1190543395705976</v>
      </c>
      <c r="V1099" s="58">
        <v>16.853142573384371</v>
      </c>
      <c r="W1099" s="58">
        <v>0.75006002433315822</v>
      </c>
      <c r="X1099" s="58">
        <v>0.71276804856643872</v>
      </c>
      <c r="Y1099" s="58">
        <v>0.7854867157728721</v>
      </c>
      <c r="Z1099" s="58">
        <v>0.8963124334375282</v>
      </c>
    </row>
    <row r="1100" spans="19:26" x14ac:dyDescent="0.2">
      <c r="S1100" s="58">
        <v>3.802661694646881</v>
      </c>
      <c r="T1100" s="58">
        <v>6.2099876100175493</v>
      </c>
      <c r="U1100" s="58">
        <v>3.8284777951891296</v>
      </c>
      <c r="V1100" s="58">
        <v>5.3707216096815547</v>
      </c>
      <c r="W1100" s="58">
        <v>0.77233150396271666</v>
      </c>
      <c r="X1100" s="58">
        <v>0.70909607319008816</v>
      </c>
      <c r="Y1100" s="58">
        <v>0.80180730665803279</v>
      </c>
      <c r="Z1100" s="58">
        <v>0.93935277752328739</v>
      </c>
    </row>
    <row r="1101" spans="19:26" x14ac:dyDescent="0.2">
      <c r="S1101" s="58">
        <v>8.9052812705314448</v>
      </c>
      <c r="T1101" s="58">
        <v>43.415619716918755</v>
      </c>
      <c r="U1101" s="58">
        <v>9.150074856625773</v>
      </c>
      <c r="V1101" s="58">
        <v>45.067256162384574</v>
      </c>
      <c r="W1101" s="58">
        <v>0.6857176004904737</v>
      </c>
      <c r="X1101" s="58">
        <v>0.63415448327174917</v>
      </c>
      <c r="Y1101" s="58">
        <v>0.84669848521886282</v>
      </c>
      <c r="Z1101" s="58">
        <v>0.88321079797825441</v>
      </c>
    </row>
    <row r="1102" spans="19:26" x14ac:dyDescent="0.2">
      <c r="S1102" s="58">
        <v>5.1218780677536824</v>
      </c>
      <c r="T1102" s="58">
        <v>11.136447037011477</v>
      </c>
      <c r="U1102" s="58">
        <v>5.2117210821306612</v>
      </c>
      <c r="V1102" s="58">
        <v>12.103537380921644</v>
      </c>
      <c r="W1102" s="58">
        <v>0.79204302381406433</v>
      </c>
      <c r="X1102" s="58">
        <v>0.70190275811797009</v>
      </c>
      <c r="Y1102" s="58">
        <v>0.82029751431654174</v>
      </c>
      <c r="Z1102" s="58">
        <v>0.90835490404057095</v>
      </c>
    </row>
    <row r="1103" spans="19:26" x14ac:dyDescent="0.2">
      <c r="S1103" s="58">
        <v>5.0640801066469558</v>
      </c>
      <c r="T1103" s="58">
        <v>11.648752351939537</v>
      </c>
      <c r="U1103" s="58">
        <v>5.2856260530042443</v>
      </c>
      <c r="V1103" s="58">
        <v>12.729084315354521</v>
      </c>
      <c r="W1103" s="58">
        <v>0.82383626521803677</v>
      </c>
      <c r="X1103" s="58">
        <v>0.75991967666020954</v>
      </c>
      <c r="Y1103" s="58">
        <v>0.79783095937253101</v>
      </c>
      <c r="Z1103" s="58">
        <v>0.90377226921529197</v>
      </c>
    </row>
    <row r="1104" spans="19:26" x14ac:dyDescent="0.2">
      <c r="S1104" s="58">
        <v>3.8323413236091448</v>
      </c>
      <c r="T1104" s="58">
        <v>6.3347490232173254</v>
      </c>
      <c r="U1104" s="58">
        <v>3.2767476690147355</v>
      </c>
      <c r="V1104" s="58">
        <v>5.6333142348367478</v>
      </c>
      <c r="W1104" s="58">
        <v>0.81672651729145573</v>
      </c>
      <c r="X1104" s="58">
        <v>0.71376004991239073</v>
      </c>
      <c r="Y1104" s="58">
        <v>0.82629717352661536</v>
      </c>
      <c r="Z1104" s="58">
        <v>0.93630489753115242</v>
      </c>
    </row>
    <row r="1105" spans="19:26" x14ac:dyDescent="0.2">
      <c r="S1105" s="58">
        <v>3.7740728623693207</v>
      </c>
      <c r="T1105" s="58">
        <v>6.0261544613564793</v>
      </c>
      <c r="U1105" s="58">
        <v>4.5563172138848715</v>
      </c>
      <c r="V1105" s="58">
        <v>6.2834156956254814</v>
      </c>
      <c r="W1105" s="58">
        <v>0.77862779188877063</v>
      </c>
      <c r="X1105" s="58">
        <v>0.59797936864505807</v>
      </c>
      <c r="Y1105" s="58">
        <v>0.83056425221361052</v>
      </c>
      <c r="Z1105" s="58">
        <v>0.93317427977677625</v>
      </c>
    </row>
    <row r="1106" spans="19:26" x14ac:dyDescent="0.2">
      <c r="S1106" s="58">
        <v>5.6962628379034408</v>
      </c>
      <c r="T1106" s="58">
        <v>12.705166560343301</v>
      </c>
      <c r="U1106" s="58">
        <v>5.3232580843793604</v>
      </c>
      <c r="V1106" s="58">
        <v>10.932979716777536</v>
      </c>
      <c r="W1106" s="58">
        <v>0.68695350057977678</v>
      </c>
      <c r="X1106" s="58">
        <v>0.77581368134633144</v>
      </c>
      <c r="Y1106" s="58">
        <v>0.7932137332002922</v>
      </c>
      <c r="Z1106" s="58">
        <v>0.91912670209378533</v>
      </c>
    </row>
    <row r="1107" spans="19:26" x14ac:dyDescent="0.2">
      <c r="S1107" s="58">
        <v>3.4233829731305572</v>
      </c>
      <c r="T1107" s="58">
        <v>5.2294560431312975</v>
      </c>
      <c r="U1107" s="58">
        <v>3.705120462839532</v>
      </c>
      <c r="V1107" s="58">
        <v>6.3112307218143222</v>
      </c>
      <c r="W1107" s="58">
        <v>0.86836215451552934</v>
      </c>
      <c r="X1107" s="58">
        <v>0.63919637813444674</v>
      </c>
      <c r="Y1107" s="58">
        <v>0.86398008318501018</v>
      </c>
      <c r="Z1107" s="58">
        <v>0.94009455603280545</v>
      </c>
    </row>
    <row r="1108" spans="19:26" x14ac:dyDescent="0.2">
      <c r="S1108" s="58">
        <v>4.5088729523393614</v>
      </c>
      <c r="T1108" s="58">
        <v>8.6989958768537523</v>
      </c>
      <c r="U1108" s="58">
        <v>4.4175935248224949</v>
      </c>
      <c r="V1108" s="58">
        <v>9.0199111252479813</v>
      </c>
      <c r="W1108" s="58">
        <v>0.84759465714592608</v>
      </c>
      <c r="X1108" s="58">
        <v>0.68922196904704525</v>
      </c>
      <c r="Y1108" s="58">
        <v>0.83817051645664964</v>
      </c>
      <c r="Z1108" s="58">
        <v>0.91430273175441501</v>
      </c>
    </row>
    <row r="1109" spans="19:26" x14ac:dyDescent="0.2">
      <c r="S1109" s="58">
        <v>6.7283599907835567</v>
      </c>
      <c r="T1109" s="58">
        <v>22.784149892803395</v>
      </c>
      <c r="U1109" s="58">
        <v>6.4146783082282424</v>
      </c>
      <c r="V1109" s="58">
        <v>23.628529777011718</v>
      </c>
      <c r="W1109" s="58">
        <v>0.76854357506090509</v>
      </c>
      <c r="X1109" s="58">
        <v>0.66210118122037398</v>
      </c>
      <c r="Y1109" s="58">
        <v>0.82098790050441539</v>
      </c>
      <c r="Z1109" s="58">
        <v>0.88833060074195735</v>
      </c>
    </row>
    <row r="1110" spans="19:26" x14ac:dyDescent="0.2">
      <c r="S1110" s="58">
        <v>5.5678676427523017</v>
      </c>
      <c r="T1110" s="58">
        <v>12.238959545355254</v>
      </c>
      <c r="U1110" s="58">
        <v>5.3451541727773471</v>
      </c>
      <c r="V1110" s="58">
        <v>9.5802241618520174</v>
      </c>
      <c r="W1110" s="58">
        <v>0.76891863748956557</v>
      </c>
      <c r="X1110" s="58">
        <v>0.62304225184398232</v>
      </c>
      <c r="Y1110" s="58">
        <v>0.86415114933967452</v>
      </c>
      <c r="Z1110" s="58">
        <v>0.90753841210691588</v>
      </c>
    </row>
    <row r="1111" spans="19:26" x14ac:dyDescent="0.2">
      <c r="S1111" s="58">
        <v>5.0147220365776439</v>
      </c>
      <c r="T1111" s="58">
        <v>11.118425932304485</v>
      </c>
      <c r="U1111" s="58">
        <v>5.3354444110420376</v>
      </c>
      <c r="V1111" s="58">
        <v>8.7235024586779755</v>
      </c>
      <c r="W1111" s="58">
        <v>0.85986513138799892</v>
      </c>
      <c r="X1111" s="58">
        <v>0.7251942842829614</v>
      </c>
      <c r="Y1111" s="58">
        <v>0.83656073077856596</v>
      </c>
      <c r="Z1111" s="58">
        <v>0.90543709532874983</v>
      </c>
    </row>
    <row r="1112" spans="19:26" x14ac:dyDescent="0.2">
      <c r="S1112" s="58">
        <v>3.2798480559607501</v>
      </c>
      <c r="T1112" s="58">
        <v>5.0436820776408657</v>
      </c>
      <c r="U1112" s="58">
        <v>2.9704754916570804</v>
      </c>
      <c r="V1112" s="58">
        <v>4.7350617598149558</v>
      </c>
      <c r="W1112" s="58">
        <v>0.83279087427574949</v>
      </c>
      <c r="X1112" s="58">
        <v>0.65021161937696981</v>
      </c>
      <c r="Y1112" s="58">
        <v>0.77588899352675922</v>
      </c>
      <c r="Z1112" s="58">
        <v>0.92780219748626347</v>
      </c>
    </row>
    <row r="1113" spans="19:26" x14ac:dyDescent="0.2">
      <c r="S1113" s="58">
        <v>5.8651778243248591</v>
      </c>
      <c r="T1113" s="58">
        <v>12.83080732753511</v>
      </c>
      <c r="U1113" s="58">
        <v>5.4144814920908617</v>
      </c>
      <c r="V1113" s="58">
        <v>12.998932017769208</v>
      </c>
      <c r="W1113" s="58">
        <v>0.68569147290523835</v>
      </c>
      <c r="X1113" s="58">
        <v>0.6319171452418727</v>
      </c>
      <c r="Y1113" s="58">
        <v>0.82121463817590223</v>
      </c>
      <c r="Z1113" s="58">
        <v>0.91234452499675278</v>
      </c>
    </row>
    <row r="1114" spans="19:26" x14ac:dyDescent="0.2">
      <c r="S1114" s="58">
        <v>4.9839428792007672</v>
      </c>
      <c r="T1114" s="58">
        <v>9.3072147027933134</v>
      </c>
      <c r="U1114" s="58">
        <v>5.0729784175932009</v>
      </c>
      <c r="V1114" s="58">
        <v>10.783446030803134</v>
      </c>
      <c r="W1114" s="58">
        <v>0.72671113609191906</v>
      </c>
      <c r="X1114" s="58">
        <v>0.6920706688607916</v>
      </c>
      <c r="Y1114" s="58">
        <v>0.85602721918530744</v>
      </c>
      <c r="Z1114" s="58">
        <v>0.93358081182010277</v>
      </c>
    </row>
    <row r="1115" spans="19:26" x14ac:dyDescent="0.2">
      <c r="S1115" s="58">
        <v>3.9395721455205703</v>
      </c>
      <c r="T1115" s="58">
        <v>6.7541180473632947</v>
      </c>
      <c r="U1115" s="58">
        <v>4.6754446080447751</v>
      </c>
      <c r="V1115" s="58">
        <v>7.8416423415719088</v>
      </c>
      <c r="W1115" s="58">
        <v>0.84737678045401565</v>
      </c>
      <c r="X1115" s="58">
        <v>0.59973490001713992</v>
      </c>
      <c r="Y1115" s="58">
        <v>0.82846160825364423</v>
      </c>
      <c r="Z1115" s="58">
        <v>0.91633488202275937</v>
      </c>
    </row>
    <row r="1116" spans="19:26" x14ac:dyDescent="0.2">
      <c r="S1116" s="58">
        <v>3.519767783184804</v>
      </c>
      <c r="T1116" s="58">
        <v>5.4615858893363836</v>
      </c>
      <c r="U1116" s="58">
        <v>3.6984807917819214</v>
      </c>
      <c r="V1116" s="58">
        <v>4.0448193130312573</v>
      </c>
      <c r="W1116" s="58">
        <v>0.85021967860760861</v>
      </c>
      <c r="X1116" s="58">
        <v>0.57396128793270174</v>
      </c>
      <c r="Y1116" s="58">
        <v>0.85538010343299065</v>
      </c>
      <c r="Z1116" s="58">
        <v>0.9292936285899448</v>
      </c>
    </row>
    <row r="1117" spans="19:26" x14ac:dyDescent="0.2">
      <c r="S1117" s="58">
        <v>8.5554121431242081</v>
      </c>
      <c r="T1117" s="58">
        <v>39.282521764696263</v>
      </c>
      <c r="U1117" s="58">
        <v>7.9996217591893437</v>
      </c>
      <c r="V1117" s="58">
        <v>23.375027383827888</v>
      </c>
      <c r="W1117" s="58">
        <v>0.69281734306795673</v>
      </c>
      <c r="X1117" s="58">
        <v>0.64677248926404018</v>
      </c>
      <c r="Y1117" s="58">
        <v>0.84024844753409889</v>
      </c>
      <c r="Z1117" s="58">
        <v>0.88427992296126701</v>
      </c>
    </row>
    <row r="1118" spans="19:26" x14ac:dyDescent="0.2">
      <c r="S1118" s="58">
        <v>5.2052160632181739</v>
      </c>
      <c r="T1118" s="58">
        <v>10.785838208754436</v>
      </c>
      <c r="U1118" s="58">
        <v>5.2375911702297513</v>
      </c>
      <c r="V1118" s="58">
        <v>10.389265027674449</v>
      </c>
      <c r="W1118" s="58">
        <v>0.79894874277678862</v>
      </c>
      <c r="X1118" s="58">
        <v>0.69742153078824221</v>
      </c>
      <c r="Y1118" s="58">
        <v>0.87568286443192367</v>
      </c>
      <c r="Z1118" s="58">
        <v>0.9167468581169459</v>
      </c>
    </row>
    <row r="1119" spans="19:26" x14ac:dyDescent="0.2">
      <c r="S1119" s="58">
        <v>6.3181071103943252</v>
      </c>
      <c r="T1119" s="58">
        <v>17.360623566316896</v>
      </c>
      <c r="U1119" s="58">
        <v>6.6578420176664146</v>
      </c>
      <c r="V1119" s="58">
        <v>15.845657778152631</v>
      </c>
      <c r="W1119" s="58">
        <v>0.7557115863144247</v>
      </c>
      <c r="X1119" s="58">
        <v>0.64909863924419775</v>
      </c>
      <c r="Y1119" s="58">
        <v>0.83555178294615962</v>
      </c>
      <c r="Z1119" s="58">
        <v>0.89611363689359014</v>
      </c>
    </row>
    <row r="1120" spans="19:26" x14ac:dyDescent="0.2">
      <c r="S1120" s="58">
        <v>5.9943371833342312</v>
      </c>
      <c r="T1120" s="58">
        <v>16.166960610038451</v>
      </c>
      <c r="U1120" s="58">
        <v>5.6772147363739043</v>
      </c>
      <c r="V1120" s="58">
        <v>14.503072423736981</v>
      </c>
      <c r="W1120" s="58">
        <v>0.75698314476676221</v>
      </c>
      <c r="X1120" s="58">
        <v>0.6005245590913818</v>
      </c>
      <c r="Y1120" s="58">
        <v>0.80534674495986569</v>
      </c>
      <c r="Z1120" s="58">
        <v>0.89247205834392385</v>
      </c>
    </row>
    <row r="1121" spans="19:26" x14ac:dyDescent="0.2">
      <c r="S1121" s="58">
        <v>5.6176081461122571</v>
      </c>
      <c r="T1121" s="58">
        <v>12.024615774979656</v>
      </c>
      <c r="U1121" s="58">
        <v>6.3650473338819538</v>
      </c>
      <c r="V1121" s="58">
        <v>13.794550190782163</v>
      </c>
      <c r="W1121" s="58">
        <v>0.74909705597880027</v>
      </c>
      <c r="X1121" s="58">
        <v>0.75218990987367618</v>
      </c>
      <c r="Y1121" s="58">
        <v>0.87020399964744399</v>
      </c>
      <c r="Z1121" s="58">
        <v>0.92271094189376979</v>
      </c>
    </row>
    <row r="1122" spans="19:26" x14ac:dyDescent="0.2">
      <c r="S1122" s="58">
        <v>7.1205808325406812</v>
      </c>
      <c r="T1122" s="58">
        <v>18.239065254687176</v>
      </c>
      <c r="U1122" s="58">
        <v>7.2994058951043437</v>
      </c>
      <c r="V1122" s="58">
        <v>17.090115050163067</v>
      </c>
      <c r="W1122" s="58">
        <v>0.66657795414840615</v>
      </c>
      <c r="X1122" s="58">
        <v>0.60388765966316105</v>
      </c>
      <c r="Y1122" s="58">
        <v>0.84988141947407203</v>
      </c>
      <c r="Z1122" s="58">
        <v>0.90367042860829461</v>
      </c>
    </row>
    <row r="1123" spans="19:26" x14ac:dyDescent="0.2">
      <c r="S1123" s="58">
        <v>5.4014193525949832</v>
      </c>
      <c r="T1123" s="58">
        <v>11.601472219944068</v>
      </c>
      <c r="U1123" s="58">
        <v>5.5087665466288556</v>
      </c>
      <c r="V1123" s="58">
        <v>13.213385151824019</v>
      </c>
      <c r="W1123" s="58">
        <v>0.75830719656863477</v>
      </c>
      <c r="X1123" s="58">
        <v>0.58489587826494671</v>
      </c>
      <c r="Y1123" s="58">
        <v>0.84438332952967288</v>
      </c>
      <c r="Z1123" s="58">
        <v>0.90530523537172458</v>
      </c>
    </row>
    <row r="1124" spans="19:26" x14ac:dyDescent="0.2">
      <c r="S1124" s="58">
        <v>4.118780642358562</v>
      </c>
      <c r="T1124" s="58">
        <v>7.5516883787392119</v>
      </c>
      <c r="U1124" s="58">
        <v>3.9440623070607836</v>
      </c>
      <c r="V1124" s="58">
        <v>8.342849425779777</v>
      </c>
      <c r="W1124" s="58">
        <v>0.86589023810742882</v>
      </c>
      <c r="X1124" s="58">
        <v>0.64202573963663323</v>
      </c>
      <c r="Y1124" s="58">
        <v>0.80864863816927179</v>
      </c>
      <c r="Z1124" s="58">
        <v>0.90994925470730326</v>
      </c>
    </row>
    <row r="1125" spans="19:26" x14ac:dyDescent="0.2">
      <c r="S1125" s="58">
        <v>5.15633958738385</v>
      </c>
      <c r="T1125" s="58">
        <v>9.889775937716454</v>
      </c>
      <c r="U1125" s="58">
        <v>4.405087087479103</v>
      </c>
      <c r="V1125" s="58">
        <v>8.3174581422857194</v>
      </c>
      <c r="W1125" s="58">
        <v>0.71856326977343077</v>
      </c>
      <c r="X1125" s="58">
        <v>0.66838502808265998</v>
      </c>
      <c r="Y1125" s="58">
        <v>0.85177564042879894</v>
      </c>
      <c r="Z1125" s="58">
        <v>0.9281126618242429</v>
      </c>
    </row>
    <row r="1126" spans="19:26" x14ac:dyDescent="0.2">
      <c r="S1126" s="58">
        <v>6.0787556724954905</v>
      </c>
      <c r="T1126" s="58">
        <v>15.300722741801421</v>
      </c>
      <c r="U1126" s="58">
        <v>6.0588602080491292</v>
      </c>
      <c r="V1126" s="58">
        <v>18.178547076351773</v>
      </c>
      <c r="W1126" s="58">
        <v>0.75925930705851596</v>
      </c>
      <c r="X1126" s="58">
        <v>0.69775801368299684</v>
      </c>
      <c r="Y1126" s="58">
        <v>0.84862856679815279</v>
      </c>
      <c r="Z1126" s="58">
        <v>0.90377579334256253</v>
      </c>
    </row>
    <row r="1127" spans="19:26" x14ac:dyDescent="0.2">
      <c r="S1127" s="58">
        <v>6.1333590902102175</v>
      </c>
      <c r="T1127" s="58">
        <v>15.694374158813172</v>
      </c>
      <c r="U1127" s="58">
        <v>5.2397112673534769</v>
      </c>
      <c r="V1127" s="58">
        <v>15.062600707455108</v>
      </c>
      <c r="W1127" s="58">
        <v>0.72658115228607623</v>
      </c>
      <c r="X1127" s="58">
        <v>0.67755277067610908</v>
      </c>
      <c r="Y1127" s="58">
        <v>0.81721127161066764</v>
      </c>
      <c r="Z1127" s="58">
        <v>0.90159455855928605</v>
      </c>
    </row>
    <row r="1128" spans="19:26" x14ac:dyDescent="0.2">
      <c r="S1128" s="58">
        <v>4.6132378506711378</v>
      </c>
      <c r="T1128" s="58">
        <v>9.1936989374927389</v>
      </c>
      <c r="U1128" s="58">
        <v>5.0300791780579539</v>
      </c>
      <c r="V1128" s="58">
        <v>11.166283262008655</v>
      </c>
      <c r="W1128" s="58">
        <v>0.78292300658056457</v>
      </c>
      <c r="X1128" s="58">
        <v>0.62837080603247875</v>
      </c>
      <c r="Y1128" s="58">
        <v>0.78683544032110331</v>
      </c>
      <c r="Z1128" s="58">
        <v>0.90628153592691574</v>
      </c>
    </row>
    <row r="1129" spans="19:26" x14ac:dyDescent="0.2">
      <c r="S1129" s="58">
        <v>6.0117451805420332</v>
      </c>
      <c r="T1129" s="58">
        <v>13.35303395027457</v>
      </c>
      <c r="U1129" s="58">
        <v>6.2998906711522196</v>
      </c>
      <c r="V1129" s="58">
        <v>14.173399713223334</v>
      </c>
      <c r="W1129" s="58">
        <v>0.71094554063202642</v>
      </c>
      <c r="X1129" s="58">
        <v>0.5584983164383136</v>
      </c>
      <c r="Y1129" s="58">
        <v>0.85836049210708998</v>
      </c>
      <c r="Z1129" s="58">
        <v>0.90568793167656603</v>
      </c>
    </row>
    <row r="1130" spans="19:26" x14ac:dyDescent="0.2">
      <c r="S1130" s="58">
        <v>3.3309757119751744</v>
      </c>
      <c r="T1130" s="58">
        <v>4.960583992764966</v>
      </c>
      <c r="U1130" s="58">
        <v>4.0146952804051512</v>
      </c>
      <c r="V1130" s="58">
        <v>5.860611273715266</v>
      </c>
      <c r="W1130" s="58">
        <v>0.7735179675953272</v>
      </c>
      <c r="X1130" s="58">
        <v>0.59765987087287464</v>
      </c>
      <c r="Y1130" s="58">
        <v>0.80953347471412085</v>
      </c>
      <c r="Z1130" s="58">
        <v>0.94205499802222825</v>
      </c>
    </row>
    <row r="1131" spans="19:26" x14ac:dyDescent="0.2">
      <c r="S1131" s="58">
        <v>4.1210905149394517</v>
      </c>
      <c r="T1131" s="58">
        <v>7.0230382100865318</v>
      </c>
      <c r="U1131" s="58">
        <v>4.4440105399254879</v>
      </c>
      <c r="V1131" s="58">
        <v>4.8908401045770651</v>
      </c>
      <c r="W1131" s="58">
        <v>0.7486997427938864</v>
      </c>
      <c r="X1131" s="58">
        <v>0.621764735602232</v>
      </c>
      <c r="Y1131" s="58">
        <v>0.80597818553932798</v>
      </c>
      <c r="Z1131" s="58">
        <v>0.92691399760557724</v>
      </c>
    </row>
    <row r="1132" spans="19:26" x14ac:dyDescent="0.2">
      <c r="S1132" s="58">
        <v>7.5327252460706466</v>
      </c>
      <c r="T1132" s="58">
        <v>42.904163874354765</v>
      </c>
      <c r="U1132" s="58">
        <v>7.4708340716599224</v>
      </c>
      <c r="V1132" s="58">
        <v>46.151645544756917</v>
      </c>
      <c r="W1132" s="58">
        <v>0.79308840960617721</v>
      </c>
      <c r="X1132" s="58">
        <v>0.58057255705411648</v>
      </c>
      <c r="Y1132" s="58">
        <v>0.81398861698423053</v>
      </c>
      <c r="Z1132" s="58">
        <v>0.87696452026395944</v>
      </c>
    </row>
    <row r="1133" spans="19:26" x14ac:dyDescent="0.2">
      <c r="S1133" s="58">
        <v>4.7261723340614434</v>
      </c>
      <c r="T1133" s="58">
        <v>8.6352883012979067</v>
      </c>
      <c r="U1133" s="58">
        <v>4.9640188283188884</v>
      </c>
      <c r="V1133" s="58">
        <v>12.470703983792482</v>
      </c>
      <c r="W1133" s="58">
        <v>0.73158696932166578</v>
      </c>
      <c r="X1133" s="58">
        <v>0.68014518818506231</v>
      </c>
      <c r="Y1133" s="58">
        <v>0.83688976411541016</v>
      </c>
      <c r="Z1133" s="58">
        <v>0.93171477503573263</v>
      </c>
    </row>
    <row r="1134" spans="19:26" x14ac:dyDescent="0.2">
      <c r="S1134" s="58">
        <v>6.6118251144428468</v>
      </c>
      <c r="T1134" s="58">
        <v>17.739675776324692</v>
      </c>
      <c r="U1134" s="58">
        <v>6.7570138080350857</v>
      </c>
      <c r="V1134" s="58">
        <v>20.595387026091736</v>
      </c>
      <c r="W1134" s="58">
        <v>0.75864324951512341</v>
      </c>
      <c r="X1134" s="58">
        <v>0.72314106922804977</v>
      </c>
      <c r="Y1134" s="58">
        <v>0.88433610040307797</v>
      </c>
      <c r="Z1134" s="58">
        <v>0.90421603949500362</v>
      </c>
    </row>
    <row r="1135" spans="19:26" x14ac:dyDescent="0.2">
      <c r="S1135" s="58">
        <v>3.3383949193980835</v>
      </c>
      <c r="T1135" s="58">
        <v>4.9550633503832913</v>
      </c>
      <c r="U1135" s="58">
        <v>3.5480399979773964</v>
      </c>
      <c r="V1135" s="58">
        <v>4.929707127474642</v>
      </c>
      <c r="W1135" s="58">
        <v>0.76327672946901004</v>
      </c>
      <c r="X1135" s="58">
        <v>0.62056619082702824</v>
      </c>
      <c r="Y1135" s="58">
        <v>0.81001898718691379</v>
      </c>
      <c r="Z1135" s="58">
        <v>0.94833005727698128</v>
      </c>
    </row>
    <row r="1136" spans="19:26" x14ac:dyDescent="0.2">
      <c r="S1136" s="58">
        <v>3.3285429251715102</v>
      </c>
      <c r="T1136" s="58">
        <v>4.9599376228341736</v>
      </c>
      <c r="U1136" s="58">
        <v>3.326119780982669</v>
      </c>
      <c r="V1136" s="58">
        <v>5.4420955697320004</v>
      </c>
      <c r="W1136" s="58">
        <v>0.80179135267654078</v>
      </c>
      <c r="X1136" s="58">
        <v>0.65069970398138099</v>
      </c>
      <c r="Y1136" s="58">
        <v>0.82937029173406773</v>
      </c>
      <c r="Z1136" s="58">
        <v>0.94974140729409018</v>
      </c>
    </row>
    <row r="1137" spans="19:26" x14ac:dyDescent="0.2">
      <c r="S1137" s="58">
        <v>5.9073421820681693</v>
      </c>
      <c r="T1137" s="58">
        <v>15.22154347375834</v>
      </c>
      <c r="U1137" s="58">
        <v>6.8559778426903355</v>
      </c>
      <c r="V1137" s="58">
        <v>12.854436614052496</v>
      </c>
      <c r="W1137" s="58">
        <v>0.74383208581477378</v>
      </c>
      <c r="X1137" s="58">
        <v>0.72106870823410829</v>
      </c>
      <c r="Y1137" s="58">
        <v>0.80291332526157455</v>
      </c>
      <c r="Z1137" s="58">
        <v>0.90132468992002068</v>
      </c>
    </row>
    <row r="1138" spans="19:26" x14ac:dyDescent="0.2">
      <c r="S1138" s="58">
        <v>4.3886510059774366</v>
      </c>
      <c r="T1138" s="58">
        <v>7.9982590017053576</v>
      </c>
      <c r="U1138" s="58">
        <v>4.6703991243474468</v>
      </c>
      <c r="V1138" s="58">
        <v>8.8387693646702452</v>
      </c>
      <c r="W1138" s="58">
        <v>0.76682653278633006</v>
      </c>
      <c r="X1138" s="58">
        <v>0.67991225865620597</v>
      </c>
      <c r="Y1138" s="58">
        <v>0.80717600009061918</v>
      </c>
      <c r="Z1138" s="58">
        <v>0.92294051453317505</v>
      </c>
    </row>
    <row r="1139" spans="19:26" x14ac:dyDescent="0.2">
      <c r="S1139" s="58">
        <v>2.7947876974456816</v>
      </c>
      <c r="T1139" s="58">
        <v>3.8284341734482852</v>
      </c>
      <c r="U1139" s="58">
        <v>3.03763048784946</v>
      </c>
      <c r="V1139" s="58">
        <v>4.5234171402596512</v>
      </c>
      <c r="W1139" s="58">
        <v>0.85581394230118157</v>
      </c>
      <c r="X1139" s="58">
        <v>0.55347398597930175</v>
      </c>
      <c r="Y1139" s="58">
        <v>0.84323466637153632</v>
      </c>
      <c r="Z1139" s="58">
        <v>0.94659943595380103</v>
      </c>
    </row>
    <row r="1140" spans="19:26" x14ac:dyDescent="0.2">
      <c r="S1140" s="58">
        <v>7.8289592730882616</v>
      </c>
      <c r="T1140" s="58">
        <v>35.121592630069649</v>
      </c>
      <c r="U1140" s="58">
        <v>7.7503618278108153</v>
      </c>
      <c r="V1140" s="58">
        <v>40.517177886659461</v>
      </c>
      <c r="W1140" s="58">
        <v>0.71500227872967925</v>
      </c>
      <c r="X1140" s="58">
        <v>0.72526722014862788</v>
      </c>
      <c r="Y1140" s="58">
        <v>0.81227575719955036</v>
      </c>
      <c r="Z1140" s="58">
        <v>0.88528886955560171</v>
      </c>
    </row>
    <row r="1141" spans="19:26" x14ac:dyDescent="0.2">
      <c r="S1141" s="58">
        <v>5.0713005160247455</v>
      </c>
      <c r="T1141" s="58">
        <v>10.549758082664493</v>
      </c>
      <c r="U1141" s="58">
        <v>5.0326981774935247</v>
      </c>
      <c r="V1141" s="58">
        <v>8.1468756883097484</v>
      </c>
      <c r="W1141" s="58">
        <v>0.79666619420035001</v>
      </c>
      <c r="X1141" s="58">
        <v>0.56375059346982415</v>
      </c>
      <c r="Y1141" s="58">
        <v>0.84669678230906897</v>
      </c>
      <c r="Z1141" s="58">
        <v>0.90319481663064016</v>
      </c>
    </row>
    <row r="1142" spans="19:26" x14ac:dyDescent="0.2">
      <c r="S1142" s="58">
        <v>5.226120522871291</v>
      </c>
      <c r="T1142" s="58">
        <v>11.198832814235908</v>
      </c>
      <c r="U1142" s="58">
        <v>4.5836906831129447</v>
      </c>
      <c r="V1142" s="58">
        <v>11.646346477292552</v>
      </c>
      <c r="W1142" s="58">
        <v>0.79403730702651099</v>
      </c>
      <c r="X1142" s="58">
        <v>0.58543812506224413</v>
      </c>
      <c r="Y1142" s="58">
        <v>0.84937175962828926</v>
      </c>
      <c r="Z1142" s="58">
        <v>0.90339301146791973</v>
      </c>
    </row>
    <row r="1143" spans="19:26" x14ac:dyDescent="0.2">
      <c r="S1143" s="58">
        <v>6.6915265450186281</v>
      </c>
      <c r="T1143" s="58">
        <v>19.560658524201678</v>
      </c>
      <c r="U1143" s="58">
        <v>6.8467552762889197</v>
      </c>
      <c r="V1143" s="58">
        <v>20.981369186264118</v>
      </c>
      <c r="W1143" s="58">
        <v>0.69780889964892434</v>
      </c>
      <c r="X1143" s="58">
        <v>0.60394937854010666</v>
      </c>
      <c r="Y1143" s="58">
        <v>0.79868125548418689</v>
      </c>
      <c r="Z1143" s="58">
        <v>0.89247202473713538</v>
      </c>
    </row>
    <row r="1144" spans="19:26" x14ac:dyDescent="0.2">
      <c r="S1144" s="58">
        <v>5.6497515721986566</v>
      </c>
      <c r="T1144" s="58">
        <v>11.930951769851513</v>
      </c>
      <c r="U1144" s="58">
        <v>6.352000844252264</v>
      </c>
      <c r="V1144" s="58">
        <v>12.99383164429646</v>
      </c>
      <c r="W1144" s="58">
        <v>0.73389624195797643</v>
      </c>
      <c r="X1144" s="58">
        <v>0.78495407212868029</v>
      </c>
      <c r="Y1144" s="58">
        <v>0.86829832558433839</v>
      </c>
      <c r="Z1144" s="58">
        <v>0.92860372533227942</v>
      </c>
    </row>
    <row r="1145" spans="19:26" x14ac:dyDescent="0.2">
      <c r="S1145" s="58">
        <v>5.5661603313237311</v>
      </c>
      <c r="T1145" s="58">
        <v>11.667035335174297</v>
      </c>
      <c r="U1145" s="58">
        <v>5.9436717195837838</v>
      </c>
      <c r="V1145" s="58">
        <v>13.128286263805025</v>
      </c>
      <c r="W1145" s="58">
        <v>0.71589134633947604</v>
      </c>
      <c r="X1145" s="58">
        <v>0.75562447166862079</v>
      </c>
      <c r="Y1145" s="58">
        <v>0.84241017086513614</v>
      </c>
      <c r="Z1145" s="58">
        <v>0.92596404457695825</v>
      </c>
    </row>
    <row r="1146" spans="19:26" x14ac:dyDescent="0.2">
      <c r="S1146" s="58">
        <v>5.9166898529354128</v>
      </c>
      <c r="T1146" s="58">
        <v>13.338554598869559</v>
      </c>
      <c r="U1146" s="58">
        <v>6.8476880865886907</v>
      </c>
      <c r="V1146" s="58">
        <v>17.876751238016297</v>
      </c>
      <c r="W1146" s="58">
        <v>0.71601029393059912</v>
      </c>
      <c r="X1146" s="58">
        <v>0.64036713818520774</v>
      </c>
      <c r="Y1146" s="58">
        <v>0.84342280904110911</v>
      </c>
      <c r="Z1146" s="58">
        <v>0.90980722330985941</v>
      </c>
    </row>
    <row r="1147" spans="19:26" x14ac:dyDescent="0.2">
      <c r="S1147" s="58">
        <v>6.2418594634371916</v>
      </c>
      <c r="T1147" s="58">
        <v>18.542905701267859</v>
      </c>
      <c r="U1147" s="58">
        <v>5.5201036204866556</v>
      </c>
      <c r="V1147" s="58">
        <v>19.475573208978634</v>
      </c>
      <c r="W1147" s="58">
        <v>0.77957055388895136</v>
      </c>
      <c r="X1147" s="58">
        <v>0.74756564589476204</v>
      </c>
      <c r="Y1147" s="58">
        <v>0.81648033562501254</v>
      </c>
      <c r="Z1147" s="58">
        <v>0.89515256295655388</v>
      </c>
    </row>
    <row r="1148" spans="19:26" x14ac:dyDescent="0.2">
      <c r="S1148" s="58">
        <v>3.3207068038903289</v>
      </c>
      <c r="T1148" s="58">
        <v>4.9525438042999808</v>
      </c>
      <c r="U1148" s="58">
        <v>3.7167938428669149</v>
      </c>
      <c r="V1148" s="58">
        <v>5.2910046161964708</v>
      </c>
      <c r="W1148" s="58">
        <v>0.80658945969080087</v>
      </c>
      <c r="X1148" s="58">
        <v>0.50806599825062082</v>
      </c>
      <c r="Y1148" s="58">
        <v>0.8285121480447083</v>
      </c>
      <c r="Z1148" s="58">
        <v>0.92676453469301046</v>
      </c>
    </row>
    <row r="1149" spans="19:26" x14ac:dyDescent="0.2">
      <c r="S1149" s="58">
        <v>4.5644289932183515</v>
      </c>
      <c r="T1149" s="58">
        <v>8.0995276812785004</v>
      </c>
      <c r="U1149" s="58">
        <v>4.4439989567013658</v>
      </c>
      <c r="V1149" s="58">
        <v>7.4968867985004843</v>
      </c>
      <c r="W1149" s="58">
        <v>0.70180828885155377</v>
      </c>
      <c r="X1149" s="58">
        <v>0.58907561298369737</v>
      </c>
      <c r="Y1149" s="58">
        <v>0.80688081049813998</v>
      </c>
      <c r="Z1149" s="58">
        <v>0.92463602514457088</v>
      </c>
    </row>
    <row r="1150" spans="19:26" x14ac:dyDescent="0.2">
      <c r="S1150" s="58">
        <v>9.8449922493052551</v>
      </c>
      <c r="T1150" s="58">
        <v>171.28515733769572</v>
      </c>
      <c r="U1150" s="58">
        <v>9.3805574189616738</v>
      </c>
      <c r="V1150" s="58">
        <v>151.45448962652904</v>
      </c>
      <c r="W1150" s="58">
        <v>0.72155565463962856</v>
      </c>
      <c r="X1150" s="58">
        <v>0.65523278352296133</v>
      </c>
      <c r="Y1150" s="58">
        <v>0.84336684851034716</v>
      </c>
      <c r="Z1150" s="58">
        <v>0.87235915249808216</v>
      </c>
    </row>
    <row r="1151" spans="19:26" x14ac:dyDescent="0.2">
      <c r="S1151" s="58">
        <v>6.3819691256618025</v>
      </c>
      <c r="T1151" s="58">
        <v>15.830928605154662</v>
      </c>
      <c r="U1151" s="58">
        <v>5.6669140054506544</v>
      </c>
      <c r="V1151" s="58">
        <v>14.46159072002958</v>
      </c>
      <c r="W1151" s="58">
        <v>0.74484177212125591</v>
      </c>
      <c r="X1151" s="58">
        <v>0.64750138815939351</v>
      </c>
      <c r="Y1151" s="58">
        <v>0.88015937266968103</v>
      </c>
      <c r="Z1151" s="58">
        <v>0.90454849088734135</v>
      </c>
    </row>
    <row r="1152" spans="19:26" x14ac:dyDescent="0.2">
      <c r="S1152" s="58">
        <v>6.3109760734628759</v>
      </c>
      <c r="T1152" s="58">
        <v>20.376264025464625</v>
      </c>
      <c r="U1152" s="58">
        <v>5.7532231279937474</v>
      </c>
      <c r="V1152" s="58">
        <v>16.851732787071978</v>
      </c>
      <c r="W1152" s="58">
        <v>0.81134962146886935</v>
      </c>
      <c r="X1152" s="58">
        <v>0.67531820059663594</v>
      </c>
      <c r="Y1152" s="58">
        <v>0.82010547377711529</v>
      </c>
      <c r="Z1152" s="58">
        <v>0.88849822045809379</v>
      </c>
    </row>
    <row r="1153" spans="19:26" x14ac:dyDescent="0.2">
      <c r="S1153" s="58">
        <v>5.7691628557023282</v>
      </c>
      <c r="T1153" s="58">
        <v>13.517062654928523</v>
      </c>
      <c r="U1153" s="58">
        <v>5.5154412511251056</v>
      </c>
      <c r="V1153" s="58">
        <v>10.566557899759529</v>
      </c>
      <c r="W1153" s="58">
        <v>0.7327767259952942</v>
      </c>
      <c r="X1153" s="58">
        <v>0.64487491144959086</v>
      </c>
      <c r="Y1153" s="58">
        <v>0.82061799623677878</v>
      </c>
      <c r="Z1153" s="58">
        <v>0.90425556567967058</v>
      </c>
    </row>
    <row r="1154" spans="19:26" x14ac:dyDescent="0.2">
      <c r="S1154" s="58">
        <v>3.5746782692883006</v>
      </c>
      <c r="T1154" s="58">
        <v>5.7240731365307864</v>
      </c>
      <c r="U1154" s="58">
        <v>3.6217996681999587</v>
      </c>
      <c r="V1154" s="58">
        <v>5.8644377175375144</v>
      </c>
      <c r="W1154" s="58">
        <v>0.82427251720385353</v>
      </c>
      <c r="X1154" s="58">
        <v>0.72936165670064357</v>
      </c>
      <c r="Y1154" s="58">
        <v>0.80243727229873718</v>
      </c>
      <c r="Z1154" s="58">
        <v>0.93736123922445558</v>
      </c>
    </row>
    <row r="1155" spans="19:26" x14ac:dyDescent="0.2">
      <c r="S1155" s="58">
        <v>6.797557174948353</v>
      </c>
      <c r="T1155" s="58">
        <v>17.690443764119436</v>
      </c>
      <c r="U1155" s="58">
        <v>6.1212275269880863</v>
      </c>
      <c r="V1155" s="58">
        <v>15.1516579176261</v>
      </c>
      <c r="W1155" s="58">
        <v>0.6946918506430747</v>
      </c>
      <c r="X1155" s="58">
        <v>0.681982793038859</v>
      </c>
      <c r="Y1155" s="58">
        <v>0.84764517663600758</v>
      </c>
      <c r="Z1155" s="58">
        <v>0.90566850586651915</v>
      </c>
    </row>
    <row r="1156" spans="19:26" x14ac:dyDescent="0.2">
      <c r="S1156" s="58">
        <v>4.8810052308913239</v>
      </c>
      <c r="T1156" s="58">
        <v>10.199142652923863</v>
      </c>
      <c r="U1156" s="58">
        <v>4.3806675561433099</v>
      </c>
      <c r="V1156" s="58">
        <v>10.133063002082435</v>
      </c>
      <c r="W1156" s="58">
        <v>0.81530223279071912</v>
      </c>
      <c r="X1156" s="58">
        <v>0.74490286720372034</v>
      </c>
      <c r="Y1156" s="58">
        <v>0.82332612463678223</v>
      </c>
      <c r="Z1156" s="58">
        <v>0.91278084057016051</v>
      </c>
    </row>
    <row r="1157" spans="19:26" x14ac:dyDescent="0.2">
      <c r="S1157" s="58">
        <v>3.6559330523279252</v>
      </c>
      <c r="T1157" s="58">
        <v>5.8665385767068461</v>
      </c>
      <c r="U1157" s="58">
        <v>3.7389019049022689</v>
      </c>
      <c r="V1157" s="58">
        <v>7.2692393178095722</v>
      </c>
      <c r="W1157" s="58">
        <v>0.78500890342134388</v>
      </c>
      <c r="X1157" s="58">
        <v>0.77670447011535104</v>
      </c>
      <c r="Y1157" s="58">
        <v>0.79611709688589205</v>
      </c>
      <c r="Z1157" s="58">
        <v>0.94721212262558452</v>
      </c>
    </row>
    <row r="1158" spans="19:26" x14ac:dyDescent="0.2">
      <c r="S1158" s="58">
        <v>5.9799858499309746</v>
      </c>
      <c r="T1158" s="58">
        <v>13.500807271113503</v>
      </c>
      <c r="U1158" s="58">
        <v>6.0373769273484328</v>
      </c>
      <c r="V1158" s="58">
        <v>14.104658819189382</v>
      </c>
      <c r="W1158" s="58">
        <v>0.74474145845662632</v>
      </c>
      <c r="X1158" s="58">
        <v>0.69287628733184981</v>
      </c>
      <c r="Y1158" s="58">
        <v>0.88179301931496423</v>
      </c>
      <c r="Z1158" s="58">
        <v>0.91454025688274476</v>
      </c>
    </row>
    <row r="1159" spans="19:26" x14ac:dyDescent="0.2">
      <c r="S1159" s="58">
        <v>4.6376895769617663</v>
      </c>
      <c r="T1159" s="58">
        <v>8.5929384012823729</v>
      </c>
      <c r="U1159" s="58">
        <v>4.8891324649357797</v>
      </c>
      <c r="V1159" s="58">
        <v>10.534042057075688</v>
      </c>
      <c r="W1159" s="58">
        <v>0.77164400010910161</v>
      </c>
      <c r="X1159" s="58">
        <v>0.64587065518549536</v>
      </c>
      <c r="Y1159" s="58">
        <v>0.8444227112274022</v>
      </c>
      <c r="Z1159" s="58">
        <v>0.92225728544453722</v>
      </c>
    </row>
    <row r="1160" spans="19:26" x14ac:dyDescent="0.2">
      <c r="S1160" s="58">
        <v>3.7644413644721859</v>
      </c>
      <c r="T1160" s="58">
        <v>6.0436109207914326</v>
      </c>
      <c r="U1160" s="58">
        <v>3.4564919644679004</v>
      </c>
      <c r="V1160" s="58">
        <v>5.0301392315190334</v>
      </c>
      <c r="W1160" s="58">
        <v>0.76550752869343497</v>
      </c>
      <c r="X1160" s="58">
        <v>0.63400750154274965</v>
      </c>
      <c r="Y1160" s="58">
        <v>0.80957004143008604</v>
      </c>
      <c r="Z1160" s="58">
        <v>0.93527244254357678</v>
      </c>
    </row>
    <row r="1161" spans="19:26" x14ac:dyDescent="0.2">
      <c r="S1161" s="58">
        <v>4.2474804417633667</v>
      </c>
      <c r="T1161" s="58">
        <v>7.4927513168558457</v>
      </c>
      <c r="U1161" s="58">
        <v>4.9062340475076622</v>
      </c>
      <c r="V1161" s="58">
        <v>8.5893089834101755</v>
      </c>
      <c r="W1161" s="58">
        <v>0.77894790839649686</v>
      </c>
      <c r="X1161" s="58">
        <v>0.79112559063767407</v>
      </c>
      <c r="Y1161" s="58">
        <v>0.8201445967304849</v>
      </c>
      <c r="Z1161" s="58">
        <v>0.93911109907730983</v>
      </c>
    </row>
    <row r="1162" spans="19:26" x14ac:dyDescent="0.2">
      <c r="S1162" s="58">
        <v>4.1878228090303402</v>
      </c>
      <c r="T1162" s="58">
        <v>7.0976964521518848</v>
      </c>
      <c r="U1162" s="58">
        <v>4.0371742729756113</v>
      </c>
      <c r="V1162" s="58">
        <v>8.3863135793388395</v>
      </c>
      <c r="W1162" s="58">
        <v>0.72989170314259499</v>
      </c>
      <c r="X1162" s="58">
        <v>0.63686094983400454</v>
      </c>
      <c r="Y1162" s="58">
        <v>0.80973144185937451</v>
      </c>
      <c r="Z1162" s="58">
        <v>0.93289014915590884</v>
      </c>
    </row>
    <row r="1163" spans="19:26" x14ac:dyDescent="0.2">
      <c r="S1163" s="58">
        <v>2.6278180622864542</v>
      </c>
      <c r="T1163" s="58">
        <v>3.5185456216407891</v>
      </c>
      <c r="U1163" s="58">
        <v>2.7417609661074005</v>
      </c>
      <c r="V1163" s="58">
        <v>3.4361954120955631</v>
      </c>
      <c r="W1163" s="58">
        <v>0.78593985380496256</v>
      </c>
      <c r="X1163" s="58">
        <v>0.61052321681793953</v>
      </c>
      <c r="Y1163" s="58">
        <v>0.7755089190374721</v>
      </c>
      <c r="Z1163" s="58">
        <v>0.9573085788841732</v>
      </c>
    </row>
    <row r="1164" spans="19:26" x14ac:dyDescent="0.2">
      <c r="S1164" s="58">
        <v>3.9540033491094735</v>
      </c>
      <c r="T1164" s="58">
        <v>6.9498056363266425</v>
      </c>
      <c r="U1164" s="58">
        <v>4.0846185033159568</v>
      </c>
      <c r="V1164" s="58">
        <v>7.5824591338714731</v>
      </c>
      <c r="W1164" s="58">
        <v>0.81791904196352938</v>
      </c>
      <c r="X1164" s="58">
        <v>0.66153089374901453</v>
      </c>
      <c r="Y1164" s="58">
        <v>0.78373639318062671</v>
      </c>
      <c r="Z1164" s="58">
        <v>0.91598836321742572</v>
      </c>
    </row>
    <row r="1165" spans="19:26" x14ac:dyDescent="0.2">
      <c r="S1165" s="58">
        <v>5.0224038453414783</v>
      </c>
      <c r="T1165" s="58">
        <v>10.618871952288197</v>
      </c>
      <c r="U1165" s="58">
        <v>4.9780654063742498</v>
      </c>
      <c r="V1165" s="58">
        <v>9.9322206236713235</v>
      </c>
      <c r="W1165" s="58">
        <v>0.82383160708981362</v>
      </c>
      <c r="X1165" s="58">
        <v>0.76369226949075764</v>
      </c>
      <c r="Y1165" s="58">
        <v>0.84709028004804299</v>
      </c>
      <c r="Z1165" s="58">
        <v>0.91510489090806491</v>
      </c>
    </row>
    <row r="1166" spans="19:26" x14ac:dyDescent="0.2">
      <c r="S1166" s="58">
        <v>4.1291864455609728</v>
      </c>
      <c r="T1166" s="58">
        <v>7.1398106492282896</v>
      </c>
      <c r="U1166" s="58">
        <v>4.0322921728376269</v>
      </c>
      <c r="V1166" s="58">
        <v>6.2680334232897517</v>
      </c>
      <c r="W1166" s="58">
        <v>0.77275464894513046</v>
      </c>
      <c r="X1166" s="58">
        <v>0.73850295371905106</v>
      </c>
      <c r="Y1166" s="58">
        <v>0.81100736975698773</v>
      </c>
      <c r="Z1166" s="58">
        <v>0.9356227566015376</v>
      </c>
    </row>
    <row r="1167" spans="19:26" x14ac:dyDescent="0.2">
      <c r="S1167" s="58">
        <v>5.3966578379081644</v>
      </c>
      <c r="T1167" s="58">
        <v>12.405065306613469</v>
      </c>
      <c r="U1167" s="58">
        <v>5.139594592077759</v>
      </c>
      <c r="V1167" s="58">
        <v>9.7850434245375428</v>
      </c>
      <c r="W1167" s="58">
        <v>0.80793589580302061</v>
      </c>
      <c r="X1167" s="58">
        <v>0.70824324029277097</v>
      </c>
      <c r="Y1167" s="58">
        <v>0.84206469534134842</v>
      </c>
      <c r="Z1167" s="58">
        <v>0.90597185651984979</v>
      </c>
    </row>
    <row r="1168" spans="19:26" x14ac:dyDescent="0.2">
      <c r="S1168" s="58">
        <v>4.4821796099246534</v>
      </c>
      <c r="T1168" s="58">
        <v>7.889356082936259</v>
      </c>
      <c r="U1168" s="58">
        <v>4.3579454295809299</v>
      </c>
      <c r="V1168" s="58">
        <v>6.9393385514057186</v>
      </c>
      <c r="W1168" s="58">
        <v>0.72399872807009791</v>
      </c>
      <c r="X1168" s="58">
        <v>0.6584490526714164</v>
      </c>
      <c r="Y1168" s="58">
        <v>0.82164222174022128</v>
      </c>
      <c r="Z1168" s="58">
        <v>0.9330584581798147</v>
      </c>
    </row>
    <row r="1169" spans="19:26" x14ac:dyDescent="0.2">
      <c r="S1169" s="58">
        <v>3.1448876589527015</v>
      </c>
      <c r="T1169" s="58">
        <v>4.5405931091920939</v>
      </c>
      <c r="U1169" s="58">
        <v>3.3455422479202062</v>
      </c>
      <c r="V1169" s="58">
        <v>4.8036155205914151</v>
      </c>
      <c r="W1169" s="58">
        <v>0.81019312560689882</v>
      </c>
      <c r="X1169" s="58">
        <v>0.57277353937460829</v>
      </c>
      <c r="Y1169" s="58">
        <v>0.83376143482251019</v>
      </c>
      <c r="Z1169" s="58">
        <v>0.94343869487742293</v>
      </c>
    </row>
    <row r="1170" spans="19:26" x14ac:dyDescent="0.2">
      <c r="S1170" s="58">
        <v>5.6985356721198297</v>
      </c>
      <c r="T1170" s="58">
        <v>12.657434953829668</v>
      </c>
      <c r="U1170" s="58">
        <v>6.0137330710607628</v>
      </c>
      <c r="V1170" s="58">
        <v>13.994576391462848</v>
      </c>
      <c r="W1170" s="58">
        <v>0.74041991426073883</v>
      </c>
      <c r="X1170" s="58">
        <v>0.76681748375684644</v>
      </c>
      <c r="Y1170" s="58">
        <v>0.84868622052270193</v>
      </c>
      <c r="Z1170" s="58">
        <v>0.91910125469377579</v>
      </c>
    </row>
    <row r="1171" spans="19:26" x14ac:dyDescent="0.2">
      <c r="S1171" s="58">
        <v>4.7440250467852607</v>
      </c>
      <c r="T1171" s="58">
        <v>8.6890170799765052</v>
      </c>
      <c r="U1171" s="58">
        <v>4.3813820140948154</v>
      </c>
      <c r="V1171" s="58">
        <v>6.7756874862351371</v>
      </c>
      <c r="W1171" s="58">
        <v>0.69587952666541919</v>
      </c>
      <c r="X1171" s="58">
        <v>0.69769814116288675</v>
      </c>
      <c r="Y1171" s="58">
        <v>0.80254159924481583</v>
      </c>
      <c r="Z1171" s="58">
        <v>0.93351214456616594</v>
      </c>
    </row>
    <row r="1172" spans="19:26" x14ac:dyDescent="0.2">
      <c r="S1172" s="58">
        <v>3.035728711979222</v>
      </c>
      <c r="T1172" s="58">
        <v>4.3002607289423826</v>
      </c>
      <c r="U1172" s="58">
        <v>2.8530196583395071</v>
      </c>
      <c r="V1172" s="58">
        <v>3.8031168672068643</v>
      </c>
      <c r="W1172" s="58">
        <v>0.86264793441467946</v>
      </c>
      <c r="X1172" s="58">
        <v>0.53094226056926952</v>
      </c>
      <c r="Y1172" s="58">
        <v>0.87389139630924628</v>
      </c>
      <c r="Z1172" s="58">
        <v>0.94018965059384396</v>
      </c>
    </row>
    <row r="1173" spans="19:26" x14ac:dyDescent="0.2">
      <c r="S1173" s="58">
        <v>4.368120827691369</v>
      </c>
      <c r="T1173" s="58">
        <v>7.6981066016418822</v>
      </c>
      <c r="U1173" s="58">
        <v>4.2006560167236433</v>
      </c>
      <c r="V1173" s="58">
        <v>7.4032858147597276</v>
      </c>
      <c r="W1173" s="58">
        <v>0.81071518331364179</v>
      </c>
      <c r="X1173" s="58">
        <v>0.72027821460007013</v>
      </c>
      <c r="Y1173" s="58">
        <v>0.8754339426691885</v>
      </c>
      <c r="Z1173" s="58">
        <v>0.93623698488888496</v>
      </c>
    </row>
    <row r="1174" spans="19:26" x14ac:dyDescent="0.2">
      <c r="S1174" s="58">
        <v>3.7440286707313661</v>
      </c>
      <c r="T1174" s="58">
        <v>6.0041730090618008</v>
      </c>
      <c r="U1174" s="58">
        <v>3.1385530907896801</v>
      </c>
      <c r="V1174" s="58">
        <v>5.5094504144801739</v>
      </c>
      <c r="W1174" s="58">
        <v>0.84311797031270552</v>
      </c>
      <c r="X1174" s="58">
        <v>0.65506299505079535</v>
      </c>
      <c r="Y1174" s="58">
        <v>0.86653920188981093</v>
      </c>
      <c r="Z1174" s="58">
        <v>0.9374709443577629</v>
      </c>
    </row>
    <row r="1175" spans="19:26" x14ac:dyDescent="0.2">
      <c r="S1175" s="58">
        <v>4.2471304350224788</v>
      </c>
      <c r="T1175" s="58">
        <v>8.1175469426902112</v>
      </c>
      <c r="U1175" s="58">
        <v>4.3548276083135242</v>
      </c>
      <c r="V1175" s="58">
        <v>7.8973120196822295</v>
      </c>
      <c r="W1175" s="58">
        <v>0.84386997764556715</v>
      </c>
      <c r="X1175" s="58">
        <v>0.68472684458576905</v>
      </c>
      <c r="Y1175" s="58">
        <v>0.78565668793462473</v>
      </c>
      <c r="Z1175" s="58">
        <v>0.90861197197205668</v>
      </c>
    </row>
    <row r="1176" spans="19:26" x14ac:dyDescent="0.2">
      <c r="S1176" s="58">
        <v>6.4831763807277651</v>
      </c>
      <c r="T1176" s="58">
        <v>16.339231870279427</v>
      </c>
      <c r="U1176" s="58">
        <v>5.7413242883147086</v>
      </c>
      <c r="V1176" s="58">
        <v>14.076400027479167</v>
      </c>
      <c r="W1176" s="58">
        <v>0.67509827396120803</v>
      </c>
      <c r="X1176" s="58">
        <v>0.71966754712486725</v>
      </c>
      <c r="Y1176" s="58">
        <v>0.80786507200691671</v>
      </c>
      <c r="Z1176" s="58">
        <v>0.90875456967831825</v>
      </c>
    </row>
    <row r="1177" spans="19:26" x14ac:dyDescent="0.2">
      <c r="S1177" s="58">
        <v>3.0083867978500645</v>
      </c>
      <c r="T1177" s="58">
        <v>4.3292184639197755</v>
      </c>
      <c r="U1177" s="58">
        <v>3.466986587572201</v>
      </c>
      <c r="V1177" s="58">
        <v>4.817146231157543</v>
      </c>
      <c r="W1177" s="58">
        <v>0.79080456317973602</v>
      </c>
      <c r="X1177" s="58">
        <v>0.67910443295846756</v>
      </c>
      <c r="Y1177" s="58">
        <v>0.77354000210226692</v>
      </c>
      <c r="Z1177" s="58">
        <v>0.94917280646488877</v>
      </c>
    </row>
    <row r="1178" spans="19:26" x14ac:dyDescent="0.2">
      <c r="S1178" s="58">
        <v>5.9475356586234387</v>
      </c>
      <c r="T1178" s="58">
        <v>15.568562266885655</v>
      </c>
      <c r="U1178" s="58">
        <v>5.5602422187942642</v>
      </c>
      <c r="V1178" s="58">
        <v>14.769856147740361</v>
      </c>
      <c r="W1178" s="58">
        <v>0.79745914730552914</v>
      </c>
      <c r="X1178" s="58">
        <v>0.61758535470266207</v>
      </c>
      <c r="Y1178" s="58">
        <v>0.84531039045082468</v>
      </c>
      <c r="Z1178" s="58">
        <v>0.89491168307948465</v>
      </c>
    </row>
    <row r="1179" spans="19:26" x14ac:dyDescent="0.2">
      <c r="S1179" s="58">
        <v>5.6610895349831258</v>
      </c>
      <c r="T1179" s="58">
        <v>12.998559203878267</v>
      </c>
      <c r="U1179" s="58">
        <v>5.5110337387694202</v>
      </c>
      <c r="V1179" s="58">
        <v>10.901964733245025</v>
      </c>
      <c r="W1179" s="58">
        <v>0.75376083392224635</v>
      </c>
      <c r="X1179" s="58">
        <v>0.76221702324835683</v>
      </c>
      <c r="Y1179" s="58">
        <v>0.8365030860750533</v>
      </c>
      <c r="Z1179" s="58">
        <v>0.91343749730353208</v>
      </c>
    </row>
    <row r="1180" spans="19:26" x14ac:dyDescent="0.2">
      <c r="S1180" s="58">
        <v>4.6892938210121233</v>
      </c>
      <c r="T1180" s="58">
        <v>9.1742091224651841</v>
      </c>
      <c r="U1180" s="58">
        <v>4.839874470710801</v>
      </c>
      <c r="V1180" s="58">
        <v>8.3677697972967646</v>
      </c>
      <c r="W1180" s="58">
        <v>0.78813049464487128</v>
      </c>
      <c r="X1180" s="58">
        <v>0.65885172808238934</v>
      </c>
      <c r="Y1180" s="58">
        <v>0.81908111977278097</v>
      </c>
      <c r="Z1180" s="58">
        <v>0.9134478551873183</v>
      </c>
    </row>
    <row r="1181" spans="19:26" x14ac:dyDescent="0.2">
      <c r="S1181" s="58">
        <v>4.0381915349413315</v>
      </c>
      <c r="T1181" s="58">
        <v>6.8878960367883213</v>
      </c>
      <c r="U1181" s="58">
        <v>4.0723753744589075</v>
      </c>
      <c r="V1181" s="58">
        <v>6.3416007098362979</v>
      </c>
      <c r="W1181" s="58">
        <v>0.7875635239415415</v>
      </c>
      <c r="X1181" s="58">
        <v>0.67036854075106422</v>
      </c>
      <c r="Y1181" s="58">
        <v>0.81711712441887641</v>
      </c>
      <c r="Z1181" s="58">
        <v>0.92908283536132474</v>
      </c>
    </row>
    <row r="1182" spans="19:26" x14ac:dyDescent="0.2">
      <c r="S1182" s="58">
        <v>4.9870921629181382</v>
      </c>
      <c r="T1182" s="58">
        <v>9.7767189337437728</v>
      </c>
      <c r="U1182" s="58">
        <v>5.3885987864315528</v>
      </c>
      <c r="V1182" s="58">
        <v>10.353101406438215</v>
      </c>
      <c r="W1182" s="58">
        <v>0.77200295065706404</v>
      </c>
      <c r="X1182" s="58">
        <v>0.65432270796580716</v>
      </c>
      <c r="Y1182" s="58">
        <v>0.85839388861321564</v>
      </c>
      <c r="Z1182" s="58">
        <v>0.91883015659731415</v>
      </c>
    </row>
    <row r="1183" spans="19:26" x14ac:dyDescent="0.2">
      <c r="S1183" s="58">
        <v>5.4878996085906628</v>
      </c>
      <c r="T1183" s="58">
        <v>12.994238914407788</v>
      </c>
      <c r="U1183" s="58">
        <v>4.7312035851866865</v>
      </c>
      <c r="V1183" s="58">
        <v>12.303799391032971</v>
      </c>
      <c r="W1183" s="58">
        <v>0.80260865927457559</v>
      </c>
      <c r="X1183" s="58">
        <v>0.66463970029540609</v>
      </c>
      <c r="Y1183" s="58">
        <v>0.83461082595381042</v>
      </c>
      <c r="Z1183" s="58">
        <v>0.90127754922672976</v>
      </c>
    </row>
    <row r="1184" spans="19:26" x14ac:dyDescent="0.2">
      <c r="S1184" s="58">
        <v>8.8973623822190788</v>
      </c>
      <c r="T1184" s="58">
        <v>80.1026323166504</v>
      </c>
      <c r="U1184" s="58">
        <v>9.4189150768000722</v>
      </c>
      <c r="V1184" s="58">
        <v>128.72795283737216</v>
      </c>
      <c r="W1184" s="58">
        <v>0.75327959533465771</v>
      </c>
      <c r="X1184" s="58">
        <v>0.71723388738378469</v>
      </c>
      <c r="Y1184" s="58">
        <v>0.84624823709238173</v>
      </c>
      <c r="Z1184" s="58">
        <v>0.87608178176752505</v>
      </c>
    </row>
    <row r="1185" spans="19:26" x14ac:dyDescent="0.2">
      <c r="S1185" s="58">
        <v>3.219697946345689</v>
      </c>
      <c r="T1185" s="58">
        <v>4.594007660692931</v>
      </c>
      <c r="U1185" s="58">
        <v>3.6537375102373546</v>
      </c>
      <c r="V1185" s="58">
        <v>4.7487456702596784</v>
      </c>
      <c r="W1185" s="58">
        <v>0.74714255403274332</v>
      </c>
      <c r="X1185" s="58">
        <v>0.50850592012562923</v>
      </c>
      <c r="Y1185" s="58">
        <v>0.83607232681628396</v>
      </c>
      <c r="Z1185" s="58">
        <v>0.94561742144836058</v>
      </c>
    </row>
    <row r="1186" spans="19:26" x14ac:dyDescent="0.2">
      <c r="S1186" s="58">
        <v>3.0794459525210574</v>
      </c>
      <c r="T1186" s="58">
        <v>4.556797664614046</v>
      </c>
      <c r="U1186" s="58">
        <v>3.4656192752477559</v>
      </c>
      <c r="V1186" s="58">
        <v>5.2077922503275431</v>
      </c>
      <c r="W1186" s="58">
        <v>0.83858446101058448</v>
      </c>
      <c r="X1186" s="58">
        <v>0.75344298305618418</v>
      </c>
      <c r="Y1186" s="58">
        <v>0.77431221839748099</v>
      </c>
      <c r="Z1186" s="58">
        <v>0.94527406819158932</v>
      </c>
    </row>
    <row r="1187" spans="19:26" x14ac:dyDescent="0.2">
      <c r="S1187" s="58">
        <v>6.2369133890752089</v>
      </c>
      <c r="T1187" s="58">
        <v>13.007748387491377</v>
      </c>
      <c r="U1187" s="58">
        <v>5.5230250023834984</v>
      </c>
      <c r="V1187" s="58">
        <v>9.9353384270494889</v>
      </c>
      <c r="W1187" s="58">
        <v>0.67195996777529787</v>
      </c>
      <c r="X1187" s="58">
        <v>0.70618874265010445</v>
      </c>
      <c r="Y1187" s="58">
        <v>0.87574106852908118</v>
      </c>
      <c r="Z1187" s="58">
        <v>0.93165189602958021</v>
      </c>
    </row>
    <row r="1188" spans="19:26" x14ac:dyDescent="0.2">
      <c r="S1188" s="58">
        <v>4.5773109094731268</v>
      </c>
      <c r="T1188" s="58">
        <v>8.0731659449565605</v>
      </c>
      <c r="U1188" s="58">
        <v>4.1881576424224187</v>
      </c>
      <c r="V1188" s="58">
        <v>7.5091366411149734</v>
      </c>
      <c r="W1188" s="58">
        <v>0.69922976609275533</v>
      </c>
      <c r="X1188" s="58">
        <v>0.57028568484111486</v>
      </c>
      <c r="Y1188" s="58">
        <v>0.81207092683184379</v>
      </c>
      <c r="Z1188" s="58">
        <v>0.92418750313685849</v>
      </c>
    </row>
    <row r="1189" spans="19:26" x14ac:dyDescent="0.2">
      <c r="S1189" s="58">
        <v>6.8021462373267996</v>
      </c>
      <c r="T1189" s="58">
        <v>30.287864358013298</v>
      </c>
      <c r="U1189" s="58">
        <v>7.4244659334819723</v>
      </c>
      <c r="V1189" s="58">
        <v>36.887431377127371</v>
      </c>
      <c r="W1189" s="58">
        <v>0.81806600723747802</v>
      </c>
      <c r="X1189" s="58">
        <v>0.73650601989047393</v>
      </c>
      <c r="Y1189" s="58">
        <v>0.79889063216378509</v>
      </c>
      <c r="Z1189" s="58">
        <v>0.88223648236779129</v>
      </c>
    </row>
    <row r="1190" spans="19:26" x14ac:dyDescent="0.2">
      <c r="S1190" s="58">
        <v>9.3591949677436368</v>
      </c>
      <c r="T1190" s="58">
        <v>111.06330840514083</v>
      </c>
      <c r="U1190" s="58">
        <v>9.5021892548214097</v>
      </c>
      <c r="V1190" s="58">
        <v>110.43933866898786</v>
      </c>
      <c r="W1190" s="58">
        <v>0.69907325310512991</v>
      </c>
      <c r="X1190" s="58">
        <v>0.69913597410542527</v>
      </c>
      <c r="Y1190" s="58">
        <v>0.80720764141804857</v>
      </c>
      <c r="Z1190" s="58">
        <v>0.8742452727257749</v>
      </c>
    </row>
    <row r="1191" spans="19:26" x14ac:dyDescent="0.2">
      <c r="S1191" s="58">
        <v>6.229909257509334</v>
      </c>
      <c r="T1191" s="58">
        <v>17.946454744197812</v>
      </c>
      <c r="U1191" s="58">
        <v>5.823718196169275</v>
      </c>
      <c r="V1191" s="58">
        <v>15.465245356688989</v>
      </c>
      <c r="W1191" s="58">
        <v>0.85299049358562073</v>
      </c>
      <c r="X1191" s="58">
        <v>0.56596943498241503</v>
      </c>
      <c r="Y1191" s="58">
        <v>0.88603819318792743</v>
      </c>
      <c r="Z1191" s="58">
        <v>0.88883558285532049</v>
      </c>
    </row>
    <row r="1192" spans="19:26" x14ac:dyDescent="0.2">
      <c r="S1192" s="58">
        <v>2.8787390718288721</v>
      </c>
      <c r="T1192" s="58">
        <v>4.0217735497245792</v>
      </c>
      <c r="U1192" s="58">
        <v>3.1922152588004158</v>
      </c>
      <c r="V1192" s="58">
        <v>4.1562090139511749</v>
      </c>
      <c r="W1192" s="58">
        <v>0.85073675475457455</v>
      </c>
      <c r="X1192" s="58">
        <v>0.593549690114757</v>
      </c>
      <c r="Y1192" s="58">
        <v>0.82574787969835539</v>
      </c>
      <c r="Z1192" s="58">
        <v>0.94591796494195224</v>
      </c>
    </row>
    <row r="1193" spans="19:26" x14ac:dyDescent="0.2">
      <c r="S1193" s="58">
        <v>5.3412568507101241</v>
      </c>
      <c r="T1193" s="58">
        <v>12.673570232996148</v>
      </c>
      <c r="U1193" s="58">
        <v>4.6877978454137583</v>
      </c>
      <c r="V1193" s="58">
        <v>12.381746196826338</v>
      </c>
      <c r="W1193" s="58">
        <v>0.81160487327859643</v>
      </c>
      <c r="X1193" s="58">
        <v>0.62809263638962287</v>
      </c>
      <c r="Y1193" s="58">
        <v>0.81709278637509808</v>
      </c>
      <c r="Z1193" s="58">
        <v>0.89720892591663826</v>
      </c>
    </row>
    <row r="1194" spans="19:26" x14ac:dyDescent="0.2">
      <c r="S1194" s="58">
        <v>4.6118145829615846</v>
      </c>
      <c r="T1194" s="58">
        <v>8.63584931894348</v>
      </c>
      <c r="U1194" s="58">
        <v>6.0039318002258852</v>
      </c>
      <c r="V1194" s="58">
        <v>9.5563773461047052</v>
      </c>
      <c r="W1194" s="58">
        <v>0.75535057825005603</v>
      </c>
      <c r="X1194" s="58">
        <v>0.76961193956930307</v>
      </c>
      <c r="Y1194" s="58">
        <v>0.81570529302646655</v>
      </c>
      <c r="Z1194" s="58">
        <v>0.93128091145798908</v>
      </c>
    </row>
    <row r="1195" spans="19:26" x14ac:dyDescent="0.2">
      <c r="S1195" s="58">
        <v>5.5373957217479228</v>
      </c>
      <c r="T1195" s="58">
        <v>12.321176242225139</v>
      </c>
      <c r="U1195" s="58">
        <v>6.5207806784365925</v>
      </c>
      <c r="V1195" s="58">
        <v>16.737787592143004</v>
      </c>
      <c r="W1195" s="58">
        <v>0.77488611597262813</v>
      </c>
      <c r="X1195" s="58">
        <v>0.61020134014025462</v>
      </c>
      <c r="Y1195" s="58">
        <v>0.85696675901977826</v>
      </c>
      <c r="Z1195" s="58">
        <v>0.90476948409449942</v>
      </c>
    </row>
    <row r="1196" spans="19:26" x14ac:dyDescent="0.2">
      <c r="S1196" s="58">
        <v>4.7867847165695832</v>
      </c>
      <c r="T1196" s="58">
        <v>9.2734599220578513</v>
      </c>
      <c r="U1196" s="58">
        <v>4.3931468677441536</v>
      </c>
      <c r="V1196" s="58">
        <v>8.0599925210971239</v>
      </c>
      <c r="W1196" s="58">
        <v>0.80553833920154938</v>
      </c>
      <c r="X1196" s="58">
        <v>0.65013302628707936</v>
      </c>
      <c r="Y1196" s="58">
        <v>0.86077818275311824</v>
      </c>
      <c r="Z1196" s="58">
        <v>0.91664618563968958</v>
      </c>
    </row>
    <row r="1197" spans="19:26" x14ac:dyDescent="0.2">
      <c r="S1197" s="58">
        <v>3.9580549617611398</v>
      </c>
      <c r="T1197" s="58">
        <v>6.6539713589282021</v>
      </c>
      <c r="U1197" s="58">
        <v>4.1756303031832758</v>
      </c>
      <c r="V1197" s="58">
        <v>6.6341521509729011</v>
      </c>
      <c r="W1197" s="58">
        <v>0.81533639055874352</v>
      </c>
      <c r="X1197" s="58">
        <v>0.66540921987285495</v>
      </c>
      <c r="Y1197" s="58">
        <v>0.83639330350191154</v>
      </c>
      <c r="Z1197" s="58">
        <v>0.9301924270660572</v>
      </c>
    </row>
    <row r="1198" spans="19:26" x14ac:dyDescent="0.2">
      <c r="S1198" s="58">
        <v>5.9527944727654809</v>
      </c>
      <c r="T1198" s="58">
        <v>16.421286817316705</v>
      </c>
      <c r="U1198" s="58">
        <v>5.9852580479161386</v>
      </c>
      <c r="V1198" s="58">
        <v>12.737591447822666</v>
      </c>
      <c r="W1198" s="58">
        <v>0.81845664216741576</v>
      </c>
      <c r="X1198" s="58">
        <v>0.71593872870070085</v>
      </c>
      <c r="Y1198" s="58">
        <v>0.838232695391812</v>
      </c>
      <c r="Z1198" s="58">
        <v>0.89618201911342166</v>
      </c>
    </row>
    <row r="1199" spans="19:26" x14ac:dyDescent="0.2">
      <c r="S1199" s="58">
        <v>4.0020941027365753</v>
      </c>
      <c r="T1199" s="58">
        <v>6.5517204523851298</v>
      </c>
      <c r="U1199" s="58">
        <v>3.842427053512071</v>
      </c>
      <c r="V1199" s="58">
        <v>7.9744777461074658</v>
      </c>
      <c r="W1199" s="58">
        <v>0.7876650262492505</v>
      </c>
      <c r="X1199" s="58">
        <v>0.60853095205548757</v>
      </c>
      <c r="Y1199" s="58">
        <v>0.86256137786335252</v>
      </c>
      <c r="Z1199" s="58">
        <v>0.93458937879529957</v>
      </c>
    </row>
    <row r="1200" spans="19:26" x14ac:dyDescent="0.2">
      <c r="S1200" s="58">
        <v>3.7572765577099125</v>
      </c>
      <c r="T1200" s="58">
        <v>6.3672078439970967</v>
      </c>
      <c r="U1200" s="58">
        <v>3.5533944102044512</v>
      </c>
      <c r="V1200" s="58">
        <v>6.7074919520148706</v>
      </c>
      <c r="W1200" s="58">
        <v>0.83962065058380131</v>
      </c>
      <c r="X1200" s="58">
        <v>0.67736697574181037</v>
      </c>
      <c r="Y1200" s="58">
        <v>0.78785797547039738</v>
      </c>
      <c r="Z1200" s="58">
        <v>0.91979986500360655</v>
      </c>
    </row>
    <row r="1201" spans="19:26" x14ac:dyDescent="0.2">
      <c r="S1201" s="58">
        <v>5.0737800357002598</v>
      </c>
      <c r="T1201" s="58">
        <v>10.016192945482487</v>
      </c>
      <c r="U1201" s="58">
        <v>4.9929363300095035</v>
      </c>
      <c r="V1201" s="58">
        <v>11.82191115310966</v>
      </c>
      <c r="W1201" s="58">
        <v>0.73188325397807197</v>
      </c>
      <c r="X1201" s="58">
        <v>0.69197381418055048</v>
      </c>
      <c r="Y1201" s="58">
        <v>0.82946774827920233</v>
      </c>
      <c r="Z1201" s="58">
        <v>0.92274678430284918</v>
      </c>
    </row>
    <row r="1202" spans="19:26" x14ac:dyDescent="0.2">
      <c r="S1202" s="58">
        <v>4.8585924147451403</v>
      </c>
      <c r="T1202" s="58">
        <v>8.7603030784112104</v>
      </c>
      <c r="U1202" s="58">
        <v>4.6527344062886939</v>
      </c>
      <c r="V1202" s="58">
        <v>7.475070544518597</v>
      </c>
      <c r="W1202" s="58">
        <v>0.70950398456663322</v>
      </c>
      <c r="X1202" s="58">
        <v>0.62506160197592997</v>
      </c>
      <c r="Y1202" s="58">
        <v>0.84920958232917454</v>
      </c>
      <c r="Z1202" s="58">
        <v>0.93189721010972559</v>
      </c>
    </row>
    <row r="1203" spans="19:26" x14ac:dyDescent="0.2">
      <c r="S1203" s="58">
        <v>3.7232394090145271</v>
      </c>
      <c r="T1203" s="58">
        <v>6.1603880799838722</v>
      </c>
      <c r="U1203" s="58">
        <v>4.0601111449824563</v>
      </c>
      <c r="V1203" s="58">
        <v>5.8829063341235583</v>
      </c>
      <c r="W1203" s="58">
        <v>0.86385660823906685</v>
      </c>
      <c r="X1203" s="58">
        <v>0.744282960495391</v>
      </c>
      <c r="Y1203" s="58">
        <v>0.8251946224017298</v>
      </c>
      <c r="Z1203" s="58">
        <v>0.93338406810202346</v>
      </c>
    </row>
    <row r="1204" spans="19:26" x14ac:dyDescent="0.2">
      <c r="S1204" s="58">
        <v>6.6712144786820105</v>
      </c>
      <c r="T1204" s="58">
        <v>21.424847411686024</v>
      </c>
      <c r="U1204" s="58">
        <v>6.7243389605835153</v>
      </c>
      <c r="V1204" s="58">
        <v>15.658886012598963</v>
      </c>
      <c r="W1204" s="58">
        <v>0.75569465378827072</v>
      </c>
      <c r="X1204" s="58">
        <v>0.73257901719209828</v>
      </c>
      <c r="Y1204" s="58">
        <v>0.81991497905237354</v>
      </c>
      <c r="Z1204" s="58">
        <v>0.89310717057480349</v>
      </c>
    </row>
    <row r="1205" spans="19:26" x14ac:dyDescent="0.2">
      <c r="S1205" s="58">
        <v>4.7324001772114022</v>
      </c>
      <c r="T1205" s="58">
        <v>9.8852417697802952</v>
      </c>
      <c r="U1205" s="58">
        <v>5.5141530946691235</v>
      </c>
      <c r="V1205" s="58">
        <v>9.9529120037285033</v>
      </c>
      <c r="W1205" s="58">
        <v>0.78439850360956942</v>
      </c>
      <c r="X1205" s="58">
        <v>0.71452408427857039</v>
      </c>
      <c r="Y1205" s="58">
        <v>0.77597914129061085</v>
      </c>
      <c r="Z1205" s="58">
        <v>0.90759768930478757</v>
      </c>
    </row>
    <row r="1206" spans="19:26" x14ac:dyDescent="0.2">
      <c r="S1206" s="58">
        <v>4.5568990497556303</v>
      </c>
      <c r="T1206" s="58">
        <v>8.2931330444150237</v>
      </c>
      <c r="U1206" s="58">
        <v>5.9577492203785836</v>
      </c>
      <c r="V1206" s="58">
        <v>9.2466945375772571</v>
      </c>
      <c r="W1206" s="58">
        <v>0.72984183314299089</v>
      </c>
      <c r="X1206" s="58">
        <v>0.7199057076785953</v>
      </c>
      <c r="Y1206" s="58">
        <v>0.80899882279302904</v>
      </c>
      <c r="Z1206" s="58">
        <v>0.9324832583589534</v>
      </c>
    </row>
    <row r="1207" spans="19:26" x14ac:dyDescent="0.2">
      <c r="S1207" s="58">
        <v>6.9792852011908488</v>
      </c>
      <c r="T1207" s="58">
        <v>21.296859497203283</v>
      </c>
      <c r="U1207" s="58">
        <v>7.9719395758758402</v>
      </c>
      <c r="V1207" s="58">
        <v>20.846208305215242</v>
      </c>
      <c r="W1207" s="58">
        <v>0.71384531432371756</v>
      </c>
      <c r="X1207" s="58">
        <v>0.66104054096142018</v>
      </c>
      <c r="Y1207" s="58">
        <v>0.82815389383427274</v>
      </c>
      <c r="Z1207" s="58">
        <v>0.89445325496275796</v>
      </c>
    </row>
    <row r="1208" spans="19:26" x14ac:dyDescent="0.2">
      <c r="S1208" s="58">
        <v>3.9299273005985884</v>
      </c>
      <c r="T1208" s="58">
        <v>6.7316349261111075</v>
      </c>
      <c r="U1208" s="58">
        <v>4.2657932009260797</v>
      </c>
      <c r="V1208" s="58">
        <v>8.3243045145184755</v>
      </c>
      <c r="W1208" s="58">
        <v>0.80720991447397095</v>
      </c>
      <c r="X1208" s="58">
        <v>0.72310532155952068</v>
      </c>
      <c r="Y1208" s="58">
        <v>0.79980261991026458</v>
      </c>
      <c r="Z1208" s="58">
        <v>0.92861098337892134</v>
      </c>
    </row>
    <row r="1209" spans="19:26" x14ac:dyDescent="0.2">
      <c r="S1209" s="58">
        <v>3.3579235020633482</v>
      </c>
      <c r="T1209" s="58">
        <v>5.0513116844495602</v>
      </c>
      <c r="U1209" s="58">
        <v>3.4319175953141743</v>
      </c>
      <c r="V1209" s="58">
        <v>5.8794083508097978</v>
      </c>
      <c r="W1209" s="58">
        <v>0.74665085926853525</v>
      </c>
      <c r="X1209" s="58">
        <v>0.55565343887899221</v>
      </c>
      <c r="Y1209" s="58">
        <v>0.78019079759298282</v>
      </c>
      <c r="Z1209" s="58">
        <v>0.93192623483879655</v>
      </c>
    </row>
    <row r="1210" spans="19:26" x14ac:dyDescent="0.2">
      <c r="S1210" s="58">
        <v>5.8741105126465518</v>
      </c>
      <c r="T1210" s="58">
        <v>14.2459154023772</v>
      </c>
      <c r="U1210" s="58">
        <v>6.2717295163237923</v>
      </c>
      <c r="V1210" s="58">
        <v>14.663836634084891</v>
      </c>
      <c r="W1210" s="58">
        <v>0.76970909499174267</v>
      </c>
      <c r="X1210" s="58">
        <v>0.79725060544325521</v>
      </c>
      <c r="Y1210" s="58">
        <v>0.85010932583735377</v>
      </c>
      <c r="Z1210" s="58">
        <v>0.91166881134847377</v>
      </c>
    </row>
    <row r="1211" spans="19:26" x14ac:dyDescent="0.2">
      <c r="S1211" s="58">
        <v>5.0018640356277446</v>
      </c>
      <c r="T1211" s="58">
        <v>10.231864913247378</v>
      </c>
      <c r="U1211" s="58">
        <v>4.9958991563710748</v>
      </c>
      <c r="V1211" s="58">
        <v>11.452995670285857</v>
      </c>
      <c r="W1211" s="58">
        <v>0.76377947980958005</v>
      </c>
      <c r="X1211" s="58">
        <v>0.62369912299342289</v>
      </c>
      <c r="Y1211" s="58">
        <v>0.82003926695688967</v>
      </c>
      <c r="Z1211" s="58">
        <v>0.90920272012852732</v>
      </c>
    </row>
    <row r="1212" spans="19:26" x14ac:dyDescent="0.2">
      <c r="S1212" s="58">
        <v>4.5507017309119124</v>
      </c>
      <c r="T1212" s="58">
        <v>8.549643346216433</v>
      </c>
      <c r="U1212" s="58">
        <v>4.8354424145977735</v>
      </c>
      <c r="V1212" s="58">
        <v>10.138157853206442</v>
      </c>
      <c r="W1212" s="58">
        <v>0.81302209360422217</v>
      </c>
      <c r="X1212" s="58">
        <v>0.68287793251706952</v>
      </c>
      <c r="Y1212" s="58">
        <v>0.84757903813617408</v>
      </c>
      <c r="Z1212" s="58">
        <v>0.92048439202744148</v>
      </c>
    </row>
    <row r="1213" spans="19:26" x14ac:dyDescent="0.2">
      <c r="S1213" s="58">
        <v>3.0228699690265981</v>
      </c>
      <c r="T1213" s="58">
        <v>4.3203972565613995</v>
      </c>
      <c r="U1213" s="58">
        <v>2.7652304529821756</v>
      </c>
      <c r="V1213" s="58">
        <v>4.0251365270929425</v>
      </c>
      <c r="W1213" s="58">
        <v>0.8188055882945976</v>
      </c>
      <c r="X1213" s="58">
        <v>0.66768542630111172</v>
      </c>
      <c r="Y1213" s="58">
        <v>0.81283942157755307</v>
      </c>
      <c r="Z1213" s="58">
        <v>0.95484918690701215</v>
      </c>
    </row>
    <row r="1214" spans="19:26" x14ac:dyDescent="0.2">
      <c r="S1214" s="58">
        <v>7.7183571346652213</v>
      </c>
      <c r="T1214" s="58">
        <v>45.328107870273939</v>
      </c>
      <c r="U1214" s="58">
        <v>7.8206913739412238</v>
      </c>
      <c r="V1214" s="58">
        <v>34.488885973545031</v>
      </c>
      <c r="W1214" s="58">
        <v>0.80927261437135889</v>
      </c>
      <c r="X1214" s="58">
        <v>0.76855495054362022</v>
      </c>
      <c r="Y1214" s="58">
        <v>0.83985282095247771</v>
      </c>
      <c r="Z1214" s="58">
        <v>0.8801660598863067</v>
      </c>
    </row>
    <row r="1215" spans="19:26" x14ac:dyDescent="0.2">
      <c r="S1215" s="58">
        <v>4.0137752188381182</v>
      </c>
      <c r="T1215" s="58">
        <v>6.8075733254763175</v>
      </c>
      <c r="U1215" s="58">
        <v>4.2620594299047108</v>
      </c>
      <c r="V1215" s="58">
        <v>7.4528711406438264</v>
      </c>
      <c r="W1215" s="58">
        <v>0.8185095627513439</v>
      </c>
      <c r="X1215" s="58">
        <v>0.54659643662669066</v>
      </c>
      <c r="Y1215" s="58">
        <v>0.84181406658603941</v>
      </c>
      <c r="Z1215" s="58">
        <v>0.91605070718290738</v>
      </c>
    </row>
    <row r="1216" spans="19:26" x14ac:dyDescent="0.2">
      <c r="S1216" s="58">
        <v>5.0543402954576457</v>
      </c>
      <c r="T1216" s="58">
        <v>9.6616584919341513</v>
      </c>
      <c r="U1216" s="58">
        <v>6.1002438131389072</v>
      </c>
      <c r="V1216" s="58">
        <v>11.560871803706688</v>
      </c>
      <c r="W1216" s="58">
        <v>0.72753123466715008</v>
      </c>
      <c r="X1216" s="58">
        <v>0.70947440453856214</v>
      </c>
      <c r="Y1216" s="58">
        <v>0.84791783327199699</v>
      </c>
      <c r="Z1216" s="58">
        <v>0.93123756561830417</v>
      </c>
    </row>
    <row r="1217" spans="19:26" x14ac:dyDescent="0.2">
      <c r="S1217" s="58">
        <v>5.3019807522886611</v>
      </c>
      <c r="T1217" s="58">
        <v>13.017724719121697</v>
      </c>
      <c r="U1217" s="58">
        <v>5.2825389741444724</v>
      </c>
      <c r="V1217" s="58">
        <v>11.946637217940836</v>
      </c>
      <c r="W1217" s="58">
        <v>0.80572768729554156</v>
      </c>
      <c r="X1217" s="58">
        <v>0.57990173790594191</v>
      </c>
      <c r="Y1217" s="58">
        <v>0.78891508479967865</v>
      </c>
      <c r="Z1217" s="58">
        <v>0.89152926742265937</v>
      </c>
    </row>
    <row r="1218" spans="19:26" x14ac:dyDescent="0.2">
      <c r="S1218" s="58">
        <v>6.9460958918490272</v>
      </c>
      <c r="T1218" s="58">
        <v>39.491141379539606</v>
      </c>
      <c r="U1218" s="58">
        <v>6.5596799715127645</v>
      </c>
      <c r="V1218" s="58">
        <v>24.920838693740404</v>
      </c>
      <c r="W1218" s="58">
        <v>0.87334080405883507</v>
      </c>
      <c r="X1218" s="58">
        <v>0.68086572964575276</v>
      </c>
      <c r="Y1218" s="58">
        <v>0.80515325273760563</v>
      </c>
      <c r="Z1218" s="58">
        <v>0.87729934854991032</v>
      </c>
    </row>
    <row r="1219" spans="19:26" x14ac:dyDescent="0.2">
      <c r="S1219" s="58">
        <v>3.4651161402876918</v>
      </c>
      <c r="T1219" s="58">
        <v>5.2017030697179614</v>
      </c>
      <c r="U1219" s="58">
        <v>3.9508682944020754</v>
      </c>
      <c r="V1219" s="58">
        <v>5.2445964692387959</v>
      </c>
      <c r="W1219" s="58">
        <v>0.79772804051070811</v>
      </c>
      <c r="X1219" s="58">
        <v>0.56328399930421114</v>
      </c>
      <c r="Y1219" s="58">
        <v>0.85911091958007468</v>
      </c>
      <c r="Z1219" s="58">
        <v>0.94082261657782307</v>
      </c>
    </row>
    <row r="1220" spans="19:26" x14ac:dyDescent="0.2">
      <c r="S1220" s="58">
        <v>2.8183662780401151</v>
      </c>
      <c r="T1220" s="58">
        <v>3.8671231480419337</v>
      </c>
      <c r="U1220" s="58">
        <v>2.6146022192132383</v>
      </c>
      <c r="V1220" s="58">
        <v>3.7642041452936978</v>
      </c>
      <c r="W1220" s="58">
        <v>0.82307110990885224</v>
      </c>
      <c r="X1220" s="58">
        <v>0.54525446361283059</v>
      </c>
      <c r="Y1220" s="58">
        <v>0.8275453720166509</v>
      </c>
      <c r="Z1220" s="58">
        <v>0.94639621813468755</v>
      </c>
    </row>
    <row r="1221" spans="19:26" x14ac:dyDescent="0.2">
      <c r="S1221" s="58">
        <v>4.8062796241565859</v>
      </c>
      <c r="T1221" s="58">
        <v>8.7694902792392497</v>
      </c>
      <c r="U1221" s="58">
        <v>5.1110373111571477</v>
      </c>
      <c r="V1221" s="58">
        <v>8.1449227709017151</v>
      </c>
      <c r="W1221" s="58">
        <v>0.72439353823952268</v>
      </c>
      <c r="X1221" s="58">
        <v>0.69379207257463782</v>
      </c>
      <c r="Y1221" s="58">
        <v>0.84493650766117057</v>
      </c>
      <c r="Z1221" s="58">
        <v>0.93576104091399048</v>
      </c>
    </row>
    <row r="1222" spans="19:26" x14ac:dyDescent="0.2">
      <c r="S1222" s="58">
        <v>5.8430871607663306</v>
      </c>
      <c r="T1222" s="58">
        <v>13.357411143973593</v>
      </c>
      <c r="U1222" s="58">
        <v>5.2638974305407782</v>
      </c>
      <c r="V1222" s="58">
        <v>12.015609928046841</v>
      </c>
      <c r="W1222" s="58">
        <v>0.67602572334823929</v>
      </c>
      <c r="X1222" s="58">
        <v>0.73413612871603673</v>
      </c>
      <c r="Y1222" s="58">
        <v>0.7865785782798439</v>
      </c>
      <c r="Z1222" s="58">
        <v>0.91442169841405141</v>
      </c>
    </row>
    <row r="1223" spans="19:26" x14ac:dyDescent="0.2">
      <c r="S1223" s="58">
        <v>4.5501121217051841</v>
      </c>
      <c r="T1223" s="58">
        <v>8.5402904589897606</v>
      </c>
      <c r="U1223" s="58">
        <v>4.7125040701327672</v>
      </c>
      <c r="V1223" s="58">
        <v>8.4340900919867057</v>
      </c>
      <c r="W1223" s="58">
        <v>0.75627242015698526</v>
      </c>
      <c r="X1223" s="58">
        <v>0.70536020709908265</v>
      </c>
      <c r="Y1223" s="58">
        <v>0.80318792284709295</v>
      </c>
      <c r="Z1223" s="58">
        <v>0.92278628436579091</v>
      </c>
    </row>
    <row r="1224" spans="19:26" x14ac:dyDescent="0.2">
      <c r="S1224" s="58">
        <v>3.741743155569186</v>
      </c>
      <c r="T1224" s="58">
        <v>5.9202360546199291</v>
      </c>
      <c r="U1224" s="58">
        <v>3.8253578079295418</v>
      </c>
      <c r="V1224" s="58">
        <v>6.2453804276061469</v>
      </c>
      <c r="W1224" s="58">
        <v>0.78349583708344483</v>
      </c>
      <c r="X1224" s="58">
        <v>0.71634038087485907</v>
      </c>
      <c r="Y1224" s="58">
        <v>0.83962623047934482</v>
      </c>
      <c r="Z1224" s="58">
        <v>0.95229987093969659</v>
      </c>
    </row>
    <row r="1225" spans="19:26" x14ac:dyDescent="0.2">
      <c r="S1225" s="58">
        <v>7.6770272759216747</v>
      </c>
      <c r="T1225" s="58">
        <v>24.416609971932996</v>
      </c>
      <c r="U1225" s="58">
        <v>7.5657723237635732</v>
      </c>
      <c r="V1225" s="58">
        <v>21.787898265305063</v>
      </c>
      <c r="W1225" s="58">
        <v>0.69752729139072667</v>
      </c>
      <c r="X1225" s="58">
        <v>0.65792344483250909</v>
      </c>
      <c r="Y1225" s="58">
        <v>0.86098488184083577</v>
      </c>
      <c r="Z1225" s="58">
        <v>0.89531530860668329</v>
      </c>
    </row>
    <row r="1226" spans="19:26" x14ac:dyDescent="0.2">
      <c r="S1226" s="58">
        <v>5.3049906656788082</v>
      </c>
      <c r="T1226" s="58">
        <v>10.892543816291711</v>
      </c>
      <c r="U1226" s="58">
        <v>5.9995134874924778</v>
      </c>
      <c r="V1226" s="58">
        <v>12.983263085935652</v>
      </c>
      <c r="W1226" s="58">
        <v>0.74676394349944242</v>
      </c>
      <c r="X1226" s="58">
        <v>0.76445745793687159</v>
      </c>
      <c r="Y1226" s="58">
        <v>0.8503581073972466</v>
      </c>
      <c r="Z1226" s="58">
        <v>0.92608362000623978</v>
      </c>
    </row>
    <row r="1227" spans="19:26" x14ac:dyDescent="0.2">
      <c r="S1227" s="58">
        <v>5.1150251523935744</v>
      </c>
      <c r="T1227" s="58">
        <v>11.829577899313998</v>
      </c>
      <c r="U1227" s="58">
        <v>5.0174745684570032</v>
      </c>
      <c r="V1227" s="58">
        <v>10.032886692591672</v>
      </c>
      <c r="W1227" s="58">
        <v>0.80896874836008692</v>
      </c>
      <c r="X1227" s="58">
        <v>0.58174684942773847</v>
      </c>
      <c r="Y1227" s="58">
        <v>0.79350979807263011</v>
      </c>
      <c r="Z1227" s="58">
        <v>0.89413743854725936</v>
      </c>
    </row>
    <row r="1228" spans="19:26" x14ac:dyDescent="0.2">
      <c r="S1228" s="58">
        <v>4.9467103580085787</v>
      </c>
      <c r="T1228" s="58">
        <v>9.4802564366398396</v>
      </c>
      <c r="U1228" s="58">
        <v>5.3651370402382623</v>
      </c>
      <c r="V1228" s="58">
        <v>9.0613677026573551</v>
      </c>
      <c r="W1228" s="58">
        <v>0.71480846423334765</v>
      </c>
      <c r="X1228" s="58">
        <v>0.68051257389775444</v>
      </c>
      <c r="Y1228" s="58">
        <v>0.8161263375051131</v>
      </c>
      <c r="Z1228" s="58">
        <v>0.92526154165622121</v>
      </c>
    </row>
    <row r="1229" spans="19:26" x14ac:dyDescent="0.2">
      <c r="S1229" s="58">
        <v>3.3188019197840593</v>
      </c>
      <c r="T1229" s="58">
        <v>4.8935227377894037</v>
      </c>
      <c r="U1229" s="58">
        <v>3.5247874927917269</v>
      </c>
      <c r="V1229" s="58">
        <v>4.4780605932480864</v>
      </c>
      <c r="W1229" s="58">
        <v>0.80690325730754076</v>
      </c>
      <c r="X1229" s="58">
        <v>0.64751415134876422</v>
      </c>
      <c r="Y1229" s="58">
        <v>0.85180267191456993</v>
      </c>
      <c r="Z1229" s="58">
        <v>0.95573188082684346</v>
      </c>
    </row>
    <row r="1230" spans="19:26" x14ac:dyDescent="0.2">
      <c r="S1230" s="58">
        <v>5.2145271829970241</v>
      </c>
      <c r="T1230" s="58">
        <v>12.155345471023637</v>
      </c>
      <c r="U1230" s="58">
        <v>5.6851184517988749</v>
      </c>
      <c r="V1230" s="58">
        <v>13.937563950547581</v>
      </c>
      <c r="W1230" s="58">
        <v>0.83693672854752998</v>
      </c>
      <c r="X1230" s="58">
        <v>0.75157307314030319</v>
      </c>
      <c r="Y1230" s="58">
        <v>0.82426282635548609</v>
      </c>
      <c r="Z1230" s="58">
        <v>0.90423998193734367</v>
      </c>
    </row>
    <row r="1231" spans="19:26" x14ac:dyDescent="0.2">
      <c r="S1231" s="58">
        <v>4.334569278032709</v>
      </c>
      <c r="T1231" s="58">
        <v>7.7240145339344135</v>
      </c>
      <c r="U1231" s="58">
        <v>4.3950257068400784</v>
      </c>
      <c r="V1231" s="58">
        <v>8.2931985144228708</v>
      </c>
      <c r="W1231" s="58">
        <v>0.77030669416875686</v>
      </c>
      <c r="X1231" s="58">
        <v>0.69631983814866583</v>
      </c>
      <c r="Y1231" s="58">
        <v>0.82112867784156218</v>
      </c>
      <c r="Z1231" s="58">
        <v>0.92903981780551437</v>
      </c>
    </row>
    <row r="1232" spans="19:26" x14ac:dyDescent="0.2">
      <c r="S1232" s="58">
        <v>3.9361655536541544</v>
      </c>
      <c r="T1232" s="58">
        <v>6.5200048835298725</v>
      </c>
      <c r="U1232" s="58">
        <v>3.4667935784348352</v>
      </c>
      <c r="V1232" s="58">
        <v>5.5004423345046156</v>
      </c>
      <c r="W1232" s="58">
        <v>0.81051875994703926</v>
      </c>
      <c r="X1232" s="58">
        <v>0.62809902982541366</v>
      </c>
      <c r="Y1232" s="58">
        <v>0.84718252509700154</v>
      </c>
      <c r="Z1232" s="58">
        <v>0.9301140167832973</v>
      </c>
    </row>
    <row r="1233" spans="19:26" x14ac:dyDescent="0.2">
      <c r="S1233" s="58">
        <v>4.2596458531006114</v>
      </c>
      <c r="T1233" s="58">
        <v>7.8635850003097598</v>
      </c>
      <c r="U1233" s="58">
        <v>4.5639567644576022</v>
      </c>
      <c r="V1233" s="58">
        <v>8.2463209266762085</v>
      </c>
      <c r="W1233" s="58">
        <v>0.80213382993382842</v>
      </c>
      <c r="X1233" s="58">
        <v>0.75308658036102216</v>
      </c>
      <c r="Y1233" s="58">
        <v>0.79418183595088532</v>
      </c>
      <c r="Z1233" s="58">
        <v>0.92214469937020627</v>
      </c>
    </row>
    <row r="1234" spans="19:26" x14ac:dyDescent="0.2">
      <c r="S1234" s="58">
        <v>4.8471988880990375</v>
      </c>
      <c r="T1234" s="58">
        <v>9.3907687400891717</v>
      </c>
      <c r="U1234" s="58">
        <v>5.1909292992311951</v>
      </c>
      <c r="V1234" s="58">
        <v>10.986175889772628</v>
      </c>
      <c r="W1234" s="58">
        <v>0.74412568343417707</v>
      </c>
      <c r="X1234" s="58">
        <v>0.73651624420000128</v>
      </c>
      <c r="Y1234" s="58">
        <v>0.8187669190215997</v>
      </c>
      <c r="Z1234" s="58">
        <v>0.9260203478512461</v>
      </c>
    </row>
    <row r="1235" spans="19:26" x14ac:dyDescent="0.2">
      <c r="S1235" s="58">
        <v>4.1488774176375181</v>
      </c>
      <c r="T1235" s="58">
        <v>7.1571478173518823</v>
      </c>
      <c r="U1235" s="58">
        <v>3.5318084372225838</v>
      </c>
      <c r="V1235" s="58">
        <v>6.7902706502157741</v>
      </c>
      <c r="W1235" s="58">
        <v>0.7597464316038185</v>
      </c>
      <c r="X1235" s="58">
        <v>0.61744981842090818</v>
      </c>
      <c r="Y1235" s="58">
        <v>0.80757870026967649</v>
      </c>
      <c r="Z1235" s="58">
        <v>0.92370867971591353</v>
      </c>
    </row>
    <row r="1236" spans="19:26" x14ac:dyDescent="0.2">
      <c r="S1236" s="58">
        <v>5.0771446749536047</v>
      </c>
      <c r="T1236" s="58">
        <v>11.059247170909728</v>
      </c>
      <c r="U1236" s="58">
        <v>4.5484623178476946</v>
      </c>
      <c r="V1236" s="58">
        <v>9.8775221629947723</v>
      </c>
      <c r="W1236" s="58">
        <v>0.85819272348991171</v>
      </c>
      <c r="X1236" s="58">
        <v>0.81222314605861012</v>
      </c>
      <c r="Y1236" s="58">
        <v>0.860641604199883</v>
      </c>
      <c r="Z1236" s="58">
        <v>0.91472976000997896</v>
      </c>
    </row>
    <row r="1237" spans="19:26" x14ac:dyDescent="0.2">
      <c r="S1237" s="58">
        <v>3.9402279121984152</v>
      </c>
      <c r="T1237" s="58">
        <v>6.5960951791827025</v>
      </c>
      <c r="U1237" s="58">
        <v>4.3465232425420455</v>
      </c>
      <c r="V1237" s="58">
        <v>7.1397431882610292</v>
      </c>
      <c r="W1237" s="58">
        <v>0.81994747028594306</v>
      </c>
      <c r="X1237" s="58">
        <v>0.67068150116853564</v>
      </c>
      <c r="Y1237" s="58">
        <v>0.84083735118465319</v>
      </c>
      <c r="Z1237" s="58">
        <v>0.93154050502995822</v>
      </c>
    </row>
    <row r="1238" spans="19:26" x14ac:dyDescent="0.2">
      <c r="S1238" s="58">
        <v>5.2579358086742047</v>
      </c>
      <c r="T1238" s="58">
        <v>12.2977215013542</v>
      </c>
      <c r="U1238" s="58">
        <v>5.5244583314780922</v>
      </c>
      <c r="V1238" s="58">
        <v>11.1895838998645</v>
      </c>
      <c r="W1238" s="58">
        <v>0.81289306895254487</v>
      </c>
      <c r="X1238" s="58">
        <v>0.73346452724737943</v>
      </c>
      <c r="Y1238" s="58">
        <v>0.81284862397781577</v>
      </c>
      <c r="Z1238" s="58">
        <v>0.90350167080452315</v>
      </c>
    </row>
    <row r="1239" spans="19:26" x14ac:dyDescent="0.2">
      <c r="S1239" s="58">
        <v>3.8682891310644685</v>
      </c>
      <c r="T1239" s="58">
        <v>6.1530021385115363</v>
      </c>
      <c r="U1239" s="58">
        <v>3.8594659824255007</v>
      </c>
      <c r="V1239" s="58">
        <v>6.0362905702481786</v>
      </c>
      <c r="W1239" s="58">
        <v>0.77018266606732333</v>
      </c>
      <c r="X1239" s="58">
        <v>0.6815522394334188</v>
      </c>
      <c r="Y1239" s="58">
        <v>0.85461863036995078</v>
      </c>
      <c r="Z1239" s="58">
        <v>0.95160810434324061</v>
      </c>
    </row>
    <row r="1240" spans="19:26" x14ac:dyDescent="0.2">
      <c r="S1240" s="58">
        <v>6.8477371276710102</v>
      </c>
      <c r="T1240" s="58">
        <v>18.907087756598795</v>
      </c>
      <c r="U1240" s="58">
        <v>6.4313049413862657</v>
      </c>
      <c r="V1240" s="58">
        <v>20.12354445643944</v>
      </c>
      <c r="W1240" s="58">
        <v>0.70890677199601626</v>
      </c>
      <c r="X1240" s="58">
        <v>0.58783313214018118</v>
      </c>
      <c r="Y1240" s="58">
        <v>0.84499713800402909</v>
      </c>
      <c r="Z1240" s="58">
        <v>0.89571835515774523</v>
      </c>
    </row>
    <row r="1241" spans="19:26" x14ac:dyDescent="0.2">
      <c r="S1241" s="58">
        <v>3.8818849858671722</v>
      </c>
      <c r="T1241" s="58">
        <v>6.3107490337316587</v>
      </c>
      <c r="U1241" s="58">
        <v>3.6267617802389043</v>
      </c>
      <c r="V1241" s="58">
        <v>5.2252338213702751</v>
      </c>
      <c r="W1241" s="58">
        <v>0.77718882995060867</v>
      </c>
      <c r="X1241" s="58">
        <v>0.63697940803089548</v>
      </c>
      <c r="Y1241" s="58">
        <v>0.83203686383504305</v>
      </c>
      <c r="Z1241" s="58">
        <v>0.93603272480128275</v>
      </c>
    </row>
    <row r="1242" spans="19:26" x14ac:dyDescent="0.2">
      <c r="S1242" s="58">
        <v>5.7619080719591222</v>
      </c>
      <c r="T1242" s="58">
        <v>12.790114469977953</v>
      </c>
      <c r="U1242" s="58">
        <v>6.5251456984332146</v>
      </c>
      <c r="V1242" s="58">
        <v>16.435990920521363</v>
      </c>
      <c r="W1242" s="58">
        <v>0.74704113020398477</v>
      </c>
      <c r="X1242" s="58">
        <v>0.6485283980365466</v>
      </c>
      <c r="Y1242" s="58">
        <v>0.86461490574417543</v>
      </c>
      <c r="Z1242" s="58">
        <v>0.91064495136559698</v>
      </c>
    </row>
    <row r="1243" spans="19:26" x14ac:dyDescent="0.2">
      <c r="S1243" s="58">
        <v>7.1112611706199189</v>
      </c>
      <c r="T1243" s="58">
        <v>34.550641054297593</v>
      </c>
      <c r="U1243" s="58">
        <v>7.2287313783436815</v>
      </c>
      <c r="V1243" s="58">
        <v>42.850180462108995</v>
      </c>
      <c r="W1243" s="58">
        <v>0.80478508170249807</v>
      </c>
      <c r="X1243" s="58">
        <v>0.70775441233857839</v>
      </c>
      <c r="Y1243" s="58">
        <v>0.80628509889800748</v>
      </c>
      <c r="Z1243" s="58">
        <v>0.88082618418323733</v>
      </c>
    </row>
    <row r="1244" spans="19:26" x14ac:dyDescent="0.2">
      <c r="S1244" s="58">
        <v>6.1110220193006253</v>
      </c>
      <c r="T1244" s="58">
        <v>13.843730983555714</v>
      </c>
      <c r="U1244" s="58">
        <v>6.3548594337689863</v>
      </c>
      <c r="V1244" s="58">
        <v>16.352569011879886</v>
      </c>
      <c r="W1244" s="58">
        <v>0.7172322090854637</v>
      </c>
      <c r="X1244" s="58">
        <v>0.69552049440838559</v>
      </c>
      <c r="Y1244" s="58">
        <v>0.86618656565859931</v>
      </c>
      <c r="Z1244" s="58">
        <v>0.91577804193126455</v>
      </c>
    </row>
    <row r="1245" spans="19:26" x14ac:dyDescent="0.2">
      <c r="S1245" s="58">
        <v>3.1169568004852271</v>
      </c>
      <c r="T1245" s="58">
        <v>4.5395059249577079</v>
      </c>
      <c r="U1245" s="58">
        <v>3.2472389032212368</v>
      </c>
      <c r="V1245" s="58">
        <v>6.2444963596875542</v>
      </c>
      <c r="W1245" s="58">
        <v>0.80211471652124466</v>
      </c>
      <c r="X1245" s="58">
        <v>0.60649293370748181</v>
      </c>
      <c r="Y1245" s="58">
        <v>0.79802426960745099</v>
      </c>
      <c r="Z1245" s="58">
        <v>0.940448778640121</v>
      </c>
    </row>
    <row r="1246" spans="19:26" x14ac:dyDescent="0.2">
      <c r="S1246" s="58">
        <v>5.8832367114467825</v>
      </c>
      <c r="T1246" s="58">
        <v>13.754537184889235</v>
      </c>
      <c r="U1246" s="58">
        <v>6.267984978454928</v>
      </c>
      <c r="V1246" s="58">
        <v>13.603365717491334</v>
      </c>
      <c r="W1246" s="58">
        <v>0.76265075525408321</v>
      </c>
      <c r="X1246" s="58">
        <v>0.73602709851332393</v>
      </c>
      <c r="Y1246" s="58">
        <v>0.86542532177709575</v>
      </c>
      <c r="Z1246" s="58">
        <v>0.91215240499490646</v>
      </c>
    </row>
    <row r="1247" spans="19:26" x14ac:dyDescent="0.2">
      <c r="S1247" s="58">
        <v>6.030903954165586</v>
      </c>
      <c r="T1247" s="58">
        <v>17.728380943203245</v>
      </c>
      <c r="U1247" s="58">
        <v>5.9331261526600638</v>
      </c>
      <c r="V1247" s="58">
        <v>17.165272858016394</v>
      </c>
      <c r="W1247" s="58">
        <v>0.82271051149190477</v>
      </c>
      <c r="X1247" s="58">
        <v>0.73262599179163301</v>
      </c>
      <c r="Y1247" s="58">
        <v>0.82550445009431317</v>
      </c>
      <c r="Z1247" s="58">
        <v>0.89347039877899204</v>
      </c>
    </row>
    <row r="1248" spans="19:26" x14ac:dyDescent="0.2">
      <c r="S1248" s="58">
        <v>5.0463560563435292</v>
      </c>
      <c r="T1248" s="58">
        <v>10.132011591396013</v>
      </c>
      <c r="U1248" s="58">
        <v>4.7450750795858658</v>
      </c>
      <c r="V1248" s="58">
        <v>8.6663433386152704</v>
      </c>
      <c r="W1248" s="58">
        <v>0.79400013240542366</v>
      </c>
      <c r="X1248" s="58">
        <v>0.6877859985112913</v>
      </c>
      <c r="Y1248" s="58">
        <v>0.86864967135315974</v>
      </c>
      <c r="Z1248" s="58">
        <v>0.91855405705925186</v>
      </c>
    </row>
    <row r="1249" spans="19:26" x14ac:dyDescent="0.2">
      <c r="S1249" s="58">
        <v>3.4394372217772897</v>
      </c>
      <c r="T1249" s="58">
        <v>5.1343423549856118</v>
      </c>
      <c r="U1249" s="58">
        <v>2.7788890943351321</v>
      </c>
      <c r="V1249" s="58">
        <v>4.912468504302776</v>
      </c>
      <c r="W1249" s="58">
        <v>0.76274295874180331</v>
      </c>
      <c r="X1249" s="58">
        <v>0.62344712442963668</v>
      </c>
      <c r="Y1249" s="58">
        <v>0.83123936043799196</v>
      </c>
      <c r="Z1249" s="58">
        <v>0.95255100639759582</v>
      </c>
    </row>
    <row r="1250" spans="19:26" x14ac:dyDescent="0.2">
      <c r="S1250" s="58">
        <v>4.8019159456764022</v>
      </c>
      <c r="T1250" s="58">
        <v>9.1595283563031256</v>
      </c>
      <c r="U1250" s="58">
        <v>4.5827485967216708</v>
      </c>
      <c r="V1250" s="58">
        <v>7.6145608848661732</v>
      </c>
      <c r="W1250" s="58">
        <v>0.7956241931040462</v>
      </c>
      <c r="X1250" s="58">
        <v>0.80231358157668897</v>
      </c>
      <c r="Y1250" s="58">
        <v>0.87002121066430682</v>
      </c>
      <c r="Z1250" s="58">
        <v>0.93501271655140572</v>
      </c>
    </row>
    <row r="1251" spans="19:26" x14ac:dyDescent="0.2">
      <c r="S1251" s="58">
        <v>3.4870005760143621</v>
      </c>
      <c r="T1251" s="58">
        <v>5.1952444386673831</v>
      </c>
      <c r="U1251" s="58">
        <v>3.4763403413808094</v>
      </c>
      <c r="V1251" s="58">
        <v>4.5463650766091641</v>
      </c>
      <c r="W1251" s="58">
        <v>0.73439924850309246</v>
      </c>
      <c r="X1251" s="58">
        <v>0.51392268764492466</v>
      </c>
      <c r="Y1251" s="58">
        <v>0.82382116839302422</v>
      </c>
      <c r="Z1251" s="58">
        <v>0.93763753233469549</v>
      </c>
    </row>
    <row r="1252" spans="19:26" x14ac:dyDescent="0.2">
      <c r="S1252" s="58">
        <v>3.1044897744188078</v>
      </c>
      <c r="T1252" s="58">
        <v>4.483420817492596</v>
      </c>
      <c r="U1252" s="58">
        <v>3.1336377701400981</v>
      </c>
      <c r="V1252" s="58">
        <v>4.8771989210030364</v>
      </c>
      <c r="W1252" s="58">
        <v>0.76685674085365141</v>
      </c>
      <c r="X1252" s="58">
        <v>0.67580828979871033</v>
      </c>
      <c r="Y1252" s="58">
        <v>0.78577740901103255</v>
      </c>
      <c r="Z1252" s="58">
        <v>0.95629010419575811</v>
      </c>
    </row>
    <row r="1253" spans="19:26" x14ac:dyDescent="0.2">
      <c r="S1253" s="58">
        <v>4.4766712992908113</v>
      </c>
      <c r="T1253" s="58">
        <v>7.7776667731679758</v>
      </c>
      <c r="U1253" s="58">
        <v>4.3228582809205127</v>
      </c>
      <c r="V1253" s="58">
        <v>8.0536442238913875</v>
      </c>
      <c r="W1253" s="58">
        <v>0.74688390296760943</v>
      </c>
      <c r="X1253" s="58">
        <v>0.63193583149484578</v>
      </c>
      <c r="Y1253" s="58">
        <v>0.85690097814474964</v>
      </c>
      <c r="Z1253" s="58">
        <v>0.93357769877047858</v>
      </c>
    </row>
    <row r="1254" spans="19:26" x14ac:dyDescent="0.2">
      <c r="S1254" s="58">
        <v>4.536964023415857</v>
      </c>
      <c r="T1254" s="58">
        <v>8.1696748441632163</v>
      </c>
      <c r="U1254" s="58">
        <v>5.0358253117069163</v>
      </c>
      <c r="V1254" s="58">
        <v>7.4941635492668937</v>
      </c>
      <c r="W1254" s="58">
        <v>0.75894029453201706</v>
      </c>
      <c r="X1254" s="58">
        <v>0.68883021982913373</v>
      </c>
      <c r="Y1254" s="58">
        <v>0.84169634610899169</v>
      </c>
      <c r="Z1254" s="58">
        <v>0.93151999342058189</v>
      </c>
    </row>
    <row r="1255" spans="19:26" x14ac:dyDescent="0.2">
      <c r="S1255" s="58">
        <v>3.8062871987170372</v>
      </c>
      <c r="T1255" s="58">
        <v>6.1722045129152985</v>
      </c>
      <c r="U1255" s="58">
        <v>4.0875116949727923</v>
      </c>
      <c r="V1255" s="58">
        <v>7.876459930756714</v>
      </c>
      <c r="W1255" s="58">
        <v>0.73354800239202289</v>
      </c>
      <c r="X1255" s="58">
        <v>0.70979383077303715</v>
      </c>
      <c r="Y1255" s="58">
        <v>0.7816238018447913</v>
      </c>
      <c r="Z1255" s="58">
        <v>0.94280848201148937</v>
      </c>
    </row>
    <row r="1256" spans="19:26" x14ac:dyDescent="0.2">
      <c r="S1256" s="58">
        <v>5.2710716895800891</v>
      </c>
      <c r="T1256" s="58">
        <v>11.366047381137404</v>
      </c>
      <c r="U1256" s="58">
        <v>5.4556186687397554</v>
      </c>
      <c r="V1256" s="58">
        <v>10.595495200679764</v>
      </c>
      <c r="W1256" s="58">
        <v>0.76323785136510047</v>
      </c>
      <c r="X1256" s="58">
        <v>0.71240832774354534</v>
      </c>
      <c r="Y1256" s="58">
        <v>0.82625042426877804</v>
      </c>
      <c r="Z1256" s="58">
        <v>0.91276529704281673</v>
      </c>
    </row>
    <row r="1257" spans="19:26" x14ac:dyDescent="0.2">
      <c r="S1257" s="58">
        <v>5.2503891679209831</v>
      </c>
      <c r="T1257" s="58">
        <v>10.108604439417025</v>
      </c>
      <c r="U1257" s="58">
        <v>5.7715737695351299</v>
      </c>
      <c r="V1257" s="58">
        <v>11.193993475123728</v>
      </c>
      <c r="W1257" s="58">
        <v>0.68839293228824738</v>
      </c>
      <c r="X1257" s="58">
        <v>0.67173001552594913</v>
      </c>
      <c r="Y1257" s="58">
        <v>0.82921606246497015</v>
      </c>
      <c r="Z1257" s="58">
        <v>0.92942833213849441</v>
      </c>
    </row>
    <row r="1258" spans="19:26" x14ac:dyDescent="0.2">
      <c r="S1258" s="58">
        <v>6.1291790185414134</v>
      </c>
      <c r="T1258" s="58">
        <v>13.512195962036754</v>
      </c>
      <c r="U1258" s="58">
        <v>6.0773226718762023</v>
      </c>
      <c r="V1258" s="58">
        <v>12.87893175787708</v>
      </c>
      <c r="W1258" s="58">
        <v>0.70602830944965034</v>
      </c>
      <c r="X1258" s="58">
        <v>0.72975613099172809</v>
      </c>
      <c r="Y1258" s="58">
        <v>0.87170770231263373</v>
      </c>
      <c r="Z1258" s="58">
        <v>0.92292770809444957</v>
      </c>
    </row>
    <row r="1259" spans="19:26" x14ac:dyDescent="0.2">
      <c r="S1259" s="58">
        <v>3.8760154406658591</v>
      </c>
      <c r="T1259" s="58">
        <v>6.6963257001968302</v>
      </c>
      <c r="U1259" s="58">
        <v>3.7241692782962539</v>
      </c>
      <c r="V1259" s="58">
        <v>5.9356814622772678</v>
      </c>
      <c r="W1259" s="58">
        <v>0.80594126317426151</v>
      </c>
      <c r="X1259" s="58">
        <v>0.65290666572340195</v>
      </c>
      <c r="Y1259" s="58">
        <v>0.77603312591179863</v>
      </c>
      <c r="Z1259" s="58">
        <v>0.91689343439339854</v>
      </c>
    </row>
    <row r="1260" spans="19:26" x14ac:dyDescent="0.2">
      <c r="S1260" s="58">
        <v>5.3444155286353849</v>
      </c>
      <c r="T1260" s="58">
        <v>12.525130274471767</v>
      </c>
      <c r="U1260" s="58">
        <v>5.4410939310419018</v>
      </c>
      <c r="V1260" s="58">
        <v>14.698154557452593</v>
      </c>
      <c r="W1260" s="58">
        <v>0.81497371297474042</v>
      </c>
      <c r="X1260" s="58">
        <v>0.62397577132214188</v>
      </c>
      <c r="Y1260" s="58">
        <v>0.8271839427565495</v>
      </c>
      <c r="Z1260" s="58">
        <v>0.89812390505788042</v>
      </c>
    </row>
    <row r="1261" spans="19:26" x14ac:dyDescent="0.2">
      <c r="S1261" s="58">
        <v>5.00762659490813</v>
      </c>
      <c r="T1261" s="58">
        <v>9.7238607639709507</v>
      </c>
      <c r="U1261" s="58">
        <v>5.9793568196172941</v>
      </c>
      <c r="V1261" s="58">
        <v>13.871982264637783</v>
      </c>
      <c r="W1261" s="58">
        <v>0.79076506639815125</v>
      </c>
      <c r="X1261" s="58">
        <v>0.61360298778645761</v>
      </c>
      <c r="Y1261" s="58">
        <v>0.88865929843744018</v>
      </c>
      <c r="Z1261" s="58">
        <v>0.91706295740182442</v>
      </c>
    </row>
    <row r="1262" spans="19:26" x14ac:dyDescent="0.2">
      <c r="S1262" s="58">
        <v>5.5358442009854372</v>
      </c>
      <c r="T1262" s="58">
        <v>12.819059870526216</v>
      </c>
      <c r="U1262" s="58">
        <v>6.0095549489156594</v>
      </c>
      <c r="V1262" s="58">
        <v>12.738815338429481</v>
      </c>
      <c r="W1262" s="58">
        <v>0.7597548214799259</v>
      </c>
      <c r="X1262" s="58">
        <v>0.65347164981813965</v>
      </c>
      <c r="Y1262" s="58">
        <v>0.819523544911403</v>
      </c>
      <c r="Z1262" s="58">
        <v>0.90341944991237499</v>
      </c>
    </row>
    <row r="1263" spans="19:26" x14ac:dyDescent="0.2">
      <c r="S1263" s="58">
        <v>3.9658199739202056</v>
      </c>
      <c r="T1263" s="58">
        <v>6.9577681087545695</v>
      </c>
      <c r="U1263" s="58">
        <v>4.1793191712704765</v>
      </c>
      <c r="V1263" s="58">
        <v>8.395695600961993</v>
      </c>
      <c r="W1263" s="58">
        <v>0.82857192858783313</v>
      </c>
      <c r="X1263" s="58">
        <v>0.68576345709383435</v>
      </c>
      <c r="Y1263" s="58">
        <v>0.79527185262480315</v>
      </c>
      <c r="Z1263" s="58">
        <v>0.91911052840350216</v>
      </c>
    </row>
    <row r="1264" spans="19:26" x14ac:dyDescent="0.2">
      <c r="S1264" s="58">
        <v>3.6145545976736035</v>
      </c>
      <c r="T1264" s="58">
        <v>5.500214871319848</v>
      </c>
      <c r="U1264" s="58">
        <v>4.0570264060692116</v>
      </c>
      <c r="V1264" s="58">
        <v>5.5807072558828166</v>
      </c>
      <c r="W1264" s="58">
        <v>0.76221961286039375</v>
      </c>
      <c r="X1264" s="58">
        <v>0.62961314001744495</v>
      </c>
      <c r="Y1264" s="58">
        <v>0.84948292617396759</v>
      </c>
      <c r="Z1264" s="58">
        <v>0.95332310885205085</v>
      </c>
    </row>
    <row r="1265" spans="19:26" x14ac:dyDescent="0.2">
      <c r="S1265" s="58">
        <v>5.4579125665765806</v>
      </c>
      <c r="T1265" s="58">
        <v>12.889291105855698</v>
      </c>
      <c r="U1265" s="58">
        <v>5.3977697007316907</v>
      </c>
      <c r="V1265" s="58">
        <v>18.10647132804586</v>
      </c>
      <c r="W1265" s="58">
        <v>0.75714045036640554</v>
      </c>
      <c r="X1265" s="58">
        <v>0.67180710315622627</v>
      </c>
      <c r="Y1265" s="58">
        <v>0.79631960164641158</v>
      </c>
      <c r="Z1265" s="58">
        <v>0.9016036574267986</v>
      </c>
    </row>
    <row r="1266" spans="19:26" x14ac:dyDescent="0.2">
      <c r="S1266" s="58">
        <v>5.0649091928410197</v>
      </c>
      <c r="T1266" s="58">
        <v>10.289202809329192</v>
      </c>
      <c r="U1266" s="58">
        <v>4.5744396966897245</v>
      </c>
      <c r="V1266" s="58">
        <v>11.029594191225891</v>
      </c>
      <c r="W1266" s="58">
        <v>0.75649993796941062</v>
      </c>
      <c r="X1266" s="58">
        <v>0.65817445872092395</v>
      </c>
      <c r="Y1266" s="58">
        <v>0.82917159601068757</v>
      </c>
      <c r="Z1266" s="58">
        <v>0.91426197888251948</v>
      </c>
    </row>
    <row r="1267" spans="19:26" x14ac:dyDescent="0.2">
      <c r="S1267" s="58">
        <v>6.6647921063503643</v>
      </c>
      <c r="T1267" s="58">
        <v>22.21436332312906</v>
      </c>
      <c r="U1267" s="58">
        <v>5.9637092664554308</v>
      </c>
      <c r="V1267" s="58">
        <v>20.580256373957329</v>
      </c>
      <c r="W1267" s="58">
        <v>0.7684103805442728</v>
      </c>
      <c r="X1267" s="58">
        <v>0.65213483410013562</v>
      </c>
      <c r="Y1267" s="58">
        <v>0.81860764334082936</v>
      </c>
      <c r="Z1267" s="58">
        <v>0.88828866567567144</v>
      </c>
    </row>
    <row r="1268" spans="19:26" x14ac:dyDescent="0.2">
      <c r="S1268" s="58">
        <v>5.8510267643585383</v>
      </c>
      <c r="T1268" s="58">
        <v>14.030991308903868</v>
      </c>
      <c r="U1268" s="58">
        <v>6.3234969611680416</v>
      </c>
      <c r="V1268" s="58">
        <v>12.484648745738422</v>
      </c>
      <c r="W1268" s="58">
        <v>0.74767509431784651</v>
      </c>
      <c r="X1268" s="58">
        <v>0.62186869762127905</v>
      </c>
      <c r="Y1268" s="58">
        <v>0.83284746915772578</v>
      </c>
      <c r="Z1268" s="58">
        <v>0.90128222657053536</v>
      </c>
    </row>
    <row r="1269" spans="19:26" x14ac:dyDescent="0.2">
      <c r="S1269" s="58">
        <v>3.1958375272913395</v>
      </c>
      <c r="T1269" s="58">
        <v>4.7635562277326446</v>
      </c>
      <c r="U1269" s="58">
        <v>3.1219315463332999</v>
      </c>
      <c r="V1269" s="58">
        <v>4.4160553702957754</v>
      </c>
      <c r="W1269" s="58">
        <v>0.83169061359155982</v>
      </c>
      <c r="X1269" s="58">
        <v>0.71908815259455428</v>
      </c>
      <c r="Y1269" s="58">
        <v>0.8010004481813664</v>
      </c>
      <c r="Z1269" s="58">
        <v>0.94770153048475569</v>
      </c>
    </row>
    <row r="1270" spans="19:26" x14ac:dyDescent="0.2">
      <c r="S1270" s="58">
        <v>6.7929673287565144</v>
      </c>
      <c r="T1270" s="58">
        <v>17.80372832110837</v>
      </c>
      <c r="U1270" s="58">
        <v>6.8024683956285861</v>
      </c>
      <c r="V1270" s="58">
        <v>15.065731230923696</v>
      </c>
      <c r="W1270" s="58">
        <v>0.70528579224825938</v>
      </c>
      <c r="X1270" s="58">
        <v>0.60205932376646909</v>
      </c>
      <c r="Y1270" s="58">
        <v>0.85651504873006878</v>
      </c>
      <c r="Z1270" s="58">
        <v>0.89981685909180897</v>
      </c>
    </row>
    <row r="1271" spans="19:26" x14ac:dyDescent="0.2">
      <c r="S1271" s="58">
        <v>6.1031193313945549</v>
      </c>
      <c r="T1271" s="58">
        <v>18.039936601260376</v>
      </c>
      <c r="U1271" s="58">
        <v>6.7746824737344493</v>
      </c>
      <c r="V1271" s="58">
        <v>27.287315809403715</v>
      </c>
      <c r="W1271" s="58">
        <v>0.80836818124320675</v>
      </c>
      <c r="X1271" s="58">
        <v>0.7590947309861481</v>
      </c>
      <c r="Y1271" s="58">
        <v>0.8226620850831754</v>
      </c>
      <c r="Z1271" s="58">
        <v>0.89481271986329036</v>
      </c>
    </row>
    <row r="1272" spans="19:26" x14ac:dyDescent="0.2">
      <c r="S1272" s="58">
        <v>3.3404476482573346</v>
      </c>
      <c r="T1272" s="58">
        <v>5.0109304988258829</v>
      </c>
      <c r="U1272" s="58">
        <v>3.3920147372349803</v>
      </c>
      <c r="V1272" s="58">
        <v>4.8624523835323936</v>
      </c>
      <c r="W1272" s="58">
        <v>0.78847607807677289</v>
      </c>
      <c r="X1272" s="58">
        <v>0.54349311066234174</v>
      </c>
      <c r="Y1272" s="58">
        <v>0.81070470337584644</v>
      </c>
      <c r="Z1272" s="58">
        <v>0.93045398690416992</v>
      </c>
    </row>
    <row r="1273" spans="19:26" x14ac:dyDescent="0.2">
      <c r="S1273" s="58">
        <v>4.1635071432266244</v>
      </c>
      <c r="T1273" s="58">
        <v>7.1786617341944865</v>
      </c>
      <c r="U1273" s="58">
        <v>4.2690696174776015</v>
      </c>
      <c r="V1273" s="58">
        <v>8.5832030064286808</v>
      </c>
      <c r="W1273" s="58">
        <v>0.78844940564813104</v>
      </c>
      <c r="X1273" s="58">
        <v>0.65873107624868865</v>
      </c>
      <c r="Y1273" s="58">
        <v>0.8346569621769947</v>
      </c>
      <c r="Z1273" s="58">
        <v>0.92902593807770339</v>
      </c>
    </row>
    <row r="1274" spans="19:26" x14ac:dyDescent="0.2">
      <c r="S1274" s="58">
        <v>2.6809204241193925</v>
      </c>
      <c r="T1274" s="58">
        <v>3.6627196049014392</v>
      </c>
      <c r="U1274" s="58">
        <v>3.0208275669031104</v>
      </c>
      <c r="V1274" s="58">
        <v>4.6056752258371629</v>
      </c>
      <c r="W1274" s="58">
        <v>0.87418263537047869</v>
      </c>
      <c r="X1274" s="58">
        <v>0.70246925972712249</v>
      </c>
      <c r="Y1274" s="58">
        <v>0.79806068399954766</v>
      </c>
      <c r="Z1274" s="58">
        <v>0.95752517598557096</v>
      </c>
    </row>
    <row r="1275" spans="19:26" x14ac:dyDescent="0.2">
      <c r="S1275" s="58">
        <v>5.5145747201830622</v>
      </c>
      <c r="T1275" s="58">
        <v>12.116344626523782</v>
      </c>
      <c r="U1275" s="58">
        <v>4.7176957273609554</v>
      </c>
      <c r="V1275" s="58">
        <v>10.202506826374629</v>
      </c>
      <c r="W1275" s="58">
        <v>0.78853919158618502</v>
      </c>
      <c r="X1275" s="58">
        <v>0.70766103062842711</v>
      </c>
      <c r="Y1275" s="58">
        <v>0.87454145463301813</v>
      </c>
      <c r="Z1275" s="58">
        <v>0.91343582665833778</v>
      </c>
    </row>
    <row r="1276" spans="19:26" x14ac:dyDescent="0.2">
      <c r="S1276" s="58">
        <v>5.8770275789554907</v>
      </c>
      <c r="T1276" s="58">
        <v>15.614721300056148</v>
      </c>
      <c r="U1276" s="58">
        <v>6.8402692912176963</v>
      </c>
      <c r="V1276" s="58">
        <v>14.484081259153143</v>
      </c>
      <c r="W1276" s="58">
        <v>0.83312827209713869</v>
      </c>
      <c r="X1276" s="58">
        <v>0.73844143328520884</v>
      </c>
      <c r="Y1276" s="58">
        <v>0.85616959768281165</v>
      </c>
      <c r="Z1276" s="58">
        <v>0.89935300954746711</v>
      </c>
    </row>
    <row r="1277" spans="19:26" x14ac:dyDescent="0.2">
      <c r="S1277" s="58">
        <v>3.8857977404103896</v>
      </c>
      <c r="T1277" s="58">
        <v>6.5126268958456794</v>
      </c>
      <c r="U1277" s="58">
        <v>3.7016542842314344</v>
      </c>
      <c r="V1277" s="58">
        <v>6.0523394134295545</v>
      </c>
      <c r="W1277" s="58">
        <v>0.78243381389818967</v>
      </c>
      <c r="X1277" s="58">
        <v>0.73567273007215372</v>
      </c>
      <c r="Y1277" s="58">
        <v>0.79749059661895216</v>
      </c>
      <c r="Z1277" s="58">
        <v>0.93588381958071554</v>
      </c>
    </row>
    <row r="1278" spans="19:26" x14ac:dyDescent="0.2">
      <c r="S1278" s="58">
        <v>4.8490574047504555</v>
      </c>
      <c r="T1278" s="58">
        <v>8.7795182293831591</v>
      </c>
      <c r="U1278" s="58">
        <v>4.5016446172414426</v>
      </c>
      <c r="V1278" s="58">
        <v>8.0749035109229297</v>
      </c>
      <c r="W1278" s="58">
        <v>0.72903592815475504</v>
      </c>
      <c r="X1278" s="58">
        <v>0.65539962195935852</v>
      </c>
      <c r="Y1278" s="58">
        <v>0.86495868000284115</v>
      </c>
      <c r="Z1278" s="58">
        <v>0.93434687104265279</v>
      </c>
    </row>
    <row r="1279" spans="19:26" x14ac:dyDescent="0.2">
      <c r="S1279" s="58">
        <v>4.5303051878804972</v>
      </c>
      <c r="T1279" s="58">
        <v>8.4198317451381222</v>
      </c>
      <c r="U1279" s="58">
        <v>4.7380745343200825</v>
      </c>
      <c r="V1279" s="58">
        <v>8.897713854189238</v>
      </c>
      <c r="W1279" s="58">
        <v>0.80447255691498498</v>
      </c>
      <c r="X1279" s="58">
        <v>0.72357747375028714</v>
      </c>
      <c r="Y1279" s="58">
        <v>0.84722678027360765</v>
      </c>
      <c r="Z1279" s="58">
        <v>0.9263786770646818</v>
      </c>
    </row>
    <row r="1280" spans="19:26" x14ac:dyDescent="0.2">
      <c r="S1280" s="58">
        <v>5.0489162557989546</v>
      </c>
      <c r="T1280" s="58">
        <v>10.854815373192448</v>
      </c>
      <c r="U1280" s="58">
        <v>4.9644206721070629</v>
      </c>
      <c r="V1280" s="58">
        <v>8.0695879443752592</v>
      </c>
      <c r="W1280" s="58">
        <v>0.779412571675698</v>
      </c>
      <c r="X1280" s="58">
        <v>0.69604808983155542</v>
      </c>
      <c r="Y1280" s="58">
        <v>0.80614396873580307</v>
      </c>
      <c r="Z1280" s="58">
        <v>0.90825863202155643</v>
      </c>
    </row>
    <row r="1281" spans="19:26" x14ac:dyDescent="0.2">
      <c r="S1281" s="58">
        <v>4.779593932687888</v>
      </c>
      <c r="T1281" s="58">
        <v>9.148426774019109</v>
      </c>
      <c r="U1281" s="58">
        <v>4.1634581308189533</v>
      </c>
      <c r="V1281" s="58">
        <v>9.0006052881050529</v>
      </c>
      <c r="W1281" s="58">
        <v>0.70093580509576059</v>
      </c>
      <c r="X1281" s="58">
        <v>0.68330196330666637</v>
      </c>
      <c r="Y1281" s="58">
        <v>0.77928448676984219</v>
      </c>
      <c r="Z1281" s="58">
        <v>0.92206595404183389</v>
      </c>
    </row>
    <row r="1282" spans="19:26" x14ac:dyDescent="0.2">
      <c r="S1282" s="58">
        <v>5.2208697201709198</v>
      </c>
      <c r="T1282" s="58">
        <v>10.121719604202733</v>
      </c>
      <c r="U1282" s="58">
        <v>5.5102962954573114</v>
      </c>
      <c r="V1282" s="58">
        <v>10.156243266281086</v>
      </c>
      <c r="W1282" s="58">
        <v>0.71948122501950251</v>
      </c>
      <c r="X1282" s="58">
        <v>0.70956135934385245</v>
      </c>
      <c r="Y1282" s="58">
        <v>0.85387209466820557</v>
      </c>
      <c r="Z1282" s="58">
        <v>0.93140288662886062</v>
      </c>
    </row>
    <row r="1283" spans="19:26" x14ac:dyDescent="0.2">
      <c r="S1283" s="58">
        <v>4.9100036320099409</v>
      </c>
      <c r="T1283" s="58">
        <v>10.011790154536971</v>
      </c>
      <c r="U1283" s="58">
        <v>4.8124817207931443</v>
      </c>
      <c r="V1283" s="58">
        <v>9.5041472058214893</v>
      </c>
      <c r="W1283" s="58">
        <v>0.80977304122039273</v>
      </c>
      <c r="X1283" s="58">
        <v>0.67976291049154125</v>
      </c>
      <c r="Y1283" s="58">
        <v>0.84359085608710993</v>
      </c>
      <c r="Z1283" s="58">
        <v>0.9125314438245401</v>
      </c>
    </row>
    <row r="1284" spans="19:26" x14ac:dyDescent="0.2">
      <c r="S1284" s="58">
        <v>5.0085192386830908</v>
      </c>
      <c r="T1284" s="58">
        <v>10.650011268765057</v>
      </c>
      <c r="U1284" s="58">
        <v>5.6615076084734701</v>
      </c>
      <c r="V1284" s="58">
        <v>10.818743431264958</v>
      </c>
      <c r="W1284" s="58">
        <v>0.78059835487728224</v>
      </c>
      <c r="X1284" s="58">
        <v>0.52644703341196708</v>
      </c>
      <c r="Y1284" s="58">
        <v>0.80765512652905636</v>
      </c>
      <c r="Z1284" s="58">
        <v>0.89712382948054148</v>
      </c>
    </row>
    <row r="1285" spans="19:26" x14ac:dyDescent="0.2">
      <c r="S1285" s="58">
        <v>3.0919072898710822</v>
      </c>
      <c r="T1285" s="58">
        <v>4.4636446414049065</v>
      </c>
      <c r="U1285" s="58">
        <v>2.986097189383865</v>
      </c>
      <c r="V1285" s="58">
        <v>5.1719349152479399</v>
      </c>
      <c r="W1285" s="58">
        <v>0.82876111505398686</v>
      </c>
      <c r="X1285" s="58">
        <v>0.61613723122388708</v>
      </c>
      <c r="Y1285" s="58">
        <v>0.82565690537323788</v>
      </c>
      <c r="Z1285" s="58">
        <v>0.94582277675365434</v>
      </c>
    </row>
    <row r="1286" spans="19:26" x14ac:dyDescent="0.2">
      <c r="S1286" s="58">
        <v>3.5322346545868641</v>
      </c>
      <c r="T1286" s="58">
        <v>5.4626374427290747</v>
      </c>
      <c r="U1286" s="58">
        <v>3.2680669061656005</v>
      </c>
      <c r="V1286" s="58">
        <v>5.2986311738717715</v>
      </c>
      <c r="W1286" s="58">
        <v>0.80562509966524143</v>
      </c>
      <c r="X1286" s="58">
        <v>0.57153310806272883</v>
      </c>
      <c r="Y1286" s="58">
        <v>0.83203143684726133</v>
      </c>
      <c r="Z1286" s="58">
        <v>0.93112191310590509</v>
      </c>
    </row>
    <row r="1287" spans="19:26" x14ac:dyDescent="0.2">
      <c r="S1287" s="58">
        <v>6.5267601916326479</v>
      </c>
      <c r="T1287" s="58">
        <v>19.575745164932062</v>
      </c>
      <c r="U1287" s="58">
        <v>6.5468024951695467</v>
      </c>
      <c r="V1287" s="58">
        <v>19.524461863460289</v>
      </c>
      <c r="W1287" s="58">
        <v>0.76160514650513456</v>
      </c>
      <c r="X1287" s="58">
        <v>0.73336550998701289</v>
      </c>
      <c r="Y1287" s="58">
        <v>0.83165428554900056</v>
      </c>
      <c r="Z1287" s="58">
        <v>0.89605408011966359</v>
      </c>
    </row>
    <row r="1288" spans="19:26" x14ac:dyDescent="0.2">
      <c r="S1288" s="58">
        <v>3.5867434667274334</v>
      </c>
      <c r="T1288" s="58">
        <v>5.4660467542435835</v>
      </c>
      <c r="U1288" s="58">
        <v>3.7403011599488307</v>
      </c>
      <c r="V1288" s="58">
        <v>6.4067093788460365</v>
      </c>
      <c r="W1288" s="58">
        <v>0.73464151886105977</v>
      </c>
      <c r="X1288" s="58">
        <v>0.59297147105568748</v>
      </c>
      <c r="Y1288" s="58">
        <v>0.81389536067528268</v>
      </c>
      <c r="Z1288" s="58">
        <v>0.94471124481456903</v>
      </c>
    </row>
    <row r="1289" spans="19:26" x14ac:dyDescent="0.2">
      <c r="S1289" s="58">
        <v>4.8674364007817239</v>
      </c>
      <c r="T1289" s="58">
        <v>10.018076662195691</v>
      </c>
      <c r="U1289" s="58">
        <v>4.7100487091126872</v>
      </c>
      <c r="V1289" s="58">
        <v>10.375474190551806</v>
      </c>
      <c r="W1289" s="58">
        <v>0.82593919898448342</v>
      </c>
      <c r="X1289" s="58">
        <v>0.74135203606292421</v>
      </c>
      <c r="Y1289" s="58">
        <v>0.84032971070952345</v>
      </c>
      <c r="Z1289" s="58">
        <v>0.91479969810469053</v>
      </c>
    </row>
    <row r="1290" spans="19:26" x14ac:dyDescent="0.2">
      <c r="S1290" s="58">
        <v>8.2540081607902671</v>
      </c>
      <c r="T1290" s="58">
        <v>88.661840406940073</v>
      </c>
      <c r="U1290" s="58">
        <v>7.8638476241547366</v>
      </c>
      <c r="V1290" s="58">
        <v>110.3461883463202</v>
      </c>
      <c r="W1290" s="58">
        <v>0.81932314630904668</v>
      </c>
      <c r="X1290" s="58">
        <v>0.7051806213932883</v>
      </c>
      <c r="Y1290" s="58">
        <v>0.83386782952307437</v>
      </c>
      <c r="Z1290" s="58">
        <v>0.87399246855149537</v>
      </c>
    </row>
    <row r="1291" spans="19:26" x14ac:dyDescent="0.2">
      <c r="S1291" s="58">
        <v>5.1193473825501412</v>
      </c>
      <c r="T1291" s="58">
        <v>11.27040052892561</v>
      </c>
      <c r="U1291" s="58">
        <v>5.2208071869134374</v>
      </c>
      <c r="V1291" s="58">
        <v>13.354353471207876</v>
      </c>
      <c r="W1291" s="58">
        <v>0.80638047019895853</v>
      </c>
      <c r="X1291" s="58">
        <v>0.75423542069688154</v>
      </c>
      <c r="Y1291" s="58">
        <v>0.82246299234500153</v>
      </c>
      <c r="Z1291" s="58">
        <v>0.91009217963236366</v>
      </c>
    </row>
    <row r="1292" spans="19:26" x14ac:dyDescent="0.2">
      <c r="S1292" s="58">
        <v>6.0121596854616692</v>
      </c>
      <c r="T1292" s="58">
        <v>15.718750206312414</v>
      </c>
      <c r="U1292" s="58">
        <v>5.8632119482447633</v>
      </c>
      <c r="V1292" s="58">
        <v>14.639425744674318</v>
      </c>
      <c r="W1292" s="58">
        <v>0.69699224449635566</v>
      </c>
      <c r="X1292" s="58">
        <v>0.73851771803000066</v>
      </c>
      <c r="Y1292" s="58">
        <v>0.76948359853256032</v>
      </c>
      <c r="Z1292" s="58">
        <v>0.90205849551192752</v>
      </c>
    </row>
    <row r="1293" spans="19:26" x14ac:dyDescent="0.2">
      <c r="S1293" s="58">
        <v>3.8208052233335992</v>
      </c>
      <c r="T1293" s="58">
        <v>6.1128739950712614</v>
      </c>
      <c r="U1293" s="58">
        <v>3.8040229148808549</v>
      </c>
      <c r="V1293" s="58">
        <v>6.5290571661120396</v>
      </c>
      <c r="W1293" s="58">
        <v>0.78314290309706913</v>
      </c>
      <c r="X1293" s="58">
        <v>0.59409083728976209</v>
      </c>
      <c r="Y1293" s="58">
        <v>0.84418034158083577</v>
      </c>
      <c r="Z1293" s="58">
        <v>0.93395679064746906</v>
      </c>
    </row>
    <row r="1294" spans="19:26" x14ac:dyDescent="0.2">
      <c r="S1294" s="58">
        <v>6.1175903195358448</v>
      </c>
      <c r="T1294" s="58">
        <v>18.639998834969283</v>
      </c>
      <c r="U1294" s="58">
        <v>6.78545298310405</v>
      </c>
      <c r="V1294" s="58">
        <v>20.126903298247143</v>
      </c>
      <c r="W1294" s="58">
        <v>0.83368797292069707</v>
      </c>
      <c r="X1294" s="58">
        <v>0.73584909428609524</v>
      </c>
      <c r="Y1294" s="58">
        <v>0.83130312971311526</v>
      </c>
      <c r="Z1294" s="58">
        <v>0.89223361357887709</v>
      </c>
    </row>
    <row r="1295" spans="19:26" x14ac:dyDescent="0.2">
      <c r="S1295" s="58">
        <v>3.1217298320585862</v>
      </c>
      <c r="T1295" s="58">
        <v>4.5957554780152909</v>
      </c>
      <c r="U1295" s="58">
        <v>3.3520778721276616</v>
      </c>
      <c r="V1295" s="58">
        <v>5.0995634235143763</v>
      </c>
      <c r="W1295" s="58">
        <v>0.85301481466434692</v>
      </c>
      <c r="X1295" s="58">
        <v>0.64781488310255253</v>
      </c>
      <c r="Y1295" s="58">
        <v>0.81042342753062624</v>
      </c>
      <c r="Z1295" s="58">
        <v>0.93956566827621757</v>
      </c>
    </row>
    <row r="1296" spans="19:26" x14ac:dyDescent="0.2">
      <c r="S1296" s="58">
        <v>5.8422679761543899</v>
      </c>
      <c r="T1296" s="58">
        <v>11.70801214334716</v>
      </c>
      <c r="U1296" s="58">
        <v>5.7755538756757057</v>
      </c>
      <c r="V1296" s="58">
        <v>9.3845809628456767</v>
      </c>
      <c r="W1296" s="58">
        <v>0.69344256290434803</v>
      </c>
      <c r="X1296" s="58">
        <v>0.63254694741674733</v>
      </c>
      <c r="Y1296" s="58">
        <v>0.88500683641579503</v>
      </c>
      <c r="Z1296" s="58">
        <v>0.92606760923710296</v>
      </c>
    </row>
    <row r="1297" spans="19:26" x14ac:dyDescent="0.2">
      <c r="S1297" s="58">
        <v>3.8538539339253175</v>
      </c>
      <c r="T1297" s="58">
        <v>6.7603631545832528</v>
      </c>
      <c r="U1297" s="58">
        <v>3.9761059806780636</v>
      </c>
      <c r="V1297" s="58">
        <v>6.9480706386522311</v>
      </c>
      <c r="W1297" s="58">
        <v>0.8581484107039371</v>
      </c>
      <c r="X1297" s="58">
        <v>0.58953447449144292</v>
      </c>
      <c r="Y1297" s="58">
        <v>0.78371960576074584</v>
      </c>
      <c r="Z1297" s="58">
        <v>0.90671739567045273</v>
      </c>
    </row>
    <row r="1298" spans="19:26" x14ac:dyDescent="0.2">
      <c r="S1298" s="58">
        <v>7.8190792974013119</v>
      </c>
      <c r="T1298" s="58">
        <v>30.169137709855971</v>
      </c>
      <c r="U1298" s="58">
        <v>7.3395458798632669</v>
      </c>
      <c r="V1298" s="58">
        <v>24.821738993117393</v>
      </c>
      <c r="W1298" s="58">
        <v>0.73157858588592428</v>
      </c>
      <c r="X1298" s="58">
        <v>0.79636190285759323</v>
      </c>
      <c r="Y1298" s="58">
        <v>0.85920659851253578</v>
      </c>
      <c r="Z1298" s="58">
        <v>0.89257656045342659</v>
      </c>
    </row>
    <row r="1299" spans="19:26" x14ac:dyDescent="0.2">
      <c r="S1299" s="58">
        <v>3.8699259110814945</v>
      </c>
      <c r="T1299" s="58">
        <v>6.420446819168256</v>
      </c>
      <c r="U1299" s="58">
        <v>4.0776950495629736</v>
      </c>
      <c r="V1299" s="58">
        <v>7.4052187814207038</v>
      </c>
      <c r="W1299" s="58">
        <v>0.82406044059274031</v>
      </c>
      <c r="X1299" s="58">
        <v>0.6462043906320194</v>
      </c>
      <c r="Y1299" s="58">
        <v>0.83703462217881341</v>
      </c>
      <c r="Z1299" s="58">
        <v>0.92887266884209518</v>
      </c>
    </row>
    <row r="1300" spans="19:26" x14ac:dyDescent="0.2">
      <c r="S1300" s="58">
        <v>4.451773757742564</v>
      </c>
      <c r="T1300" s="58">
        <v>8.227857699347668</v>
      </c>
      <c r="U1300" s="58">
        <v>4.0626045640583719</v>
      </c>
      <c r="V1300" s="58">
        <v>6.8570683902079921</v>
      </c>
      <c r="W1300" s="58">
        <v>0.76463318965279581</v>
      </c>
      <c r="X1300" s="58">
        <v>0.6821147536968446</v>
      </c>
      <c r="Y1300" s="58">
        <v>0.80487387502394425</v>
      </c>
      <c r="Z1300" s="58">
        <v>0.92152724439058542</v>
      </c>
    </row>
    <row r="1301" spans="19:26" x14ac:dyDescent="0.2">
      <c r="S1301" s="58">
        <v>4.0953760676390774</v>
      </c>
      <c r="T1301" s="58">
        <v>7.1821201188168411</v>
      </c>
      <c r="U1301" s="58">
        <v>4.0492026315757306</v>
      </c>
      <c r="V1301" s="58">
        <v>7.12192448724843</v>
      </c>
      <c r="W1301" s="58">
        <v>0.80578823344554562</v>
      </c>
      <c r="X1301" s="58">
        <v>0.60014684664425633</v>
      </c>
      <c r="Y1301" s="58">
        <v>0.81214567311149599</v>
      </c>
      <c r="Z1301" s="58">
        <v>0.91572511324378569</v>
      </c>
    </row>
    <row r="1302" spans="19:26" x14ac:dyDescent="0.2">
      <c r="S1302" s="58">
        <v>4.9819557295209806</v>
      </c>
      <c r="T1302" s="58">
        <v>10.412504376088151</v>
      </c>
      <c r="U1302" s="58">
        <v>4.6780005912911342</v>
      </c>
      <c r="V1302" s="58">
        <v>7.9790645554578905</v>
      </c>
      <c r="W1302" s="58">
        <v>0.79740483583015487</v>
      </c>
      <c r="X1302" s="58">
        <v>0.73894422943925175</v>
      </c>
      <c r="Y1302" s="58">
        <v>0.82798599028291608</v>
      </c>
      <c r="Z1302" s="58">
        <v>0.91439296764628653</v>
      </c>
    </row>
    <row r="1303" spans="19:26" x14ac:dyDescent="0.2">
      <c r="S1303" s="58">
        <v>6.4562910654383296</v>
      </c>
      <c r="T1303" s="58">
        <v>22.803134698558257</v>
      </c>
      <c r="U1303" s="58">
        <v>6.1748473151049215</v>
      </c>
      <c r="V1303" s="58">
        <v>21.374704419093892</v>
      </c>
      <c r="W1303" s="58">
        <v>0.82095302142866322</v>
      </c>
      <c r="X1303" s="58">
        <v>0.64708451561666402</v>
      </c>
      <c r="Y1303" s="58">
        <v>0.81702620170462525</v>
      </c>
      <c r="Z1303" s="58">
        <v>0.88494160737871252</v>
      </c>
    </row>
    <row r="1304" spans="19:26" x14ac:dyDescent="0.2">
      <c r="S1304" s="58">
        <v>6.3938740765650266</v>
      </c>
      <c r="T1304" s="58">
        <v>17.992863688370342</v>
      </c>
      <c r="U1304" s="58">
        <v>6.011287852917059</v>
      </c>
      <c r="V1304" s="58">
        <v>16.045512702333614</v>
      </c>
      <c r="W1304" s="58">
        <v>0.79634755824277936</v>
      </c>
      <c r="X1304" s="58">
        <v>0.69914737866929832</v>
      </c>
      <c r="Y1304" s="58">
        <v>0.87149753097629512</v>
      </c>
      <c r="Z1304" s="58">
        <v>0.89761164377547309</v>
      </c>
    </row>
    <row r="1305" spans="19:26" x14ac:dyDescent="0.2">
      <c r="S1305" s="58">
        <v>5.6157658172709226</v>
      </c>
      <c r="T1305" s="58">
        <v>13.166691010610212</v>
      </c>
      <c r="U1305" s="58">
        <v>5.4039189863064578</v>
      </c>
      <c r="V1305" s="58">
        <v>14.610874222141153</v>
      </c>
      <c r="W1305" s="58">
        <v>0.70212757637157897</v>
      </c>
      <c r="X1305" s="58">
        <v>0.64738277969116143</v>
      </c>
      <c r="Y1305" s="58">
        <v>0.77466753738408467</v>
      </c>
      <c r="Z1305" s="58">
        <v>0.90266920481845692</v>
      </c>
    </row>
    <row r="1306" spans="19:26" x14ac:dyDescent="0.2">
      <c r="S1306" s="58">
        <v>4.294542731959428</v>
      </c>
      <c r="T1306" s="58">
        <v>7.4812344067441225</v>
      </c>
      <c r="U1306" s="58">
        <v>4.0069424575481492</v>
      </c>
      <c r="V1306" s="58">
        <v>7.4082977147555944</v>
      </c>
      <c r="W1306" s="58">
        <v>0.75814149585624557</v>
      </c>
      <c r="X1306" s="58">
        <v>0.52399624355163521</v>
      </c>
      <c r="Y1306" s="58">
        <v>0.82657223363136245</v>
      </c>
      <c r="Z1306" s="58">
        <v>0.91472846344903913</v>
      </c>
    </row>
    <row r="1307" spans="19:26" x14ac:dyDescent="0.2">
      <c r="S1307" s="58">
        <v>5.4914602307007803</v>
      </c>
      <c r="T1307" s="58">
        <v>13.106212402142893</v>
      </c>
      <c r="U1307" s="58">
        <v>5.3901508366981155</v>
      </c>
      <c r="V1307" s="58">
        <v>12.563514891130762</v>
      </c>
      <c r="W1307" s="58">
        <v>0.85345761118340679</v>
      </c>
      <c r="X1307" s="58">
        <v>0.6274183298610716</v>
      </c>
      <c r="Y1307" s="58">
        <v>0.86982053715949226</v>
      </c>
      <c r="Z1307" s="58">
        <v>0.89836277115814933</v>
      </c>
    </row>
    <row r="1308" spans="19:26" x14ac:dyDescent="0.2">
      <c r="S1308" s="58">
        <v>5.9053074753981818</v>
      </c>
      <c r="T1308" s="58">
        <v>14.959233817100261</v>
      </c>
      <c r="U1308" s="58">
        <v>5.9168403531675651</v>
      </c>
      <c r="V1308" s="58">
        <v>11.821349838855179</v>
      </c>
      <c r="W1308" s="58">
        <v>0.70194493994636808</v>
      </c>
      <c r="X1308" s="58">
        <v>0.66874173699833095</v>
      </c>
      <c r="Y1308" s="58">
        <v>0.77430928751158534</v>
      </c>
      <c r="Z1308" s="58">
        <v>0.89984575888091123</v>
      </c>
    </row>
    <row r="1309" spans="19:26" x14ac:dyDescent="0.2">
      <c r="S1309" s="58">
        <v>4.93011437603512</v>
      </c>
      <c r="T1309" s="58">
        <v>9.9336652841760404</v>
      </c>
      <c r="U1309" s="58">
        <v>5.0426881210244519</v>
      </c>
      <c r="V1309" s="58">
        <v>10.379633159676885</v>
      </c>
      <c r="W1309" s="58">
        <v>0.79436358363842197</v>
      </c>
      <c r="X1309" s="58">
        <v>0.70527314235742611</v>
      </c>
      <c r="Y1309" s="58">
        <v>0.84457014799793895</v>
      </c>
      <c r="Z1309" s="58">
        <v>0.91708257331266707</v>
      </c>
    </row>
    <row r="1310" spans="19:26" x14ac:dyDescent="0.2">
      <c r="S1310" s="58">
        <v>4.5742899015508094</v>
      </c>
      <c r="T1310" s="58">
        <v>8.0139574705975107</v>
      </c>
      <c r="U1310" s="58">
        <v>4.4799783848952792</v>
      </c>
      <c r="V1310" s="58">
        <v>8.8306653932798529</v>
      </c>
      <c r="W1310" s="58">
        <v>0.71615515678929531</v>
      </c>
      <c r="X1310" s="58">
        <v>0.65048398725207013</v>
      </c>
      <c r="Y1310" s="58">
        <v>0.83540964236235826</v>
      </c>
      <c r="Z1310" s="58">
        <v>0.93619881711031394</v>
      </c>
    </row>
    <row r="1311" spans="19:26" x14ac:dyDescent="0.2">
      <c r="S1311" s="58">
        <v>5.6905012357290303</v>
      </c>
      <c r="T1311" s="58">
        <v>12.674965100982929</v>
      </c>
      <c r="U1311" s="58">
        <v>6.2860898709214839</v>
      </c>
      <c r="V1311" s="58">
        <v>15.546660816632123</v>
      </c>
      <c r="W1311" s="58">
        <v>0.75822971636713576</v>
      </c>
      <c r="X1311" s="58">
        <v>0.54403963328549498</v>
      </c>
      <c r="Y1311" s="58">
        <v>0.86339872743354573</v>
      </c>
      <c r="Z1311" s="58">
        <v>0.90125462431882464</v>
      </c>
    </row>
    <row r="1312" spans="19:26" x14ac:dyDescent="0.2">
      <c r="S1312" s="58">
        <v>5.5690688099744463</v>
      </c>
      <c r="T1312" s="58">
        <v>13.066948104722762</v>
      </c>
      <c r="U1312" s="58">
        <v>5.1851504877969967</v>
      </c>
      <c r="V1312" s="58">
        <v>10.655170408978931</v>
      </c>
      <c r="W1312" s="58">
        <v>0.76449587514969908</v>
      </c>
      <c r="X1312" s="58">
        <v>0.68595134965655147</v>
      </c>
      <c r="Y1312" s="58">
        <v>0.8209619467681557</v>
      </c>
      <c r="Z1312" s="58">
        <v>0.90451957964594709</v>
      </c>
    </row>
    <row r="1313" spans="19:26" x14ac:dyDescent="0.2">
      <c r="S1313" s="58">
        <v>3.8547133259737123</v>
      </c>
      <c r="T1313" s="58">
        <v>6.3271300595905791</v>
      </c>
      <c r="U1313" s="58">
        <v>3.2493868446838978</v>
      </c>
      <c r="V1313" s="58">
        <v>4.800322191851822</v>
      </c>
      <c r="W1313" s="58">
        <v>0.79699579145473143</v>
      </c>
      <c r="X1313" s="58">
        <v>0.61769079307441199</v>
      </c>
      <c r="Y1313" s="58">
        <v>0.82734238502536872</v>
      </c>
      <c r="Z1313" s="58">
        <v>0.92868279148493715</v>
      </c>
    </row>
    <row r="1314" spans="19:26" x14ac:dyDescent="0.2">
      <c r="S1314" s="58">
        <v>4.4593291224573051</v>
      </c>
      <c r="T1314" s="58">
        <v>7.777346027595776</v>
      </c>
      <c r="U1314" s="58">
        <v>5.1018274406515109</v>
      </c>
      <c r="V1314" s="58">
        <v>8.6611430331971473</v>
      </c>
      <c r="W1314" s="58">
        <v>0.73147541303686103</v>
      </c>
      <c r="X1314" s="58">
        <v>0.60314808118796981</v>
      </c>
      <c r="Y1314" s="58">
        <v>0.83400354712389835</v>
      </c>
      <c r="Z1314" s="58">
        <v>0.92829171211030714</v>
      </c>
    </row>
    <row r="1315" spans="19:26" x14ac:dyDescent="0.2">
      <c r="S1315" s="58">
        <v>5.1043875823183802</v>
      </c>
      <c r="T1315" s="58">
        <v>10.664721104878245</v>
      </c>
      <c r="U1315" s="58">
        <v>4.7511040923698848</v>
      </c>
      <c r="V1315" s="58">
        <v>9.011378427482045</v>
      </c>
      <c r="W1315" s="58">
        <v>0.72166544554814238</v>
      </c>
      <c r="X1315" s="58">
        <v>0.65622124830394024</v>
      </c>
      <c r="Y1315" s="58">
        <v>0.78650474700572193</v>
      </c>
      <c r="Z1315" s="58">
        <v>0.91037348699820231</v>
      </c>
    </row>
    <row r="1316" spans="19:26" x14ac:dyDescent="0.2">
      <c r="S1316" s="58">
        <v>5.628133095845679</v>
      </c>
      <c r="T1316" s="58">
        <v>14.542344467964105</v>
      </c>
      <c r="U1316" s="58">
        <v>5.521933236290427</v>
      </c>
      <c r="V1316" s="58">
        <v>13.396981835655209</v>
      </c>
      <c r="W1316" s="58">
        <v>0.77226458323736058</v>
      </c>
      <c r="X1316" s="58">
        <v>0.67189618308310184</v>
      </c>
      <c r="Y1316" s="58">
        <v>0.78853279065393511</v>
      </c>
      <c r="Z1316" s="58">
        <v>0.89570766482215824</v>
      </c>
    </row>
    <row r="1317" spans="19:26" x14ac:dyDescent="0.2">
      <c r="S1317" s="58">
        <v>4.2171274178738587</v>
      </c>
      <c r="T1317" s="58">
        <v>7.5117286910771517</v>
      </c>
      <c r="U1317" s="58">
        <v>3.778938450697209</v>
      </c>
      <c r="V1317" s="58">
        <v>6.9842375574227091</v>
      </c>
      <c r="W1317" s="58">
        <v>0.78794039262380711</v>
      </c>
      <c r="X1317" s="58">
        <v>0.6918450933707162</v>
      </c>
      <c r="Y1317" s="58">
        <v>0.81016530099850448</v>
      </c>
      <c r="Z1317" s="58">
        <v>0.92471742862846029</v>
      </c>
    </row>
    <row r="1318" spans="19:26" x14ac:dyDescent="0.2">
      <c r="S1318" s="58">
        <v>7.2155241318998717</v>
      </c>
      <c r="T1318" s="58">
        <v>37.728148024391501</v>
      </c>
      <c r="U1318" s="58">
        <v>7.0534847764971174</v>
      </c>
      <c r="V1318" s="58">
        <v>38.963453778315724</v>
      </c>
      <c r="W1318" s="58">
        <v>0.84685079781023265</v>
      </c>
      <c r="X1318" s="58">
        <v>0.70522421635850674</v>
      </c>
      <c r="Y1318" s="58">
        <v>0.83356317585501516</v>
      </c>
      <c r="Z1318" s="58">
        <v>0.87971827217842125</v>
      </c>
    </row>
    <row r="1319" spans="19:26" x14ac:dyDescent="0.2">
      <c r="S1319" s="58">
        <v>3.2387606725499607</v>
      </c>
      <c r="T1319" s="58">
        <v>4.7774592142681955</v>
      </c>
      <c r="U1319" s="58">
        <v>2.8311308381543179</v>
      </c>
      <c r="V1319" s="58">
        <v>4.4018250288904799</v>
      </c>
      <c r="W1319" s="58">
        <v>0.80200270929896234</v>
      </c>
      <c r="X1319" s="58">
        <v>0.58224548737618431</v>
      </c>
      <c r="Y1319" s="58">
        <v>0.81745337717738398</v>
      </c>
      <c r="Z1319" s="58">
        <v>0.93860753536480346</v>
      </c>
    </row>
    <row r="1320" spans="19:26" x14ac:dyDescent="0.2">
      <c r="S1320" s="58">
        <v>5.1418666518380416</v>
      </c>
      <c r="T1320" s="58">
        <v>10.870723262214311</v>
      </c>
      <c r="U1320" s="58">
        <v>4.7571792452237398</v>
      </c>
      <c r="V1320" s="58">
        <v>11.051008872865339</v>
      </c>
      <c r="W1320" s="58">
        <v>0.7922445496956636</v>
      </c>
      <c r="X1320" s="58">
        <v>0.62093669421620168</v>
      </c>
      <c r="Y1320" s="58">
        <v>0.84326244844335441</v>
      </c>
      <c r="Z1320" s="58">
        <v>0.90658231699334468</v>
      </c>
    </row>
    <row r="1321" spans="19:26" x14ac:dyDescent="0.2">
      <c r="S1321" s="58">
        <v>4.6383992742116744</v>
      </c>
      <c r="T1321" s="58">
        <v>8.7897598286494851</v>
      </c>
      <c r="U1321" s="58">
        <v>4.2179933291653562</v>
      </c>
      <c r="V1321" s="58">
        <v>8.8134802464645574</v>
      </c>
      <c r="W1321" s="58">
        <v>0.7549204000274693</v>
      </c>
      <c r="X1321" s="58">
        <v>0.70324655247541235</v>
      </c>
      <c r="Y1321" s="58">
        <v>0.80994300922035578</v>
      </c>
      <c r="Z1321" s="58">
        <v>0.922718425519365</v>
      </c>
    </row>
    <row r="1322" spans="19:26" x14ac:dyDescent="0.2">
      <c r="S1322" s="58">
        <v>5.9208463210802051</v>
      </c>
      <c r="T1322" s="58">
        <v>14.736229422658614</v>
      </c>
      <c r="U1322" s="58">
        <v>7.3369436396154599</v>
      </c>
      <c r="V1322" s="58">
        <v>18.348237069272848</v>
      </c>
      <c r="W1322" s="58">
        <v>0.71744222053790518</v>
      </c>
      <c r="X1322" s="58">
        <v>0.73931281321435793</v>
      </c>
      <c r="Y1322" s="58">
        <v>0.79659506621616527</v>
      </c>
      <c r="Z1322" s="58">
        <v>0.90576920986543508</v>
      </c>
    </row>
    <row r="1323" spans="19:26" x14ac:dyDescent="0.2">
      <c r="S1323" s="58">
        <v>3.9282855175357421</v>
      </c>
      <c r="T1323" s="58">
        <v>6.3864181032447842</v>
      </c>
      <c r="U1323" s="58">
        <v>3.929635533508947</v>
      </c>
      <c r="V1323" s="58">
        <v>7.0141214389917401</v>
      </c>
      <c r="W1323" s="58">
        <v>0.7648738263293503</v>
      </c>
      <c r="X1323" s="58">
        <v>0.64266617932970505</v>
      </c>
      <c r="Y1323" s="58">
        <v>0.83333672166948036</v>
      </c>
      <c r="Z1323" s="58">
        <v>0.93888037489008358</v>
      </c>
    </row>
    <row r="1324" spans="19:26" x14ac:dyDescent="0.2">
      <c r="S1324" s="58">
        <v>3.1719693364183077</v>
      </c>
      <c r="T1324" s="58">
        <v>4.7052756587702591</v>
      </c>
      <c r="U1324" s="58">
        <v>3.1619739333486767</v>
      </c>
      <c r="V1324" s="58">
        <v>4.4041341789878654</v>
      </c>
      <c r="W1324" s="58">
        <v>0.85359080962317802</v>
      </c>
      <c r="X1324" s="58">
        <v>0.51567950745910696</v>
      </c>
      <c r="Y1324" s="58">
        <v>0.81532640043817461</v>
      </c>
      <c r="Z1324" s="58">
        <v>0.92126218978598307</v>
      </c>
    </row>
    <row r="1325" spans="19:26" x14ac:dyDescent="0.2">
      <c r="S1325" s="58">
        <v>7.1581775954554212</v>
      </c>
      <c r="T1325" s="58">
        <v>24.642583754353442</v>
      </c>
      <c r="U1325" s="58">
        <v>8.6721099058944642</v>
      </c>
      <c r="V1325" s="58">
        <v>30.069743422787973</v>
      </c>
      <c r="W1325" s="58">
        <v>0.72575665624279972</v>
      </c>
      <c r="X1325" s="58">
        <v>0.67163596400117465</v>
      </c>
      <c r="Y1325" s="58">
        <v>0.82177248851268936</v>
      </c>
      <c r="Z1325" s="58">
        <v>0.89001279206002903</v>
      </c>
    </row>
    <row r="1326" spans="19:26" x14ac:dyDescent="0.2">
      <c r="S1326" s="58">
        <v>5.4046927887742982</v>
      </c>
      <c r="T1326" s="58">
        <v>10.843783437570055</v>
      </c>
      <c r="U1326" s="58">
        <v>5.068801077143247</v>
      </c>
      <c r="V1326" s="58">
        <v>9.4488406206938134</v>
      </c>
      <c r="W1326" s="58">
        <v>0.73545632492506052</v>
      </c>
      <c r="X1326" s="58">
        <v>0.75188071984171934</v>
      </c>
      <c r="Y1326" s="58">
        <v>0.87188443398502891</v>
      </c>
      <c r="Z1326" s="58">
        <v>0.93162970309089566</v>
      </c>
    </row>
    <row r="1327" spans="19:26" x14ac:dyDescent="0.2">
      <c r="S1327" s="58">
        <v>6.1154366666647739</v>
      </c>
      <c r="T1327" s="58">
        <v>15.75333170897218</v>
      </c>
      <c r="U1327" s="58">
        <v>6.8348002135438763</v>
      </c>
      <c r="V1327" s="58">
        <v>16.48613777950824</v>
      </c>
      <c r="W1327" s="58">
        <v>0.80403235600438328</v>
      </c>
      <c r="X1327" s="58">
        <v>0.56874541580815263</v>
      </c>
      <c r="Y1327" s="58">
        <v>0.88309164351043212</v>
      </c>
      <c r="Z1327" s="58">
        <v>0.89456276211404584</v>
      </c>
    </row>
    <row r="1328" spans="19:26" x14ac:dyDescent="0.2">
      <c r="S1328" s="58">
        <v>4.9593975721399604</v>
      </c>
      <c r="T1328" s="58">
        <v>9.869486793186109</v>
      </c>
      <c r="U1328" s="58">
        <v>5.2662814977165224</v>
      </c>
      <c r="V1328" s="58">
        <v>10.088079769053369</v>
      </c>
      <c r="W1328" s="58">
        <v>0.76328149397350664</v>
      </c>
      <c r="X1328" s="58">
        <v>0.62721161227412692</v>
      </c>
      <c r="Y1328" s="58">
        <v>0.83327436920435582</v>
      </c>
      <c r="Z1328" s="58">
        <v>0.91312489855424761</v>
      </c>
    </row>
    <row r="1329" spans="19:26" x14ac:dyDescent="0.2">
      <c r="S1329" s="58">
        <v>3.99071061354653</v>
      </c>
      <c r="T1329" s="58">
        <v>6.9647110697622541</v>
      </c>
      <c r="U1329" s="58">
        <v>4.0200718681087224</v>
      </c>
      <c r="V1329" s="58">
        <v>7.7200799377562097</v>
      </c>
      <c r="W1329" s="58">
        <v>0.84639383813648528</v>
      </c>
      <c r="X1329" s="58">
        <v>0.73442114644267487</v>
      </c>
      <c r="Y1329" s="58">
        <v>0.81928565297707956</v>
      </c>
      <c r="Z1329" s="58">
        <v>0.92621036848665095</v>
      </c>
    </row>
    <row r="1330" spans="19:26" x14ac:dyDescent="0.2">
      <c r="S1330" s="58">
        <v>4.3201525346652092</v>
      </c>
      <c r="T1330" s="58">
        <v>8.0487487717956423</v>
      </c>
      <c r="U1330" s="58">
        <v>3.8787446145179132</v>
      </c>
      <c r="V1330" s="58">
        <v>7.458874907214895</v>
      </c>
      <c r="W1330" s="58">
        <v>0.83393325518990147</v>
      </c>
      <c r="X1330" s="58">
        <v>0.64975051878582857</v>
      </c>
      <c r="Y1330" s="58">
        <v>0.8201943056158848</v>
      </c>
      <c r="Z1330" s="58">
        <v>0.91311353842819898</v>
      </c>
    </row>
    <row r="1331" spans="19:26" x14ac:dyDescent="0.2">
      <c r="S1331" s="58">
        <v>5.7407865010873502</v>
      </c>
      <c r="T1331" s="58">
        <v>12.929302871478423</v>
      </c>
      <c r="U1331" s="58">
        <v>4.7001901527543009</v>
      </c>
      <c r="V1331" s="58">
        <v>10.993133366761175</v>
      </c>
      <c r="W1331" s="58">
        <v>0.73705109920480227</v>
      </c>
      <c r="X1331" s="58">
        <v>0.69710048381593237</v>
      </c>
      <c r="Y1331" s="58">
        <v>0.842767525726834</v>
      </c>
      <c r="Z1331" s="58">
        <v>0.91230722414189125</v>
      </c>
    </row>
    <row r="1332" spans="19:26" x14ac:dyDescent="0.2">
      <c r="S1332" s="58">
        <v>5.7767076925126668</v>
      </c>
      <c r="T1332" s="58">
        <v>13.375849385284425</v>
      </c>
      <c r="U1332" s="58">
        <v>5.9555726777070443</v>
      </c>
      <c r="V1332" s="58">
        <v>14.294613115124058</v>
      </c>
      <c r="W1332" s="58">
        <v>0.73545122610705638</v>
      </c>
      <c r="X1332" s="58">
        <v>0.65764961047990944</v>
      </c>
      <c r="Y1332" s="58">
        <v>0.83032689477213228</v>
      </c>
      <c r="Z1332" s="58">
        <v>0.90648892993673436</v>
      </c>
    </row>
    <row r="1333" spans="19:26" x14ac:dyDescent="0.2">
      <c r="S1333" s="58">
        <v>5.0703532865232095</v>
      </c>
      <c r="T1333" s="58">
        <v>10.568284618682789</v>
      </c>
      <c r="U1333" s="58">
        <v>5.2090226868988134</v>
      </c>
      <c r="V1333" s="58">
        <v>12.594368625154489</v>
      </c>
      <c r="W1333" s="58">
        <v>0.75759681044146765</v>
      </c>
      <c r="X1333" s="58">
        <v>0.78377232635975547</v>
      </c>
      <c r="Y1333" s="58">
        <v>0.81283529994807302</v>
      </c>
      <c r="Z1333" s="58">
        <v>0.92010868725228723</v>
      </c>
    </row>
    <row r="1334" spans="19:26" x14ac:dyDescent="0.2">
      <c r="S1334" s="58">
        <v>3.9786077594796838</v>
      </c>
      <c r="T1334" s="58">
        <v>6.6902413662001594</v>
      </c>
      <c r="U1334" s="58">
        <v>4.0607551623140106</v>
      </c>
      <c r="V1334" s="58">
        <v>6.7778603381161622</v>
      </c>
      <c r="W1334" s="58">
        <v>0.76621513685712517</v>
      </c>
      <c r="X1334" s="58">
        <v>0.78974758960791713</v>
      </c>
      <c r="Y1334" s="58">
        <v>0.80353761004930213</v>
      </c>
      <c r="Z1334" s="58">
        <v>0.94534443665149392</v>
      </c>
    </row>
    <row r="1335" spans="19:26" x14ac:dyDescent="0.2">
      <c r="S1335" s="58">
        <v>6.3635481999731018</v>
      </c>
      <c r="T1335" s="58">
        <v>19.173574211831056</v>
      </c>
      <c r="U1335" s="58">
        <v>5.8451079115248588</v>
      </c>
      <c r="V1335" s="58">
        <v>16.642485911832793</v>
      </c>
      <c r="W1335" s="58">
        <v>0.78575877913708836</v>
      </c>
      <c r="X1335" s="58">
        <v>0.74131107566776022</v>
      </c>
      <c r="Y1335" s="58">
        <v>0.83107864190958725</v>
      </c>
      <c r="Z1335" s="58">
        <v>0.89495516454690283</v>
      </c>
    </row>
    <row r="1336" spans="19:26" x14ac:dyDescent="0.2">
      <c r="S1336" s="58">
        <v>4.6205170767631678</v>
      </c>
      <c r="T1336" s="58">
        <v>8.5413979398701727</v>
      </c>
      <c r="U1336" s="58">
        <v>4.4988812679110284</v>
      </c>
      <c r="V1336" s="58">
        <v>8.6583854459804481</v>
      </c>
      <c r="W1336" s="58">
        <v>0.74699209623466645</v>
      </c>
      <c r="X1336" s="58">
        <v>0.64871830273108144</v>
      </c>
      <c r="Y1336" s="58">
        <v>0.82155111339677289</v>
      </c>
      <c r="Z1336" s="58">
        <v>0.9226649097080567</v>
      </c>
    </row>
    <row r="1337" spans="19:26" x14ac:dyDescent="0.2">
      <c r="S1337" s="58">
        <v>3.8872641635459133</v>
      </c>
      <c r="T1337" s="58">
        <v>6.4979644343748619</v>
      </c>
      <c r="U1337" s="58">
        <v>3.6293286984961526</v>
      </c>
      <c r="V1337" s="58">
        <v>5.5646907395777081</v>
      </c>
      <c r="W1337" s="58">
        <v>0.78319061677672064</v>
      </c>
      <c r="X1337" s="58">
        <v>0.63498692567469894</v>
      </c>
      <c r="Y1337" s="58">
        <v>0.80158529379118215</v>
      </c>
      <c r="Z1337" s="58">
        <v>0.9257178885277666</v>
      </c>
    </row>
    <row r="1338" spans="19:26" x14ac:dyDescent="0.2">
      <c r="S1338" s="58">
        <v>3.8832267020674793</v>
      </c>
      <c r="T1338" s="58">
        <v>6.3055008891436417</v>
      </c>
      <c r="U1338" s="58">
        <v>3.6805597494828435</v>
      </c>
      <c r="V1338" s="58">
        <v>6.0012496208396007</v>
      </c>
      <c r="W1338" s="58">
        <v>0.79476172953329483</v>
      </c>
      <c r="X1338" s="58">
        <v>0.70707632432834644</v>
      </c>
      <c r="Y1338" s="58">
        <v>0.84880396703405814</v>
      </c>
      <c r="Z1338" s="58">
        <v>0.94590927669490454</v>
      </c>
    </row>
    <row r="1339" spans="19:26" x14ac:dyDescent="0.2">
      <c r="S1339" s="58">
        <v>3.8327138117611717</v>
      </c>
      <c r="T1339" s="58">
        <v>6.2928122955695036</v>
      </c>
      <c r="U1339" s="58">
        <v>3.6581622403445806</v>
      </c>
      <c r="V1339" s="58">
        <v>7.4737953466486413</v>
      </c>
      <c r="W1339" s="58">
        <v>0.81854808880040553</v>
      </c>
      <c r="X1339" s="58">
        <v>0.75126545280793711</v>
      </c>
      <c r="Y1339" s="58">
        <v>0.83734357179009078</v>
      </c>
      <c r="Z1339" s="58">
        <v>0.94366510660020197</v>
      </c>
    </row>
    <row r="1340" spans="19:26" x14ac:dyDescent="0.2">
      <c r="S1340" s="58">
        <v>4.0628901473933174</v>
      </c>
      <c r="T1340" s="58">
        <v>6.7672169365633383</v>
      </c>
      <c r="U1340" s="58">
        <v>4.2373324413132085</v>
      </c>
      <c r="V1340" s="58">
        <v>7.7301651203716997</v>
      </c>
      <c r="W1340" s="58">
        <v>0.7629313936155</v>
      </c>
      <c r="X1340" s="58">
        <v>0.56362906333785234</v>
      </c>
      <c r="Y1340" s="58">
        <v>0.83215039028408633</v>
      </c>
      <c r="Z1340" s="58">
        <v>0.9248996217362988</v>
      </c>
    </row>
    <row r="1341" spans="19:26" x14ac:dyDescent="0.2">
      <c r="S1341" s="58">
        <v>3.2625082127082079</v>
      </c>
      <c r="T1341" s="58">
        <v>4.934461490667835</v>
      </c>
      <c r="U1341" s="58">
        <v>3.0901420498449541</v>
      </c>
      <c r="V1341" s="58">
        <v>4.825973122900006</v>
      </c>
      <c r="W1341" s="58">
        <v>0.83235385639019621</v>
      </c>
      <c r="X1341" s="58">
        <v>0.75269318278105357</v>
      </c>
      <c r="Y1341" s="58">
        <v>0.79847084659254985</v>
      </c>
      <c r="Z1341" s="58">
        <v>0.94835238871637884</v>
      </c>
    </row>
    <row r="1342" spans="19:26" x14ac:dyDescent="0.2">
      <c r="S1342" s="58">
        <v>4.4018776223125489</v>
      </c>
      <c r="T1342" s="58">
        <v>8.1802298442741854</v>
      </c>
      <c r="U1342" s="58">
        <v>4.2784493621120205</v>
      </c>
      <c r="V1342" s="58">
        <v>8.7092572163927837</v>
      </c>
      <c r="W1342" s="58">
        <v>0.77532918487849689</v>
      </c>
      <c r="X1342" s="58">
        <v>0.54819196148280658</v>
      </c>
      <c r="Y1342" s="58">
        <v>0.79842852306837553</v>
      </c>
      <c r="Z1342" s="58">
        <v>0.90675230576874399</v>
      </c>
    </row>
    <row r="1343" spans="19:26" x14ac:dyDescent="0.2">
      <c r="S1343" s="58">
        <v>3.9435768029895719</v>
      </c>
      <c r="T1343" s="58">
        <v>6.8959341710933328</v>
      </c>
      <c r="U1343" s="58">
        <v>4.1581511260311652</v>
      </c>
      <c r="V1343" s="58">
        <v>6.2759396738994253</v>
      </c>
      <c r="W1343" s="58">
        <v>0.81675345394378773</v>
      </c>
      <c r="X1343" s="58">
        <v>0.73907076164131169</v>
      </c>
      <c r="Y1343" s="58">
        <v>0.78602803588797232</v>
      </c>
      <c r="Z1343" s="58">
        <v>0.9239616170275019</v>
      </c>
    </row>
    <row r="1344" spans="19:26" x14ac:dyDescent="0.2">
      <c r="S1344" s="58">
        <v>3.7744333256688165</v>
      </c>
      <c r="T1344" s="58">
        <v>6.1061421959446864</v>
      </c>
      <c r="U1344" s="58">
        <v>3.5040979122516274</v>
      </c>
      <c r="V1344" s="58">
        <v>4.8006343271297149</v>
      </c>
      <c r="W1344" s="58">
        <v>0.77924772394767805</v>
      </c>
      <c r="X1344" s="58">
        <v>0.65026693320447837</v>
      </c>
      <c r="Y1344" s="58">
        <v>0.81238089574875572</v>
      </c>
      <c r="Z1344" s="58">
        <v>0.93464889588547106</v>
      </c>
    </row>
    <row r="1345" spans="19:26" x14ac:dyDescent="0.2">
      <c r="S1345" s="58">
        <v>5.7694618813632355</v>
      </c>
      <c r="T1345" s="58">
        <v>14.855117082775925</v>
      </c>
      <c r="U1345" s="58">
        <v>5.3974974304822796</v>
      </c>
      <c r="V1345" s="58">
        <v>14.964993480811513</v>
      </c>
      <c r="W1345" s="58">
        <v>0.78805256070625018</v>
      </c>
      <c r="X1345" s="58">
        <v>0.68432966317771493</v>
      </c>
      <c r="Y1345" s="58">
        <v>0.82089624863329425</v>
      </c>
      <c r="Z1345" s="58">
        <v>0.89803745679203484</v>
      </c>
    </row>
    <row r="1346" spans="19:26" x14ac:dyDescent="0.2">
      <c r="S1346" s="58">
        <v>4.4641233836075651</v>
      </c>
      <c r="T1346" s="58">
        <v>8.4278454146735751</v>
      </c>
      <c r="U1346" s="58">
        <v>3.9143752554163833</v>
      </c>
      <c r="V1346" s="58">
        <v>7.4432421774481039</v>
      </c>
      <c r="W1346" s="58">
        <v>0.75797849179266374</v>
      </c>
      <c r="X1346" s="58">
        <v>0.59874101078272091</v>
      </c>
      <c r="Y1346" s="58">
        <v>0.78405849300389152</v>
      </c>
      <c r="Z1346" s="58">
        <v>0.9097846132926195</v>
      </c>
    </row>
    <row r="1347" spans="19:26" x14ac:dyDescent="0.2">
      <c r="S1347" s="58">
        <v>4.3755161431177143</v>
      </c>
      <c r="T1347" s="58">
        <v>8.3879660032565937</v>
      </c>
      <c r="U1347" s="58">
        <v>4.3993608815998897</v>
      </c>
      <c r="V1347" s="58">
        <v>8.3760981651685871</v>
      </c>
      <c r="W1347" s="58">
        <v>0.85857504806024421</v>
      </c>
      <c r="X1347" s="58">
        <v>0.64972313255733793</v>
      </c>
      <c r="Y1347" s="58">
        <v>0.82122644411505896</v>
      </c>
      <c r="Z1347" s="58">
        <v>0.90897644374824837</v>
      </c>
    </row>
    <row r="1348" spans="19:26" x14ac:dyDescent="0.2">
      <c r="S1348" s="58">
        <v>3.8658530776457392</v>
      </c>
      <c r="T1348" s="58">
        <v>6.4800926766507487</v>
      </c>
      <c r="U1348" s="58">
        <v>3.3518382688773496</v>
      </c>
      <c r="V1348" s="58">
        <v>5.8473090835513801</v>
      </c>
      <c r="W1348" s="58">
        <v>0.8002014616470311</v>
      </c>
      <c r="X1348" s="58">
        <v>0.68132903552045321</v>
      </c>
      <c r="Y1348" s="58">
        <v>0.80495797974724426</v>
      </c>
      <c r="Z1348" s="58">
        <v>0.92892791453318402</v>
      </c>
    </row>
    <row r="1349" spans="19:26" x14ac:dyDescent="0.2">
      <c r="S1349" s="58">
        <v>5.5932317171600658</v>
      </c>
      <c r="T1349" s="58">
        <v>11.817664872337502</v>
      </c>
      <c r="U1349" s="58">
        <v>5.2795408799433368</v>
      </c>
      <c r="V1349" s="58">
        <v>13.516062005529168</v>
      </c>
      <c r="W1349" s="58">
        <v>0.75535189145855375</v>
      </c>
      <c r="X1349" s="58">
        <v>0.69679987054118708</v>
      </c>
      <c r="Y1349" s="58">
        <v>0.88245673600665953</v>
      </c>
      <c r="Z1349" s="58">
        <v>0.91968249291315085</v>
      </c>
    </row>
    <row r="1350" spans="19:26" x14ac:dyDescent="0.2">
      <c r="S1350" s="58">
        <v>3.2713319959810723</v>
      </c>
      <c r="T1350" s="58">
        <v>5.0575489127655109</v>
      </c>
      <c r="U1350" s="58">
        <v>3.130130897333923</v>
      </c>
      <c r="V1350" s="58">
        <v>4.5969766911427552</v>
      </c>
      <c r="W1350" s="58">
        <v>0.85942609532494485</v>
      </c>
      <c r="X1350" s="58">
        <v>0.81751915018556298</v>
      </c>
      <c r="Y1350" s="58">
        <v>0.77868214513719314</v>
      </c>
      <c r="Z1350" s="58">
        <v>0.94242437078308783</v>
      </c>
    </row>
    <row r="1351" spans="19:26" x14ac:dyDescent="0.2">
      <c r="S1351" s="58">
        <v>5.5694233916164251</v>
      </c>
      <c r="T1351" s="58">
        <v>12.400942261940548</v>
      </c>
      <c r="U1351" s="58">
        <v>5.9689867477917646</v>
      </c>
      <c r="V1351" s="58">
        <v>13.82062363846306</v>
      </c>
      <c r="W1351" s="58">
        <v>0.76008429444279868</v>
      </c>
      <c r="X1351" s="58">
        <v>0.67466496990617408</v>
      </c>
      <c r="Y1351" s="58">
        <v>0.84768949854931308</v>
      </c>
      <c r="Z1351" s="58">
        <v>0.909891063040554</v>
      </c>
    </row>
    <row r="1352" spans="19:26" x14ac:dyDescent="0.2">
      <c r="S1352" s="58">
        <v>3.9185730095046676</v>
      </c>
      <c r="T1352" s="58">
        <v>6.81360202874591</v>
      </c>
      <c r="U1352" s="58">
        <v>3.3841363201547292</v>
      </c>
      <c r="V1352" s="58">
        <v>6.0483292537974416</v>
      </c>
      <c r="W1352" s="58">
        <v>0.86964514297010509</v>
      </c>
      <c r="X1352" s="58">
        <v>0.61167291345861552</v>
      </c>
      <c r="Y1352" s="58">
        <v>0.81894307877723838</v>
      </c>
      <c r="Z1352" s="58">
        <v>0.91301785809340974</v>
      </c>
    </row>
    <row r="1353" spans="19:26" x14ac:dyDescent="0.2">
      <c r="S1353" s="58">
        <v>4.2821120861471842</v>
      </c>
      <c r="T1353" s="58">
        <v>7.8278765605521219</v>
      </c>
      <c r="U1353" s="58">
        <v>4.0868171600158023</v>
      </c>
      <c r="V1353" s="58">
        <v>8.7737729920744414</v>
      </c>
      <c r="W1353" s="58">
        <v>0.88848639571759858</v>
      </c>
      <c r="X1353" s="58">
        <v>0.61633197704313591</v>
      </c>
      <c r="Y1353" s="58">
        <v>0.8697043442356841</v>
      </c>
      <c r="Z1353" s="58">
        <v>0.91316706136872761</v>
      </c>
    </row>
    <row r="1354" spans="19:26" x14ac:dyDescent="0.2">
      <c r="S1354" s="58">
        <v>4.9742287736253967</v>
      </c>
      <c r="T1354" s="58">
        <v>9.2091869958218506</v>
      </c>
      <c r="U1354" s="58">
        <v>4.9339559020002115</v>
      </c>
      <c r="V1354" s="58">
        <v>9.2045175586288632</v>
      </c>
      <c r="W1354" s="58">
        <v>0.71858928304433867</v>
      </c>
      <c r="X1354" s="58">
        <v>0.57975323365816567</v>
      </c>
      <c r="Y1354" s="58">
        <v>0.85355969253554442</v>
      </c>
      <c r="Z1354" s="58">
        <v>0.92234460411878472</v>
      </c>
    </row>
    <row r="1355" spans="19:26" x14ac:dyDescent="0.2">
      <c r="S1355" s="58">
        <v>4.9918461553657565</v>
      </c>
      <c r="T1355" s="58">
        <v>8.8916732500064857</v>
      </c>
      <c r="U1355" s="58">
        <v>4.9373080621205805</v>
      </c>
      <c r="V1355" s="58">
        <v>7.3614973040307188</v>
      </c>
      <c r="W1355" s="58">
        <v>0.690062413381204</v>
      </c>
      <c r="X1355" s="58">
        <v>0.60916645914820189</v>
      </c>
      <c r="Y1355" s="58">
        <v>0.86004319401178342</v>
      </c>
      <c r="Z1355" s="58">
        <v>0.93610469902527138</v>
      </c>
    </row>
    <row r="1356" spans="19:26" x14ac:dyDescent="0.2">
      <c r="S1356" s="58">
        <v>6.018112610790233</v>
      </c>
      <c r="T1356" s="58">
        <v>16.916382215513917</v>
      </c>
      <c r="U1356" s="58">
        <v>5.2441203001250853</v>
      </c>
      <c r="V1356" s="58">
        <v>19.2219228370348</v>
      </c>
      <c r="W1356" s="58">
        <v>0.78969295247764482</v>
      </c>
      <c r="X1356" s="58">
        <v>0.61043698077126785</v>
      </c>
      <c r="Y1356" s="58">
        <v>0.81728709723675941</v>
      </c>
      <c r="Z1356" s="58">
        <v>0.89073388776142015</v>
      </c>
    </row>
    <row r="1357" spans="19:26" x14ac:dyDescent="0.2">
      <c r="S1357" s="58">
        <v>6.2673706283616193</v>
      </c>
      <c r="T1357" s="58">
        <v>19.056861631898165</v>
      </c>
      <c r="U1357" s="58">
        <v>6.3564640734158067</v>
      </c>
      <c r="V1357" s="58">
        <v>22.298587202700848</v>
      </c>
      <c r="W1357" s="58">
        <v>0.82629074300010508</v>
      </c>
      <c r="X1357" s="58">
        <v>0.55240033913629205</v>
      </c>
      <c r="Y1357" s="58">
        <v>0.8471607738149578</v>
      </c>
      <c r="Z1357" s="58">
        <v>0.88611310804853771</v>
      </c>
    </row>
    <row r="1358" spans="19:26" x14ac:dyDescent="0.2">
      <c r="S1358" s="58">
        <v>2.866064735571503</v>
      </c>
      <c r="T1358" s="58">
        <v>4.0652352864229115</v>
      </c>
      <c r="U1358" s="58">
        <v>2.9358753750396516</v>
      </c>
      <c r="V1358" s="58">
        <v>3.9610980636919662</v>
      </c>
      <c r="W1358" s="58">
        <v>0.84681700361565615</v>
      </c>
      <c r="X1358" s="58">
        <v>0.6495540637977586</v>
      </c>
      <c r="Y1358" s="58">
        <v>0.77822609947934884</v>
      </c>
      <c r="Z1358" s="58">
        <v>0.94002880880877493</v>
      </c>
    </row>
    <row r="1359" spans="19:26" x14ac:dyDescent="0.2">
      <c r="S1359" s="58">
        <v>2.4408967715858032</v>
      </c>
      <c r="T1359" s="58">
        <v>3.1666458789900567</v>
      </c>
      <c r="U1359" s="58">
        <v>2.3549819360908271</v>
      </c>
      <c r="V1359" s="58">
        <v>3.3955842625871924</v>
      </c>
      <c r="W1359" s="58">
        <v>0.80474000501103371</v>
      </c>
      <c r="X1359" s="58">
        <v>0.5484696537131345</v>
      </c>
      <c r="Y1359" s="58">
        <v>0.78205815249504074</v>
      </c>
      <c r="Z1359" s="58">
        <v>0.95237961753607303</v>
      </c>
    </row>
    <row r="1360" spans="19:26" x14ac:dyDescent="0.2">
      <c r="S1360" s="58">
        <v>3.1859766665427931</v>
      </c>
      <c r="T1360" s="58">
        <v>4.6418377812742202</v>
      </c>
      <c r="U1360" s="58">
        <v>3.1301573301199839</v>
      </c>
      <c r="V1360" s="58">
        <v>3.9784181858217544</v>
      </c>
      <c r="W1360" s="58">
        <v>0.75947003393615609</v>
      </c>
      <c r="X1360" s="58">
        <v>0.62853191124697827</v>
      </c>
      <c r="Y1360" s="58">
        <v>0.79152209865849033</v>
      </c>
      <c r="Z1360" s="58">
        <v>0.94978012726841388</v>
      </c>
    </row>
    <row r="1361" spans="19:26" x14ac:dyDescent="0.2">
      <c r="S1361" s="58">
        <v>6.0827912143154332</v>
      </c>
      <c r="T1361" s="58">
        <v>13.890591152212355</v>
      </c>
      <c r="U1361" s="58">
        <v>6.3458124435273904</v>
      </c>
      <c r="V1361" s="58">
        <v>16.928232236246952</v>
      </c>
      <c r="W1361" s="58">
        <v>0.74595274545347134</v>
      </c>
      <c r="X1361" s="58">
        <v>0.62460104140539385</v>
      </c>
      <c r="Y1361" s="58">
        <v>0.88999076513636066</v>
      </c>
      <c r="Z1361" s="58">
        <v>0.90872226737126272</v>
      </c>
    </row>
    <row r="1362" spans="19:26" x14ac:dyDescent="0.2">
      <c r="S1362" s="58">
        <v>6.3987047667447161</v>
      </c>
      <c r="T1362" s="58">
        <v>18.511700609714755</v>
      </c>
      <c r="U1362" s="58">
        <v>5.4239457750743219</v>
      </c>
      <c r="V1362" s="58">
        <v>15.598300538688958</v>
      </c>
      <c r="W1362" s="58">
        <v>0.79970056140462231</v>
      </c>
      <c r="X1362" s="58">
        <v>0.71778086702376365</v>
      </c>
      <c r="Y1362" s="58">
        <v>0.86313281016457233</v>
      </c>
      <c r="Z1362" s="58">
        <v>0.89670340115457337</v>
      </c>
    </row>
    <row r="1363" spans="19:26" x14ac:dyDescent="0.2">
      <c r="S1363" s="58">
        <v>4.1253509500177632</v>
      </c>
      <c r="T1363" s="58">
        <v>6.853390433278034</v>
      </c>
      <c r="U1363" s="58">
        <v>3.7839661085717293</v>
      </c>
      <c r="V1363" s="58">
        <v>8.5359339513538508</v>
      </c>
      <c r="W1363" s="58">
        <v>0.78467050973605601</v>
      </c>
      <c r="X1363" s="58">
        <v>0.76544701487611411</v>
      </c>
      <c r="Y1363" s="58">
        <v>0.87047917278423326</v>
      </c>
      <c r="Z1363" s="58">
        <v>0.9551440918590216</v>
      </c>
    </row>
    <row r="1364" spans="19:26" x14ac:dyDescent="0.2">
      <c r="S1364" s="58">
        <v>4.7587219925812745</v>
      </c>
      <c r="T1364" s="58">
        <v>9.4161806700207666</v>
      </c>
      <c r="U1364" s="58">
        <v>4.9120401978289214</v>
      </c>
      <c r="V1364" s="58">
        <v>10.636493091017011</v>
      </c>
      <c r="W1364" s="58">
        <v>0.80905056909016115</v>
      </c>
      <c r="X1364" s="58">
        <v>0.76114708646392648</v>
      </c>
      <c r="Y1364" s="58">
        <v>0.83903852114519395</v>
      </c>
      <c r="Z1364" s="58">
        <v>0.92137815556462133</v>
      </c>
    </row>
    <row r="1365" spans="19:26" x14ac:dyDescent="0.2">
      <c r="S1365" s="58">
        <v>4.6260093233146016</v>
      </c>
      <c r="T1365" s="58">
        <v>8.0998047202793781</v>
      </c>
      <c r="U1365" s="58">
        <v>3.9938338014717161</v>
      </c>
      <c r="V1365" s="58">
        <v>8.5984422396140374</v>
      </c>
      <c r="W1365" s="58">
        <v>0.70125751198230168</v>
      </c>
      <c r="X1365" s="58">
        <v>0.66506714504085296</v>
      </c>
      <c r="Y1365" s="58">
        <v>0.82945863773525241</v>
      </c>
      <c r="Z1365" s="58">
        <v>0.93978111772327488</v>
      </c>
    </row>
    <row r="1366" spans="19:26" x14ac:dyDescent="0.2">
      <c r="S1366" s="58">
        <v>5.2814158776009101</v>
      </c>
      <c r="T1366" s="58">
        <v>11.454371397101017</v>
      </c>
      <c r="U1366" s="58">
        <v>6.0334880435734082</v>
      </c>
      <c r="V1366" s="58">
        <v>14.2732328435523</v>
      </c>
      <c r="W1366" s="58">
        <v>0.71463550495987294</v>
      </c>
      <c r="X1366" s="58">
        <v>0.6181413459467896</v>
      </c>
      <c r="Y1366" s="58">
        <v>0.78302548918064885</v>
      </c>
      <c r="Z1366" s="58">
        <v>0.90513088804411546</v>
      </c>
    </row>
    <row r="1367" spans="19:26" x14ac:dyDescent="0.2">
      <c r="S1367" s="58">
        <v>4.9875817385429322</v>
      </c>
      <c r="T1367" s="58">
        <v>9.8968180137805888</v>
      </c>
      <c r="U1367" s="58">
        <v>4.4531887419486749</v>
      </c>
      <c r="V1367" s="58">
        <v>6.9262436600803099</v>
      </c>
      <c r="W1367" s="58">
        <v>0.78422702816834933</v>
      </c>
      <c r="X1367" s="58">
        <v>0.70797525815971019</v>
      </c>
      <c r="Y1367" s="58">
        <v>0.85918270965456334</v>
      </c>
      <c r="Z1367" s="58">
        <v>0.92144244114267038</v>
      </c>
    </row>
    <row r="1368" spans="19:26" x14ac:dyDescent="0.2">
      <c r="S1368" s="58">
        <v>5.1326643229149145</v>
      </c>
      <c r="T1368" s="58">
        <v>10.068159339582614</v>
      </c>
      <c r="U1368" s="58">
        <v>4.8889882165432184</v>
      </c>
      <c r="V1368" s="58">
        <v>9.3233049740569101</v>
      </c>
      <c r="W1368" s="58">
        <v>0.7116998246747116</v>
      </c>
      <c r="X1368" s="58">
        <v>0.63166918107608838</v>
      </c>
      <c r="Y1368" s="58">
        <v>0.82334920104577991</v>
      </c>
      <c r="Z1368" s="58">
        <v>0.91920058117457426</v>
      </c>
    </row>
    <row r="1369" spans="19:26" x14ac:dyDescent="0.2">
      <c r="S1369" s="58">
        <v>3.8836047689913178</v>
      </c>
      <c r="T1369" s="58">
        <v>6.365257265502974</v>
      </c>
      <c r="U1369" s="58">
        <v>3.1464153712873593</v>
      </c>
      <c r="V1369" s="58">
        <v>4.4592417503489159</v>
      </c>
      <c r="W1369" s="58">
        <v>0.76017474754863457</v>
      </c>
      <c r="X1369" s="58">
        <v>0.67561523400196943</v>
      </c>
      <c r="Y1369" s="58">
        <v>0.80764870933650446</v>
      </c>
      <c r="Z1369" s="58">
        <v>0.93774999875485276</v>
      </c>
    </row>
    <row r="1370" spans="19:26" x14ac:dyDescent="0.2">
      <c r="S1370" s="58">
        <v>3.5835728222953271</v>
      </c>
      <c r="T1370" s="58">
        <v>5.6403996969147459</v>
      </c>
      <c r="U1370" s="58">
        <v>2.9307321863350593</v>
      </c>
      <c r="V1370" s="58">
        <v>5.1514474768910148</v>
      </c>
      <c r="W1370" s="58">
        <v>0.79445627851663159</v>
      </c>
      <c r="X1370" s="58">
        <v>0.5863141375153853</v>
      </c>
      <c r="Y1370" s="58">
        <v>0.81062770669349704</v>
      </c>
      <c r="Z1370" s="58">
        <v>0.92821821247004799</v>
      </c>
    </row>
    <row r="1371" spans="19:26" x14ac:dyDescent="0.2">
      <c r="S1371" s="58">
        <v>5.9207499427462622</v>
      </c>
      <c r="T1371" s="58">
        <v>14.30094396490723</v>
      </c>
      <c r="U1371" s="58">
        <v>5.971530233813251</v>
      </c>
      <c r="V1371" s="58">
        <v>14.035106499354127</v>
      </c>
      <c r="W1371" s="58">
        <v>0.72655549028922262</v>
      </c>
      <c r="X1371" s="58">
        <v>0.59389498042991318</v>
      </c>
      <c r="Y1371" s="58">
        <v>0.81842648720192523</v>
      </c>
      <c r="Z1371" s="58">
        <v>0.89945126767546246</v>
      </c>
    </row>
    <row r="1372" spans="19:26" x14ac:dyDescent="0.2">
      <c r="S1372" s="58">
        <v>8.7167366689976156</v>
      </c>
      <c r="T1372" s="58">
        <v>73.09691938361766</v>
      </c>
      <c r="U1372" s="58">
        <v>10.242472523807121</v>
      </c>
      <c r="V1372" s="58">
        <v>88.320848339670889</v>
      </c>
      <c r="W1372" s="58">
        <v>0.75489265951355167</v>
      </c>
      <c r="X1372" s="58">
        <v>0.64268585619119822</v>
      </c>
      <c r="Y1372" s="58">
        <v>0.83991331088359711</v>
      </c>
      <c r="Z1372" s="58">
        <v>0.8756036984572434</v>
      </c>
    </row>
    <row r="1373" spans="19:26" x14ac:dyDescent="0.2">
      <c r="S1373" s="58">
        <v>3.6673365570687753</v>
      </c>
      <c r="T1373" s="58">
        <v>5.8040044409013323</v>
      </c>
      <c r="U1373" s="58">
        <v>3.8935051554996059</v>
      </c>
      <c r="V1373" s="58">
        <v>5.4313755679978986</v>
      </c>
      <c r="W1373" s="58">
        <v>0.80244215691223419</v>
      </c>
      <c r="X1373" s="58">
        <v>0.74008568100155026</v>
      </c>
      <c r="Y1373" s="58">
        <v>0.83288367855955503</v>
      </c>
      <c r="Z1373" s="58">
        <v>0.95074753070367901</v>
      </c>
    </row>
    <row r="1374" spans="19:26" x14ac:dyDescent="0.2">
      <c r="S1374" s="58">
        <v>5.7360640699614223</v>
      </c>
      <c r="T1374" s="58">
        <v>12.692848866976014</v>
      </c>
      <c r="U1374" s="58">
        <v>6.2371235729604599</v>
      </c>
      <c r="V1374" s="58">
        <v>12.5313102875454</v>
      </c>
      <c r="W1374" s="58">
        <v>0.71726195942271387</v>
      </c>
      <c r="X1374" s="58">
        <v>0.75554866812306098</v>
      </c>
      <c r="Y1374" s="58">
        <v>0.83261835022081188</v>
      </c>
      <c r="Z1374" s="58">
        <v>0.91933505899540424</v>
      </c>
    </row>
    <row r="1375" spans="19:26" x14ac:dyDescent="0.2">
      <c r="S1375" s="58">
        <v>4.3422517484120053</v>
      </c>
      <c r="T1375" s="58">
        <v>7.8671321503213427</v>
      </c>
      <c r="U1375" s="58">
        <v>4.1547369858241723</v>
      </c>
      <c r="V1375" s="58">
        <v>8.1368502327110814</v>
      </c>
      <c r="W1375" s="58">
        <v>0.79550840178404492</v>
      </c>
      <c r="X1375" s="58">
        <v>0.60499071607661303</v>
      </c>
      <c r="Y1375" s="58">
        <v>0.82565764053855906</v>
      </c>
      <c r="Z1375" s="58">
        <v>0.91569224131825289</v>
      </c>
    </row>
    <row r="1376" spans="19:26" x14ac:dyDescent="0.2">
      <c r="S1376" s="58">
        <v>5.3937192984619537</v>
      </c>
      <c r="T1376" s="58">
        <v>12.621297986053424</v>
      </c>
      <c r="U1376" s="58">
        <v>5.9574770656350298</v>
      </c>
      <c r="V1376" s="58">
        <v>14.557926874470819</v>
      </c>
      <c r="W1376" s="58">
        <v>0.81249218806910228</v>
      </c>
      <c r="X1376" s="58">
        <v>0.62693801181691566</v>
      </c>
      <c r="Y1376" s="58">
        <v>0.83422938547360792</v>
      </c>
      <c r="Z1376" s="58">
        <v>0.89902453364617985</v>
      </c>
    </row>
    <row r="1377" spans="19:26" x14ac:dyDescent="0.2">
      <c r="S1377" s="58">
        <v>3.2369573656099178</v>
      </c>
      <c r="T1377" s="58">
        <v>4.8201925426190257</v>
      </c>
      <c r="U1377" s="58">
        <v>3.1336573003549044</v>
      </c>
      <c r="V1377" s="58">
        <v>4.9070208958161636</v>
      </c>
      <c r="W1377" s="58">
        <v>0.85592601964540238</v>
      </c>
      <c r="X1377" s="58">
        <v>0.7092101969632677</v>
      </c>
      <c r="Y1377" s="58">
        <v>0.83512286595872676</v>
      </c>
      <c r="Z1377" s="58">
        <v>0.95093818176851719</v>
      </c>
    </row>
    <row r="1378" spans="19:26" x14ac:dyDescent="0.2">
      <c r="S1378" s="58">
        <v>3.4143529885716966</v>
      </c>
      <c r="T1378" s="58">
        <v>5.2033392137841128</v>
      </c>
      <c r="U1378" s="58">
        <v>3.0350499044282233</v>
      </c>
      <c r="V1378" s="58">
        <v>5.8105958426982278</v>
      </c>
      <c r="W1378" s="58">
        <v>0.78400658248968846</v>
      </c>
      <c r="X1378" s="58">
        <v>0.67491900878160882</v>
      </c>
      <c r="Y1378" s="58">
        <v>0.80357751276089329</v>
      </c>
      <c r="Z1378" s="58">
        <v>0.94581236473824837</v>
      </c>
    </row>
    <row r="1379" spans="19:26" x14ac:dyDescent="0.2">
      <c r="S1379" s="58">
        <v>3.2258737229377061</v>
      </c>
      <c r="T1379" s="58">
        <v>4.8276674966182709</v>
      </c>
      <c r="U1379" s="58">
        <v>3.0838259541751674</v>
      </c>
      <c r="V1379" s="58">
        <v>5.4255737656745362</v>
      </c>
      <c r="W1379" s="58">
        <v>0.77932139528969224</v>
      </c>
      <c r="X1379" s="58">
        <v>0.72783002649224082</v>
      </c>
      <c r="Y1379" s="58">
        <v>0.77074248622147057</v>
      </c>
      <c r="Z1379" s="58">
        <v>0.94893667208579524</v>
      </c>
    </row>
    <row r="1380" spans="19:26" x14ac:dyDescent="0.2">
      <c r="S1380" s="58">
        <v>5.0746955212541938</v>
      </c>
      <c r="T1380" s="58">
        <v>9.4411148324302818</v>
      </c>
      <c r="U1380" s="58">
        <v>5.1898026219304008</v>
      </c>
      <c r="V1380" s="58">
        <v>11.960807052273037</v>
      </c>
      <c r="W1380" s="58">
        <v>0.7093782092153097</v>
      </c>
      <c r="X1380" s="58">
        <v>0.65965008379435242</v>
      </c>
      <c r="Y1380" s="58">
        <v>0.85515111230478769</v>
      </c>
      <c r="Z1380" s="58">
        <v>0.93273539557130758</v>
      </c>
    </row>
    <row r="1381" spans="19:26" x14ac:dyDescent="0.2">
      <c r="S1381" s="58">
        <v>4.8373607915865895</v>
      </c>
      <c r="T1381" s="58">
        <v>8.7452691453797566</v>
      </c>
      <c r="U1381" s="58">
        <v>4.6629269170557395</v>
      </c>
      <c r="V1381" s="58">
        <v>8.6194720412080112</v>
      </c>
      <c r="W1381" s="58">
        <v>0.7497344180469615</v>
      </c>
      <c r="X1381" s="58">
        <v>0.67715756634449509</v>
      </c>
      <c r="Y1381" s="58">
        <v>0.88691945669264793</v>
      </c>
      <c r="Z1381" s="58">
        <v>0.93718937846637063</v>
      </c>
    </row>
    <row r="1382" spans="19:26" x14ac:dyDescent="0.2">
      <c r="S1382" s="58">
        <v>4.362037448729585</v>
      </c>
      <c r="T1382" s="58">
        <v>7.6638398727584551</v>
      </c>
      <c r="U1382" s="58">
        <v>4.3325642563504312</v>
      </c>
      <c r="V1382" s="58">
        <v>6.9783843537979164</v>
      </c>
      <c r="W1382" s="58">
        <v>0.76879820450753766</v>
      </c>
      <c r="X1382" s="58">
        <v>0.65768262286751089</v>
      </c>
      <c r="Y1382" s="58">
        <v>0.8408147285442259</v>
      </c>
      <c r="Z1382" s="58">
        <v>0.92982772421158011</v>
      </c>
    </row>
    <row r="1383" spans="19:26" x14ac:dyDescent="0.2">
      <c r="S1383" s="58">
        <v>5.1297553490499981</v>
      </c>
      <c r="T1383" s="58">
        <v>9.9640984721770707</v>
      </c>
      <c r="U1383" s="58">
        <v>5.3068245096417694</v>
      </c>
      <c r="V1383" s="58">
        <v>8.5605037591691264</v>
      </c>
      <c r="W1383" s="58">
        <v>0.70492491664238999</v>
      </c>
      <c r="X1383" s="58">
        <v>0.75645558828240311</v>
      </c>
      <c r="Y1383" s="58">
        <v>0.82332713241124</v>
      </c>
      <c r="Z1383" s="58">
        <v>0.93395954356803046</v>
      </c>
    </row>
    <row r="1384" spans="19:26" x14ac:dyDescent="0.2">
      <c r="S1384" s="58">
        <v>3.8534767261315284</v>
      </c>
      <c r="T1384" s="58">
        <v>6.6089864444239081</v>
      </c>
      <c r="U1384" s="58">
        <v>3.5705493925653546</v>
      </c>
      <c r="V1384" s="58">
        <v>6.1845644448079939</v>
      </c>
      <c r="W1384" s="58">
        <v>0.78322067837964737</v>
      </c>
      <c r="X1384" s="58">
        <v>0.60737085433950766</v>
      </c>
      <c r="Y1384" s="58">
        <v>0.76448618685998271</v>
      </c>
      <c r="Z1384" s="58">
        <v>0.91380980357435282</v>
      </c>
    </row>
    <row r="1385" spans="19:26" x14ac:dyDescent="0.2">
      <c r="S1385" s="58">
        <v>4.9420849256083246</v>
      </c>
      <c r="T1385" s="58">
        <v>9.8689962600012571</v>
      </c>
      <c r="U1385" s="58">
        <v>5.7014148276528687</v>
      </c>
      <c r="V1385" s="58">
        <v>12.580405381978037</v>
      </c>
      <c r="W1385" s="58">
        <v>0.724861201219832</v>
      </c>
      <c r="X1385" s="58">
        <v>0.678541611848679</v>
      </c>
      <c r="Y1385" s="58">
        <v>0.79473650281121277</v>
      </c>
      <c r="Z1385" s="58">
        <v>0.91668965454176954</v>
      </c>
    </row>
    <row r="1386" spans="19:26" x14ac:dyDescent="0.2">
      <c r="S1386" s="58">
        <v>2.9898795946910703</v>
      </c>
      <c r="T1386" s="58">
        <v>4.2714804861599296</v>
      </c>
      <c r="U1386" s="58">
        <v>2.9945164727868674</v>
      </c>
      <c r="V1386" s="58">
        <v>3.7303538896654844</v>
      </c>
      <c r="W1386" s="58">
        <v>0.7911855440068285</v>
      </c>
      <c r="X1386" s="58">
        <v>0.62203439884101508</v>
      </c>
      <c r="Y1386" s="58">
        <v>0.78163194367266842</v>
      </c>
      <c r="Z1386" s="58">
        <v>0.94442155585218779</v>
      </c>
    </row>
    <row r="1387" spans="19:26" x14ac:dyDescent="0.2">
      <c r="S1387" s="58">
        <v>7.5991443780530954</v>
      </c>
      <c r="T1387" s="58">
        <v>45.881780648043694</v>
      </c>
      <c r="U1387" s="58">
        <v>7.7021455240095396</v>
      </c>
      <c r="V1387" s="58">
        <v>53.972966712327278</v>
      </c>
      <c r="W1387" s="58">
        <v>0.79639903044115457</v>
      </c>
      <c r="X1387" s="58">
        <v>0.65036161549504201</v>
      </c>
      <c r="Y1387" s="58">
        <v>0.81455470464699631</v>
      </c>
      <c r="Z1387" s="58">
        <v>0.87752876835424087</v>
      </c>
    </row>
    <row r="1388" spans="19:26" x14ac:dyDescent="0.2">
      <c r="S1388" s="58">
        <v>6.3785987900747321</v>
      </c>
      <c r="T1388" s="58">
        <v>15.451180645667568</v>
      </c>
      <c r="U1388" s="58">
        <v>5.9369346313067393</v>
      </c>
      <c r="V1388" s="58">
        <v>15.852098925330823</v>
      </c>
      <c r="W1388" s="58">
        <v>0.71940852744355333</v>
      </c>
      <c r="X1388" s="58">
        <v>0.6654518090419228</v>
      </c>
      <c r="Y1388" s="58">
        <v>0.86404801763043171</v>
      </c>
      <c r="Z1388" s="58">
        <v>0.90812220233855812</v>
      </c>
    </row>
    <row r="1389" spans="19:26" x14ac:dyDescent="0.2">
      <c r="S1389" s="58">
        <v>4.6311919307198881</v>
      </c>
      <c r="T1389" s="58">
        <v>8.8284325678952236</v>
      </c>
      <c r="U1389" s="58">
        <v>4.8361410486915961</v>
      </c>
      <c r="V1389" s="58">
        <v>9.5299459977269745</v>
      </c>
      <c r="W1389" s="58">
        <v>0.78400081728478743</v>
      </c>
      <c r="X1389" s="58">
        <v>0.57931690168683714</v>
      </c>
      <c r="Y1389" s="58">
        <v>0.82707658294196729</v>
      </c>
      <c r="Z1389" s="58">
        <v>0.90992507868042505</v>
      </c>
    </row>
    <row r="1390" spans="19:26" x14ac:dyDescent="0.2">
      <c r="S1390" s="58">
        <v>4.202743540591654</v>
      </c>
      <c r="T1390" s="58">
        <v>7.5268157293435243</v>
      </c>
      <c r="U1390" s="58">
        <v>4.3865714239234004</v>
      </c>
      <c r="V1390" s="58">
        <v>5.1931377047078069</v>
      </c>
      <c r="W1390" s="58">
        <v>0.76446544602332223</v>
      </c>
      <c r="X1390" s="58">
        <v>0.6449350276124346</v>
      </c>
      <c r="Y1390" s="58">
        <v>0.78461469696326047</v>
      </c>
      <c r="Z1390" s="58">
        <v>0.91824107850218684</v>
      </c>
    </row>
    <row r="1391" spans="19:26" x14ac:dyDescent="0.2">
      <c r="S1391" s="58">
        <v>4.0654992228542843</v>
      </c>
      <c r="T1391" s="58">
        <v>6.801503857292615</v>
      </c>
      <c r="U1391" s="58">
        <v>4.1906116437559637</v>
      </c>
      <c r="V1391" s="58">
        <v>6.5917408761881884</v>
      </c>
      <c r="W1391" s="58">
        <v>0.82410127771957553</v>
      </c>
      <c r="X1391" s="58">
        <v>0.72626934713121338</v>
      </c>
      <c r="Y1391" s="58">
        <v>0.87955880729113656</v>
      </c>
      <c r="Z1391" s="58">
        <v>0.94409499693902388</v>
      </c>
    </row>
    <row r="1392" spans="19:26" x14ac:dyDescent="0.2">
      <c r="S1392" s="58">
        <v>3.5780531211004023</v>
      </c>
      <c r="T1392" s="58">
        <v>5.5071740554137332</v>
      </c>
      <c r="U1392" s="58">
        <v>3.2025880911739679</v>
      </c>
      <c r="V1392" s="58">
        <v>5.5470131597035204</v>
      </c>
      <c r="W1392" s="58">
        <v>0.76937062122790378</v>
      </c>
      <c r="X1392" s="58">
        <v>0.66086591042800968</v>
      </c>
      <c r="Y1392" s="58">
        <v>0.82520923178055694</v>
      </c>
      <c r="Z1392" s="58">
        <v>0.94931331791329543</v>
      </c>
    </row>
    <row r="1393" spans="19:26" x14ac:dyDescent="0.2">
      <c r="S1393" s="58">
        <v>3.6772448737380987</v>
      </c>
      <c r="T1393" s="58">
        <v>6.0643145201005213</v>
      </c>
      <c r="U1393" s="58">
        <v>3.3064233298154724</v>
      </c>
      <c r="V1393" s="58">
        <v>5.6631922712566709</v>
      </c>
      <c r="W1393" s="58">
        <v>0.82087258863590973</v>
      </c>
      <c r="X1393" s="58">
        <v>0.67531632577207168</v>
      </c>
      <c r="Y1393" s="58">
        <v>0.78895624904117556</v>
      </c>
      <c r="Z1393" s="58">
        <v>0.92503288200719525</v>
      </c>
    </row>
    <row r="1394" spans="19:26" x14ac:dyDescent="0.2">
      <c r="S1394" s="58">
        <v>5.4701887460385317</v>
      </c>
      <c r="T1394" s="58">
        <v>12.574708377148136</v>
      </c>
      <c r="U1394" s="58">
        <v>4.93840805742244</v>
      </c>
      <c r="V1394" s="58">
        <v>11.224056412400808</v>
      </c>
      <c r="W1394" s="58">
        <v>0.75504758557317053</v>
      </c>
      <c r="X1394" s="58">
        <v>0.57330084389791836</v>
      </c>
      <c r="Y1394" s="58">
        <v>0.81044328705849278</v>
      </c>
      <c r="Z1394" s="58">
        <v>0.89814728262528498</v>
      </c>
    </row>
    <row r="1395" spans="19:26" x14ac:dyDescent="0.2">
      <c r="S1395" s="58">
        <v>4.596110483732442</v>
      </c>
      <c r="T1395" s="58">
        <v>8.5856914131465718</v>
      </c>
      <c r="U1395" s="58">
        <v>5.2129591891598883</v>
      </c>
      <c r="V1395" s="58">
        <v>8.4256221538552722</v>
      </c>
      <c r="W1395" s="58">
        <v>0.80123161581418745</v>
      </c>
      <c r="X1395" s="58">
        <v>0.62961544133977798</v>
      </c>
      <c r="Y1395" s="58">
        <v>0.85336507419194063</v>
      </c>
      <c r="Z1395" s="58">
        <v>0.91780998959327731</v>
      </c>
    </row>
    <row r="1396" spans="19:26" x14ac:dyDescent="0.2">
      <c r="S1396" s="58">
        <v>4.8457833311832914</v>
      </c>
      <c r="T1396" s="58">
        <v>9.4837925859499297</v>
      </c>
      <c r="U1396" s="58">
        <v>5.0150585281315605</v>
      </c>
      <c r="V1396" s="58">
        <v>9.3070752146503679</v>
      </c>
      <c r="W1396" s="58">
        <v>0.7573197999686162</v>
      </c>
      <c r="X1396" s="58">
        <v>0.72032555262593279</v>
      </c>
      <c r="Y1396" s="58">
        <v>0.82190728283193792</v>
      </c>
      <c r="Z1396" s="58">
        <v>0.92226852862527253</v>
      </c>
    </row>
    <row r="1397" spans="19:26" x14ac:dyDescent="0.2">
      <c r="S1397" s="58">
        <v>4.7392038253950597</v>
      </c>
      <c r="T1397" s="58">
        <v>9.8137116779575031</v>
      </c>
      <c r="U1397" s="58">
        <v>4.8499926134718807</v>
      </c>
      <c r="V1397" s="58">
        <v>9.5082026531053518</v>
      </c>
      <c r="W1397" s="58">
        <v>0.79397380859199229</v>
      </c>
      <c r="X1397" s="58">
        <v>0.64729002495292032</v>
      </c>
      <c r="Y1397" s="58">
        <v>0.78932680839387726</v>
      </c>
      <c r="Z1397" s="58">
        <v>0.90449182132433281</v>
      </c>
    </row>
    <row r="1398" spans="19:26" x14ac:dyDescent="0.2">
      <c r="S1398" s="58">
        <v>5.2261032547888613</v>
      </c>
      <c r="T1398" s="58">
        <v>10.404685845019081</v>
      </c>
      <c r="U1398" s="58">
        <v>4.2092123689768064</v>
      </c>
      <c r="V1398" s="58">
        <v>8.4571877033573681</v>
      </c>
      <c r="W1398" s="58">
        <v>0.74500929564380602</v>
      </c>
      <c r="X1398" s="58">
        <v>0.7057588633460069</v>
      </c>
      <c r="Y1398" s="58">
        <v>0.8599393884178973</v>
      </c>
      <c r="Z1398" s="58">
        <v>0.92531299682290502</v>
      </c>
    </row>
    <row r="1399" spans="19:26" x14ac:dyDescent="0.2">
      <c r="S1399" s="58">
        <v>4.7974000079856314</v>
      </c>
      <c r="T1399" s="58">
        <v>9.1586485864168861</v>
      </c>
      <c r="U1399" s="58">
        <v>4.7488192271394238</v>
      </c>
      <c r="V1399" s="58">
        <v>7.4808819249653888</v>
      </c>
      <c r="W1399" s="58">
        <v>0.77828273357750311</v>
      </c>
      <c r="X1399" s="58">
        <v>0.61924596945954946</v>
      </c>
      <c r="Y1399" s="58">
        <v>0.85280239902542243</v>
      </c>
      <c r="Z1399" s="58">
        <v>0.91680304091303499</v>
      </c>
    </row>
    <row r="1400" spans="19:26" x14ac:dyDescent="0.2">
      <c r="S1400" s="58">
        <v>4.7616961351322242</v>
      </c>
      <c r="T1400" s="58">
        <v>9.4449880707372706</v>
      </c>
      <c r="U1400" s="58">
        <v>4.6824299945308692</v>
      </c>
      <c r="V1400" s="58">
        <v>8.1159673428401611</v>
      </c>
      <c r="W1400" s="58">
        <v>0.86332285275031895</v>
      </c>
      <c r="X1400" s="58">
        <v>0.64117786234841734</v>
      </c>
      <c r="Y1400" s="58">
        <v>0.87964075004536113</v>
      </c>
      <c r="Z1400" s="58">
        <v>0.91108879305710222</v>
      </c>
    </row>
    <row r="1401" spans="19:26" x14ac:dyDescent="0.2">
      <c r="S1401" s="58">
        <v>4.3329403457512283</v>
      </c>
      <c r="T1401" s="58">
        <v>7.3153925563320241</v>
      </c>
      <c r="U1401" s="58">
        <v>4.3858964595006995</v>
      </c>
      <c r="V1401" s="58">
        <v>9.2462863421941357</v>
      </c>
      <c r="W1401" s="58">
        <v>0.73259292691627431</v>
      </c>
      <c r="X1401" s="58">
        <v>0.63335882698944279</v>
      </c>
      <c r="Y1401" s="58">
        <v>0.84653375184672275</v>
      </c>
      <c r="Z1401" s="58">
        <v>0.93877839236880167</v>
      </c>
    </row>
    <row r="1402" spans="19:26" x14ac:dyDescent="0.2">
      <c r="S1402" s="58">
        <v>5.3262763015570807</v>
      </c>
      <c r="T1402" s="58">
        <v>11.100183739130207</v>
      </c>
      <c r="U1402" s="58">
        <v>4.9516665648692024</v>
      </c>
      <c r="V1402" s="58">
        <v>9.95412122672737</v>
      </c>
      <c r="W1402" s="58">
        <v>0.78155871285796619</v>
      </c>
      <c r="X1402" s="58">
        <v>0.72376462857447332</v>
      </c>
      <c r="Y1402" s="58">
        <v>0.87607304857318036</v>
      </c>
      <c r="Z1402" s="58">
        <v>0.92011034237452061</v>
      </c>
    </row>
    <row r="1403" spans="19:26" x14ac:dyDescent="0.2">
      <c r="S1403" s="58">
        <v>9.4699860024961318</v>
      </c>
      <c r="T1403" s="58">
        <v>340.79564075157612</v>
      </c>
      <c r="U1403" s="58">
        <v>9.9493921299330736</v>
      </c>
      <c r="V1403" s="58">
        <v>690.69820170243929</v>
      </c>
      <c r="W1403" s="58">
        <v>0.74807037495406725</v>
      </c>
      <c r="X1403" s="58">
        <v>0.70620650417977937</v>
      </c>
      <c r="Y1403" s="58">
        <v>0.82466741698961166</v>
      </c>
      <c r="Z1403" s="58">
        <v>0.87066971829839712</v>
      </c>
    </row>
    <row r="1404" spans="19:26" x14ac:dyDescent="0.2">
      <c r="S1404" s="58">
        <v>4.1897139935761292</v>
      </c>
      <c r="T1404" s="58">
        <v>7.2031195638250392</v>
      </c>
      <c r="U1404" s="58">
        <v>4.1849146040628353</v>
      </c>
      <c r="V1404" s="58">
        <v>6.5670981750420729</v>
      </c>
      <c r="W1404" s="58">
        <v>0.85036599328144835</v>
      </c>
      <c r="X1404" s="58">
        <v>0.73197267608597849</v>
      </c>
      <c r="Y1404" s="58">
        <v>0.89646019671315702</v>
      </c>
      <c r="Z1404" s="58">
        <v>0.93944686579118453</v>
      </c>
    </row>
    <row r="1405" spans="19:26" x14ac:dyDescent="0.2">
      <c r="S1405" s="58">
        <v>5.330271946547195</v>
      </c>
      <c r="T1405" s="58">
        <v>10.794029354550442</v>
      </c>
      <c r="U1405" s="58">
        <v>5.18967087559066</v>
      </c>
      <c r="V1405" s="58">
        <v>10.112538349733788</v>
      </c>
      <c r="W1405" s="58">
        <v>0.76808146410273848</v>
      </c>
      <c r="X1405" s="58">
        <v>0.80572238630368831</v>
      </c>
      <c r="Y1405" s="58">
        <v>0.88674488054785416</v>
      </c>
      <c r="Z1405" s="58">
        <v>0.93334833162492981</v>
      </c>
    </row>
    <row r="1406" spans="19:26" x14ac:dyDescent="0.2">
      <c r="S1406" s="58">
        <v>7.9699419946231842</v>
      </c>
      <c r="T1406" s="58">
        <v>60.450948520493526</v>
      </c>
      <c r="U1406" s="58">
        <v>7.3757757556598307</v>
      </c>
      <c r="V1406" s="58">
        <v>31.541427848783336</v>
      </c>
      <c r="W1406" s="58">
        <v>0.85886236621749212</v>
      </c>
      <c r="X1406" s="58">
        <v>0.747674935031023</v>
      </c>
      <c r="Y1406" s="58">
        <v>0.86898354089211771</v>
      </c>
      <c r="Z1406" s="58">
        <v>0.87690718961384373</v>
      </c>
    </row>
    <row r="1407" spans="19:26" x14ac:dyDescent="0.2">
      <c r="S1407" s="58">
        <v>3.517857984365222</v>
      </c>
      <c r="T1407" s="58">
        <v>5.6118244940721906</v>
      </c>
      <c r="U1407" s="58">
        <v>3.4670627751248002</v>
      </c>
      <c r="V1407" s="58">
        <v>5.1054291720500871</v>
      </c>
      <c r="W1407" s="58">
        <v>0.82487234375336493</v>
      </c>
      <c r="X1407" s="58">
        <v>0.74345983105696567</v>
      </c>
      <c r="Y1407" s="58">
        <v>0.79107529392320919</v>
      </c>
      <c r="Z1407" s="58">
        <v>0.93698650550752827</v>
      </c>
    </row>
    <row r="1408" spans="19:26" x14ac:dyDescent="0.2">
      <c r="S1408" s="58">
        <v>4.0692334457353505</v>
      </c>
      <c r="T1408" s="58">
        <v>7.0810335719994866</v>
      </c>
      <c r="U1408" s="58">
        <v>4.4246196791457209</v>
      </c>
      <c r="V1408" s="58">
        <v>6.4977441181638218</v>
      </c>
      <c r="W1408" s="58">
        <v>0.74348204605014379</v>
      </c>
      <c r="X1408" s="58">
        <v>0.73854488580620814</v>
      </c>
      <c r="Y1408" s="58">
        <v>0.76986218248975902</v>
      </c>
      <c r="Z1408" s="58">
        <v>0.93092131034074699</v>
      </c>
    </row>
    <row r="1409" spans="19:26" x14ac:dyDescent="0.2">
      <c r="S1409" s="58">
        <v>2.4366544941039567</v>
      </c>
      <c r="T1409" s="58">
        <v>3.1623283877397457</v>
      </c>
      <c r="U1409" s="58">
        <v>2.1925490212728831</v>
      </c>
      <c r="V1409" s="58">
        <v>2.9503260714826673</v>
      </c>
      <c r="W1409" s="58">
        <v>0.87617118284022089</v>
      </c>
      <c r="X1409" s="58">
        <v>0.54390118200741477</v>
      </c>
      <c r="Y1409" s="58">
        <v>0.82223752936083139</v>
      </c>
      <c r="Z1409" s="58">
        <v>0.95010083383493915</v>
      </c>
    </row>
    <row r="1410" spans="19:26" x14ac:dyDescent="0.2">
      <c r="S1410" s="58">
        <v>4.0107984205598388</v>
      </c>
      <c r="T1410" s="58">
        <v>6.6500443977384212</v>
      </c>
      <c r="U1410" s="58">
        <v>3.9056171239007988</v>
      </c>
      <c r="V1410" s="58">
        <v>5.3879960655352219</v>
      </c>
      <c r="W1410" s="58">
        <v>0.79276675862586043</v>
      </c>
      <c r="X1410" s="58">
        <v>0.69751969614557929</v>
      </c>
      <c r="Y1410" s="58">
        <v>0.85104757699102929</v>
      </c>
      <c r="Z1410" s="58">
        <v>0.9416866130145134</v>
      </c>
    </row>
    <row r="1411" spans="19:26" x14ac:dyDescent="0.2">
      <c r="S1411" s="58">
        <v>4.710597320201277</v>
      </c>
      <c r="T1411" s="58">
        <v>9.2116046948883454</v>
      </c>
      <c r="U1411" s="58">
        <v>4.5852467349053212</v>
      </c>
      <c r="V1411" s="58">
        <v>9.4588746076662407</v>
      </c>
      <c r="W1411" s="58">
        <v>0.76980331691968229</v>
      </c>
      <c r="X1411" s="58">
        <v>0.79921275836560135</v>
      </c>
      <c r="Y1411" s="58">
        <v>0.80914156094371648</v>
      </c>
      <c r="Z1411" s="58">
        <v>0.92592027806601596</v>
      </c>
    </row>
    <row r="1412" spans="19:26" x14ac:dyDescent="0.2">
      <c r="S1412" s="58">
        <v>6.5806136255432932</v>
      </c>
      <c r="T1412" s="58">
        <v>21.590361905588868</v>
      </c>
      <c r="U1412" s="58">
        <v>6.6525457112351365</v>
      </c>
      <c r="V1412" s="58">
        <v>15.359251877598963</v>
      </c>
      <c r="W1412" s="58">
        <v>0.82840895638663525</v>
      </c>
      <c r="X1412" s="58">
        <v>0.69061615390112441</v>
      </c>
      <c r="Y1412" s="58">
        <v>0.8621337016446079</v>
      </c>
      <c r="Z1412" s="58">
        <v>0.88993109155738703</v>
      </c>
    </row>
    <row r="1413" spans="19:26" x14ac:dyDescent="0.2">
      <c r="S1413" s="58">
        <v>6.2873232814001909</v>
      </c>
      <c r="T1413" s="58">
        <v>19.880668227922691</v>
      </c>
      <c r="U1413" s="58">
        <v>5.6779117608512486</v>
      </c>
      <c r="V1413" s="58">
        <v>16.304332538067623</v>
      </c>
      <c r="W1413" s="58">
        <v>0.82598604748778792</v>
      </c>
      <c r="X1413" s="58">
        <v>0.69270074182271757</v>
      </c>
      <c r="Y1413" s="58">
        <v>0.83493438397577702</v>
      </c>
      <c r="Z1413" s="58">
        <v>0.88992714940172846</v>
      </c>
    </row>
    <row r="1414" spans="19:26" x14ac:dyDescent="0.2">
      <c r="S1414" s="58">
        <v>5.5329123910044489</v>
      </c>
      <c r="T1414" s="58">
        <v>12.73726620755872</v>
      </c>
      <c r="U1414" s="58">
        <v>4.9748976971215688</v>
      </c>
      <c r="V1414" s="58">
        <v>11.841531191046855</v>
      </c>
      <c r="W1414" s="58">
        <v>0.77910672456017904</v>
      </c>
      <c r="X1414" s="58">
        <v>0.63305265263598576</v>
      </c>
      <c r="Y1414" s="58">
        <v>0.83880123672901563</v>
      </c>
      <c r="Z1414" s="58">
        <v>0.90264899562217094</v>
      </c>
    </row>
    <row r="1415" spans="19:26" x14ac:dyDescent="0.2">
      <c r="S1415" s="58">
        <v>4.0828841817913526</v>
      </c>
      <c r="T1415" s="58">
        <v>7.2197530064343818</v>
      </c>
      <c r="U1415" s="58">
        <v>4.1198706288489397</v>
      </c>
      <c r="V1415" s="58">
        <v>8.9200246841826054</v>
      </c>
      <c r="W1415" s="58">
        <v>0.87274750645713683</v>
      </c>
      <c r="X1415" s="58">
        <v>0.62777419201425066</v>
      </c>
      <c r="Y1415" s="58">
        <v>0.84563787094789633</v>
      </c>
      <c r="Z1415" s="58">
        <v>0.91592170448802634</v>
      </c>
    </row>
    <row r="1416" spans="19:26" x14ac:dyDescent="0.2">
      <c r="S1416" s="58">
        <v>5.0072412764203351</v>
      </c>
      <c r="T1416" s="58">
        <v>9.5969935267410182</v>
      </c>
      <c r="U1416" s="58">
        <v>5.8339849640308383</v>
      </c>
      <c r="V1416" s="58">
        <v>12.644057040198454</v>
      </c>
      <c r="W1416" s="58">
        <v>0.72888620167245721</v>
      </c>
      <c r="X1416" s="58">
        <v>0.7691884630145045</v>
      </c>
      <c r="Y1416" s="58">
        <v>0.839462609392016</v>
      </c>
      <c r="Z1416" s="58">
        <v>0.93579462209612418</v>
      </c>
    </row>
    <row r="1417" spans="19:26" x14ac:dyDescent="0.2">
      <c r="S1417" s="58">
        <v>6.0655294729213294</v>
      </c>
      <c r="T1417" s="58">
        <v>14.700669213179006</v>
      </c>
      <c r="U1417" s="58">
        <v>6.7515543107098814</v>
      </c>
      <c r="V1417" s="58">
        <v>15.475363235143778</v>
      </c>
      <c r="W1417" s="58">
        <v>0.71898068908374879</v>
      </c>
      <c r="X1417" s="58">
        <v>0.71632622489592002</v>
      </c>
      <c r="Y1417" s="58">
        <v>0.82667236083848838</v>
      </c>
      <c r="Z1417" s="58">
        <v>0.9086449189409439</v>
      </c>
    </row>
    <row r="1418" spans="19:26" x14ac:dyDescent="0.2">
      <c r="S1418" s="58">
        <v>5.0787600381330185</v>
      </c>
      <c r="T1418" s="58">
        <v>12.235399429676967</v>
      </c>
      <c r="U1418" s="58">
        <v>5.1872471696992264</v>
      </c>
      <c r="V1418" s="58">
        <v>10.466249399998555</v>
      </c>
      <c r="W1418" s="58">
        <v>0.86660072212042583</v>
      </c>
      <c r="X1418" s="58">
        <v>0.69620323483645019</v>
      </c>
      <c r="Y1418" s="58">
        <v>0.7995718133246702</v>
      </c>
      <c r="Z1418" s="58">
        <v>0.89596418264570299</v>
      </c>
    </row>
    <row r="1419" spans="19:26" x14ac:dyDescent="0.2">
      <c r="S1419" s="58">
        <v>3.653316889694592</v>
      </c>
      <c r="T1419" s="58">
        <v>6.0774767499889704</v>
      </c>
      <c r="U1419" s="58">
        <v>3.1132184784432937</v>
      </c>
      <c r="V1419" s="58">
        <v>5.8539844464606459</v>
      </c>
      <c r="W1419" s="58">
        <v>0.83180792797450909</v>
      </c>
      <c r="X1419" s="58">
        <v>0.66038376929019038</v>
      </c>
      <c r="Y1419" s="58">
        <v>0.77752292840616866</v>
      </c>
      <c r="Z1419" s="58">
        <v>0.91927546772357893</v>
      </c>
    </row>
    <row r="1420" spans="19:26" x14ac:dyDescent="0.2">
      <c r="S1420" s="58">
        <v>4.1046086079950195</v>
      </c>
      <c r="T1420" s="58">
        <v>6.5443579008984294</v>
      </c>
      <c r="U1420" s="58">
        <v>4.2732807419997041</v>
      </c>
      <c r="V1420" s="58">
        <v>7.4502298944902403</v>
      </c>
      <c r="W1420" s="58">
        <v>0.70482166065347651</v>
      </c>
      <c r="X1420" s="58">
        <v>0.60005805722982575</v>
      </c>
      <c r="Y1420" s="58">
        <v>0.84241845290605821</v>
      </c>
      <c r="Z1420" s="58">
        <v>0.94845217919535529</v>
      </c>
    </row>
    <row r="1421" spans="19:26" x14ac:dyDescent="0.2">
      <c r="S1421" s="58">
        <v>3.7972963911509785</v>
      </c>
      <c r="T1421" s="58">
        <v>6.1086221642539549</v>
      </c>
      <c r="U1421" s="58">
        <v>3.5857290604874295</v>
      </c>
      <c r="V1421" s="58">
        <v>5.860165436898872</v>
      </c>
      <c r="W1421" s="58">
        <v>0.79463917413199714</v>
      </c>
      <c r="X1421" s="58">
        <v>0.70388603006860984</v>
      </c>
      <c r="Y1421" s="58">
        <v>0.83889855035697425</v>
      </c>
      <c r="Z1421" s="58">
        <v>0.94531437522744022</v>
      </c>
    </row>
    <row r="1422" spans="19:26" x14ac:dyDescent="0.2">
      <c r="S1422" s="58">
        <v>4.6676625301622279</v>
      </c>
      <c r="T1422" s="58">
        <v>9.172395501526891</v>
      </c>
      <c r="U1422" s="58">
        <v>4.6977895747447098</v>
      </c>
      <c r="V1422" s="58">
        <v>8.5160092149050275</v>
      </c>
      <c r="W1422" s="58">
        <v>0.76929849460826749</v>
      </c>
      <c r="X1422" s="58">
        <v>0.77458583235500778</v>
      </c>
      <c r="Y1422" s="58">
        <v>0.79733633882582955</v>
      </c>
      <c r="Z1422" s="58">
        <v>0.92159386339821392</v>
      </c>
    </row>
    <row r="1423" spans="19:26" x14ac:dyDescent="0.2">
      <c r="S1423" s="58">
        <v>4.3536806296240984</v>
      </c>
      <c r="T1423" s="58">
        <v>7.4448192630383794</v>
      </c>
      <c r="U1423" s="58">
        <v>4.1584481175962065</v>
      </c>
      <c r="V1423" s="58">
        <v>7.3601246455812932</v>
      </c>
      <c r="W1423" s="58">
        <v>0.76282317000486166</v>
      </c>
      <c r="X1423" s="58">
        <v>0.73556672115640787</v>
      </c>
      <c r="Y1423" s="58">
        <v>0.86540116975839143</v>
      </c>
      <c r="Z1423" s="58">
        <v>0.94847338978150542</v>
      </c>
    </row>
    <row r="1424" spans="19:26" x14ac:dyDescent="0.2">
      <c r="S1424" s="58">
        <v>5.4897181883762922</v>
      </c>
      <c r="T1424" s="58">
        <v>13.395890244969237</v>
      </c>
      <c r="U1424" s="58">
        <v>4.7312848902511755</v>
      </c>
      <c r="V1424" s="58">
        <v>9.1058118571576561</v>
      </c>
      <c r="W1424" s="58">
        <v>0.81632876940472998</v>
      </c>
      <c r="X1424" s="58">
        <v>0.75647726850540331</v>
      </c>
      <c r="Y1424" s="58">
        <v>0.82836661058412098</v>
      </c>
      <c r="Z1424" s="58">
        <v>0.9035394764926773</v>
      </c>
    </row>
    <row r="1425" spans="19:26" x14ac:dyDescent="0.2">
      <c r="S1425" s="58">
        <v>4.0067423689204071</v>
      </c>
      <c r="T1425" s="58">
        <v>6.8598818569760605</v>
      </c>
      <c r="U1425" s="58">
        <v>3.6756118855014033</v>
      </c>
      <c r="V1425" s="58">
        <v>6.1934076496022703</v>
      </c>
      <c r="W1425" s="58">
        <v>0.83288215992671266</v>
      </c>
      <c r="X1425" s="58">
        <v>0.62590753857021553</v>
      </c>
      <c r="Y1425" s="58">
        <v>0.83833573178052501</v>
      </c>
      <c r="Z1425" s="58">
        <v>0.92186872444922174</v>
      </c>
    </row>
    <row r="1426" spans="19:26" x14ac:dyDescent="0.2">
      <c r="S1426" s="58">
        <v>3.7202766239278877</v>
      </c>
      <c r="T1426" s="58">
        <v>5.878787862971115</v>
      </c>
      <c r="U1426" s="58">
        <v>3.4447786018602788</v>
      </c>
      <c r="V1426" s="58">
        <v>6.0202367184173529</v>
      </c>
      <c r="W1426" s="58">
        <v>0.83573411580746659</v>
      </c>
      <c r="X1426" s="58">
        <v>0.56411233274208961</v>
      </c>
      <c r="Y1426" s="58">
        <v>0.87880568611710985</v>
      </c>
      <c r="Z1426" s="58">
        <v>0.93022775495485766</v>
      </c>
    </row>
    <row r="1427" spans="19:26" x14ac:dyDescent="0.2">
      <c r="S1427" s="58">
        <v>4.7124220612472953</v>
      </c>
      <c r="T1427" s="58">
        <v>8.5101542765091782</v>
      </c>
      <c r="U1427" s="58">
        <v>4.9035048469817744</v>
      </c>
      <c r="V1427" s="58">
        <v>9.0405592156017089</v>
      </c>
      <c r="W1427" s="58">
        <v>0.72910499521241057</v>
      </c>
      <c r="X1427" s="58">
        <v>0.78499923382427206</v>
      </c>
      <c r="Y1427" s="58">
        <v>0.84316039517177888</v>
      </c>
      <c r="Z1427" s="58">
        <v>0.94710553736706904</v>
      </c>
    </row>
    <row r="1428" spans="19:26" x14ac:dyDescent="0.2">
      <c r="S1428" s="58">
        <v>7.9083118097700007</v>
      </c>
      <c r="T1428" s="58">
        <v>34.881248493408258</v>
      </c>
      <c r="U1428" s="58">
        <v>7.9190293414544914</v>
      </c>
      <c r="V1428" s="58">
        <v>29.110836449896016</v>
      </c>
      <c r="W1428" s="58">
        <v>0.75313653071873954</v>
      </c>
      <c r="X1428" s="58">
        <v>0.72232968473363879</v>
      </c>
      <c r="Y1428" s="58">
        <v>0.85929394555627059</v>
      </c>
      <c r="Z1428" s="58">
        <v>0.88590825617076518</v>
      </c>
    </row>
    <row r="1429" spans="19:26" x14ac:dyDescent="0.2">
      <c r="S1429" s="58">
        <v>5.0814066044505601</v>
      </c>
      <c r="T1429" s="58">
        <v>9.8399343362464755</v>
      </c>
      <c r="U1429" s="58">
        <v>4.9666852628309579</v>
      </c>
      <c r="V1429" s="58">
        <v>8.7613657092759887</v>
      </c>
      <c r="W1429" s="58">
        <v>0.74633997099196214</v>
      </c>
      <c r="X1429" s="58">
        <v>0.65676511923662262</v>
      </c>
      <c r="Y1429" s="58">
        <v>0.86057587420126558</v>
      </c>
      <c r="Z1429" s="58">
        <v>0.92334934255739387</v>
      </c>
    </row>
    <row r="1430" spans="19:26" x14ac:dyDescent="0.2">
      <c r="S1430" s="58">
        <v>3.5445428586702574</v>
      </c>
      <c r="T1430" s="58">
        <v>5.5149352240237617</v>
      </c>
      <c r="U1430" s="58">
        <v>3.5986405110499957</v>
      </c>
      <c r="V1430" s="58">
        <v>6.0323467668867119</v>
      </c>
      <c r="W1430" s="58">
        <v>0.84684274965612727</v>
      </c>
      <c r="X1430" s="58">
        <v>0.59308650719344003</v>
      </c>
      <c r="Y1430" s="58">
        <v>0.8565163338666083</v>
      </c>
      <c r="Z1430" s="58">
        <v>0.93204076448569972</v>
      </c>
    </row>
    <row r="1431" spans="19:26" x14ac:dyDescent="0.2">
      <c r="S1431" s="58">
        <v>5.3084375808406374</v>
      </c>
      <c r="T1431" s="58">
        <v>10.778500496581808</v>
      </c>
      <c r="U1431" s="58">
        <v>5.8075566717559388</v>
      </c>
      <c r="V1431" s="58">
        <v>11.249224813854298</v>
      </c>
      <c r="W1431" s="58">
        <v>0.7377691347132842</v>
      </c>
      <c r="X1431" s="58">
        <v>0.76175715656469867</v>
      </c>
      <c r="Y1431" s="58">
        <v>0.85026903112445518</v>
      </c>
      <c r="Z1431" s="58">
        <v>0.92818217802054803</v>
      </c>
    </row>
    <row r="1432" spans="19:26" x14ac:dyDescent="0.2">
      <c r="S1432" s="58">
        <v>4.3235201118906685</v>
      </c>
      <c r="T1432" s="58">
        <v>7.3019409309294705</v>
      </c>
      <c r="U1432" s="58">
        <v>3.9498838118650532</v>
      </c>
      <c r="V1432" s="58">
        <v>5.6061321609869585</v>
      </c>
      <c r="W1432" s="58">
        <v>0.72398761293435676</v>
      </c>
      <c r="X1432" s="58">
        <v>0.65356540573343125</v>
      </c>
      <c r="Y1432" s="58">
        <v>0.83552583554781068</v>
      </c>
      <c r="Z1432" s="58">
        <v>0.94112385826681766</v>
      </c>
    </row>
    <row r="1433" spans="19:26" x14ac:dyDescent="0.2">
      <c r="S1433" s="58">
        <v>5.2516366718088854</v>
      </c>
      <c r="T1433" s="58">
        <v>11.913739363107345</v>
      </c>
      <c r="U1433" s="58">
        <v>5.6940287556867579</v>
      </c>
      <c r="V1433" s="58">
        <v>15.002943367316348</v>
      </c>
      <c r="W1433" s="58">
        <v>0.82245493813551107</v>
      </c>
      <c r="X1433" s="58">
        <v>0.60967651861129013</v>
      </c>
      <c r="Y1433" s="58">
        <v>0.83739298558546627</v>
      </c>
      <c r="Z1433" s="58">
        <v>0.89922832626176175</v>
      </c>
    </row>
    <row r="1434" spans="19:26" x14ac:dyDescent="0.2">
      <c r="S1434" s="58">
        <v>4.3382286840989597</v>
      </c>
      <c r="T1434" s="58">
        <v>7.6560186458377517</v>
      </c>
      <c r="U1434" s="58">
        <v>4.6436696105246513</v>
      </c>
      <c r="V1434" s="58">
        <v>10.590325795713419</v>
      </c>
      <c r="W1434" s="58">
        <v>0.75313028376629076</v>
      </c>
      <c r="X1434" s="58">
        <v>0.63959972171336965</v>
      </c>
      <c r="Y1434" s="58">
        <v>0.81752011757265253</v>
      </c>
      <c r="Z1434" s="58">
        <v>0.9257636765689401</v>
      </c>
    </row>
    <row r="1435" spans="19:26" x14ac:dyDescent="0.2">
      <c r="S1435" s="58">
        <v>7.0181989724004987</v>
      </c>
      <c r="T1435" s="58">
        <v>19.774389946899792</v>
      </c>
      <c r="U1435" s="58">
        <v>5.9013692877795787</v>
      </c>
      <c r="V1435" s="58">
        <v>16.597144586175357</v>
      </c>
      <c r="W1435" s="58">
        <v>0.70980062893254847</v>
      </c>
      <c r="X1435" s="58">
        <v>0.69450151353879119</v>
      </c>
      <c r="Y1435" s="58">
        <v>0.85533099711689664</v>
      </c>
      <c r="Z1435" s="58">
        <v>0.90148567079291353</v>
      </c>
    </row>
    <row r="1436" spans="19:26" x14ac:dyDescent="0.2">
      <c r="S1436" s="58">
        <v>5.771848414244122</v>
      </c>
      <c r="T1436" s="58">
        <v>14.907696444892974</v>
      </c>
      <c r="U1436" s="58">
        <v>5.929798074677521</v>
      </c>
      <c r="V1436" s="58">
        <v>15.659725569677464</v>
      </c>
      <c r="W1436" s="58">
        <v>0.7881173670663798</v>
      </c>
      <c r="X1436" s="58">
        <v>0.5819438741408971</v>
      </c>
      <c r="Y1436" s="58">
        <v>0.81981403762772587</v>
      </c>
      <c r="Z1436" s="58">
        <v>0.89251435757311781</v>
      </c>
    </row>
    <row r="1437" spans="19:26" x14ac:dyDescent="0.2">
      <c r="S1437" s="58">
        <v>3.2003744957676243</v>
      </c>
      <c r="T1437" s="58">
        <v>4.7190306985867672</v>
      </c>
      <c r="U1437" s="58">
        <v>2.9361415895709677</v>
      </c>
      <c r="V1437" s="58">
        <v>5.2191855204794368</v>
      </c>
      <c r="W1437" s="58">
        <v>0.81156949820917357</v>
      </c>
      <c r="X1437" s="58">
        <v>0.66097916040605253</v>
      </c>
      <c r="Y1437" s="58">
        <v>0.81083781251499332</v>
      </c>
      <c r="Z1437" s="58">
        <v>0.94754705972240205</v>
      </c>
    </row>
    <row r="1438" spans="19:26" x14ac:dyDescent="0.2">
      <c r="S1438" s="58">
        <v>4.1342379338692554</v>
      </c>
      <c r="T1438" s="58">
        <v>7.5104409348710162</v>
      </c>
      <c r="U1438" s="58">
        <v>3.9524283549826906</v>
      </c>
      <c r="V1438" s="58">
        <v>8.5922812850744297</v>
      </c>
      <c r="W1438" s="58">
        <v>0.85364161989460974</v>
      </c>
      <c r="X1438" s="58">
        <v>0.60359869522853771</v>
      </c>
      <c r="Y1438" s="58">
        <v>0.81492671443728226</v>
      </c>
      <c r="Z1438" s="58">
        <v>0.90919432828768487</v>
      </c>
    </row>
    <row r="1439" spans="19:26" x14ac:dyDescent="0.2">
      <c r="S1439" s="58">
        <v>5.0215404788965881</v>
      </c>
      <c r="T1439" s="58">
        <v>9.5334956084520623</v>
      </c>
      <c r="U1439" s="58">
        <v>5.484012653081896</v>
      </c>
      <c r="V1439" s="58">
        <v>10.378642102161814</v>
      </c>
      <c r="W1439" s="58">
        <v>0.69644605711736896</v>
      </c>
      <c r="X1439" s="58">
        <v>0.74926476808027342</v>
      </c>
      <c r="Y1439" s="58">
        <v>0.81617143215989041</v>
      </c>
      <c r="Z1439" s="58">
        <v>0.9365187424608632</v>
      </c>
    </row>
    <row r="1440" spans="19:26" x14ac:dyDescent="0.2">
      <c r="S1440" s="58">
        <v>4.8933232492909067</v>
      </c>
      <c r="T1440" s="58">
        <v>9.6736195449169955</v>
      </c>
      <c r="U1440" s="58">
        <v>4.5860907498880064</v>
      </c>
      <c r="V1440" s="58">
        <v>9.3275784837854143</v>
      </c>
      <c r="W1440" s="58">
        <v>0.73882797953660173</v>
      </c>
      <c r="X1440" s="58">
        <v>0.6057417458800618</v>
      </c>
      <c r="Y1440" s="58">
        <v>0.80628460892963183</v>
      </c>
      <c r="Z1440" s="58">
        <v>0.91113673182160748</v>
      </c>
    </row>
    <row r="1441" spans="19:26" x14ac:dyDescent="0.2">
      <c r="S1441" s="58">
        <v>2.7126672354524715</v>
      </c>
      <c r="T1441" s="58">
        <v>3.6959507842576667</v>
      </c>
      <c r="U1441" s="58">
        <v>3.1885365536389108</v>
      </c>
      <c r="V1441" s="58">
        <v>4.2498241089924411</v>
      </c>
      <c r="W1441" s="58">
        <v>0.83480513551211966</v>
      </c>
      <c r="X1441" s="58">
        <v>0.52779861292508756</v>
      </c>
      <c r="Y1441" s="58">
        <v>0.80059575296539609</v>
      </c>
      <c r="Z1441" s="58">
        <v>0.93681509045515987</v>
      </c>
    </row>
    <row r="1442" spans="19:26" x14ac:dyDescent="0.2">
      <c r="S1442" s="58">
        <v>5.0476001456042638</v>
      </c>
      <c r="T1442" s="58">
        <v>9.7552268591810396</v>
      </c>
      <c r="U1442" s="58">
        <v>4.7077866846272691</v>
      </c>
      <c r="V1442" s="58">
        <v>9.4257579762708161</v>
      </c>
      <c r="W1442" s="58">
        <v>0.77810399557599641</v>
      </c>
      <c r="X1442" s="58">
        <v>0.71325666088792694</v>
      </c>
      <c r="Y1442" s="58">
        <v>0.88833815424248497</v>
      </c>
      <c r="Z1442" s="58">
        <v>0.92889492691126119</v>
      </c>
    </row>
    <row r="1443" spans="19:26" x14ac:dyDescent="0.2">
      <c r="S1443" s="58">
        <v>4.770899176157557</v>
      </c>
      <c r="T1443" s="58">
        <v>8.7212964110666231</v>
      </c>
      <c r="U1443" s="58">
        <v>4.9259106137231967</v>
      </c>
      <c r="V1443" s="58">
        <v>9.1390967036197086</v>
      </c>
      <c r="W1443" s="58">
        <v>0.7318979774811134</v>
      </c>
      <c r="X1443" s="58">
        <v>0.69167304511579053</v>
      </c>
      <c r="Y1443" s="58">
        <v>0.84464188068054735</v>
      </c>
      <c r="Z1443" s="58">
        <v>0.93406636313946734</v>
      </c>
    </row>
    <row r="1444" spans="19:26" x14ac:dyDescent="0.2">
      <c r="S1444" s="58">
        <v>3.7922979895037683</v>
      </c>
      <c r="T1444" s="58">
        <v>6.1168172944033472</v>
      </c>
      <c r="U1444" s="58">
        <v>3.0287633705395547</v>
      </c>
      <c r="V1444" s="58">
        <v>6.7217786879076504</v>
      </c>
      <c r="W1444" s="58">
        <v>0.81623461240251438</v>
      </c>
      <c r="X1444" s="58">
        <v>0.70899429724949437</v>
      </c>
      <c r="Y1444" s="58">
        <v>0.85072287457753593</v>
      </c>
      <c r="Z1444" s="58">
        <v>0.94443794513739743</v>
      </c>
    </row>
    <row r="1445" spans="19:26" x14ac:dyDescent="0.2">
      <c r="S1445" s="58">
        <v>8.7214629789292939</v>
      </c>
      <c r="T1445" s="58">
        <v>49.420268459402578</v>
      </c>
      <c r="U1445" s="58">
        <v>8.2545849761512002</v>
      </c>
      <c r="V1445" s="58">
        <v>46.832089221206573</v>
      </c>
      <c r="W1445" s="58">
        <v>0.7521417804451147</v>
      </c>
      <c r="X1445" s="58">
        <v>0.78856920171813405</v>
      </c>
      <c r="Y1445" s="58">
        <v>0.88442056351661069</v>
      </c>
      <c r="Z1445" s="58">
        <v>0.88343772768444329</v>
      </c>
    </row>
    <row r="1446" spans="19:26" x14ac:dyDescent="0.2">
      <c r="S1446" s="58">
        <v>3.6906571810283344</v>
      </c>
      <c r="T1446" s="58">
        <v>6.0172011076861986</v>
      </c>
      <c r="U1446" s="58">
        <v>4.1119998450743713</v>
      </c>
      <c r="V1446" s="58">
        <v>7.0946832817378684</v>
      </c>
      <c r="W1446" s="58">
        <v>0.8159200650259818</v>
      </c>
      <c r="X1446" s="58">
        <v>0.69908835650319967</v>
      </c>
      <c r="Y1446" s="58">
        <v>0.80504804793197604</v>
      </c>
      <c r="Z1446" s="58">
        <v>0.9328093833347334</v>
      </c>
    </row>
    <row r="1447" spans="19:26" x14ac:dyDescent="0.2">
      <c r="S1447" s="58">
        <v>4.0370382143765289</v>
      </c>
      <c r="T1447" s="58">
        <v>6.6616515719358</v>
      </c>
      <c r="U1447" s="58">
        <v>4.146153439624169</v>
      </c>
      <c r="V1447" s="58">
        <v>5.9069218811794499</v>
      </c>
      <c r="W1447" s="58">
        <v>0.77047556669931472</v>
      </c>
      <c r="X1447" s="58">
        <v>0.60398143475150734</v>
      </c>
      <c r="Y1447" s="58">
        <v>0.84486394585646107</v>
      </c>
      <c r="Z1447" s="58">
        <v>0.93240086901786823</v>
      </c>
    </row>
    <row r="1448" spans="19:26" x14ac:dyDescent="0.2">
      <c r="S1448" s="58">
        <v>3.8529069669555627</v>
      </c>
      <c r="T1448" s="58">
        <v>6.3064467876890076</v>
      </c>
      <c r="U1448" s="58">
        <v>4.1727560979848928</v>
      </c>
      <c r="V1448" s="58">
        <v>7.3779952877899566</v>
      </c>
      <c r="W1448" s="58">
        <v>0.7828880518976209</v>
      </c>
      <c r="X1448" s="58">
        <v>0.59786568216200986</v>
      </c>
      <c r="Y1448" s="58">
        <v>0.81973193540207978</v>
      </c>
      <c r="Z1448" s="58">
        <v>0.92716996779661587</v>
      </c>
    </row>
    <row r="1449" spans="19:26" x14ac:dyDescent="0.2">
      <c r="S1449" s="58">
        <v>3.6574022490965619</v>
      </c>
      <c r="T1449" s="58">
        <v>5.892527502820835</v>
      </c>
      <c r="U1449" s="58">
        <v>3.3955624759648773</v>
      </c>
      <c r="V1449" s="58">
        <v>6.0415758292030102</v>
      </c>
      <c r="W1449" s="58">
        <v>0.85730333917443891</v>
      </c>
      <c r="X1449" s="58">
        <v>0.69394570331311478</v>
      </c>
      <c r="Y1449" s="58">
        <v>0.84118807302605481</v>
      </c>
      <c r="Z1449" s="58">
        <v>0.93548022912177198</v>
      </c>
    </row>
    <row r="1450" spans="19:26" x14ac:dyDescent="0.2">
      <c r="S1450" s="58">
        <v>3.8621525050147127</v>
      </c>
      <c r="T1450" s="58">
        <v>6.3405921810025552</v>
      </c>
      <c r="U1450" s="58">
        <v>3.6302042483682517</v>
      </c>
      <c r="V1450" s="58">
        <v>6.1906914227483156</v>
      </c>
      <c r="W1450" s="58">
        <v>0.78200365787281789</v>
      </c>
      <c r="X1450" s="58">
        <v>0.73981909188655826</v>
      </c>
      <c r="Y1450" s="58">
        <v>0.81739275451546001</v>
      </c>
      <c r="Z1450" s="58">
        <v>0.94392300101349547</v>
      </c>
    </row>
    <row r="1451" spans="19:26" x14ac:dyDescent="0.2">
      <c r="S1451" s="58">
        <v>4.902329741404059</v>
      </c>
      <c r="T1451" s="58">
        <v>9.9059249195884167</v>
      </c>
      <c r="U1451" s="58">
        <v>4.6924834798401438</v>
      </c>
      <c r="V1451" s="58">
        <v>8.3862261682319659</v>
      </c>
      <c r="W1451" s="58">
        <v>0.77354717934691652</v>
      </c>
      <c r="X1451" s="58">
        <v>0.73148119328683225</v>
      </c>
      <c r="Y1451" s="58">
        <v>0.82035592859382356</v>
      </c>
      <c r="Z1451" s="58">
        <v>0.91812344298636939</v>
      </c>
    </row>
    <row r="1452" spans="19:26" x14ac:dyDescent="0.2">
      <c r="S1452" s="58">
        <v>4.0477226642191093</v>
      </c>
      <c r="T1452" s="58">
        <v>7.0983021133803561</v>
      </c>
      <c r="U1452" s="58">
        <v>4.1101315738765649</v>
      </c>
      <c r="V1452" s="58">
        <v>7.3074091394171132</v>
      </c>
      <c r="W1452" s="58">
        <v>0.84225526520590033</v>
      </c>
      <c r="X1452" s="58">
        <v>0.75405615872149068</v>
      </c>
      <c r="Y1452" s="58">
        <v>0.82571586395940988</v>
      </c>
      <c r="Z1452" s="58">
        <v>0.92898045754410363</v>
      </c>
    </row>
    <row r="1453" spans="19:26" x14ac:dyDescent="0.2">
      <c r="S1453" s="58">
        <v>6.1463327927967315</v>
      </c>
      <c r="T1453" s="58">
        <v>13.729645330681871</v>
      </c>
      <c r="U1453" s="58">
        <v>5.8627039841490767</v>
      </c>
      <c r="V1453" s="58">
        <v>9.8708392422328721</v>
      </c>
      <c r="W1453" s="58">
        <v>0.69028465311710796</v>
      </c>
      <c r="X1453" s="58">
        <v>0.70257770847161138</v>
      </c>
      <c r="Y1453" s="58">
        <v>0.84705705172113688</v>
      </c>
      <c r="Z1453" s="58">
        <v>0.91873232516217929</v>
      </c>
    </row>
    <row r="1454" spans="19:26" x14ac:dyDescent="0.2">
      <c r="S1454" s="58">
        <v>4.6674997110389373</v>
      </c>
      <c r="T1454" s="58">
        <v>9.0972897351077968</v>
      </c>
      <c r="U1454" s="58">
        <v>4.5159102373295452</v>
      </c>
      <c r="V1454" s="58">
        <v>8.7967321970756469</v>
      </c>
      <c r="W1454" s="58">
        <v>0.83299804631146868</v>
      </c>
      <c r="X1454" s="58">
        <v>0.62101511061306536</v>
      </c>
      <c r="Y1454" s="58">
        <v>0.85249406659755633</v>
      </c>
      <c r="Z1454" s="58">
        <v>0.91046887248077157</v>
      </c>
    </row>
    <row r="1455" spans="19:26" x14ac:dyDescent="0.2">
      <c r="S1455" s="58">
        <v>3.05815741193681</v>
      </c>
      <c r="T1455" s="58">
        <v>4.3321882812376771</v>
      </c>
      <c r="U1455" s="58">
        <v>3.4812716754046642</v>
      </c>
      <c r="V1455" s="58">
        <v>4.1846919530976177</v>
      </c>
      <c r="W1455" s="58">
        <v>0.76563696638905132</v>
      </c>
      <c r="X1455" s="58">
        <v>0.52768902721279065</v>
      </c>
      <c r="Y1455" s="58">
        <v>0.80836558331328556</v>
      </c>
      <c r="Z1455" s="58">
        <v>0.94152806894464347</v>
      </c>
    </row>
    <row r="1456" spans="19:26" x14ac:dyDescent="0.2">
      <c r="S1456" s="58">
        <v>5.5327260917904439</v>
      </c>
      <c r="T1456" s="58">
        <v>12.910313855946679</v>
      </c>
      <c r="U1456" s="58">
        <v>5.3292120820094553</v>
      </c>
      <c r="V1456" s="58">
        <v>13.751834024383703</v>
      </c>
      <c r="W1456" s="58">
        <v>0.80018287087331685</v>
      </c>
      <c r="X1456" s="58">
        <v>0.6893678397435733</v>
      </c>
      <c r="Y1456" s="58">
        <v>0.84830103460805728</v>
      </c>
      <c r="Z1456" s="58">
        <v>0.90488158492469895</v>
      </c>
    </row>
    <row r="1457" spans="19:26" x14ac:dyDescent="0.2">
      <c r="S1457" s="58">
        <v>5.3582675289874446</v>
      </c>
      <c r="T1457" s="58">
        <v>11.800845218882051</v>
      </c>
      <c r="U1457" s="58">
        <v>5.5772266306749945</v>
      </c>
      <c r="V1457" s="58">
        <v>13.472030890708551</v>
      </c>
      <c r="W1457" s="58">
        <v>0.78031669421292571</v>
      </c>
      <c r="X1457" s="58">
        <v>0.75006515851076694</v>
      </c>
      <c r="Y1457" s="58">
        <v>0.84059409345118352</v>
      </c>
      <c r="Z1457" s="58">
        <v>0.91384528313327473</v>
      </c>
    </row>
    <row r="1458" spans="19:26" x14ac:dyDescent="0.2">
      <c r="S1458" s="58">
        <v>3.3883164457865513</v>
      </c>
      <c r="T1458" s="58">
        <v>5.0830352782736243</v>
      </c>
      <c r="U1458" s="58">
        <v>3.4030727565267265</v>
      </c>
      <c r="V1458" s="58">
        <v>7.325701956219782</v>
      </c>
      <c r="W1458" s="58">
        <v>0.80317699108994312</v>
      </c>
      <c r="X1458" s="58">
        <v>0.58174517615258492</v>
      </c>
      <c r="Y1458" s="58">
        <v>0.83823878524390882</v>
      </c>
      <c r="Z1458" s="58">
        <v>0.93929416224118822</v>
      </c>
    </row>
    <row r="1459" spans="19:26" x14ac:dyDescent="0.2">
      <c r="S1459" s="58">
        <v>4.5388014829995695</v>
      </c>
      <c r="T1459" s="58">
        <v>8.0947365534555935</v>
      </c>
      <c r="U1459" s="58">
        <v>5.1665287426161788</v>
      </c>
      <c r="V1459" s="58">
        <v>9.2843435033682642</v>
      </c>
      <c r="W1459" s="58">
        <v>0.78140709785030693</v>
      </c>
      <c r="X1459" s="58">
        <v>0.59106194030123338</v>
      </c>
      <c r="Y1459" s="58">
        <v>0.87343300435823068</v>
      </c>
      <c r="Z1459" s="58">
        <v>0.92296835714564762</v>
      </c>
    </row>
    <row r="1460" spans="19:26" x14ac:dyDescent="0.2">
      <c r="S1460" s="58">
        <v>4.2297702572003457</v>
      </c>
      <c r="T1460" s="58">
        <v>7.4119683224505977</v>
      </c>
      <c r="U1460" s="58">
        <v>4.334046630998551</v>
      </c>
      <c r="V1460" s="58">
        <v>6.784924616692936</v>
      </c>
      <c r="W1460" s="58">
        <v>0.77260065254660804</v>
      </c>
      <c r="X1460" s="58">
        <v>0.74160400137725746</v>
      </c>
      <c r="Y1460" s="58">
        <v>0.81839843853000338</v>
      </c>
      <c r="Z1460" s="58">
        <v>0.93539836760740125</v>
      </c>
    </row>
    <row r="1461" spans="19:26" x14ac:dyDescent="0.2">
      <c r="S1461" s="58">
        <v>4.7384884856313505</v>
      </c>
      <c r="T1461" s="58">
        <v>8.4653298640848753</v>
      </c>
      <c r="U1461" s="58">
        <v>4.823720366186981</v>
      </c>
      <c r="V1461" s="58">
        <v>7.6252521519452836</v>
      </c>
      <c r="W1461" s="58">
        <v>0.69314462781831188</v>
      </c>
      <c r="X1461" s="58">
        <v>0.57253666700078298</v>
      </c>
      <c r="Y1461" s="58">
        <v>0.82032731398277758</v>
      </c>
      <c r="Z1461" s="58">
        <v>0.9249361984339719</v>
      </c>
    </row>
    <row r="1462" spans="19:26" x14ac:dyDescent="0.2">
      <c r="S1462" s="58">
        <v>4.825850890862216</v>
      </c>
      <c r="T1462" s="58">
        <v>8.6700204440743533</v>
      </c>
      <c r="U1462" s="58">
        <v>5.4619383353635165</v>
      </c>
      <c r="V1462" s="58">
        <v>10.349644722864088</v>
      </c>
      <c r="W1462" s="58">
        <v>0.69355379401131378</v>
      </c>
      <c r="X1462" s="58">
        <v>0.69759066837663464</v>
      </c>
      <c r="Y1462" s="58">
        <v>0.82956981128959606</v>
      </c>
      <c r="Z1462" s="58">
        <v>0.94135099159120617</v>
      </c>
    </row>
    <row r="1463" spans="19:26" x14ac:dyDescent="0.2">
      <c r="S1463" s="58">
        <v>5.6059438061856159</v>
      </c>
      <c r="T1463" s="58">
        <v>12.937468523353099</v>
      </c>
      <c r="U1463" s="58">
        <v>5.4780475785572431</v>
      </c>
      <c r="V1463" s="58">
        <v>13.64717430592685</v>
      </c>
      <c r="W1463" s="58">
        <v>0.77171090755910576</v>
      </c>
      <c r="X1463" s="58">
        <v>0.67666377233194497</v>
      </c>
      <c r="Y1463" s="58">
        <v>0.84175088469892878</v>
      </c>
      <c r="Z1463" s="58">
        <v>0.90618496742594767</v>
      </c>
    </row>
    <row r="1464" spans="19:26" x14ac:dyDescent="0.2">
      <c r="S1464" s="58">
        <v>3.8085070068952831</v>
      </c>
      <c r="T1464" s="58">
        <v>6.1183590948205975</v>
      </c>
      <c r="U1464" s="58">
        <v>3.7266635196852649</v>
      </c>
      <c r="V1464" s="58">
        <v>6.412051031330301</v>
      </c>
      <c r="W1464" s="58">
        <v>0.73193082607304372</v>
      </c>
      <c r="X1464" s="58">
        <v>0.60783321158860015</v>
      </c>
      <c r="Y1464" s="58">
        <v>0.79227447864171341</v>
      </c>
      <c r="Z1464" s="58">
        <v>0.93361192855055974</v>
      </c>
    </row>
    <row r="1465" spans="19:26" x14ac:dyDescent="0.2">
      <c r="S1465" s="58">
        <v>3.0599405650576537</v>
      </c>
      <c r="T1465" s="58">
        <v>4.4955296617036424</v>
      </c>
      <c r="U1465" s="58">
        <v>3.3529406533484312</v>
      </c>
      <c r="V1465" s="58">
        <v>4.8695511075644573</v>
      </c>
      <c r="W1465" s="58">
        <v>0.85632643817139054</v>
      </c>
      <c r="X1465" s="58">
        <v>0.65160391234478821</v>
      </c>
      <c r="Y1465" s="58">
        <v>0.79090459013978209</v>
      </c>
      <c r="Z1465" s="58">
        <v>0.93558262318327834</v>
      </c>
    </row>
    <row r="1466" spans="19:26" x14ac:dyDescent="0.2">
      <c r="S1466" s="58">
        <v>5.8798155752448586</v>
      </c>
      <c r="T1466" s="58">
        <v>15.981619759987831</v>
      </c>
      <c r="U1466" s="58">
        <v>5.8220930508977737</v>
      </c>
      <c r="V1466" s="58">
        <v>13.104695607057886</v>
      </c>
      <c r="W1466" s="58">
        <v>0.84849879439291453</v>
      </c>
      <c r="X1466" s="58">
        <v>0.61072339193951153</v>
      </c>
      <c r="Y1466" s="58">
        <v>0.85696769940174855</v>
      </c>
      <c r="Z1466" s="58">
        <v>0.89163309177292072</v>
      </c>
    </row>
    <row r="1467" spans="19:26" x14ac:dyDescent="0.2">
      <c r="S1467" s="58">
        <v>5.6202105147911974</v>
      </c>
      <c r="T1467" s="58">
        <v>12.51310363813756</v>
      </c>
      <c r="U1467" s="58">
        <v>5.8453669512909698</v>
      </c>
      <c r="V1467" s="58">
        <v>12.028503522431894</v>
      </c>
      <c r="W1467" s="58">
        <v>0.75427602200811728</v>
      </c>
      <c r="X1467" s="58">
        <v>0.71496230441034936</v>
      </c>
      <c r="Y1467" s="58">
        <v>0.84965278848061931</v>
      </c>
      <c r="Z1467" s="58">
        <v>0.91362675904057578</v>
      </c>
    </row>
    <row r="1468" spans="19:26" x14ac:dyDescent="0.2">
      <c r="S1468" s="58">
        <v>3.0035011159210656</v>
      </c>
      <c r="T1468" s="58">
        <v>4.3302794526799273</v>
      </c>
      <c r="U1468" s="58">
        <v>2.8479152208631895</v>
      </c>
      <c r="V1468" s="58">
        <v>3.6359487003225053</v>
      </c>
      <c r="W1468" s="58">
        <v>0.84865859406017707</v>
      </c>
      <c r="X1468" s="58">
        <v>0.61322520486703158</v>
      </c>
      <c r="Y1468" s="58">
        <v>0.80354171927549178</v>
      </c>
      <c r="Z1468" s="58">
        <v>0.93773600185500605</v>
      </c>
    </row>
    <row r="1469" spans="19:26" x14ac:dyDescent="0.2">
      <c r="S1469" s="58">
        <v>5.378622484043615</v>
      </c>
      <c r="T1469" s="58">
        <v>11.529822649311885</v>
      </c>
      <c r="U1469" s="58">
        <v>5.404568451976659</v>
      </c>
      <c r="V1469" s="58">
        <v>9.3643432965782818</v>
      </c>
      <c r="W1469" s="58">
        <v>0.75414948526995162</v>
      </c>
      <c r="X1469" s="58">
        <v>0.77665098681308653</v>
      </c>
      <c r="Y1469" s="58">
        <v>0.83842526427155273</v>
      </c>
      <c r="Z1469" s="58">
        <v>0.9205017983715863</v>
      </c>
    </row>
    <row r="1470" spans="19:26" x14ac:dyDescent="0.2">
      <c r="S1470" s="58">
        <v>3.8368206005484846</v>
      </c>
      <c r="T1470" s="58">
        <v>6.4857216135066125</v>
      </c>
      <c r="U1470" s="58">
        <v>4.1397028309486164</v>
      </c>
      <c r="V1470" s="58">
        <v>6.4015947272907052</v>
      </c>
      <c r="W1470" s="58">
        <v>0.8141639643082782</v>
      </c>
      <c r="X1470" s="58">
        <v>0.71775235611789712</v>
      </c>
      <c r="Y1470" s="58">
        <v>0.79651133405408325</v>
      </c>
      <c r="Z1470" s="58">
        <v>0.92834899410954308</v>
      </c>
    </row>
    <row r="1471" spans="19:26" x14ac:dyDescent="0.2">
      <c r="S1471" s="58">
        <v>4.9601904503311678</v>
      </c>
      <c r="T1471" s="58">
        <v>10.013659233893415</v>
      </c>
      <c r="U1471" s="58">
        <v>5.0116055720837025</v>
      </c>
      <c r="V1471" s="58">
        <v>9.1840918317112514</v>
      </c>
      <c r="W1471" s="58">
        <v>0.76943513618339687</v>
      </c>
      <c r="X1471" s="58">
        <v>0.69375495653236907</v>
      </c>
      <c r="Y1471" s="58">
        <v>0.82756950190401102</v>
      </c>
      <c r="Z1471" s="58">
        <v>0.91637984899303493</v>
      </c>
    </row>
    <row r="1472" spans="19:26" x14ac:dyDescent="0.2">
      <c r="S1472" s="58">
        <v>5.0007672174909921</v>
      </c>
      <c r="T1472" s="58">
        <v>9.9531875291019105</v>
      </c>
      <c r="U1472" s="58">
        <v>4.3571412517771657</v>
      </c>
      <c r="V1472" s="58">
        <v>10.40927750955675</v>
      </c>
      <c r="W1472" s="58">
        <v>0.72924254595799165</v>
      </c>
      <c r="X1472" s="58">
        <v>0.7069259628132688</v>
      </c>
      <c r="Y1472" s="58">
        <v>0.80973286476970019</v>
      </c>
      <c r="Z1472" s="58">
        <v>0.92101893692368098</v>
      </c>
    </row>
    <row r="1473" spans="19:26" x14ac:dyDescent="0.2">
      <c r="S1473" s="58">
        <v>7.6737438559641848</v>
      </c>
      <c r="T1473" s="58">
        <v>23.220526082267018</v>
      </c>
      <c r="U1473" s="58">
        <v>8.0715379891526631</v>
      </c>
      <c r="V1473" s="58">
        <v>29.81144630802504</v>
      </c>
      <c r="W1473" s="58">
        <v>0.69631166741520223</v>
      </c>
      <c r="X1473" s="58">
        <v>0.75198303922398735</v>
      </c>
      <c r="Y1473" s="58">
        <v>0.87542264522251778</v>
      </c>
      <c r="Z1473" s="58">
        <v>0.90326163339208154</v>
      </c>
    </row>
    <row r="1474" spans="19:26" x14ac:dyDescent="0.2">
      <c r="S1474" s="58">
        <v>3.5580857735520022</v>
      </c>
      <c r="T1474" s="58">
        <v>5.5105222134383975</v>
      </c>
      <c r="U1474" s="58">
        <v>4.3374061246228628</v>
      </c>
      <c r="V1474" s="58">
        <v>6.1447438805866268</v>
      </c>
      <c r="W1474" s="58">
        <v>0.73124958089864978</v>
      </c>
      <c r="X1474" s="58">
        <v>0.70410899047820164</v>
      </c>
      <c r="Y1474" s="58">
        <v>0.77949607161593859</v>
      </c>
      <c r="Z1474" s="58">
        <v>0.95072356045372441</v>
      </c>
    </row>
    <row r="1475" spans="19:26" x14ac:dyDescent="0.2">
      <c r="S1475" s="58">
        <v>6.1996510111064609</v>
      </c>
      <c r="T1475" s="58">
        <v>16.441879893266503</v>
      </c>
      <c r="U1475" s="58">
        <v>5.5706033098459296</v>
      </c>
      <c r="V1475" s="58">
        <v>15.167538825053441</v>
      </c>
      <c r="W1475" s="58">
        <v>0.75907304976579748</v>
      </c>
      <c r="X1475" s="58">
        <v>0.75827038829105575</v>
      </c>
      <c r="Y1475" s="58">
        <v>0.83931989704340726</v>
      </c>
      <c r="Z1475" s="58">
        <v>0.90370168374487425</v>
      </c>
    </row>
    <row r="1476" spans="19:26" x14ac:dyDescent="0.2">
      <c r="S1476" s="58">
        <v>4.0565017612879979</v>
      </c>
      <c r="T1476" s="58">
        <v>6.6439688415763563</v>
      </c>
      <c r="U1476" s="58">
        <v>4.0400811701492998</v>
      </c>
      <c r="V1476" s="58">
        <v>7.9323086357667663</v>
      </c>
      <c r="W1476" s="58">
        <v>0.73670073513495138</v>
      </c>
      <c r="X1476" s="58">
        <v>0.67238252483335792</v>
      </c>
      <c r="Y1476" s="58">
        <v>0.82847471211169366</v>
      </c>
      <c r="Z1476" s="58">
        <v>0.94555664071347079</v>
      </c>
    </row>
    <row r="1477" spans="19:26" x14ac:dyDescent="0.2">
      <c r="S1477" s="58">
        <v>3.464071745164961</v>
      </c>
      <c r="T1477" s="58">
        <v>5.4159309813732301</v>
      </c>
      <c r="U1477" s="58">
        <v>3.795457226964789</v>
      </c>
      <c r="V1477" s="58">
        <v>5.8212917641591027</v>
      </c>
      <c r="W1477" s="58">
        <v>0.87139112954479292</v>
      </c>
      <c r="X1477" s="58">
        <v>0.63736692687449803</v>
      </c>
      <c r="Y1477" s="58">
        <v>0.83604093843650695</v>
      </c>
      <c r="Z1477" s="58">
        <v>0.93079379810570273</v>
      </c>
    </row>
    <row r="1478" spans="19:26" x14ac:dyDescent="0.2">
      <c r="S1478" s="58">
        <v>4.0148229489881455</v>
      </c>
      <c r="T1478" s="58">
        <v>6.6155594678092191</v>
      </c>
      <c r="U1478" s="58">
        <v>3.8447260114755064</v>
      </c>
      <c r="V1478" s="58">
        <v>5.1480578376586763</v>
      </c>
      <c r="W1478" s="58">
        <v>0.7357374752188206</v>
      </c>
      <c r="X1478" s="58">
        <v>0.66028042242984997</v>
      </c>
      <c r="Y1478" s="58">
        <v>0.81077135170115566</v>
      </c>
      <c r="Z1478" s="58">
        <v>0.93954644254121611</v>
      </c>
    </row>
    <row r="1479" spans="19:26" x14ac:dyDescent="0.2">
      <c r="S1479" s="58">
        <v>4.0561681586244624</v>
      </c>
      <c r="T1479" s="58">
        <v>6.9124245836773515</v>
      </c>
      <c r="U1479" s="58">
        <v>5.2852459380649508</v>
      </c>
      <c r="V1479" s="58">
        <v>8.6093119266577087</v>
      </c>
      <c r="W1479" s="58">
        <v>0.78511682957088025</v>
      </c>
      <c r="X1479" s="58">
        <v>0.70575771623836547</v>
      </c>
      <c r="Y1479" s="58">
        <v>0.82057804078984953</v>
      </c>
      <c r="Z1479" s="58">
        <v>0.93408999031708384</v>
      </c>
    </row>
    <row r="1480" spans="19:26" x14ac:dyDescent="0.2">
      <c r="S1480" s="58">
        <v>3.0110538600699139</v>
      </c>
      <c r="T1480" s="58">
        <v>4.3230160679918814</v>
      </c>
      <c r="U1480" s="58">
        <v>2.8800349212910277</v>
      </c>
      <c r="V1480" s="58">
        <v>3.7751339571934017</v>
      </c>
      <c r="W1480" s="58">
        <v>0.82218799295550904</v>
      </c>
      <c r="X1480" s="58">
        <v>0.65462260421225993</v>
      </c>
      <c r="Y1480" s="58">
        <v>0.79966199574227959</v>
      </c>
      <c r="Z1480" s="58">
        <v>0.94773228796892761</v>
      </c>
    </row>
    <row r="1481" spans="19:26" x14ac:dyDescent="0.2">
      <c r="S1481" s="58">
        <v>5.1635546660644147</v>
      </c>
      <c r="T1481" s="58">
        <v>10.747821622955554</v>
      </c>
      <c r="U1481" s="58">
        <v>5.001609151765475</v>
      </c>
      <c r="V1481" s="58">
        <v>10.037352933495939</v>
      </c>
      <c r="W1481" s="58">
        <v>0.72687756008891613</v>
      </c>
      <c r="X1481" s="58">
        <v>0.68215407176198994</v>
      </c>
      <c r="Y1481" s="58">
        <v>0.80158433315378519</v>
      </c>
      <c r="Z1481" s="58">
        <v>0.91402351683981076</v>
      </c>
    </row>
    <row r="1482" spans="19:26" x14ac:dyDescent="0.2">
      <c r="S1482" s="58">
        <v>5.4558311212339277</v>
      </c>
      <c r="T1482" s="58">
        <v>11.810605609231553</v>
      </c>
      <c r="U1482" s="58">
        <v>6.3137872413465441</v>
      </c>
      <c r="V1482" s="58">
        <v>14.14085270395903</v>
      </c>
      <c r="W1482" s="58">
        <v>0.68826831164013891</v>
      </c>
      <c r="X1482" s="58">
        <v>0.60774222265473199</v>
      </c>
      <c r="Y1482" s="58">
        <v>0.78203575789895952</v>
      </c>
      <c r="Z1482" s="58">
        <v>0.90683649631334817</v>
      </c>
    </row>
    <row r="1483" spans="19:26" x14ac:dyDescent="0.2">
      <c r="S1483" s="58">
        <v>3.3847195801451342</v>
      </c>
      <c r="T1483" s="58">
        <v>5.2515055522785374</v>
      </c>
      <c r="U1483" s="58">
        <v>3.8093568327268441</v>
      </c>
      <c r="V1483" s="58">
        <v>6.1082084348347019</v>
      </c>
      <c r="W1483" s="58">
        <v>0.83933907926625506</v>
      </c>
      <c r="X1483" s="58">
        <v>0.68551396291328281</v>
      </c>
      <c r="Y1483" s="58">
        <v>0.80091909759327085</v>
      </c>
      <c r="Z1483" s="58">
        <v>0.93501431456984463</v>
      </c>
    </row>
    <row r="1484" spans="19:26" x14ac:dyDescent="0.2">
      <c r="S1484" s="58">
        <v>4.7094687917544897</v>
      </c>
      <c r="T1484" s="58">
        <v>8.8181327029653431</v>
      </c>
      <c r="U1484" s="58">
        <v>3.9634823340702412</v>
      </c>
      <c r="V1484" s="58">
        <v>7.5664923993841944</v>
      </c>
      <c r="W1484" s="58">
        <v>0.74951350545932283</v>
      </c>
      <c r="X1484" s="58">
        <v>0.67963183487993983</v>
      </c>
      <c r="Y1484" s="58">
        <v>0.828373685487091</v>
      </c>
      <c r="Z1484" s="58">
        <v>0.92501869200240672</v>
      </c>
    </row>
    <row r="1485" spans="19:26" x14ac:dyDescent="0.2">
      <c r="S1485" s="58">
        <v>6.3397994486536451</v>
      </c>
      <c r="T1485" s="58">
        <v>20.176627550150464</v>
      </c>
      <c r="U1485" s="58">
        <v>5.9925307767576372</v>
      </c>
      <c r="V1485" s="58">
        <v>17.104042684849297</v>
      </c>
      <c r="W1485" s="58">
        <v>0.8003438606219837</v>
      </c>
      <c r="X1485" s="58">
        <v>0.62848460814375595</v>
      </c>
      <c r="Y1485" s="58">
        <v>0.82040233569456289</v>
      </c>
      <c r="Z1485" s="58">
        <v>0.88758349353648147</v>
      </c>
    </row>
    <row r="1486" spans="19:26" x14ac:dyDescent="0.2">
      <c r="S1486" s="58">
        <v>5.0184301807323051</v>
      </c>
      <c r="T1486" s="58">
        <v>9.8258135688188943</v>
      </c>
      <c r="U1486" s="58">
        <v>5.1455730241557092</v>
      </c>
      <c r="V1486" s="58">
        <v>11.720043532967717</v>
      </c>
      <c r="W1486" s="58">
        <v>0.76752962451086593</v>
      </c>
      <c r="X1486" s="58">
        <v>0.59584428318863036</v>
      </c>
      <c r="Y1486" s="58">
        <v>0.86088074076608079</v>
      </c>
      <c r="Z1486" s="58">
        <v>0.91403558224631332</v>
      </c>
    </row>
    <row r="1487" spans="19:26" x14ac:dyDescent="0.2">
      <c r="S1487" s="58">
        <v>5.0951988844365728</v>
      </c>
      <c r="T1487" s="58">
        <v>10.020734085535999</v>
      </c>
      <c r="U1487" s="58">
        <v>5.1231224067561465</v>
      </c>
      <c r="V1487" s="58">
        <v>9.754041847604336</v>
      </c>
      <c r="W1487" s="58">
        <v>0.73356144210482055</v>
      </c>
      <c r="X1487" s="58">
        <v>0.61754477410333242</v>
      </c>
      <c r="Y1487" s="58">
        <v>0.83735122537043516</v>
      </c>
      <c r="Z1487" s="58">
        <v>0.91667572084083548</v>
      </c>
    </row>
    <row r="1488" spans="19:26" x14ac:dyDescent="0.2">
      <c r="S1488" s="58">
        <v>4.2130093668243642</v>
      </c>
      <c r="T1488" s="58">
        <v>7.3842924949422182</v>
      </c>
      <c r="U1488" s="58">
        <v>4.6788407806332977</v>
      </c>
      <c r="V1488" s="58">
        <v>9.1254907478049816</v>
      </c>
      <c r="W1488" s="58">
        <v>0.77565178239620369</v>
      </c>
      <c r="X1488" s="58">
        <v>0.60758899968286084</v>
      </c>
      <c r="Y1488" s="58">
        <v>0.81693313235998055</v>
      </c>
      <c r="Z1488" s="58">
        <v>0.920295096738172</v>
      </c>
    </row>
    <row r="1489" spans="19:26" x14ac:dyDescent="0.2">
      <c r="S1489" s="58">
        <v>5.2812042585630028</v>
      </c>
      <c r="T1489" s="58">
        <v>10.119137093740425</v>
      </c>
      <c r="U1489" s="58">
        <v>5.971476725097256</v>
      </c>
      <c r="V1489" s="58">
        <v>10.00554959971956</v>
      </c>
      <c r="W1489" s="58">
        <v>0.73043731227248154</v>
      </c>
      <c r="X1489" s="58">
        <v>0.63481739782551827</v>
      </c>
      <c r="Y1489" s="58">
        <v>0.88588999242361333</v>
      </c>
      <c r="Z1489" s="58">
        <v>0.92688423265134268</v>
      </c>
    </row>
    <row r="1490" spans="19:26" x14ac:dyDescent="0.2">
      <c r="S1490" s="58">
        <v>3.974390192450711</v>
      </c>
      <c r="T1490" s="58">
        <v>6.6055624420707009</v>
      </c>
      <c r="U1490" s="58">
        <v>4.0010346028941628</v>
      </c>
      <c r="V1490" s="58">
        <v>7.0894240712711278</v>
      </c>
      <c r="W1490" s="58">
        <v>0.81702885769239364</v>
      </c>
      <c r="X1490" s="58">
        <v>0.66892943010487516</v>
      </c>
      <c r="Y1490" s="58">
        <v>0.8580768657154737</v>
      </c>
      <c r="Z1490" s="58">
        <v>0.93551024933221161</v>
      </c>
    </row>
    <row r="1491" spans="19:26" x14ac:dyDescent="0.2">
      <c r="S1491" s="58">
        <v>4.9421096444841908</v>
      </c>
      <c r="T1491" s="58">
        <v>10.36791893481297</v>
      </c>
      <c r="U1491" s="58">
        <v>4.7380537639442322</v>
      </c>
      <c r="V1491" s="58">
        <v>12.108505285796523</v>
      </c>
      <c r="W1491" s="58">
        <v>0.85750360096440736</v>
      </c>
      <c r="X1491" s="58">
        <v>0.66282794725653038</v>
      </c>
      <c r="Y1491" s="58">
        <v>0.86315487608648112</v>
      </c>
      <c r="Z1491" s="58">
        <v>0.90748825292420487</v>
      </c>
    </row>
    <row r="1492" spans="19:26" x14ac:dyDescent="0.2">
      <c r="S1492" s="58">
        <v>4.0841411347257468</v>
      </c>
      <c r="T1492" s="58">
        <v>7.1712961498260901</v>
      </c>
      <c r="U1492" s="58">
        <v>3.7695134034062421</v>
      </c>
      <c r="V1492" s="58">
        <v>5.9405780327554467</v>
      </c>
      <c r="W1492" s="58">
        <v>0.80437272194813658</v>
      </c>
      <c r="X1492" s="58">
        <v>0.7600553578319692</v>
      </c>
      <c r="Y1492" s="58">
        <v>0.80711058739908104</v>
      </c>
      <c r="Z1492" s="58">
        <v>0.93069965783375774</v>
      </c>
    </row>
    <row r="1493" spans="19:26" x14ac:dyDescent="0.2">
      <c r="S1493" s="58">
        <v>4.4306097667415889</v>
      </c>
      <c r="T1493" s="58">
        <v>8.058390843741833</v>
      </c>
      <c r="U1493" s="58">
        <v>4.1706534732624432</v>
      </c>
      <c r="V1493" s="58">
        <v>11.029803203078703</v>
      </c>
      <c r="W1493" s="58">
        <v>0.81518713173781476</v>
      </c>
      <c r="X1493" s="58">
        <v>0.69376217555536801</v>
      </c>
      <c r="Y1493" s="58">
        <v>0.8568494483303547</v>
      </c>
      <c r="Z1493" s="58">
        <v>0.92611064042186009</v>
      </c>
    </row>
    <row r="1494" spans="19:26" x14ac:dyDescent="0.2">
      <c r="S1494" s="58">
        <v>5.869027861322591</v>
      </c>
      <c r="T1494" s="58">
        <v>17.739707380446593</v>
      </c>
      <c r="U1494" s="58">
        <v>6.2555322403271756</v>
      </c>
      <c r="V1494" s="58">
        <v>21.418108418260303</v>
      </c>
      <c r="W1494" s="58">
        <v>0.81444537563287001</v>
      </c>
      <c r="X1494" s="58">
        <v>0.70328195001183014</v>
      </c>
      <c r="Y1494" s="58">
        <v>0.78778240346448714</v>
      </c>
      <c r="Z1494" s="58">
        <v>0.8894930212332357</v>
      </c>
    </row>
    <row r="1495" spans="19:26" x14ac:dyDescent="0.2">
      <c r="S1495" s="58">
        <v>5.1862174994569559</v>
      </c>
      <c r="T1495" s="58">
        <v>12.02271293665137</v>
      </c>
      <c r="U1495" s="58">
        <v>4.4458486042846808</v>
      </c>
      <c r="V1495" s="58">
        <v>13.748115050999466</v>
      </c>
      <c r="W1495" s="58">
        <v>0.813065094938202</v>
      </c>
      <c r="X1495" s="58">
        <v>0.80837745092120417</v>
      </c>
      <c r="Y1495" s="58">
        <v>0.80645466872197513</v>
      </c>
      <c r="Z1495" s="58">
        <v>0.90765533739545479</v>
      </c>
    </row>
    <row r="1496" spans="19:26" x14ac:dyDescent="0.2">
      <c r="S1496" s="58">
        <v>5.6630081669617462</v>
      </c>
      <c r="T1496" s="58">
        <v>14.077386475065204</v>
      </c>
      <c r="U1496" s="58">
        <v>5.7068696772442831</v>
      </c>
      <c r="V1496" s="58">
        <v>14.736620582595396</v>
      </c>
      <c r="W1496" s="58">
        <v>0.80786914879582716</v>
      </c>
      <c r="X1496" s="58">
        <v>0.70532806065375597</v>
      </c>
      <c r="Y1496" s="58">
        <v>0.83855388212649506</v>
      </c>
      <c r="Z1496" s="58">
        <v>0.90104716295303211</v>
      </c>
    </row>
    <row r="1497" spans="19:26" x14ac:dyDescent="0.2">
      <c r="S1497" s="58">
        <v>3.9705802920501623</v>
      </c>
      <c r="T1497" s="58">
        <v>6.6119142881001007</v>
      </c>
      <c r="U1497" s="58">
        <v>3.6217251077893264</v>
      </c>
      <c r="V1497" s="58">
        <v>6.6358227935855858</v>
      </c>
      <c r="W1497" s="58">
        <v>0.76041578663442655</v>
      </c>
      <c r="X1497" s="58">
        <v>0.69045949435196929</v>
      </c>
      <c r="Y1497" s="58">
        <v>0.80874008017603161</v>
      </c>
      <c r="Z1497" s="58">
        <v>0.93723155313988327</v>
      </c>
    </row>
    <row r="1498" spans="19:26" x14ac:dyDescent="0.2">
      <c r="S1498" s="58">
        <v>4.8165824655428429</v>
      </c>
      <c r="T1498" s="58">
        <v>9.7420306529419705</v>
      </c>
      <c r="U1498" s="58">
        <v>4.6800481432525327</v>
      </c>
      <c r="V1498" s="58">
        <v>10.269692289318042</v>
      </c>
      <c r="W1498" s="58">
        <v>0.73512155277242452</v>
      </c>
      <c r="X1498" s="58">
        <v>0.80021319115539724</v>
      </c>
      <c r="Y1498" s="58">
        <v>0.7756878069285873</v>
      </c>
      <c r="Z1498" s="58">
        <v>0.9214123916967395</v>
      </c>
    </row>
    <row r="1499" spans="19:26" x14ac:dyDescent="0.2">
      <c r="S1499" s="58">
        <v>4.2683402178025309</v>
      </c>
      <c r="T1499" s="58">
        <v>7.8107879376834237</v>
      </c>
      <c r="U1499" s="58">
        <v>4.3563815447787846</v>
      </c>
      <c r="V1499" s="58">
        <v>7.3012062335161225</v>
      </c>
      <c r="W1499" s="58">
        <v>0.81201566053380592</v>
      </c>
      <c r="X1499" s="58">
        <v>0.64010012188713272</v>
      </c>
      <c r="Y1499" s="58">
        <v>0.81133268357929311</v>
      </c>
      <c r="Z1499" s="58">
        <v>0.9146897963684083</v>
      </c>
    </row>
    <row r="1500" spans="19:26" x14ac:dyDescent="0.2">
      <c r="S1500" s="58">
        <v>4.2274556877454943</v>
      </c>
      <c r="T1500" s="58">
        <v>7.808236260426261</v>
      </c>
      <c r="U1500" s="58">
        <v>4.7570913325302646</v>
      </c>
      <c r="V1500" s="58">
        <v>11.177279900340151</v>
      </c>
      <c r="W1500" s="58">
        <v>0.82016415942336862</v>
      </c>
      <c r="X1500" s="58">
        <v>0.69452082515591029</v>
      </c>
      <c r="Y1500" s="58">
        <v>0.79852158234520965</v>
      </c>
      <c r="Z1500" s="58">
        <v>0.91601131202254515</v>
      </c>
    </row>
    <row r="1501" spans="19:26" x14ac:dyDescent="0.2">
      <c r="S1501" s="58">
        <v>3.4010930319197596</v>
      </c>
      <c r="T1501" s="58">
        <v>5.2690214764203009</v>
      </c>
      <c r="U1501" s="58">
        <v>3.7469071648512835</v>
      </c>
      <c r="V1501" s="58">
        <v>5.9579320351905194</v>
      </c>
      <c r="W1501" s="58">
        <v>0.84398655019307722</v>
      </c>
      <c r="X1501" s="58">
        <v>0.58654376342787817</v>
      </c>
      <c r="Y1501" s="58">
        <v>0.81211666043998287</v>
      </c>
      <c r="Z1501" s="58">
        <v>0.92488475648996349</v>
      </c>
    </row>
    <row r="1502" spans="19:26" x14ac:dyDescent="0.2">
      <c r="S1502" s="58">
        <v>6.9110360208817445</v>
      </c>
      <c r="T1502" s="58">
        <v>26.173888065898154</v>
      </c>
      <c r="U1502" s="58">
        <v>7.2045034225622269</v>
      </c>
      <c r="V1502" s="58">
        <v>24.492505110625</v>
      </c>
      <c r="W1502" s="58">
        <v>0.80282079221062619</v>
      </c>
      <c r="X1502" s="58">
        <v>0.62896672287984989</v>
      </c>
      <c r="Y1502" s="58">
        <v>0.83770269977145673</v>
      </c>
      <c r="Z1502" s="58">
        <v>0.88419936987079906</v>
      </c>
    </row>
    <row r="1503" spans="19:26" x14ac:dyDescent="0.2">
      <c r="S1503" s="58">
        <v>4.0495469116055558</v>
      </c>
      <c r="T1503" s="58">
        <v>6.6312173092868028</v>
      </c>
      <c r="U1503" s="58">
        <v>4.2859986266535541</v>
      </c>
      <c r="V1503" s="58">
        <v>7.6658687846170368</v>
      </c>
      <c r="W1503" s="58">
        <v>0.79557332928778413</v>
      </c>
      <c r="X1503" s="58">
        <v>0.61638050396797583</v>
      </c>
      <c r="Y1503" s="58">
        <v>0.88208156006231153</v>
      </c>
      <c r="Z1503" s="58">
        <v>0.93746179468096946</v>
      </c>
    </row>
    <row r="1504" spans="19:26" x14ac:dyDescent="0.2">
      <c r="S1504" s="58">
        <v>6.2315472199283253</v>
      </c>
      <c r="T1504" s="58">
        <v>17.672645093353541</v>
      </c>
      <c r="U1504" s="58">
        <v>5.4104826963913011</v>
      </c>
      <c r="V1504" s="58">
        <v>14.168892940581582</v>
      </c>
      <c r="W1504" s="58">
        <v>0.80959707723908148</v>
      </c>
      <c r="X1504" s="58">
        <v>0.55631426929978856</v>
      </c>
      <c r="Y1504" s="58">
        <v>0.85776031493781024</v>
      </c>
      <c r="Z1504" s="58">
        <v>0.88915408182798905</v>
      </c>
    </row>
    <row r="1505" spans="19:26" x14ac:dyDescent="0.2">
      <c r="S1505" s="58">
        <v>4.2734723685586129</v>
      </c>
      <c r="T1505" s="58">
        <v>7.19793825748412</v>
      </c>
      <c r="U1505" s="58">
        <v>4.1263123067127658</v>
      </c>
      <c r="V1505" s="58">
        <v>6.5358852219638521</v>
      </c>
      <c r="W1505" s="58">
        <v>0.79010781843477063</v>
      </c>
      <c r="X1505" s="58">
        <v>0.70314986391169609</v>
      </c>
      <c r="Y1505" s="58">
        <v>0.89335961839857225</v>
      </c>
      <c r="Z1505" s="58">
        <v>0.94710055003240945</v>
      </c>
    </row>
    <row r="1506" spans="19:26" x14ac:dyDescent="0.2">
      <c r="S1506" s="58">
        <v>3.4596030719186919</v>
      </c>
      <c r="T1506" s="58">
        <v>5.4779049184260842</v>
      </c>
      <c r="U1506" s="58">
        <v>3.6636746865552068</v>
      </c>
      <c r="V1506" s="58">
        <v>5.8195894683354608</v>
      </c>
      <c r="W1506" s="58">
        <v>0.8680778888562154</v>
      </c>
      <c r="X1506" s="58">
        <v>0.59916857615640051</v>
      </c>
      <c r="Y1506" s="58">
        <v>0.81019348338654507</v>
      </c>
      <c r="Z1506" s="58">
        <v>0.9207204187784559</v>
      </c>
    </row>
    <row r="1507" spans="19:26" x14ac:dyDescent="0.2">
      <c r="S1507" s="58">
        <v>3.2991087997141957</v>
      </c>
      <c r="T1507" s="58">
        <v>5.0956300776816326</v>
      </c>
      <c r="U1507" s="58">
        <v>3.5923515036031493</v>
      </c>
      <c r="V1507" s="58">
        <v>5.7077618464646243</v>
      </c>
      <c r="W1507" s="58">
        <v>0.8632791625228956</v>
      </c>
      <c r="X1507" s="58">
        <v>0.71394558824420451</v>
      </c>
      <c r="Y1507" s="58">
        <v>0.79257977439178173</v>
      </c>
      <c r="Z1507" s="58">
        <v>0.93414316331575875</v>
      </c>
    </row>
    <row r="1508" spans="19:26" x14ac:dyDescent="0.2">
      <c r="S1508" s="58">
        <v>6.3392518749707687</v>
      </c>
      <c r="T1508" s="58">
        <v>16.725289014829116</v>
      </c>
      <c r="U1508" s="58">
        <v>6.0369177277581203</v>
      </c>
      <c r="V1508" s="58">
        <v>14.061278064697456</v>
      </c>
      <c r="W1508" s="58">
        <v>0.73567551752553517</v>
      </c>
      <c r="X1508" s="58">
        <v>0.58146024065968238</v>
      </c>
      <c r="Y1508" s="58">
        <v>0.83632523324776631</v>
      </c>
      <c r="Z1508" s="58">
        <v>0.89523464267935338</v>
      </c>
    </row>
    <row r="1509" spans="19:26" x14ac:dyDescent="0.2">
      <c r="S1509" s="58">
        <v>4.1937396843817956</v>
      </c>
      <c r="T1509" s="58">
        <v>7.110729796737064</v>
      </c>
      <c r="U1509" s="58">
        <v>4.2396597900505286</v>
      </c>
      <c r="V1509" s="58">
        <v>7.4013417542471229</v>
      </c>
      <c r="W1509" s="58">
        <v>0.76691250969409941</v>
      </c>
      <c r="X1509" s="58">
        <v>0.61927618632861559</v>
      </c>
      <c r="Y1509" s="58">
        <v>0.84365240700084432</v>
      </c>
      <c r="Z1509" s="58">
        <v>0.93074062343457287</v>
      </c>
    </row>
    <row r="1510" spans="19:26" x14ac:dyDescent="0.2">
      <c r="S1510" s="58">
        <v>4.6976612404701124</v>
      </c>
      <c r="T1510" s="58">
        <v>8.9399684568913624</v>
      </c>
      <c r="U1510" s="58">
        <v>5.6164645867317269</v>
      </c>
      <c r="V1510" s="58">
        <v>9.446123757526685</v>
      </c>
      <c r="W1510" s="58">
        <v>0.77740651783103021</v>
      </c>
      <c r="X1510" s="58">
        <v>0.67194501749369884</v>
      </c>
      <c r="Y1510" s="58">
        <v>0.8359306305733204</v>
      </c>
      <c r="Z1510" s="58">
        <v>0.92030452572179011</v>
      </c>
    </row>
    <row r="1511" spans="19:26" x14ac:dyDescent="0.2">
      <c r="S1511" s="58">
        <v>3.5583071736613996</v>
      </c>
      <c r="T1511" s="58">
        <v>5.569460912156007</v>
      </c>
      <c r="U1511" s="58">
        <v>3.81406569958936</v>
      </c>
      <c r="V1511" s="58">
        <v>4.4406064374275784</v>
      </c>
      <c r="W1511" s="58">
        <v>0.80876742782826516</v>
      </c>
      <c r="X1511" s="58">
        <v>0.6137160188973515</v>
      </c>
      <c r="Y1511" s="58">
        <v>0.82233823040202014</v>
      </c>
      <c r="Z1511" s="58">
        <v>0.93286490719782145</v>
      </c>
    </row>
    <row r="1512" spans="19:26" x14ac:dyDescent="0.2">
      <c r="S1512" s="58">
        <v>5.4112054811744299</v>
      </c>
      <c r="T1512" s="58">
        <v>10.5209259266228</v>
      </c>
      <c r="U1512" s="58">
        <v>5.1491861725315182</v>
      </c>
      <c r="V1512" s="58">
        <v>11.614610284101444</v>
      </c>
      <c r="W1512" s="58">
        <v>0.71346232565852064</v>
      </c>
      <c r="X1512" s="58">
        <v>0.63532263732344096</v>
      </c>
      <c r="Y1512" s="58">
        <v>0.87357140010651257</v>
      </c>
      <c r="Z1512" s="58">
        <v>0.92604876671863601</v>
      </c>
    </row>
    <row r="1513" spans="19:26" x14ac:dyDescent="0.2">
      <c r="S1513" s="58">
        <v>3.1926135162647644</v>
      </c>
      <c r="T1513" s="58">
        <v>4.6922478812952306</v>
      </c>
      <c r="U1513" s="58">
        <v>3.3887162212529072</v>
      </c>
      <c r="V1513" s="58">
        <v>5.0347855612262657</v>
      </c>
      <c r="W1513" s="58">
        <v>0.79717397506569299</v>
      </c>
      <c r="X1513" s="58">
        <v>0.68241212898914139</v>
      </c>
      <c r="Y1513" s="58">
        <v>0.80440012843465736</v>
      </c>
      <c r="Z1513" s="58">
        <v>0.95238464520191224</v>
      </c>
    </row>
    <row r="1514" spans="19:26" x14ac:dyDescent="0.2">
      <c r="S1514" s="58">
        <v>4.7931844816769127</v>
      </c>
      <c r="T1514" s="58">
        <v>8.9941399077494655</v>
      </c>
      <c r="U1514" s="58">
        <v>4.6053061266171582</v>
      </c>
      <c r="V1514" s="58">
        <v>7.9806913384475084</v>
      </c>
      <c r="W1514" s="58">
        <v>0.75500682638584959</v>
      </c>
      <c r="X1514" s="58">
        <v>0.60392843705751509</v>
      </c>
      <c r="Y1514" s="58">
        <v>0.84662499310606965</v>
      </c>
      <c r="Z1514" s="58">
        <v>0.91863222437844361</v>
      </c>
    </row>
    <row r="1515" spans="19:26" x14ac:dyDescent="0.2">
      <c r="S1515" s="58">
        <v>5.4644630244798726</v>
      </c>
      <c r="T1515" s="58">
        <v>11.983085033285326</v>
      </c>
      <c r="U1515" s="58">
        <v>4.6970329317875317</v>
      </c>
      <c r="V1515" s="58">
        <v>12.441913423001525</v>
      </c>
      <c r="W1515" s="58">
        <v>0.73250384699870086</v>
      </c>
      <c r="X1515" s="58">
        <v>0.67595025344755477</v>
      </c>
      <c r="Y1515" s="58">
        <v>0.81675896512812218</v>
      </c>
      <c r="Z1515" s="58">
        <v>0.91056920212575687</v>
      </c>
    </row>
    <row r="1516" spans="19:26" x14ac:dyDescent="0.2">
      <c r="S1516" s="58">
        <v>6.3269833967023903</v>
      </c>
      <c r="T1516" s="58">
        <v>15.634820317962724</v>
      </c>
      <c r="U1516" s="58">
        <v>6.7498024734075468</v>
      </c>
      <c r="V1516" s="58">
        <v>19.228714232635866</v>
      </c>
      <c r="W1516" s="58">
        <v>0.75472678190636056</v>
      </c>
      <c r="X1516" s="58">
        <v>0.67357133571040251</v>
      </c>
      <c r="Y1516" s="58">
        <v>0.88582145444057425</v>
      </c>
      <c r="Z1516" s="58">
        <v>0.90623353853129629</v>
      </c>
    </row>
    <row r="1517" spans="19:26" x14ac:dyDescent="0.2">
      <c r="S1517" s="58">
        <v>3.2064055220776924</v>
      </c>
      <c r="T1517" s="58">
        <v>4.7297828845601027</v>
      </c>
      <c r="U1517" s="58">
        <v>3.367085210879301</v>
      </c>
      <c r="V1517" s="58">
        <v>5.780654536166038</v>
      </c>
      <c r="W1517" s="58">
        <v>0.82766911771286966</v>
      </c>
      <c r="X1517" s="58">
        <v>0.57979603026500814</v>
      </c>
      <c r="Y1517" s="58">
        <v>0.82360068222499438</v>
      </c>
      <c r="Z1517" s="58">
        <v>0.93577332661706403</v>
      </c>
    </row>
    <row r="1518" spans="19:26" x14ac:dyDescent="0.2">
      <c r="S1518" s="58">
        <v>3.1420385934382455</v>
      </c>
      <c r="T1518" s="58">
        <v>4.6660014700005492</v>
      </c>
      <c r="U1518" s="58">
        <v>3.103072748644629</v>
      </c>
      <c r="V1518" s="58">
        <v>3.5660275592097377</v>
      </c>
      <c r="W1518" s="58">
        <v>0.83094917340330388</v>
      </c>
      <c r="X1518" s="58">
        <v>0.64589899350324709</v>
      </c>
      <c r="Y1518" s="58">
        <v>0.78726094212689324</v>
      </c>
      <c r="Z1518" s="58">
        <v>0.93557394929196169</v>
      </c>
    </row>
    <row r="1519" spans="19:26" x14ac:dyDescent="0.2">
      <c r="S1519" s="58">
        <v>7.1128167803830236</v>
      </c>
      <c r="T1519" s="58">
        <v>18.292313702352281</v>
      </c>
      <c r="U1519" s="58">
        <v>6.4256278101655289</v>
      </c>
      <c r="V1519" s="58">
        <v>16.459331406204345</v>
      </c>
      <c r="W1519" s="58">
        <v>0.66386149567025809</v>
      </c>
      <c r="X1519" s="58">
        <v>0.67795398913914429</v>
      </c>
      <c r="Y1519" s="58">
        <v>0.84394407168044427</v>
      </c>
      <c r="Z1519" s="58">
        <v>0.90863882175100708</v>
      </c>
    </row>
    <row r="1520" spans="19:26" x14ac:dyDescent="0.2">
      <c r="S1520" s="58">
        <v>4.2865732004151189</v>
      </c>
      <c r="T1520" s="58">
        <v>7.8376649701731127</v>
      </c>
      <c r="U1520" s="58">
        <v>4.7356810765820185</v>
      </c>
      <c r="V1520" s="58">
        <v>7.4049059969116744</v>
      </c>
      <c r="W1520" s="58">
        <v>0.7761211729370574</v>
      </c>
      <c r="X1520" s="58">
        <v>0.65748651106802392</v>
      </c>
      <c r="Y1520" s="58">
        <v>0.79070143540156346</v>
      </c>
      <c r="Z1520" s="58">
        <v>0.91698123553060285</v>
      </c>
    </row>
    <row r="1521" spans="19:26" x14ac:dyDescent="0.2">
      <c r="S1521" s="58">
        <v>7.2551986925864158</v>
      </c>
      <c r="T1521" s="58">
        <v>23.596421686384819</v>
      </c>
      <c r="U1521" s="58">
        <v>7.8039423436386191</v>
      </c>
      <c r="V1521" s="58">
        <v>25.891627595638873</v>
      </c>
      <c r="W1521" s="58">
        <v>0.70314666802001113</v>
      </c>
      <c r="X1521" s="58">
        <v>0.70406546918548629</v>
      </c>
      <c r="Y1521" s="58">
        <v>0.8235631217828614</v>
      </c>
      <c r="Z1521" s="58">
        <v>0.89443138455852456</v>
      </c>
    </row>
    <row r="1522" spans="19:26" x14ac:dyDescent="0.2">
      <c r="S1522" s="58">
        <v>5.2172778452387556</v>
      </c>
      <c r="T1522" s="58">
        <v>11.347389915089689</v>
      </c>
      <c r="U1522" s="58">
        <v>5.1599601295428412</v>
      </c>
      <c r="V1522" s="58">
        <v>11.196247669555031</v>
      </c>
      <c r="W1522" s="58">
        <v>0.81600460779708828</v>
      </c>
      <c r="X1522" s="58">
        <v>0.62646282265606879</v>
      </c>
      <c r="Y1522" s="58">
        <v>0.85526165775671625</v>
      </c>
      <c r="Z1522" s="58">
        <v>0.90450625443225419</v>
      </c>
    </row>
    <row r="1523" spans="19:26" x14ac:dyDescent="0.2">
      <c r="S1523" s="58">
        <v>3.8658074665927646</v>
      </c>
      <c r="T1523" s="58">
        <v>6.6443050426183028</v>
      </c>
      <c r="U1523" s="58">
        <v>3.3609594654466415</v>
      </c>
      <c r="V1523" s="58">
        <v>5.5700432401388618</v>
      </c>
      <c r="W1523" s="58">
        <v>0.8239404040576781</v>
      </c>
      <c r="X1523" s="58">
        <v>0.6315146686289268</v>
      </c>
      <c r="Y1523" s="58">
        <v>0.79039095041397589</v>
      </c>
      <c r="Z1523" s="58">
        <v>0.91596027952086367</v>
      </c>
    </row>
    <row r="1524" spans="19:26" x14ac:dyDescent="0.2">
      <c r="S1524" s="58">
        <v>5.7181374623997012</v>
      </c>
      <c r="T1524" s="58">
        <v>14.426935625734915</v>
      </c>
      <c r="U1524" s="58">
        <v>6.3069676170311437</v>
      </c>
      <c r="V1524" s="58">
        <v>13.927518556717615</v>
      </c>
      <c r="W1524" s="58">
        <v>0.79665097624125536</v>
      </c>
      <c r="X1524" s="58">
        <v>0.73457276624678247</v>
      </c>
      <c r="Y1524" s="58">
        <v>0.83022660892538325</v>
      </c>
      <c r="Z1524" s="58">
        <v>0.90191012512073743</v>
      </c>
    </row>
    <row r="1525" spans="19:26" x14ac:dyDescent="0.2">
      <c r="S1525" s="58">
        <v>4.5562251863421972</v>
      </c>
      <c r="T1525" s="58">
        <v>8.0784029376649276</v>
      </c>
      <c r="U1525" s="58">
        <v>4.5773214496644696</v>
      </c>
      <c r="V1525" s="58">
        <v>9.0273965215850485</v>
      </c>
      <c r="W1525" s="58">
        <v>0.75898875626000928</v>
      </c>
      <c r="X1525" s="58">
        <v>0.59266450168837936</v>
      </c>
      <c r="Y1525" s="58">
        <v>0.86216800759000733</v>
      </c>
      <c r="Z1525" s="58">
        <v>0.92507593320833048</v>
      </c>
    </row>
    <row r="1526" spans="19:26" x14ac:dyDescent="0.2">
      <c r="S1526" s="58">
        <v>4.9957060239523683</v>
      </c>
      <c r="T1526" s="58">
        <v>10.109518562955747</v>
      </c>
      <c r="U1526" s="58">
        <v>5.9979787456484619</v>
      </c>
      <c r="V1526" s="58">
        <v>11.770590897448622</v>
      </c>
      <c r="W1526" s="58">
        <v>0.7796099547905162</v>
      </c>
      <c r="X1526" s="58">
        <v>0.75902622599375302</v>
      </c>
      <c r="Y1526" s="58">
        <v>0.84046288803388303</v>
      </c>
      <c r="Z1526" s="58">
        <v>0.92216187332465682</v>
      </c>
    </row>
    <row r="1527" spans="19:26" x14ac:dyDescent="0.2">
      <c r="S1527" s="58">
        <v>5.1793563783170971</v>
      </c>
      <c r="T1527" s="58">
        <v>11.891087480445302</v>
      </c>
      <c r="U1527" s="58">
        <v>5.4770038423179521</v>
      </c>
      <c r="V1527" s="58">
        <v>12.276464701302849</v>
      </c>
      <c r="W1527" s="58">
        <v>0.81113198223021865</v>
      </c>
      <c r="X1527" s="58">
        <v>0.60513562961740319</v>
      </c>
      <c r="Y1527" s="58">
        <v>0.8096816165125118</v>
      </c>
      <c r="Z1527" s="58">
        <v>0.89690392114205342</v>
      </c>
    </row>
    <row r="1528" spans="19:26" x14ac:dyDescent="0.2">
      <c r="S1528" s="58">
        <v>6.6497539532344438</v>
      </c>
      <c r="T1528" s="58">
        <v>20.03499883684567</v>
      </c>
      <c r="U1528" s="58">
        <v>6.6574639096587438</v>
      </c>
      <c r="V1528" s="58">
        <v>22.945561840521641</v>
      </c>
      <c r="W1528" s="58">
        <v>0.75711696166932341</v>
      </c>
      <c r="X1528" s="58">
        <v>0.70952303452283982</v>
      </c>
      <c r="Y1528" s="58">
        <v>0.83993339910329134</v>
      </c>
      <c r="Z1528" s="58">
        <v>0.89552706198805276</v>
      </c>
    </row>
    <row r="1529" spans="19:26" x14ac:dyDescent="0.2">
      <c r="S1529" s="58">
        <v>4.4376571785186991</v>
      </c>
      <c r="T1529" s="58">
        <v>8.1197174571755184</v>
      </c>
      <c r="U1529" s="58">
        <v>4.0558570849701674</v>
      </c>
      <c r="V1529" s="58">
        <v>7.7561774531907242</v>
      </c>
      <c r="W1529" s="58">
        <v>0.72185354074185371</v>
      </c>
      <c r="X1529" s="58">
        <v>0.7000598694950082</v>
      </c>
      <c r="Y1529" s="58">
        <v>0.77705738113713585</v>
      </c>
      <c r="Z1529" s="58">
        <v>0.92537294526049252</v>
      </c>
    </row>
    <row r="1530" spans="19:26" x14ac:dyDescent="0.2">
      <c r="S1530" s="58">
        <v>8.2233779896758126</v>
      </c>
      <c r="T1530" s="58">
        <v>39.058177988740312</v>
      </c>
      <c r="U1530" s="58">
        <v>8.5202697799403051</v>
      </c>
      <c r="V1530" s="58">
        <v>32.766178229650222</v>
      </c>
      <c r="W1530" s="58">
        <v>0.74243027035896358</v>
      </c>
      <c r="X1530" s="58">
        <v>0.60113891466485281</v>
      </c>
      <c r="Y1530" s="58">
        <v>0.86190363061672748</v>
      </c>
      <c r="Z1530" s="58">
        <v>0.8815883946733486</v>
      </c>
    </row>
    <row r="1531" spans="19:26" x14ac:dyDescent="0.2">
      <c r="S1531" s="58">
        <v>5.5251759724039839</v>
      </c>
      <c r="T1531" s="58">
        <v>12.20819857129945</v>
      </c>
      <c r="U1531" s="58">
        <v>5.5210967640203181</v>
      </c>
      <c r="V1531" s="58">
        <v>13.959332479177254</v>
      </c>
      <c r="W1531" s="58">
        <v>0.73502894405881025</v>
      </c>
      <c r="X1531" s="58">
        <v>0.7382899804612898</v>
      </c>
      <c r="Y1531" s="58">
        <v>0.82290459866689192</v>
      </c>
      <c r="Z1531" s="58">
        <v>0.91511309163206056</v>
      </c>
    </row>
    <row r="1532" spans="19:26" x14ac:dyDescent="0.2">
      <c r="S1532" s="58">
        <v>5.4631434882803749</v>
      </c>
      <c r="T1532" s="58">
        <v>11.633020679900378</v>
      </c>
      <c r="U1532" s="58">
        <v>5.7610743561761621</v>
      </c>
      <c r="V1532" s="58">
        <v>13.487520551375415</v>
      </c>
      <c r="W1532" s="58">
        <v>0.75522614902190177</v>
      </c>
      <c r="X1532" s="58">
        <v>0.65386665264308885</v>
      </c>
      <c r="Y1532" s="58">
        <v>0.85678428482145386</v>
      </c>
      <c r="Z1532" s="58">
        <v>0.91289066139588815</v>
      </c>
    </row>
    <row r="1533" spans="19:26" x14ac:dyDescent="0.2">
      <c r="S1533" s="58">
        <v>3.8250909957892527</v>
      </c>
      <c r="T1533" s="58">
        <v>6.2959723510508985</v>
      </c>
      <c r="U1533" s="58">
        <v>3.7239144288959669</v>
      </c>
      <c r="V1533" s="58">
        <v>7.0187626235623197</v>
      </c>
      <c r="W1533" s="58">
        <v>0.78941825264462462</v>
      </c>
      <c r="X1533" s="58">
        <v>0.5235329001604534</v>
      </c>
      <c r="Y1533" s="58">
        <v>0.8100319119996906</v>
      </c>
      <c r="Z1533" s="58">
        <v>0.91533708416696247</v>
      </c>
    </row>
    <row r="1534" spans="19:26" x14ac:dyDescent="0.2">
      <c r="S1534" s="58">
        <v>7.1633911700060384</v>
      </c>
      <c r="T1534" s="58">
        <v>25.322757968301673</v>
      </c>
      <c r="U1534" s="58">
        <v>8.462510916493132</v>
      </c>
      <c r="V1534" s="58">
        <v>29.61649738027387</v>
      </c>
      <c r="W1534" s="58">
        <v>0.72258624650855297</v>
      </c>
      <c r="X1534" s="58">
        <v>0.71217643833027056</v>
      </c>
      <c r="Y1534" s="58">
        <v>0.81248489867510021</v>
      </c>
      <c r="Z1534" s="58">
        <v>0.89045454877730745</v>
      </c>
    </row>
    <row r="1535" spans="19:26" x14ac:dyDescent="0.2">
      <c r="S1535" s="58">
        <v>4.7783773014133226</v>
      </c>
      <c r="T1535" s="58">
        <v>9.1000530617192936</v>
      </c>
      <c r="U1535" s="58">
        <v>4.8592066814463291</v>
      </c>
      <c r="V1535" s="58">
        <v>8.7093582400629881</v>
      </c>
      <c r="W1535" s="58">
        <v>0.7413296267939502</v>
      </c>
      <c r="X1535" s="58">
        <v>0.67449425829214926</v>
      </c>
      <c r="Y1535" s="58">
        <v>0.81858215758289865</v>
      </c>
      <c r="Z1535" s="58">
        <v>0.92228849068041985</v>
      </c>
    </row>
    <row r="1536" spans="19:26" x14ac:dyDescent="0.2">
      <c r="S1536" s="58">
        <v>4.1223582083020425</v>
      </c>
      <c r="T1536" s="58">
        <v>6.9809516369526348</v>
      </c>
      <c r="U1536" s="58">
        <v>3.5977473163042237</v>
      </c>
      <c r="V1536" s="58">
        <v>5.9036079651949906</v>
      </c>
      <c r="W1536" s="58">
        <v>0.76203257647623324</v>
      </c>
      <c r="X1536" s="58">
        <v>0.75458189137439424</v>
      </c>
      <c r="Y1536" s="58">
        <v>0.82467474826785747</v>
      </c>
      <c r="Z1536" s="58">
        <v>0.9451437645229176</v>
      </c>
    </row>
    <row r="1537" spans="19:26" x14ac:dyDescent="0.2">
      <c r="S1537" s="58">
        <v>6.1949351937774919</v>
      </c>
      <c r="T1537" s="58">
        <v>16.049099464356534</v>
      </c>
      <c r="U1537" s="58">
        <v>5.8619450800160262</v>
      </c>
      <c r="V1537" s="58">
        <v>19.513527170906563</v>
      </c>
      <c r="W1537" s="58">
        <v>0.79624447544218024</v>
      </c>
      <c r="X1537" s="58">
        <v>0.78723962025588523</v>
      </c>
      <c r="Y1537" s="58">
        <v>0.88423146497969596</v>
      </c>
      <c r="Z1537" s="58">
        <v>0.90749282507466311</v>
      </c>
    </row>
    <row r="1538" spans="19:26" x14ac:dyDescent="0.2">
      <c r="S1538" s="58">
        <v>3.6136109604717443</v>
      </c>
      <c r="T1538" s="58">
        <v>5.7614581125501516</v>
      </c>
      <c r="U1538" s="58">
        <v>3.5883900354982408</v>
      </c>
      <c r="V1538" s="58">
        <v>6.6715708130933447</v>
      </c>
      <c r="W1538" s="58">
        <v>0.81488887969392232</v>
      </c>
      <c r="X1538" s="58">
        <v>0.63748817593006801</v>
      </c>
      <c r="Y1538" s="58">
        <v>0.81440952738846162</v>
      </c>
      <c r="Z1538" s="58">
        <v>0.93081975150401419</v>
      </c>
    </row>
    <row r="1539" spans="19:26" x14ac:dyDescent="0.2">
      <c r="S1539" s="58">
        <v>3.7847095144901011</v>
      </c>
      <c r="T1539" s="58">
        <v>6.2197092018752915</v>
      </c>
      <c r="U1539" s="58">
        <v>4.2112146224865423</v>
      </c>
      <c r="V1539" s="58">
        <v>6.5848998920660424</v>
      </c>
      <c r="W1539" s="58">
        <v>0.78421611470770403</v>
      </c>
      <c r="X1539" s="58">
        <v>0.65409464409289564</v>
      </c>
      <c r="Y1539" s="58">
        <v>0.7978582453053602</v>
      </c>
      <c r="Z1539" s="58">
        <v>0.9293773922768106</v>
      </c>
    </row>
    <row r="1540" spans="19:26" x14ac:dyDescent="0.2">
      <c r="S1540" s="58">
        <v>7.1911254255996937</v>
      </c>
      <c r="T1540" s="58">
        <v>32.095736511884574</v>
      </c>
      <c r="U1540" s="58">
        <v>8.0417859422395104</v>
      </c>
      <c r="V1540" s="58">
        <v>27.153603554469548</v>
      </c>
      <c r="W1540" s="58">
        <v>0.77874885034047947</v>
      </c>
      <c r="X1540" s="58">
        <v>0.58953816477751508</v>
      </c>
      <c r="Y1540" s="58">
        <v>0.81113615438629183</v>
      </c>
      <c r="Z1540" s="58">
        <v>0.88013230703671552</v>
      </c>
    </row>
    <row r="1541" spans="19:26" x14ac:dyDescent="0.2">
      <c r="S1541" s="58">
        <v>4.4693968114888802</v>
      </c>
      <c r="T1541" s="58">
        <v>8.3227509639243369</v>
      </c>
      <c r="U1541" s="58">
        <v>4.1855482900788701</v>
      </c>
      <c r="V1541" s="58">
        <v>9.9984207063930519</v>
      </c>
      <c r="W1541" s="58">
        <v>0.78959675986696343</v>
      </c>
      <c r="X1541" s="58">
        <v>0.62296671897558231</v>
      </c>
      <c r="Y1541" s="58">
        <v>0.820817029846999</v>
      </c>
      <c r="Z1541" s="58">
        <v>0.91476499305055414</v>
      </c>
    </row>
    <row r="1542" spans="19:26" x14ac:dyDescent="0.2">
      <c r="S1542" s="58">
        <v>5.8714379853442615</v>
      </c>
      <c r="T1542" s="58">
        <v>17.806363269678055</v>
      </c>
      <c r="U1542" s="58">
        <v>6.352805047951537</v>
      </c>
      <c r="V1542" s="58">
        <v>15.891144882496029</v>
      </c>
      <c r="W1542" s="58">
        <v>0.8228573768275893</v>
      </c>
      <c r="X1542" s="58">
        <v>0.68418884340987585</v>
      </c>
      <c r="Y1542" s="58">
        <v>0.79221610009339294</v>
      </c>
      <c r="Z1542" s="58">
        <v>0.88867046845535136</v>
      </c>
    </row>
    <row r="1543" spans="19:26" x14ac:dyDescent="0.2">
      <c r="S1543" s="58">
        <v>4.4060137013478977</v>
      </c>
      <c r="T1543" s="58">
        <v>7.7664614767312212</v>
      </c>
      <c r="U1543" s="58">
        <v>4.3842777811500264</v>
      </c>
      <c r="V1543" s="58">
        <v>8.1034073396103423</v>
      </c>
      <c r="W1543" s="58">
        <v>0.78695063577734237</v>
      </c>
      <c r="X1543" s="58">
        <v>0.65125921692851785</v>
      </c>
      <c r="Y1543" s="58">
        <v>0.86289516038044667</v>
      </c>
      <c r="Z1543" s="58">
        <v>0.92948433649585427</v>
      </c>
    </row>
    <row r="1544" spans="19:26" x14ac:dyDescent="0.2">
      <c r="S1544" s="58">
        <v>4.2547746733058922</v>
      </c>
      <c r="T1544" s="58">
        <v>7.2732460779525292</v>
      </c>
      <c r="U1544" s="58">
        <v>4.8948386456219648</v>
      </c>
      <c r="V1544" s="58">
        <v>9.2041676298885839</v>
      </c>
      <c r="W1544" s="58">
        <v>0.75243566311617416</v>
      </c>
      <c r="X1544" s="58">
        <v>0.58310758085887671</v>
      </c>
      <c r="Y1544" s="58">
        <v>0.83435449437575016</v>
      </c>
      <c r="Z1544" s="58">
        <v>0.92565127339131281</v>
      </c>
    </row>
    <row r="1545" spans="19:26" x14ac:dyDescent="0.2">
      <c r="S1545" s="58">
        <v>5.3598615761356152</v>
      </c>
      <c r="T1545" s="58">
        <v>11.862728993034123</v>
      </c>
      <c r="U1545" s="58">
        <v>5.9171594125074476</v>
      </c>
      <c r="V1545" s="58">
        <v>15.47610714424725</v>
      </c>
      <c r="W1545" s="58">
        <v>0.78929930974889406</v>
      </c>
      <c r="X1545" s="58">
        <v>0.59780141244644902</v>
      </c>
      <c r="Y1545" s="58">
        <v>0.84521360889130981</v>
      </c>
      <c r="Z1545" s="58">
        <v>0.9023375991422089</v>
      </c>
    </row>
    <row r="1546" spans="19:26" x14ac:dyDescent="0.2">
      <c r="S1546" s="58">
        <v>4.1192330766855951</v>
      </c>
      <c r="T1546" s="58">
        <v>6.8991007707725602</v>
      </c>
      <c r="U1546" s="58">
        <v>4.6826930565494962</v>
      </c>
      <c r="V1546" s="58">
        <v>7.0754731535262598</v>
      </c>
      <c r="W1546" s="58">
        <v>0.75246479889241225</v>
      </c>
      <c r="X1546" s="58">
        <v>0.64779269013321461</v>
      </c>
      <c r="Y1546" s="58">
        <v>0.82897722909280025</v>
      </c>
      <c r="Z1546" s="58">
        <v>0.93591412275545827</v>
      </c>
    </row>
    <row r="1547" spans="19:26" x14ac:dyDescent="0.2">
      <c r="S1547" s="58">
        <v>6.1483524979204232</v>
      </c>
      <c r="T1547" s="58">
        <v>17.144047593502385</v>
      </c>
      <c r="U1547" s="58">
        <v>7.4212452721664581</v>
      </c>
      <c r="V1547" s="58">
        <v>19.335214691561305</v>
      </c>
      <c r="W1547" s="58">
        <v>0.77783029647602153</v>
      </c>
      <c r="X1547" s="58">
        <v>0.64011063133219448</v>
      </c>
      <c r="Y1547" s="58">
        <v>0.82780188645296537</v>
      </c>
      <c r="Z1547" s="58">
        <v>0.89350764100862956</v>
      </c>
    </row>
    <row r="1548" spans="19:26" x14ac:dyDescent="0.2">
      <c r="S1548" s="58">
        <v>4.7370028862424345</v>
      </c>
      <c r="T1548" s="58">
        <v>9.6363362411994054</v>
      </c>
      <c r="U1548" s="58">
        <v>5.4396753209369697</v>
      </c>
      <c r="V1548" s="58">
        <v>11.619076687416236</v>
      </c>
      <c r="W1548" s="58">
        <v>0.79286605974066515</v>
      </c>
      <c r="X1548" s="58">
        <v>0.7440245066022626</v>
      </c>
      <c r="Y1548" s="58">
        <v>0.80086212159866632</v>
      </c>
      <c r="Z1548" s="58">
        <v>0.9141258537471425</v>
      </c>
    </row>
    <row r="1549" spans="19:26" x14ac:dyDescent="0.2">
      <c r="S1549" s="58">
        <v>6.2806144116199558</v>
      </c>
      <c r="T1549" s="58">
        <v>17.22579247679225</v>
      </c>
      <c r="U1549" s="58">
        <v>5.6001632214263681</v>
      </c>
      <c r="V1549" s="58">
        <v>15.41525427661616</v>
      </c>
      <c r="W1549" s="58">
        <v>0.73880046635707419</v>
      </c>
      <c r="X1549" s="58">
        <v>0.64792737486697183</v>
      </c>
      <c r="Y1549" s="58">
        <v>0.81678241343774916</v>
      </c>
      <c r="Z1549" s="58">
        <v>0.89590509750131786</v>
      </c>
    </row>
    <row r="1550" spans="19:26" x14ac:dyDescent="0.2">
      <c r="S1550" s="58">
        <v>6.483975550113291</v>
      </c>
      <c r="T1550" s="58">
        <v>15.790051863551772</v>
      </c>
      <c r="U1550" s="58">
        <v>6.1356617008819905</v>
      </c>
      <c r="V1550" s="58">
        <v>16.140523025767187</v>
      </c>
      <c r="W1550" s="58">
        <v>0.71052626605011082</v>
      </c>
      <c r="X1550" s="58">
        <v>0.73314785491685763</v>
      </c>
      <c r="Y1550" s="58">
        <v>0.86332016006733625</v>
      </c>
      <c r="Z1550" s="58">
        <v>0.91344464924470037</v>
      </c>
    </row>
    <row r="1551" spans="19:26" x14ac:dyDescent="0.2">
      <c r="S1551" s="58">
        <v>4.5281728883088883</v>
      </c>
      <c r="T1551" s="58">
        <v>9.2186923850867135</v>
      </c>
      <c r="U1551" s="58">
        <v>5.010752176604691</v>
      </c>
      <c r="V1551" s="58">
        <v>11.30688778869083</v>
      </c>
      <c r="W1551" s="58">
        <v>0.83584240826906808</v>
      </c>
      <c r="X1551" s="58">
        <v>0.63981907332664467</v>
      </c>
      <c r="Y1551" s="58">
        <v>0.78846526984868603</v>
      </c>
      <c r="Z1551" s="58">
        <v>0.90213667789773366</v>
      </c>
    </row>
    <row r="1552" spans="19:26" x14ac:dyDescent="0.2">
      <c r="S1552" s="58">
        <v>3.4999043819733564</v>
      </c>
      <c r="T1552" s="58">
        <v>5.3525044798081831</v>
      </c>
      <c r="U1552" s="58">
        <v>3.9761331083683951</v>
      </c>
      <c r="V1552" s="58">
        <v>6.5679414356516119</v>
      </c>
      <c r="W1552" s="58">
        <v>0.81469787775228375</v>
      </c>
      <c r="X1552" s="58">
        <v>0.70563438769443942</v>
      </c>
      <c r="Y1552" s="58">
        <v>0.84870067284182482</v>
      </c>
      <c r="Z1552" s="58">
        <v>0.95445436069457112</v>
      </c>
    </row>
    <row r="1553" spans="19:26" x14ac:dyDescent="0.2">
      <c r="S1553" s="58">
        <v>3.0251132931440199</v>
      </c>
      <c r="T1553" s="58">
        <v>4.4063755112896672</v>
      </c>
      <c r="U1553" s="58">
        <v>2.8119293049379515</v>
      </c>
      <c r="V1553" s="58">
        <v>4.2287749030511694</v>
      </c>
      <c r="W1553" s="58">
        <v>0.86839162376460632</v>
      </c>
      <c r="X1553" s="58">
        <v>0.56093658822981074</v>
      </c>
      <c r="Y1553" s="58">
        <v>0.80151754503701111</v>
      </c>
      <c r="Z1553" s="58">
        <v>0.92598145628001682</v>
      </c>
    </row>
    <row r="1554" spans="19:26" x14ac:dyDescent="0.2">
      <c r="S1554" s="58">
        <v>3.1986302175917944</v>
      </c>
      <c r="T1554" s="58">
        <v>4.7536171078936915</v>
      </c>
      <c r="U1554" s="58">
        <v>3.4521500228054816</v>
      </c>
      <c r="V1554" s="58">
        <v>5.0504648648523727</v>
      </c>
      <c r="W1554" s="58">
        <v>0.81859383386750473</v>
      </c>
      <c r="X1554" s="58">
        <v>0.66018700191072399</v>
      </c>
      <c r="Y1554" s="58">
        <v>0.79937450656110942</v>
      </c>
      <c r="Z1554" s="58">
        <v>0.94198352887601688</v>
      </c>
    </row>
    <row r="1555" spans="19:26" x14ac:dyDescent="0.2">
      <c r="S1555" s="58">
        <v>4.907598323830201</v>
      </c>
      <c r="T1555" s="58">
        <v>10.062076137196788</v>
      </c>
      <c r="U1555" s="58">
        <v>4.3430054330231513</v>
      </c>
      <c r="V1555" s="58">
        <v>8.1321750255571423</v>
      </c>
      <c r="W1555" s="58">
        <v>0.81486200863760128</v>
      </c>
      <c r="X1555" s="58">
        <v>0.75931913990071997</v>
      </c>
      <c r="Y1555" s="58">
        <v>0.84268143205925317</v>
      </c>
      <c r="Z1555" s="58">
        <v>0.91773479805499136</v>
      </c>
    </row>
    <row r="1556" spans="19:26" x14ac:dyDescent="0.2">
      <c r="S1556" s="58">
        <v>6.2023164774496218</v>
      </c>
      <c r="T1556" s="58">
        <v>16.862848617443298</v>
      </c>
      <c r="U1556" s="58">
        <v>5.704723581772849</v>
      </c>
      <c r="V1556" s="58">
        <v>14.845947195132412</v>
      </c>
      <c r="W1556" s="58">
        <v>0.77616712987365277</v>
      </c>
      <c r="X1556" s="58">
        <v>0.68012736643893712</v>
      </c>
      <c r="Y1556" s="58">
        <v>0.84391259679690889</v>
      </c>
      <c r="Z1556" s="58">
        <v>0.89757635468930475</v>
      </c>
    </row>
    <row r="1557" spans="19:26" x14ac:dyDescent="0.2">
      <c r="S1557" s="58">
        <v>5.7494997751976049</v>
      </c>
      <c r="T1557" s="58">
        <v>12.906956801817493</v>
      </c>
      <c r="U1557" s="58">
        <v>4.6584625204111285</v>
      </c>
      <c r="V1557" s="58">
        <v>11.662268464735675</v>
      </c>
      <c r="W1557" s="58">
        <v>0.71043640483770554</v>
      </c>
      <c r="X1557" s="58">
        <v>0.64753157489384161</v>
      </c>
      <c r="Y1557" s="58">
        <v>0.81936436764020804</v>
      </c>
      <c r="Z1557" s="58">
        <v>0.90902309874630272</v>
      </c>
    </row>
    <row r="1558" spans="19:26" x14ac:dyDescent="0.2">
      <c r="S1558" s="58">
        <v>5.237255385268849</v>
      </c>
      <c r="T1558" s="58">
        <v>10.247199001560478</v>
      </c>
      <c r="U1558" s="58">
        <v>6.0214610024805264</v>
      </c>
      <c r="V1558" s="58">
        <v>13.216863557740412</v>
      </c>
      <c r="W1558" s="58">
        <v>0.70065574285571797</v>
      </c>
      <c r="X1558" s="58">
        <v>0.61350965983879646</v>
      </c>
      <c r="Y1558" s="58">
        <v>0.82881526936499694</v>
      </c>
      <c r="Z1558" s="58">
        <v>0.9195970724632293</v>
      </c>
    </row>
    <row r="1559" spans="19:26" x14ac:dyDescent="0.2">
      <c r="S1559" s="58">
        <v>2.9983937555610805</v>
      </c>
      <c r="T1559" s="58">
        <v>4.2618180194384747</v>
      </c>
      <c r="U1559" s="58">
        <v>2.9616294947498631</v>
      </c>
      <c r="V1559" s="58">
        <v>3.6204652072450374</v>
      </c>
      <c r="W1559" s="58">
        <v>0.86304050770892993</v>
      </c>
      <c r="X1559" s="58">
        <v>0.57109567193505295</v>
      </c>
      <c r="Y1559" s="58">
        <v>0.84624338882468475</v>
      </c>
      <c r="Z1559" s="58">
        <v>0.94111658819878885</v>
      </c>
    </row>
    <row r="1560" spans="19:26" x14ac:dyDescent="0.2">
      <c r="S1560" s="58">
        <v>3.4467989187860519</v>
      </c>
      <c r="T1560" s="58">
        <v>5.2151735458413748</v>
      </c>
      <c r="U1560" s="58">
        <v>2.8333341270038863</v>
      </c>
      <c r="V1560" s="58">
        <v>4.317003105070051</v>
      </c>
      <c r="W1560" s="58">
        <v>0.73588451627227891</v>
      </c>
      <c r="X1560" s="58">
        <v>0.6484518040648104</v>
      </c>
      <c r="Y1560" s="58">
        <v>0.78794498699190174</v>
      </c>
      <c r="Z1560" s="58">
        <v>0.94861871441833845</v>
      </c>
    </row>
    <row r="1561" spans="19:26" x14ac:dyDescent="0.2">
      <c r="S1561" s="58">
        <v>3.7804567376013209</v>
      </c>
      <c r="T1561" s="58">
        <v>6.0014213913895569</v>
      </c>
      <c r="U1561" s="58">
        <v>3.0614153755485098</v>
      </c>
      <c r="V1561" s="58">
        <v>4.8091432950748043</v>
      </c>
      <c r="W1561" s="58">
        <v>0.77635732571366178</v>
      </c>
      <c r="X1561" s="58">
        <v>0.59782511860137943</v>
      </c>
      <c r="Y1561" s="58">
        <v>0.83920692842596323</v>
      </c>
      <c r="Z1561" s="58">
        <v>0.93588627013574888</v>
      </c>
    </row>
    <row r="1562" spans="19:26" x14ac:dyDescent="0.2">
      <c r="S1562" s="58">
        <v>5.1984420088100585</v>
      </c>
      <c r="T1562" s="58">
        <v>11.863520645760749</v>
      </c>
      <c r="U1562" s="58">
        <v>5.6091374359208057</v>
      </c>
      <c r="V1562" s="58">
        <v>10.069014435354653</v>
      </c>
      <c r="W1562" s="58">
        <v>0.82742050615434526</v>
      </c>
      <c r="X1562" s="58">
        <v>0.71809221389617994</v>
      </c>
      <c r="Y1562" s="58">
        <v>0.82805161417290218</v>
      </c>
      <c r="Z1562" s="58">
        <v>0.90450071299271906</v>
      </c>
    </row>
    <row r="1563" spans="19:26" x14ac:dyDescent="0.2">
      <c r="S1563" s="58">
        <v>3.7952805357481321</v>
      </c>
      <c r="T1563" s="58">
        <v>6.2928996393067864</v>
      </c>
      <c r="U1563" s="58">
        <v>3.9465603890446572</v>
      </c>
      <c r="V1563" s="58">
        <v>6.3641999845298898</v>
      </c>
      <c r="W1563" s="58">
        <v>0.84537365886608096</v>
      </c>
      <c r="X1563" s="58">
        <v>0.65269424531898568</v>
      </c>
      <c r="Y1563" s="58">
        <v>0.83161710361730767</v>
      </c>
      <c r="Z1563" s="58">
        <v>0.92644479076247788</v>
      </c>
    </row>
    <row r="1564" spans="19:26" x14ac:dyDescent="0.2">
      <c r="S1564" s="58">
        <v>4.9096444466779943</v>
      </c>
      <c r="T1564" s="58">
        <v>9.6288869621781767</v>
      </c>
      <c r="U1564" s="58">
        <v>5.0424361648077705</v>
      </c>
      <c r="V1564" s="58">
        <v>8.8196126181292414</v>
      </c>
      <c r="W1564" s="58">
        <v>0.7722581449003656</v>
      </c>
      <c r="X1564" s="58">
        <v>0.6460614732154577</v>
      </c>
      <c r="Y1564" s="58">
        <v>0.8443768246617106</v>
      </c>
      <c r="Z1564" s="58">
        <v>0.91646666347186878</v>
      </c>
    </row>
    <row r="1565" spans="19:26" x14ac:dyDescent="0.2">
      <c r="S1565" s="58">
        <v>3.0341703019626549</v>
      </c>
      <c r="T1565" s="58">
        <v>4.3070435367117685</v>
      </c>
      <c r="U1565" s="58">
        <v>2.3919608117774547</v>
      </c>
      <c r="V1565" s="58">
        <v>3.5458845149295897</v>
      </c>
      <c r="W1565" s="58">
        <v>0.80114947044854767</v>
      </c>
      <c r="X1565" s="58">
        <v>0.57899701337962028</v>
      </c>
      <c r="Y1565" s="58">
        <v>0.82120437743582186</v>
      </c>
      <c r="Z1565" s="58">
        <v>0.94691636193862094</v>
      </c>
    </row>
    <row r="1566" spans="19:26" x14ac:dyDescent="0.2">
      <c r="S1566" s="58">
        <v>5.621175780768529</v>
      </c>
      <c r="T1566" s="58">
        <v>13.332409681537319</v>
      </c>
      <c r="U1566" s="58">
        <v>5.9181608628768148</v>
      </c>
      <c r="V1566" s="58">
        <v>18.836031810576355</v>
      </c>
      <c r="W1566" s="58">
        <v>0.77484438416373647</v>
      </c>
      <c r="X1566" s="58">
        <v>0.75401169546777413</v>
      </c>
      <c r="Y1566" s="58">
        <v>0.8311034008341639</v>
      </c>
      <c r="Z1566" s="58">
        <v>0.90828045426686521</v>
      </c>
    </row>
    <row r="1567" spans="19:26" x14ac:dyDescent="0.2">
      <c r="S1567" s="58">
        <v>3.5055341331888643</v>
      </c>
      <c r="T1567" s="58">
        <v>5.5138092835652293</v>
      </c>
      <c r="U1567" s="58">
        <v>3.7981874655055221</v>
      </c>
      <c r="V1567" s="58">
        <v>5.9367871732129842</v>
      </c>
      <c r="W1567" s="58">
        <v>0.79780985824587092</v>
      </c>
      <c r="X1567" s="58">
        <v>0.60376648140019029</v>
      </c>
      <c r="Y1567" s="58">
        <v>0.79091301779234413</v>
      </c>
      <c r="Z1567" s="58">
        <v>0.92650018375366872</v>
      </c>
    </row>
    <row r="1568" spans="19:26" x14ac:dyDescent="0.2">
      <c r="S1568" s="58">
        <v>4.2946942235261742</v>
      </c>
      <c r="T1568" s="58">
        <v>7.6236926127270053</v>
      </c>
      <c r="U1568" s="58">
        <v>3.6869668978369212</v>
      </c>
      <c r="V1568" s="58">
        <v>7.2152186342489619</v>
      </c>
      <c r="W1568" s="58">
        <v>0.78891908771495678</v>
      </c>
      <c r="X1568" s="58">
        <v>0.69247609292361445</v>
      </c>
      <c r="Y1568" s="58">
        <v>0.83170932851023149</v>
      </c>
      <c r="Z1568" s="58">
        <v>0.92842150300227344</v>
      </c>
    </row>
    <row r="1569" spans="19:26" x14ac:dyDescent="0.2">
      <c r="S1569" s="58">
        <v>2.8394306301198626</v>
      </c>
      <c r="T1569" s="58">
        <v>3.8517629063583425</v>
      </c>
      <c r="U1569" s="58">
        <v>2.9288503752700321</v>
      </c>
      <c r="V1569" s="58">
        <v>4.3188980386910618</v>
      </c>
      <c r="W1569" s="58">
        <v>0.76274164561876545</v>
      </c>
      <c r="X1569" s="58">
        <v>0.51390663871631859</v>
      </c>
      <c r="Y1569" s="58">
        <v>0.82413564721491017</v>
      </c>
      <c r="Z1569" s="58">
        <v>0.95337801780536724</v>
      </c>
    </row>
    <row r="1570" spans="19:26" x14ac:dyDescent="0.2">
      <c r="S1570" s="58">
        <v>5.0563028416432685</v>
      </c>
      <c r="T1570" s="58">
        <v>10.938376077958422</v>
      </c>
      <c r="U1570" s="58">
        <v>5.4707787783139743</v>
      </c>
      <c r="V1570" s="58">
        <v>11.590178890353732</v>
      </c>
      <c r="W1570" s="58">
        <v>0.8242480995347975</v>
      </c>
      <c r="X1570" s="58">
        <v>0.5464592476693112</v>
      </c>
      <c r="Y1570" s="58">
        <v>0.83665798684861237</v>
      </c>
      <c r="Z1570" s="58">
        <v>0.89737834467471522</v>
      </c>
    </row>
    <row r="1571" spans="19:26" x14ac:dyDescent="0.2">
      <c r="S1571" s="58">
        <v>4.7610378961022581</v>
      </c>
      <c r="T1571" s="58">
        <v>9.5044831380982551</v>
      </c>
      <c r="U1571" s="58">
        <v>5.3948447180046735</v>
      </c>
      <c r="V1571" s="58">
        <v>10.02980408661557</v>
      </c>
      <c r="W1571" s="58">
        <v>0.72529748867621768</v>
      </c>
      <c r="X1571" s="58">
        <v>0.64449827404223714</v>
      </c>
      <c r="Y1571" s="58">
        <v>0.76828534836964602</v>
      </c>
      <c r="Z1571" s="58">
        <v>0.91027401435577682</v>
      </c>
    </row>
    <row r="1572" spans="19:26" x14ac:dyDescent="0.2">
      <c r="S1572" s="58">
        <v>5.7501858325125665</v>
      </c>
      <c r="T1572" s="58">
        <v>12.582602590406422</v>
      </c>
      <c r="U1572" s="58">
        <v>6.1328642990940017</v>
      </c>
      <c r="V1572" s="58">
        <v>11.859153045069112</v>
      </c>
      <c r="W1572" s="58">
        <v>0.72094407463088328</v>
      </c>
      <c r="X1572" s="58">
        <v>0.68144355921651523</v>
      </c>
      <c r="Y1572" s="58">
        <v>0.84491729944281602</v>
      </c>
      <c r="Z1572" s="58">
        <v>0.91512651701206493</v>
      </c>
    </row>
    <row r="1573" spans="19:26" x14ac:dyDescent="0.2">
      <c r="S1573" s="58">
        <v>4.2127016407556184</v>
      </c>
      <c r="T1573" s="58">
        <v>7.5242421317717412</v>
      </c>
      <c r="U1573" s="58">
        <v>4.1988829693398122</v>
      </c>
      <c r="V1573" s="58">
        <v>7.2195291352126789</v>
      </c>
      <c r="W1573" s="58">
        <v>0.82400196703548934</v>
      </c>
      <c r="X1573" s="58">
        <v>0.67245392238366331</v>
      </c>
      <c r="Y1573" s="58">
        <v>0.83282303761640919</v>
      </c>
      <c r="Z1573" s="58">
        <v>0.92191739477212653</v>
      </c>
    </row>
    <row r="1574" spans="19:26" x14ac:dyDescent="0.2">
      <c r="S1574" s="58">
        <v>5.8497044292461089</v>
      </c>
      <c r="T1574" s="58">
        <v>14.570510075165808</v>
      </c>
      <c r="U1574" s="58">
        <v>5.852748119394942</v>
      </c>
      <c r="V1574" s="58">
        <v>12.618083150806109</v>
      </c>
      <c r="W1574" s="58">
        <v>0.76151062761997645</v>
      </c>
      <c r="X1574" s="58">
        <v>0.72721393928619993</v>
      </c>
      <c r="Y1574" s="58">
        <v>0.82592563014789233</v>
      </c>
      <c r="Z1574" s="58">
        <v>0.90419111776695538</v>
      </c>
    </row>
    <row r="1575" spans="19:26" x14ac:dyDescent="0.2">
      <c r="S1575" s="58">
        <v>5.3385481906018555</v>
      </c>
      <c r="T1575" s="58">
        <v>11.465433231831534</v>
      </c>
      <c r="U1575" s="58">
        <v>5.4297626839436548</v>
      </c>
      <c r="V1575" s="58">
        <v>10.306284941497712</v>
      </c>
      <c r="W1575" s="58">
        <v>0.77829925916388554</v>
      </c>
      <c r="X1575" s="58">
        <v>0.76910686226257685</v>
      </c>
      <c r="Y1575" s="58">
        <v>0.85273710601480757</v>
      </c>
      <c r="Z1575" s="58">
        <v>0.91888104216560595</v>
      </c>
    </row>
    <row r="1576" spans="19:26" x14ac:dyDescent="0.2">
      <c r="S1576" s="58">
        <v>3.1104654198383006</v>
      </c>
      <c r="T1576" s="58">
        <v>4.5001073027766649</v>
      </c>
      <c r="U1576" s="58">
        <v>2.685834560966581</v>
      </c>
      <c r="V1576" s="58">
        <v>4.1443846720361996</v>
      </c>
      <c r="W1576" s="58">
        <v>0.83795173557265967</v>
      </c>
      <c r="X1576" s="58">
        <v>0.61975776863584553</v>
      </c>
      <c r="Y1576" s="58">
        <v>0.83502887402918591</v>
      </c>
      <c r="Z1576" s="58">
        <v>0.94656847214078998</v>
      </c>
    </row>
    <row r="1577" spans="19:26" x14ac:dyDescent="0.2">
      <c r="S1577" s="58">
        <v>4.8865815913861201</v>
      </c>
      <c r="T1577" s="58">
        <v>9.1647776601041482</v>
      </c>
      <c r="U1577" s="58">
        <v>5.6457396587355451</v>
      </c>
      <c r="V1577" s="58">
        <v>9.7676261775533977</v>
      </c>
      <c r="W1577" s="58">
        <v>0.69897684950749217</v>
      </c>
      <c r="X1577" s="58">
        <v>0.78305821945481824</v>
      </c>
      <c r="Y1577" s="58">
        <v>0.8082938510446106</v>
      </c>
      <c r="Z1577" s="58">
        <v>0.94011372459084386</v>
      </c>
    </row>
    <row r="1578" spans="19:26" x14ac:dyDescent="0.2">
      <c r="S1578" s="58">
        <v>5.8980955305040705</v>
      </c>
      <c r="T1578" s="58">
        <v>12.653337686725138</v>
      </c>
      <c r="U1578" s="58">
        <v>6.7771798109856709</v>
      </c>
      <c r="V1578" s="58">
        <v>14.186117889119188</v>
      </c>
      <c r="W1578" s="58">
        <v>0.72440900459261726</v>
      </c>
      <c r="X1578" s="58">
        <v>0.6519520815784392</v>
      </c>
      <c r="Y1578" s="58">
        <v>0.88139828237234963</v>
      </c>
      <c r="Z1578" s="58">
        <v>0.91726169468578056</v>
      </c>
    </row>
    <row r="1579" spans="19:26" x14ac:dyDescent="0.2">
      <c r="S1579" s="58">
        <v>6.0325037275875406</v>
      </c>
      <c r="T1579" s="58">
        <v>13.975365799969401</v>
      </c>
      <c r="U1579" s="58">
        <v>5.9711766764250331</v>
      </c>
      <c r="V1579" s="58">
        <v>17.406291301802085</v>
      </c>
      <c r="W1579" s="58">
        <v>0.73453340998239058</v>
      </c>
      <c r="X1579" s="58">
        <v>0.78114255731225213</v>
      </c>
      <c r="Y1579" s="58">
        <v>0.8622321277053937</v>
      </c>
      <c r="Z1579" s="58">
        <v>0.91852764233001971</v>
      </c>
    </row>
    <row r="1580" spans="19:26" x14ac:dyDescent="0.2">
      <c r="S1580" s="58">
        <v>3.0701004271631107</v>
      </c>
      <c r="T1580" s="58">
        <v>4.538078554365784</v>
      </c>
      <c r="U1580" s="58">
        <v>3.1604718303440107</v>
      </c>
      <c r="V1580" s="58">
        <v>4.1548624771413767</v>
      </c>
      <c r="W1580" s="58">
        <v>0.8542603313532563</v>
      </c>
      <c r="X1580" s="58">
        <v>0.66779530278702837</v>
      </c>
      <c r="Y1580" s="58">
        <v>0.78138867214928331</v>
      </c>
      <c r="Z1580" s="58">
        <v>0.93459703776587755</v>
      </c>
    </row>
    <row r="1581" spans="19:26" x14ac:dyDescent="0.2">
      <c r="S1581" s="58">
        <v>4.9920553490099637</v>
      </c>
      <c r="T1581" s="58">
        <v>9.349330072640015</v>
      </c>
      <c r="U1581" s="58">
        <v>5.2453094018085453</v>
      </c>
      <c r="V1581" s="58">
        <v>9.3404331364415434</v>
      </c>
      <c r="W1581" s="58">
        <v>0.71168438208002782</v>
      </c>
      <c r="X1581" s="58">
        <v>0.77692234880467637</v>
      </c>
      <c r="Y1581" s="58">
        <v>0.83877356341545051</v>
      </c>
      <c r="Z1581" s="58">
        <v>0.94267361648117731</v>
      </c>
    </row>
    <row r="1582" spans="19:26" x14ac:dyDescent="0.2">
      <c r="S1582" s="58">
        <v>4.3121825610505997</v>
      </c>
      <c r="T1582" s="58">
        <v>7.6837711220876459</v>
      </c>
      <c r="U1582" s="58">
        <v>4.0380261484343629</v>
      </c>
      <c r="V1582" s="58">
        <v>6.7882830631534681</v>
      </c>
      <c r="W1582" s="58">
        <v>0.81416006278831721</v>
      </c>
      <c r="X1582" s="58">
        <v>0.69424020146147813</v>
      </c>
      <c r="Y1582" s="58">
        <v>0.85174388652043076</v>
      </c>
      <c r="Z1582" s="58">
        <v>0.92808988863953756</v>
      </c>
    </row>
    <row r="1583" spans="19:26" x14ac:dyDescent="0.2">
      <c r="S1583" s="58">
        <v>5.6793458013500109</v>
      </c>
      <c r="T1583" s="58">
        <v>11.35278009927727</v>
      </c>
      <c r="U1583" s="58">
        <v>6.3996175405830549</v>
      </c>
      <c r="V1583" s="58">
        <v>13.103304295057294</v>
      </c>
      <c r="W1583" s="58">
        <v>0.69057556508957019</v>
      </c>
      <c r="X1583" s="58">
        <v>0.71565321312638608</v>
      </c>
      <c r="Y1583" s="58">
        <v>0.86163301437772488</v>
      </c>
      <c r="Z1583" s="58">
        <v>0.93346440989744861</v>
      </c>
    </row>
    <row r="1584" spans="19:26" x14ac:dyDescent="0.2">
      <c r="S1584" s="58">
        <v>5.3539355214856439</v>
      </c>
      <c r="T1584" s="58">
        <v>11.658323088053427</v>
      </c>
      <c r="U1584" s="58">
        <v>5.0879252201462162</v>
      </c>
      <c r="V1584" s="58">
        <v>9.68442630995645</v>
      </c>
      <c r="W1584" s="58">
        <v>0.80332633957430866</v>
      </c>
      <c r="X1584" s="58">
        <v>0.66916844657711438</v>
      </c>
      <c r="Y1584" s="58">
        <v>0.86752046261499205</v>
      </c>
      <c r="Z1584" s="58">
        <v>0.90942861278204579</v>
      </c>
    </row>
    <row r="1585" spans="19:26" x14ac:dyDescent="0.2">
      <c r="S1585" s="58">
        <v>3.5411605906177672</v>
      </c>
      <c r="T1585" s="58">
        <v>5.537490708409643</v>
      </c>
      <c r="U1585" s="58">
        <v>3.4899041614713986</v>
      </c>
      <c r="V1585" s="58">
        <v>6.4262880709521584</v>
      </c>
      <c r="W1585" s="58">
        <v>0.78620606572560314</v>
      </c>
      <c r="X1585" s="58">
        <v>0.64453032737611227</v>
      </c>
      <c r="Y1585" s="58">
        <v>0.8021677256934141</v>
      </c>
      <c r="Z1585" s="58">
        <v>0.9363434208211121</v>
      </c>
    </row>
    <row r="1586" spans="19:26" x14ac:dyDescent="0.2">
      <c r="S1586" s="58">
        <v>3.3974269351562936</v>
      </c>
      <c r="T1586" s="58">
        <v>5.2016472656106378</v>
      </c>
      <c r="U1586" s="58">
        <v>3.1871208718981312</v>
      </c>
      <c r="V1586" s="58">
        <v>4.7820707997771859</v>
      </c>
      <c r="W1586" s="58">
        <v>0.85287762168184322</v>
      </c>
      <c r="X1586" s="58">
        <v>0.56107825888679252</v>
      </c>
      <c r="Y1586" s="58">
        <v>0.83850701595704868</v>
      </c>
      <c r="Z1586" s="58">
        <v>0.92664224559168828</v>
      </c>
    </row>
    <row r="1587" spans="19:26" x14ac:dyDescent="0.2">
      <c r="S1587" s="58">
        <v>3.8996798640137569</v>
      </c>
      <c r="T1587" s="58">
        <v>6.5974731331570764</v>
      </c>
      <c r="U1587" s="58">
        <v>3.9458957352414274</v>
      </c>
      <c r="V1587" s="58">
        <v>5.7079682994032801</v>
      </c>
      <c r="W1587" s="58">
        <v>0.87310095430617196</v>
      </c>
      <c r="X1587" s="58">
        <v>0.71421415231655172</v>
      </c>
      <c r="Y1587" s="58">
        <v>0.85290179212884132</v>
      </c>
      <c r="Z1587" s="58">
        <v>0.93068173735387894</v>
      </c>
    </row>
    <row r="1588" spans="19:26" x14ac:dyDescent="0.2">
      <c r="S1588" s="58">
        <v>4.1783653476970031</v>
      </c>
      <c r="T1588" s="58">
        <v>7.6218759186536538</v>
      </c>
      <c r="U1588" s="58">
        <v>4.2458642052207143</v>
      </c>
      <c r="V1588" s="58">
        <v>6.0964902510424475</v>
      </c>
      <c r="W1588" s="58">
        <v>0.83282899660148324</v>
      </c>
      <c r="X1588" s="58">
        <v>0.72096561746454313</v>
      </c>
      <c r="Y1588" s="58">
        <v>0.80792296946620923</v>
      </c>
      <c r="Z1588" s="58">
        <v>0.91964423495414849</v>
      </c>
    </row>
    <row r="1589" spans="19:26" x14ac:dyDescent="0.2">
      <c r="S1589" s="58">
        <v>5.2092263396570662</v>
      </c>
      <c r="T1589" s="58">
        <v>10.858018242436014</v>
      </c>
      <c r="U1589" s="58">
        <v>4.7254359064903149</v>
      </c>
      <c r="V1589" s="58">
        <v>9.0097591459696833</v>
      </c>
      <c r="W1589" s="58">
        <v>0.77591314539038381</v>
      </c>
      <c r="X1589" s="58">
        <v>0.64361073972817395</v>
      </c>
      <c r="Y1589" s="58">
        <v>0.85104343486460376</v>
      </c>
      <c r="Z1589" s="58">
        <v>0.91140318702826917</v>
      </c>
    </row>
    <row r="1590" spans="19:26" x14ac:dyDescent="0.2">
      <c r="S1590" s="58">
        <v>4.1847840545277046</v>
      </c>
      <c r="T1590" s="58">
        <v>7.531186795112891</v>
      </c>
      <c r="U1590" s="58">
        <v>4.2285758708394212</v>
      </c>
      <c r="V1590" s="58">
        <v>8.0312405442086927</v>
      </c>
      <c r="W1590" s="58">
        <v>0.8143866356185494</v>
      </c>
      <c r="X1590" s="58">
        <v>0.72655922628455849</v>
      </c>
      <c r="Y1590" s="58">
        <v>0.81111210757967944</v>
      </c>
      <c r="Z1590" s="58">
        <v>0.9239933733230673</v>
      </c>
    </row>
    <row r="1591" spans="19:26" x14ac:dyDescent="0.2">
      <c r="S1591" s="58">
        <v>5.8724931776367155</v>
      </c>
      <c r="T1591" s="58">
        <v>15.4122747333998</v>
      </c>
      <c r="U1591" s="58">
        <v>6.18145932276152</v>
      </c>
      <c r="V1591" s="58">
        <v>24.20477785583471</v>
      </c>
      <c r="W1591" s="58">
        <v>0.77674934207178814</v>
      </c>
      <c r="X1591" s="58">
        <v>0.69232482483911018</v>
      </c>
      <c r="Y1591" s="58">
        <v>0.81720540995761792</v>
      </c>
      <c r="Z1591" s="58">
        <v>0.8979521170436322</v>
      </c>
    </row>
    <row r="1592" spans="19:26" x14ac:dyDescent="0.2">
      <c r="S1592" s="58">
        <v>4.7610073670285358</v>
      </c>
      <c r="T1592" s="58">
        <v>9.925760395660296</v>
      </c>
      <c r="U1592" s="58">
        <v>5.0495218255600491</v>
      </c>
      <c r="V1592" s="58">
        <v>10.679743087530705</v>
      </c>
      <c r="W1592" s="58">
        <v>0.81439641870177837</v>
      </c>
      <c r="X1592" s="58">
        <v>0.64366933940996007</v>
      </c>
      <c r="Y1592" s="58">
        <v>0.8021679299152239</v>
      </c>
      <c r="Z1592" s="58">
        <v>0.90372697185177397</v>
      </c>
    </row>
    <row r="1593" spans="19:26" x14ac:dyDescent="0.2">
      <c r="S1593" s="58">
        <v>3.5945621223624471</v>
      </c>
      <c r="T1593" s="58">
        <v>5.6001477112470699</v>
      </c>
      <c r="U1593" s="58">
        <v>3.628988149331192</v>
      </c>
      <c r="V1593" s="58">
        <v>5.3581564097547387</v>
      </c>
      <c r="W1593" s="58">
        <v>0.8050383519194555</v>
      </c>
      <c r="X1593" s="58">
        <v>0.66477391935364749</v>
      </c>
      <c r="Y1593" s="58">
        <v>0.83862626980169419</v>
      </c>
      <c r="Z1593" s="58">
        <v>0.94425208312537023</v>
      </c>
    </row>
    <row r="1594" spans="19:26" x14ac:dyDescent="0.2">
      <c r="S1594" s="58">
        <v>3.4689708862344375</v>
      </c>
      <c r="T1594" s="58">
        <v>5.1943775899248381</v>
      </c>
      <c r="U1594" s="58">
        <v>3.326269386074661</v>
      </c>
      <c r="V1594" s="58">
        <v>4.9561922504362208</v>
      </c>
      <c r="W1594" s="58">
        <v>0.7641123781045881</v>
      </c>
      <c r="X1594" s="58">
        <v>0.60290666177728636</v>
      </c>
      <c r="Y1594" s="58">
        <v>0.83602114135955319</v>
      </c>
      <c r="Z1594" s="58">
        <v>0.94917339127388844</v>
      </c>
    </row>
    <row r="1595" spans="19:26" x14ac:dyDescent="0.2">
      <c r="S1595" s="58">
        <v>6.5934419802309208</v>
      </c>
      <c r="T1595" s="58">
        <v>24.672300101964414</v>
      </c>
      <c r="U1595" s="58">
        <v>7.4979544979027573</v>
      </c>
      <c r="V1595" s="58">
        <v>31.376093402288355</v>
      </c>
      <c r="W1595" s="58">
        <v>0.8564693133807183</v>
      </c>
      <c r="X1595" s="58">
        <v>0.65990841712309678</v>
      </c>
      <c r="Y1595" s="58">
        <v>0.84225919607432786</v>
      </c>
      <c r="Z1595" s="58">
        <v>0.88413416395720112</v>
      </c>
    </row>
    <row r="1596" spans="19:26" x14ac:dyDescent="0.2">
      <c r="S1596" s="58">
        <v>6.2856120962336464</v>
      </c>
      <c r="T1596" s="58">
        <v>20.162701043489548</v>
      </c>
      <c r="U1596" s="58">
        <v>7.2019956863732464</v>
      </c>
      <c r="V1596" s="58">
        <v>20.073046446082301</v>
      </c>
      <c r="W1596" s="58">
        <v>0.80252360886870588</v>
      </c>
      <c r="X1596" s="58">
        <v>0.76271893454924511</v>
      </c>
      <c r="Y1596" s="58">
        <v>0.81272110206727188</v>
      </c>
      <c r="Z1596" s="58">
        <v>0.89175108919691271</v>
      </c>
    </row>
    <row r="1597" spans="19:26" x14ac:dyDescent="0.2">
      <c r="S1597" s="58">
        <v>7.8381488697603139</v>
      </c>
      <c r="T1597" s="58">
        <v>45.771323542284364</v>
      </c>
      <c r="U1597" s="58">
        <v>7.8915030712339682</v>
      </c>
      <c r="V1597" s="58">
        <v>45.164942250223206</v>
      </c>
      <c r="W1597" s="58">
        <v>0.79590709740918109</v>
      </c>
      <c r="X1597" s="58">
        <v>0.60115586477761218</v>
      </c>
      <c r="Y1597" s="58">
        <v>0.84167177053155828</v>
      </c>
      <c r="Z1597" s="58">
        <v>0.87755974703668116</v>
      </c>
    </row>
    <row r="1598" spans="19:26" x14ac:dyDescent="0.2">
      <c r="S1598" s="58">
        <v>6.0403935755600475</v>
      </c>
      <c r="T1598" s="58">
        <v>14.652321670306087</v>
      </c>
      <c r="U1598" s="58">
        <v>6.6234353408354103</v>
      </c>
      <c r="V1598" s="58">
        <v>16.934917928055171</v>
      </c>
      <c r="W1598" s="58">
        <v>0.77561060023213324</v>
      </c>
      <c r="X1598" s="58">
        <v>0.66353665784931282</v>
      </c>
      <c r="Y1598" s="58">
        <v>0.87876709143415288</v>
      </c>
      <c r="Z1598" s="58">
        <v>0.90476030882769187</v>
      </c>
    </row>
    <row r="1599" spans="19:26" x14ac:dyDescent="0.2">
      <c r="S1599" s="58">
        <v>4.492913439897964</v>
      </c>
      <c r="T1599" s="58">
        <v>8.1630087642702502</v>
      </c>
      <c r="U1599" s="58">
        <v>3.8700340345958288</v>
      </c>
      <c r="V1599" s="58">
        <v>7.9080438638159407</v>
      </c>
      <c r="W1599" s="58">
        <v>0.76791663554191003</v>
      </c>
      <c r="X1599" s="58">
        <v>0.74974193695217062</v>
      </c>
      <c r="Y1599" s="58">
        <v>0.83181773649459612</v>
      </c>
      <c r="Z1599" s="58">
        <v>0.93414012295279603</v>
      </c>
    </row>
    <row r="1600" spans="19:26" x14ac:dyDescent="0.2">
      <c r="S1600" s="58">
        <v>6.3023104428585288</v>
      </c>
      <c r="T1600" s="58">
        <v>14.557744770114255</v>
      </c>
      <c r="U1600" s="58">
        <v>7.6556424172603119</v>
      </c>
      <c r="V1600" s="58">
        <v>19.275212262963407</v>
      </c>
      <c r="W1600" s="58">
        <v>0.67765334548049683</v>
      </c>
      <c r="X1600" s="58">
        <v>0.75194276601703181</v>
      </c>
      <c r="Y1600" s="58">
        <v>0.83140443397476238</v>
      </c>
      <c r="Z1600" s="58">
        <v>0.91983549292239108</v>
      </c>
    </row>
    <row r="1601" spans="19:26" x14ac:dyDescent="0.2">
      <c r="S1601" s="58">
        <v>9.0704182886900995</v>
      </c>
      <c r="T1601" s="58">
        <v>83.456877399724831</v>
      </c>
      <c r="U1601" s="58">
        <v>9.4498608049694965</v>
      </c>
      <c r="V1601" s="58">
        <v>59.611256116246921</v>
      </c>
      <c r="W1601" s="58">
        <v>0.73011540099050443</v>
      </c>
      <c r="X1601" s="58">
        <v>0.6524205211445987</v>
      </c>
      <c r="Y1601" s="58">
        <v>0.83498668908047124</v>
      </c>
      <c r="Z1601" s="58">
        <v>0.8753031074714952</v>
      </c>
    </row>
    <row r="1602" spans="19:26" x14ac:dyDescent="0.2">
      <c r="S1602" s="58">
        <v>5.2194371430922359</v>
      </c>
      <c r="T1602" s="58">
        <v>10.645910491673858</v>
      </c>
      <c r="U1602" s="58">
        <v>5.2724020328631047</v>
      </c>
      <c r="V1602" s="58">
        <v>9.6738345488416488</v>
      </c>
      <c r="W1602" s="58">
        <v>0.69157721885325552</v>
      </c>
      <c r="X1602" s="58">
        <v>0.56489164388230539</v>
      </c>
      <c r="Y1602" s="58">
        <v>0.78947131469856058</v>
      </c>
      <c r="Z1602" s="58">
        <v>0.90792167801587775</v>
      </c>
    </row>
    <row r="1603" spans="19:26" x14ac:dyDescent="0.2">
      <c r="S1603" s="58">
        <v>3.6434616752601015</v>
      </c>
      <c r="T1603" s="58">
        <v>5.811443229582423</v>
      </c>
      <c r="U1603" s="58">
        <v>3.4201502850116876</v>
      </c>
      <c r="V1603" s="58">
        <v>6.1181522535303401</v>
      </c>
      <c r="W1603" s="58">
        <v>0.7809366083969046</v>
      </c>
      <c r="X1603" s="58">
        <v>0.5324068381916518</v>
      </c>
      <c r="Y1603" s="58">
        <v>0.79819729480474222</v>
      </c>
      <c r="Z1603" s="58">
        <v>0.91917394418619136</v>
      </c>
    </row>
    <row r="1604" spans="19:26" x14ac:dyDescent="0.2">
      <c r="S1604" s="58">
        <v>3.6656410112272337</v>
      </c>
      <c r="T1604" s="58">
        <v>5.793832310706855</v>
      </c>
      <c r="U1604" s="58">
        <v>3.5769204102061094</v>
      </c>
      <c r="V1604" s="58">
        <v>5.8954013594455414</v>
      </c>
      <c r="W1604" s="58">
        <v>0.84885739587877795</v>
      </c>
      <c r="X1604" s="58">
        <v>0.68488980885022277</v>
      </c>
      <c r="Y1604" s="58">
        <v>0.87072207176665195</v>
      </c>
      <c r="Z1604" s="58">
        <v>0.94390520406555301</v>
      </c>
    </row>
    <row r="1605" spans="19:26" x14ac:dyDescent="0.2">
      <c r="S1605" s="58">
        <v>4.275770415532552</v>
      </c>
      <c r="T1605" s="58">
        <v>7.7511012304701135</v>
      </c>
      <c r="U1605" s="58">
        <v>4.137911523769926</v>
      </c>
      <c r="V1605" s="58">
        <v>7.4328309101782164</v>
      </c>
      <c r="W1605" s="58">
        <v>0.84369784070344289</v>
      </c>
      <c r="X1605" s="58">
        <v>0.52303206456295237</v>
      </c>
      <c r="Y1605" s="58">
        <v>0.84575475873644568</v>
      </c>
      <c r="Z1605" s="58">
        <v>0.90605651540818932</v>
      </c>
    </row>
    <row r="1606" spans="19:26" x14ac:dyDescent="0.2">
      <c r="S1606" s="58">
        <v>5.3291771185230621</v>
      </c>
      <c r="T1606" s="58">
        <v>12.536832525053645</v>
      </c>
      <c r="U1606" s="58">
        <v>5.3487061425822926</v>
      </c>
      <c r="V1606" s="58">
        <v>13.189334555813131</v>
      </c>
      <c r="W1606" s="58">
        <v>0.79279817992250878</v>
      </c>
      <c r="X1606" s="58">
        <v>0.73758078005898264</v>
      </c>
      <c r="Y1606" s="58">
        <v>0.80646522048996339</v>
      </c>
      <c r="Z1606" s="58">
        <v>0.90414760951804141</v>
      </c>
    </row>
    <row r="1607" spans="19:26" x14ac:dyDescent="0.2">
      <c r="S1607" s="58">
        <v>3.7554332374612778</v>
      </c>
      <c r="T1607" s="58">
        <v>5.7551941113248333</v>
      </c>
      <c r="U1607" s="58">
        <v>4.3891869543010893</v>
      </c>
      <c r="V1607" s="58">
        <v>5.1099627657916349</v>
      </c>
      <c r="W1607" s="58">
        <v>0.76496692502191854</v>
      </c>
      <c r="X1607" s="58">
        <v>0.59384330649428252</v>
      </c>
      <c r="Y1607" s="58">
        <v>0.88118720220398961</v>
      </c>
      <c r="Z1607" s="58">
        <v>0.95115626080480231</v>
      </c>
    </row>
    <row r="1608" spans="19:26" x14ac:dyDescent="0.2">
      <c r="S1608" s="58">
        <v>7.7551578799234377</v>
      </c>
      <c r="T1608" s="58">
        <v>23.517792086704741</v>
      </c>
      <c r="U1608" s="58">
        <v>7.2019166944702642</v>
      </c>
      <c r="V1608" s="58">
        <v>16.310726778977635</v>
      </c>
      <c r="W1608" s="58">
        <v>0.69065720946957176</v>
      </c>
      <c r="X1608" s="58">
        <v>0.75776302919847427</v>
      </c>
      <c r="Y1608" s="58">
        <v>0.87465518243486473</v>
      </c>
      <c r="Z1608" s="58">
        <v>0.90384254358380611</v>
      </c>
    </row>
    <row r="1609" spans="19:26" x14ac:dyDescent="0.2">
      <c r="S1609" s="58">
        <v>5.9430443714599264</v>
      </c>
      <c r="T1609" s="58">
        <v>13.570575796499776</v>
      </c>
      <c r="U1609" s="58">
        <v>5.505108068247349</v>
      </c>
      <c r="V1609" s="58">
        <v>14.663916396973789</v>
      </c>
      <c r="W1609" s="58">
        <v>0.76819902543267582</v>
      </c>
      <c r="X1609" s="58">
        <v>0.75089055767253721</v>
      </c>
      <c r="Y1609" s="58">
        <v>0.89429715156481127</v>
      </c>
      <c r="Z1609" s="58">
        <v>0.91711995852707617</v>
      </c>
    </row>
    <row r="1610" spans="19:26" x14ac:dyDescent="0.2">
      <c r="S1610" s="58">
        <v>8.5395259754025332</v>
      </c>
      <c r="T1610" s="58">
        <v>67.035015674070124</v>
      </c>
      <c r="U1610" s="58">
        <v>9.0110966475708878</v>
      </c>
      <c r="V1610" s="58">
        <v>87.238580775232876</v>
      </c>
      <c r="W1610" s="58">
        <v>0.78593942875674749</v>
      </c>
      <c r="X1610" s="58">
        <v>0.54982992647205808</v>
      </c>
      <c r="Y1610" s="58">
        <v>0.85986932729100329</v>
      </c>
      <c r="Z1610" s="58">
        <v>0.87475535505305824</v>
      </c>
    </row>
    <row r="1611" spans="19:26" x14ac:dyDescent="0.2">
      <c r="S1611" s="58">
        <v>6.3376799457782536</v>
      </c>
      <c r="T1611" s="58">
        <v>15.824479443424403</v>
      </c>
      <c r="U1611" s="58">
        <v>5.6716549262986007</v>
      </c>
      <c r="V1611" s="58">
        <v>20.325159969553749</v>
      </c>
      <c r="W1611" s="58">
        <v>0.72988879086874969</v>
      </c>
      <c r="X1611" s="58">
        <v>0.63565071656884797</v>
      </c>
      <c r="Y1611" s="58">
        <v>0.85545600195507765</v>
      </c>
      <c r="Z1611" s="58">
        <v>0.90280018759224911</v>
      </c>
    </row>
    <row r="1612" spans="19:26" x14ac:dyDescent="0.2">
      <c r="S1612" s="58">
        <v>4.2947343731400069</v>
      </c>
      <c r="T1612" s="58">
        <v>7.7444068509226787</v>
      </c>
      <c r="U1612" s="58">
        <v>4.6641211532089155</v>
      </c>
      <c r="V1612" s="58">
        <v>7.653510660299542</v>
      </c>
      <c r="W1612" s="58">
        <v>0.77900213205941193</v>
      </c>
      <c r="X1612" s="58">
        <v>0.62193206010929203</v>
      </c>
      <c r="Y1612" s="58">
        <v>0.80766776249148808</v>
      </c>
      <c r="Z1612" s="58">
        <v>0.9171218298189564</v>
      </c>
    </row>
    <row r="1613" spans="19:26" x14ac:dyDescent="0.2">
      <c r="S1613" s="58">
        <v>4.2673294897630623</v>
      </c>
      <c r="T1613" s="58">
        <v>7.3527863826004305</v>
      </c>
      <c r="U1613" s="58">
        <v>3.9617982720163956</v>
      </c>
      <c r="V1613" s="58">
        <v>7.0620073955728193</v>
      </c>
      <c r="W1613" s="58">
        <v>0.74418221861887357</v>
      </c>
      <c r="X1613" s="58">
        <v>0.59938003470454548</v>
      </c>
      <c r="Y1613" s="58">
        <v>0.82064384105684651</v>
      </c>
      <c r="Z1613" s="58">
        <v>0.92572722254697704</v>
      </c>
    </row>
    <row r="1614" spans="19:26" x14ac:dyDescent="0.2">
      <c r="S1614" s="58">
        <v>7.0404548071911481</v>
      </c>
      <c r="T1614" s="58">
        <v>25.973171347460706</v>
      </c>
      <c r="U1614" s="58">
        <v>7.1201835841977035</v>
      </c>
      <c r="V1614" s="58">
        <v>22.887898065229216</v>
      </c>
      <c r="W1614" s="58">
        <v>0.7884383777861862</v>
      </c>
      <c r="X1614" s="58">
        <v>0.63341680739000805</v>
      </c>
      <c r="Y1614" s="58">
        <v>0.84745758471660992</v>
      </c>
      <c r="Z1614" s="58">
        <v>0.88564029079559037</v>
      </c>
    </row>
    <row r="1615" spans="19:26" x14ac:dyDescent="0.2">
      <c r="S1615" s="58">
        <v>3.9824535316145875</v>
      </c>
      <c r="T1615" s="58">
        <v>6.7183576017747297</v>
      </c>
      <c r="U1615" s="58">
        <v>3.9145055137481068</v>
      </c>
      <c r="V1615" s="58">
        <v>6.0905635912914509</v>
      </c>
      <c r="W1615" s="58">
        <v>0.80684218509548122</v>
      </c>
      <c r="X1615" s="58">
        <v>0.61918870507608592</v>
      </c>
      <c r="Y1615" s="58">
        <v>0.83172474664644114</v>
      </c>
      <c r="Z1615" s="58">
        <v>0.92474010569734244</v>
      </c>
    </row>
    <row r="1616" spans="19:26" x14ac:dyDescent="0.2">
      <c r="S1616" s="58">
        <v>4.4098614553054016</v>
      </c>
      <c r="T1616" s="58">
        <v>7.6491893263307569</v>
      </c>
      <c r="U1616" s="58">
        <v>4.1344218369985004</v>
      </c>
      <c r="V1616" s="58">
        <v>6.8149329091321516</v>
      </c>
      <c r="W1616" s="58">
        <v>0.71763367865757399</v>
      </c>
      <c r="X1616" s="58">
        <v>0.58506017377722896</v>
      </c>
      <c r="Y1616" s="58">
        <v>0.81694504784883415</v>
      </c>
      <c r="Z1616" s="58">
        <v>0.92619991473508001</v>
      </c>
    </row>
    <row r="1617" spans="19:26" x14ac:dyDescent="0.2">
      <c r="S1617" s="58">
        <v>4.9676507632325659</v>
      </c>
      <c r="T1617" s="58">
        <v>10.012469472896012</v>
      </c>
      <c r="U1617" s="58">
        <v>4.7119987355383133</v>
      </c>
      <c r="V1617" s="58">
        <v>12.006173783156418</v>
      </c>
      <c r="W1617" s="58">
        <v>0.74645396692875354</v>
      </c>
      <c r="X1617" s="58">
        <v>0.77784058859481364</v>
      </c>
      <c r="Y1617" s="58">
        <v>0.81060307607075677</v>
      </c>
      <c r="Z1617" s="58">
        <v>0.92393871194293475</v>
      </c>
    </row>
    <row r="1618" spans="19:26" x14ac:dyDescent="0.2">
      <c r="S1618" s="58">
        <v>4.235599130124954</v>
      </c>
      <c r="T1618" s="58">
        <v>7.5086957873916349</v>
      </c>
      <c r="U1618" s="58">
        <v>4.7564077285388784</v>
      </c>
      <c r="V1618" s="58">
        <v>7.7704926302814377</v>
      </c>
      <c r="W1618" s="58">
        <v>0.78301104962331536</v>
      </c>
      <c r="X1618" s="58">
        <v>0.58700339155947145</v>
      </c>
      <c r="Y1618" s="58">
        <v>0.81548040640854513</v>
      </c>
      <c r="Z1618" s="58">
        <v>0.91596867515230129</v>
      </c>
    </row>
    <row r="1619" spans="19:26" x14ac:dyDescent="0.2">
      <c r="S1619" s="58">
        <v>5.9313497625210809</v>
      </c>
      <c r="T1619" s="58">
        <v>15.803479252032254</v>
      </c>
      <c r="U1619" s="58">
        <v>5.5147556189225151</v>
      </c>
      <c r="V1619" s="58">
        <v>11.946772419279885</v>
      </c>
      <c r="W1619" s="58">
        <v>0.82781769829314233</v>
      </c>
      <c r="X1619" s="58">
        <v>0.76263644622435678</v>
      </c>
      <c r="Y1619" s="58">
        <v>0.85879969233762987</v>
      </c>
      <c r="Z1619" s="58">
        <v>0.90088486890751573</v>
      </c>
    </row>
    <row r="1620" spans="19:26" x14ac:dyDescent="0.2">
      <c r="S1620" s="58">
        <v>4.3179142336194598</v>
      </c>
      <c r="T1620" s="58">
        <v>7.3344188279475411</v>
      </c>
      <c r="U1620" s="58">
        <v>4.3801749736302051</v>
      </c>
      <c r="V1620" s="58">
        <v>6.7129742842702207</v>
      </c>
      <c r="W1620" s="58">
        <v>0.78344689207019524</v>
      </c>
      <c r="X1620" s="58">
        <v>0.68992640676911454</v>
      </c>
      <c r="Y1620" s="58">
        <v>0.8859949158048932</v>
      </c>
      <c r="Z1620" s="58">
        <v>0.94369495884035115</v>
      </c>
    </row>
    <row r="1621" spans="19:26" x14ac:dyDescent="0.2">
      <c r="S1621" s="58">
        <v>3.6260496837201255</v>
      </c>
      <c r="T1621" s="58">
        <v>5.7238150882218033</v>
      </c>
      <c r="U1621" s="58">
        <v>4.1232414255013117</v>
      </c>
      <c r="V1621" s="58">
        <v>5.8731264282636824</v>
      </c>
      <c r="W1621" s="58">
        <v>0.81516603993597114</v>
      </c>
      <c r="X1621" s="58">
        <v>0.58070461068488988</v>
      </c>
      <c r="Y1621" s="58">
        <v>0.83425525794268229</v>
      </c>
      <c r="Z1621" s="58">
        <v>0.92844209370053832</v>
      </c>
    </row>
    <row r="1622" spans="19:26" x14ac:dyDescent="0.2">
      <c r="S1622" s="58">
        <v>3.8033425247864106</v>
      </c>
      <c r="T1622" s="58">
        <v>6.3334693940347986</v>
      </c>
      <c r="U1622" s="58">
        <v>3.5671235329224746</v>
      </c>
      <c r="V1622" s="58">
        <v>5.975915374057136</v>
      </c>
      <c r="W1622" s="58">
        <v>0.82327690710538226</v>
      </c>
      <c r="X1622" s="58">
        <v>0.69235748229219418</v>
      </c>
      <c r="Y1622" s="58">
        <v>0.81278011395153171</v>
      </c>
      <c r="Z1622" s="58">
        <v>0.92956537058384825</v>
      </c>
    </row>
    <row r="1623" spans="19:26" x14ac:dyDescent="0.2">
      <c r="S1623" s="58">
        <v>3.9738035284680047</v>
      </c>
      <c r="T1623" s="58">
        <v>6.2312240728731974</v>
      </c>
      <c r="U1623" s="58">
        <v>4.5826747980516815</v>
      </c>
      <c r="V1623" s="58">
        <v>6.1181769625678264</v>
      </c>
      <c r="W1623" s="58">
        <v>0.75770322666786449</v>
      </c>
      <c r="X1623" s="58">
        <v>0.58168948074175153</v>
      </c>
      <c r="Y1623" s="58">
        <v>0.89431702983428107</v>
      </c>
      <c r="Z1623" s="58">
        <v>0.94765513781993327</v>
      </c>
    </row>
    <row r="1624" spans="19:26" x14ac:dyDescent="0.2">
      <c r="S1624" s="58">
        <v>4.9658535196098983</v>
      </c>
      <c r="T1624" s="58">
        <v>9.6454395782550417</v>
      </c>
      <c r="U1624" s="58">
        <v>5.2364532417719083</v>
      </c>
      <c r="V1624" s="58">
        <v>12.150955890748454</v>
      </c>
      <c r="W1624" s="58">
        <v>0.71018352512072525</v>
      </c>
      <c r="X1624" s="58">
        <v>0.66773128492273681</v>
      </c>
      <c r="Y1624" s="58">
        <v>0.8045482425192485</v>
      </c>
      <c r="Z1624" s="58">
        <v>0.92152812632996384</v>
      </c>
    </row>
    <row r="1625" spans="19:26" x14ac:dyDescent="0.2">
      <c r="S1625" s="58">
        <v>4.8322090340032435</v>
      </c>
      <c r="T1625" s="58">
        <v>9.4774224849207158</v>
      </c>
      <c r="U1625" s="58">
        <v>4.7334784611830569</v>
      </c>
      <c r="V1625" s="58">
        <v>8.5862224792400124</v>
      </c>
      <c r="W1625" s="58">
        <v>0.78540621652345777</v>
      </c>
      <c r="X1625" s="58">
        <v>0.7378038223741088</v>
      </c>
      <c r="Y1625" s="58">
        <v>0.84153005280489734</v>
      </c>
      <c r="Z1625" s="58">
        <v>0.92305746203125194</v>
      </c>
    </row>
    <row r="1626" spans="19:26" x14ac:dyDescent="0.2">
      <c r="S1626" s="58">
        <v>3.8198558739990958</v>
      </c>
      <c r="T1626" s="58">
        <v>6.070771551029897</v>
      </c>
      <c r="U1626" s="58">
        <v>4.0360167854299958</v>
      </c>
      <c r="V1626" s="58">
        <v>6.6871926573724592</v>
      </c>
      <c r="W1626" s="58">
        <v>0.78473725353979651</v>
      </c>
      <c r="X1626" s="58">
        <v>0.56659915884996337</v>
      </c>
      <c r="Y1626" s="58">
        <v>0.85573600846384801</v>
      </c>
      <c r="Z1626" s="58">
        <v>0.93268783354621532</v>
      </c>
    </row>
    <row r="1627" spans="19:26" x14ac:dyDescent="0.2">
      <c r="S1627" s="58">
        <v>4.5347171956313961</v>
      </c>
      <c r="T1627" s="58">
        <v>8.7968064985617893</v>
      </c>
      <c r="U1627" s="58">
        <v>4.8677697716877057</v>
      </c>
      <c r="V1627" s="58">
        <v>9.459967202307892</v>
      </c>
      <c r="W1627" s="58">
        <v>0.86155366237366948</v>
      </c>
      <c r="X1627" s="58">
        <v>0.70198094738145667</v>
      </c>
      <c r="Y1627" s="58">
        <v>0.8485550240731462</v>
      </c>
      <c r="Z1627" s="58">
        <v>0.91490946056425837</v>
      </c>
    </row>
    <row r="1628" spans="19:26" x14ac:dyDescent="0.2">
      <c r="S1628" s="58">
        <v>4.2973776661150795</v>
      </c>
      <c r="T1628" s="58">
        <v>7.7271928329588047</v>
      </c>
      <c r="U1628" s="58">
        <v>4.1602208849956579</v>
      </c>
      <c r="V1628" s="58">
        <v>8.3478562756428722</v>
      </c>
      <c r="W1628" s="58">
        <v>0.80497980137536074</v>
      </c>
      <c r="X1628" s="58">
        <v>0.67965732935558787</v>
      </c>
      <c r="Y1628" s="58">
        <v>0.8309510912697623</v>
      </c>
      <c r="Z1628" s="58">
        <v>0.92359568147816018</v>
      </c>
    </row>
    <row r="1629" spans="19:26" x14ac:dyDescent="0.2">
      <c r="S1629" s="58">
        <v>3.5600288756577694</v>
      </c>
      <c r="T1629" s="58">
        <v>5.4167635977621602</v>
      </c>
      <c r="U1629" s="58">
        <v>2.9997719891364385</v>
      </c>
      <c r="V1629" s="58">
        <v>4.6097690023645255</v>
      </c>
      <c r="W1629" s="58">
        <v>0.78412443230331397</v>
      </c>
      <c r="X1629" s="58">
        <v>0.64974418395887412</v>
      </c>
      <c r="Y1629" s="58">
        <v>0.85256178473991373</v>
      </c>
      <c r="Z1629" s="58">
        <v>0.95319668417156989</v>
      </c>
    </row>
    <row r="1630" spans="19:26" x14ac:dyDescent="0.2">
      <c r="S1630" s="58">
        <v>4.952356562129415</v>
      </c>
      <c r="T1630" s="58">
        <v>11.056513471599482</v>
      </c>
      <c r="U1630" s="58">
        <v>4.5913489347974865</v>
      </c>
      <c r="V1630" s="58">
        <v>7.6379975252098768</v>
      </c>
      <c r="W1630" s="58">
        <v>0.8305416357486517</v>
      </c>
      <c r="X1630" s="58">
        <v>0.75284557482184211</v>
      </c>
      <c r="Y1630" s="58">
        <v>0.80103115280171333</v>
      </c>
      <c r="Z1630" s="58">
        <v>0.9050559090880903</v>
      </c>
    </row>
    <row r="1631" spans="19:26" x14ac:dyDescent="0.2">
      <c r="S1631" s="58">
        <v>5.116347803983925</v>
      </c>
      <c r="T1631" s="58">
        <v>11.034599113931398</v>
      </c>
      <c r="U1631" s="58">
        <v>5.2952742372583703</v>
      </c>
      <c r="V1631" s="58">
        <v>13.381367098530427</v>
      </c>
      <c r="W1631" s="58">
        <v>0.80046139341755562</v>
      </c>
      <c r="X1631" s="58">
        <v>0.56422843513860066</v>
      </c>
      <c r="Y1631" s="58">
        <v>0.83132666027458579</v>
      </c>
      <c r="Z1631" s="58">
        <v>0.89968993416880116</v>
      </c>
    </row>
    <row r="1632" spans="19:26" x14ac:dyDescent="0.2">
      <c r="S1632" s="58">
        <v>4.1544512575710089</v>
      </c>
      <c r="T1632" s="58">
        <v>7.0886055870927303</v>
      </c>
      <c r="U1632" s="58">
        <v>4.318373413603803</v>
      </c>
      <c r="V1632" s="58">
        <v>7.2154428255836107</v>
      </c>
      <c r="W1632" s="58">
        <v>0.76796731776105975</v>
      </c>
      <c r="X1632" s="58">
        <v>0.60983781912208335</v>
      </c>
      <c r="Y1632" s="58">
        <v>0.82800147953152237</v>
      </c>
      <c r="Z1632" s="58">
        <v>0.92626741433267579</v>
      </c>
    </row>
    <row r="1633" spans="19:26" x14ac:dyDescent="0.2">
      <c r="S1633" s="58">
        <v>3.6524942440350809</v>
      </c>
      <c r="T1633" s="58">
        <v>5.8500547548969637</v>
      </c>
      <c r="U1633" s="58">
        <v>3.5131861739269015</v>
      </c>
      <c r="V1633" s="58">
        <v>5.4446184074836417</v>
      </c>
      <c r="W1633" s="58">
        <v>0.82519375363408742</v>
      </c>
      <c r="X1633" s="58">
        <v>0.7646669224155066</v>
      </c>
      <c r="Y1633" s="58">
        <v>0.82646359703306527</v>
      </c>
      <c r="Z1633" s="58">
        <v>0.94650338602592954</v>
      </c>
    </row>
    <row r="1634" spans="19:26" x14ac:dyDescent="0.2">
      <c r="S1634" s="58">
        <v>3.465949728706085</v>
      </c>
      <c r="T1634" s="58">
        <v>5.4132726485651821</v>
      </c>
      <c r="U1634" s="58">
        <v>3.7069543959787632</v>
      </c>
      <c r="V1634" s="58">
        <v>5.7439441554081521</v>
      </c>
      <c r="W1634" s="58">
        <v>0.80521234234773009</v>
      </c>
      <c r="X1634" s="58">
        <v>0.79514405464203086</v>
      </c>
      <c r="Y1634" s="58">
        <v>0.79462003359125277</v>
      </c>
      <c r="Z1634" s="58">
        <v>0.95077315440726951</v>
      </c>
    </row>
    <row r="1635" spans="19:26" x14ac:dyDescent="0.2">
      <c r="S1635" s="58">
        <v>3.4427669259361222</v>
      </c>
      <c r="T1635" s="58">
        <v>5.3344829290600178</v>
      </c>
      <c r="U1635" s="58">
        <v>3.4839809614028399</v>
      </c>
      <c r="V1635" s="58">
        <v>6.0642332966576467</v>
      </c>
      <c r="W1635" s="58">
        <v>0.78152748233134262</v>
      </c>
      <c r="X1635" s="58">
        <v>0.66725255040927056</v>
      </c>
      <c r="Y1635" s="58">
        <v>0.78392404751467326</v>
      </c>
      <c r="Z1635" s="58">
        <v>0.93754591623889982</v>
      </c>
    </row>
    <row r="1636" spans="19:26" x14ac:dyDescent="0.2">
      <c r="S1636" s="58">
        <v>4.6446200754559763</v>
      </c>
      <c r="T1636" s="58">
        <v>8.0751206273258926</v>
      </c>
      <c r="U1636" s="58">
        <v>4.2439911720593599</v>
      </c>
      <c r="V1636" s="58">
        <v>8.2917569226457459</v>
      </c>
      <c r="W1636" s="58">
        <v>0.68767637005364579</v>
      </c>
      <c r="X1636" s="58">
        <v>0.63466792138580197</v>
      </c>
      <c r="Y1636" s="58">
        <v>0.82475817629055559</v>
      </c>
      <c r="Z1636" s="58">
        <v>0.93849588649418292</v>
      </c>
    </row>
    <row r="1637" spans="19:26" x14ac:dyDescent="0.2">
      <c r="S1637" s="58">
        <v>3.8543649897075736</v>
      </c>
      <c r="T1637" s="58">
        <v>6.487103965243878</v>
      </c>
      <c r="U1637" s="58">
        <v>3.8491947181343651</v>
      </c>
      <c r="V1637" s="58">
        <v>6.039157724624209</v>
      </c>
      <c r="W1637" s="58">
        <v>0.78437589940861696</v>
      </c>
      <c r="X1637" s="58">
        <v>0.80157884294835802</v>
      </c>
      <c r="Y1637" s="58">
        <v>0.7862403463946338</v>
      </c>
      <c r="Z1637" s="58">
        <v>0.93959251473873084</v>
      </c>
    </row>
    <row r="1638" spans="19:26" x14ac:dyDescent="0.2">
      <c r="S1638" s="58">
        <v>4.956193517776982</v>
      </c>
      <c r="T1638" s="58">
        <v>9.2716848760549002</v>
      </c>
      <c r="U1638" s="58">
        <v>5.1821666907012105</v>
      </c>
      <c r="V1638" s="58">
        <v>10.193473350813244</v>
      </c>
      <c r="W1638" s="58">
        <v>0.71867367201680621</v>
      </c>
      <c r="X1638" s="58">
        <v>0.65928454703444128</v>
      </c>
      <c r="Y1638" s="58">
        <v>0.84138185798817711</v>
      </c>
      <c r="Z1638" s="58">
        <v>0.92878858032690204</v>
      </c>
    </row>
    <row r="1639" spans="19:26" x14ac:dyDescent="0.2">
      <c r="S1639" s="58">
        <v>3.5271506701829813</v>
      </c>
      <c r="T1639" s="58">
        <v>5.5618102188915888</v>
      </c>
      <c r="U1639" s="58">
        <v>3.2667407440999705</v>
      </c>
      <c r="V1639" s="58">
        <v>4.1489571475744027</v>
      </c>
      <c r="W1639" s="58">
        <v>0.81073400504376258</v>
      </c>
      <c r="X1639" s="58">
        <v>0.58817487661114443</v>
      </c>
      <c r="Y1639" s="58">
        <v>0.80228717514869563</v>
      </c>
      <c r="Z1639" s="58">
        <v>0.92474650104938172</v>
      </c>
    </row>
    <row r="1640" spans="19:26" x14ac:dyDescent="0.2">
      <c r="S1640" s="58">
        <v>4.2367722383255231</v>
      </c>
      <c r="T1640" s="58">
        <v>7.1359519990852887</v>
      </c>
      <c r="U1640" s="58">
        <v>4.5432194232104983</v>
      </c>
      <c r="V1640" s="58">
        <v>7.5483445606268305</v>
      </c>
      <c r="W1640" s="58">
        <v>0.76156606997649134</v>
      </c>
      <c r="X1640" s="58">
        <v>0.69988863234213106</v>
      </c>
      <c r="Y1640" s="58">
        <v>0.85699719165867982</v>
      </c>
      <c r="Z1640" s="58">
        <v>0.94521707540186495</v>
      </c>
    </row>
    <row r="1641" spans="19:26" x14ac:dyDescent="0.2">
      <c r="S1641" s="58">
        <v>6.8769275232580771</v>
      </c>
      <c r="T1641" s="58">
        <v>18.104133953776355</v>
      </c>
      <c r="U1641" s="58">
        <v>6.531052583779414</v>
      </c>
      <c r="V1641" s="58">
        <v>16.406452399831103</v>
      </c>
      <c r="W1641" s="58">
        <v>0.68524030853092954</v>
      </c>
      <c r="X1641" s="58">
        <v>0.58312631239262491</v>
      </c>
      <c r="Y1641" s="58">
        <v>0.83955880548356776</v>
      </c>
      <c r="Z1641" s="58">
        <v>0.8987477115837017</v>
      </c>
    </row>
    <row r="1642" spans="19:26" x14ac:dyDescent="0.2">
      <c r="S1642" s="58">
        <v>5.8622730922454203</v>
      </c>
      <c r="T1642" s="58">
        <v>13.095301636483132</v>
      </c>
      <c r="U1642" s="58">
        <v>5.2618228147437964</v>
      </c>
      <c r="V1642" s="58">
        <v>11.837112193484861</v>
      </c>
      <c r="W1642" s="58">
        <v>0.72666692653593401</v>
      </c>
      <c r="X1642" s="58">
        <v>0.77349773748383743</v>
      </c>
      <c r="Y1642" s="58">
        <v>0.85313507448356096</v>
      </c>
      <c r="Z1642" s="58">
        <v>0.92109446984883425</v>
      </c>
    </row>
    <row r="1643" spans="19:26" x14ac:dyDescent="0.2">
      <c r="S1643" s="58">
        <v>4.5053323975991093</v>
      </c>
      <c r="T1643" s="58">
        <v>8.9856414373564544</v>
      </c>
      <c r="U1643" s="58">
        <v>4.1356848771593491</v>
      </c>
      <c r="V1643" s="58">
        <v>7.3336007129508483</v>
      </c>
      <c r="W1643" s="58">
        <v>0.82447877976136463</v>
      </c>
      <c r="X1643" s="58">
        <v>0.70148954102509697</v>
      </c>
      <c r="Y1643" s="58">
        <v>0.792949729362185</v>
      </c>
      <c r="Z1643" s="58">
        <v>0.90897575884380266</v>
      </c>
    </row>
    <row r="1644" spans="19:26" x14ac:dyDescent="0.2">
      <c r="S1644" s="58">
        <v>3.165755047954173</v>
      </c>
      <c r="T1644" s="58">
        <v>4.6164385299525019</v>
      </c>
      <c r="U1644" s="58">
        <v>3.7121313280456709</v>
      </c>
      <c r="V1644" s="58">
        <v>4.5521307289726103</v>
      </c>
      <c r="W1644" s="58">
        <v>0.81367172906729002</v>
      </c>
      <c r="X1644" s="58">
        <v>0.60155238046392911</v>
      </c>
      <c r="Y1644" s="58">
        <v>0.82235395776759879</v>
      </c>
      <c r="Z1644" s="58">
        <v>0.94308680880814699</v>
      </c>
    </row>
    <row r="1645" spans="19:26" x14ac:dyDescent="0.2">
      <c r="S1645" s="58">
        <v>5.5791524628898932</v>
      </c>
      <c r="T1645" s="58">
        <v>11.661412518259914</v>
      </c>
      <c r="U1645" s="58">
        <v>5.9782048242153021</v>
      </c>
      <c r="V1645" s="58">
        <v>12.251914570380553</v>
      </c>
      <c r="W1645" s="58">
        <v>0.72875171285084406</v>
      </c>
      <c r="X1645" s="58">
        <v>0.65739526941399828</v>
      </c>
      <c r="Y1645" s="58">
        <v>0.85987086079750974</v>
      </c>
      <c r="Z1645" s="58">
        <v>0.91766569360840022</v>
      </c>
    </row>
    <row r="1646" spans="19:26" x14ac:dyDescent="0.2">
      <c r="S1646" s="58">
        <v>3.5924520969769538</v>
      </c>
      <c r="T1646" s="58">
        <v>5.4238420679242161</v>
      </c>
      <c r="U1646" s="58">
        <v>3.1484184401606301</v>
      </c>
      <c r="V1646" s="58">
        <v>4.9117690479537028</v>
      </c>
      <c r="W1646" s="58">
        <v>0.76752457882961544</v>
      </c>
      <c r="X1646" s="58">
        <v>0.59841291035580402</v>
      </c>
      <c r="Y1646" s="58">
        <v>0.8622941958393685</v>
      </c>
      <c r="Z1646" s="58">
        <v>0.95127794226682894</v>
      </c>
    </row>
    <row r="1647" spans="19:26" x14ac:dyDescent="0.2">
      <c r="S1647" s="58">
        <v>4.6119404302025719</v>
      </c>
      <c r="T1647" s="58">
        <v>8.6186587605829175</v>
      </c>
      <c r="U1647" s="58">
        <v>4.4781074225874518</v>
      </c>
      <c r="V1647" s="58">
        <v>8.2188409899402952</v>
      </c>
      <c r="W1647" s="58">
        <v>0.79183092446410941</v>
      </c>
      <c r="X1647" s="58">
        <v>0.61036257489264178</v>
      </c>
      <c r="Y1647" s="58">
        <v>0.84834806758202408</v>
      </c>
      <c r="Z1647" s="58">
        <v>0.916211328266055</v>
      </c>
    </row>
    <row r="1648" spans="19:26" x14ac:dyDescent="0.2">
      <c r="S1648" s="58">
        <v>3.4237809074798942</v>
      </c>
      <c r="T1648" s="58">
        <v>5.1576332691553928</v>
      </c>
      <c r="U1648" s="58">
        <v>3.2589165849437141</v>
      </c>
      <c r="V1648" s="58">
        <v>4.6939549488021628</v>
      </c>
      <c r="W1648" s="58">
        <v>0.76435233040894168</v>
      </c>
      <c r="X1648" s="58">
        <v>0.61784956874870944</v>
      </c>
      <c r="Y1648" s="58">
        <v>0.81127087677122967</v>
      </c>
      <c r="Z1648" s="58">
        <v>0.9449144443796138</v>
      </c>
    </row>
    <row r="1649" spans="19:26" x14ac:dyDescent="0.2">
      <c r="S1649" s="58">
        <v>6.0619488017884393</v>
      </c>
      <c r="T1649" s="58">
        <v>13.164471506993152</v>
      </c>
      <c r="U1649" s="58">
        <v>5.7419696995890765</v>
      </c>
      <c r="V1649" s="58">
        <v>10.944301720547751</v>
      </c>
      <c r="W1649" s="58">
        <v>0.66480448397467484</v>
      </c>
      <c r="X1649" s="58">
        <v>0.61582154761662844</v>
      </c>
      <c r="Y1649" s="58">
        <v>0.82265332696855487</v>
      </c>
      <c r="Z1649" s="58">
        <v>0.91400900799530094</v>
      </c>
    </row>
    <row r="1650" spans="19:26" x14ac:dyDescent="0.2">
      <c r="S1650" s="58">
        <v>7.892244618186786</v>
      </c>
      <c r="T1650" s="58">
        <v>43.269066673143605</v>
      </c>
      <c r="U1650" s="58">
        <v>7.3194973597725745</v>
      </c>
      <c r="V1650" s="58">
        <v>37.718203305303163</v>
      </c>
      <c r="W1650" s="58">
        <v>0.82983034679897461</v>
      </c>
      <c r="X1650" s="58">
        <v>0.59834311125023132</v>
      </c>
      <c r="Y1650" s="58">
        <v>0.88594338605892964</v>
      </c>
      <c r="Z1650" s="58">
        <v>0.8784570477347472</v>
      </c>
    </row>
    <row r="1651" spans="19:26" x14ac:dyDescent="0.2">
      <c r="S1651" s="58">
        <v>7.7431000204364189</v>
      </c>
      <c r="T1651" s="58">
        <v>30.835033137804896</v>
      </c>
      <c r="U1651" s="58">
        <v>7.3366540715568735</v>
      </c>
      <c r="V1651" s="58">
        <v>22.162084682181746</v>
      </c>
      <c r="W1651" s="58">
        <v>0.71210899117496107</v>
      </c>
      <c r="X1651" s="58">
        <v>0.65811766435602947</v>
      </c>
      <c r="Y1651" s="58">
        <v>0.82531927328081622</v>
      </c>
      <c r="Z1651" s="58">
        <v>0.8864669634300576</v>
      </c>
    </row>
    <row r="1652" spans="19:26" x14ac:dyDescent="0.2">
      <c r="S1652" s="58">
        <v>7.2271075969428766</v>
      </c>
      <c r="T1652" s="58">
        <v>36.950155335524393</v>
      </c>
      <c r="U1652" s="58">
        <v>7.3753571973929004</v>
      </c>
      <c r="V1652" s="58">
        <v>39.62689382267331</v>
      </c>
      <c r="W1652" s="58">
        <v>0.77732981990887984</v>
      </c>
      <c r="X1652" s="58">
        <v>0.74815928345466065</v>
      </c>
      <c r="Y1652" s="58">
        <v>0.78989687988750668</v>
      </c>
      <c r="Z1652" s="58">
        <v>0.88097233489371352</v>
      </c>
    </row>
    <row r="1653" spans="19:26" x14ac:dyDescent="0.2">
      <c r="S1653" s="58">
        <v>3.9023261777117493</v>
      </c>
      <c r="T1653" s="58">
        <v>6.262614754593069</v>
      </c>
      <c r="U1653" s="58">
        <v>3.9507022707318633</v>
      </c>
      <c r="V1653" s="58">
        <v>5.3346050454746292</v>
      </c>
      <c r="W1653" s="58">
        <v>0.70325083784420972</v>
      </c>
      <c r="X1653" s="58">
        <v>0.59287260973019917</v>
      </c>
      <c r="Y1653" s="58">
        <v>0.7893485384942065</v>
      </c>
      <c r="Z1653" s="58">
        <v>0.93608840279406158</v>
      </c>
    </row>
    <row r="1654" spans="19:26" x14ac:dyDescent="0.2">
      <c r="S1654" s="58">
        <v>3.7759357593122767</v>
      </c>
      <c r="T1654" s="58">
        <v>6.2212091991206657</v>
      </c>
      <c r="U1654" s="58">
        <v>3.571687422576991</v>
      </c>
      <c r="V1654" s="58">
        <v>5.0989018311020597</v>
      </c>
      <c r="W1654" s="58">
        <v>0.8594356087944407</v>
      </c>
      <c r="X1654" s="58">
        <v>0.70311677512340365</v>
      </c>
      <c r="Y1654" s="58">
        <v>0.84497552026573486</v>
      </c>
      <c r="Z1654" s="58">
        <v>0.93351191295726899</v>
      </c>
    </row>
    <row r="1655" spans="19:26" x14ac:dyDescent="0.2">
      <c r="S1655" s="58">
        <v>5.1295643404284732</v>
      </c>
      <c r="T1655" s="58">
        <v>11.180813127161995</v>
      </c>
      <c r="U1655" s="58">
        <v>4.2034682259672964</v>
      </c>
      <c r="V1655" s="58">
        <v>8.636349761216902</v>
      </c>
      <c r="W1655" s="58">
        <v>0.81386242611390358</v>
      </c>
      <c r="X1655" s="58">
        <v>0.78272401810510261</v>
      </c>
      <c r="Y1655" s="58">
        <v>0.8365930215913755</v>
      </c>
      <c r="Z1655" s="58">
        <v>0.91366353582738147</v>
      </c>
    </row>
    <row r="1656" spans="19:26" x14ac:dyDescent="0.2">
      <c r="S1656" s="58">
        <v>5.4090679061113001</v>
      </c>
      <c r="T1656" s="58">
        <v>13.39706529396916</v>
      </c>
      <c r="U1656" s="58">
        <v>6.3427066965781185</v>
      </c>
      <c r="V1656" s="58">
        <v>15.619374618099451</v>
      </c>
      <c r="W1656" s="58">
        <v>0.82716418421486537</v>
      </c>
      <c r="X1656" s="58">
        <v>0.62497501769531294</v>
      </c>
      <c r="Y1656" s="58">
        <v>0.81528742193996184</v>
      </c>
      <c r="Z1656" s="58">
        <v>0.89428099927775517</v>
      </c>
    </row>
    <row r="1657" spans="19:26" x14ac:dyDescent="0.2">
      <c r="S1657" s="58">
        <v>3.1254486576405083</v>
      </c>
      <c r="T1657" s="58">
        <v>4.5883883123250477</v>
      </c>
      <c r="U1657" s="58">
        <v>3.7097875123074657</v>
      </c>
      <c r="V1657" s="58">
        <v>5.2184442662587882</v>
      </c>
      <c r="W1657" s="58">
        <v>0.80337580428748179</v>
      </c>
      <c r="X1657" s="58">
        <v>0.74923133322764013</v>
      </c>
      <c r="Y1657" s="58">
        <v>0.78608939956126678</v>
      </c>
      <c r="Z1657" s="58">
        <v>0.95604146606012663</v>
      </c>
    </row>
    <row r="1658" spans="19:26" x14ac:dyDescent="0.2">
      <c r="S1658" s="58">
        <v>3.1491430212587832</v>
      </c>
      <c r="T1658" s="58">
        <v>4.6035181192067975</v>
      </c>
      <c r="U1658" s="58">
        <v>2.9860483570461067</v>
      </c>
      <c r="V1658" s="58">
        <v>4.4602843631581681</v>
      </c>
      <c r="W1658" s="58">
        <v>0.84143296915782639</v>
      </c>
      <c r="X1658" s="58">
        <v>0.68402717168584759</v>
      </c>
      <c r="Y1658" s="58">
        <v>0.82982978431933263</v>
      </c>
      <c r="Z1658" s="58">
        <v>0.95244814166876335</v>
      </c>
    </row>
    <row r="1659" spans="19:26" x14ac:dyDescent="0.2">
      <c r="S1659" s="58">
        <v>3.4931062132313691</v>
      </c>
      <c r="T1659" s="58">
        <v>5.3761664366070985</v>
      </c>
      <c r="U1659" s="58">
        <v>3.7979210925719911</v>
      </c>
      <c r="V1659" s="58">
        <v>5.1963767070268982</v>
      </c>
      <c r="W1659" s="58">
        <v>0.79482520539198909</v>
      </c>
      <c r="X1659" s="58">
        <v>0.58133703118967817</v>
      </c>
      <c r="Y1659" s="58">
        <v>0.81965778486435004</v>
      </c>
      <c r="Z1659" s="58">
        <v>0.93254162528905615</v>
      </c>
    </row>
    <row r="1660" spans="19:26" x14ac:dyDescent="0.2">
      <c r="S1660" s="58">
        <v>4.1671920935255322</v>
      </c>
      <c r="T1660" s="58">
        <v>6.9354809861710915</v>
      </c>
      <c r="U1660" s="58">
        <v>3.8790613173637047</v>
      </c>
      <c r="V1660" s="58">
        <v>5.8466895925534592</v>
      </c>
      <c r="W1660" s="58">
        <v>0.75626041415054146</v>
      </c>
      <c r="X1660" s="58">
        <v>0.76617546627421129</v>
      </c>
      <c r="Y1660" s="58">
        <v>0.85143143249034203</v>
      </c>
      <c r="Z1660" s="58">
        <v>0.95638105356508829</v>
      </c>
    </row>
    <row r="1661" spans="19:26" x14ac:dyDescent="0.2">
      <c r="S1661" s="58">
        <v>4.1742657710372386</v>
      </c>
      <c r="T1661" s="58">
        <v>6.8149133601034446</v>
      </c>
      <c r="U1661" s="58">
        <v>4.1567205564846903</v>
      </c>
      <c r="V1661" s="58">
        <v>7.0745335237995004</v>
      </c>
      <c r="W1661" s="58">
        <v>0.77246656841273198</v>
      </c>
      <c r="X1661" s="58">
        <v>0.59800088065215296</v>
      </c>
      <c r="Y1661" s="58">
        <v>0.89676950361144947</v>
      </c>
      <c r="Z1661" s="58">
        <v>0.94069055081158715</v>
      </c>
    </row>
    <row r="1662" spans="19:26" x14ac:dyDescent="0.2">
      <c r="S1662" s="58">
        <v>3.3854947806552276</v>
      </c>
      <c r="T1662" s="58">
        <v>5.2656752748837334</v>
      </c>
      <c r="U1662" s="58">
        <v>3.9040220828184502</v>
      </c>
      <c r="V1662" s="58">
        <v>5.8238861299625091</v>
      </c>
      <c r="W1662" s="58">
        <v>0.79585762837976537</v>
      </c>
      <c r="X1662" s="58">
        <v>0.7167621404196397</v>
      </c>
      <c r="Y1662" s="58">
        <v>0.77035325089687301</v>
      </c>
      <c r="Z1662" s="58">
        <v>0.93743968893779717</v>
      </c>
    </row>
    <row r="1663" spans="19:26" x14ac:dyDescent="0.2">
      <c r="S1663" s="58">
        <v>6.3862587826333792</v>
      </c>
      <c r="T1663" s="58">
        <v>16.159875310297831</v>
      </c>
      <c r="U1663" s="58">
        <v>7.1862367839665371</v>
      </c>
      <c r="V1663" s="58">
        <v>19.939306940669383</v>
      </c>
      <c r="W1663" s="58">
        <v>0.71468728072007304</v>
      </c>
      <c r="X1663" s="58">
        <v>0.62296403651655119</v>
      </c>
      <c r="Y1663" s="58">
        <v>0.83876986610004489</v>
      </c>
      <c r="Z1663" s="58">
        <v>0.90119999708341514</v>
      </c>
    </row>
    <row r="1664" spans="19:26" x14ac:dyDescent="0.2">
      <c r="S1664" s="58">
        <v>4.1411191448015829</v>
      </c>
      <c r="T1664" s="58">
        <v>7.5086774984804832</v>
      </c>
      <c r="U1664" s="58">
        <v>4.109600166815266</v>
      </c>
      <c r="V1664" s="58">
        <v>6.1906920430227261</v>
      </c>
      <c r="W1664" s="58">
        <v>0.85845194979498163</v>
      </c>
      <c r="X1664" s="58">
        <v>0.69742310736159308</v>
      </c>
      <c r="Y1664" s="58">
        <v>0.8218417529520603</v>
      </c>
      <c r="Z1664" s="58">
        <v>0.91785285952177886</v>
      </c>
    </row>
    <row r="1665" spans="19:26" x14ac:dyDescent="0.2">
      <c r="S1665" s="58">
        <v>4.2923479554952397</v>
      </c>
      <c r="T1665" s="58">
        <v>7.5610103679760687</v>
      </c>
      <c r="U1665" s="58">
        <v>4.2778053300921783</v>
      </c>
      <c r="V1665" s="58">
        <v>8.3259643831918577</v>
      </c>
      <c r="W1665" s="58">
        <v>0.78565645200918077</v>
      </c>
      <c r="X1665" s="58">
        <v>0.73368717762412161</v>
      </c>
      <c r="Y1665" s="58">
        <v>0.83707432390316394</v>
      </c>
      <c r="Z1665" s="58">
        <v>0.93516614168663614</v>
      </c>
    </row>
    <row r="1666" spans="19:26" x14ac:dyDescent="0.2">
      <c r="S1666" s="58">
        <v>5.917651293179091</v>
      </c>
      <c r="T1666" s="58">
        <v>14.237636679304742</v>
      </c>
      <c r="U1666" s="58">
        <v>6.8455345348570011</v>
      </c>
      <c r="V1666" s="58">
        <v>16.857548654556993</v>
      </c>
      <c r="W1666" s="58">
        <v>0.77284043746052355</v>
      </c>
      <c r="X1666" s="58">
        <v>0.74586405392000976</v>
      </c>
      <c r="Y1666" s="58">
        <v>0.86347505654943579</v>
      </c>
      <c r="Z1666" s="58">
        <v>0.90980048827960436</v>
      </c>
    </row>
    <row r="1667" spans="19:26" x14ac:dyDescent="0.2">
      <c r="S1667" s="58">
        <v>5.9423499194537621</v>
      </c>
      <c r="T1667" s="58">
        <v>11.534136346509369</v>
      </c>
      <c r="U1667" s="58">
        <v>5.3234365906453158</v>
      </c>
      <c r="V1667" s="58">
        <v>7.9100041138599053</v>
      </c>
      <c r="W1667" s="58">
        <v>0.66794428169577758</v>
      </c>
      <c r="X1667" s="58">
        <v>0.58993105590241379</v>
      </c>
      <c r="Y1667" s="58">
        <v>0.88734301104059199</v>
      </c>
      <c r="Z1667" s="58">
        <v>0.92847964016835705</v>
      </c>
    </row>
    <row r="1668" spans="19:26" x14ac:dyDescent="0.2">
      <c r="S1668" s="58">
        <v>4.6828071678985008</v>
      </c>
      <c r="T1668" s="58">
        <v>8.7223601380880105</v>
      </c>
      <c r="U1668" s="58">
        <v>4.8303842182091659</v>
      </c>
      <c r="V1668" s="58">
        <v>9.046199391680787</v>
      </c>
      <c r="W1668" s="58">
        <v>0.7294681996835044</v>
      </c>
      <c r="X1668" s="58">
        <v>0.71553379895223745</v>
      </c>
      <c r="Y1668" s="58">
        <v>0.8102798461878773</v>
      </c>
      <c r="Z1668" s="58">
        <v>0.92930102105044288</v>
      </c>
    </row>
    <row r="1669" spans="19:26" x14ac:dyDescent="0.2">
      <c r="S1669" s="58">
        <v>3.9872766301167131</v>
      </c>
      <c r="T1669" s="58">
        <v>7.1159297667633155</v>
      </c>
      <c r="U1669" s="58">
        <v>4.3469938719285404</v>
      </c>
      <c r="V1669" s="58">
        <v>6.8310474475541234</v>
      </c>
      <c r="W1669" s="58">
        <v>0.85764997520605635</v>
      </c>
      <c r="X1669" s="58">
        <v>0.5724941740298326</v>
      </c>
      <c r="Y1669" s="58">
        <v>0.79936474197812213</v>
      </c>
      <c r="Z1669" s="58">
        <v>0.90591029002231105</v>
      </c>
    </row>
    <row r="1670" spans="19:26" x14ac:dyDescent="0.2">
      <c r="S1670" s="58">
        <v>7.0402172484951393</v>
      </c>
      <c r="T1670" s="58">
        <v>17.754512479231025</v>
      </c>
      <c r="U1670" s="58">
        <v>7.1699985172086595</v>
      </c>
      <c r="V1670" s="58">
        <v>20.388120012918424</v>
      </c>
      <c r="W1670" s="58">
        <v>0.67052237730450559</v>
      </c>
      <c r="X1670" s="58">
        <v>0.61974755009764937</v>
      </c>
      <c r="Y1670" s="58">
        <v>0.8543750869355704</v>
      </c>
      <c r="Z1670" s="58">
        <v>0.90570839284718463</v>
      </c>
    </row>
    <row r="1671" spans="19:26" x14ac:dyDescent="0.2">
      <c r="S1671" s="58">
        <v>3.1141820876770705</v>
      </c>
      <c r="T1671" s="58">
        <v>4.6050165652504091</v>
      </c>
      <c r="U1671" s="58">
        <v>3.3689450618032581</v>
      </c>
      <c r="V1671" s="58">
        <v>5.5449367494031465</v>
      </c>
      <c r="W1671" s="58">
        <v>0.81489180157110519</v>
      </c>
      <c r="X1671" s="58">
        <v>0.65772521746814805</v>
      </c>
      <c r="Y1671" s="58">
        <v>0.77524831992116183</v>
      </c>
      <c r="Z1671" s="58">
        <v>0.93727055631039158</v>
      </c>
    </row>
    <row r="1672" spans="19:26" x14ac:dyDescent="0.2">
      <c r="S1672" s="58">
        <v>4.1199879535145199</v>
      </c>
      <c r="T1672" s="58">
        <v>7.0529845206444826</v>
      </c>
      <c r="U1672" s="58">
        <v>4.8262598024503118</v>
      </c>
      <c r="V1672" s="58">
        <v>7.3324070422372527</v>
      </c>
      <c r="W1672" s="58">
        <v>0.79586255377944559</v>
      </c>
      <c r="X1672" s="58">
        <v>0.64099501161741512</v>
      </c>
      <c r="Y1672" s="58">
        <v>0.83897753477719206</v>
      </c>
      <c r="Z1672" s="58">
        <v>0.92769242263226981</v>
      </c>
    </row>
    <row r="1673" spans="19:26" x14ac:dyDescent="0.2">
      <c r="S1673" s="58">
        <v>3.8793486770867478</v>
      </c>
      <c r="T1673" s="58">
        <v>6.7743957308710669</v>
      </c>
      <c r="U1673" s="58">
        <v>4.0133579307102822</v>
      </c>
      <c r="V1673" s="58">
        <v>6.8323143794599623</v>
      </c>
      <c r="W1673" s="58">
        <v>0.86921173235988947</v>
      </c>
      <c r="X1673" s="58">
        <v>0.7192007953385362</v>
      </c>
      <c r="Y1673" s="58">
        <v>0.8023298178060625</v>
      </c>
      <c r="Z1673" s="58">
        <v>0.91978849249098871</v>
      </c>
    </row>
    <row r="1674" spans="19:26" x14ac:dyDescent="0.2">
      <c r="S1674" s="58">
        <v>5.4731887390540521</v>
      </c>
      <c r="T1674" s="58">
        <v>11.179786447899238</v>
      </c>
      <c r="U1674" s="58">
        <v>6.1821968905867548</v>
      </c>
      <c r="V1674" s="58">
        <v>13.036580662211827</v>
      </c>
      <c r="W1674" s="58">
        <v>0.73384823090242013</v>
      </c>
      <c r="X1674" s="58">
        <v>0.76977499215411349</v>
      </c>
      <c r="Y1674" s="58">
        <v>0.86663712299863549</v>
      </c>
      <c r="Z1674" s="58">
        <v>0.93080696530704932</v>
      </c>
    </row>
    <row r="1675" spans="19:26" x14ac:dyDescent="0.2">
      <c r="S1675" s="58">
        <v>3.7723078315272658</v>
      </c>
      <c r="T1675" s="58">
        <v>6.1167291146522471</v>
      </c>
      <c r="U1675" s="58">
        <v>4.3326179049101929</v>
      </c>
      <c r="V1675" s="58">
        <v>7.4946727996170983</v>
      </c>
      <c r="W1675" s="58">
        <v>0.8003958329865738</v>
      </c>
      <c r="X1675" s="58">
        <v>0.63776635164222861</v>
      </c>
      <c r="Y1675" s="58">
        <v>0.82472564820868821</v>
      </c>
      <c r="Z1675" s="58">
        <v>0.93204518316276463</v>
      </c>
    </row>
    <row r="1676" spans="19:26" x14ac:dyDescent="0.2">
      <c r="S1676" s="58">
        <v>3.1875912843081338</v>
      </c>
      <c r="T1676" s="58">
        <v>4.6997598346533493</v>
      </c>
      <c r="U1676" s="58">
        <v>3.22866089191748</v>
      </c>
      <c r="V1676" s="58">
        <v>5.2808393348405138</v>
      </c>
      <c r="W1676" s="58">
        <v>0.77587144742509984</v>
      </c>
      <c r="X1676" s="58">
        <v>0.52990000343303612</v>
      </c>
      <c r="Y1676" s="58">
        <v>0.78176479420976619</v>
      </c>
      <c r="Z1676" s="58">
        <v>0.92734045663357489</v>
      </c>
    </row>
    <row r="1677" spans="19:26" x14ac:dyDescent="0.2">
      <c r="S1677" s="58">
        <v>4.3931167257964319</v>
      </c>
      <c r="T1677" s="58">
        <v>7.5726557624925306</v>
      </c>
      <c r="U1677" s="58">
        <v>4.2264371250997099</v>
      </c>
      <c r="V1677" s="58">
        <v>8.2701435331946236</v>
      </c>
      <c r="W1677" s="58">
        <v>0.73359626092732444</v>
      </c>
      <c r="X1677" s="58">
        <v>0.72890578086581337</v>
      </c>
      <c r="Y1677" s="58">
        <v>0.83579920739193247</v>
      </c>
      <c r="Z1677" s="58">
        <v>0.94598384336275609</v>
      </c>
    </row>
    <row r="1678" spans="19:26" x14ac:dyDescent="0.2">
      <c r="S1678" s="58">
        <v>4.3858337283045277</v>
      </c>
      <c r="T1678" s="58">
        <v>8.4762817326832174</v>
      </c>
      <c r="U1678" s="58">
        <v>4.6089689482091165</v>
      </c>
      <c r="V1678" s="58">
        <v>7.6106500320793442</v>
      </c>
      <c r="W1678" s="58">
        <v>0.86814401172805034</v>
      </c>
      <c r="X1678" s="58">
        <v>0.61683346858154642</v>
      </c>
      <c r="Y1678" s="58">
        <v>0.8219208071603018</v>
      </c>
      <c r="Z1678" s="58">
        <v>0.90532452519708273</v>
      </c>
    </row>
    <row r="1679" spans="19:26" x14ac:dyDescent="0.2">
      <c r="S1679" s="58">
        <v>4.4159530723375591</v>
      </c>
      <c r="T1679" s="58">
        <v>8.7741386408200803</v>
      </c>
      <c r="U1679" s="58">
        <v>3.7185654871265603</v>
      </c>
      <c r="V1679" s="58">
        <v>6.3633132024580688</v>
      </c>
      <c r="W1679" s="58">
        <v>0.85311127067918235</v>
      </c>
      <c r="X1679" s="58">
        <v>0.63854741841867568</v>
      </c>
      <c r="Y1679" s="58">
        <v>0.79471869448105126</v>
      </c>
      <c r="Z1679" s="58">
        <v>0.90314520945729959</v>
      </c>
    </row>
    <row r="1680" spans="19:26" x14ac:dyDescent="0.2">
      <c r="S1680" s="58">
        <v>4.2599622803331449</v>
      </c>
      <c r="T1680" s="58">
        <v>7.0872007559471211</v>
      </c>
      <c r="U1680" s="58">
        <v>4.8686951135060257</v>
      </c>
      <c r="V1680" s="58">
        <v>7.3277877073539663</v>
      </c>
      <c r="W1680" s="58">
        <v>0.73304234975525029</v>
      </c>
      <c r="X1680" s="58">
        <v>0.59117165122239013</v>
      </c>
      <c r="Y1680" s="58">
        <v>0.84971852314302443</v>
      </c>
      <c r="Z1680" s="58">
        <v>0.93560309284712906</v>
      </c>
    </row>
    <row r="1681" spans="19:26" x14ac:dyDescent="0.2">
      <c r="S1681" s="58">
        <v>3.8003507826594323</v>
      </c>
      <c r="T1681" s="58">
        <v>6.1765780486657889</v>
      </c>
      <c r="U1681" s="58">
        <v>3.6544817392328119</v>
      </c>
      <c r="V1681" s="58">
        <v>6.7231910914424464</v>
      </c>
      <c r="W1681" s="58">
        <v>0.82544335948498737</v>
      </c>
      <c r="X1681" s="58">
        <v>0.61862965368087386</v>
      </c>
      <c r="Y1681" s="58">
        <v>0.84846193737102482</v>
      </c>
      <c r="Z1681" s="58">
        <v>0.9300677296946076</v>
      </c>
    </row>
    <row r="1682" spans="19:26" x14ac:dyDescent="0.2">
      <c r="S1682" s="58">
        <v>4.5227153218416314</v>
      </c>
      <c r="T1682" s="58">
        <v>8.1703000354850062</v>
      </c>
      <c r="U1682" s="58">
        <v>4.6039600299923213</v>
      </c>
      <c r="V1682" s="58">
        <v>8.6286495385808308</v>
      </c>
      <c r="W1682" s="58">
        <v>0.75698540335920783</v>
      </c>
      <c r="X1682" s="58">
        <v>0.75699047372766914</v>
      </c>
      <c r="Y1682" s="58">
        <v>0.83385928967672318</v>
      </c>
      <c r="Z1682" s="58">
        <v>0.93764450385159592</v>
      </c>
    </row>
    <row r="1683" spans="19:26" x14ac:dyDescent="0.2">
      <c r="S1683" s="58">
        <v>5.8650857689255336</v>
      </c>
      <c r="T1683" s="58">
        <v>13.523655609233558</v>
      </c>
      <c r="U1683" s="58">
        <v>4.7207843938020622</v>
      </c>
      <c r="V1683" s="58">
        <v>10.376933342718226</v>
      </c>
      <c r="W1683" s="58">
        <v>0.68944723698496924</v>
      </c>
      <c r="X1683" s="58">
        <v>0.74676682154346319</v>
      </c>
      <c r="Y1683" s="58">
        <v>0.7983425273068635</v>
      </c>
      <c r="Z1683" s="58">
        <v>0.91448757204896891</v>
      </c>
    </row>
    <row r="1684" spans="19:26" x14ac:dyDescent="0.2">
      <c r="S1684" s="58">
        <v>4.5037366202313303</v>
      </c>
      <c r="T1684" s="58">
        <v>8.1056394167941086</v>
      </c>
      <c r="U1684" s="58">
        <v>4.8237266018323872</v>
      </c>
      <c r="V1684" s="58">
        <v>8.565087094135162</v>
      </c>
      <c r="W1684" s="58">
        <v>0.70016712506997125</v>
      </c>
      <c r="X1684" s="58">
        <v>0.65475497817276118</v>
      </c>
      <c r="Y1684" s="58">
        <v>0.78311741172278482</v>
      </c>
      <c r="Z1684" s="58">
        <v>0.92692754240935704</v>
      </c>
    </row>
    <row r="1685" spans="19:26" x14ac:dyDescent="0.2">
      <c r="S1685" s="58">
        <v>4.7172797896886651</v>
      </c>
      <c r="T1685" s="58">
        <v>8.5546424867038287</v>
      </c>
      <c r="U1685" s="58">
        <v>4.4002059632437831</v>
      </c>
      <c r="V1685" s="58">
        <v>7.9461412149147908</v>
      </c>
      <c r="W1685" s="58">
        <v>0.72285730033352003</v>
      </c>
      <c r="X1685" s="58">
        <v>0.74740490502331691</v>
      </c>
      <c r="Y1685" s="58">
        <v>0.83370789126797706</v>
      </c>
      <c r="Z1685" s="58">
        <v>0.94143589890880297</v>
      </c>
    </row>
    <row r="1686" spans="19:26" x14ac:dyDescent="0.2">
      <c r="S1686" s="58">
        <v>4.1583024653923149</v>
      </c>
      <c r="T1686" s="58">
        <v>7.3604374427091157</v>
      </c>
      <c r="U1686" s="58">
        <v>4.522454930329503</v>
      </c>
      <c r="V1686" s="58">
        <v>7.7330058643279678</v>
      </c>
      <c r="W1686" s="58">
        <v>0.84199381007564378</v>
      </c>
      <c r="X1686" s="58">
        <v>0.74097934790950593</v>
      </c>
      <c r="Y1686" s="58">
        <v>0.84293474376971345</v>
      </c>
      <c r="Z1686" s="58">
        <v>0.92927212349858801</v>
      </c>
    </row>
    <row r="1687" spans="19:26" x14ac:dyDescent="0.2">
      <c r="S1687" s="58">
        <v>5.3716705495194583</v>
      </c>
      <c r="T1687" s="58">
        <v>10.140630313627501</v>
      </c>
      <c r="U1687" s="58">
        <v>4.882653900975181</v>
      </c>
      <c r="V1687" s="58">
        <v>12.382056909942092</v>
      </c>
      <c r="W1687" s="58">
        <v>0.69116740847773439</v>
      </c>
      <c r="X1687" s="58">
        <v>0.6585288971651504</v>
      </c>
      <c r="Y1687" s="58">
        <v>0.86549362788264861</v>
      </c>
      <c r="Z1687" s="58">
        <v>0.93477874259207316</v>
      </c>
    </row>
    <row r="1688" spans="19:26" x14ac:dyDescent="0.2">
      <c r="S1688" s="58">
        <v>4.2597778533225652</v>
      </c>
      <c r="T1688" s="58">
        <v>7.5625401975717974</v>
      </c>
      <c r="U1688" s="58">
        <v>4.4974088545874018</v>
      </c>
      <c r="V1688" s="58">
        <v>6.3673809971730995</v>
      </c>
      <c r="W1688" s="58">
        <v>0.81487685161684875</v>
      </c>
      <c r="X1688" s="58">
        <v>0.70331389900854946</v>
      </c>
      <c r="Y1688" s="58">
        <v>0.84412249712938925</v>
      </c>
      <c r="Z1688" s="58">
        <v>0.92832112932089728</v>
      </c>
    </row>
    <row r="1689" spans="19:26" x14ac:dyDescent="0.2">
      <c r="S1689" s="58">
        <v>3.6453087747589321</v>
      </c>
      <c r="T1689" s="58">
        <v>5.7104412209093107</v>
      </c>
      <c r="U1689" s="58">
        <v>3.7775139482770803</v>
      </c>
      <c r="V1689" s="58">
        <v>5.8257805095790802</v>
      </c>
      <c r="W1689" s="58">
        <v>0.7833749954715552</v>
      </c>
      <c r="X1689" s="58">
        <v>0.64730873038914294</v>
      </c>
      <c r="Y1689" s="58">
        <v>0.82763920082816933</v>
      </c>
      <c r="Z1689" s="58">
        <v>0.94201630638223166</v>
      </c>
    </row>
    <row r="1690" spans="19:26" x14ac:dyDescent="0.2">
      <c r="S1690" s="58">
        <v>4.3872359885873822</v>
      </c>
      <c r="T1690" s="58">
        <v>7.9066935734262866</v>
      </c>
      <c r="U1690" s="58">
        <v>4.423590672982507</v>
      </c>
      <c r="V1690" s="58">
        <v>7.7533004990344372</v>
      </c>
      <c r="W1690" s="58">
        <v>0.73174843149614777</v>
      </c>
      <c r="X1690" s="58">
        <v>0.60149882102352503</v>
      </c>
      <c r="Y1690" s="58">
        <v>0.78906371727182834</v>
      </c>
      <c r="Z1690" s="58">
        <v>0.91773866768999901</v>
      </c>
    </row>
    <row r="1691" spans="19:26" x14ac:dyDescent="0.2">
      <c r="S1691" s="58">
        <v>3.3817605795260248</v>
      </c>
      <c r="T1691" s="58">
        <v>5.0644862332882505</v>
      </c>
      <c r="U1691" s="58">
        <v>3.4965231693556951</v>
      </c>
      <c r="V1691" s="58">
        <v>4.9036145835931784</v>
      </c>
      <c r="W1691" s="58">
        <v>0.79561103642953124</v>
      </c>
      <c r="X1691" s="58">
        <v>0.67761912439936012</v>
      </c>
      <c r="Y1691" s="58">
        <v>0.83333543268803523</v>
      </c>
      <c r="Z1691" s="58">
        <v>0.95484774946998452</v>
      </c>
    </row>
    <row r="1692" spans="19:26" x14ac:dyDescent="0.2">
      <c r="S1692" s="58">
        <v>4.7906577392822758</v>
      </c>
      <c r="T1692" s="58">
        <v>8.8876931042522163</v>
      </c>
      <c r="U1692" s="58">
        <v>4.6599299793618725</v>
      </c>
      <c r="V1692" s="58">
        <v>9.6137217349864788</v>
      </c>
      <c r="W1692" s="58">
        <v>0.75061166875583618</v>
      </c>
      <c r="X1692" s="58">
        <v>0.70418035479767493</v>
      </c>
      <c r="Y1692" s="58">
        <v>0.85265229454551383</v>
      </c>
      <c r="Z1692" s="58">
        <v>0.93197629150698924</v>
      </c>
    </row>
    <row r="1693" spans="19:26" x14ac:dyDescent="0.2">
      <c r="S1693" s="58">
        <v>4.1547142262741907</v>
      </c>
      <c r="T1693" s="58">
        <v>6.6173736781601056</v>
      </c>
      <c r="U1693" s="58">
        <v>3.7757943454977125</v>
      </c>
      <c r="V1693" s="58">
        <v>6.5080268823182772</v>
      </c>
      <c r="W1693" s="58">
        <v>0.70940231443826463</v>
      </c>
      <c r="X1693" s="58">
        <v>0.6114547365469879</v>
      </c>
      <c r="Y1693" s="58">
        <v>0.86003588538545117</v>
      </c>
      <c r="Z1693" s="58">
        <v>0.95292914857288902</v>
      </c>
    </row>
    <row r="1694" spans="19:26" x14ac:dyDescent="0.2">
      <c r="S1694" s="58">
        <v>4.3551042681547418</v>
      </c>
      <c r="T1694" s="58">
        <v>7.7788352440362312</v>
      </c>
      <c r="U1694" s="58">
        <v>4.8750832509238151</v>
      </c>
      <c r="V1694" s="58">
        <v>6.5009217128437706</v>
      </c>
      <c r="W1694" s="58">
        <v>0.76333698629440672</v>
      </c>
      <c r="X1694" s="58">
        <v>0.62119800219653909</v>
      </c>
      <c r="Y1694" s="58">
        <v>0.81724683054708347</v>
      </c>
      <c r="Z1694" s="58">
        <v>0.92108023438332087</v>
      </c>
    </row>
    <row r="1695" spans="19:26" x14ac:dyDescent="0.2">
      <c r="S1695" s="58">
        <v>5.1329584577525278</v>
      </c>
      <c r="T1695" s="58">
        <v>10.3449374256782</v>
      </c>
      <c r="U1695" s="58">
        <v>5.1170744663857572</v>
      </c>
      <c r="V1695" s="58">
        <v>9.2283088037826531</v>
      </c>
      <c r="W1695" s="58">
        <v>0.71444582315146377</v>
      </c>
      <c r="X1695" s="58">
        <v>0.75597237832449349</v>
      </c>
      <c r="Y1695" s="58">
        <v>0.80698639313889242</v>
      </c>
      <c r="Z1695" s="58">
        <v>0.92565902620978124</v>
      </c>
    </row>
    <row r="1696" spans="19:26" x14ac:dyDescent="0.2">
      <c r="S1696" s="58">
        <v>4.1174081461278451</v>
      </c>
      <c r="T1696" s="58">
        <v>6.8682468963759487</v>
      </c>
      <c r="U1696" s="58">
        <v>4.1189903319684769</v>
      </c>
      <c r="V1696" s="58">
        <v>5.7398420646240247</v>
      </c>
      <c r="W1696" s="58">
        <v>0.77706951665648782</v>
      </c>
      <c r="X1696" s="58">
        <v>0.6846597872812743</v>
      </c>
      <c r="Y1696" s="58">
        <v>0.85585329502062613</v>
      </c>
      <c r="Z1696" s="58">
        <v>0.94219938444446061</v>
      </c>
    </row>
    <row r="1697" spans="19:26" x14ac:dyDescent="0.2">
      <c r="S1697" s="58">
        <v>3.5459563328105346</v>
      </c>
      <c r="T1697" s="58">
        <v>5.3396431165393095</v>
      </c>
      <c r="U1697" s="58">
        <v>3.8797144341622625</v>
      </c>
      <c r="V1697" s="58">
        <v>5.5472952235891357</v>
      </c>
      <c r="W1697" s="58">
        <v>0.78621761384044264</v>
      </c>
      <c r="X1697" s="58">
        <v>0.58686706675268641</v>
      </c>
      <c r="Y1697" s="58">
        <v>0.86997073630593169</v>
      </c>
      <c r="Z1697" s="58">
        <v>0.9479786591246705</v>
      </c>
    </row>
    <row r="1698" spans="19:26" x14ac:dyDescent="0.2">
      <c r="S1698" s="58">
        <v>3.9962077434529228</v>
      </c>
      <c r="T1698" s="58">
        <v>6.9700460990895605</v>
      </c>
      <c r="U1698" s="58">
        <v>3.968038536840659</v>
      </c>
      <c r="V1698" s="58">
        <v>6.2859719547987458</v>
      </c>
      <c r="W1698" s="58">
        <v>0.81087313943870276</v>
      </c>
      <c r="X1698" s="58">
        <v>0.65441668328466196</v>
      </c>
      <c r="Y1698" s="58">
        <v>0.79791838120194125</v>
      </c>
      <c r="Z1698" s="58">
        <v>0.9190247925333247</v>
      </c>
    </row>
    <row r="1699" spans="19:26" x14ac:dyDescent="0.2">
      <c r="S1699" s="58">
        <v>5.7805374340908831</v>
      </c>
      <c r="T1699" s="58">
        <v>13.780354827992749</v>
      </c>
      <c r="U1699" s="58">
        <v>5.167820620987297</v>
      </c>
      <c r="V1699" s="58">
        <v>10.419575673299526</v>
      </c>
      <c r="W1699" s="58">
        <v>0.78993241009154835</v>
      </c>
      <c r="X1699" s="58">
        <v>0.72545643536655124</v>
      </c>
      <c r="Y1699" s="58">
        <v>0.86460863832343959</v>
      </c>
      <c r="Z1699" s="58">
        <v>0.90788673964085431</v>
      </c>
    </row>
    <row r="1700" spans="19:26" x14ac:dyDescent="0.2">
      <c r="S1700" s="58">
        <v>4.0557056243350749</v>
      </c>
      <c r="T1700" s="58">
        <v>6.8102061406605117</v>
      </c>
      <c r="U1700" s="58">
        <v>4.7399900254213305</v>
      </c>
      <c r="V1700" s="58">
        <v>7.9319192472404971</v>
      </c>
      <c r="W1700" s="58">
        <v>0.79851376872702307</v>
      </c>
      <c r="X1700" s="58">
        <v>0.56681357419385803</v>
      </c>
      <c r="Y1700" s="58">
        <v>0.85009383598674104</v>
      </c>
      <c r="Z1700" s="58">
        <v>0.92258990515672801</v>
      </c>
    </row>
    <row r="1701" spans="19:26" x14ac:dyDescent="0.2">
      <c r="S1701" s="58">
        <v>5.1448209761616788</v>
      </c>
      <c r="T1701" s="58">
        <v>10.276993331075738</v>
      </c>
      <c r="U1701" s="58">
        <v>5.9549979763710326</v>
      </c>
      <c r="V1701" s="58">
        <v>11.323060639011162</v>
      </c>
      <c r="W1701" s="58">
        <v>0.73549620705018015</v>
      </c>
      <c r="X1701" s="58">
        <v>0.69284695406647068</v>
      </c>
      <c r="Y1701" s="58">
        <v>0.83506369891999677</v>
      </c>
      <c r="Z1701" s="58">
        <v>0.92187127479580877</v>
      </c>
    </row>
    <row r="1702" spans="19:26" x14ac:dyDescent="0.2">
      <c r="S1702" s="58">
        <v>3.5602458806203616</v>
      </c>
      <c r="T1702" s="58">
        <v>5.4845297608039516</v>
      </c>
      <c r="U1702" s="58">
        <v>4.2456516777186826</v>
      </c>
      <c r="V1702" s="58">
        <v>5.1221970291965215</v>
      </c>
      <c r="W1702" s="58">
        <v>0.76571391277438761</v>
      </c>
      <c r="X1702" s="58">
        <v>0.69261053774351145</v>
      </c>
      <c r="Y1702" s="58">
        <v>0.81558798762393991</v>
      </c>
      <c r="Z1702" s="58">
        <v>0.95236411086281414</v>
      </c>
    </row>
    <row r="1703" spans="19:26" x14ac:dyDescent="0.2">
      <c r="S1703" s="58">
        <v>5.332182744167774</v>
      </c>
      <c r="T1703" s="58">
        <v>11.201774448174319</v>
      </c>
      <c r="U1703" s="58">
        <v>5.0079173555730074</v>
      </c>
      <c r="V1703" s="58">
        <v>11.567157741341333</v>
      </c>
      <c r="W1703" s="58">
        <v>0.77734060846621156</v>
      </c>
      <c r="X1703" s="58">
        <v>0.70597104299602165</v>
      </c>
      <c r="Y1703" s="58">
        <v>0.86690623457773441</v>
      </c>
      <c r="Z1703" s="58">
        <v>0.91733886404443266</v>
      </c>
    </row>
    <row r="1704" spans="19:26" x14ac:dyDescent="0.2">
      <c r="S1704" s="58">
        <v>4.7036755419433609</v>
      </c>
      <c r="T1704" s="58">
        <v>9.4059677502981351</v>
      </c>
      <c r="U1704" s="58">
        <v>4.7539258274516509</v>
      </c>
      <c r="V1704" s="58">
        <v>9.6565142866701947</v>
      </c>
      <c r="W1704" s="58">
        <v>0.78531247895840151</v>
      </c>
      <c r="X1704" s="58">
        <v>0.54348341622370311</v>
      </c>
      <c r="Y1704" s="58">
        <v>0.80225479670077626</v>
      </c>
      <c r="Z1704" s="58">
        <v>0.90103102399358914</v>
      </c>
    </row>
    <row r="1705" spans="19:26" x14ac:dyDescent="0.2">
      <c r="S1705" s="58">
        <v>5.2849986200389072</v>
      </c>
      <c r="T1705" s="58">
        <v>10.680306185647661</v>
      </c>
      <c r="U1705" s="58">
        <v>4.6161829469736988</v>
      </c>
      <c r="V1705" s="58">
        <v>8.5782365899768003</v>
      </c>
      <c r="W1705" s="58">
        <v>0.722462925330285</v>
      </c>
      <c r="X1705" s="58">
        <v>0.68517724226996057</v>
      </c>
      <c r="Y1705" s="58">
        <v>0.83479699809661312</v>
      </c>
      <c r="Z1705" s="58">
        <v>0.92148831849849133</v>
      </c>
    </row>
    <row r="1706" spans="19:26" x14ac:dyDescent="0.2">
      <c r="S1706" s="58">
        <v>5.470666688457972</v>
      </c>
      <c r="T1706" s="58">
        <v>11.867275630548232</v>
      </c>
      <c r="U1706" s="58">
        <v>4.879114525370734</v>
      </c>
      <c r="V1706" s="58">
        <v>12.70224493254408</v>
      </c>
      <c r="W1706" s="58">
        <v>0.77420040553263736</v>
      </c>
      <c r="X1706" s="58">
        <v>0.6174831443787413</v>
      </c>
      <c r="Y1706" s="58">
        <v>0.86309767906149726</v>
      </c>
      <c r="Z1706" s="58">
        <v>0.90753439963791094</v>
      </c>
    </row>
    <row r="1707" spans="19:26" x14ac:dyDescent="0.2">
      <c r="S1707" s="58">
        <v>5.0619809219474137</v>
      </c>
      <c r="T1707" s="58">
        <v>9.8410232263414397</v>
      </c>
      <c r="U1707" s="58">
        <v>4.9476053772349839</v>
      </c>
      <c r="V1707" s="58">
        <v>9.3179296169465466</v>
      </c>
      <c r="W1707" s="58">
        <v>0.75256503016343956</v>
      </c>
      <c r="X1707" s="58">
        <v>0.68773176641819933</v>
      </c>
      <c r="Y1707" s="58">
        <v>0.8601066274155269</v>
      </c>
      <c r="Z1707" s="58">
        <v>0.92528597645323685</v>
      </c>
    </row>
    <row r="1708" spans="19:26" x14ac:dyDescent="0.2">
      <c r="S1708" s="58">
        <v>6.1630287998395978</v>
      </c>
      <c r="T1708" s="58">
        <v>15.466340477925595</v>
      </c>
      <c r="U1708" s="58">
        <v>6.8866411307091795</v>
      </c>
      <c r="V1708" s="58">
        <v>14.818973997237448</v>
      </c>
      <c r="W1708" s="58">
        <v>0.72868957516218891</v>
      </c>
      <c r="X1708" s="58">
        <v>0.72636849115701896</v>
      </c>
      <c r="Y1708" s="58">
        <v>0.83129136082461075</v>
      </c>
      <c r="Z1708" s="58">
        <v>0.90665505000168989</v>
      </c>
    </row>
    <row r="1709" spans="19:26" x14ac:dyDescent="0.2">
      <c r="S1709" s="58">
        <v>4.564715926533446</v>
      </c>
      <c r="T1709" s="58">
        <v>9.3630483311507469</v>
      </c>
      <c r="U1709" s="58">
        <v>4.644062261415371</v>
      </c>
      <c r="V1709" s="58">
        <v>9.9415228150541974</v>
      </c>
      <c r="W1709" s="58">
        <v>0.85143983222632813</v>
      </c>
      <c r="X1709" s="58">
        <v>0.69010974194101127</v>
      </c>
      <c r="Y1709" s="58">
        <v>0.79946580949233725</v>
      </c>
      <c r="Z1709" s="58">
        <v>0.90508352954527216</v>
      </c>
    </row>
    <row r="1710" spans="19:26" x14ac:dyDescent="0.2">
      <c r="S1710" s="58">
        <v>6.8891317700849672</v>
      </c>
      <c r="T1710" s="58">
        <v>32.652175655951766</v>
      </c>
      <c r="U1710" s="58">
        <v>7.1085597083822698</v>
      </c>
      <c r="V1710" s="58">
        <v>30.960135735345251</v>
      </c>
      <c r="W1710" s="58">
        <v>0.86769405332493643</v>
      </c>
      <c r="X1710" s="58">
        <v>0.67374842439666349</v>
      </c>
      <c r="Y1710" s="58">
        <v>0.82836262798731786</v>
      </c>
      <c r="Z1710" s="58">
        <v>0.87991771182191625</v>
      </c>
    </row>
    <row r="1711" spans="19:26" x14ac:dyDescent="0.2">
      <c r="S1711" s="58">
        <v>3.9580436589462673</v>
      </c>
      <c r="T1711" s="58">
        <v>6.7660065276663408</v>
      </c>
      <c r="U1711" s="58">
        <v>3.8787909585444367</v>
      </c>
      <c r="V1711" s="58">
        <v>8.0128015258302394</v>
      </c>
      <c r="W1711" s="58">
        <v>0.77902480592417267</v>
      </c>
      <c r="X1711" s="58">
        <v>0.70761482978804546</v>
      </c>
      <c r="Y1711" s="58">
        <v>0.78947590781632604</v>
      </c>
      <c r="Z1711" s="58">
        <v>0.9289861813461302</v>
      </c>
    </row>
    <row r="1712" spans="19:26" x14ac:dyDescent="0.2">
      <c r="S1712" s="58">
        <v>3.2788315094858889</v>
      </c>
      <c r="T1712" s="58">
        <v>4.797861978810503</v>
      </c>
      <c r="U1712" s="58">
        <v>3.0511518952324517</v>
      </c>
      <c r="V1712" s="58">
        <v>4.9285309750443771</v>
      </c>
      <c r="W1712" s="58">
        <v>0.77306945360321633</v>
      </c>
      <c r="X1712" s="58">
        <v>0.64330204505264477</v>
      </c>
      <c r="Y1712" s="58">
        <v>0.82559716246638781</v>
      </c>
      <c r="Z1712" s="58">
        <v>0.95723713214776562</v>
      </c>
    </row>
    <row r="1713" spans="19:26" x14ac:dyDescent="0.2">
      <c r="S1713" s="58">
        <v>6.2150317842135001</v>
      </c>
      <c r="T1713" s="58">
        <v>15.818864675562649</v>
      </c>
      <c r="U1713" s="58">
        <v>6.4133013458184731</v>
      </c>
      <c r="V1713" s="58">
        <v>13.840877678486445</v>
      </c>
      <c r="W1713" s="58">
        <v>0.76047783101738609</v>
      </c>
      <c r="X1713" s="58">
        <v>0.73786077784047654</v>
      </c>
      <c r="Y1713" s="58">
        <v>0.86184850790644651</v>
      </c>
      <c r="Z1713" s="58">
        <v>0.90647944533016944</v>
      </c>
    </row>
    <row r="1714" spans="19:26" x14ac:dyDescent="0.2">
      <c r="S1714" s="58">
        <v>3.702428942958214</v>
      </c>
      <c r="T1714" s="58">
        <v>5.914925945120582</v>
      </c>
      <c r="U1714" s="58">
        <v>3.7311502761746413</v>
      </c>
      <c r="V1714" s="58">
        <v>5.1485068996942491</v>
      </c>
      <c r="W1714" s="58">
        <v>0.78288560552769138</v>
      </c>
      <c r="X1714" s="58">
        <v>0.67720960708304423</v>
      </c>
      <c r="Y1714" s="58">
        <v>0.81354128208327969</v>
      </c>
      <c r="Z1714" s="58">
        <v>0.93982373777142725</v>
      </c>
    </row>
    <row r="1715" spans="19:26" x14ac:dyDescent="0.2">
      <c r="S1715" s="58">
        <v>3.8427794667283339</v>
      </c>
      <c r="T1715" s="58">
        <v>6.3191808164947076</v>
      </c>
      <c r="U1715" s="58">
        <v>4.4859256151248736</v>
      </c>
      <c r="V1715" s="58">
        <v>7.3730953353269317</v>
      </c>
      <c r="W1715" s="58">
        <v>0.79686361479104773</v>
      </c>
      <c r="X1715" s="58">
        <v>0.64781348211036938</v>
      </c>
      <c r="Y1715" s="58">
        <v>0.82151477958643426</v>
      </c>
      <c r="Z1715" s="58">
        <v>0.93111355707438526</v>
      </c>
    </row>
    <row r="1716" spans="19:26" x14ac:dyDescent="0.2">
      <c r="S1716" s="58">
        <v>3.4047918839552813</v>
      </c>
      <c r="T1716" s="58">
        <v>5.3003575632467275</v>
      </c>
      <c r="U1716" s="58">
        <v>3.0068121683555677</v>
      </c>
      <c r="V1716" s="58">
        <v>4.3567852391370883</v>
      </c>
      <c r="W1716" s="58">
        <v>0.85713103596116158</v>
      </c>
      <c r="X1716" s="58">
        <v>0.58306420824461358</v>
      </c>
      <c r="Y1716" s="58">
        <v>0.81326921993767531</v>
      </c>
      <c r="Z1716" s="58">
        <v>0.92261821839401714</v>
      </c>
    </row>
    <row r="1717" spans="19:26" x14ac:dyDescent="0.2">
      <c r="S1717" s="58">
        <v>4.4814668606285819</v>
      </c>
      <c r="T1717" s="58">
        <v>8.7050745424719249</v>
      </c>
      <c r="U1717" s="58">
        <v>5.1770564384576687</v>
      </c>
      <c r="V1717" s="58">
        <v>12.800130450266892</v>
      </c>
      <c r="W1717" s="58">
        <v>0.7920651809293221</v>
      </c>
      <c r="X1717" s="58">
        <v>0.67134140611161386</v>
      </c>
      <c r="Y1717" s="58">
        <v>0.78830442129356459</v>
      </c>
      <c r="Z1717" s="58">
        <v>0.9108912994254722</v>
      </c>
    </row>
    <row r="1718" spans="19:26" x14ac:dyDescent="0.2">
      <c r="S1718" s="58">
        <v>3.7401911560857077</v>
      </c>
      <c r="T1718" s="58">
        <v>5.9306970335198903</v>
      </c>
      <c r="U1718" s="58">
        <v>3.3992128546262217</v>
      </c>
      <c r="V1718" s="58">
        <v>4.4600808822151725</v>
      </c>
      <c r="W1718" s="58">
        <v>0.76329650232303459</v>
      </c>
      <c r="X1718" s="58">
        <v>0.61532220158038986</v>
      </c>
      <c r="Y1718" s="58">
        <v>0.81902503700389251</v>
      </c>
      <c r="Z1718" s="58">
        <v>0.93690622768626053</v>
      </c>
    </row>
    <row r="1719" spans="19:26" x14ac:dyDescent="0.2">
      <c r="S1719" s="58">
        <v>6.244829283367948</v>
      </c>
      <c r="T1719" s="58">
        <v>20.277616127863425</v>
      </c>
      <c r="U1719" s="58">
        <v>6.324886288179683</v>
      </c>
      <c r="V1719" s="58">
        <v>23.735306609451044</v>
      </c>
      <c r="W1719" s="58">
        <v>0.81159689737237795</v>
      </c>
      <c r="X1719" s="58">
        <v>0.76354349766704344</v>
      </c>
      <c r="Y1719" s="58">
        <v>0.81011316146585921</v>
      </c>
      <c r="Z1719" s="58">
        <v>0.89087406190565255</v>
      </c>
    </row>
    <row r="1720" spans="19:26" x14ac:dyDescent="0.2">
      <c r="S1720" s="58">
        <v>5.8740374112346707</v>
      </c>
      <c r="T1720" s="58">
        <v>12.39935680777733</v>
      </c>
      <c r="U1720" s="58">
        <v>6.5362414673152749</v>
      </c>
      <c r="V1720" s="58">
        <v>13.189043935651101</v>
      </c>
      <c r="W1720" s="58">
        <v>0.67850292094902043</v>
      </c>
      <c r="X1720" s="58">
        <v>0.69044665703108521</v>
      </c>
      <c r="Y1720" s="58">
        <v>0.83456631756224242</v>
      </c>
      <c r="Z1720" s="58">
        <v>0.92318152141446563</v>
      </c>
    </row>
    <row r="1721" spans="19:26" x14ac:dyDescent="0.2">
      <c r="S1721" s="58">
        <v>3.5508308232346186</v>
      </c>
      <c r="T1721" s="58">
        <v>5.8047771910471164</v>
      </c>
      <c r="U1721" s="58">
        <v>3.2000994848503921</v>
      </c>
      <c r="V1721" s="58">
        <v>4.3740180898083469</v>
      </c>
      <c r="W1721" s="58">
        <v>0.84943945187487979</v>
      </c>
      <c r="X1721" s="58">
        <v>0.75723885186882378</v>
      </c>
      <c r="Y1721" s="58">
        <v>0.78056808559803559</v>
      </c>
      <c r="Z1721" s="58">
        <v>0.92933203530580755</v>
      </c>
    </row>
    <row r="1722" spans="19:26" x14ac:dyDescent="0.2">
      <c r="S1722" s="58">
        <v>5.0094086286819079</v>
      </c>
      <c r="T1722" s="58">
        <v>10.000519085892503</v>
      </c>
      <c r="U1722" s="58">
        <v>5.2617500013238967</v>
      </c>
      <c r="V1722" s="58">
        <v>7.8602568531425376</v>
      </c>
      <c r="W1722" s="58">
        <v>0.71747347633613345</v>
      </c>
      <c r="X1722" s="58">
        <v>0.74756512053074242</v>
      </c>
      <c r="Y1722" s="58">
        <v>0.79839541814046067</v>
      </c>
      <c r="Z1722" s="58">
        <v>0.9242341584304069</v>
      </c>
    </row>
    <row r="1723" spans="19:26" x14ac:dyDescent="0.2">
      <c r="S1723" s="58">
        <v>6.1158958407738506</v>
      </c>
      <c r="T1723" s="58">
        <v>15.517431356128467</v>
      </c>
      <c r="U1723" s="58">
        <v>6.7930963173057988</v>
      </c>
      <c r="V1723" s="58">
        <v>17.772279463232099</v>
      </c>
      <c r="W1723" s="58">
        <v>0.74376985001932772</v>
      </c>
      <c r="X1723" s="58">
        <v>0.65495286897647342</v>
      </c>
      <c r="Y1723" s="58">
        <v>0.8349879899857956</v>
      </c>
      <c r="Z1723" s="58">
        <v>0.90080942335815539</v>
      </c>
    </row>
    <row r="1724" spans="19:26" x14ac:dyDescent="0.2">
      <c r="S1724" s="58">
        <v>5.9113581649378544</v>
      </c>
      <c r="T1724" s="58">
        <v>15.47395641539735</v>
      </c>
      <c r="U1724" s="58">
        <v>5.4344572980356212</v>
      </c>
      <c r="V1724" s="58">
        <v>12.916907318350303</v>
      </c>
      <c r="W1724" s="58">
        <v>0.74930507287961423</v>
      </c>
      <c r="X1724" s="58">
        <v>0.67169648343514621</v>
      </c>
      <c r="Y1724" s="58">
        <v>0.80128320696751554</v>
      </c>
      <c r="Z1724" s="58">
        <v>0.89744573953561035</v>
      </c>
    </row>
    <row r="1725" spans="19:26" x14ac:dyDescent="0.2">
      <c r="S1725" s="58">
        <v>5.3147267756959522</v>
      </c>
      <c r="T1725" s="58">
        <v>12.704239720555885</v>
      </c>
      <c r="U1725" s="58">
        <v>5.541987336910319</v>
      </c>
      <c r="V1725" s="58">
        <v>13.020652056028794</v>
      </c>
      <c r="W1725" s="58">
        <v>0.80028369778239761</v>
      </c>
      <c r="X1725" s="58">
        <v>0.75326548800316417</v>
      </c>
      <c r="Y1725" s="58">
        <v>0.80095053131924854</v>
      </c>
      <c r="Z1725" s="58">
        <v>0.90307265707450957</v>
      </c>
    </row>
    <row r="1726" spans="19:26" x14ac:dyDescent="0.2">
      <c r="S1726" s="58">
        <v>4.5853324896530232</v>
      </c>
      <c r="T1726" s="58">
        <v>8.2564478430655619</v>
      </c>
      <c r="U1726" s="58">
        <v>4.7821054326977048</v>
      </c>
      <c r="V1726" s="58">
        <v>7.7678950092262857</v>
      </c>
      <c r="W1726" s="58">
        <v>0.72541526575247051</v>
      </c>
      <c r="X1726" s="58">
        <v>0.73052800845932053</v>
      </c>
      <c r="Y1726" s="58">
        <v>0.81969870922355614</v>
      </c>
      <c r="Z1726" s="58">
        <v>0.93770418045582082</v>
      </c>
    </row>
    <row r="1727" spans="19:26" x14ac:dyDescent="0.2">
      <c r="S1727" s="58">
        <v>4.8214211637603377</v>
      </c>
      <c r="T1727" s="58">
        <v>9.7042140560344894</v>
      </c>
      <c r="U1727" s="58">
        <v>4.9943899843513204</v>
      </c>
      <c r="V1727" s="58">
        <v>11.327150339896006</v>
      </c>
      <c r="W1727" s="58">
        <v>0.82952892542291035</v>
      </c>
      <c r="X1727" s="58">
        <v>0.65112195545680129</v>
      </c>
      <c r="Y1727" s="58">
        <v>0.85266855009013021</v>
      </c>
      <c r="Z1727" s="58">
        <v>0.91065888143727347</v>
      </c>
    </row>
    <row r="1728" spans="19:26" x14ac:dyDescent="0.2">
      <c r="S1728" s="58">
        <v>4.1039950563287002</v>
      </c>
      <c r="T1728" s="58">
        <v>7.0961707248640025</v>
      </c>
      <c r="U1728" s="58">
        <v>4.2042695735636162</v>
      </c>
      <c r="V1728" s="58">
        <v>7.7724792798481612</v>
      </c>
      <c r="W1728" s="58">
        <v>0.78244988314622188</v>
      </c>
      <c r="X1728" s="58">
        <v>0.65670779503822407</v>
      </c>
      <c r="Y1728" s="58">
        <v>0.81281713907838093</v>
      </c>
      <c r="Z1728" s="58">
        <v>0.92576650770943192</v>
      </c>
    </row>
    <row r="1729" spans="19:26" x14ac:dyDescent="0.2">
      <c r="S1729" s="58">
        <v>3.4584960464579377</v>
      </c>
      <c r="T1729" s="58">
        <v>5.327924877240628</v>
      </c>
      <c r="U1729" s="58">
        <v>3.2377676139630349</v>
      </c>
      <c r="V1729" s="58">
        <v>5.6491027871323327</v>
      </c>
      <c r="W1729" s="58">
        <v>0.78280666482632399</v>
      </c>
      <c r="X1729" s="58">
        <v>0.67672231649130954</v>
      </c>
      <c r="Y1729" s="58">
        <v>0.79853897052674983</v>
      </c>
      <c r="Z1729" s="58">
        <v>0.94300698379835801</v>
      </c>
    </row>
    <row r="1730" spans="19:26" x14ac:dyDescent="0.2">
      <c r="S1730" s="58">
        <v>3.7169593432116637</v>
      </c>
      <c r="T1730" s="58">
        <v>5.7353553490500939</v>
      </c>
      <c r="U1730" s="58">
        <v>4.2023652199652943</v>
      </c>
      <c r="V1730" s="58">
        <v>6.7409607804595426</v>
      </c>
      <c r="W1730" s="58">
        <v>0.7118208978837619</v>
      </c>
      <c r="X1730" s="58">
        <v>0.53522974105652754</v>
      </c>
      <c r="Y1730" s="58">
        <v>0.80731548827705546</v>
      </c>
      <c r="Z1730" s="58">
        <v>0.93581734207328882</v>
      </c>
    </row>
    <row r="1731" spans="19:26" x14ac:dyDescent="0.2">
      <c r="S1731" s="58">
        <v>5.7821928544288097</v>
      </c>
      <c r="T1731" s="58">
        <v>11.754491541367708</v>
      </c>
      <c r="U1731" s="58">
        <v>5.7516273720573752</v>
      </c>
      <c r="V1731" s="58">
        <v>13.038859678716843</v>
      </c>
      <c r="W1731" s="58">
        <v>0.66202833642891357</v>
      </c>
      <c r="X1731" s="58">
        <v>0.69703436194794377</v>
      </c>
      <c r="Y1731" s="58">
        <v>0.82705677242638465</v>
      </c>
      <c r="Z1731" s="58">
        <v>0.9295241086507593</v>
      </c>
    </row>
    <row r="1732" spans="19:26" x14ac:dyDescent="0.2">
      <c r="S1732" s="58">
        <v>3.6235898253797827</v>
      </c>
      <c r="T1732" s="58">
        <v>5.8997334197856777</v>
      </c>
      <c r="U1732" s="58">
        <v>3.3826436463987228</v>
      </c>
      <c r="V1732" s="58">
        <v>5.5167143334093494</v>
      </c>
      <c r="W1732" s="58">
        <v>0.83281694013654994</v>
      </c>
      <c r="X1732" s="58">
        <v>0.69626380841889979</v>
      </c>
      <c r="Y1732" s="58">
        <v>0.79841679860765946</v>
      </c>
      <c r="Z1732" s="58">
        <v>0.92930178182064704</v>
      </c>
    </row>
    <row r="1733" spans="19:26" x14ac:dyDescent="0.2">
      <c r="S1733" s="58">
        <v>7.1794505529688211</v>
      </c>
      <c r="T1733" s="58">
        <v>44.63117465182404</v>
      </c>
      <c r="U1733" s="58">
        <v>6.806191195547636</v>
      </c>
      <c r="V1733" s="58">
        <v>45.521541073926294</v>
      </c>
      <c r="W1733" s="58">
        <v>0.83184932110200871</v>
      </c>
      <c r="X1733" s="58">
        <v>0.76970745574724264</v>
      </c>
      <c r="Y1733" s="58">
        <v>0.79295348125682652</v>
      </c>
      <c r="Z1733" s="58">
        <v>0.87796984660645361</v>
      </c>
    </row>
    <row r="1734" spans="19:26" x14ac:dyDescent="0.2">
      <c r="S1734" s="58">
        <v>6.1890218995127526</v>
      </c>
      <c r="T1734" s="58">
        <v>16.275378829674018</v>
      </c>
      <c r="U1734" s="58">
        <v>6.1423461669892285</v>
      </c>
      <c r="V1734" s="58">
        <v>18.125939178240049</v>
      </c>
      <c r="W1734" s="58">
        <v>0.75683526834666104</v>
      </c>
      <c r="X1734" s="58">
        <v>0.65031253129540523</v>
      </c>
      <c r="Y1734" s="58">
        <v>0.83973574140018248</v>
      </c>
      <c r="Z1734" s="58">
        <v>0.89830207895006531</v>
      </c>
    </row>
    <row r="1735" spans="19:26" x14ac:dyDescent="0.2">
      <c r="S1735" s="58">
        <v>4.2151456214916694</v>
      </c>
      <c r="T1735" s="58">
        <v>7.4384876994794888</v>
      </c>
      <c r="U1735" s="58">
        <v>4.1264588730016625</v>
      </c>
      <c r="V1735" s="58">
        <v>6.9709475932045164</v>
      </c>
      <c r="W1735" s="58">
        <v>0.77930980533051708</v>
      </c>
      <c r="X1735" s="58">
        <v>0.76386005337464302</v>
      </c>
      <c r="Y1735" s="58">
        <v>0.81297640324427201</v>
      </c>
      <c r="Z1735" s="58">
        <v>0.93481455100429467</v>
      </c>
    </row>
    <row r="1736" spans="19:26" x14ac:dyDescent="0.2">
      <c r="S1736" s="58">
        <v>3.0266630841379807</v>
      </c>
      <c r="T1736" s="58">
        <v>4.2780832280451584</v>
      </c>
      <c r="U1736" s="58">
        <v>3.3794046861136939</v>
      </c>
      <c r="V1736" s="58">
        <v>5.3235428048681204</v>
      </c>
      <c r="W1736" s="58">
        <v>0.79988493261483118</v>
      </c>
      <c r="X1736" s="58">
        <v>0.55906550670264332</v>
      </c>
      <c r="Y1736" s="58">
        <v>0.82749732471578563</v>
      </c>
      <c r="Z1736" s="58">
        <v>0.9460027231620286</v>
      </c>
    </row>
    <row r="1737" spans="19:26" x14ac:dyDescent="0.2">
      <c r="S1737" s="58">
        <v>5.8220841706189983</v>
      </c>
      <c r="T1737" s="58">
        <v>14.616074306459318</v>
      </c>
      <c r="U1737" s="58">
        <v>6.046992673702114</v>
      </c>
      <c r="V1737" s="58">
        <v>18.331793186172128</v>
      </c>
      <c r="W1737" s="58">
        <v>0.77956036433587728</v>
      </c>
      <c r="X1737" s="58">
        <v>0.74563246565402053</v>
      </c>
      <c r="Y1737" s="58">
        <v>0.83358025362519195</v>
      </c>
      <c r="Z1737" s="58">
        <v>0.90418095785870134</v>
      </c>
    </row>
    <row r="1738" spans="19:26" x14ac:dyDescent="0.2">
      <c r="S1738" s="58">
        <v>5.448225228152368</v>
      </c>
      <c r="T1738" s="58">
        <v>12.475257716822938</v>
      </c>
      <c r="U1738" s="58">
        <v>5.2484811661877568</v>
      </c>
      <c r="V1738" s="58">
        <v>11.921880730238055</v>
      </c>
      <c r="W1738" s="58">
        <v>0.83947325585081933</v>
      </c>
      <c r="X1738" s="58">
        <v>0.75756941615627649</v>
      </c>
      <c r="Y1738" s="58">
        <v>0.87880024589836814</v>
      </c>
      <c r="Z1738" s="58">
        <v>0.91039360837865979</v>
      </c>
    </row>
    <row r="1739" spans="19:26" x14ac:dyDescent="0.2">
      <c r="S1739" s="58">
        <v>4.5387538032179418</v>
      </c>
      <c r="T1739" s="58">
        <v>8.2841827302284035</v>
      </c>
      <c r="U1739" s="58">
        <v>4.1120838241346904</v>
      </c>
      <c r="V1739" s="58">
        <v>7.3370986349763578</v>
      </c>
      <c r="W1739" s="58">
        <v>0.76607026754956498</v>
      </c>
      <c r="X1739" s="58">
        <v>0.71227516285727765</v>
      </c>
      <c r="Y1739" s="58">
        <v>0.83479456319882894</v>
      </c>
      <c r="Z1739" s="58">
        <v>0.93031056236598275</v>
      </c>
    </row>
    <row r="1740" spans="19:26" x14ac:dyDescent="0.2">
      <c r="S1740" s="58">
        <v>4.9215793266503685</v>
      </c>
      <c r="T1740" s="58">
        <v>10.167584654311909</v>
      </c>
      <c r="U1740" s="58">
        <v>4.693415026732298</v>
      </c>
      <c r="V1740" s="58">
        <v>11.540978472499518</v>
      </c>
      <c r="W1740" s="58">
        <v>0.84361579950142063</v>
      </c>
      <c r="X1740" s="58">
        <v>0.64669478854851725</v>
      </c>
      <c r="Y1740" s="58">
        <v>0.86137562310859139</v>
      </c>
      <c r="Z1740" s="58">
        <v>0.90815179070695529</v>
      </c>
    </row>
    <row r="1741" spans="19:26" x14ac:dyDescent="0.2">
      <c r="S1741" s="58">
        <v>6.1935049236710134</v>
      </c>
      <c r="T1741" s="58">
        <v>16.01299855429713</v>
      </c>
      <c r="U1741" s="58">
        <v>6.3443460727682268</v>
      </c>
      <c r="V1741" s="58">
        <v>15.982963728969152</v>
      </c>
      <c r="W1741" s="58">
        <v>0.7401962937231531</v>
      </c>
      <c r="X1741" s="58">
        <v>0.60688593328000573</v>
      </c>
      <c r="Y1741" s="58">
        <v>0.83243697703891584</v>
      </c>
      <c r="Z1741" s="58">
        <v>0.89709839404785607</v>
      </c>
    </row>
    <row r="1742" spans="19:26" x14ac:dyDescent="0.2">
      <c r="S1742" s="58">
        <v>4.8337316025357433</v>
      </c>
      <c r="T1742" s="58">
        <v>9.6448438438652655</v>
      </c>
      <c r="U1742" s="58">
        <v>5.1509353254886365</v>
      </c>
      <c r="V1742" s="58">
        <v>11.519473699943427</v>
      </c>
      <c r="W1742" s="58">
        <v>0.80283080271800444</v>
      </c>
      <c r="X1742" s="58">
        <v>0.64100294852949302</v>
      </c>
      <c r="Y1742" s="58">
        <v>0.84151867284424819</v>
      </c>
      <c r="Z1742" s="58">
        <v>0.91150810498677504</v>
      </c>
    </row>
    <row r="1743" spans="19:26" x14ac:dyDescent="0.2">
      <c r="S1743" s="58">
        <v>4.7288364485350645</v>
      </c>
      <c r="T1743" s="58">
        <v>9.3308847157040233</v>
      </c>
      <c r="U1743" s="58">
        <v>4.260420781010767</v>
      </c>
      <c r="V1743" s="58">
        <v>6.6830198681753226</v>
      </c>
      <c r="W1743" s="58">
        <v>0.80252915700158134</v>
      </c>
      <c r="X1743" s="58">
        <v>0.74596574820100725</v>
      </c>
      <c r="Y1743" s="58">
        <v>0.83055235166550412</v>
      </c>
      <c r="Z1743" s="58">
        <v>0.91995964736387459</v>
      </c>
    </row>
    <row r="1744" spans="19:26" x14ac:dyDescent="0.2">
      <c r="S1744" s="58">
        <v>4.5501074616256183</v>
      </c>
      <c r="T1744" s="58">
        <v>8.4589711841318973</v>
      </c>
      <c r="U1744" s="58">
        <v>4.2961530326349289</v>
      </c>
      <c r="V1744" s="58">
        <v>7.5709820151378722</v>
      </c>
      <c r="W1744" s="58">
        <v>0.84510317038854832</v>
      </c>
      <c r="X1744" s="58">
        <v>0.71770498525690407</v>
      </c>
      <c r="Y1744" s="58">
        <v>0.88464784690135356</v>
      </c>
      <c r="Z1744" s="58">
        <v>0.92631299375410203</v>
      </c>
    </row>
    <row r="1745" spans="19:26" x14ac:dyDescent="0.2">
      <c r="S1745" s="58">
        <v>3.5464713546602726</v>
      </c>
      <c r="T1745" s="58">
        <v>5.6568249360816534</v>
      </c>
      <c r="U1745" s="58">
        <v>3.2931507931455148</v>
      </c>
      <c r="V1745" s="58">
        <v>4.5451927374887742</v>
      </c>
      <c r="W1745" s="58">
        <v>0.80742034403767504</v>
      </c>
      <c r="X1745" s="58">
        <v>0.71319816346271936</v>
      </c>
      <c r="Y1745" s="58">
        <v>0.78878674850758679</v>
      </c>
      <c r="Z1745" s="58">
        <v>0.93555294131930544</v>
      </c>
    </row>
    <row r="1746" spans="19:26" x14ac:dyDescent="0.2">
      <c r="S1746" s="58">
        <v>2.8354623551703733</v>
      </c>
      <c r="T1746" s="58">
        <v>3.9370131477021237</v>
      </c>
      <c r="U1746" s="58">
        <v>3.0483397434881803</v>
      </c>
      <c r="V1746" s="58">
        <v>4.4939246493582283</v>
      </c>
      <c r="W1746" s="58">
        <v>0.8047638675688672</v>
      </c>
      <c r="X1746" s="58">
        <v>0.56207941448866383</v>
      </c>
      <c r="Y1746" s="58">
        <v>0.79079515294314873</v>
      </c>
      <c r="Z1746" s="58">
        <v>0.94093357844961356</v>
      </c>
    </row>
    <row r="1747" spans="19:26" x14ac:dyDescent="0.2">
      <c r="S1747" s="58">
        <v>5.3882014924599577</v>
      </c>
      <c r="T1747" s="58">
        <v>12.380683968749343</v>
      </c>
      <c r="U1747" s="58">
        <v>4.9569269399900557</v>
      </c>
      <c r="V1747" s="58">
        <v>10.967817531444092</v>
      </c>
      <c r="W1747" s="58">
        <v>0.77388424570902725</v>
      </c>
      <c r="X1747" s="58">
        <v>0.81098947880785199</v>
      </c>
      <c r="Y1747" s="58">
        <v>0.81411899579046387</v>
      </c>
      <c r="Z1747" s="58">
        <v>0.91243563005642747</v>
      </c>
    </row>
    <row r="1748" spans="19:26" x14ac:dyDescent="0.2">
      <c r="S1748" s="58">
        <v>5.2936982942430779</v>
      </c>
      <c r="T1748" s="58">
        <v>10.95297783762944</v>
      </c>
      <c r="U1748" s="58">
        <v>5.4714516431857545</v>
      </c>
      <c r="V1748" s="58">
        <v>11.024543501009409</v>
      </c>
      <c r="W1748" s="58">
        <v>0.77458505811747169</v>
      </c>
      <c r="X1748" s="58">
        <v>0.52499595607402716</v>
      </c>
      <c r="Y1748" s="58">
        <v>0.8695812625958147</v>
      </c>
      <c r="Z1748" s="58">
        <v>0.90350544309576397</v>
      </c>
    </row>
    <row r="1749" spans="19:26" x14ac:dyDescent="0.2">
      <c r="S1749" s="58">
        <v>4.2063771637539924</v>
      </c>
      <c r="T1749" s="58">
        <v>7.1286071897968135</v>
      </c>
      <c r="U1749" s="58">
        <v>4.2665233815799262</v>
      </c>
      <c r="V1749" s="58">
        <v>7.0846553084876467</v>
      </c>
      <c r="W1749" s="58">
        <v>0.73406135362519231</v>
      </c>
      <c r="X1749" s="58">
        <v>0.66793889883784341</v>
      </c>
      <c r="Y1749" s="58">
        <v>0.81736465626817412</v>
      </c>
      <c r="Z1749" s="58">
        <v>0.9375284371741941</v>
      </c>
    </row>
    <row r="1750" spans="19:26" x14ac:dyDescent="0.2">
      <c r="S1750" s="58">
        <v>4.2739506038602277</v>
      </c>
      <c r="T1750" s="58">
        <v>8.0586100771621627</v>
      </c>
      <c r="U1750" s="58">
        <v>4.5032411863957194</v>
      </c>
      <c r="V1750" s="58">
        <v>7.1119010219219394</v>
      </c>
      <c r="W1750" s="58">
        <v>0.8684218434754214</v>
      </c>
      <c r="X1750" s="58">
        <v>0.62996454703177474</v>
      </c>
      <c r="Y1750" s="58">
        <v>0.81967631258389873</v>
      </c>
      <c r="Z1750" s="58">
        <v>0.90787211198043094</v>
      </c>
    </row>
    <row r="1751" spans="19:26" x14ac:dyDescent="0.2">
      <c r="S1751" s="58">
        <v>3.7230552208552554</v>
      </c>
      <c r="T1751" s="58">
        <v>5.9223187744588026</v>
      </c>
      <c r="U1751" s="58">
        <v>3.8905795290232823</v>
      </c>
      <c r="V1751" s="58">
        <v>5.4397833289678141</v>
      </c>
      <c r="W1751" s="58">
        <v>0.78163456474823922</v>
      </c>
      <c r="X1751" s="58">
        <v>0.70043506724024907</v>
      </c>
      <c r="Y1751" s="58">
        <v>0.82461010013781089</v>
      </c>
      <c r="Z1751" s="58">
        <v>0.94617053340388557</v>
      </c>
    </row>
    <row r="1752" spans="19:26" x14ac:dyDescent="0.2">
      <c r="S1752" s="58">
        <v>4.0924153847024591</v>
      </c>
      <c r="T1752" s="58">
        <v>6.9951448764917963</v>
      </c>
      <c r="U1752" s="58">
        <v>4.5084923968530486</v>
      </c>
      <c r="V1752" s="58">
        <v>5.8102900275706366</v>
      </c>
      <c r="W1752" s="58">
        <v>0.73944064506025009</v>
      </c>
      <c r="X1752" s="58">
        <v>0.64382248439187062</v>
      </c>
      <c r="Y1752" s="58">
        <v>0.78926268776495823</v>
      </c>
      <c r="Z1752" s="58">
        <v>0.92749134684899748</v>
      </c>
    </row>
    <row r="1753" spans="19:26" x14ac:dyDescent="0.2">
      <c r="S1753" s="58">
        <v>3.8868781390126084</v>
      </c>
      <c r="T1753" s="58">
        <v>6.5903207800956984</v>
      </c>
      <c r="U1753" s="58">
        <v>3.2837372215918013</v>
      </c>
      <c r="V1753" s="58">
        <v>6.4653076818102084</v>
      </c>
      <c r="W1753" s="58">
        <v>0.80987072894758116</v>
      </c>
      <c r="X1753" s="58">
        <v>0.57275986457384065</v>
      </c>
      <c r="Y1753" s="58">
        <v>0.80290462193413725</v>
      </c>
      <c r="Z1753" s="58">
        <v>0.91471244185678069</v>
      </c>
    </row>
    <row r="1754" spans="19:26" x14ac:dyDescent="0.2">
      <c r="S1754" s="58">
        <v>6.2630093103870808</v>
      </c>
      <c r="T1754" s="58">
        <v>14.338570109860084</v>
      </c>
      <c r="U1754" s="58">
        <v>5.7287576697114266</v>
      </c>
      <c r="V1754" s="58">
        <v>14.188930236185911</v>
      </c>
      <c r="W1754" s="58">
        <v>0.70646407041105541</v>
      </c>
      <c r="X1754" s="58">
        <v>0.67984459073615655</v>
      </c>
      <c r="Y1754" s="58">
        <v>0.8659997656452989</v>
      </c>
      <c r="Z1754" s="58">
        <v>0.91469440653191059</v>
      </c>
    </row>
    <row r="1755" spans="19:26" x14ac:dyDescent="0.2">
      <c r="S1755" s="58">
        <v>7.740876503017085</v>
      </c>
      <c r="T1755" s="58">
        <v>24.622398133032441</v>
      </c>
      <c r="U1755" s="58">
        <v>7.7872029243556797</v>
      </c>
      <c r="V1755" s="58">
        <v>24.629900797236093</v>
      </c>
      <c r="W1755" s="58">
        <v>0.7028178307401709</v>
      </c>
      <c r="X1755" s="58">
        <v>0.58490749394063157</v>
      </c>
      <c r="Y1755" s="58">
        <v>0.87308032160986115</v>
      </c>
      <c r="Z1755" s="58">
        <v>0.89191169851033691</v>
      </c>
    </row>
    <row r="1756" spans="19:26" x14ac:dyDescent="0.2">
      <c r="S1756" s="58">
        <v>6.1524771881088371</v>
      </c>
      <c r="T1756" s="58">
        <v>16.575500101976321</v>
      </c>
      <c r="U1756" s="58">
        <v>6.9870892438896002</v>
      </c>
      <c r="V1756" s="58">
        <v>19.646092347073875</v>
      </c>
      <c r="W1756" s="58">
        <v>0.7917868226409307</v>
      </c>
      <c r="X1756" s="58">
        <v>0.5924803115121452</v>
      </c>
      <c r="Y1756" s="58">
        <v>0.85504492760542361</v>
      </c>
      <c r="Z1756" s="58">
        <v>0.89325741676254811</v>
      </c>
    </row>
    <row r="1757" spans="19:26" x14ac:dyDescent="0.2">
      <c r="S1757" s="58">
        <v>5.4748104033111629</v>
      </c>
      <c r="T1757" s="58">
        <v>11.858955560338472</v>
      </c>
      <c r="U1757" s="58">
        <v>6.089630119580522</v>
      </c>
      <c r="V1757" s="58">
        <v>13.364436694352561</v>
      </c>
      <c r="W1757" s="58">
        <v>0.76862748611775034</v>
      </c>
      <c r="X1757" s="58">
        <v>0.72330779406335599</v>
      </c>
      <c r="Y1757" s="58">
        <v>0.85952998250153689</v>
      </c>
      <c r="Z1757" s="58">
        <v>0.91616422344560278</v>
      </c>
    </row>
    <row r="1758" spans="19:26" x14ac:dyDescent="0.2">
      <c r="S1758" s="58">
        <v>5.3738333712898525</v>
      </c>
      <c r="T1758" s="58">
        <v>10.414575712948361</v>
      </c>
      <c r="U1758" s="58">
        <v>5.1037841852503725</v>
      </c>
      <c r="V1758" s="58">
        <v>9.0863507588714842</v>
      </c>
      <c r="W1758" s="58">
        <v>0.69738123699344245</v>
      </c>
      <c r="X1758" s="58">
        <v>0.60627887019507809</v>
      </c>
      <c r="Y1758" s="58">
        <v>0.85175469608527643</v>
      </c>
      <c r="Z1758" s="58">
        <v>0.92282582763721965</v>
      </c>
    </row>
    <row r="1759" spans="19:26" x14ac:dyDescent="0.2">
      <c r="S1759" s="58">
        <v>5.3181468550195286</v>
      </c>
      <c r="T1759" s="58">
        <v>9.7193471467682109</v>
      </c>
      <c r="U1759" s="58">
        <v>6.0238348845339438</v>
      </c>
      <c r="V1759" s="58">
        <v>11.272864317835849</v>
      </c>
      <c r="W1759" s="58">
        <v>0.69395826605718514</v>
      </c>
      <c r="X1759" s="58">
        <v>0.67520477750989372</v>
      </c>
      <c r="Y1759" s="58">
        <v>0.89098422901727825</v>
      </c>
      <c r="Z1759" s="58">
        <v>0.94472792098803515</v>
      </c>
    </row>
    <row r="1760" spans="19:26" x14ac:dyDescent="0.2">
      <c r="S1760" s="58">
        <v>6.3850027471568822</v>
      </c>
      <c r="T1760" s="58">
        <v>17.389415442574215</v>
      </c>
      <c r="U1760" s="58">
        <v>7.1263893732038772</v>
      </c>
      <c r="V1760" s="58">
        <v>22.583391781041083</v>
      </c>
      <c r="W1760" s="58">
        <v>0.74380979261979574</v>
      </c>
      <c r="X1760" s="58">
        <v>0.73685988464167329</v>
      </c>
      <c r="Y1760" s="58">
        <v>0.83605677437848025</v>
      </c>
      <c r="Z1760" s="58">
        <v>0.901935923470916</v>
      </c>
    </row>
    <row r="1761" spans="19:26" x14ac:dyDescent="0.2">
      <c r="S1761" s="58">
        <v>5.407507328870321</v>
      </c>
      <c r="T1761" s="58">
        <v>12.323249001521491</v>
      </c>
      <c r="U1761" s="58">
        <v>4.9731005771748</v>
      </c>
      <c r="V1761" s="58">
        <v>12.666645056072271</v>
      </c>
      <c r="W1761" s="58">
        <v>0.77588379625347059</v>
      </c>
      <c r="X1761" s="58">
        <v>0.76065204741566372</v>
      </c>
      <c r="Y1761" s="58">
        <v>0.82332092264519563</v>
      </c>
      <c r="Z1761" s="58">
        <v>0.91059808750727866</v>
      </c>
    </row>
    <row r="1762" spans="19:26" x14ac:dyDescent="0.2">
      <c r="S1762" s="58">
        <v>6.3234867292417407</v>
      </c>
      <c r="T1762" s="58">
        <v>14.212423012452478</v>
      </c>
      <c r="U1762" s="58">
        <v>6.0034597402766439</v>
      </c>
      <c r="V1762" s="58">
        <v>10.621058818176001</v>
      </c>
      <c r="W1762" s="58">
        <v>0.70283881840293683</v>
      </c>
      <c r="X1762" s="58">
        <v>0.64611563026927676</v>
      </c>
      <c r="Y1762" s="58">
        <v>0.87954171174430718</v>
      </c>
      <c r="Z1762" s="58">
        <v>0.9147865160395191</v>
      </c>
    </row>
    <row r="1763" spans="19:26" x14ac:dyDescent="0.2">
      <c r="S1763" s="58">
        <v>3.1354843351743393</v>
      </c>
      <c r="T1763" s="58">
        <v>4.5933682504318609</v>
      </c>
      <c r="U1763" s="58">
        <v>2.9904661076126389</v>
      </c>
      <c r="V1763" s="58">
        <v>4.7398962918961285</v>
      </c>
      <c r="W1763" s="58">
        <v>0.78146137251546377</v>
      </c>
      <c r="X1763" s="58">
        <v>0.67561978071454232</v>
      </c>
      <c r="Y1763" s="58">
        <v>0.7793887083828549</v>
      </c>
      <c r="Z1763" s="58">
        <v>0.94823435611803997</v>
      </c>
    </row>
    <row r="1764" spans="19:26" x14ac:dyDescent="0.2">
      <c r="S1764" s="58">
        <v>4.4198251547759044</v>
      </c>
      <c r="T1764" s="58">
        <v>8.5389821398471053</v>
      </c>
      <c r="U1764" s="58">
        <v>5.1625022226188229</v>
      </c>
      <c r="V1764" s="58">
        <v>8.4020332570069947</v>
      </c>
      <c r="W1764" s="58">
        <v>0.81414216753156321</v>
      </c>
      <c r="X1764" s="58">
        <v>0.71833128957265369</v>
      </c>
      <c r="Y1764" s="58">
        <v>0.79513564522384406</v>
      </c>
      <c r="Z1764" s="58">
        <v>0.91390912486577858</v>
      </c>
    </row>
    <row r="1765" spans="19:26" x14ac:dyDescent="0.2">
      <c r="S1765" s="58">
        <v>4.0971450457049663</v>
      </c>
      <c r="T1765" s="58">
        <v>6.9400852904024566</v>
      </c>
      <c r="U1765" s="58">
        <v>3.8013984972254233</v>
      </c>
      <c r="V1765" s="58">
        <v>7.2488976980789328</v>
      </c>
      <c r="W1765" s="58">
        <v>0.78110328678139052</v>
      </c>
      <c r="X1765" s="58">
        <v>0.73202955572722661</v>
      </c>
      <c r="Y1765" s="58">
        <v>0.83452865455999958</v>
      </c>
      <c r="Z1765" s="58">
        <v>0.9411884640801953</v>
      </c>
    </row>
    <row r="1766" spans="19:26" x14ac:dyDescent="0.2">
      <c r="S1766" s="58">
        <v>6.349321950588938</v>
      </c>
      <c r="T1766" s="58">
        <v>18.322811804196142</v>
      </c>
      <c r="U1766" s="58">
        <v>6.9583558129490539</v>
      </c>
      <c r="V1766" s="58">
        <v>20.356471942128572</v>
      </c>
      <c r="W1766" s="58">
        <v>0.78065080965474998</v>
      </c>
      <c r="X1766" s="58">
        <v>0.70746924277354717</v>
      </c>
      <c r="Y1766" s="58">
        <v>0.84147039650169642</v>
      </c>
      <c r="Z1766" s="58">
        <v>0.89601864491796801</v>
      </c>
    </row>
    <row r="1767" spans="19:26" x14ac:dyDescent="0.2">
      <c r="S1767" s="58">
        <v>4.1301608199572852</v>
      </c>
      <c r="T1767" s="58">
        <v>6.9233449276547772</v>
      </c>
      <c r="U1767" s="58">
        <v>3.5631187202222985</v>
      </c>
      <c r="V1767" s="58">
        <v>5.3373131986397304</v>
      </c>
      <c r="W1767" s="58">
        <v>0.81417735174110062</v>
      </c>
      <c r="X1767" s="58">
        <v>0.58835225907913602</v>
      </c>
      <c r="Y1767" s="58">
        <v>0.8856323348048184</v>
      </c>
      <c r="Z1767" s="58">
        <v>0.92833416307134276</v>
      </c>
    </row>
    <row r="1768" spans="19:26" x14ac:dyDescent="0.2">
      <c r="S1768" s="58">
        <v>6.0670913099186237</v>
      </c>
      <c r="T1768" s="58">
        <v>15.1588177337203</v>
      </c>
      <c r="U1768" s="58">
        <v>6.2238721426054884</v>
      </c>
      <c r="V1768" s="58">
        <v>13.840263471516725</v>
      </c>
      <c r="W1768" s="58">
        <v>0.76229243514199607</v>
      </c>
      <c r="X1768" s="58">
        <v>0.65782450005556281</v>
      </c>
      <c r="Y1768" s="58">
        <v>0.85365988293606754</v>
      </c>
      <c r="Z1768" s="58">
        <v>0.90188003948604079</v>
      </c>
    </row>
    <row r="1769" spans="19:26" x14ac:dyDescent="0.2">
      <c r="S1769" s="58">
        <v>6.2279270901273298</v>
      </c>
      <c r="T1769" s="58">
        <v>16.827802145458396</v>
      </c>
      <c r="U1769" s="58">
        <v>6.818706516763382</v>
      </c>
      <c r="V1769" s="58">
        <v>18.956986924514819</v>
      </c>
      <c r="W1769" s="58">
        <v>0.74726523445478665</v>
      </c>
      <c r="X1769" s="58">
        <v>0.7194749356602359</v>
      </c>
      <c r="Y1769" s="58">
        <v>0.82420401246942554</v>
      </c>
      <c r="Z1769" s="58">
        <v>0.90031076991733627</v>
      </c>
    </row>
    <row r="1770" spans="19:26" x14ac:dyDescent="0.2">
      <c r="S1770" s="58">
        <v>5.5907060420749426</v>
      </c>
      <c r="T1770" s="58">
        <v>13.869734125405012</v>
      </c>
      <c r="U1770" s="58">
        <v>5.0357529146517628</v>
      </c>
      <c r="V1770" s="58">
        <v>11.385530527626157</v>
      </c>
      <c r="W1770" s="58">
        <v>0.74052194190442611</v>
      </c>
      <c r="X1770" s="58">
        <v>0.69993021284493917</v>
      </c>
      <c r="Y1770" s="58">
        <v>0.77793224195378308</v>
      </c>
      <c r="Z1770" s="58">
        <v>0.90010813453221583</v>
      </c>
    </row>
    <row r="1771" spans="19:26" x14ac:dyDescent="0.2">
      <c r="S1771" s="58">
        <v>4.837441432029947</v>
      </c>
      <c r="T1771" s="58">
        <v>8.615344555021224</v>
      </c>
      <c r="U1771" s="58">
        <v>5.5059157099119451</v>
      </c>
      <c r="V1771" s="58">
        <v>8.2106759307626067</v>
      </c>
      <c r="W1771" s="58">
        <v>0.71984871506712322</v>
      </c>
      <c r="X1771" s="58">
        <v>0.61349907848408181</v>
      </c>
      <c r="Y1771" s="58">
        <v>0.86966163290853127</v>
      </c>
      <c r="Z1771" s="58">
        <v>0.9332843858576042</v>
      </c>
    </row>
    <row r="1772" spans="19:26" x14ac:dyDescent="0.2">
      <c r="S1772" s="58">
        <v>4.1590673384803916</v>
      </c>
      <c r="T1772" s="58">
        <v>7.1466450474435312</v>
      </c>
      <c r="U1772" s="58">
        <v>4.3241033872191288</v>
      </c>
      <c r="V1772" s="58">
        <v>8.1843105387363408</v>
      </c>
      <c r="W1772" s="58">
        <v>0.77443711709650453</v>
      </c>
      <c r="X1772" s="58">
        <v>0.76817335512547036</v>
      </c>
      <c r="Y1772" s="58">
        <v>0.8261782138349596</v>
      </c>
      <c r="Z1772" s="58">
        <v>0.94255146025426428</v>
      </c>
    </row>
    <row r="1773" spans="19:26" x14ac:dyDescent="0.2">
      <c r="S1773" s="58">
        <v>6.6257660852500031</v>
      </c>
      <c r="T1773" s="58">
        <v>18.471854532571388</v>
      </c>
      <c r="U1773" s="58">
        <v>8.0491174004704948</v>
      </c>
      <c r="V1773" s="58">
        <v>27.201744397075107</v>
      </c>
      <c r="W1773" s="58">
        <v>0.75951147004871378</v>
      </c>
      <c r="X1773" s="58">
        <v>0.67050527221108613</v>
      </c>
      <c r="Y1773" s="58">
        <v>0.86972534186738881</v>
      </c>
      <c r="Z1773" s="58">
        <v>0.89839406206701433</v>
      </c>
    </row>
    <row r="1774" spans="19:26" x14ac:dyDescent="0.2">
      <c r="S1774" s="58">
        <v>7.4163202057626032</v>
      </c>
      <c r="T1774" s="58">
        <v>24.871560133780619</v>
      </c>
      <c r="U1774" s="58">
        <v>7.9898429387097458</v>
      </c>
      <c r="V1774" s="58">
        <v>26.99775422156344</v>
      </c>
      <c r="W1774" s="58">
        <v>0.72317821460183296</v>
      </c>
      <c r="X1774" s="58">
        <v>0.68586247714438175</v>
      </c>
      <c r="Y1774" s="58">
        <v>0.85055813577693185</v>
      </c>
      <c r="Z1774" s="58">
        <v>0.89286940647497748</v>
      </c>
    </row>
    <row r="1775" spans="19:26" x14ac:dyDescent="0.2">
      <c r="S1775" s="58">
        <v>4.4181807002916376</v>
      </c>
      <c r="T1775" s="58">
        <v>7.8673968955931564</v>
      </c>
      <c r="U1775" s="58">
        <v>4.2711741719452068</v>
      </c>
      <c r="V1775" s="58">
        <v>7.4097329238085985</v>
      </c>
      <c r="W1775" s="58">
        <v>0.75248570620677813</v>
      </c>
      <c r="X1775" s="58">
        <v>0.73755490572525984</v>
      </c>
      <c r="Y1775" s="58">
        <v>0.82378891209835547</v>
      </c>
      <c r="Z1775" s="58">
        <v>0.93655654453514514</v>
      </c>
    </row>
    <row r="1776" spans="19:26" x14ac:dyDescent="0.2">
      <c r="S1776" s="58">
        <v>6.32635240616119</v>
      </c>
      <c r="T1776" s="58">
        <v>17.889196365409777</v>
      </c>
      <c r="U1776" s="58">
        <v>5.9459143176614964</v>
      </c>
      <c r="V1776" s="58">
        <v>17.263190654677558</v>
      </c>
      <c r="W1776" s="58">
        <v>0.78038036739815819</v>
      </c>
      <c r="X1776" s="58">
        <v>0.70912403250479139</v>
      </c>
      <c r="Y1776" s="58">
        <v>0.84659239878126236</v>
      </c>
      <c r="Z1776" s="58">
        <v>0.89726425113488606</v>
      </c>
    </row>
    <row r="1777" spans="19:26" x14ac:dyDescent="0.2">
      <c r="S1777" s="58">
        <v>6.5790556597713392</v>
      </c>
      <c r="T1777" s="58">
        <v>23.309407261604786</v>
      </c>
      <c r="U1777" s="58">
        <v>7.0598142523769569</v>
      </c>
      <c r="V1777" s="58">
        <v>20.559983591108409</v>
      </c>
      <c r="W1777" s="58">
        <v>0.78738996990295174</v>
      </c>
      <c r="X1777" s="58">
        <v>0.59866055559655162</v>
      </c>
      <c r="Y1777" s="58">
        <v>0.80653191853792572</v>
      </c>
      <c r="Z1777" s="58">
        <v>0.88390707563516491</v>
      </c>
    </row>
    <row r="1778" spans="19:26" x14ac:dyDescent="0.2">
      <c r="S1778" s="58">
        <v>5.3784346267082155</v>
      </c>
      <c r="T1778" s="58">
        <v>10.874804306453473</v>
      </c>
      <c r="U1778" s="58">
        <v>5.2675443308202592</v>
      </c>
      <c r="V1778" s="58">
        <v>11.283089306553579</v>
      </c>
      <c r="W1778" s="58">
        <v>0.75944311186678259</v>
      </c>
      <c r="X1778" s="58">
        <v>0.73997052259625595</v>
      </c>
      <c r="Y1778" s="58">
        <v>0.88711116974037552</v>
      </c>
      <c r="Z1778" s="58">
        <v>0.92830976459723324</v>
      </c>
    </row>
    <row r="1779" spans="19:26" x14ac:dyDescent="0.2">
      <c r="S1779" s="58">
        <v>6.5240798597612333</v>
      </c>
      <c r="T1779" s="58">
        <v>18.074904004430856</v>
      </c>
      <c r="U1779" s="58">
        <v>6.4191738889771042</v>
      </c>
      <c r="V1779" s="58">
        <v>16.493941818259724</v>
      </c>
      <c r="W1779" s="58">
        <v>0.72935541005910087</v>
      </c>
      <c r="X1779" s="58">
        <v>0.57392483580467302</v>
      </c>
      <c r="Y1779" s="58">
        <v>0.83099002990622639</v>
      </c>
      <c r="Z1779" s="58">
        <v>0.89295213886734015</v>
      </c>
    </row>
    <row r="1780" spans="19:26" x14ac:dyDescent="0.2">
      <c r="S1780" s="58">
        <v>4.2196217950770549</v>
      </c>
      <c r="T1780" s="58">
        <v>7.3869655810844295</v>
      </c>
      <c r="U1780" s="58">
        <v>3.806877927476223</v>
      </c>
      <c r="V1780" s="58">
        <v>6.6630671469745772</v>
      </c>
      <c r="W1780" s="58">
        <v>0.80279683697467019</v>
      </c>
      <c r="X1780" s="58">
        <v>0.65338134881892695</v>
      </c>
      <c r="Y1780" s="58">
        <v>0.84141455822597566</v>
      </c>
      <c r="Z1780" s="58">
        <v>0.92577575387918254</v>
      </c>
    </row>
    <row r="1781" spans="19:26" x14ac:dyDescent="0.2">
      <c r="S1781" s="58">
        <v>4.4564264953562658</v>
      </c>
      <c r="T1781" s="58">
        <v>8.4339012899108177</v>
      </c>
      <c r="U1781" s="58">
        <v>4.1260205683507767</v>
      </c>
      <c r="V1781" s="58">
        <v>7.7162750675926928</v>
      </c>
      <c r="W1781" s="58">
        <v>0.78763102242173155</v>
      </c>
      <c r="X1781" s="58">
        <v>0.74321610753664491</v>
      </c>
      <c r="Y1781" s="58">
        <v>0.80208724082235394</v>
      </c>
      <c r="Z1781" s="58">
        <v>0.92151111506759942</v>
      </c>
    </row>
    <row r="1782" spans="19:26" x14ac:dyDescent="0.2">
      <c r="S1782" s="58">
        <v>5.3142057129555464</v>
      </c>
      <c r="T1782" s="58">
        <v>12.377129345785599</v>
      </c>
      <c r="U1782" s="58">
        <v>5.1656353446953993</v>
      </c>
      <c r="V1782" s="58">
        <v>11.375463919703813</v>
      </c>
      <c r="W1782" s="58">
        <v>0.78286466853305281</v>
      </c>
      <c r="X1782" s="58">
        <v>0.64036171612094861</v>
      </c>
      <c r="Y1782" s="58">
        <v>0.80244773451713369</v>
      </c>
      <c r="Z1782" s="58">
        <v>0.89930709279460808</v>
      </c>
    </row>
    <row r="1783" spans="19:26" x14ac:dyDescent="0.2">
      <c r="S1783" s="58">
        <v>3.5452355641509454</v>
      </c>
      <c r="T1783" s="58">
        <v>5.5521705490501905</v>
      </c>
      <c r="U1783" s="58">
        <v>3.8035070885238569</v>
      </c>
      <c r="V1783" s="58">
        <v>5.9183908788518904</v>
      </c>
      <c r="W1783" s="58">
        <v>0.80722524825170772</v>
      </c>
      <c r="X1783" s="58">
        <v>0.7030691008256269</v>
      </c>
      <c r="Y1783" s="58">
        <v>0.81622351110353542</v>
      </c>
      <c r="Z1783" s="58">
        <v>0.94346920648908594</v>
      </c>
    </row>
    <row r="1784" spans="19:26" x14ac:dyDescent="0.2">
      <c r="S1784" s="67">
        <v>4.9830838485434654</v>
      </c>
      <c r="T1784" s="67">
        <v>10.414903562655168</v>
      </c>
      <c r="U1784" s="58">
        <v>5.4854147645125151</v>
      </c>
      <c r="V1784" s="67">
        <v>10.701725819539751</v>
      </c>
      <c r="W1784" s="67">
        <v>0.79710535932037896</v>
      </c>
      <c r="X1784" s="67">
        <v>0.67799564375807864</v>
      </c>
      <c r="Y1784" s="67">
        <v>0.82794993281963125</v>
      </c>
      <c r="Z1784" s="67">
        <v>0.90988010182466061</v>
      </c>
    </row>
    <row r="1785" spans="19:26" x14ac:dyDescent="0.2">
      <c r="S1785" s="58">
        <v>4.4665876626841934</v>
      </c>
      <c r="T1785" s="58">
        <v>7.7062124662582647</v>
      </c>
      <c r="U1785" s="58">
        <v>4.3319007536936498</v>
      </c>
      <c r="V1785" s="58">
        <v>7.3175906679785623</v>
      </c>
      <c r="W1785" s="58">
        <v>0.76067226113572484</v>
      </c>
      <c r="X1785" s="58">
        <v>0.53947060537960345</v>
      </c>
      <c r="Y1785" s="58">
        <v>0.87702534311287061</v>
      </c>
      <c r="Z1785" s="58">
        <v>0.92324448572075279</v>
      </c>
    </row>
    <row r="1786" spans="19:26" x14ac:dyDescent="0.2">
      <c r="S1786" s="58">
        <v>4.6073874484065502</v>
      </c>
      <c r="T1786" s="58">
        <v>8.4297491507137181</v>
      </c>
      <c r="U1786" s="58">
        <v>4.6568213768659046</v>
      </c>
      <c r="V1786" s="58">
        <v>7.2176254112104949</v>
      </c>
      <c r="W1786" s="58">
        <v>0.74004998280273881</v>
      </c>
      <c r="X1786" s="58">
        <v>0.62112993285042106</v>
      </c>
      <c r="Y1786" s="58">
        <v>0.82236763069440655</v>
      </c>
      <c r="Z1786" s="58">
        <v>0.92185402437162889</v>
      </c>
    </row>
    <row r="1787" spans="19:26" x14ac:dyDescent="0.2">
      <c r="S1787" s="58">
        <v>3.8029052425082175</v>
      </c>
      <c r="T1787" s="58">
        <v>6.406067465886518</v>
      </c>
      <c r="U1787" s="58">
        <v>4.2188922189790627</v>
      </c>
      <c r="V1787" s="58">
        <v>7.0761470106627584</v>
      </c>
      <c r="W1787" s="58">
        <v>0.79906644943683336</v>
      </c>
      <c r="X1787" s="58">
        <v>0.72705727231519934</v>
      </c>
      <c r="Y1787" s="58">
        <v>0.78220036911305968</v>
      </c>
      <c r="Z1787" s="58">
        <v>0.92886845898200465</v>
      </c>
    </row>
    <row r="1788" spans="19:26" x14ac:dyDescent="0.2">
      <c r="S1788" s="58">
        <v>5.2277036720763874</v>
      </c>
      <c r="T1788" s="58">
        <v>11.668674493707812</v>
      </c>
      <c r="U1788" s="58">
        <v>5.0698060549304582</v>
      </c>
      <c r="V1788" s="58">
        <v>11.988885519972742</v>
      </c>
      <c r="W1788" s="58">
        <v>0.79406077110944995</v>
      </c>
      <c r="X1788" s="58">
        <v>0.68303241242883672</v>
      </c>
      <c r="Y1788" s="58">
        <v>0.82227522603499636</v>
      </c>
      <c r="Z1788" s="58">
        <v>0.90539077629908915</v>
      </c>
    </row>
    <row r="1789" spans="19:26" x14ac:dyDescent="0.2">
      <c r="S1789" s="58">
        <v>3.8719093287625146</v>
      </c>
      <c r="T1789" s="58">
        <v>6.7109276519229706</v>
      </c>
      <c r="U1789" s="58">
        <v>3.7108268109699405</v>
      </c>
      <c r="V1789" s="58">
        <v>6.7831706370317173</v>
      </c>
      <c r="W1789" s="58">
        <v>0.81278638900378697</v>
      </c>
      <c r="X1789" s="58">
        <v>0.68971492578633531</v>
      </c>
      <c r="Y1789" s="58">
        <v>0.77564889197249609</v>
      </c>
      <c r="Z1789" s="58">
        <v>0.91911143174298138</v>
      </c>
    </row>
    <row r="1790" spans="19:26" x14ac:dyDescent="0.2">
      <c r="S1790" s="58">
        <v>5.6847984251146872</v>
      </c>
      <c r="T1790" s="58">
        <v>14.060422749021605</v>
      </c>
      <c r="U1790" s="58">
        <v>5.8523764502221889</v>
      </c>
      <c r="V1790" s="58">
        <v>12.139452215966287</v>
      </c>
      <c r="W1790" s="58">
        <v>0.80167662720431432</v>
      </c>
      <c r="X1790" s="58">
        <v>0.78069784224188943</v>
      </c>
      <c r="Y1790" s="58">
        <v>0.83962171392018781</v>
      </c>
      <c r="Z1790" s="58">
        <v>0.90603809045775785</v>
      </c>
    </row>
    <row r="1791" spans="19:26" x14ac:dyDescent="0.2">
      <c r="S1791" s="58">
        <v>4.8203369141427483</v>
      </c>
      <c r="T1791" s="58">
        <v>8.9286735707392868</v>
      </c>
      <c r="U1791" s="58">
        <v>4.7189036949334291</v>
      </c>
      <c r="V1791" s="58">
        <v>8.6372109125307919</v>
      </c>
      <c r="W1791" s="58">
        <v>0.76114487297628397</v>
      </c>
      <c r="X1791" s="58">
        <v>0.58831362693052425</v>
      </c>
      <c r="Y1791" s="58">
        <v>0.87012099117913211</v>
      </c>
      <c r="Z1791" s="58">
        <v>0.92022236452387696</v>
      </c>
    </row>
    <row r="1792" spans="19:26" x14ac:dyDescent="0.2">
      <c r="S1792" s="58">
        <v>4.1503774766741612</v>
      </c>
      <c r="T1792" s="58">
        <v>7.3792500337090043</v>
      </c>
      <c r="U1792" s="58">
        <v>4.2714702418609543</v>
      </c>
      <c r="V1792" s="58">
        <v>8.9416861792783031</v>
      </c>
      <c r="W1792" s="58">
        <v>0.78867599545641465</v>
      </c>
      <c r="X1792" s="58">
        <v>0.65560511892989437</v>
      </c>
      <c r="Y1792" s="58">
        <v>0.79791217125974234</v>
      </c>
      <c r="Z1792" s="58">
        <v>0.91941366303210881</v>
      </c>
    </row>
    <row r="1793" spans="19:26" x14ac:dyDescent="0.2">
      <c r="S1793" s="58">
        <v>6.0812398145026565</v>
      </c>
      <c r="T1793" s="58">
        <v>17.235443254639808</v>
      </c>
      <c r="U1793" s="58">
        <v>6.7961187787232564</v>
      </c>
      <c r="V1793" s="58">
        <v>20.464239603865352</v>
      </c>
      <c r="W1793" s="58">
        <v>0.79314710186718806</v>
      </c>
      <c r="X1793" s="58">
        <v>0.70676439415642844</v>
      </c>
      <c r="Y1793" s="58">
        <v>0.82481334663516481</v>
      </c>
      <c r="Z1793" s="58">
        <v>0.89505604909644798</v>
      </c>
    </row>
    <row r="1794" spans="19:26" x14ac:dyDescent="0.2">
      <c r="S1794" s="58">
        <v>4.0043676225257236</v>
      </c>
      <c r="T1794" s="58">
        <v>6.8923954024325669</v>
      </c>
      <c r="U1794" s="58">
        <v>3.5658923592171092</v>
      </c>
      <c r="V1794" s="58">
        <v>5.6993294021538832</v>
      </c>
      <c r="W1794" s="58">
        <v>0.79068373691819893</v>
      </c>
      <c r="X1794" s="58">
        <v>0.72660970557330318</v>
      </c>
      <c r="Y1794" s="58">
        <v>0.80085796725985015</v>
      </c>
      <c r="Z1794" s="58">
        <v>0.9306233967666202</v>
      </c>
    </row>
    <row r="1795" spans="19:26" x14ac:dyDescent="0.2">
      <c r="S1795" s="58">
        <v>4.2243120139550783</v>
      </c>
      <c r="T1795" s="58">
        <v>7.1407403942705789</v>
      </c>
      <c r="U1795" s="58">
        <v>3.9673016007953983</v>
      </c>
      <c r="V1795" s="58">
        <v>6.2596139432997351</v>
      </c>
      <c r="W1795" s="58">
        <v>0.80842554221640062</v>
      </c>
      <c r="X1795" s="58">
        <v>0.78792494366091836</v>
      </c>
      <c r="Y1795" s="58">
        <v>0.89314042792784076</v>
      </c>
      <c r="Z1795" s="58">
        <v>0.95476025580796897</v>
      </c>
    </row>
    <row r="1796" spans="19:26" x14ac:dyDescent="0.2">
      <c r="S1796" s="58">
        <v>4.6257240964031103</v>
      </c>
      <c r="T1796" s="58">
        <v>8.5035951817706295</v>
      </c>
      <c r="U1796" s="58">
        <v>4.9807910815936216</v>
      </c>
      <c r="V1796" s="58">
        <v>7.5825720130390222</v>
      </c>
      <c r="W1796" s="58">
        <v>0.74958910889925567</v>
      </c>
      <c r="X1796" s="58">
        <v>0.67731063311826356</v>
      </c>
      <c r="Y1796" s="58">
        <v>0.82994047927326298</v>
      </c>
      <c r="Z1796" s="58">
        <v>0.9271557797730875</v>
      </c>
    </row>
    <row r="1797" spans="19:26" x14ac:dyDescent="0.2">
      <c r="S1797" s="58">
        <v>4.3329616084351352</v>
      </c>
      <c r="T1797" s="58">
        <v>8.0893427701478231</v>
      </c>
      <c r="U1797" s="58">
        <v>3.6148851358648924</v>
      </c>
      <c r="V1797" s="58">
        <v>6.1461493508064651</v>
      </c>
      <c r="W1797" s="58">
        <v>0.83291307578608165</v>
      </c>
      <c r="X1797" s="58">
        <v>0.58681436062604952</v>
      </c>
      <c r="Y1797" s="58">
        <v>0.82035948324881003</v>
      </c>
      <c r="Z1797" s="58">
        <v>0.9077149315009263</v>
      </c>
    </row>
    <row r="1798" spans="19:26" x14ac:dyDescent="0.2">
      <c r="S1798" s="58">
        <v>3.569825466751261</v>
      </c>
      <c r="T1798" s="58">
        <v>5.5572137557130361</v>
      </c>
      <c r="U1798" s="58">
        <v>3.5461463853045596</v>
      </c>
      <c r="V1798" s="58">
        <v>5.2829036259794186</v>
      </c>
      <c r="W1798" s="58">
        <v>0.79627229665976607</v>
      </c>
      <c r="X1798" s="58">
        <v>0.70641262048042153</v>
      </c>
      <c r="Y1798" s="58">
        <v>0.82546018788122599</v>
      </c>
      <c r="Z1798" s="58">
        <v>0.94888641014402797</v>
      </c>
    </row>
    <row r="1799" spans="19:26" x14ac:dyDescent="0.2">
      <c r="S1799" s="58">
        <v>7.2128055532267981</v>
      </c>
      <c r="T1799" s="58">
        <v>24.875985952372439</v>
      </c>
      <c r="U1799" s="58">
        <v>7.6618119374088938</v>
      </c>
      <c r="V1799" s="58">
        <v>30.655015777404564</v>
      </c>
      <c r="W1799" s="58">
        <v>0.75057443472496288</v>
      </c>
      <c r="X1799" s="58">
        <v>0.59144301977724989</v>
      </c>
      <c r="Y1799" s="58">
        <v>0.85035499978853335</v>
      </c>
      <c r="Z1799" s="58">
        <v>0.88705878255438941</v>
      </c>
    </row>
    <row r="1800" spans="19:26" x14ac:dyDescent="0.2">
      <c r="S1800" s="58">
        <v>6.0395577554463973</v>
      </c>
      <c r="T1800" s="58">
        <v>14.63542937388193</v>
      </c>
      <c r="U1800" s="58">
        <v>5.3091237428338687</v>
      </c>
      <c r="V1800" s="58">
        <v>12.632919082857477</v>
      </c>
      <c r="W1800" s="58">
        <v>0.7347194871868572</v>
      </c>
      <c r="X1800" s="58">
        <v>0.73917260454109646</v>
      </c>
      <c r="Y1800" s="58">
        <v>0.83914204028406036</v>
      </c>
      <c r="Z1800" s="58">
        <v>0.90991912470018799</v>
      </c>
    </row>
    <row r="1801" spans="19:26" x14ac:dyDescent="0.2">
      <c r="S1801" s="58">
        <v>4.2128375702800911</v>
      </c>
      <c r="T1801" s="58">
        <v>7.04995866984481</v>
      </c>
      <c r="U1801" s="58">
        <v>4.105616387820243</v>
      </c>
      <c r="V1801" s="58">
        <v>6.5969745950591214</v>
      </c>
      <c r="W1801" s="58">
        <v>0.73171994929861706</v>
      </c>
      <c r="X1801" s="58">
        <v>0.66159036687169648</v>
      </c>
      <c r="Y1801" s="58">
        <v>0.83115751388282755</v>
      </c>
      <c r="Z1801" s="58">
        <v>0.94165271356798663</v>
      </c>
    </row>
    <row r="1802" spans="19:26" x14ac:dyDescent="0.2">
      <c r="S1802" s="58">
        <v>4.5090033659943467</v>
      </c>
      <c r="T1802" s="58">
        <v>8.5245280009324578</v>
      </c>
      <c r="U1802" s="58">
        <v>4.9733180954212841</v>
      </c>
      <c r="V1802" s="58">
        <v>9.3688507022816108</v>
      </c>
      <c r="W1802" s="58">
        <v>0.73367549312141755</v>
      </c>
      <c r="X1802" s="58">
        <v>0.67702156376585465</v>
      </c>
      <c r="Y1802" s="58">
        <v>0.7727165798859994</v>
      </c>
      <c r="Z1802" s="58">
        <v>0.91747056221056023</v>
      </c>
    </row>
    <row r="1803" spans="19:26" x14ac:dyDescent="0.2">
      <c r="S1803" s="58">
        <v>3.2231781901052066</v>
      </c>
      <c r="T1803" s="58">
        <v>4.8974605615640643</v>
      </c>
      <c r="U1803" s="58">
        <v>3.2905196532990848</v>
      </c>
      <c r="V1803" s="58">
        <v>4.8839855737665845</v>
      </c>
      <c r="W1803" s="58">
        <v>0.85235063874264538</v>
      </c>
      <c r="X1803" s="58">
        <v>0.69002630830128819</v>
      </c>
      <c r="Y1803" s="58">
        <v>0.78750962376219091</v>
      </c>
      <c r="Z1803" s="58">
        <v>0.93431728091602129</v>
      </c>
    </row>
    <row r="1804" spans="19:26" x14ac:dyDescent="0.2">
      <c r="S1804" s="58">
        <v>4.5316020157111137</v>
      </c>
      <c r="T1804" s="58">
        <v>8.6904709458660605</v>
      </c>
      <c r="U1804" s="58">
        <v>4.9568002335921655</v>
      </c>
      <c r="V1804" s="58">
        <v>7.684739377129767</v>
      </c>
      <c r="W1804" s="58">
        <v>0.85723629973497639</v>
      </c>
      <c r="X1804" s="58">
        <v>0.65132570122292965</v>
      </c>
      <c r="Y1804" s="58">
        <v>0.8562372818765045</v>
      </c>
      <c r="Z1804" s="58">
        <v>0.91292053390229588</v>
      </c>
    </row>
    <row r="1805" spans="19:26" x14ac:dyDescent="0.2">
      <c r="S1805" s="58">
        <v>4.0015039616230732</v>
      </c>
      <c r="T1805" s="58">
        <v>6.61699233224076</v>
      </c>
      <c r="U1805" s="58">
        <v>3.9947805523142579</v>
      </c>
      <c r="V1805" s="58">
        <v>6.1742082453604672</v>
      </c>
      <c r="W1805" s="58">
        <v>0.80439120704929223</v>
      </c>
      <c r="X1805" s="58">
        <v>0.65106481834960794</v>
      </c>
      <c r="Y1805" s="58">
        <v>0.86229915367814769</v>
      </c>
      <c r="Z1805" s="58">
        <v>0.93637164368817916</v>
      </c>
    </row>
    <row r="1806" spans="19:26" x14ac:dyDescent="0.2">
      <c r="S1806" s="58">
        <v>3.8897621782555962</v>
      </c>
      <c r="T1806" s="58">
        <v>6.6619628751702651</v>
      </c>
      <c r="U1806" s="58">
        <v>3.6365977597142782</v>
      </c>
      <c r="V1806" s="58">
        <v>8.2608794189595152</v>
      </c>
      <c r="W1806" s="58">
        <v>0.80124054456373517</v>
      </c>
      <c r="X1806" s="58">
        <v>0.63742796641381561</v>
      </c>
      <c r="Y1806" s="58">
        <v>0.78606782437168066</v>
      </c>
      <c r="Z1806" s="58">
        <v>0.91847315374176286</v>
      </c>
    </row>
    <row r="1807" spans="19:26" x14ac:dyDescent="0.2">
      <c r="S1807" s="58">
        <v>3.9806639644245183</v>
      </c>
      <c r="T1807" s="58">
        <v>7.087854823013175</v>
      </c>
      <c r="U1807" s="58">
        <v>3.8524170323145293</v>
      </c>
      <c r="V1807" s="58">
        <v>5.7979767551921393</v>
      </c>
      <c r="W1807" s="58">
        <v>0.86642786083046908</v>
      </c>
      <c r="X1807" s="58">
        <v>0.72307016383486367</v>
      </c>
      <c r="Y1807" s="58">
        <v>0.8054238421899037</v>
      </c>
      <c r="Z1807" s="58">
        <v>0.91880303076451697</v>
      </c>
    </row>
    <row r="1808" spans="19:26" x14ac:dyDescent="0.2">
      <c r="S1808" s="58">
        <v>5.9099216306362958</v>
      </c>
      <c r="T1808" s="58">
        <v>13.591409450110726</v>
      </c>
      <c r="U1808" s="58">
        <v>5.890835316487407</v>
      </c>
      <c r="V1808" s="58">
        <v>11.569927826252643</v>
      </c>
      <c r="W1808" s="58">
        <v>0.7614107335902488</v>
      </c>
      <c r="X1808" s="58">
        <v>0.59999893378719427</v>
      </c>
      <c r="Y1808" s="58">
        <v>0.87793612905112239</v>
      </c>
      <c r="Z1808" s="58">
        <v>0.90438766506135515</v>
      </c>
    </row>
    <row r="1809" spans="19:26" x14ac:dyDescent="0.2">
      <c r="S1809" s="58">
        <v>5.4718832236476453</v>
      </c>
      <c r="T1809" s="58">
        <v>12.95567090189088</v>
      </c>
      <c r="U1809" s="58">
        <v>5.2337651502689742</v>
      </c>
      <c r="V1809" s="58">
        <v>11.385062873040416</v>
      </c>
      <c r="W1809" s="58">
        <v>0.82144084539189222</v>
      </c>
      <c r="X1809" s="58">
        <v>0.65250209085722355</v>
      </c>
      <c r="Y1809" s="58">
        <v>0.8467389583429431</v>
      </c>
      <c r="Z1809" s="58">
        <v>0.90036369108366654</v>
      </c>
    </row>
    <row r="1810" spans="19:26" x14ac:dyDescent="0.2">
      <c r="S1810" s="58">
        <v>4.2299367858932762</v>
      </c>
      <c r="T1810" s="58">
        <v>7.5498701119997609</v>
      </c>
      <c r="U1810" s="58">
        <v>4.0654199731844969</v>
      </c>
      <c r="V1810" s="58">
        <v>7.9215770754622161</v>
      </c>
      <c r="W1810" s="58">
        <v>0.80522963066844455</v>
      </c>
      <c r="X1810" s="58">
        <v>0.6949282684564676</v>
      </c>
      <c r="Y1810" s="58">
        <v>0.82376003142478504</v>
      </c>
      <c r="Z1810" s="58">
        <v>0.9248930244510134</v>
      </c>
    </row>
    <row r="1811" spans="19:26" x14ac:dyDescent="0.2">
      <c r="S1811" s="58">
        <v>4.672945748309993</v>
      </c>
      <c r="T1811" s="58">
        <v>9.4243282906551222</v>
      </c>
      <c r="U1811" s="58">
        <v>5.2289286598087017</v>
      </c>
      <c r="V1811" s="58">
        <v>12.990509160374899</v>
      </c>
      <c r="W1811" s="58">
        <v>0.83435729336824971</v>
      </c>
      <c r="X1811" s="58">
        <v>0.59528461536914756</v>
      </c>
      <c r="Y1811" s="58">
        <v>0.82434263417882903</v>
      </c>
      <c r="Z1811" s="58">
        <v>0.90324835773653789</v>
      </c>
    </row>
    <row r="1812" spans="19:26" x14ac:dyDescent="0.2">
      <c r="S1812" s="58">
        <v>3.9874888253001912</v>
      </c>
      <c r="T1812" s="58">
        <v>6.7669933019792294</v>
      </c>
      <c r="U1812" s="58">
        <v>3.9997396678823343</v>
      </c>
      <c r="V1812" s="58">
        <v>6.7100301293706499</v>
      </c>
      <c r="W1812" s="58">
        <v>0.75569458701902381</v>
      </c>
      <c r="X1812" s="58">
        <v>0.58977358106239042</v>
      </c>
      <c r="Y1812" s="58">
        <v>0.7871808528843085</v>
      </c>
      <c r="Z1812" s="58">
        <v>0.91982997122148635</v>
      </c>
    </row>
    <row r="1813" spans="19:26" x14ac:dyDescent="0.2">
      <c r="S1813" s="58">
        <v>3.8118463150239834</v>
      </c>
      <c r="T1813" s="58">
        <v>6.399163990799619</v>
      </c>
      <c r="U1813" s="58">
        <v>4.4201397164041643</v>
      </c>
      <c r="V1813" s="58">
        <v>7.3074678056068247</v>
      </c>
      <c r="W1813" s="58">
        <v>0.85917424314156132</v>
      </c>
      <c r="X1813" s="58">
        <v>0.62439321365786793</v>
      </c>
      <c r="Y1813" s="58">
        <v>0.82817370424348191</v>
      </c>
      <c r="Z1813" s="58">
        <v>0.92002310411367949</v>
      </c>
    </row>
    <row r="1814" spans="19:26" x14ac:dyDescent="0.2">
      <c r="S1814" s="58">
        <v>5.469881447817265</v>
      </c>
      <c r="T1814" s="58">
        <v>11.475506891730396</v>
      </c>
      <c r="U1814" s="58">
        <v>5.1333138696190099</v>
      </c>
      <c r="V1814" s="58">
        <v>12.16374679152665</v>
      </c>
      <c r="W1814" s="58">
        <v>0.75324691602268556</v>
      </c>
      <c r="X1814" s="58">
        <v>0.65040608246695308</v>
      </c>
      <c r="Y1814" s="58">
        <v>0.86648810227223672</v>
      </c>
      <c r="Z1814" s="58">
        <v>0.91490530944029891</v>
      </c>
    </row>
    <row r="1815" spans="19:26" x14ac:dyDescent="0.2">
      <c r="S1815" s="58">
        <v>2.7628715693935813</v>
      </c>
      <c r="T1815" s="58">
        <v>3.7632867781083359</v>
      </c>
      <c r="U1815" s="58">
        <v>2.5879939814218158</v>
      </c>
      <c r="V1815" s="58">
        <v>3.7537412414016846</v>
      </c>
      <c r="W1815" s="58">
        <v>0.85393695777325784</v>
      </c>
      <c r="X1815" s="58">
        <v>0.59785986230898258</v>
      </c>
      <c r="Y1815" s="58">
        <v>0.84219788289236974</v>
      </c>
      <c r="Z1815" s="58">
        <v>0.95629737664825121</v>
      </c>
    </row>
    <row r="1816" spans="19:26" x14ac:dyDescent="0.2">
      <c r="S1816" s="58">
        <v>3.5091431539227016</v>
      </c>
      <c r="T1816" s="58">
        <v>5.4550338486544749</v>
      </c>
      <c r="U1816" s="58">
        <v>3.2695865965966564</v>
      </c>
      <c r="V1816" s="58">
        <v>5.0524770611290917</v>
      </c>
      <c r="W1816" s="58">
        <v>0.78149376153378403</v>
      </c>
      <c r="X1816" s="58">
        <v>0.53125788090109771</v>
      </c>
      <c r="Y1816" s="58">
        <v>0.79847789644267975</v>
      </c>
      <c r="Z1816" s="58">
        <v>0.92226196441112041</v>
      </c>
    </row>
    <row r="1817" spans="19:26" x14ac:dyDescent="0.2">
      <c r="S1817" s="58">
        <v>3.2164692757371749</v>
      </c>
      <c r="T1817" s="58">
        <v>4.8300122210569212</v>
      </c>
      <c r="U1817" s="58">
        <v>3.6603048517018526</v>
      </c>
      <c r="V1817" s="58">
        <v>4.5276415278229969</v>
      </c>
      <c r="W1817" s="58">
        <v>0.78704351915487336</v>
      </c>
      <c r="X1817" s="58">
        <v>0.70260420173049698</v>
      </c>
      <c r="Y1817" s="58">
        <v>0.76687422145877016</v>
      </c>
      <c r="Z1817" s="58">
        <v>0.94246673688998051</v>
      </c>
    </row>
    <row r="1818" spans="19:26" x14ac:dyDescent="0.2">
      <c r="S1818" s="58">
        <v>4.6251143016217293</v>
      </c>
      <c r="T1818" s="58">
        <v>8.6466337254714247</v>
      </c>
      <c r="U1818" s="58">
        <v>4.3925139508077704</v>
      </c>
      <c r="V1818" s="58">
        <v>6.7502494486806794</v>
      </c>
      <c r="W1818" s="58">
        <v>0.77923576142820994</v>
      </c>
      <c r="X1818" s="58">
        <v>0.69016900568753659</v>
      </c>
      <c r="Y1818" s="58">
        <v>0.83992816195572217</v>
      </c>
      <c r="Z1818" s="58">
        <v>0.92429446162242823</v>
      </c>
    </row>
    <row r="1819" spans="19:26" x14ac:dyDescent="0.2">
      <c r="S1819" s="67">
        <v>5.7626899268380418</v>
      </c>
      <c r="T1819" s="67">
        <v>12.808970134073029</v>
      </c>
      <c r="U1819" s="58">
        <v>5.2935105881710491</v>
      </c>
      <c r="V1819" s="67">
        <v>10.708850963242829</v>
      </c>
      <c r="W1819" s="58">
        <v>0.72915066448158272</v>
      </c>
      <c r="X1819" s="58">
        <v>0.7238824725801607</v>
      </c>
      <c r="Y1819" s="58">
        <v>0.84558147264127692</v>
      </c>
      <c r="Z1819" s="58">
        <v>0.91649809359163326</v>
      </c>
    </row>
    <row r="1820" spans="19:26" x14ac:dyDescent="0.2">
      <c r="S1820" s="58">
        <v>5.6609055293665733</v>
      </c>
      <c r="T1820" s="58">
        <v>11.71400551047191</v>
      </c>
      <c r="U1820" s="58">
        <v>4.8181745518709373</v>
      </c>
      <c r="V1820" s="58">
        <v>12.412142010850769</v>
      </c>
      <c r="W1820" s="58">
        <v>0.68320563477411278</v>
      </c>
      <c r="X1820" s="58">
        <v>0.6866112204261432</v>
      </c>
      <c r="Y1820" s="58">
        <v>0.82694948806500057</v>
      </c>
      <c r="Z1820" s="58">
        <v>0.92331230422044619</v>
      </c>
    </row>
    <row r="1821" spans="19:26" x14ac:dyDescent="0.2">
      <c r="S1821" s="58">
        <v>4.2369376026443604</v>
      </c>
      <c r="T1821" s="58">
        <v>7.4814564759367359</v>
      </c>
      <c r="U1821" s="58">
        <v>4.1179612750964685</v>
      </c>
      <c r="V1821" s="58">
        <v>7.178227371175522</v>
      </c>
      <c r="W1821" s="58">
        <v>0.80719306932202306</v>
      </c>
      <c r="X1821" s="58">
        <v>0.57074489391512051</v>
      </c>
      <c r="Y1821" s="58">
        <v>0.83893792720719929</v>
      </c>
      <c r="Z1821" s="58">
        <v>0.91524880254845675</v>
      </c>
    </row>
    <row r="1822" spans="19:26" x14ac:dyDescent="0.2">
      <c r="S1822" s="58">
        <v>4.963965965517354</v>
      </c>
      <c r="T1822" s="58">
        <v>9.5973998434596908</v>
      </c>
      <c r="U1822" s="58">
        <v>4.8986638016193451</v>
      </c>
      <c r="V1822" s="58">
        <v>11.11362392625831</v>
      </c>
      <c r="W1822" s="58">
        <v>0.74354536644202107</v>
      </c>
      <c r="X1822" s="58">
        <v>0.70672385177186203</v>
      </c>
      <c r="Y1822" s="58">
        <v>0.83941365561963188</v>
      </c>
      <c r="Z1822" s="58">
        <v>0.92631195139919309</v>
      </c>
    </row>
    <row r="1823" spans="19:26" x14ac:dyDescent="0.2">
      <c r="S1823" s="58">
        <v>4.6876292599235043</v>
      </c>
      <c r="T1823" s="58">
        <v>8.9138480369361623</v>
      </c>
      <c r="U1823" s="58">
        <v>5.0554804112936544</v>
      </c>
      <c r="V1823" s="58">
        <v>10.144615848652858</v>
      </c>
      <c r="W1823" s="58">
        <v>0.77305912093027873</v>
      </c>
      <c r="X1823" s="58">
        <v>0.65818070690448893</v>
      </c>
      <c r="Y1823" s="58">
        <v>0.83107214317690425</v>
      </c>
      <c r="Z1823" s="58">
        <v>0.91893602945269581</v>
      </c>
    </row>
    <row r="1824" spans="19:26" x14ac:dyDescent="0.2">
      <c r="S1824" s="58">
        <v>5.9993049894179986</v>
      </c>
      <c r="T1824" s="58">
        <v>19.37450760454341</v>
      </c>
      <c r="U1824" s="58">
        <v>6.531885916453156</v>
      </c>
      <c r="V1824" s="58">
        <v>24.050157077100341</v>
      </c>
      <c r="W1824" s="58">
        <v>0.81208717517256668</v>
      </c>
      <c r="X1824" s="58">
        <v>0.76770937370873127</v>
      </c>
      <c r="Y1824" s="58">
        <v>0.78132215998749877</v>
      </c>
      <c r="Z1824" s="58">
        <v>0.88942708504791335</v>
      </c>
    </row>
    <row r="1825" spans="19:26" x14ac:dyDescent="0.2">
      <c r="S1825" s="58">
        <v>5.3001059517369313</v>
      </c>
      <c r="T1825" s="58">
        <v>11.112905981004159</v>
      </c>
      <c r="U1825" s="58">
        <v>6.0149530311616584</v>
      </c>
      <c r="V1825" s="58">
        <v>14.629466898214586</v>
      </c>
      <c r="W1825" s="58">
        <v>0.73187651848562307</v>
      </c>
      <c r="X1825" s="58">
        <v>0.66372091281329226</v>
      </c>
      <c r="Y1825" s="58">
        <v>0.82091229606439042</v>
      </c>
      <c r="Z1825" s="58">
        <v>0.91359905255108831</v>
      </c>
    </row>
    <row r="1826" spans="19:26" x14ac:dyDescent="0.2">
      <c r="S1826" s="58">
        <v>3.9096759600944289</v>
      </c>
      <c r="T1826" s="58">
        <v>6.4805117598322415</v>
      </c>
      <c r="U1826" s="58">
        <v>3.9407566487082892</v>
      </c>
      <c r="V1826" s="58">
        <v>8.3490083649936988</v>
      </c>
      <c r="W1826" s="58">
        <v>0.78248888518082182</v>
      </c>
      <c r="X1826" s="58">
        <v>0.62886729660037954</v>
      </c>
      <c r="Y1826" s="58">
        <v>0.81723792137138851</v>
      </c>
      <c r="Z1826" s="58">
        <v>0.92886213854840483</v>
      </c>
    </row>
    <row r="1827" spans="19:26" x14ac:dyDescent="0.2">
      <c r="S1827" s="58">
        <v>3.3064802350136979</v>
      </c>
      <c r="T1827" s="58">
        <v>4.9811979512246518</v>
      </c>
      <c r="U1827" s="58">
        <v>3.8352633581577922</v>
      </c>
      <c r="V1827" s="58">
        <v>5.8834219039450346</v>
      </c>
      <c r="W1827" s="58">
        <v>0.80176284873473924</v>
      </c>
      <c r="X1827" s="58">
        <v>0.66917066376467293</v>
      </c>
      <c r="Y1827" s="58">
        <v>0.80101685737467654</v>
      </c>
      <c r="Z1827" s="58">
        <v>0.94366687748567368</v>
      </c>
    </row>
    <row r="1828" spans="19:26" x14ac:dyDescent="0.2">
      <c r="S1828" s="58">
        <v>3.0361509096136956</v>
      </c>
      <c r="T1828" s="58">
        <v>4.3266070449153027</v>
      </c>
      <c r="U1828" s="58">
        <v>3.8084984971251412</v>
      </c>
      <c r="V1828" s="58">
        <v>6.0826646801635444</v>
      </c>
      <c r="W1828" s="58">
        <v>0.82900393692977703</v>
      </c>
      <c r="X1828" s="58">
        <v>0.61846506960123304</v>
      </c>
      <c r="Y1828" s="58">
        <v>0.83300822032896016</v>
      </c>
      <c r="Z1828" s="58">
        <v>0.95073709525515049</v>
      </c>
    </row>
    <row r="1829" spans="19:26" x14ac:dyDescent="0.2">
      <c r="S1829" s="58">
        <v>4.6001737313770485</v>
      </c>
      <c r="T1829" s="58">
        <v>8.7797050697611994</v>
      </c>
      <c r="U1829" s="58">
        <v>4.2139748797358791</v>
      </c>
      <c r="V1829" s="58">
        <v>7.4812163977089874</v>
      </c>
      <c r="W1829" s="58">
        <v>0.82787574566801492</v>
      </c>
      <c r="X1829" s="58">
        <v>0.61693728234135237</v>
      </c>
      <c r="Y1829" s="58">
        <v>0.85432250069523863</v>
      </c>
      <c r="Z1829" s="58">
        <v>0.91243888028763687</v>
      </c>
    </row>
    <row r="1830" spans="19:26" x14ac:dyDescent="0.2">
      <c r="S1830" s="58">
        <v>4.7030047387458911</v>
      </c>
      <c r="T1830" s="58">
        <v>9.6929348423325177</v>
      </c>
      <c r="U1830" s="58">
        <v>4.6507742547364526</v>
      </c>
      <c r="V1830" s="58">
        <v>12.398877231529823</v>
      </c>
      <c r="W1830" s="58">
        <v>0.7911382576254512</v>
      </c>
      <c r="X1830" s="58">
        <v>0.53892275491358443</v>
      </c>
      <c r="Y1830" s="58">
        <v>0.78432470798995813</v>
      </c>
      <c r="Z1830" s="58">
        <v>0.89705083489835735</v>
      </c>
    </row>
    <row r="1831" spans="19:26" x14ac:dyDescent="0.2">
      <c r="S1831" s="58">
        <v>4.5426002133157768</v>
      </c>
      <c r="T1831" s="58">
        <v>7.9916397481765458</v>
      </c>
      <c r="U1831" s="58">
        <v>4.0142280213362573</v>
      </c>
      <c r="V1831" s="58">
        <v>8.4408370417813625</v>
      </c>
      <c r="W1831" s="58">
        <v>0.74717535609035357</v>
      </c>
      <c r="X1831" s="58">
        <v>0.71061355536445925</v>
      </c>
      <c r="Y1831" s="58">
        <v>0.8564152249470024</v>
      </c>
      <c r="Z1831" s="58">
        <v>0.94150872901445326</v>
      </c>
    </row>
    <row r="1832" spans="19:26" x14ac:dyDescent="0.2">
      <c r="S1832" s="58">
        <v>5.2302765324999534</v>
      </c>
      <c r="T1832" s="58">
        <v>11.228120348645957</v>
      </c>
      <c r="U1832" s="58">
        <v>4.9921027870905492</v>
      </c>
      <c r="V1832" s="58">
        <v>14.656154484359778</v>
      </c>
      <c r="W1832" s="58">
        <v>0.78682758854746349</v>
      </c>
      <c r="X1832" s="58">
        <v>0.69709003979366668</v>
      </c>
      <c r="Y1832" s="58">
        <v>0.84270842243118005</v>
      </c>
      <c r="Z1832" s="58">
        <v>0.91160125179576024</v>
      </c>
    </row>
    <row r="1833" spans="19:26" x14ac:dyDescent="0.2">
      <c r="S1833" s="58">
        <v>5.1318963164375022</v>
      </c>
      <c r="T1833" s="58">
        <v>11.136725147614285</v>
      </c>
      <c r="U1833" s="58">
        <v>5.1245857120114833</v>
      </c>
      <c r="V1833" s="58">
        <v>12.567919422790673</v>
      </c>
      <c r="W1833" s="58">
        <v>0.81292210585593849</v>
      </c>
      <c r="X1833" s="58">
        <v>0.57242753853952255</v>
      </c>
      <c r="Y1833" s="58">
        <v>0.83936473497416486</v>
      </c>
      <c r="Z1833" s="58">
        <v>0.89980487647853069</v>
      </c>
    </row>
    <row r="1834" spans="19:26" x14ac:dyDescent="0.2">
      <c r="S1834" s="58">
        <v>4.9354374415501177</v>
      </c>
      <c r="T1834" s="58">
        <v>10.5386504632183</v>
      </c>
      <c r="U1834" s="58">
        <v>4.7826371181550478</v>
      </c>
      <c r="V1834" s="58">
        <v>10.551694652847946</v>
      </c>
      <c r="W1834" s="58">
        <v>0.83688179107899818</v>
      </c>
      <c r="X1834" s="58">
        <v>0.61099076481087655</v>
      </c>
      <c r="Y1834" s="58">
        <v>0.83285926343894079</v>
      </c>
      <c r="Z1834" s="58">
        <v>0.90146253322855141</v>
      </c>
    </row>
    <row r="1835" spans="19:26" x14ac:dyDescent="0.2">
      <c r="S1835" s="58">
        <v>4.730116025878389</v>
      </c>
      <c r="T1835" s="58">
        <v>9.2906543469967229</v>
      </c>
      <c r="U1835" s="58">
        <v>5.0006083088904516</v>
      </c>
      <c r="V1835" s="58">
        <v>10.1158731070456</v>
      </c>
      <c r="W1835" s="58">
        <v>0.81822220014954028</v>
      </c>
      <c r="X1835" s="58">
        <v>0.6333281591323251</v>
      </c>
      <c r="Y1835" s="58">
        <v>0.84700130901088966</v>
      </c>
      <c r="Z1835" s="58">
        <v>0.91147031328712469</v>
      </c>
    </row>
    <row r="1836" spans="19:26" x14ac:dyDescent="0.2">
      <c r="S1836" s="58">
        <v>7.2113386713050298</v>
      </c>
      <c r="T1836" s="58">
        <v>25.668844523047238</v>
      </c>
      <c r="U1836" s="58">
        <v>7.4053025088110518</v>
      </c>
      <c r="V1836" s="58">
        <v>24.206957315267282</v>
      </c>
      <c r="W1836" s="58">
        <v>0.75848786364220089</v>
      </c>
      <c r="X1836" s="58">
        <v>0.6916773417856954</v>
      </c>
      <c r="Y1836" s="58">
        <v>0.84875392682217932</v>
      </c>
      <c r="Z1836" s="58">
        <v>0.88963476197780944</v>
      </c>
    </row>
    <row r="1837" spans="19:26" x14ac:dyDescent="0.2">
      <c r="S1837" s="58">
        <v>5.0621997966829282</v>
      </c>
      <c r="T1837" s="58">
        <v>10.871462322130739</v>
      </c>
      <c r="U1837" s="58">
        <v>5.3488554864556548</v>
      </c>
      <c r="V1837" s="58">
        <v>15.28459458965594</v>
      </c>
      <c r="W1837" s="58">
        <v>0.80744632353528101</v>
      </c>
      <c r="X1837" s="58">
        <v>0.60013452895172215</v>
      </c>
      <c r="Y1837" s="58">
        <v>0.83028384253654819</v>
      </c>
      <c r="Z1837" s="58">
        <v>0.90194398714521251</v>
      </c>
    </row>
    <row r="1838" spans="19:26" x14ac:dyDescent="0.2">
      <c r="S1838" s="58">
        <v>3.3336274889015223</v>
      </c>
      <c r="T1838" s="58">
        <v>4.9615449272346126</v>
      </c>
      <c r="U1838" s="58">
        <v>3.6944895377090181</v>
      </c>
      <c r="V1838" s="58">
        <v>5.4656578152005109</v>
      </c>
      <c r="W1838" s="58">
        <v>0.8071878512497126</v>
      </c>
      <c r="X1838" s="58">
        <v>0.55886282757728001</v>
      </c>
      <c r="Y1838" s="58">
        <v>0.83779627951312097</v>
      </c>
      <c r="Z1838" s="58">
        <v>0.9365049984904642</v>
      </c>
    </row>
    <row r="1839" spans="19:26" x14ac:dyDescent="0.2">
      <c r="S1839" s="58">
        <v>5.0024248102471462</v>
      </c>
      <c r="T1839" s="58">
        <v>10.200409376783849</v>
      </c>
      <c r="U1839" s="58">
        <v>4.7855479424771215</v>
      </c>
      <c r="V1839" s="58">
        <v>8.8892256012098283</v>
      </c>
      <c r="W1839" s="58">
        <v>0.7958324409050519</v>
      </c>
      <c r="X1839" s="58">
        <v>0.71563876607182908</v>
      </c>
      <c r="Y1839" s="58">
        <v>0.84933026315801574</v>
      </c>
      <c r="Z1839" s="58">
        <v>0.91725049228463851</v>
      </c>
    </row>
    <row r="1840" spans="19:26" x14ac:dyDescent="0.2">
      <c r="S1840" s="58">
        <v>4.2615795754695469</v>
      </c>
      <c r="T1840" s="58">
        <v>7.3378483536431549</v>
      </c>
      <c r="U1840" s="58">
        <v>4.1150452271712155</v>
      </c>
      <c r="V1840" s="58">
        <v>6.9281972574916812</v>
      </c>
      <c r="W1840" s="58">
        <v>0.78360969776585221</v>
      </c>
      <c r="X1840" s="58">
        <v>0.67674684007250019</v>
      </c>
      <c r="Y1840" s="58">
        <v>0.85514622024280218</v>
      </c>
      <c r="Z1840" s="58">
        <v>0.93509233433926786</v>
      </c>
    </row>
    <row r="1841" spans="19:26" x14ac:dyDescent="0.2">
      <c r="S1841" s="58">
        <v>6.38078122058507</v>
      </c>
      <c r="T1841" s="58">
        <v>16.528747916158206</v>
      </c>
      <c r="U1841" s="58">
        <v>5.8986520954139845</v>
      </c>
      <c r="V1841" s="58">
        <v>18.428891928725914</v>
      </c>
      <c r="W1841" s="58">
        <v>0.76336872803433076</v>
      </c>
      <c r="X1841" s="58">
        <v>0.69899755420639065</v>
      </c>
      <c r="Y1841" s="58">
        <v>0.87724451548441851</v>
      </c>
      <c r="Z1841" s="58">
        <v>0.9039494163764985</v>
      </c>
    </row>
    <row r="1842" spans="19:26" x14ac:dyDescent="0.2">
      <c r="S1842" s="58">
        <v>3.9147071584587589</v>
      </c>
      <c r="T1842" s="58">
        <v>6.1718891917775238</v>
      </c>
      <c r="U1842" s="58">
        <v>3.2150598315554135</v>
      </c>
      <c r="V1842" s="58">
        <v>4.8188515275148545</v>
      </c>
      <c r="W1842" s="58">
        <v>0.71526680246649577</v>
      </c>
      <c r="X1842" s="58">
        <v>0.64499672342156977</v>
      </c>
      <c r="Y1842" s="58">
        <v>0.82660841117484574</v>
      </c>
      <c r="Z1842" s="58">
        <v>0.95285646183910255</v>
      </c>
    </row>
    <row r="1843" spans="19:26" x14ac:dyDescent="0.2">
      <c r="S1843" s="58">
        <v>6.0962824275364307</v>
      </c>
      <c r="T1843" s="58">
        <v>15.383911763776547</v>
      </c>
      <c r="U1843" s="58">
        <v>5.2747396648209151</v>
      </c>
      <c r="V1843" s="58">
        <v>10.276447570649767</v>
      </c>
      <c r="W1843" s="58">
        <v>0.79750733751133518</v>
      </c>
      <c r="X1843" s="58">
        <v>0.61825900397975098</v>
      </c>
      <c r="Y1843" s="58">
        <v>0.88548452822995249</v>
      </c>
      <c r="Z1843" s="58">
        <v>0.89886357712686282</v>
      </c>
    </row>
    <row r="1844" spans="19:26" x14ac:dyDescent="0.2">
      <c r="S1844" s="58">
        <v>3.6983439437705465</v>
      </c>
      <c r="T1844" s="58">
        <v>5.9915874231123363</v>
      </c>
      <c r="U1844" s="58">
        <v>3.833640892390294</v>
      </c>
      <c r="V1844" s="58">
        <v>6.6547125889231182</v>
      </c>
      <c r="W1844" s="58">
        <v>0.84069811430115882</v>
      </c>
      <c r="X1844" s="58">
        <v>0.54271376854785358</v>
      </c>
      <c r="Y1844" s="58">
        <v>0.83376408561555249</v>
      </c>
      <c r="Z1844" s="58">
        <v>0.91758117702808295</v>
      </c>
    </row>
    <row r="1845" spans="19:26" x14ac:dyDescent="0.2">
      <c r="S1845" s="58">
        <v>4.4831639185667003</v>
      </c>
      <c r="T1845" s="58">
        <v>8.0873829199373439</v>
      </c>
      <c r="U1845" s="58">
        <v>4.5695551042600506</v>
      </c>
      <c r="V1845" s="58">
        <v>7.0524652888949841</v>
      </c>
      <c r="W1845" s="58">
        <v>0.70092202630896105</v>
      </c>
      <c r="X1845" s="58">
        <v>0.74837439476029521</v>
      </c>
      <c r="Y1845" s="58">
        <v>0.77856707526033009</v>
      </c>
      <c r="Z1845" s="58">
        <v>0.93584361085564205</v>
      </c>
    </row>
    <row r="1846" spans="19:26" x14ac:dyDescent="0.2">
      <c r="S1846" s="58">
        <v>7.0909894239763052</v>
      </c>
      <c r="T1846" s="58">
        <v>20.680854483295111</v>
      </c>
      <c r="U1846" s="58">
        <v>7.5952861599760046</v>
      </c>
      <c r="V1846" s="58">
        <v>20.90920513611378</v>
      </c>
      <c r="W1846" s="58">
        <v>0.69076444626773215</v>
      </c>
      <c r="X1846" s="58">
        <v>0.75688581723005854</v>
      </c>
      <c r="Y1846" s="58">
        <v>0.82863452863413545</v>
      </c>
      <c r="Z1846" s="58">
        <v>0.90285934245813693</v>
      </c>
    </row>
    <row r="1847" spans="19:26" x14ac:dyDescent="0.2">
      <c r="S1847" s="58">
        <v>3.8279483495162778</v>
      </c>
      <c r="T1847" s="58">
        <v>6.5089982059908484</v>
      </c>
      <c r="U1847" s="58">
        <v>3.9023030894318249</v>
      </c>
      <c r="V1847" s="58">
        <v>6.8607687883145054</v>
      </c>
      <c r="W1847" s="58">
        <v>0.83468215662109013</v>
      </c>
      <c r="X1847" s="58">
        <v>0.66745294827277091</v>
      </c>
      <c r="Y1847" s="58">
        <v>0.80001612809849354</v>
      </c>
      <c r="Z1847" s="58">
        <v>0.92098657325784583</v>
      </c>
    </row>
    <row r="1848" spans="19:26" x14ac:dyDescent="0.2">
      <c r="S1848" s="58">
        <v>4.7476808041152827</v>
      </c>
      <c r="T1848" s="58">
        <v>9.3345421722315187</v>
      </c>
      <c r="U1848" s="58">
        <v>4.125789867126274</v>
      </c>
      <c r="V1848" s="58">
        <v>8.1975986092205311</v>
      </c>
      <c r="W1848" s="58">
        <v>0.74383503391482564</v>
      </c>
      <c r="X1848" s="58">
        <v>0.71611041864001901</v>
      </c>
      <c r="Y1848" s="58">
        <v>0.7909533331737153</v>
      </c>
      <c r="Z1848" s="58">
        <v>0.9186549232529716</v>
      </c>
    </row>
    <row r="1849" spans="19:26" x14ac:dyDescent="0.2">
      <c r="S1849" s="58">
        <v>4.1814100821118156</v>
      </c>
      <c r="T1849" s="58">
        <v>7.2887499937759586</v>
      </c>
      <c r="U1849" s="58">
        <v>4.3336167399677326</v>
      </c>
      <c r="V1849" s="58">
        <v>7.4318006765273728</v>
      </c>
      <c r="W1849" s="58">
        <v>0.85746040743859253</v>
      </c>
      <c r="X1849" s="58">
        <v>0.71513111240011629</v>
      </c>
      <c r="Y1849" s="58">
        <v>0.88051262138007558</v>
      </c>
      <c r="Z1849" s="58">
        <v>0.93241528946026164</v>
      </c>
    </row>
    <row r="1850" spans="19:26" x14ac:dyDescent="0.2">
      <c r="S1850" s="58">
        <v>4.4911476122645269</v>
      </c>
      <c r="T1850" s="58">
        <v>8.5809610038193789</v>
      </c>
      <c r="U1850" s="58">
        <v>4.859703401171739</v>
      </c>
      <c r="V1850" s="58">
        <v>8.9569094166488679</v>
      </c>
      <c r="W1850" s="58">
        <v>0.82101552398897171</v>
      </c>
      <c r="X1850" s="58">
        <v>0.66605042893040067</v>
      </c>
      <c r="Y1850" s="58">
        <v>0.82463030540376325</v>
      </c>
      <c r="Z1850" s="58">
        <v>0.91387878835141567</v>
      </c>
    </row>
    <row r="1851" spans="19:26" x14ac:dyDescent="0.2">
      <c r="S1851" s="58">
        <v>4.8516961467711841</v>
      </c>
      <c r="T1851" s="58">
        <v>8.962828852433649</v>
      </c>
      <c r="U1851" s="58">
        <v>4.3842905252503312</v>
      </c>
      <c r="V1851" s="58">
        <v>8.3635983550421837</v>
      </c>
      <c r="W1851" s="58">
        <v>0.74109014434515486</v>
      </c>
      <c r="X1851" s="58">
        <v>0.66947852314878709</v>
      </c>
      <c r="Y1851" s="58">
        <v>0.85828700919408185</v>
      </c>
      <c r="Z1851" s="58">
        <v>0.93070492560862128</v>
      </c>
    </row>
    <row r="1852" spans="19:26" x14ac:dyDescent="0.2">
      <c r="S1852" s="58">
        <v>5.596991797094601</v>
      </c>
      <c r="T1852" s="58">
        <v>13.644225138667865</v>
      </c>
      <c r="U1852" s="58">
        <v>5.8244167955877408</v>
      </c>
      <c r="V1852" s="58">
        <v>16.805329199617809</v>
      </c>
      <c r="W1852" s="58">
        <v>0.72762636226256383</v>
      </c>
      <c r="X1852" s="58">
        <v>0.60223029162298003</v>
      </c>
      <c r="Y1852" s="58">
        <v>0.77631330642357299</v>
      </c>
      <c r="Z1852" s="58">
        <v>0.89621067886133454</v>
      </c>
    </row>
    <row r="1853" spans="19:26" x14ac:dyDescent="0.2">
      <c r="S1853" s="58">
        <v>5.1615409670881531</v>
      </c>
      <c r="T1853" s="58">
        <v>9.8047426950643697</v>
      </c>
      <c r="U1853" s="58">
        <v>4.7549925384038687</v>
      </c>
      <c r="V1853" s="58">
        <v>8.64285525491389</v>
      </c>
      <c r="W1853" s="58">
        <v>0.67174730671322558</v>
      </c>
      <c r="X1853" s="58">
        <v>0.62370362696253334</v>
      </c>
      <c r="Y1853" s="58">
        <v>0.80851297575313175</v>
      </c>
      <c r="Z1853" s="58">
        <v>0.92534575165036259</v>
      </c>
    </row>
    <row r="1854" spans="19:26" x14ac:dyDescent="0.2">
      <c r="S1854" s="58">
        <v>2.6795633123010933</v>
      </c>
      <c r="T1854" s="58">
        <v>3.6395232796789507</v>
      </c>
      <c r="U1854" s="58">
        <v>2.3805648869599305</v>
      </c>
      <c r="V1854" s="58">
        <v>3.457448339817029</v>
      </c>
      <c r="W1854" s="58">
        <v>0.85680103093496629</v>
      </c>
      <c r="X1854" s="58">
        <v>0.56787289333331037</v>
      </c>
      <c r="Y1854" s="58">
        <v>0.80515580163757006</v>
      </c>
      <c r="Z1854" s="58">
        <v>0.94208916122499231</v>
      </c>
    </row>
    <row r="1855" spans="19:26" x14ac:dyDescent="0.2">
      <c r="S1855" s="58">
        <v>5.76243938718466</v>
      </c>
      <c r="T1855" s="58">
        <v>18.225376733013427</v>
      </c>
      <c r="U1855" s="58">
        <v>5.5485925181138205</v>
      </c>
      <c r="V1855" s="58">
        <v>13.058086318745387</v>
      </c>
      <c r="W1855" s="58">
        <v>0.86605787246449017</v>
      </c>
      <c r="X1855" s="58">
        <v>0.76442895015375001</v>
      </c>
      <c r="Y1855" s="58">
        <v>0.78756379092822748</v>
      </c>
      <c r="Z1855" s="58">
        <v>0.88836283747029077</v>
      </c>
    </row>
    <row r="1856" spans="19:26" x14ac:dyDescent="0.2">
      <c r="S1856" s="58">
        <v>7.068946830337218</v>
      </c>
      <c r="T1856" s="58">
        <v>27.052697552742622</v>
      </c>
      <c r="U1856" s="58">
        <v>7.0376570947054127</v>
      </c>
      <c r="V1856" s="58">
        <v>37.174284119105771</v>
      </c>
      <c r="W1856" s="58">
        <v>0.81043608048059779</v>
      </c>
      <c r="X1856" s="58">
        <v>0.59642579914494021</v>
      </c>
      <c r="Y1856" s="58">
        <v>0.85907327605823836</v>
      </c>
      <c r="Z1856" s="58">
        <v>0.88348414597354052</v>
      </c>
    </row>
    <row r="1857" spans="19:26" x14ac:dyDescent="0.2">
      <c r="S1857" s="58">
        <v>4.232072046087624</v>
      </c>
      <c r="T1857" s="58">
        <v>7.4854741556191033</v>
      </c>
      <c r="U1857" s="58">
        <v>3.6327652918453519</v>
      </c>
      <c r="V1857" s="58">
        <v>6.6807566021577784</v>
      </c>
      <c r="W1857" s="58">
        <v>0.7591454627106039</v>
      </c>
      <c r="X1857" s="58">
        <v>0.67862272152834135</v>
      </c>
      <c r="Y1857" s="58">
        <v>0.7986103463279205</v>
      </c>
      <c r="Z1857" s="58">
        <v>0.92589547048773913</v>
      </c>
    </row>
    <row r="1858" spans="19:26" x14ac:dyDescent="0.2">
      <c r="S1858" s="58">
        <v>4.9567675662589812</v>
      </c>
      <c r="T1858" s="58">
        <v>10.85823958292279</v>
      </c>
      <c r="U1858" s="58">
        <v>4.5712119484895357</v>
      </c>
      <c r="V1858" s="58">
        <v>8.5456222676752169</v>
      </c>
      <c r="W1858" s="58">
        <v>0.78192122976889489</v>
      </c>
      <c r="X1858" s="58">
        <v>0.7408197234014996</v>
      </c>
      <c r="Y1858" s="58">
        <v>0.78159841734443403</v>
      </c>
      <c r="Z1858" s="58">
        <v>0.90693576260192854</v>
      </c>
    </row>
    <row r="1859" spans="19:26" x14ac:dyDescent="0.2">
      <c r="S1859" s="58">
        <v>4.1891822544283599</v>
      </c>
      <c r="T1859" s="58">
        <v>6.9455800941029722</v>
      </c>
      <c r="U1859" s="58">
        <v>4.1067652489866386</v>
      </c>
      <c r="V1859" s="58">
        <v>7.7712600900752236</v>
      </c>
      <c r="W1859" s="58">
        <v>0.75967717678223745</v>
      </c>
      <c r="X1859" s="58">
        <v>0.65453025349521465</v>
      </c>
      <c r="Y1859" s="58">
        <v>0.86499452487436757</v>
      </c>
      <c r="Z1859" s="58">
        <v>0.94342112548134249</v>
      </c>
    </row>
    <row r="1860" spans="19:26" x14ac:dyDescent="0.2">
      <c r="S1860" s="58">
        <v>4.0338604122905535</v>
      </c>
      <c r="T1860" s="58">
        <v>7.0100375821759746</v>
      </c>
      <c r="U1860" s="58">
        <v>4.7603376496712517</v>
      </c>
      <c r="V1860" s="58">
        <v>6.9378667928042237</v>
      </c>
      <c r="W1860" s="58">
        <v>0.80467442918841114</v>
      </c>
      <c r="X1860" s="58">
        <v>0.70687072895066594</v>
      </c>
      <c r="Y1860" s="58">
        <v>0.80691140961376795</v>
      </c>
      <c r="Z1860" s="58">
        <v>0.92670074175816863</v>
      </c>
    </row>
    <row r="1861" spans="19:26" x14ac:dyDescent="0.2">
      <c r="S1861" s="58">
        <v>4.2120563589395879</v>
      </c>
      <c r="T1861" s="58">
        <v>7.1250597237795192</v>
      </c>
      <c r="U1861" s="58">
        <v>4.405014024927894</v>
      </c>
      <c r="V1861" s="58">
        <v>5.9322297237120569</v>
      </c>
      <c r="W1861" s="58">
        <v>0.77382525165000504</v>
      </c>
      <c r="X1861" s="58">
        <v>0.69581213334599556</v>
      </c>
      <c r="Y1861" s="58">
        <v>0.85714960865248491</v>
      </c>
      <c r="Z1861" s="58">
        <v>0.94200568204805735</v>
      </c>
    </row>
    <row r="1862" spans="19:26" x14ac:dyDescent="0.2">
      <c r="S1862" s="58">
        <v>3.9525097806160292</v>
      </c>
      <c r="T1862" s="58">
        <v>6.6672667902363276</v>
      </c>
      <c r="U1862" s="58">
        <v>3.8055010591947043</v>
      </c>
      <c r="V1862" s="58">
        <v>8.2125557856646338</v>
      </c>
      <c r="W1862" s="58">
        <v>0.82336536606634703</v>
      </c>
      <c r="X1862" s="58">
        <v>0.68391599818464299</v>
      </c>
      <c r="Y1862" s="58">
        <v>0.83637614985811393</v>
      </c>
      <c r="Z1862" s="58">
        <v>0.93083847502900408</v>
      </c>
    </row>
    <row r="1863" spans="19:26" x14ac:dyDescent="0.2">
      <c r="S1863" s="58">
        <v>4.0186344104061282</v>
      </c>
      <c r="T1863" s="58">
        <v>6.4745970760764822</v>
      </c>
      <c r="U1863" s="58">
        <v>3.7978227238590931</v>
      </c>
      <c r="V1863" s="58">
        <v>6.1905445338946432</v>
      </c>
      <c r="W1863" s="58">
        <v>0.72269885667448441</v>
      </c>
      <c r="X1863" s="58">
        <v>0.55415309390702594</v>
      </c>
      <c r="Y1863" s="58">
        <v>0.82799284836447395</v>
      </c>
      <c r="Z1863" s="58">
        <v>0.93341724117687497</v>
      </c>
    </row>
    <row r="1864" spans="19:26" x14ac:dyDescent="0.2">
      <c r="S1864" s="58">
        <v>4.6744200393241737</v>
      </c>
      <c r="T1864" s="58">
        <v>8.8807911370261028</v>
      </c>
      <c r="U1864" s="58">
        <v>5.3555138103718001</v>
      </c>
      <c r="V1864" s="58">
        <v>10.464383848963541</v>
      </c>
      <c r="W1864" s="58">
        <v>0.79324189723522953</v>
      </c>
      <c r="X1864" s="58">
        <v>0.74323490059191499</v>
      </c>
      <c r="Y1864" s="58">
        <v>0.84625339523269894</v>
      </c>
      <c r="Z1864" s="58">
        <v>0.92682223584463352</v>
      </c>
    </row>
    <row r="1865" spans="19:26" x14ac:dyDescent="0.2">
      <c r="S1865" s="58">
        <v>5.1605442518248026</v>
      </c>
      <c r="T1865" s="58">
        <v>10.113451859951436</v>
      </c>
      <c r="U1865" s="58">
        <v>4.9656179937798077</v>
      </c>
      <c r="V1865" s="58">
        <v>7.8179710480888938</v>
      </c>
      <c r="W1865" s="58">
        <v>0.69955044589934556</v>
      </c>
      <c r="X1865" s="58">
        <v>0.64879825601448249</v>
      </c>
      <c r="Y1865" s="58">
        <v>0.81569154154479451</v>
      </c>
      <c r="Z1865" s="58">
        <v>0.92159769854588891</v>
      </c>
    </row>
    <row r="1866" spans="19:26" x14ac:dyDescent="0.2">
      <c r="S1866" s="58">
        <v>5.1819627381336959</v>
      </c>
      <c r="T1866" s="58">
        <v>10.358913450434835</v>
      </c>
      <c r="U1866" s="58">
        <v>5.2140457910290499</v>
      </c>
      <c r="V1866" s="58">
        <v>10.101989476395971</v>
      </c>
      <c r="W1866" s="58">
        <v>0.71442145218613551</v>
      </c>
      <c r="X1866" s="58">
        <v>0.71263965408157504</v>
      </c>
      <c r="Y1866" s="58">
        <v>0.81957750118201345</v>
      </c>
      <c r="Z1866" s="58">
        <v>0.92430135731882157</v>
      </c>
    </row>
    <row r="1867" spans="19:26" x14ac:dyDescent="0.2">
      <c r="S1867" s="58">
        <v>5.3835987036946209</v>
      </c>
      <c r="T1867" s="58">
        <v>11.51759085277922</v>
      </c>
      <c r="U1867" s="58">
        <v>4.961976674593009</v>
      </c>
      <c r="V1867" s="58">
        <v>9.2464995111149015</v>
      </c>
      <c r="W1867" s="58">
        <v>0.75035081373726398</v>
      </c>
      <c r="X1867" s="58">
        <v>0.70155853636169896</v>
      </c>
      <c r="Y1867" s="58">
        <v>0.83699205900970464</v>
      </c>
      <c r="Z1867" s="58">
        <v>0.91491347039851734</v>
      </c>
    </row>
    <row r="1868" spans="19:26" x14ac:dyDescent="0.2">
      <c r="S1868" s="58">
        <v>5.2218089591038872</v>
      </c>
      <c r="T1868" s="58">
        <v>10.914872294750371</v>
      </c>
      <c r="U1868" s="58">
        <v>5.3099787487353627</v>
      </c>
      <c r="V1868" s="58">
        <v>11.875993173167032</v>
      </c>
      <c r="W1868" s="58">
        <v>0.72459452103311539</v>
      </c>
      <c r="X1868" s="58">
        <v>0.64550563574586706</v>
      </c>
      <c r="Y1868" s="58">
        <v>0.80515054971744948</v>
      </c>
      <c r="Z1868" s="58">
        <v>0.91133888417241538</v>
      </c>
    </row>
    <row r="1869" spans="19:26" x14ac:dyDescent="0.2">
      <c r="S1869" s="58">
        <v>8.3589530937566945</v>
      </c>
      <c r="T1869" s="58">
        <v>39.296880592005351</v>
      </c>
      <c r="U1869" s="58">
        <v>8.937111844776874</v>
      </c>
      <c r="V1869" s="58">
        <v>43.129988735767938</v>
      </c>
      <c r="W1869" s="58">
        <v>0.72499974183409366</v>
      </c>
      <c r="X1869" s="58">
        <v>0.64058743135618812</v>
      </c>
      <c r="Y1869" s="58">
        <v>0.85677084825609917</v>
      </c>
      <c r="Z1869" s="58">
        <v>0.88314346985292336</v>
      </c>
    </row>
    <row r="1870" spans="19:26" x14ac:dyDescent="0.2">
      <c r="S1870" s="58">
        <v>6.198170989107572</v>
      </c>
      <c r="T1870" s="58">
        <v>19.529456059981783</v>
      </c>
      <c r="U1870" s="58">
        <v>7.009102904042888</v>
      </c>
      <c r="V1870" s="58">
        <v>25.969317718981948</v>
      </c>
      <c r="W1870" s="58">
        <v>0.82560340292962719</v>
      </c>
      <c r="X1870" s="58">
        <v>0.66762186076284702</v>
      </c>
      <c r="Y1870" s="58">
        <v>0.82411550013445178</v>
      </c>
      <c r="Z1870" s="58">
        <v>0.88859632558159585</v>
      </c>
    </row>
    <row r="1871" spans="19:26" x14ac:dyDescent="0.2">
      <c r="S1871" s="58">
        <v>4.4305170811166033</v>
      </c>
      <c r="T1871" s="58">
        <v>7.9913692143644486</v>
      </c>
      <c r="U1871" s="58">
        <v>4.3483913614362271</v>
      </c>
      <c r="V1871" s="58">
        <v>8.7636165692308481</v>
      </c>
      <c r="W1871" s="58">
        <v>0.81782047132539015</v>
      </c>
      <c r="X1871" s="58">
        <v>0.64991152091314675</v>
      </c>
      <c r="Y1871" s="58">
        <v>0.8684637527837834</v>
      </c>
      <c r="Z1871" s="58">
        <v>0.92376463417333887</v>
      </c>
    </row>
    <row r="1872" spans="19:26" x14ac:dyDescent="0.2">
      <c r="S1872" s="58">
        <v>3.9496303902039611</v>
      </c>
      <c r="T1872" s="58">
        <v>6.7124097869161394</v>
      </c>
      <c r="U1872" s="58">
        <v>3.5027456682188287</v>
      </c>
      <c r="V1872" s="58">
        <v>6.7615902009296773</v>
      </c>
      <c r="W1872" s="58">
        <v>0.78731668150220002</v>
      </c>
      <c r="X1872" s="58">
        <v>0.73066707049271085</v>
      </c>
      <c r="Y1872" s="58">
        <v>0.7999835730157242</v>
      </c>
      <c r="Z1872" s="58">
        <v>0.93309759095725564</v>
      </c>
    </row>
    <row r="1873" spans="19:26" x14ac:dyDescent="0.2">
      <c r="S1873" s="58">
        <v>6.4091893744741766</v>
      </c>
      <c r="T1873" s="58">
        <v>19.919231486928211</v>
      </c>
      <c r="U1873" s="58">
        <v>6.3216472667881689</v>
      </c>
      <c r="V1873" s="58">
        <v>19.204972180425251</v>
      </c>
      <c r="W1873" s="58">
        <v>0.78573495216382794</v>
      </c>
      <c r="X1873" s="58">
        <v>0.74638754752437264</v>
      </c>
      <c r="Y1873" s="58">
        <v>0.82561352656352416</v>
      </c>
      <c r="Z1873" s="58">
        <v>0.89370242915992881</v>
      </c>
    </row>
    <row r="1874" spans="19:26" x14ac:dyDescent="0.2">
      <c r="S1874" s="58">
        <v>4.6363173467522856</v>
      </c>
      <c r="T1874" s="58">
        <v>8.4169849049363119</v>
      </c>
      <c r="U1874" s="58">
        <v>5.8037015372642644</v>
      </c>
      <c r="V1874" s="58">
        <v>10.396473161489791</v>
      </c>
      <c r="W1874" s="58">
        <v>0.76735008925260662</v>
      </c>
      <c r="X1874" s="58">
        <v>0.61288880324516781</v>
      </c>
      <c r="Y1874" s="58">
        <v>0.86086323636863449</v>
      </c>
      <c r="Z1874" s="58">
        <v>0.92349244578022027</v>
      </c>
    </row>
    <row r="1875" spans="19:26" x14ac:dyDescent="0.2">
      <c r="S1875" s="58">
        <v>3.9077218407225249</v>
      </c>
      <c r="T1875" s="58">
        <v>6.3659160787902218</v>
      </c>
      <c r="U1875" s="58">
        <v>4.0465130566030982</v>
      </c>
      <c r="V1875" s="58">
        <v>5.9829617814325484</v>
      </c>
      <c r="W1875" s="58">
        <v>0.81140275682891239</v>
      </c>
      <c r="X1875" s="58">
        <v>0.67050354131911072</v>
      </c>
      <c r="Y1875" s="58">
        <v>0.86473656269319499</v>
      </c>
      <c r="Z1875" s="58">
        <v>0.94080970869843394</v>
      </c>
    </row>
    <row r="1876" spans="19:26" x14ac:dyDescent="0.2">
      <c r="S1876" s="58">
        <v>3.2602304667679434</v>
      </c>
      <c r="T1876" s="58">
        <v>4.9292356360907821</v>
      </c>
      <c r="U1876" s="58">
        <v>3.2940332832396719</v>
      </c>
      <c r="V1876" s="58">
        <v>5.003603058876168</v>
      </c>
      <c r="W1876" s="58">
        <v>0.87683540360385248</v>
      </c>
      <c r="X1876" s="58">
        <v>0.60070867351412904</v>
      </c>
      <c r="Y1876" s="58">
        <v>0.82623851551437633</v>
      </c>
      <c r="Z1876" s="58">
        <v>0.92902294171249433</v>
      </c>
    </row>
    <row r="1877" spans="19:26" x14ac:dyDescent="0.2">
      <c r="S1877" s="58">
        <v>4.6282636288638965</v>
      </c>
      <c r="T1877" s="58">
        <v>8.898864260826306</v>
      </c>
      <c r="U1877" s="58">
        <v>3.6135117626002535</v>
      </c>
      <c r="V1877" s="58">
        <v>5.2733538148223094</v>
      </c>
      <c r="W1877" s="58">
        <v>0.78615292855411056</v>
      </c>
      <c r="X1877" s="58">
        <v>0.71279060787248705</v>
      </c>
      <c r="Y1877" s="58">
        <v>0.8206748410175303</v>
      </c>
      <c r="Z1877" s="58">
        <v>0.92007829102905592</v>
      </c>
    </row>
    <row r="1878" spans="19:26" x14ac:dyDescent="0.2">
      <c r="S1878" s="58">
        <v>4.2316312524298691</v>
      </c>
      <c r="T1878" s="58">
        <v>7.3147993447108117</v>
      </c>
      <c r="U1878" s="58">
        <v>4.6152901431282887</v>
      </c>
      <c r="V1878" s="58">
        <v>8.344033783816629</v>
      </c>
      <c r="W1878" s="58">
        <v>0.80278652672570272</v>
      </c>
      <c r="X1878" s="58">
        <v>0.67188510064423945</v>
      </c>
      <c r="Y1878" s="58">
        <v>0.85977116907638074</v>
      </c>
      <c r="Z1878" s="58">
        <v>0.93215461458863036</v>
      </c>
    </row>
    <row r="1879" spans="19:26" x14ac:dyDescent="0.2">
      <c r="S1879" s="58">
        <v>6.4757624883617639</v>
      </c>
      <c r="T1879" s="58">
        <v>15.911955190525884</v>
      </c>
      <c r="U1879" s="58">
        <v>6.4404865552992456</v>
      </c>
      <c r="V1879" s="58">
        <v>19.601155467534884</v>
      </c>
      <c r="W1879" s="58">
        <v>0.73954271208142897</v>
      </c>
      <c r="X1879" s="58">
        <v>0.80875664883522647</v>
      </c>
      <c r="Y1879" s="58">
        <v>0.89104317061098504</v>
      </c>
      <c r="Z1879" s="58">
        <v>0.91775933810477106</v>
      </c>
    </row>
    <row r="1880" spans="19:26" x14ac:dyDescent="0.2">
      <c r="S1880" s="58">
        <v>3.8809398500978869</v>
      </c>
      <c r="T1880" s="58">
        <v>6.537440482998826</v>
      </c>
      <c r="U1880" s="58">
        <v>4.0797359332272771</v>
      </c>
      <c r="V1880" s="58">
        <v>7.432209634697049</v>
      </c>
      <c r="W1880" s="58">
        <v>0.85782415811122137</v>
      </c>
      <c r="X1880" s="58">
        <v>0.72199527208480996</v>
      </c>
      <c r="Y1880" s="58">
        <v>0.84289214941071611</v>
      </c>
      <c r="Z1880" s="58">
        <v>0.93220992092872135</v>
      </c>
    </row>
    <row r="1881" spans="19:26" x14ac:dyDescent="0.2">
      <c r="S1881" s="58">
        <v>3.883332561755755</v>
      </c>
      <c r="T1881" s="58">
        <v>6.4851555843560513</v>
      </c>
      <c r="U1881" s="58">
        <v>4.2541315468204921</v>
      </c>
      <c r="V1881" s="58">
        <v>7.1810342624927213</v>
      </c>
      <c r="W1881" s="58">
        <v>0.81589061464784873</v>
      </c>
      <c r="X1881" s="58">
        <v>0.67809430039743579</v>
      </c>
      <c r="Y1881" s="58">
        <v>0.82564642713088066</v>
      </c>
      <c r="Z1881" s="58">
        <v>0.93072610787086774</v>
      </c>
    </row>
    <row r="1882" spans="19:26" x14ac:dyDescent="0.2">
      <c r="S1882" s="58">
        <v>7.0630534388251336</v>
      </c>
      <c r="T1882" s="58">
        <v>20.877673406310567</v>
      </c>
      <c r="U1882" s="58">
        <v>6.470549758758688</v>
      </c>
      <c r="V1882" s="58">
        <v>20.661230266059647</v>
      </c>
      <c r="W1882" s="58">
        <v>0.74859691940069095</v>
      </c>
      <c r="X1882" s="58">
        <v>0.62763048697572099</v>
      </c>
      <c r="Y1882" s="58">
        <v>0.88453631872399563</v>
      </c>
      <c r="Z1882" s="58">
        <v>0.89498819183423339</v>
      </c>
    </row>
    <row r="1883" spans="19:26" x14ac:dyDescent="0.2">
      <c r="S1883" s="58">
        <v>5.9049535377837765</v>
      </c>
      <c r="T1883" s="58">
        <v>13.549036044707906</v>
      </c>
      <c r="U1883" s="58">
        <v>5.482145829713895</v>
      </c>
      <c r="V1883" s="58">
        <v>10.856717846125147</v>
      </c>
      <c r="W1883" s="58">
        <v>0.74583492477908653</v>
      </c>
      <c r="X1883" s="58">
        <v>0.68212824406136474</v>
      </c>
      <c r="Y1883" s="58">
        <v>0.86272575098891602</v>
      </c>
      <c r="Z1883" s="58">
        <v>0.91077455929660955</v>
      </c>
    </row>
    <row r="1884" spans="19:26" x14ac:dyDescent="0.2">
      <c r="S1884" s="58">
        <v>4.1953344364843801</v>
      </c>
      <c r="T1884" s="58">
        <v>7.1380887222102052</v>
      </c>
      <c r="U1884" s="58">
        <v>4.4460236275641929</v>
      </c>
      <c r="V1884" s="58">
        <v>7.5409978963390323</v>
      </c>
      <c r="W1884" s="58">
        <v>0.76248003598033287</v>
      </c>
      <c r="X1884" s="58">
        <v>0.6773904799503877</v>
      </c>
      <c r="Y1884" s="58">
        <v>0.83584530798282253</v>
      </c>
      <c r="Z1884" s="58">
        <v>0.93687783962441307</v>
      </c>
    </row>
    <row r="1885" spans="19:26" x14ac:dyDescent="0.2">
      <c r="S1885" s="58">
        <v>5.0629533846411849</v>
      </c>
      <c r="T1885" s="58">
        <v>9.1087099949508872</v>
      </c>
      <c r="U1885" s="58">
        <v>5.3661898210010488</v>
      </c>
      <c r="V1885" s="58">
        <v>9.4947008184854109</v>
      </c>
      <c r="W1885" s="58">
        <v>0.69843281452338846</v>
      </c>
      <c r="X1885" s="58">
        <v>0.60162829137155482</v>
      </c>
      <c r="Y1885" s="58">
        <v>0.87199082336457512</v>
      </c>
      <c r="Z1885" s="58">
        <v>0.93379253250060845</v>
      </c>
    </row>
    <row r="1886" spans="19:26" x14ac:dyDescent="0.2">
      <c r="S1886" s="58">
        <v>3.7629874036365361</v>
      </c>
      <c r="T1886" s="58">
        <v>6.1956630355095816</v>
      </c>
      <c r="U1886" s="58">
        <v>3.9206118795255569</v>
      </c>
      <c r="V1886" s="58">
        <v>6.6539107034292373</v>
      </c>
      <c r="W1886" s="58">
        <v>0.83592899002317755</v>
      </c>
      <c r="X1886" s="58">
        <v>0.63723194652638715</v>
      </c>
      <c r="Y1886" s="58">
        <v>0.82571170950030592</v>
      </c>
      <c r="Z1886" s="58">
        <v>0.92574916789204775</v>
      </c>
    </row>
    <row r="1887" spans="19:26" x14ac:dyDescent="0.2">
      <c r="S1887" s="58">
        <v>4.6475269913609925</v>
      </c>
      <c r="T1887" s="58">
        <v>8.8819549595020728</v>
      </c>
      <c r="U1887" s="58">
        <v>4.1746561515046512</v>
      </c>
      <c r="V1887" s="58">
        <v>8.1498444342479992</v>
      </c>
      <c r="W1887" s="58">
        <v>0.78888482318577147</v>
      </c>
      <c r="X1887" s="58">
        <v>0.80890191205095718</v>
      </c>
      <c r="Y1887" s="58">
        <v>0.83191710309530831</v>
      </c>
      <c r="Z1887" s="58">
        <v>0.93062246110382885</v>
      </c>
    </row>
    <row r="1888" spans="19:26" x14ac:dyDescent="0.2">
      <c r="S1888" s="58">
        <v>3.3702867330917288</v>
      </c>
      <c r="T1888" s="58">
        <v>5.2341461620107852</v>
      </c>
      <c r="U1888" s="58">
        <v>3.7905360874982921</v>
      </c>
      <c r="V1888" s="58">
        <v>7.0445250131008059</v>
      </c>
      <c r="W1888" s="58">
        <v>0.8072058689064493</v>
      </c>
      <c r="X1888" s="58">
        <v>0.72234675712120067</v>
      </c>
      <c r="Y1888" s="58">
        <v>0.77485685030801577</v>
      </c>
      <c r="Z1888" s="58">
        <v>0.9377384274654359</v>
      </c>
    </row>
    <row r="1889" spans="19:26" x14ac:dyDescent="0.2">
      <c r="S1889" s="58">
        <v>4.5390563809491073</v>
      </c>
      <c r="T1889" s="58">
        <v>8.5751254335857059</v>
      </c>
      <c r="U1889" s="58">
        <v>4.6747168360697504</v>
      </c>
      <c r="V1889" s="58">
        <v>7.4784031064632011</v>
      </c>
      <c r="W1889" s="58">
        <v>0.77197926638085379</v>
      </c>
      <c r="X1889" s="58">
        <v>0.63816566035595024</v>
      </c>
      <c r="Y1889" s="58">
        <v>0.80789427427475013</v>
      </c>
      <c r="Z1889" s="58">
        <v>0.91490961258195758</v>
      </c>
    </row>
    <row r="1890" spans="19:26" x14ac:dyDescent="0.2">
      <c r="S1890" s="58">
        <v>5.4748665449296983</v>
      </c>
      <c r="T1890" s="58">
        <v>13.31940106065105</v>
      </c>
      <c r="U1890" s="58">
        <v>5.9018797723994982</v>
      </c>
      <c r="V1890" s="58">
        <v>11.567386100589788</v>
      </c>
      <c r="W1890" s="58">
        <v>0.73104277729565836</v>
      </c>
      <c r="X1890" s="58">
        <v>0.73699665935583114</v>
      </c>
      <c r="Y1890" s="58">
        <v>0.76508382379889039</v>
      </c>
      <c r="Z1890" s="58">
        <v>0.9025781645129991</v>
      </c>
    </row>
    <row r="1891" spans="19:26" x14ac:dyDescent="0.2">
      <c r="S1891" s="58">
        <v>5.9627608658295381</v>
      </c>
      <c r="T1891" s="58">
        <v>13.588793349948107</v>
      </c>
      <c r="U1891" s="58">
        <v>6.0331367891404586</v>
      </c>
      <c r="V1891" s="58">
        <v>12.556907099226041</v>
      </c>
      <c r="W1891" s="58">
        <v>0.66659059660547515</v>
      </c>
      <c r="X1891" s="58">
        <v>0.58309336824338509</v>
      </c>
      <c r="Y1891" s="58">
        <v>0.79053633761292663</v>
      </c>
      <c r="Z1891" s="58">
        <v>0.90452820181021409</v>
      </c>
    </row>
    <row r="1892" spans="19:26" x14ac:dyDescent="0.2">
      <c r="S1892" s="58">
        <v>3.795411861071103</v>
      </c>
      <c r="T1892" s="58">
        <v>6.4518688016670014</v>
      </c>
      <c r="U1892" s="58">
        <v>3.9441467571774718</v>
      </c>
      <c r="V1892" s="58">
        <v>7.4870844789219664</v>
      </c>
      <c r="W1892" s="58">
        <v>0.83461791998612067</v>
      </c>
      <c r="X1892" s="58">
        <v>0.73903881105661895</v>
      </c>
      <c r="Y1892" s="58">
        <v>0.79148081345384491</v>
      </c>
      <c r="Z1892" s="58">
        <v>0.92636419740200715</v>
      </c>
    </row>
    <row r="1893" spans="19:26" x14ac:dyDescent="0.2">
      <c r="S1893" s="58">
        <v>4.5886880375144781</v>
      </c>
      <c r="T1893" s="58">
        <v>8.8452173710045905</v>
      </c>
      <c r="U1893" s="58">
        <v>4.6085944306693447</v>
      </c>
      <c r="V1893" s="58">
        <v>13.281679803531077</v>
      </c>
      <c r="W1893" s="58">
        <v>0.82956767620551952</v>
      </c>
      <c r="X1893" s="58">
        <v>0.66799328767701338</v>
      </c>
      <c r="Y1893" s="58">
        <v>0.84348003139137528</v>
      </c>
      <c r="Z1893" s="58">
        <v>0.91470876812629243</v>
      </c>
    </row>
    <row r="1894" spans="19:26" x14ac:dyDescent="0.2">
      <c r="S1894" s="58">
        <v>8.1017839834216154</v>
      </c>
      <c r="T1894" s="58">
        <v>43.677701214309224</v>
      </c>
      <c r="U1894" s="58">
        <v>7.6918792621471512</v>
      </c>
      <c r="V1894" s="58">
        <v>41.029444673176926</v>
      </c>
      <c r="W1894" s="58">
        <v>0.74048274349536036</v>
      </c>
      <c r="X1894" s="58">
        <v>0.54764544520221603</v>
      </c>
      <c r="Y1894" s="58">
        <v>0.82873104589868851</v>
      </c>
      <c r="Z1894" s="58">
        <v>0.87800518289823504</v>
      </c>
    </row>
    <row r="1895" spans="19:26" x14ac:dyDescent="0.2">
      <c r="S1895" s="58">
        <v>4.1086257490503488</v>
      </c>
      <c r="T1895" s="58">
        <v>7.2376498418731776</v>
      </c>
      <c r="U1895" s="58">
        <v>4.6066859934308733</v>
      </c>
      <c r="V1895" s="58">
        <v>6.89287186727804</v>
      </c>
      <c r="W1895" s="58">
        <v>0.81297174139964634</v>
      </c>
      <c r="X1895" s="58">
        <v>0.70554251133903712</v>
      </c>
      <c r="Y1895" s="58">
        <v>0.81540058925076653</v>
      </c>
      <c r="Z1895" s="58">
        <v>0.92534117030619412</v>
      </c>
    </row>
    <row r="1896" spans="19:26" x14ac:dyDescent="0.2">
      <c r="S1896" s="58">
        <v>5.0063025186218972</v>
      </c>
      <c r="T1896" s="58">
        <v>10.615826384118968</v>
      </c>
      <c r="U1896" s="58">
        <v>4.5692851948171498</v>
      </c>
      <c r="V1896" s="58">
        <v>9.5490081926493158</v>
      </c>
      <c r="W1896" s="58">
        <v>0.79561169146454069</v>
      </c>
      <c r="X1896" s="58">
        <v>0.74463205418021761</v>
      </c>
      <c r="Y1896" s="58">
        <v>0.82050150334674954</v>
      </c>
      <c r="Z1896" s="58">
        <v>0.9129365578901818</v>
      </c>
    </row>
    <row r="1897" spans="19:26" x14ac:dyDescent="0.2">
      <c r="S1897" s="58">
        <v>4.4882153301825696</v>
      </c>
      <c r="T1897" s="58">
        <v>8.3654653287712435</v>
      </c>
      <c r="U1897" s="58">
        <v>4.6051351552302613</v>
      </c>
      <c r="V1897" s="58">
        <v>7.8888649875533812</v>
      </c>
      <c r="W1897" s="58">
        <v>0.77832598037041545</v>
      </c>
      <c r="X1897" s="58">
        <v>0.77170246001077003</v>
      </c>
      <c r="Y1897" s="58">
        <v>0.81500058749780047</v>
      </c>
      <c r="Z1897" s="58">
        <v>0.92890295740730799</v>
      </c>
    </row>
    <row r="1898" spans="19:26" x14ac:dyDescent="0.2">
      <c r="S1898" s="58">
        <v>4.2995629419572854</v>
      </c>
      <c r="T1898" s="58">
        <v>7.4314561806863146</v>
      </c>
      <c r="U1898" s="58">
        <v>5.0014178628299248</v>
      </c>
      <c r="V1898" s="58">
        <v>7.6573152788708745</v>
      </c>
      <c r="W1898" s="58">
        <v>0.77627789196661723</v>
      </c>
      <c r="X1898" s="58">
        <v>0.6663491486952845</v>
      </c>
      <c r="Y1898" s="58">
        <v>0.85268706594001831</v>
      </c>
      <c r="Z1898" s="58">
        <v>0.93390028624713872</v>
      </c>
    </row>
    <row r="1899" spans="19:26" x14ac:dyDescent="0.2">
      <c r="S1899" s="58">
        <v>4.2795803507627976</v>
      </c>
      <c r="T1899" s="58">
        <v>8.1454460346473656</v>
      </c>
      <c r="U1899" s="58">
        <v>4.3538392809163602</v>
      </c>
      <c r="V1899" s="58">
        <v>8.2009105928217405</v>
      </c>
      <c r="W1899" s="58">
        <v>0.82405091834422561</v>
      </c>
      <c r="X1899" s="58">
        <v>0.774946949315375</v>
      </c>
      <c r="Y1899" s="58">
        <v>0.78477048099588764</v>
      </c>
      <c r="Z1899" s="58">
        <v>0.9170845091409332</v>
      </c>
    </row>
    <row r="1900" spans="19:26" x14ac:dyDescent="0.2">
      <c r="S1900" s="58">
        <v>4.4301410737942879</v>
      </c>
      <c r="T1900" s="58">
        <v>7.9065398924019394</v>
      </c>
      <c r="U1900" s="58">
        <v>4.5251342957857377</v>
      </c>
      <c r="V1900" s="58">
        <v>7.0752240275002976</v>
      </c>
      <c r="W1900" s="58">
        <v>0.75206852449190931</v>
      </c>
      <c r="X1900" s="58">
        <v>0.66618607861576773</v>
      </c>
      <c r="Y1900" s="58">
        <v>0.82350558317662281</v>
      </c>
      <c r="Z1900" s="58">
        <v>0.92835316054076111</v>
      </c>
    </row>
    <row r="1901" spans="19:26" x14ac:dyDescent="0.2">
      <c r="S1901" s="58">
        <v>7.1435627963745487</v>
      </c>
      <c r="T1901" s="58">
        <v>37.50233414181659</v>
      </c>
      <c r="U1901" s="58">
        <v>6.6902540870519616</v>
      </c>
      <c r="V1901" s="58">
        <v>32.575592012918051</v>
      </c>
      <c r="W1901" s="58">
        <v>0.76773740022076575</v>
      </c>
      <c r="X1901" s="58">
        <v>0.6189246934016992</v>
      </c>
      <c r="Y1901" s="58">
        <v>0.77164865024439044</v>
      </c>
      <c r="Z1901" s="58">
        <v>0.87790123509755114</v>
      </c>
    </row>
    <row r="1902" spans="19:26" x14ac:dyDescent="0.2">
      <c r="S1902" s="58">
        <v>4.8376866402912562</v>
      </c>
      <c r="T1902" s="58">
        <v>8.8052732249966006</v>
      </c>
      <c r="U1902" s="58">
        <v>4.5104051833112715</v>
      </c>
      <c r="V1902" s="58">
        <v>9.2350074876183346</v>
      </c>
      <c r="W1902" s="58">
        <v>0.71029489491521058</v>
      </c>
      <c r="X1902" s="58">
        <v>0.68042969604030556</v>
      </c>
      <c r="Y1902" s="58">
        <v>0.83770434413113681</v>
      </c>
      <c r="Z1902" s="58">
        <v>0.93565524409742262</v>
      </c>
    </row>
    <row r="1903" spans="19:26" x14ac:dyDescent="0.2">
      <c r="S1903" s="58">
        <v>4.0838026969511514</v>
      </c>
      <c r="T1903" s="58">
        <v>7.3705960007234523</v>
      </c>
      <c r="U1903" s="58">
        <v>3.7205246307738098</v>
      </c>
      <c r="V1903" s="58">
        <v>5.8607803017253968</v>
      </c>
      <c r="W1903" s="58">
        <v>0.83619413789320163</v>
      </c>
      <c r="X1903" s="58">
        <v>0.67854225910902644</v>
      </c>
      <c r="Y1903" s="58">
        <v>0.79847117545441826</v>
      </c>
      <c r="Z1903" s="58">
        <v>0.91540088240234874</v>
      </c>
    </row>
    <row r="1904" spans="19:26" x14ac:dyDescent="0.2">
      <c r="S1904" s="58">
        <v>3.9913706293065294</v>
      </c>
      <c r="T1904" s="58">
        <v>6.4028211421642913</v>
      </c>
      <c r="U1904" s="58">
        <v>4.301096752183061</v>
      </c>
      <c r="V1904" s="58">
        <v>6.9189560379457786</v>
      </c>
      <c r="W1904" s="58">
        <v>0.72901074028422808</v>
      </c>
      <c r="X1904" s="58">
        <v>0.55707943092604584</v>
      </c>
      <c r="Y1904" s="58">
        <v>0.83384594739012363</v>
      </c>
      <c r="Z1904" s="58">
        <v>0.93450470570466204</v>
      </c>
    </row>
    <row r="1905" spans="19:26" x14ac:dyDescent="0.2">
      <c r="S1905" s="58">
        <v>3.3609592216001154</v>
      </c>
      <c r="T1905" s="58">
        <v>4.9939460826530926</v>
      </c>
      <c r="U1905" s="58">
        <v>4.0385639495800465</v>
      </c>
      <c r="V1905" s="58">
        <v>5.6843603801746578</v>
      </c>
      <c r="W1905" s="58">
        <v>0.75233194980030349</v>
      </c>
      <c r="X1905" s="58">
        <v>0.58930380673600635</v>
      </c>
      <c r="Y1905" s="58">
        <v>0.80633726695667651</v>
      </c>
      <c r="Z1905" s="58">
        <v>0.94421828015878706</v>
      </c>
    </row>
    <row r="1906" spans="19:26" x14ac:dyDescent="0.2">
      <c r="S1906" s="58">
        <v>6.3881557344139841</v>
      </c>
      <c r="T1906" s="58">
        <v>16.863654429448317</v>
      </c>
      <c r="U1906" s="58">
        <v>5.9394151871602716</v>
      </c>
      <c r="V1906" s="58">
        <v>18.23435618455558</v>
      </c>
      <c r="W1906" s="58">
        <v>0.7465659267961563</v>
      </c>
      <c r="X1906" s="58">
        <v>0.71869391527798532</v>
      </c>
      <c r="Y1906" s="58">
        <v>0.8524473719462593</v>
      </c>
      <c r="Z1906" s="58">
        <v>0.90353952041345464</v>
      </c>
    </row>
    <row r="1907" spans="19:26" x14ac:dyDescent="0.2">
      <c r="S1907" s="58">
        <v>5.0168736614615685</v>
      </c>
      <c r="T1907" s="58">
        <v>10.536043952278309</v>
      </c>
      <c r="U1907" s="58">
        <v>4.3606847651043692</v>
      </c>
      <c r="V1907" s="58">
        <v>9.1413394473351364</v>
      </c>
      <c r="W1907" s="58">
        <v>0.82349558392288746</v>
      </c>
      <c r="X1907" s="58">
        <v>0.63712231046275969</v>
      </c>
      <c r="Y1907" s="58">
        <v>0.85100591850147422</v>
      </c>
      <c r="Z1907" s="58">
        <v>0.90673650521582294</v>
      </c>
    </row>
    <row r="1908" spans="19:26" x14ac:dyDescent="0.2">
      <c r="S1908" s="58">
        <v>6.5581653153073871</v>
      </c>
      <c r="T1908" s="58">
        <v>20.99647483798859</v>
      </c>
      <c r="U1908" s="58">
        <v>6.9968504376930243</v>
      </c>
      <c r="V1908" s="58">
        <v>26.537978310629647</v>
      </c>
      <c r="W1908" s="58">
        <v>0.74915043084119348</v>
      </c>
      <c r="X1908" s="58">
        <v>0.68454287625112697</v>
      </c>
      <c r="Y1908" s="58">
        <v>0.80340371120528198</v>
      </c>
      <c r="Z1908" s="58">
        <v>0.89069775965006515</v>
      </c>
    </row>
    <row r="1909" spans="19:26" x14ac:dyDescent="0.2">
      <c r="S1909" s="58">
        <v>4.872776092246518</v>
      </c>
      <c r="T1909" s="58">
        <v>8.9488481000039464</v>
      </c>
      <c r="U1909" s="58">
        <v>5.1999373318978206</v>
      </c>
      <c r="V1909" s="58">
        <v>10.601224774771984</v>
      </c>
      <c r="W1909" s="58">
        <v>0.70586741778262541</v>
      </c>
      <c r="X1909" s="58">
        <v>0.69231885022374207</v>
      </c>
      <c r="Y1909" s="58">
        <v>0.83066379614736718</v>
      </c>
      <c r="Z1909" s="58">
        <v>0.93544479280480142</v>
      </c>
    </row>
    <row r="1910" spans="19:26" x14ac:dyDescent="0.2">
      <c r="S1910" s="58">
        <v>3.1048647924082236</v>
      </c>
      <c r="T1910" s="58">
        <v>4.5428618913756686</v>
      </c>
      <c r="U1910" s="58">
        <v>3.2280353135741393</v>
      </c>
      <c r="V1910" s="58">
        <v>4.6254639301397358</v>
      </c>
      <c r="W1910" s="58">
        <v>0.86790017750914383</v>
      </c>
      <c r="X1910" s="58">
        <v>0.56528359423121555</v>
      </c>
      <c r="Y1910" s="58">
        <v>0.82638569527911876</v>
      </c>
      <c r="Z1910" s="58">
        <v>0.93051911497720252</v>
      </c>
    </row>
    <row r="1911" spans="19:26" x14ac:dyDescent="0.2">
      <c r="S1911" s="58">
        <v>4.6179978294803021</v>
      </c>
      <c r="T1911" s="58">
        <v>8.4942058461962127</v>
      </c>
      <c r="U1911" s="58">
        <v>4.8926090642703191</v>
      </c>
      <c r="V1911" s="58">
        <v>12.510471741852395</v>
      </c>
      <c r="W1911" s="58">
        <v>0.75049944885032649</v>
      </c>
      <c r="X1911" s="58">
        <v>0.72783900271798263</v>
      </c>
      <c r="Y1911" s="58">
        <v>0.82879593376464233</v>
      </c>
      <c r="Z1911" s="58">
        <v>0.93213523487276528</v>
      </c>
    </row>
    <row r="1912" spans="19:26" x14ac:dyDescent="0.2">
      <c r="S1912" s="58">
        <v>5.9069022850154731</v>
      </c>
      <c r="T1912" s="58">
        <v>15.79026479955964</v>
      </c>
      <c r="U1912" s="58">
        <v>5.8930502223610706</v>
      </c>
      <c r="V1912" s="58">
        <v>13.806388024797119</v>
      </c>
      <c r="W1912" s="58">
        <v>0.8041884427241961</v>
      </c>
      <c r="X1912" s="58">
        <v>0.73406359843610347</v>
      </c>
      <c r="Y1912" s="58">
        <v>0.83508806871882624</v>
      </c>
      <c r="Z1912" s="58">
        <v>0.89894779042257889</v>
      </c>
    </row>
    <row r="1913" spans="19:26" x14ac:dyDescent="0.2">
      <c r="S1913" s="58">
        <v>3.112682540396142</v>
      </c>
      <c r="T1913" s="58">
        <v>4.4306333541349066</v>
      </c>
      <c r="U1913" s="58">
        <v>3.2907122421752351</v>
      </c>
      <c r="V1913" s="58">
        <v>4.0413065090143467</v>
      </c>
      <c r="W1913" s="58">
        <v>0.78208048283687337</v>
      </c>
      <c r="X1913" s="58">
        <v>0.59460546545057358</v>
      </c>
      <c r="Y1913" s="58">
        <v>0.83184470921523546</v>
      </c>
      <c r="Z1913" s="58">
        <v>0.95510734319667034</v>
      </c>
    </row>
    <row r="1914" spans="19:26" x14ac:dyDescent="0.2">
      <c r="S1914" s="58">
        <v>4.5073520903001807</v>
      </c>
      <c r="T1914" s="58">
        <v>7.5633924891720552</v>
      </c>
      <c r="U1914" s="58">
        <v>4.5071560515869376</v>
      </c>
      <c r="V1914" s="58">
        <v>7.4942975043405893</v>
      </c>
      <c r="W1914" s="58">
        <v>0.70493407215203585</v>
      </c>
      <c r="X1914" s="58">
        <v>0.60317440457025651</v>
      </c>
      <c r="Y1914" s="58">
        <v>0.85859238559901685</v>
      </c>
      <c r="Z1914" s="58">
        <v>0.94208090895860597</v>
      </c>
    </row>
    <row r="1915" spans="19:26" x14ac:dyDescent="0.2">
      <c r="S1915" s="58">
        <v>6.0083585522924734</v>
      </c>
      <c r="T1915" s="58">
        <v>18.471876433683811</v>
      </c>
      <c r="U1915" s="58">
        <v>6.8747345772904573</v>
      </c>
      <c r="V1915" s="58">
        <v>24.649814271505029</v>
      </c>
      <c r="W1915" s="58">
        <v>0.83546932522436534</v>
      </c>
      <c r="X1915" s="58">
        <v>0.67692732335386008</v>
      </c>
      <c r="Y1915" s="58">
        <v>0.814085625826929</v>
      </c>
      <c r="Z1915" s="58">
        <v>0.8887775319405492</v>
      </c>
    </row>
    <row r="1916" spans="19:26" x14ac:dyDescent="0.2">
      <c r="S1916" s="58">
        <v>4.5206131089580053</v>
      </c>
      <c r="T1916" s="58">
        <v>8.0671736244592367</v>
      </c>
      <c r="U1916" s="58">
        <v>4.7756989648879928</v>
      </c>
      <c r="V1916" s="58">
        <v>8.1377244074518167</v>
      </c>
      <c r="W1916" s="58">
        <v>0.71622792292605553</v>
      </c>
      <c r="X1916" s="58">
        <v>0.52830482494751685</v>
      </c>
      <c r="Y1916" s="58">
        <v>0.80802395229817769</v>
      </c>
      <c r="Z1916" s="58">
        <v>0.91511301625884334</v>
      </c>
    </row>
    <row r="1917" spans="19:26" x14ac:dyDescent="0.2">
      <c r="S1917" s="58">
        <v>3.345204211200381</v>
      </c>
      <c r="T1917" s="58">
        <v>4.831644954663278</v>
      </c>
      <c r="U1917" s="58">
        <v>3.5591116836104359</v>
      </c>
      <c r="V1917" s="58">
        <v>5.4520251089305081</v>
      </c>
      <c r="W1917" s="58">
        <v>0.78456674452116326</v>
      </c>
      <c r="X1917" s="58">
        <v>0.51493921527380082</v>
      </c>
      <c r="Y1917" s="58">
        <v>0.889644390172591</v>
      </c>
      <c r="Z1917" s="58">
        <v>0.94748931971895556</v>
      </c>
    </row>
    <row r="1918" spans="19:26" x14ac:dyDescent="0.2">
      <c r="S1918" s="58">
        <v>5.7843238062105096</v>
      </c>
      <c r="T1918" s="58">
        <v>14.606518768205007</v>
      </c>
      <c r="U1918" s="58">
        <v>6.0562955266396177</v>
      </c>
      <c r="V1918" s="58">
        <v>16.218455247223432</v>
      </c>
      <c r="W1918" s="58">
        <v>0.7944376141799363</v>
      </c>
      <c r="X1918" s="58">
        <v>0.73167090781072819</v>
      </c>
      <c r="Y1918" s="58">
        <v>0.8375374842037322</v>
      </c>
      <c r="Z1918" s="58">
        <v>0.90241644597565818</v>
      </c>
    </row>
    <row r="1919" spans="19:26" x14ac:dyDescent="0.2">
      <c r="S1919" s="58">
        <v>5.7160205312543413</v>
      </c>
      <c r="T1919" s="58">
        <v>14.722655414626193</v>
      </c>
      <c r="U1919" s="58">
        <v>6.3024563081114682</v>
      </c>
      <c r="V1919" s="58">
        <v>23.316244328783938</v>
      </c>
      <c r="W1919" s="58">
        <v>0.83824555026891301</v>
      </c>
      <c r="X1919" s="58">
        <v>0.65649532037589819</v>
      </c>
      <c r="Y1919" s="58">
        <v>0.85114076504245106</v>
      </c>
      <c r="Z1919" s="58">
        <v>0.89604746528535029</v>
      </c>
    </row>
    <row r="1920" spans="19:26" x14ac:dyDescent="0.2">
      <c r="S1920" s="58">
        <v>3.9389336237025954</v>
      </c>
      <c r="T1920" s="58">
        <v>6.5065075010609723</v>
      </c>
      <c r="U1920" s="58">
        <v>3.9574875170734019</v>
      </c>
      <c r="V1920" s="58">
        <v>6.8709666730122976</v>
      </c>
      <c r="W1920" s="58">
        <v>0.79508609780353001</v>
      </c>
      <c r="X1920" s="58">
        <v>0.70508470625829389</v>
      </c>
      <c r="Y1920" s="58">
        <v>0.83939315375556933</v>
      </c>
      <c r="Z1920" s="58">
        <v>0.94084064954529056</v>
      </c>
    </row>
    <row r="1921" spans="19:26" x14ac:dyDescent="0.2">
      <c r="S1921" s="58">
        <v>4.438350101748358</v>
      </c>
      <c r="T1921" s="58">
        <v>8.0658503297952979</v>
      </c>
      <c r="U1921" s="58">
        <v>4.2939065337141376</v>
      </c>
      <c r="V1921" s="58">
        <v>9.2906652980445568</v>
      </c>
      <c r="W1921" s="58">
        <v>0.74199080453731581</v>
      </c>
      <c r="X1921" s="58">
        <v>0.59375353774876027</v>
      </c>
      <c r="Y1921" s="58">
        <v>0.79933872652066484</v>
      </c>
      <c r="Z1921" s="58">
        <v>0.91636732257272013</v>
      </c>
    </row>
    <row r="1922" spans="19:26" x14ac:dyDescent="0.2">
      <c r="S1922" s="58">
        <v>3.6794483865697818</v>
      </c>
      <c r="T1922" s="58">
        <v>5.9059300545482678</v>
      </c>
      <c r="U1922" s="58">
        <v>3.8502103320258065</v>
      </c>
      <c r="V1922" s="58">
        <v>5.9413095713482083</v>
      </c>
      <c r="W1922" s="58">
        <v>0.80861786850694473</v>
      </c>
      <c r="X1922" s="58">
        <v>0.65893637830854268</v>
      </c>
      <c r="Y1922" s="58">
        <v>0.81928965903202589</v>
      </c>
      <c r="Z1922" s="58">
        <v>0.93413859074463601</v>
      </c>
    </row>
    <row r="1923" spans="19:26" x14ac:dyDescent="0.2">
      <c r="S1923" s="58">
        <v>5.5979507076402566</v>
      </c>
      <c r="T1923" s="58">
        <v>13.004233633116625</v>
      </c>
      <c r="U1923" s="58">
        <v>6.890982013366922</v>
      </c>
      <c r="V1923" s="58">
        <v>17.148579703949117</v>
      </c>
      <c r="W1923" s="58">
        <v>0.74559552583763955</v>
      </c>
      <c r="X1923" s="58">
        <v>0.6468070593892683</v>
      </c>
      <c r="Y1923" s="58">
        <v>0.81425020253420766</v>
      </c>
      <c r="Z1923" s="58">
        <v>0.90337509431206975</v>
      </c>
    </row>
    <row r="1924" spans="19:26" x14ac:dyDescent="0.2">
      <c r="S1924" s="58">
        <v>6.5078468784616659</v>
      </c>
      <c r="T1924" s="58">
        <v>21.466353970676877</v>
      </c>
      <c r="U1924" s="58">
        <v>5.919628426794195</v>
      </c>
      <c r="V1924" s="58">
        <v>17.481427987049923</v>
      </c>
      <c r="W1924" s="58">
        <v>0.79924229355792997</v>
      </c>
      <c r="X1924" s="58">
        <v>0.68206395823726862</v>
      </c>
      <c r="Y1924" s="58">
        <v>0.82827898521823573</v>
      </c>
      <c r="Z1924" s="58">
        <v>0.88897113292147723</v>
      </c>
    </row>
    <row r="1925" spans="19:26" x14ac:dyDescent="0.2">
      <c r="S1925" s="58">
        <v>4.4043155389538517</v>
      </c>
      <c r="T1925" s="58">
        <v>7.6874781870680096</v>
      </c>
      <c r="U1925" s="58">
        <v>4.4299442986916517</v>
      </c>
      <c r="V1925" s="58">
        <v>7.3667248404000887</v>
      </c>
      <c r="W1925" s="58">
        <v>0.7503905856433315</v>
      </c>
      <c r="X1925" s="58">
        <v>0.73360856546177855</v>
      </c>
      <c r="Y1925" s="58">
        <v>0.84024173359656185</v>
      </c>
      <c r="Z1925" s="58">
        <v>0.94237870845164473</v>
      </c>
    </row>
    <row r="1926" spans="19:26" x14ac:dyDescent="0.2">
      <c r="S1926" s="58">
        <v>4.1467157948273883</v>
      </c>
      <c r="T1926" s="58">
        <v>7.0953580520099102</v>
      </c>
      <c r="U1926" s="58">
        <v>4.7854092636013572</v>
      </c>
      <c r="V1926" s="58">
        <v>8.8675554957810689</v>
      </c>
      <c r="W1926" s="58">
        <v>0.79222224109778683</v>
      </c>
      <c r="X1926" s="58">
        <v>0.63944998563044475</v>
      </c>
      <c r="Y1926" s="58">
        <v>0.84307475448584801</v>
      </c>
      <c r="Z1926" s="58">
        <v>0.92862043664486904</v>
      </c>
    </row>
    <row r="1927" spans="19:26" x14ac:dyDescent="0.2">
      <c r="S1927" s="58">
        <v>3.9000195067437939</v>
      </c>
      <c r="T1927" s="58">
        <v>6.7379027549322483</v>
      </c>
      <c r="U1927" s="58">
        <v>4.2409319321201142</v>
      </c>
      <c r="V1927" s="58">
        <v>7.6178954705638597</v>
      </c>
      <c r="W1927" s="58">
        <v>0.83810021915626698</v>
      </c>
      <c r="X1927" s="58">
        <v>0.65890300703929072</v>
      </c>
      <c r="Y1927" s="58">
        <v>0.80206834736281629</v>
      </c>
      <c r="Z1927" s="58">
        <v>0.91840941658537467</v>
      </c>
    </row>
    <row r="1928" spans="19:26" x14ac:dyDescent="0.2">
      <c r="S1928" s="58">
        <v>2.6952630319137367</v>
      </c>
      <c r="T1928" s="58">
        <v>3.6721031558408903</v>
      </c>
      <c r="U1928" s="58">
        <v>2.9513895904744518</v>
      </c>
      <c r="V1928" s="58">
        <v>3.9738607620603217</v>
      </c>
      <c r="W1928" s="58">
        <v>0.8235361534242317</v>
      </c>
      <c r="X1928" s="58">
        <v>0.5597524407699821</v>
      </c>
      <c r="Y1928" s="58">
        <v>0.78448298559376795</v>
      </c>
      <c r="Z1928" s="58">
        <v>0.93995356539590458</v>
      </c>
    </row>
    <row r="1929" spans="19:26" x14ac:dyDescent="0.2">
      <c r="S1929" s="58">
        <v>6.2490032063483634</v>
      </c>
      <c r="T1929" s="58">
        <v>21.103871566341589</v>
      </c>
      <c r="U1929" s="58">
        <v>6.7572417599363197</v>
      </c>
      <c r="V1929" s="58">
        <v>20.039447907065547</v>
      </c>
      <c r="W1929" s="58">
        <v>0.85487572305714177</v>
      </c>
      <c r="X1929" s="58">
        <v>0.71482478864870169</v>
      </c>
      <c r="Y1929" s="58">
        <v>0.82716662994748213</v>
      </c>
      <c r="Z1929" s="58">
        <v>0.88753712580112287</v>
      </c>
    </row>
    <row r="1930" spans="19:26" x14ac:dyDescent="0.2">
      <c r="S1930" s="58">
        <v>5.0108385409846132</v>
      </c>
      <c r="T1930" s="58">
        <v>10.787892017755434</v>
      </c>
      <c r="U1930" s="58">
        <v>6.0524375793469902</v>
      </c>
      <c r="V1930" s="58">
        <v>11.377289658835091</v>
      </c>
      <c r="W1930" s="58">
        <v>0.81065301046502647</v>
      </c>
      <c r="X1930" s="58">
        <v>0.6995959706678464</v>
      </c>
      <c r="Y1930" s="58">
        <v>0.82191302065678473</v>
      </c>
      <c r="Z1930" s="58">
        <v>0.90764026970842104</v>
      </c>
    </row>
    <row r="1931" spans="19:26" x14ac:dyDescent="0.2">
      <c r="S1931" s="58">
        <v>4.5122053748464017</v>
      </c>
      <c r="T1931" s="58">
        <v>9.0085868945087455</v>
      </c>
      <c r="U1931" s="58">
        <v>5.0788317074579936</v>
      </c>
      <c r="V1931" s="58">
        <v>11.863383301284861</v>
      </c>
      <c r="W1931" s="58">
        <v>0.83206760690422454</v>
      </c>
      <c r="X1931" s="58">
        <v>0.62910174316353218</v>
      </c>
      <c r="Y1931" s="58">
        <v>0.79828426916308437</v>
      </c>
      <c r="Z1931" s="58">
        <v>0.90392016922805685</v>
      </c>
    </row>
    <row r="1932" spans="19:26" x14ac:dyDescent="0.2">
      <c r="S1932" s="58">
        <v>4.0063288961031924</v>
      </c>
      <c r="T1932" s="58">
        <v>6.5564443625782403</v>
      </c>
      <c r="U1932" s="58">
        <v>3.2688711870947857</v>
      </c>
      <c r="V1932" s="58">
        <v>4.481455194886979</v>
      </c>
      <c r="W1932" s="58">
        <v>0.71437015396621906</v>
      </c>
      <c r="X1932" s="58">
        <v>0.60374009827821562</v>
      </c>
      <c r="Y1932" s="58">
        <v>0.79806822718903669</v>
      </c>
      <c r="Z1932" s="58">
        <v>0.93422707032000785</v>
      </c>
    </row>
    <row r="1933" spans="19:26" x14ac:dyDescent="0.2">
      <c r="S1933" s="58">
        <v>3.4661287474320459</v>
      </c>
      <c r="T1933" s="58">
        <v>5.4295969676557361</v>
      </c>
      <c r="U1933" s="58">
        <v>4.112619016051732</v>
      </c>
      <c r="V1933" s="58">
        <v>6.6586465771554693</v>
      </c>
      <c r="W1933" s="58">
        <v>0.81749904274911034</v>
      </c>
      <c r="X1933" s="58">
        <v>0.64049953032693696</v>
      </c>
      <c r="Y1933" s="58">
        <v>0.79811715138846462</v>
      </c>
      <c r="Z1933" s="58">
        <v>0.93041067634717489</v>
      </c>
    </row>
    <row r="1934" spans="19:26" x14ac:dyDescent="0.2">
      <c r="S1934" s="58">
        <v>4.7648993934346482</v>
      </c>
      <c r="T1934" s="58">
        <v>9.8806806171726276</v>
      </c>
      <c r="U1934" s="58">
        <v>4.3961341070493436</v>
      </c>
      <c r="V1934" s="58">
        <v>9.4332948936735619</v>
      </c>
      <c r="W1934" s="58">
        <v>0.83491291909358134</v>
      </c>
      <c r="X1934" s="58">
        <v>0.81220810513065544</v>
      </c>
      <c r="Y1934" s="58">
        <v>0.82078062533623652</v>
      </c>
      <c r="Z1934" s="58">
        <v>0.91615859290843094</v>
      </c>
    </row>
    <row r="1935" spans="19:26" x14ac:dyDescent="0.2">
      <c r="S1935" s="58">
        <v>7.0656861232131689</v>
      </c>
      <c r="T1935" s="58">
        <v>21.353738985429629</v>
      </c>
      <c r="U1935" s="58">
        <v>6.7762296463174847</v>
      </c>
      <c r="V1935" s="58">
        <v>22.695121644691525</v>
      </c>
      <c r="W1935" s="58">
        <v>0.68846052294212567</v>
      </c>
      <c r="X1935" s="58">
        <v>0.67468668935150877</v>
      </c>
      <c r="Y1935" s="58">
        <v>0.81271544149724195</v>
      </c>
      <c r="Z1935" s="58">
        <v>0.89611672051589841</v>
      </c>
    </row>
    <row r="1936" spans="19:26" x14ac:dyDescent="0.2">
      <c r="S1936" s="58">
        <v>4.6747755084995442</v>
      </c>
      <c r="T1936" s="58">
        <v>8.01968177999081</v>
      </c>
      <c r="U1936" s="58">
        <v>4.2798044729622697</v>
      </c>
      <c r="V1936" s="58">
        <v>7.0311033450130331</v>
      </c>
      <c r="W1936" s="58">
        <v>0.69255341528337921</v>
      </c>
      <c r="X1936" s="58">
        <v>0.60815893513991115</v>
      </c>
      <c r="Y1936" s="58">
        <v>0.84926278952350009</v>
      </c>
      <c r="Z1936" s="58">
        <v>0.93989005861911201</v>
      </c>
    </row>
    <row r="1937" spans="19:26" x14ac:dyDescent="0.2">
      <c r="S1937" s="58">
        <v>3.8058732407901941</v>
      </c>
      <c r="T1937" s="58">
        <v>6.1532275041179014</v>
      </c>
      <c r="U1937" s="58">
        <v>3.9703893815174713</v>
      </c>
      <c r="V1937" s="58">
        <v>6.9800290959907993</v>
      </c>
      <c r="W1937" s="58">
        <v>0.75378916126870088</v>
      </c>
      <c r="X1937" s="58">
        <v>0.65457224984111029</v>
      </c>
      <c r="Y1937" s="58">
        <v>0.80124016187990987</v>
      </c>
      <c r="Z1937" s="58">
        <v>0.93701687491959507</v>
      </c>
    </row>
    <row r="1938" spans="19:26" x14ac:dyDescent="0.2">
      <c r="S1938" s="58">
        <v>5.4529384182636065</v>
      </c>
      <c r="T1938" s="58">
        <v>13.60510416061326</v>
      </c>
      <c r="U1938" s="58">
        <v>5.5327209776865836</v>
      </c>
      <c r="V1938" s="58">
        <v>16.165180164276681</v>
      </c>
      <c r="W1938" s="58">
        <v>0.85096328139642052</v>
      </c>
      <c r="X1938" s="58">
        <v>0.70451944154080459</v>
      </c>
      <c r="Y1938" s="58">
        <v>0.83476926995141676</v>
      </c>
      <c r="Z1938" s="58">
        <v>0.89821817216360256</v>
      </c>
    </row>
    <row r="1939" spans="19:26" x14ac:dyDescent="0.2">
      <c r="S1939" s="58">
        <v>3.2836109379163276</v>
      </c>
      <c r="T1939" s="58">
        <v>4.8297265408650958</v>
      </c>
      <c r="U1939" s="58">
        <v>2.6982716978381944</v>
      </c>
      <c r="V1939" s="58">
        <v>3.8763365673230008</v>
      </c>
      <c r="W1939" s="58">
        <v>0.85130412005252676</v>
      </c>
      <c r="X1939" s="58">
        <v>0.58278953527352273</v>
      </c>
      <c r="Y1939" s="58">
        <v>0.87934167414912578</v>
      </c>
      <c r="Z1939" s="58">
        <v>0.94384720379316711</v>
      </c>
    </row>
    <row r="1940" spans="19:26" x14ac:dyDescent="0.2">
      <c r="S1940" s="58">
        <v>4.6462275058928526</v>
      </c>
      <c r="T1940" s="58">
        <v>8.9308137635494695</v>
      </c>
      <c r="U1940" s="58">
        <v>4.5970642952507497</v>
      </c>
      <c r="V1940" s="58">
        <v>8.2964652978886395</v>
      </c>
      <c r="W1940" s="58">
        <v>0.84087529410266759</v>
      </c>
      <c r="X1940" s="58">
        <v>0.67721701375600785</v>
      </c>
      <c r="Y1940" s="58">
        <v>0.86757103885519071</v>
      </c>
      <c r="Z1940" s="58">
        <v>0.91745909736451026</v>
      </c>
    </row>
    <row r="1941" spans="19:26" x14ac:dyDescent="0.2">
      <c r="S1941" s="58">
        <v>4.1622568504617119</v>
      </c>
      <c r="T1941" s="58">
        <v>7.4439450557505396</v>
      </c>
      <c r="U1941" s="58">
        <v>4.4100850720039579</v>
      </c>
      <c r="V1941" s="58">
        <v>6.9139765906358965</v>
      </c>
      <c r="W1941" s="58">
        <v>0.83270411864637972</v>
      </c>
      <c r="X1941" s="58">
        <v>0.69605214264248805</v>
      </c>
      <c r="Y1941" s="58">
        <v>0.82527314371269656</v>
      </c>
      <c r="Z1941" s="58">
        <v>0.92208231989230116</v>
      </c>
    </row>
    <row r="1942" spans="19:26" x14ac:dyDescent="0.2">
      <c r="S1942" s="58">
        <v>4.1882974915781919</v>
      </c>
      <c r="T1942" s="58">
        <v>7.6421282203054455</v>
      </c>
      <c r="U1942" s="58">
        <v>4.417352301842163</v>
      </c>
      <c r="V1942" s="58">
        <v>8.7325089960105835</v>
      </c>
      <c r="W1942" s="58">
        <v>0.84882121562902457</v>
      </c>
      <c r="X1942" s="58">
        <v>0.6009140210264392</v>
      </c>
      <c r="Y1942" s="58">
        <v>0.82049583611956778</v>
      </c>
      <c r="Z1942" s="58">
        <v>0.90959626237278357</v>
      </c>
    </row>
    <row r="1943" spans="19:26" x14ac:dyDescent="0.2">
      <c r="S1943" s="58">
        <v>4.3128116847400957</v>
      </c>
      <c r="T1943" s="58">
        <v>7.4473902229439668</v>
      </c>
      <c r="U1943" s="58">
        <v>3.6690018882408855</v>
      </c>
      <c r="V1943" s="58">
        <v>5.6242899102817958</v>
      </c>
      <c r="W1943" s="58">
        <v>0.76334871914542257</v>
      </c>
      <c r="X1943" s="58">
        <v>0.64061739753043501</v>
      </c>
      <c r="Y1943" s="58">
        <v>0.84504863827354426</v>
      </c>
      <c r="Z1943" s="58">
        <v>0.93151278719177288</v>
      </c>
    </row>
    <row r="1944" spans="19:26" x14ac:dyDescent="0.2">
      <c r="S1944" s="58">
        <v>4.0583747722046839</v>
      </c>
      <c r="T1944" s="58">
        <v>7.0024575124479149</v>
      </c>
      <c r="U1944" s="58">
        <v>3.7238884520266091</v>
      </c>
      <c r="V1944" s="58">
        <v>6.6511309607647853</v>
      </c>
      <c r="W1944" s="58">
        <v>0.81138947385076743</v>
      </c>
      <c r="X1944" s="58">
        <v>0.67802542756775885</v>
      </c>
      <c r="Y1944" s="58">
        <v>0.82613168020867445</v>
      </c>
      <c r="Z1944" s="58">
        <v>0.92697504203479864</v>
      </c>
    </row>
    <row r="1945" spans="19:26" x14ac:dyDescent="0.2">
      <c r="S1945" s="58">
        <v>3.4555284386944569</v>
      </c>
      <c r="T1945" s="58">
        <v>5.3990406614483772</v>
      </c>
      <c r="U1945" s="58">
        <v>3.3682066364296892</v>
      </c>
      <c r="V1945" s="58">
        <v>5.3606832127374036</v>
      </c>
      <c r="W1945" s="58">
        <v>0.85225887584132631</v>
      </c>
      <c r="X1945" s="58">
        <v>0.57289118920702609</v>
      </c>
      <c r="Y1945" s="58">
        <v>0.82160290346536424</v>
      </c>
      <c r="Z1945" s="58">
        <v>0.92274965005179665</v>
      </c>
    </row>
    <row r="1946" spans="19:26" x14ac:dyDescent="0.2">
      <c r="S1946" s="58">
        <v>3.4571401926435561</v>
      </c>
      <c r="T1946" s="58">
        <v>5.3536893108911121</v>
      </c>
      <c r="U1946" s="58">
        <v>3.2595678886990296</v>
      </c>
      <c r="V1946" s="58">
        <v>5.7267456464157398</v>
      </c>
      <c r="W1946" s="58">
        <v>0.79711675895246015</v>
      </c>
      <c r="X1946" s="58">
        <v>0.64613694308334824</v>
      </c>
      <c r="Y1946" s="58">
        <v>0.79988790669845622</v>
      </c>
      <c r="Z1946" s="58">
        <v>0.93608450379980801</v>
      </c>
    </row>
    <row r="1947" spans="19:26" x14ac:dyDescent="0.2">
      <c r="S1947" s="58">
        <v>4.6645499866919007</v>
      </c>
      <c r="T1947" s="58">
        <v>8.5569288001426322</v>
      </c>
      <c r="U1947" s="58">
        <v>4.6163552738888702</v>
      </c>
      <c r="V1947" s="58">
        <v>8.8911509311344172</v>
      </c>
      <c r="W1947" s="58">
        <v>0.74367700970329731</v>
      </c>
      <c r="X1947" s="58">
        <v>0.69813703567082164</v>
      </c>
      <c r="Y1947" s="58">
        <v>0.83363363351113517</v>
      </c>
      <c r="Z1947" s="58">
        <v>0.930994067524057</v>
      </c>
    </row>
    <row r="1948" spans="19:26" x14ac:dyDescent="0.2">
      <c r="S1948" s="58">
        <v>3.821625196916695</v>
      </c>
      <c r="T1948" s="58">
        <v>6.2872811635415644</v>
      </c>
      <c r="U1948" s="58">
        <v>3.371415732668567</v>
      </c>
      <c r="V1948" s="58">
        <v>5.7380466671420844</v>
      </c>
      <c r="W1948" s="58">
        <v>0.79611128634406936</v>
      </c>
      <c r="X1948" s="58">
        <v>0.68094897307134072</v>
      </c>
      <c r="Y1948" s="58">
        <v>0.81470477448197176</v>
      </c>
      <c r="Z1948" s="58">
        <v>0.93386347737755837</v>
      </c>
    </row>
    <row r="1949" spans="19:26" x14ac:dyDescent="0.2">
      <c r="S1949" s="58">
        <v>4.656322207497082</v>
      </c>
      <c r="T1949" s="58">
        <v>8.3453969347326602</v>
      </c>
      <c r="U1949" s="58">
        <v>4.9970643636473309</v>
      </c>
      <c r="V1949" s="58">
        <v>7.7190572171701293</v>
      </c>
      <c r="W1949" s="58">
        <v>0.74180013371387821</v>
      </c>
      <c r="X1949" s="58">
        <v>0.74492761196215274</v>
      </c>
      <c r="Y1949" s="58">
        <v>0.8532604238489353</v>
      </c>
      <c r="Z1949" s="58">
        <v>0.94308878889140868</v>
      </c>
    </row>
    <row r="1950" spans="19:26" x14ac:dyDescent="0.2">
      <c r="S1950" s="58">
        <v>6.659537839898392</v>
      </c>
      <c r="T1950" s="58">
        <v>20.523042402289104</v>
      </c>
      <c r="U1950" s="58">
        <v>7.0187772399181698</v>
      </c>
      <c r="V1950" s="58">
        <v>27.535067771662042</v>
      </c>
      <c r="W1950" s="58">
        <v>0.75433340835934859</v>
      </c>
      <c r="X1950" s="58">
        <v>0.61671854739427212</v>
      </c>
      <c r="Y1950" s="58">
        <v>0.83071311150475868</v>
      </c>
      <c r="Z1950" s="58">
        <v>0.89026239211087221</v>
      </c>
    </row>
    <row r="1951" spans="19:26" x14ac:dyDescent="0.2">
      <c r="S1951" s="58">
        <v>3.5560068316113647</v>
      </c>
      <c r="T1951" s="58">
        <v>5.5637786604628348</v>
      </c>
      <c r="U1951" s="58">
        <v>3.5515892514311567</v>
      </c>
      <c r="V1951" s="58">
        <v>6.3399814065092288</v>
      </c>
      <c r="W1951" s="58">
        <v>0.80863793543229756</v>
      </c>
      <c r="X1951" s="58">
        <v>0.62169215334438799</v>
      </c>
      <c r="Y1951" s="58">
        <v>0.82214007303519754</v>
      </c>
      <c r="Z1951" s="58">
        <v>0.93395816939452225</v>
      </c>
    </row>
    <row r="1952" spans="19:26" x14ac:dyDescent="0.2">
      <c r="S1952" s="58">
        <v>4.9175117018603283</v>
      </c>
      <c r="T1952" s="58">
        <v>9.8079228694943481</v>
      </c>
      <c r="U1952" s="58">
        <v>4.9652915040884968</v>
      </c>
      <c r="V1952" s="58">
        <v>10.253314619563909</v>
      </c>
      <c r="W1952" s="58">
        <v>0.7339269396002297</v>
      </c>
      <c r="X1952" s="58">
        <v>0.58574715023819668</v>
      </c>
      <c r="Y1952" s="58">
        <v>0.79956801948713885</v>
      </c>
      <c r="Z1952" s="58">
        <v>0.90841371132592408</v>
      </c>
    </row>
    <row r="1953" spans="19:26" x14ac:dyDescent="0.2">
      <c r="S1953" s="58">
        <v>4.3021193983618433</v>
      </c>
      <c r="T1953" s="58">
        <v>7.4299359983130717</v>
      </c>
      <c r="U1953" s="58">
        <v>3.4835859919415584</v>
      </c>
      <c r="V1953" s="58">
        <v>6.0519223889161964</v>
      </c>
      <c r="W1953" s="58">
        <v>0.75857643654685569</v>
      </c>
      <c r="X1953" s="58">
        <v>0.62477285442679542</v>
      </c>
      <c r="Y1953" s="58">
        <v>0.83824893973679238</v>
      </c>
      <c r="Z1953" s="58">
        <v>0.9291969717305042</v>
      </c>
    </row>
    <row r="1954" spans="19:26" x14ac:dyDescent="0.2">
      <c r="S1954" s="58">
        <v>4.177689551531941</v>
      </c>
      <c r="T1954" s="58">
        <v>6.9190572014501539</v>
      </c>
      <c r="U1954" s="58">
        <v>4.1359947767242913</v>
      </c>
      <c r="V1954" s="58">
        <v>8.0391802465570006</v>
      </c>
      <c r="W1954" s="58">
        <v>0.74167969574317405</v>
      </c>
      <c r="X1954" s="58">
        <v>0.63469043928971014</v>
      </c>
      <c r="Y1954" s="58">
        <v>0.84609857190997861</v>
      </c>
      <c r="Z1954" s="58">
        <v>0.94059427656225669</v>
      </c>
    </row>
    <row r="1955" spans="19:26" x14ac:dyDescent="0.2">
      <c r="S1955" s="58">
        <v>4.977472937410619</v>
      </c>
      <c r="T1955" s="58">
        <v>10.129725875577318</v>
      </c>
      <c r="U1955" s="58">
        <v>5.3593792489930436</v>
      </c>
      <c r="V1955" s="58">
        <v>10.384254859281178</v>
      </c>
      <c r="W1955" s="58">
        <v>0.79596575205745701</v>
      </c>
      <c r="X1955" s="58">
        <v>0.62946954185981996</v>
      </c>
      <c r="Y1955" s="58">
        <v>0.84647224359426165</v>
      </c>
      <c r="Z1955" s="58">
        <v>0.91003531080124378</v>
      </c>
    </row>
    <row r="1956" spans="19:26" x14ac:dyDescent="0.2">
      <c r="S1956" s="58">
        <v>3.5746062012344133</v>
      </c>
      <c r="T1956" s="58">
        <v>5.5951540859833173</v>
      </c>
      <c r="U1956" s="58">
        <v>3.6644790998676422</v>
      </c>
      <c r="V1956" s="58">
        <v>4.8573853535363938</v>
      </c>
      <c r="W1956" s="58">
        <v>0.78005411953780524</v>
      </c>
      <c r="X1956" s="58">
        <v>0.63226681878688118</v>
      </c>
      <c r="Y1956" s="58">
        <v>0.80587764883320889</v>
      </c>
      <c r="Z1956" s="58">
        <v>0.9362475005942974</v>
      </c>
    </row>
    <row r="1957" spans="19:26" x14ac:dyDescent="0.2">
      <c r="S1957" s="58">
        <v>4.8882097964807389</v>
      </c>
      <c r="T1957" s="58">
        <v>10.221237635700898</v>
      </c>
      <c r="U1957" s="58">
        <v>5.0277609535899392</v>
      </c>
      <c r="V1957" s="58">
        <v>10.806763744521858</v>
      </c>
      <c r="W1957" s="58">
        <v>0.85371430560989325</v>
      </c>
      <c r="X1957" s="58">
        <v>0.60044515816787003</v>
      </c>
      <c r="Y1957" s="58">
        <v>0.85205428049314058</v>
      </c>
      <c r="Z1957" s="58">
        <v>0.90255057504181535</v>
      </c>
    </row>
    <row r="1958" spans="19:26" x14ac:dyDescent="0.2">
      <c r="S1958" s="58">
        <v>3.430879562967974</v>
      </c>
      <c r="T1958" s="58">
        <v>5.2483945439367412</v>
      </c>
      <c r="U1958" s="58">
        <v>3.6479973526151581</v>
      </c>
      <c r="V1958" s="58">
        <v>5.7867610715406492</v>
      </c>
      <c r="W1958" s="58">
        <v>0.87646529271339735</v>
      </c>
      <c r="X1958" s="58">
        <v>0.58585873444155134</v>
      </c>
      <c r="Y1958" s="58">
        <v>0.86983598493588732</v>
      </c>
      <c r="Z1958" s="58">
        <v>0.93241256083762869</v>
      </c>
    </row>
    <row r="1959" spans="19:26" x14ac:dyDescent="0.2">
      <c r="S1959" s="58">
        <v>5.36675056663488</v>
      </c>
      <c r="T1959" s="58">
        <v>10.857499054686677</v>
      </c>
      <c r="U1959" s="58">
        <v>5.6868876132471646</v>
      </c>
      <c r="V1959" s="58">
        <v>13.191798437326861</v>
      </c>
      <c r="W1959" s="58">
        <v>0.70955672967716521</v>
      </c>
      <c r="X1959" s="58">
        <v>0.64799406626835965</v>
      </c>
      <c r="Y1959" s="58">
        <v>0.83240506885289145</v>
      </c>
      <c r="Z1959" s="58">
        <v>0.9190936104456906</v>
      </c>
    </row>
    <row r="1960" spans="19:26" x14ac:dyDescent="0.2">
      <c r="S1960" s="58">
        <v>4.1840710608411884</v>
      </c>
      <c r="T1960" s="58">
        <v>7.0667294342314735</v>
      </c>
      <c r="U1960" s="58">
        <v>3.9145188785992224</v>
      </c>
      <c r="V1960" s="58">
        <v>6.0313048788826533</v>
      </c>
      <c r="W1960" s="58">
        <v>0.75266629415918018</v>
      </c>
      <c r="X1960" s="58">
        <v>0.77270636304403051</v>
      </c>
      <c r="Y1960" s="58">
        <v>0.83341476868086206</v>
      </c>
      <c r="Z1960" s="58">
        <v>0.95133306527428918</v>
      </c>
    </row>
    <row r="1961" spans="19:26" x14ac:dyDescent="0.2">
      <c r="S1961" s="58">
        <v>6.0960821869859805</v>
      </c>
      <c r="T1961" s="58">
        <v>14.44133701036368</v>
      </c>
      <c r="U1961" s="58">
        <v>5.3626276482582202</v>
      </c>
      <c r="V1961" s="58">
        <v>10.677413740999059</v>
      </c>
      <c r="W1961" s="58">
        <v>0.75970138392220221</v>
      </c>
      <c r="X1961" s="58">
        <v>0.69920051233097746</v>
      </c>
      <c r="Y1961" s="58">
        <v>0.88420192696085143</v>
      </c>
      <c r="Z1961" s="58">
        <v>0.91032503916738172</v>
      </c>
    </row>
    <row r="1962" spans="19:26" x14ac:dyDescent="0.2">
      <c r="S1962" s="58">
        <v>5.6796645099515306</v>
      </c>
      <c r="T1962" s="58">
        <v>12.415303594287623</v>
      </c>
      <c r="U1962" s="58">
        <v>6.0399221427922463</v>
      </c>
      <c r="V1962" s="58">
        <v>10.544626684007511</v>
      </c>
      <c r="W1962" s="58">
        <v>0.75671631674518425</v>
      </c>
      <c r="X1962" s="58">
        <v>0.73142926160970534</v>
      </c>
      <c r="Y1962" s="58">
        <v>0.87274175769233864</v>
      </c>
      <c r="Z1962" s="58">
        <v>0.91846214139263394</v>
      </c>
    </row>
    <row r="1963" spans="19:26" x14ac:dyDescent="0.2">
      <c r="S1963" s="58">
        <v>6.968451173348079</v>
      </c>
      <c r="T1963" s="58">
        <v>22.410958965895727</v>
      </c>
      <c r="U1963" s="58">
        <v>6.3132019417787673</v>
      </c>
      <c r="V1963" s="58">
        <v>16.747302304733768</v>
      </c>
      <c r="W1963" s="58">
        <v>0.775466943630164</v>
      </c>
      <c r="X1963" s="58">
        <v>0.56619528823178744</v>
      </c>
      <c r="Y1963" s="58">
        <v>0.87015335616528622</v>
      </c>
      <c r="Z1963" s="58">
        <v>0.88768811976335382</v>
      </c>
    </row>
    <row r="1964" spans="19:26" x14ac:dyDescent="0.2">
      <c r="S1964" s="58">
        <v>4.4528989618723402</v>
      </c>
      <c r="T1964" s="58">
        <v>8.1353408232588702</v>
      </c>
      <c r="U1964" s="58">
        <v>4.024579472677777</v>
      </c>
      <c r="V1964" s="58">
        <v>7.13279467237638</v>
      </c>
      <c r="W1964" s="58">
        <v>0.82973324301912732</v>
      </c>
      <c r="X1964" s="58">
        <v>0.67279184285396831</v>
      </c>
      <c r="Y1964" s="58">
        <v>0.86884297892454321</v>
      </c>
      <c r="Z1964" s="58">
        <v>0.9234944899270574</v>
      </c>
    </row>
    <row r="1965" spans="19:26" x14ac:dyDescent="0.2">
      <c r="S1965" s="58">
        <v>5.6932568955589877</v>
      </c>
      <c r="T1965" s="58">
        <v>12.060784996632107</v>
      </c>
      <c r="U1965" s="58">
        <v>6.6048358871966446</v>
      </c>
      <c r="V1965" s="58">
        <v>13.622255739746208</v>
      </c>
      <c r="W1965" s="58">
        <v>0.70555312817344951</v>
      </c>
      <c r="X1965" s="58">
        <v>0.76081971875462362</v>
      </c>
      <c r="Y1965" s="58">
        <v>0.84119331610129566</v>
      </c>
      <c r="Z1965" s="58">
        <v>0.92652042947641511</v>
      </c>
    </row>
    <row r="1966" spans="19:26" x14ac:dyDescent="0.2">
      <c r="S1966" s="58">
        <v>3.458851076791269</v>
      </c>
      <c r="T1966" s="58">
        <v>5.3435571524785797</v>
      </c>
      <c r="U1966" s="58">
        <v>3.9048267744059735</v>
      </c>
      <c r="V1966" s="58">
        <v>5.9396101534463153</v>
      </c>
      <c r="W1966" s="58">
        <v>0.82973185033282493</v>
      </c>
      <c r="X1966" s="58">
        <v>0.60418299510114104</v>
      </c>
      <c r="Y1966" s="58">
        <v>0.82737684394995836</v>
      </c>
      <c r="Z1966" s="58">
        <v>0.93186132668152499</v>
      </c>
    </row>
    <row r="1967" spans="19:26" x14ac:dyDescent="0.2">
      <c r="S1967" s="58">
        <v>5.5374517224659074</v>
      </c>
      <c r="T1967" s="58">
        <v>12.74875992624967</v>
      </c>
      <c r="U1967" s="58">
        <v>5.2490768767022118</v>
      </c>
      <c r="V1967" s="58">
        <v>14.867824365666612</v>
      </c>
      <c r="W1967" s="58">
        <v>0.81293545947454637</v>
      </c>
      <c r="X1967" s="58">
        <v>0.60814508826953528</v>
      </c>
      <c r="Y1967" s="58">
        <v>0.86822138035565299</v>
      </c>
      <c r="Z1967" s="58">
        <v>0.90103051296857228</v>
      </c>
    </row>
    <row r="1968" spans="19:26" x14ac:dyDescent="0.2">
      <c r="S1968" s="58">
        <v>3.9215577125292458</v>
      </c>
      <c r="T1968" s="58">
        <v>6.7111004399380709</v>
      </c>
      <c r="U1968" s="58">
        <v>3.5701552275679145</v>
      </c>
      <c r="V1968" s="58">
        <v>6.2171540662514966</v>
      </c>
      <c r="W1968" s="58">
        <v>0.81199766523469596</v>
      </c>
      <c r="X1968" s="58">
        <v>0.63387057612392206</v>
      </c>
      <c r="Y1968" s="58">
        <v>0.80201587823205511</v>
      </c>
      <c r="Z1968" s="58">
        <v>0.91960091589712012</v>
      </c>
    </row>
    <row r="1969" spans="19:26" x14ac:dyDescent="0.2">
      <c r="S1969" s="58">
        <v>7.5177425397328674</v>
      </c>
      <c r="T1969" s="58">
        <v>27.88310596761173</v>
      </c>
      <c r="U1969" s="58">
        <v>6.7839830192435011</v>
      </c>
      <c r="V1969" s="58">
        <v>23.864662366973231</v>
      </c>
      <c r="W1969" s="58">
        <v>0.7255203155686506</v>
      </c>
      <c r="X1969" s="58">
        <v>0.7231842482717652</v>
      </c>
      <c r="Y1969" s="58">
        <v>0.83548984687172845</v>
      </c>
      <c r="Z1969" s="58">
        <v>0.89040185293937035</v>
      </c>
    </row>
    <row r="1970" spans="19:26" x14ac:dyDescent="0.2">
      <c r="S1970" s="58">
        <v>6.1375253844786233</v>
      </c>
      <c r="T1970" s="58">
        <v>12.897048730969241</v>
      </c>
      <c r="U1970" s="58">
        <v>6.8685556261713598</v>
      </c>
      <c r="V1970" s="58">
        <v>13.181528643525311</v>
      </c>
      <c r="W1970" s="58">
        <v>0.67173020912636694</v>
      </c>
      <c r="X1970" s="58">
        <v>0.77486928173345215</v>
      </c>
      <c r="Y1970" s="58">
        <v>0.85912493343174101</v>
      </c>
      <c r="Z1970" s="58">
        <v>0.93612361359824925</v>
      </c>
    </row>
    <row r="1971" spans="19:26" x14ac:dyDescent="0.2">
      <c r="S1971" s="58">
        <v>3.8571018571301998</v>
      </c>
      <c r="T1971" s="58">
        <v>6.4443010232179176</v>
      </c>
      <c r="U1971" s="58">
        <v>3.7510341331288686</v>
      </c>
      <c r="V1971" s="58">
        <v>6.5988193694852066</v>
      </c>
      <c r="W1971" s="58">
        <v>0.78111985390318861</v>
      </c>
      <c r="X1971" s="58">
        <v>0.59444194128582917</v>
      </c>
      <c r="Y1971" s="58">
        <v>0.79330073829056791</v>
      </c>
      <c r="Z1971" s="58">
        <v>0.92015318113299183</v>
      </c>
    </row>
    <row r="1972" spans="19:26" x14ac:dyDescent="0.2">
      <c r="S1972" s="58">
        <v>5.3217196791880657</v>
      </c>
      <c r="T1972" s="58">
        <v>10.896426213032271</v>
      </c>
      <c r="U1972" s="58">
        <v>4.9956894475837004</v>
      </c>
      <c r="V1972" s="58">
        <v>8.7191822360213074</v>
      </c>
      <c r="W1972" s="58">
        <v>0.71164961619455802</v>
      </c>
      <c r="X1972" s="58">
        <v>0.60684448829718274</v>
      </c>
      <c r="Y1972" s="58">
        <v>0.82014012524673263</v>
      </c>
      <c r="Z1972" s="58">
        <v>0.91258867731397009</v>
      </c>
    </row>
    <row r="1973" spans="19:26" x14ac:dyDescent="0.2">
      <c r="S1973" s="58">
        <v>3.9771941439957925</v>
      </c>
      <c r="T1973" s="58">
        <v>6.7125937759564609</v>
      </c>
      <c r="U1973" s="58">
        <v>4.0730885541351114</v>
      </c>
      <c r="V1973" s="58">
        <v>7.5106381132156059</v>
      </c>
      <c r="W1973" s="58">
        <v>0.82296970257975233</v>
      </c>
      <c r="X1973" s="58">
        <v>0.69278410163694537</v>
      </c>
      <c r="Y1973" s="58">
        <v>0.84200557347666471</v>
      </c>
      <c r="Z1973" s="58">
        <v>0.93271600658742027</v>
      </c>
    </row>
    <row r="1974" spans="19:26" x14ac:dyDescent="0.2">
      <c r="S1974" s="58">
        <v>3.1190431517420518</v>
      </c>
      <c r="T1974" s="58">
        <v>4.5572719376960196</v>
      </c>
      <c r="U1974" s="58">
        <v>3.4065273376809757</v>
      </c>
      <c r="V1974" s="58">
        <v>4.9049701082043393</v>
      </c>
      <c r="W1974" s="58">
        <v>0.8729103131396625</v>
      </c>
      <c r="X1974" s="58">
        <v>0.61660514643386022</v>
      </c>
      <c r="Y1974" s="58">
        <v>0.83926328836146735</v>
      </c>
      <c r="Z1974" s="58">
        <v>0.93995647068597643</v>
      </c>
    </row>
    <row r="1975" spans="19:26" x14ac:dyDescent="0.2">
      <c r="S1975" s="58">
        <v>3.9448568774834811</v>
      </c>
      <c r="T1975" s="58">
        <v>6.4401158065166904</v>
      </c>
      <c r="U1975" s="58">
        <v>4.0658843993009581</v>
      </c>
      <c r="V1975" s="58">
        <v>6.5454830936487358</v>
      </c>
      <c r="W1975" s="58">
        <v>0.7747096824398888</v>
      </c>
      <c r="X1975" s="58">
        <v>0.70272895295895244</v>
      </c>
      <c r="Y1975" s="58">
        <v>0.84025909520655218</v>
      </c>
      <c r="Z1975" s="58">
        <v>0.94597170378557938</v>
      </c>
    </row>
    <row r="1976" spans="19:26" x14ac:dyDescent="0.2">
      <c r="S1976" s="58">
        <v>5.0906530764052151</v>
      </c>
      <c r="T1976" s="58">
        <v>10.907859018990235</v>
      </c>
      <c r="U1976" s="58">
        <v>4.7446620574019738</v>
      </c>
      <c r="V1976" s="58">
        <v>9.5449401729782277</v>
      </c>
      <c r="W1976" s="58">
        <v>0.78282588476732373</v>
      </c>
      <c r="X1976" s="58">
        <v>0.62081758137432352</v>
      </c>
      <c r="Y1976" s="58">
        <v>0.81774320183891991</v>
      </c>
      <c r="Z1976" s="58">
        <v>0.90409228874401093</v>
      </c>
    </row>
    <row r="1977" spans="19:26" x14ac:dyDescent="0.2">
      <c r="S1977" s="58">
        <v>3.4424970613943793</v>
      </c>
      <c r="T1977" s="58">
        <v>5.227051134007576</v>
      </c>
      <c r="U1977" s="58">
        <v>2.9728020339899808</v>
      </c>
      <c r="V1977" s="58">
        <v>4.691116997554607</v>
      </c>
      <c r="W1977" s="58">
        <v>0.80745656802928911</v>
      </c>
      <c r="X1977" s="58">
        <v>0.61719905785182294</v>
      </c>
      <c r="Y1977" s="58">
        <v>0.83702675905010948</v>
      </c>
      <c r="Z1977" s="58">
        <v>0.94154446668673264</v>
      </c>
    </row>
    <row r="1978" spans="19:26" x14ac:dyDescent="0.2">
      <c r="S1978" s="58">
        <v>3.574679691393162</v>
      </c>
      <c r="T1978" s="58">
        <v>5.6901091031552919</v>
      </c>
      <c r="U1978" s="58">
        <v>4.1388882634955833</v>
      </c>
      <c r="V1978" s="58">
        <v>5.2301079705095459</v>
      </c>
      <c r="W1978" s="58">
        <v>0.80511602745606348</v>
      </c>
      <c r="X1978" s="58">
        <v>0.58285730067280639</v>
      </c>
      <c r="Y1978" s="58">
        <v>0.79854159267544422</v>
      </c>
      <c r="Z1978" s="58">
        <v>0.9228730678116861</v>
      </c>
    </row>
    <row r="1979" spans="19:26" x14ac:dyDescent="0.2">
      <c r="S1979" s="58">
        <v>2.8896173452995333</v>
      </c>
      <c r="T1979" s="58">
        <v>3.9937127131025556</v>
      </c>
      <c r="U1979" s="58">
        <v>2.3015629659730625</v>
      </c>
      <c r="V1979" s="58">
        <v>3.2878403073987368</v>
      </c>
      <c r="W1979" s="58">
        <v>0.78155360020418496</v>
      </c>
      <c r="X1979" s="58">
        <v>0.56722728526217137</v>
      </c>
      <c r="Y1979" s="58">
        <v>0.81080995333200101</v>
      </c>
      <c r="Z1979" s="58">
        <v>0.95219299164444338</v>
      </c>
    </row>
    <row r="1980" spans="19:26" x14ac:dyDescent="0.2">
      <c r="S1980" s="58">
        <v>5.7333152423739708</v>
      </c>
      <c r="T1980" s="58">
        <v>13.46395402843447</v>
      </c>
      <c r="U1980" s="58">
        <v>6.2173820210606774</v>
      </c>
      <c r="V1980" s="58">
        <v>15.649641389730732</v>
      </c>
      <c r="W1980" s="58">
        <v>0.76429522314667497</v>
      </c>
      <c r="X1980" s="58">
        <v>0.80465363049224659</v>
      </c>
      <c r="Y1980" s="58">
        <v>0.84335793766556333</v>
      </c>
      <c r="Z1980" s="58">
        <v>0.91434951331215908</v>
      </c>
    </row>
    <row r="1981" spans="19:26" x14ac:dyDescent="0.2">
      <c r="S1981" s="58">
        <v>3.7317815759259623</v>
      </c>
      <c r="T1981" s="58">
        <v>5.8218965599885584</v>
      </c>
      <c r="U1981" s="58">
        <v>3.7954582872117304</v>
      </c>
      <c r="V1981" s="58">
        <v>5.5399683327509948</v>
      </c>
      <c r="W1981" s="58">
        <v>0.77132444248954102</v>
      </c>
      <c r="X1981" s="58">
        <v>0.56630521933516675</v>
      </c>
      <c r="Y1981" s="58">
        <v>0.84898554993561548</v>
      </c>
      <c r="Z1981" s="58">
        <v>0.93653160141214975</v>
      </c>
    </row>
    <row r="1982" spans="19:26" x14ac:dyDescent="0.2">
      <c r="S1982" s="58">
        <v>3.8547809716657531</v>
      </c>
      <c r="T1982" s="58">
        <v>6.23553216963019</v>
      </c>
      <c r="U1982" s="58">
        <v>4.0101736352082602</v>
      </c>
      <c r="V1982" s="58">
        <v>6.5256868125883933</v>
      </c>
      <c r="W1982" s="58">
        <v>0.77575174661369672</v>
      </c>
      <c r="X1982" s="58">
        <v>0.64346274570216577</v>
      </c>
      <c r="Y1982" s="58">
        <v>0.83081773720118035</v>
      </c>
      <c r="Z1982" s="58">
        <v>0.93770086965791755</v>
      </c>
    </row>
    <row r="1983" spans="19:26" x14ac:dyDescent="0.2">
      <c r="S1983" s="58">
        <v>4.6544980445736597</v>
      </c>
      <c r="T1983" s="58">
        <v>8.8293489978681645</v>
      </c>
      <c r="U1983" s="58">
        <v>5.1779646052513995</v>
      </c>
      <c r="V1983" s="58">
        <v>9.9324998911200186</v>
      </c>
      <c r="W1983" s="58">
        <v>0.7937135698397505</v>
      </c>
      <c r="X1983" s="58">
        <v>0.7636727523425807</v>
      </c>
      <c r="Y1983" s="58">
        <v>0.84410581334608925</v>
      </c>
      <c r="Z1983" s="58">
        <v>0.92857106998205596</v>
      </c>
    </row>
    <row r="1984" spans="19:26" x14ac:dyDescent="0.2">
      <c r="S1984" s="58">
        <v>3.7012636933890586</v>
      </c>
      <c r="T1984" s="58">
        <v>6.1904779943205108</v>
      </c>
      <c r="U1984" s="58">
        <v>4.2306122831507063</v>
      </c>
      <c r="V1984" s="58">
        <v>6.1752605486413072</v>
      </c>
      <c r="W1984" s="58">
        <v>0.8058291424365378</v>
      </c>
      <c r="X1984" s="58">
        <v>0.69205138345725148</v>
      </c>
      <c r="Y1984" s="58">
        <v>0.76875207038788473</v>
      </c>
      <c r="Z1984" s="58">
        <v>0.92285221765945424</v>
      </c>
    </row>
    <row r="1985" spans="19:26" x14ac:dyDescent="0.2">
      <c r="S1985" s="58">
        <v>4.3069590380377853</v>
      </c>
      <c r="T1985" s="58">
        <v>7.5740911872256937</v>
      </c>
      <c r="U1985" s="58">
        <v>3.9795480381157531</v>
      </c>
      <c r="V1985" s="58">
        <v>6.6425486366611848</v>
      </c>
      <c r="W1985" s="58">
        <v>0.77428602325418927</v>
      </c>
      <c r="X1985" s="58">
        <v>0.73698512303371511</v>
      </c>
      <c r="Y1985" s="58">
        <v>0.8326529527926001</v>
      </c>
      <c r="Z1985" s="58">
        <v>0.93662527657653727</v>
      </c>
    </row>
    <row r="1986" spans="19:26" x14ac:dyDescent="0.2">
      <c r="S1986" s="58">
        <v>4.8353896769102391</v>
      </c>
      <c r="T1986" s="58">
        <v>9.846655009670048</v>
      </c>
      <c r="U1986" s="58">
        <v>4.671505737057398</v>
      </c>
      <c r="V1986" s="58">
        <v>8.1934036329267101</v>
      </c>
      <c r="W1986" s="58">
        <v>0.81105923499341792</v>
      </c>
      <c r="X1986" s="58">
        <v>0.70079503310453262</v>
      </c>
      <c r="Y1986" s="58">
        <v>0.83154129550583022</v>
      </c>
      <c r="Z1986" s="58">
        <v>0.91288207897368823</v>
      </c>
    </row>
    <row r="1987" spans="19:26" x14ac:dyDescent="0.2">
      <c r="S1987" s="58">
        <v>3.5901649770524995</v>
      </c>
      <c r="T1987" s="58">
        <v>5.7445706540218611</v>
      </c>
      <c r="U1987" s="58">
        <v>4.1047692470862192</v>
      </c>
      <c r="V1987" s="58">
        <v>5.1075797747218132</v>
      </c>
      <c r="W1987" s="58">
        <v>0.83824858197786078</v>
      </c>
      <c r="X1987" s="58">
        <v>0.57307751604861823</v>
      </c>
      <c r="Y1987" s="58">
        <v>0.81761298436575391</v>
      </c>
      <c r="Z1987" s="58">
        <v>0.92056165821770575</v>
      </c>
    </row>
    <row r="1988" spans="19:26" x14ac:dyDescent="0.2">
      <c r="S1988" s="58">
        <v>4.0065811161680118</v>
      </c>
      <c r="T1988" s="58">
        <v>6.6249199766728148</v>
      </c>
      <c r="U1988" s="58">
        <v>4.3628230190077337</v>
      </c>
      <c r="V1988" s="58">
        <v>6.9494358070330469</v>
      </c>
      <c r="W1988" s="58">
        <v>0.7498605345093784</v>
      </c>
      <c r="X1988" s="58">
        <v>0.71491669349652898</v>
      </c>
      <c r="Y1988" s="58">
        <v>0.81693837919411394</v>
      </c>
      <c r="Z1988" s="58">
        <v>0.9448914782652198</v>
      </c>
    </row>
    <row r="1989" spans="19:26" x14ac:dyDescent="0.2">
      <c r="S1989" s="58">
        <v>5.1582418627655438</v>
      </c>
      <c r="T1989" s="58">
        <v>11.804270439109585</v>
      </c>
      <c r="U1989" s="58">
        <v>5.1905617324235527</v>
      </c>
      <c r="V1989" s="58">
        <v>10.959059817236241</v>
      </c>
      <c r="W1989" s="58">
        <v>0.86063417609458559</v>
      </c>
      <c r="X1989" s="58">
        <v>0.69462006929968578</v>
      </c>
      <c r="Y1989" s="58">
        <v>0.84235359272872123</v>
      </c>
      <c r="Z1989" s="58">
        <v>0.90217815207972329</v>
      </c>
    </row>
    <row r="1990" spans="19:26" x14ac:dyDescent="0.2">
      <c r="S1990" s="58">
        <v>6.0097699225365879</v>
      </c>
      <c r="T1990" s="58">
        <v>14.774236246818008</v>
      </c>
      <c r="U1990" s="58">
        <v>6.5305195919878871</v>
      </c>
      <c r="V1990" s="58">
        <v>14.698482459099763</v>
      </c>
      <c r="W1990" s="58">
        <v>0.7862575516962671</v>
      </c>
      <c r="X1990" s="58">
        <v>0.60274025623402128</v>
      </c>
      <c r="Y1990" s="58">
        <v>0.87704564529207252</v>
      </c>
      <c r="Z1990" s="58">
        <v>0.899301510086851</v>
      </c>
    </row>
    <row r="1991" spans="19:26" x14ac:dyDescent="0.2">
      <c r="S1991" s="58">
        <v>8.0901157154537255</v>
      </c>
      <c r="T1991" s="58">
        <v>38.199809960361314</v>
      </c>
      <c r="U1991" s="58">
        <v>7.6228540263923259</v>
      </c>
      <c r="V1991" s="58">
        <v>36.47925615202233</v>
      </c>
      <c r="W1991" s="58">
        <v>0.7101154250901982</v>
      </c>
      <c r="X1991" s="58">
        <v>0.68890645845744936</v>
      </c>
      <c r="Y1991" s="58">
        <v>0.81930049035364172</v>
      </c>
      <c r="Z1991" s="58">
        <v>0.88372666299746006</v>
      </c>
    </row>
    <row r="1992" spans="19:26" x14ac:dyDescent="0.2">
      <c r="S1992" s="58">
        <v>2.8929987941963544</v>
      </c>
      <c r="T1992" s="58">
        <v>4.1000073433487891</v>
      </c>
      <c r="U1992" s="58">
        <v>3.320982556498866</v>
      </c>
      <c r="V1992" s="58">
        <v>3.9372774065679175</v>
      </c>
      <c r="W1992" s="58">
        <v>0.82728487397145911</v>
      </c>
      <c r="X1992" s="58">
        <v>0.62751991488736669</v>
      </c>
      <c r="Y1992" s="58">
        <v>0.7812665867267734</v>
      </c>
      <c r="Z1992" s="58">
        <v>0.94084356829777482</v>
      </c>
    </row>
    <row r="1993" spans="19:26" x14ac:dyDescent="0.2">
      <c r="S1993" s="58">
        <v>5.9121383723603884</v>
      </c>
      <c r="T1993" s="58">
        <v>16.585124105093534</v>
      </c>
      <c r="U1993" s="58">
        <v>6.6246726699648599</v>
      </c>
      <c r="V1993" s="58">
        <v>26.476546845706537</v>
      </c>
      <c r="W1993" s="58">
        <v>0.78140516720088904</v>
      </c>
      <c r="X1993" s="58">
        <v>0.70741249358815494</v>
      </c>
      <c r="Y1993" s="58">
        <v>0.79835997958026672</v>
      </c>
      <c r="Z1993" s="58">
        <v>0.89430803210145138</v>
      </c>
    </row>
    <row r="1994" spans="19:26" x14ac:dyDescent="0.2">
      <c r="S1994" s="58">
        <v>5.2885640129281635</v>
      </c>
      <c r="T1994" s="58">
        <v>12.333430413423237</v>
      </c>
      <c r="U1994" s="58">
        <v>6.3466104291278258</v>
      </c>
      <c r="V1994" s="58">
        <v>14.274402872493695</v>
      </c>
      <c r="W1994" s="58">
        <v>0.7510776183861555</v>
      </c>
      <c r="X1994" s="58">
        <v>0.73695881956425058</v>
      </c>
      <c r="Y1994" s="58">
        <v>0.77507361580306233</v>
      </c>
      <c r="Z1994" s="58">
        <v>0.90448934811623072</v>
      </c>
    </row>
    <row r="1995" spans="19:26" x14ac:dyDescent="0.2">
      <c r="S1995" s="58">
        <v>2.7554160880881811</v>
      </c>
      <c r="T1995" s="58">
        <v>3.783476180108893</v>
      </c>
      <c r="U1995" s="58">
        <v>2.5977304076916083</v>
      </c>
      <c r="V1995" s="58">
        <v>4.0572043339099935</v>
      </c>
      <c r="W1995" s="58">
        <v>0.83544698387521643</v>
      </c>
      <c r="X1995" s="58">
        <v>0.6278505779399195</v>
      </c>
      <c r="Y1995" s="58">
        <v>0.80115551307682831</v>
      </c>
      <c r="Z1995" s="58">
        <v>0.9519579098030535</v>
      </c>
    </row>
    <row r="1996" spans="19:26" x14ac:dyDescent="0.2">
      <c r="S1996" s="58">
        <v>4.7711192163000629</v>
      </c>
      <c r="T1996" s="58">
        <v>8.9135846152176459</v>
      </c>
      <c r="U1996" s="58">
        <v>4.0609866030271613</v>
      </c>
      <c r="V1996" s="58">
        <v>8.6027902872400208</v>
      </c>
      <c r="W1996" s="58">
        <v>0.71488449855707126</v>
      </c>
      <c r="X1996" s="58">
        <v>0.73041600914769089</v>
      </c>
      <c r="Y1996" s="58">
        <v>0.80892439814603834</v>
      </c>
      <c r="Z1996" s="58">
        <v>0.93243090053927147</v>
      </c>
    </row>
    <row r="1997" spans="19:26" x14ac:dyDescent="0.2">
      <c r="S1997" s="58">
        <v>3.7181095154670794</v>
      </c>
      <c r="T1997" s="58">
        <v>5.9437811510262648</v>
      </c>
      <c r="U1997" s="58">
        <v>4.2317850643315849</v>
      </c>
      <c r="V1997" s="58">
        <v>6.6904748694110623</v>
      </c>
      <c r="W1997" s="58">
        <v>0.80800721622121485</v>
      </c>
      <c r="X1997" s="58">
        <v>0.66390265453945185</v>
      </c>
      <c r="Y1997" s="58">
        <v>0.83638607622614136</v>
      </c>
      <c r="Z1997" s="58">
        <v>0.9386648078331975</v>
      </c>
    </row>
    <row r="1998" spans="19:26" x14ac:dyDescent="0.2">
      <c r="S1998" s="58">
        <v>6.3978262349154464</v>
      </c>
      <c r="T1998" s="58">
        <v>15.27149256236647</v>
      </c>
      <c r="U1998" s="58">
        <v>6.7988206846945998</v>
      </c>
      <c r="V1998" s="58">
        <v>13.134743199494494</v>
      </c>
      <c r="W1998" s="58">
        <v>0.70733723763754952</v>
      </c>
      <c r="X1998" s="58">
        <v>0.81158897990169432</v>
      </c>
      <c r="Y1998" s="58">
        <v>0.86005987227400471</v>
      </c>
      <c r="Z1998" s="58">
        <v>0.9209851414286957</v>
      </c>
    </row>
    <row r="1999" spans="19:26" x14ac:dyDescent="0.2">
      <c r="S1999" s="58">
        <v>7.8620685835361499</v>
      </c>
      <c r="T1999" s="58">
        <v>43.36438129530864</v>
      </c>
      <c r="U1999" s="58">
        <v>8.1288566672789742</v>
      </c>
      <c r="V1999" s="58">
        <v>61.249359645548488</v>
      </c>
      <c r="W1999" s="58">
        <v>0.76656080782768199</v>
      </c>
      <c r="X1999" s="58">
        <v>0.57531963366962924</v>
      </c>
      <c r="Y1999" s="58">
        <v>0.82795738940490504</v>
      </c>
      <c r="Z1999" s="58">
        <v>0.87786569769266753</v>
      </c>
    </row>
    <row r="2000" spans="19:26" x14ac:dyDescent="0.2">
      <c r="S2000" s="58">
        <v>4.23398694842599</v>
      </c>
      <c r="T2000" s="58">
        <v>7.5100091921959438</v>
      </c>
      <c r="U2000" s="58">
        <v>4.1625718485382386</v>
      </c>
      <c r="V2000" s="58">
        <v>8.0444505206590193</v>
      </c>
      <c r="W2000" s="58">
        <v>0.81463627309782383</v>
      </c>
      <c r="X2000" s="58">
        <v>0.6693185893168847</v>
      </c>
      <c r="Y2000" s="58">
        <v>0.83881730713337732</v>
      </c>
      <c r="Z2000" s="58">
        <v>0.92420517522921497</v>
      </c>
    </row>
    <row r="2001" spans="19:26" x14ac:dyDescent="0.2">
      <c r="S2001" s="58">
        <v>4.4439618490247641</v>
      </c>
      <c r="T2001" s="58">
        <v>8.174593062606144</v>
      </c>
      <c r="U2001" s="58">
        <v>5.4524752460072472</v>
      </c>
      <c r="V2001" s="58">
        <v>8.447125289339068</v>
      </c>
      <c r="W2001" s="58">
        <v>0.73423288982397905</v>
      </c>
      <c r="X2001" s="58">
        <v>0.621527551596043</v>
      </c>
      <c r="Y2001" s="58">
        <v>0.78364302415421683</v>
      </c>
      <c r="Z2001" s="58">
        <v>0.91660060493088491</v>
      </c>
    </row>
    <row r="2002" spans="19:26" x14ac:dyDescent="0.2">
      <c r="S2002" s="58">
        <v>2.3662915672573597</v>
      </c>
      <c r="T2002" s="58">
        <v>3.0156236645086647</v>
      </c>
      <c r="U2002" s="58">
        <v>2.0944896448737946</v>
      </c>
      <c r="V2002" s="58">
        <v>2.8951406982184178</v>
      </c>
      <c r="W2002" s="58">
        <v>0.84658574065199144</v>
      </c>
      <c r="X2002" s="58">
        <v>0.51218513203583371</v>
      </c>
      <c r="Y2002" s="58">
        <v>0.82970216780373252</v>
      </c>
      <c r="Z2002" s="58">
        <v>0.95564360013627958</v>
      </c>
    </row>
    <row r="2003" spans="19:26" x14ac:dyDescent="0.2">
      <c r="S2003" s="58">
        <v>3.8861804559783883</v>
      </c>
      <c r="T2003" s="58">
        <v>6.5232214469338006</v>
      </c>
      <c r="U2003" s="58">
        <v>3.9373079964968083</v>
      </c>
      <c r="V2003" s="58">
        <v>7.1993816193852807</v>
      </c>
      <c r="W2003" s="58">
        <v>0.85788900457198292</v>
      </c>
      <c r="X2003" s="58">
        <v>0.64620779788545291</v>
      </c>
      <c r="Y2003" s="58">
        <v>0.84957448200461105</v>
      </c>
      <c r="Z2003" s="58">
        <v>0.92551756482825975</v>
      </c>
    </row>
    <row r="2004" spans="19:26" x14ac:dyDescent="0.2">
      <c r="S2004" s="58">
        <v>5.3641139562667854</v>
      </c>
      <c r="T2004" s="58">
        <v>10.984093954095636</v>
      </c>
      <c r="U2004" s="58">
        <v>5.4180303263377052</v>
      </c>
      <c r="V2004" s="58">
        <v>8.7528689113104878</v>
      </c>
      <c r="W2004" s="58">
        <v>0.77811904797890608</v>
      </c>
      <c r="X2004" s="58">
        <v>0.67929648883986671</v>
      </c>
      <c r="Y2004" s="58">
        <v>0.89344103263255259</v>
      </c>
      <c r="Z2004" s="58">
        <v>0.91988242412435817</v>
      </c>
    </row>
    <row r="2005" spans="19:26" x14ac:dyDescent="0.2">
      <c r="S2005" s="58">
        <v>4.214064787054201</v>
      </c>
      <c r="T2005" s="58">
        <v>7.3567426488771162</v>
      </c>
      <c r="U2005" s="58">
        <v>4.0142337090860201</v>
      </c>
      <c r="V2005" s="58">
        <v>7.4008176838808213</v>
      </c>
      <c r="W2005" s="58">
        <v>0.81897996024532072</v>
      </c>
      <c r="X2005" s="58">
        <v>0.69504775606166436</v>
      </c>
      <c r="Y2005" s="58">
        <v>0.85643564950343942</v>
      </c>
      <c r="Z2005" s="58">
        <v>0.93096519561936331</v>
      </c>
    </row>
    <row r="2006" spans="19:26" x14ac:dyDescent="0.2">
      <c r="S2006" s="58">
        <v>6.7205110118574325</v>
      </c>
      <c r="T2006" s="58">
        <v>23.848489720874834</v>
      </c>
      <c r="U2006" s="58">
        <v>6.8687803568404773</v>
      </c>
      <c r="V2006" s="58">
        <v>23.884590965598694</v>
      </c>
      <c r="W2006" s="58">
        <v>0.82141086943235109</v>
      </c>
      <c r="X2006" s="58">
        <v>0.68372993225742484</v>
      </c>
      <c r="Y2006" s="58">
        <v>0.84841100277046722</v>
      </c>
      <c r="Z2006" s="58">
        <v>0.88723391336286506</v>
      </c>
    </row>
    <row r="2007" spans="19:26" x14ac:dyDescent="0.2">
      <c r="S2007" s="58">
        <v>4.075316213711405</v>
      </c>
      <c r="T2007" s="58">
        <v>7.3168152843022609</v>
      </c>
      <c r="U2007" s="58">
        <v>4.0903650655429802</v>
      </c>
      <c r="V2007" s="58">
        <v>7.402329568933034</v>
      </c>
      <c r="W2007" s="58">
        <v>0.83496800358768575</v>
      </c>
      <c r="X2007" s="58">
        <v>0.72344100157875291</v>
      </c>
      <c r="Y2007" s="58">
        <v>0.80119411669492568</v>
      </c>
      <c r="Z2007" s="58">
        <v>0.92028238833406451</v>
      </c>
    </row>
    <row r="2008" spans="19:26" x14ac:dyDescent="0.2">
      <c r="S2008" s="58">
        <v>4.0139147885710589</v>
      </c>
      <c r="T2008" s="58">
        <v>6.620867827385041</v>
      </c>
      <c r="U2008" s="58">
        <v>3.7714720609231893</v>
      </c>
      <c r="V2008" s="58">
        <v>6.5976103346691746</v>
      </c>
      <c r="W2008" s="58">
        <v>0.80723125103460924</v>
      </c>
      <c r="X2008" s="58">
        <v>0.69677712144949155</v>
      </c>
      <c r="Y2008" s="58">
        <v>0.87184582329480775</v>
      </c>
      <c r="Z2008" s="58">
        <v>0.94391366191704706</v>
      </c>
    </row>
    <row r="2009" spans="19:26" x14ac:dyDescent="0.2">
      <c r="S2009" s="58">
        <v>4.8241636483369508</v>
      </c>
      <c r="T2009" s="58">
        <v>9.3225929849577103</v>
      </c>
      <c r="U2009" s="58">
        <v>4.2766066356347228</v>
      </c>
      <c r="V2009" s="58">
        <v>8.737629011157539</v>
      </c>
      <c r="W2009" s="58">
        <v>0.79288566611472699</v>
      </c>
      <c r="X2009" s="58">
        <v>0.79018594586462709</v>
      </c>
      <c r="Y2009" s="58">
        <v>0.85960021426466471</v>
      </c>
      <c r="Z2009" s="58">
        <v>0.931074262347798</v>
      </c>
    </row>
    <row r="2010" spans="19:26" x14ac:dyDescent="0.2">
      <c r="S2010" s="58">
        <v>7.0574871846036142</v>
      </c>
      <c r="T2010" s="58">
        <v>42.736338190609935</v>
      </c>
      <c r="U2010" s="58">
        <v>6.6229990300435233</v>
      </c>
      <c r="V2010" s="58">
        <v>30.93539795554663</v>
      </c>
      <c r="W2010" s="58">
        <v>0.84096220560443025</v>
      </c>
      <c r="X2010" s="58">
        <v>0.76183461802682317</v>
      </c>
      <c r="Y2010" s="58">
        <v>0.78918278641219697</v>
      </c>
      <c r="Z2010" s="58">
        <v>0.87789732366105777</v>
      </c>
    </row>
    <row r="2011" spans="19:26" x14ac:dyDescent="0.2">
      <c r="S2011" s="58">
        <v>3.2651498682217257</v>
      </c>
      <c r="T2011" s="58">
        <v>4.9483247453171897</v>
      </c>
      <c r="U2011" s="58">
        <v>2.8619293365443816</v>
      </c>
      <c r="V2011" s="58">
        <v>4.1358638930243856</v>
      </c>
      <c r="W2011" s="58">
        <v>0.80832638143362789</v>
      </c>
      <c r="X2011" s="58">
        <v>0.69177453775518305</v>
      </c>
      <c r="Y2011" s="58">
        <v>0.78084572791572626</v>
      </c>
      <c r="Z2011" s="58">
        <v>0.93960659514940958</v>
      </c>
    </row>
    <row r="2012" spans="19:26" x14ac:dyDescent="0.2">
      <c r="S2012" s="58">
        <v>4.2945901770143386</v>
      </c>
      <c r="T2012" s="58">
        <v>7.2906156880426343</v>
      </c>
      <c r="U2012" s="58">
        <v>4.6770221042661531</v>
      </c>
      <c r="V2012" s="58">
        <v>7.1434908923219282</v>
      </c>
      <c r="W2012" s="58">
        <v>0.79735660901997196</v>
      </c>
      <c r="X2012" s="58">
        <v>0.56528353689432997</v>
      </c>
      <c r="Y2012" s="58">
        <v>0.89455448381022107</v>
      </c>
      <c r="Z2012" s="58">
        <v>0.9265759207266111</v>
      </c>
    </row>
    <row r="2013" spans="19:26" x14ac:dyDescent="0.2">
      <c r="S2013" s="58">
        <v>2.9162262693294312</v>
      </c>
      <c r="T2013" s="58">
        <v>4.0531820934959715</v>
      </c>
      <c r="U2013" s="58">
        <v>3.0744961532328512</v>
      </c>
      <c r="V2013" s="58">
        <v>4.9411952052914563</v>
      </c>
      <c r="W2013" s="58">
        <v>0.80144929499795403</v>
      </c>
      <c r="X2013" s="58">
        <v>0.56100046501087941</v>
      </c>
      <c r="Y2013" s="58">
        <v>0.82305634810477246</v>
      </c>
      <c r="Z2013" s="58">
        <v>0.94895297395880918</v>
      </c>
    </row>
    <row r="2014" spans="19:26" x14ac:dyDescent="0.2">
      <c r="S2014" s="58">
        <v>4.4551789861452278</v>
      </c>
      <c r="T2014" s="58">
        <v>8.5636492591287201</v>
      </c>
      <c r="U2014" s="58">
        <v>4.9491624508984655</v>
      </c>
      <c r="V2014" s="58">
        <v>10.258050100013218</v>
      </c>
      <c r="W2014" s="58">
        <v>0.84452879562687566</v>
      </c>
      <c r="X2014" s="58">
        <v>0.6986273524880221</v>
      </c>
      <c r="Y2014" s="58">
        <v>0.8275388168526584</v>
      </c>
      <c r="Z2014" s="58">
        <v>0.91438190339857128</v>
      </c>
    </row>
    <row r="2015" spans="19:26" x14ac:dyDescent="0.2">
      <c r="S2015" s="58">
        <v>4.735561825300624</v>
      </c>
      <c r="T2015" s="58">
        <v>8.8450506588126174</v>
      </c>
      <c r="U2015" s="58">
        <v>4.774615320578194</v>
      </c>
      <c r="V2015" s="58">
        <v>8.586231719272746</v>
      </c>
      <c r="W2015" s="58">
        <v>0.76585087842267907</v>
      </c>
      <c r="X2015" s="58">
        <v>0.59120470031834005</v>
      </c>
      <c r="Y2015" s="58">
        <v>0.85032733593704624</v>
      </c>
      <c r="Z2015" s="58">
        <v>0.91705976322868132</v>
      </c>
    </row>
    <row r="2016" spans="19:26" x14ac:dyDescent="0.2">
      <c r="S2016" s="58">
        <v>4.360111334246648</v>
      </c>
      <c r="T2016" s="58">
        <v>7.503571941088591</v>
      </c>
      <c r="U2016" s="58">
        <v>4.0611486880555034</v>
      </c>
      <c r="V2016" s="58">
        <v>6.4030386089247715</v>
      </c>
      <c r="W2016" s="58">
        <v>0.78904900283936152</v>
      </c>
      <c r="X2016" s="58">
        <v>0.65834042422639993</v>
      </c>
      <c r="Y2016" s="58">
        <v>0.88403070074827439</v>
      </c>
      <c r="Z2016" s="58">
        <v>0.9363791522603544</v>
      </c>
    </row>
    <row r="2017" spans="19:26" x14ac:dyDescent="0.2">
      <c r="S2017" s="58">
        <v>3.2973844668960135</v>
      </c>
      <c r="T2017" s="58">
        <v>4.9052837409274357</v>
      </c>
      <c r="U2017" s="58">
        <v>2.641722755809802</v>
      </c>
      <c r="V2017" s="58">
        <v>5.3119209876855553</v>
      </c>
      <c r="W2017" s="58">
        <v>0.82797124036740888</v>
      </c>
      <c r="X2017" s="58">
        <v>0.57687993566642559</v>
      </c>
      <c r="Y2017" s="58">
        <v>0.84114707991289461</v>
      </c>
      <c r="Z2017" s="58">
        <v>0.93708848204243356</v>
      </c>
    </row>
    <row r="2018" spans="19:26" x14ac:dyDescent="0.2">
      <c r="S2018" s="58">
        <v>4.7071340312661905</v>
      </c>
      <c r="T2018" s="58">
        <v>8.560355324645025</v>
      </c>
      <c r="U2018" s="58">
        <v>4.904290102159246</v>
      </c>
      <c r="V2018" s="58">
        <v>7.644156154247395</v>
      </c>
      <c r="W2018" s="58">
        <v>0.71541519659095953</v>
      </c>
      <c r="X2018" s="58">
        <v>0.74381453038057677</v>
      </c>
      <c r="Y2018" s="58">
        <v>0.82197751161019883</v>
      </c>
      <c r="Z2018" s="58">
        <v>0.93983707615630196</v>
      </c>
    </row>
    <row r="2019" spans="19:26" x14ac:dyDescent="0.2">
      <c r="S2019" s="58">
        <v>3.8846142376733521</v>
      </c>
      <c r="T2019" s="58">
        <v>6.4912979335953649</v>
      </c>
      <c r="U2019" s="58">
        <v>3.4576578785202612</v>
      </c>
      <c r="V2019" s="58">
        <v>7.1420800626974126</v>
      </c>
      <c r="W2019" s="58">
        <v>0.80283787892241476</v>
      </c>
      <c r="X2019" s="58">
        <v>0.61993060429359581</v>
      </c>
      <c r="Y2019" s="58">
        <v>0.81566026090938959</v>
      </c>
      <c r="Z2019" s="58">
        <v>0.92403378482107201</v>
      </c>
    </row>
    <row r="2020" spans="19:26" x14ac:dyDescent="0.2">
      <c r="S2020" s="58">
        <v>4.2567977313538128</v>
      </c>
      <c r="T2020" s="58">
        <v>7.5694365470323399</v>
      </c>
      <c r="U2020" s="58">
        <v>3.9399785816826656</v>
      </c>
      <c r="V2020" s="58">
        <v>6.2390559837179183</v>
      </c>
      <c r="W2020" s="58">
        <v>0.78862866861261205</v>
      </c>
      <c r="X2020" s="58">
        <v>0.7668734415184939</v>
      </c>
      <c r="Y2020" s="58">
        <v>0.82122469719884972</v>
      </c>
      <c r="Z2020" s="58">
        <v>0.93424509604587413</v>
      </c>
    </row>
    <row r="2021" spans="19:26" x14ac:dyDescent="0.2">
      <c r="S2021" s="58">
        <v>5.7157479469200201</v>
      </c>
      <c r="T2021" s="58">
        <v>12.90742409043969</v>
      </c>
      <c r="U2021" s="58">
        <v>5.6039936584395234</v>
      </c>
      <c r="V2021" s="58">
        <v>11.031698579585882</v>
      </c>
      <c r="W2021" s="58">
        <v>0.71864842338577206</v>
      </c>
      <c r="X2021" s="58">
        <v>0.75096118243264942</v>
      </c>
      <c r="Y2021" s="58">
        <v>0.82003124090654489</v>
      </c>
      <c r="Z2021" s="58">
        <v>0.91568124985367849</v>
      </c>
    </row>
    <row r="2022" spans="19:26" x14ac:dyDescent="0.2">
      <c r="S2022" s="58">
        <v>10.066847365536349</v>
      </c>
      <c r="T2022" s="58">
        <v>91.20550871588442</v>
      </c>
      <c r="U2022" s="58">
        <v>11.094101043281407</v>
      </c>
      <c r="V2022" s="58">
        <v>81.443883530785456</v>
      </c>
      <c r="W2022" s="58">
        <v>0.71615709103657643</v>
      </c>
      <c r="X2022" s="58">
        <v>0.71605637014065038</v>
      </c>
      <c r="Y2022" s="58">
        <v>0.8898487119322368</v>
      </c>
      <c r="Z2022" s="58">
        <v>0.87708895294622269</v>
      </c>
    </row>
    <row r="2023" spans="19:26" x14ac:dyDescent="0.2">
      <c r="S2023" s="58">
        <v>6.3177051270778506</v>
      </c>
      <c r="T2023" s="58">
        <v>15.401799018069864</v>
      </c>
      <c r="U2023" s="58">
        <v>6.4447007523183819</v>
      </c>
      <c r="V2023" s="58">
        <v>18.395430398103407</v>
      </c>
      <c r="W2023" s="58">
        <v>0.70551910242148808</v>
      </c>
      <c r="X2023" s="58">
        <v>0.75400143718482338</v>
      </c>
      <c r="Y2023" s="58">
        <v>0.83857014979460753</v>
      </c>
      <c r="Z2023" s="58">
        <v>0.91319175238992456</v>
      </c>
    </row>
    <row r="2024" spans="19:26" x14ac:dyDescent="0.2">
      <c r="S2024" s="58">
        <v>4.3240453275001016</v>
      </c>
      <c r="T2024" s="58">
        <v>7.5901868415060472</v>
      </c>
      <c r="U2024" s="58">
        <v>4.2156449103490692</v>
      </c>
      <c r="V2024" s="58">
        <v>7.3171299587719822</v>
      </c>
      <c r="W2024" s="58">
        <v>0.80568634030760777</v>
      </c>
      <c r="X2024" s="58">
        <v>0.68731296854301716</v>
      </c>
      <c r="Y2024" s="58">
        <v>0.86542387569009038</v>
      </c>
      <c r="Z2024" s="58">
        <v>0.93224718160989484</v>
      </c>
    </row>
    <row r="2025" spans="19:26" x14ac:dyDescent="0.2">
      <c r="S2025" s="58">
        <v>5.1270688622049301</v>
      </c>
      <c r="T2025" s="58">
        <v>11.775716227789383</v>
      </c>
      <c r="U2025" s="58">
        <v>4.3494454066874777</v>
      </c>
      <c r="V2025" s="58">
        <v>12.11326266869642</v>
      </c>
      <c r="W2025" s="58">
        <v>0.80348142637865072</v>
      </c>
      <c r="X2025" s="58">
        <v>0.76431689099581168</v>
      </c>
      <c r="Y2025" s="58">
        <v>0.79574048883991999</v>
      </c>
      <c r="Z2025" s="58">
        <v>0.90528174662627792</v>
      </c>
    </row>
    <row r="2026" spans="19:26" x14ac:dyDescent="0.2">
      <c r="S2026" s="58">
        <v>3.6105520459367586</v>
      </c>
      <c r="T2026" s="58">
        <v>5.5129643281970662</v>
      </c>
      <c r="U2026" s="58">
        <v>3.7962887902036853</v>
      </c>
      <c r="V2026" s="58">
        <v>6.0692551313897916</v>
      </c>
      <c r="W2026" s="58">
        <v>0.72659234604036105</v>
      </c>
      <c r="X2026" s="58">
        <v>0.56033832364241332</v>
      </c>
      <c r="Y2026" s="58">
        <v>0.80996462561500993</v>
      </c>
      <c r="Z2026" s="58">
        <v>0.93968150634521797</v>
      </c>
    </row>
    <row r="2027" spans="19:26" x14ac:dyDescent="0.2">
      <c r="S2027" s="58">
        <v>4.5541379807535449</v>
      </c>
      <c r="T2027" s="58">
        <v>8.6048217945905972</v>
      </c>
      <c r="U2027" s="58">
        <v>4.5576284318932059</v>
      </c>
      <c r="V2027" s="58">
        <v>8.0033983158449917</v>
      </c>
      <c r="W2027" s="58">
        <v>0.78078323596423593</v>
      </c>
      <c r="X2027" s="58">
        <v>0.70495044658979378</v>
      </c>
      <c r="Y2027" s="58">
        <v>0.81750626735655396</v>
      </c>
      <c r="Z2027" s="58">
        <v>0.92130966629361644</v>
      </c>
    </row>
    <row r="2028" spans="19:26" x14ac:dyDescent="0.2">
      <c r="S2028" s="58">
        <v>7.7575952165260622</v>
      </c>
      <c r="T2028" s="58">
        <v>35.554607527841654</v>
      </c>
      <c r="U2028" s="58">
        <v>7.2093526266881511</v>
      </c>
      <c r="V2028" s="58">
        <v>40.247826647817909</v>
      </c>
      <c r="W2028" s="58">
        <v>0.81697742835548537</v>
      </c>
      <c r="X2028" s="58">
        <v>0.77470469063464154</v>
      </c>
      <c r="Y2028" s="58">
        <v>0.89656840528560056</v>
      </c>
      <c r="Z2028" s="58">
        <v>0.88579206252528386</v>
      </c>
    </row>
    <row r="2029" spans="19:26" x14ac:dyDescent="0.2">
      <c r="S2029" s="58">
        <v>3.6184454085096354</v>
      </c>
      <c r="T2029" s="58">
        <v>5.6403351708711149</v>
      </c>
      <c r="U2029" s="58">
        <v>3.8543947296985093</v>
      </c>
      <c r="V2029" s="58">
        <v>5.1660566033005697</v>
      </c>
      <c r="W2029" s="58">
        <v>0.78969605541636068</v>
      </c>
      <c r="X2029" s="58">
        <v>0.5753521299482629</v>
      </c>
      <c r="Y2029" s="58">
        <v>0.8328491392336288</v>
      </c>
      <c r="Z2029" s="58">
        <v>0.93267336800399436</v>
      </c>
    </row>
    <row r="2030" spans="19:26" x14ac:dyDescent="0.2">
      <c r="S2030" s="58">
        <v>3.4145311106646963</v>
      </c>
      <c r="T2030" s="58">
        <v>5.415095675332612</v>
      </c>
      <c r="U2030" s="58">
        <v>3.6108379941883815</v>
      </c>
      <c r="V2030" s="58">
        <v>6.3117217238512966</v>
      </c>
      <c r="W2030" s="58">
        <v>0.88661843989137712</v>
      </c>
      <c r="X2030" s="58">
        <v>0.5963675275498489</v>
      </c>
      <c r="Y2030" s="58">
        <v>0.80235335802039742</v>
      </c>
      <c r="Z2030" s="58">
        <v>0.91730432801325812</v>
      </c>
    </row>
    <row r="2031" spans="19:26" x14ac:dyDescent="0.2">
      <c r="S2031" s="58">
        <v>3.7804715478646869</v>
      </c>
      <c r="T2031" s="58">
        <v>6.0818011338149534</v>
      </c>
      <c r="U2031" s="58">
        <v>3.6829122454451095</v>
      </c>
      <c r="V2031" s="58">
        <v>6.3041580029664308</v>
      </c>
      <c r="W2031" s="58">
        <v>0.84517708706252126</v>
      </c>
      <c r="X2031" s="58">
        <v>0.65076919362075381</v>
      </c>
      <c r="Y2031" s="58">
        <v>0.87445615609143046</v>
      </c>
      <c r="Z2031" s="58">
        <v>0.93739383205075655</v>
      </c>
    </row>
    <row r="2032" spans="19:26" x14ac:dyDescent="0.2">
      <c r="S2032" s="58">
        <v>3.4978478605336565</v>
      </c>
      <c r="T2032" s="58">
        <v>5.3863448038477264</v>
      </c>
      <c r="U2032" s="58">
        <v>3.2785463562298593</v>
      </c>
      <c r="V2032" s="58">
        <v>6.4119246391642815</v>
      </c>
      <c r="W2032" s="58">
        <v>0.79134022530358317</v>
      </c>
      <c r="X2032" s="58">
        <v>0.55483969375445397</v>
      </c>
      <c r="Y2032" s="58">
        <v>0.81759798354621294</v>
      </c>
      <c r="Z2032" s="58">
        <v>0.92883232716204644</v>
      </c>
    </row>
    <row r="2033" spans="19:26" x14ac:dyDescent="0.2">
      <c r="S2033" s="58">
        <v>7.8237646176435733</v>
      </c>
      <c r="T2033" s="58">
        <v>26.031177215662012</v>
      </c>
      <c r="U2033" s="58">
        <v>8.7647695411141857</v>
      </c>
      <c r="V2033" s="58">
        <v>30.046008530136376</v>
      </c>
      <c r="W2033" s="58">
        <v>0.67908843386439144</v>
      </c>
      <c r="X2033" s="58">
        <v>0.66943046409917839</v>
      </c>
      <c r="Y2033" s="58">
        <v>0.83796504744665856</v>
      </c>
      <c r="Z2033" s="58">
        <v>0.8941683250376703</v>
      </c>
    </row>
    <row r="2034" spans="19:26" x14ac:dyDescent="0.2">
      <c r="S2034" s="58">
        <v>4.4538915251288129</v>
      </c>
      <c r="T2034" s="58">
        <v>8.2799936268699827</v>
      </c>
      <c r="U2034" s="58">
        <v>4.4020031090525746</v>
      </c>
      <c r="V2034" s="58">
        <v>7.82921281145605</v>
      </c>
      <c r="W2034" s="58">
        <v>0.78774534750499259</v>
      </c>
      <c r="X2034" s="58">
        <v>0.66216065846660987</v>
      </c>
      <c r="Y2034" s="58">
        <v>0.81781073009785832</v>
      </c>
      <c r="Z2034" s="58">
        <v>0.91835506222484464</v>
      </c>
    </row>
    <row r="2035" spans="19:26" x14ac:dyDescent="0.2">
      <c r="S2035" s="58">
        <v>6.6419247897547073</v>
      </c>
      <c r="T2035" s="58">
        <v>14.794396253882807</v>
      </c>
      <c r="U2035" s="58">
        <v>7.6957299181454664</v>
      </c>
      <c r="V2035" s="58">
        <v>16.61541980873341</v>
      </c>
      <c r="W2035" s="58">
        <v>0.6757262684253692</v>
      </c>
      <c r="X2035" s="58">
        <v>0.7379228896211103</v>
      </c>
      <c r="Y2035" s="58">
        <v>0.88473788297028844</v>
      </c>
      <c r="Z2035" s="58">
        <v>0.92778985991327489</v>
      </c>
    </row>
    <row r="2036" spans="19:26" x14ac:dyDescent="0.2">
      <c r="S2036" s="58">
        <v>7.2543015333732601</v>
      </c>
      <c r="T2036" s="58">
        <v>21.804700840403843</v>
      </c>
      <c r="U2036" s="58">
        <v>6.4742594647221896</v>
      </c>
      <c r="V2036" s="58">
        <v>22.093940817053795</v>
      </c>
      <c r="W2036" s="58">
        <v>0.68304790207763644</v>
      </c>
      <c r="X2036" s="58">
        <v>0.73151044206152027</v>
      </c>
      <c r="Y2036" s="58">
        <v>0.82475123467307732</v>
      </c>
      <c r="Z2036" s="58">
        <v>0.90037198627962634</v>
      </c>
    </row>
    <row r="2037" spans="19:26" x14ac:dyDescent="0.2">
      <c r="S2037" s="58">
        <v>4.0717042523551239</v>
      </c>
      <c r="T2037" s="58">
        <v>7.1950585394378628</v>
      </c>
      <c r="U2037" s="58">
        <v>3.1383952404826436</v>
      </c>
      <c r="V2037" s="58">
        <v>5.0186259885243123</v>
      </c>
      <c r="W2037" s="58">
        <v>0.7929894626836087</v>
      </c>
      <c r="X2037" s="58">
        <v>0.65320401494911284</v>
      </c>
      <c r="Y2037" s="58">
        <v>0.78964778961716409</v>
      </c>
      <c r="Z2037" s="58">
        <v>0.91810446597959072</v>
      </c>
    </row>
    <row r="2038" spans="19:26" x14ac:dyDescent="0.2">
      <c r="S2038" s="58">
        <v>3.7199441524346759</v>
      </c>
      <c r="T2038" s="58">
        <v>5.9122058083499489</v>
      </c>
      <c r="U2038" s="58">
        <v>3.7184218189210294</v>
      </c>
      <c r="V2038" s="58">
        <v>6.3660342006508701</v>
      </c>
      <c r="W2038" s="58">
        <v>0.76000866192509653</v>
      </c>
      <c r="X2038" s="58">
        <v>0.54936039047198981</v>
      </c>
      <c r="Y2038" s="58">
        <v>0.80771512085586505</v>
      </c>
      <c r="Z2038" s="58">
        <v>0.9259382534837316</v>
      </c>
    </row>
    <row r="2039" spans="19:26" x14ac:dyDescent="0.2">
      <c r="S2039" s="58">
        <v>3.8609416697674455</v>
      </c>
      <c r="T2039" s="58">
        <v>6.3996806354666997</v>
      </c>
      <c r="U2039" s="58">
        <v>3.7977600144641266</v>
      </c>
      <c r="V2039" s="58">
        <v>6.3726814135454992</v>
      </c>
      <c r="W2039" s="58">
        <v>0.83175241944190548</v>
      </c>
      <c r="X2039" s="58">
        <v>0.76506307639870996</v>
      </c>
      <c r="Y2039" s="58">
        <v>0.84150085656201934</v>
      </c>
      <c r="Z2039" s="58">
        <v>0.94255902755599141</v>
      </c>
    </row>
    <row r="2040" spans="19:26" x14ac:dyDescent="0.2">
      <c r="S2040" s="58">
        <v>3.3666358860983521</v>
      </c>
      <c r="T2040" s="58">
        <v>5.0640469619192707</v>
      </c>
      <c r="U2040" s="58">
        <v>3.6387173697637158</v>
      </c>
      <c r="V2040" s="58">
        <v>5.3774147588430194</v>
      </c>
      <c r="W2040" s="58">
        <v>0.82318488661954681</v>
      </c>
      <c r="X2040" s="58">
        <v>0.62561929128574634</v>
      </c>
      <c r="Y2040" s="58">
        <v>0.84062706169759016</v>
      </c>
      <c r="Z2040" s="58">
        <v>0.94293723470454927</v>
      </c>
    </row>
    <row r="2041" spans="19:26" x14ac:dyDescent="0.2">
      <c r="S2041" s="58">
        <v>4.4652987453834259</v>
      </c>
      <c r="T2041" s="58">
        <v>8.4166699059968817</v>
      </c>
      <c r="U2041" s="58">
        <v>4.9035843273219424</v>
      </c>
      <c r="V2041" s="58">
        <v>7.9555661311986023</v>
      </c>
      <c r="W2041" s="58">
        <v>0.81361958307525173</v>
      </c>
      <c r="X2041" s="58">
        <v>0.69638839325438306</v>
      </c>
      <c r="Y2041" s="58">
        <v>0.82653022355920913</v>
      </c>
      <c r="Z2041" s="58">
        <v>0.91864792240912552</v>
      </c>
    </row>
    <row r="2042" spans="19:26" x14ac:dyDescent="0.2">
      <c r="S2042" s="58">
        <v>5.4793373099814682</v>
      </c>
      <c r="T2042" s="58">
        <v>12.241430250653549</v>
      </c>
      <c r="U2042" s="58">
        <v>5.585446388012401</v>
      </c>
      <c r="V2042" s="58">
        <v>11.071121692978144</v>
      </c>
      <c r="W2042" s="58">
        <v>0.7258107132942152</v>
      </c>
      <c r="X2042" s="58">
        <v>0.69550712265062842</v>
      </c>
      <c r="Y2042" s="58">
        <v>0.80226803581712791</v>
      </c>
      <c r="Z2042" s="58">
        <v>0.90976993505932802</v>
      </c>
    </row>
    <row r="2043" spans="19:26" x14ac:dyDescent="0.2">
      <c r="S2043" s="58">
        <v>4.7695631213680754</v>
      </c>
      <c r="T2043" s="58">
        <v>8.9456685702436776</v>
      </c>
      <c r="U2043" s="58">
        <v>4.7191455203891683</v>
      </c>
      <c r="V2043" s="58">
        <v>9.4219896485557992</v>
      </c>
      <c r="W2043" s="58">
        <v>0.76021571269759558</v>
      </c>
      <c r="X2043" s="58">
        <v>0.62765143624772834</v>
      </c>
      <c r="Y2043" s="58">
        <v>0.84757696779520098</v>
      </c>
      <c r="Z2043" s="58">
        <v>0.92069883725452606</v>
      </c>
    </row>
    <row r="2044" spans="19:26" x14ac:dyDescent="0.2">
      <c r="S2044" s="58">
        <v>4.1830895195388758</v>
      </c>
      <c r="T2044" s="58">
        <v>7.1187758906893004</v>
      </c>
      <c r="U2044" s="58">
        <v>4.1985038494303746</v>
      </c>
      <c r="V2044" s="58">
        <v>7.2218596770906469</v>
      </c>
      <c r="W2044" s="58">
        <v>0.77439808696757972</v>
      </c>
      <c r="X2044" s="58">
        <v>0.56551956765532074</v>
      </c>
      <c r="Y2044" s="58">
        <v>0.84327203095540593</v>
      </c>
      <c r="Z2044" s="58">
        <v>0.92258806815685468</v>
      </c>
    </row>
    <row r="2045" spans="19:26" x14ac:dyDescent="0.2">
      <c r="S2045" s="58">
        <v>5.4242851711321283</v>
      </c>
      <c r="T2045" s="58">
        <v>13.118912062004915</v>
      </c>
      <c r="U2045" s="58">
        <v>4.9825590870343657</v>
      </c>
      <c r="V2045" s="58">
        <v>14.259239153866975</v>
      </c>
      <c r="W2045" s="58">
        <v>0.81639725089113191</v>
      </c>
      <c r="X2045" s="58">
        <v>0.64547173670901281</v>
      </c>
      <c r="Y2045" s="58">
        <v>0.82302135540111176</v>
      </c>
      <c r="Z2045" s="58">
        <v>0.89746819041239767</v>
      </c>
    </row>
    <row r="2046" spans="19:26" x14ac:dyDescent="0.2">
      <c r="S2046" s="58">
        <v>3.7616064645758387</v>
      </c>
      <c r="T2046" s="58">
        <v>5.8044332819309625</v>
      </c>
      <c r="U2046" s="58">
        <v>3.7390112026473785</v>
      </c>
      <c r="V2046" s="58">
        <v>6.118427390845695</v>
      </c>
      <c r="W2046" s="58">
        <v>0.74923395757279299</v>
      </c>
      <c r="X2046" s="58">
        <v>0.58866309277461104</v>
      </c>
      <c r="Y2046" s="58">
        <v>0.85494488886110387</v>
      </c>
      <c r="Z2046" s="58">
        <v>0.94690497112349847</v>
      </c>
    </row>
    <row r="2047" spans="19:26" x14ac:dyDescent="0.2">
      <c r="S2047" s="58">
        <v>4.7398795372535689</v>
      </c>
      <c r="T2047" s="58">
        <v>9.1891103233188005</v>
      </c>
      <c r="U2047" s="58">
        <v>4.4351215618350164</v>
      </c>
      <c r="V2047" s="58">
        <v>9.1165292307269077</v>
      </c>
      <c r="W2047" s="58">
        <v>0.7934202466510426</v>
      </c>
      <c r="X2047" s="58">
        <v>0.65606356271694077</v>
      </c>
      <c r="Y2047" s="58">
        <v>0.84076465858634064</v>
      </c>
      <c r="Z2047" s="58">
        <v>0.91603171516622106</v>
      </c>
    </row>
    <row r="2048" spans="19:26" x14ac:dyDescent="0.2">
      <c r="S2048" s="58">
        <v>4.274561056756407</v>
      </c>
      <c r="T2048" s="58">
        <v>7.5026128337587901</v>
      </c>
      <c r="U2048" s="58">
        <v>3.8428111198058996</v>
      </c>
      <c r="V2048" s="58">
        <v>6.9003206562629513</v>
      </c>
      <c r="W2048" s="58">
        <v>0.78353895439648769</v>
      </c>
      <c r="X2048" s="58">
        <v>0.76286772835114691</v>
      </c>
      <c r="Y2048" s="58">
        <v>0.83540019988209968</v>
      </c>
      <c r="Z2048" s="58">
        <v>0.9389188422653566</v>
      </c>
    </row>
    <row r="2049" spans="19:26" x14ac:dyDescent="0.2">
      <c r="S2049" s="58">
        <v>5.8438167607851517</v>
      </c>
      <c r="T2049" s="58">
        <v>13.463377957663356</v>
      </c>
      <c r="U2049" s="58">
        <v>6.0452674341157824</v>
      </c>
      <c r="V2049" s="58">
        <v>12.665104623232372</v>
      </c>
      <c r="W2049" s="58">
        <v>0.73702070532810304</v>
      </c>
      <c r="X2049" s="58">
        <v>0.5294199417279859</v>
      </c>
      <c r="Y2049" s="58">
        <v>0.84336362356653316</v>
      </c>
      <c r="Z2049" s="58">
        <v>0.89839197900287926</v>
      </c>
    </row>
    <row r="2050" spans="19:26" x14ac:dyDescent="0.2">
      <c r="S2050" s="58">
        <v>6.1590602181182197</v>
      </c>
      <c r="T2050" s="58">
        <v>16.148809970827052</v>
      </c>
      <c r="U2050" s="58">
        <v>6.1175904234918734</v>
      </c>
      <c r="V2050" s="58">
        <v>14.380667032771999</v>
      </c>
      <c r="W2050" s="58">
        <v>0.76497722355019271</v>
      </c>
      <c r="X2050" s="58">
        <v>0.58899414749229972</v>
      </c>
      <c r="Y2050" s="58">
        <v>0.84472021601324343</v>
      </c>
      <c r="Z2050" s="58">
        <v>0.89484759068804554</v>
      </c>
    </row>
    <row r="2051" spans="19:26" x14ac:dyDescent="0.2">
      <c r="S2051" s="58">
        <v>4.8789990808649364</v>
      </c>
      <c r="T2051" s="58">
        <v>9.8899447896782551</v>
      </c>
      <c r="U2051" s="58">
        <v>4.7539623535735611</v>
      </c>
      <c r="V2051" s="58">
        <v>8.7002335721905926</v>
      </c>
      <c r="W2051" s="58">
        <v>0.81009714636067853</v>
      </c>
      <c r="X2051" s="58">
        <v>0.71661602918610423</v>
      </c>
      <c r="Y2051" s="58">
        <v>0.84279669233655607</v>
      </c>
      <c r="Z2051" s="58">
        <v>0.91584240828316088</v>
      </c>
    </row>
    <row r="2052" spans="19:26" x14ac:dyDescent="0.2">
      <c r="S2052" s="58">
        <v>6.2655271808193289</v>
      </c>
      <c r="T2052" s="58">
        <v>21.172302869839029</v>
      </c>
      <c r="U2052" s="58">
        <v>6.0771914540665577</v>
      </c>
      <c r="V2052" s="58">
        <v>16.531443596531705</v>
      </c>
      <c r="W2052" s="58">
        <v>0.85221151968016362</v>
      </c>
      <c r="X2052" s="58">
        <v>0.68805371436625495</v>
      </c>
      <c r="Y2052" s="58">
        <v>0.82745058804255422</v>
      </c>
      <c r="Z2052" s="58">
        <v>0.88677104655060202</v>
      </c>
    </row>
    <row r="2053" spans="19:26" x14ac:dyDescent="0.2">
      <c r="S2053" s="58">
        <v>3.3031546850289413</v>
      </c>
      <c r="T2053" s="58">
        <v>5.0103033814526965</v>
      </c>
      <c r="U2053" s="58">
        <v>3.3322409392054912</v>
      </c>
      <c r="V2053" s="58">
        <v>6.6701436987330611</v>
      </c>
      <c r="W2053" s="58">
        <v>0.79251617423575937</v>
      </c>
      <c r="X2053" s="58">
        <v>0.7304784926684913</v>
      </c>
      <c r="Y2053" s="58">
        <v>0.781887893520268</v>
      </c>
      <c r="Z2053" s="58">
        <v>0.94727693408306057</v>
      </c>
    </row>
    <row r="2054" spans="19:26" x14ac:dyDescent="0.2">
      <c r="S2054" s="58">
        <v>5.9570772132805478</v>
      </c>
      <c r="T2054" s="58">
        <v>12.980523896136511</v>
      </c>
      <c r="U2054" s="58">
        <v>5.9684843818442213</v>
      </c>
      <c r="V2054" s="58">
        <v>17.323633378572982</v>
      </c>
      <c r="W2054" s="58">
        <v>0.69274160975209575</v>
      </c>
      <c r="X2054" s="58">
        <v>0.60563974013471922</v>
      </c>
      <c r="Y2054" s="58">
        <v>0.84216013097395337</v>
      </c>
      <c r="Z2054" s="58">
        <v>0.91154972891626529</v>
      </c>
    </row>
    <row r="2055" spans="19:26" x14ac:dyDescent="0.2">
      <c r="S2055" s="58">
        <v>7.1257638373677494</v>
      </c>
      <c r="T2055" s="58">
        <v>24.105064800721404</v>
      </c>
      <c r="U2055" s="58">
        <v>6.1910062007001914</v>
      </c>
      <c r="V2055" s="58">
        <v>19.200120134271216</v>
      </c>
      <c r="W2055" s="58">
        <v>0.78329873540586159</v>
      </c>
      <c r="X2055" s="58">
        <v>0.65359512001507725</v>
      </c>
      <c r="Y2055" s="58">
        <v>0.87844108808029764</v>
      </c>
      <c r="Z2055" s="58">
        <v>0.88989580754461151</v>
      </c>
    </row>
    <row r="2056" spans="19:26" x14ac:dyDescent="0.2">
      <c r="S2056" s="58">
        <v>8.4845940639874655</v>
      </c>
      <c r="T2056" s="58">
        <v>47.44233318923785</v>
      </c>
      <c r="U2056" s="58">
        <v>8.182101729028247</v>
      </c>
      <c r="V2056" s="58">
        <v>38.809343221075345</v>
      </c>
      <c r="W2056" s="58">
        <v>0.77321316409633822</v>
      </c>
      <c r="X2056" s="58">
        <v>0.62651559612705254</v>
      </c>
      <c r="Y2056" s="58">
        <v>0.88783289100634644</v>
      </c>
      <c r="Z2056" s="58">
        <v>0.87975983255677748</v>
      </c>
    </row>
    <row r="2057" spans="19:26" x14ac:dyDescent="0.2">
      <c r="S2057" s="58">
        <v>4.4579274598165934</v>
      </c>
      <c r="T2057" s="58">
        <v>8.0354664526663875</v>
      </c>
      <c r="U2057" s="58">
        <v>3.8274153422158728</v>
      </c>
      <c r="V2057" s="58">
        <v>6.5862341309750327</v>
      </c>
      <c r="W2057" s="58">
        <v>0.74365837672927115</v>
      </c>
      <c r="X2057" s="58">
        <v>0.73479815709249441</v>
      </c>
      <c r="Y2057" s="58">
        <v>0.81189641041454452</v>
      </c>
      <c r="Z2057" s="58">
        <v>0.93379574898386053</v>
      </c>
    </row>
    <row r="2058" spans="19:26" x14ac:dyDescent="0.2">
      <c r="S2058" s="58">
        <v>5.3600410130459979</v>
      </c>
      <c r="T2058" s="58">
        <v>11.266302848984626</v>
      </c>
      <c r="U2058" s="58">
        <v>4.8900443713580701</v>
      </c>
      <c r="V2058" s="58">
        <v>10.10563986693027</v>
      </c>
      <c r="W2058" s="58">
        <v>0.73573082656970634</v>
      </c>
      <c r="X2058" s="58">
        <v>0.72747177029170196</v>
      </c>
      <c r="Y2058" s="58">
        <v>0.83155536255825302</v>
      </c>
      <c r="Z2058" s="58">
        <v>0.91952504798869328</v>
      </c>
    </row>
    <row r="2059" spans="19:26" x14ac:dyDescent="0.2">
      <c r="S2059" s="58">
        <v>7.3028778696902323</v>
      </c>
      <c r="T2059" s="58">
        <v>25.201941733482542</v>
      </c>
      <c r="U2059" s="58">
        <v>8.0284573258100647</v>
      </c>
      <c r="V2059" s="58">
        <v>27.919583013468184</v>
      </c>
      <c r="W2059" s="58">
        <v>0.75336213128798579</v>
      </c>
      <c r="X2059" s="58">
        <v>0.60766442453729985</v>
      </c>
      <c r="Y2059" s="58">
        <v>0.86207796551762783</v>
      </c>
      <c r="Z2059" s="58">
        <v>0.88800323348582055</v>
      </c>
    </row>
    <row r="2060" spans="19:26" x14ac:dyDescent="0.2">
      <c r="S2060" s="58">
        <v>4.2212452996213763</v>
      </c>
      <c r="T2060" s="58">
        <v>7.5249717287013409</v>
      </c>
      <c r="U2060" s="58">
        <v>4.9803067536423153</v>
      </c>
      <c r="V2060" s="58">
        <v>8.4907017688253035</v>
      </c>
      <c r="W2060" s="58">
        <v>0.78172269482879719</v>
      </c>
      <c r="X2060" s="58">
        <v>0.71945496310371859</v>
      </c>
      <c r="Y2060" s="58">
        <v>0.80562711324250436</v>
      </c>
      <c r="Z2060" s="58">
        <v>0.92736875747929648</v>
      </c>
    </row>
    <row r="2061" spans="19:26" x14ac:dyDescent="0.2">
      <c r="S2061" s="58">
        <v>4.713297550905815</v>
      </c>
      <c r="T2061" s="58">
        <v>8.8930604969784515</v>
      </c>
      <c r="U2061" s="58">
        <v>4.5299310820285887</v>
      </c>
      <c r="V2061" s="58">
        <v>7.1550067573651663</v>
      </c>
      <c r="W2061" s="58">
        <v>0.74149784335445401</v>
      </c>
      <c r="X2061" s="58">
        <v>0.55483416688471165</v>
      </c>
      <c r="Y2061" s="58">
        <v>0.81532466463651909</v>
      </c>
      <c r="Z2061" s="58">
        <v>0.91101318672536513</v>
      </c>
    </row>
    <row r="2062" spans="19:26" x14ac:dyDescent="0.2">
      <c r="S2062" s="58">
        <v>6.8519864419983572</v>
      </c>
      <c r="T2062" s="58">
        <v>23.555340262809541</v>
      </c>
      <c r="U2062" s="58">
        <v>6.1345849722667953</v>
      </c>
      <c r="V2062" s="58">
        <v>27.467232000334956</v>
      </c>
      <c r="W2062" s="58">
        <v>0.75912712661534321</v>
      </c>
      <c r="X2062" s="58">
        <v>0.69074727443128481</v>
      </c>
      <c r="Y2062" s="58">
        <v>0.82195487498883046</v>
      </c>
      <c r="Z2062" s="58">
        <v>0.88936128895952449</v>
      </c>
    </row>
    <row r="2063" spans="19:26" x14ac:dyDescent="0.2">
      <c r="S2063" s="58">
        <v>6.0224467663718757</v>
      </c>
      <c r="T2063" s="58">
        <v>13.890824003264306</v>
      </c>
      <c r="U2063" s="58">
        <v>5.9825329346335225</v>
      </c>
      <c r="V2063" s="58">
        <v>16.107054694384374</v>
      </c>
      <c r="W2063" s="58">
        <v>0.71151754303905268</v>
      </c>
      <c r="X2063" s="58">
        <v>0.73268959043627147</v>
      </c>
      <c r="Y2063" s="58">
        <v>0.83895535464692506</v>
      </c>
      <c r="Z2063" s="58">
        <v>0.9153128775446745</v>
      </c>
    </row>
    <row r="2064" spans="19:26" x14ac:dyDescent="0.2">
      <c r="S2064" s="58">
        <v>5.1022062881773804</v>
      </c>
      <c r="T2064" s="58">
        <v>9.8971559376415996</v>
      </c>
      <c r="U2064" s="58">
        <v>4.5397776138628059</v>
      </c>
      <c r="V2064" s="58">
        <v>7.8163525029307852</v>
      </c>
      <c r="W2064" s="58">
        <v>0.71844537727831548</v>
      </c>
      <c r="X2064" s="58">
        <v>0.75309975514851279</v>
      </c>
      <c r="Y2064" s="58">
        <v>0.83413744067015316</v>
      </c>
      <c r="Z2064" s="58">
        <v>0.93332567378438647</v>
      </c>
    </row>
    <row r="2065" spans="19:26" x14ac:dyDescent="0.2">
      <c r="S2065" s="58">
        <v>3.6998981142390224</v>
      </c>
      <c r="T2065" s="58">
        <v>5.9512554897159156</v>
      </c>
      <c r="U2065" s="58">
        <v>4.0334468599664017</v>
      </c>
      <c r="V2065" s="58">
        <v>7.3902125183147227</v>
      </c>
      <c r="W2065" s="58">
        <v>0.84947710944394883</v>
      </c>
      <c r="X2065" s="58">
        <v>0.5762498581868134</v>
      </c>
      <c r="Y2065" s="58">
        <v>0.85209748021766218</v>
      </c>
      <c r="Z2065" s="58">
        <v>0.92412593778219609</v>
      </c>
    </row>
    <row r="2066" spans="19:26" x14ac:dyDescent="0.2">
      <c r="S2066" s="58">
        <v>4.0522216525648851</v>
      </c>
      <c r="T2066" s="58">
        <v>6.7365942587114036</v>
      </c>
      <c r="U2066" s="58">
        <v>4.1367721707755942</v>
      </c>
      <c r="V2066" s="58">
        <v>6.8176549604377819</v>
      </c>
      <c r="W2066" s="58">
        <v>0.83655519336797923</v>
      </c>
      <c r="X2066" s="58">
        <v>0.57571799759581843</v>
      </c>
      <c r="Y2066" s="58">
        <v>0.89621018831111299</v>
      </c>
      <c r="Z2066" s="58">
        <v>0.92670031170602329</v>
      </c>
    </row>
    <row r="2067" spans="19:26" x14ac:dyDescent="0.2">
      <c r="S2067" s="58">
        <v>5.3675198361870073</v>
      </c>
      <c r="T2067" s="58">
        <v>11.85484949967668</v>
      </c>
      <c r="U2067" s="58">
        <v>5.5933141019359098</v>
      </c>
      <c r="V2067" s="58">
        <v>13.458720584149651</v>
      </c>
      <c r="W2067" s="58">
        <v>0.73197651872953229</v>
      </c>
      <c r="X2067" s="58">
        <v>0.69924076556997183</v>
      </c>
      <c r="Y2067" s="58">
        <v>0.79909892441368369</v>
      </c>
      <c r="Z2067" s="58">
        <v>0.90993518335021895</v>
      </c>
    </row>
    <row r="2068" spans="19:26" x14ac:dyDescent="0.2">
      <c r="S2068" s="58">
        <v>4.093834572137192</v>
      </c>
      <c r="T2068" s="58">
        <v>6.5771146176039244</v>
      </c>
      <c r="U2068" s="58">
        <v>4.1461894615725878</v>
      </c>
      <c r="V2068" s="58">
        <v>6.5401499275878328</v>
      </c>
      <c r="W2068" s="58">
        <v>0.76266237093920242</v>
      </c>
      <c r="X2068" s="58">
        <v>0.67425677822861285</v>
      </c>
      <c r="Y2068" s="58">
        <v>0.89104010633281772</v>
      </c>
      <c r="Z2068" s="58">
        <v>0.95654338851465803</v>
      </c>
    </row>
    <row r="2069" spans="19:26" x14ac:dyDescent="0.2">
      <c r="S2069" s="58">
        <v>6.1646185309502162</v>
      </c>
      <c r="T2069" s="58">
        <v>16.191624579664307</v>
      </c>
      <c r="U2069" s="58">
        <v>6.1445619716669295</v>
      </c>
      <c r="V2069" s="58">
        <v>16.954211191266488</v>
      </c>
      <c r="W2069" s="58">
        <v>0.78902669634900091</v>
      </c>
      <c r="X2069" s="58">
        <v>0.70529241592010272</v>
      </c>
      <c r="Y2069" s="58">
        <v>0.86638598820170643</v>
      </c>
      <c r="Z2069" s="58">
        <v>0.90127034120057137</v>
      </c>
    </row>
    <row r="2070" spans="19:26" x14ac:dyDescent="0.2">
      <c r="S2070" s="58">
        <v>4.3226643202903361</v>
      </c>
      <c r="T2070" s="58">
        <v>7.8986091068130566</v>
      </c>
      <c r="U2070" s="58">
        <v>4.2597759288841681</v>
      </c>
      <c r="V2070" s="58">
        <v>7.8892616315061774</v>
      </c>
      <c r="W2070" s="58">
        <v>0.8713564146764452</v>
      </c>
      <c r="X2070" s="58">
        <v>0.69989215306817587</v>
      </c>
      <c r="Y2070" s="58">
        <v>0.8686162541222906</v>
      </c>
      <c r="Z2070" s="58">
        <v>0.92214735546716065</v>
      </c>
    </row>
    <row r="2071" spans="19:26" x14ac:dyDescent="0.2">
      <c r="S2071" s="58">
        <v>4.9555643909237519</v>
      </c>
      <c r="T2071" s="58">
        <v>9.2132658195897488</v>
      </c>
      <c r="U2071" s="58">
        <v>5.6515185996528485</v>
      </c>
      <c r="V2071" s="58">
        <v>10.756746984843607</v>
      </c>
      <c r="W2071" s="58">
        <v>0.70359839239292732</v>
      </c>
      <c r="X2071" s="58">
        <v>0.63190806128417698</v>
      </c>
      <c r="Y2071" s="58">
        <v>0.83069501129470213</v>
      </c>
      <c r="Z2071" s="58">
        <v>0.92712708805236355</v>
      </c>
    </row>
    <row r="2072" spans="19:26" x14ac:dyDescent="0.2">
      <c r="S2072" s="58">
        <v>4.5756629266130897</v>
      </c>
      <c r="T2072" s="58">
        <v>8.919178363022997</v>
      </c>
      <c r="U2072" s="58">
        <v>4.0618779101263209</v>
      </c>
      <c r="V2072" s="58">
        <v>7.700764778553574</v>
      </c>
      <c r="W2072" s="58">
        <v>0.78393583837064196</v>
      </c>
      <c r="X2072" s="58">
        <v>0.69566280870342734</v>
      </c>
      <c r="Y2072" s="58">
        <v>0.79767206289427739</v>
      </c>
      <c r="Z2072" s="58">
        <v>0.91449259839259656</v>
      </c>
    </row>
    <row r="2073" spans="19:26" x14ac:dyDescent="0.2">
      <c r="S2073" s="58">
        <v>5.8939741942523307</v>
      </c>
      <c r="T2073" s="58">
        <v>13.989840952551944</v>
      </c>
      <c r="U2073" s="58">
        <v>5.5693673685302363</v>
      </c>
      <c r="V2073" s="58">
        <v>16.083379223629233</v>
      </c>
      <c r="W2073" s="58">
        <v>0.72599433044310679</v>
      </c>
      <c r="X2073" s="58">
        <v>0.65526276961519025</v>
      </c>
      <c r="Y2073" s="58">
        <v>0.82319945659752691</v>
      </c>
      <c r="Z2073" s="58">
        <v>0.90493388598412539</v>
      </c>
    </row>
    <row r="2074" spans="19:26" x14ac:dyDescent="0.2">
      <c r="S2074" s="58">
        <v>3.2949558848227261</v>
      </c>
      <c r="T2074" s="58">
        <v>4.8427282001558147</v>
      </c>
      <c r="U2074" s="58">
        <v>3.5830172820371522</v>
      </c>
      <c r="V2074" s="58">
        <v>5.3696637688034965</v>
      </c>
      <c r="W2074" s="58">
        <v>0.73977985482032083</v>
      </c>
      <c r="X2074" s="58">
        <v>0.58910664156217041</v>
      </c>
      <c r="Y2074" s="58">
        <v>0.79518861557636811</v>
      </c>
      <c r="Z2074" s="58">
        <v>0.94624366681855299</v>
      </c>
    </row>
    <row r="2075" spans="19:26" x14ac:dyDescent="0.2">
      <c r="S2075" s="58">
        <v>5.6931396550179105</v>
      </c>
      <c r="T2075" s="58">
        <v>14.11713119622093</v>
      </c>
      <c r="U2075" s="58">
        <v>6.282424367932065</v>
      </c>
      <c r="V2075" s="58">
        <v>13.909601995444554</v>
      </c>
      <c r="W2075" s="58">
        <v>0.80376553347532065</v>
      </c>
      <c r="X2075" s="58">
        <v>0.72067979341488386</v>
      </c>
      <c r="Y2075" s="58">
        <v>0.84116350394789574</v>
      </c>
      <c r="Z2075" s="58">
        <v>0.90248404002615557</v>
      </c>
    </row>
    <row r="2076" spans="19:26" x14ac:dyDescent="0.2">
      <c r="S2076" s="58">
        <v>6.4850087131920606</v>
      </c>
      <c r="T2076" s="58">
        <v>18.269512463315532</v>
      </c>
      <c r="U2076" s="58">
        <v>7.3146206190021754</v>
      </c>
      <c r="V2076" s="58">
        <v>21.765249506627647</v>
      </c>
      <c r="W2076" s="58">
        <v>0.69396472435189227</v>
      </c>
      <c r="X2076" s="58">
        <v>0.79698220189953539</v>
      </c>
      <c r="Y2076" s="58">
        <v>0.78747890993433278</v>
      </c>
      <c r="Z2076" s="58">
        <v>0.90320102816917247</v>
      </c>
    </row>
    <row r="2077" spans="19:26" x14ac:dyDescent="0.2">
      <c r="S2077" s="58">
        <v>5.5211043544631222</v>
      </c>
      <c r="T2077" s="58">
        <v>11.599020408664835</v>
      </c>
      <c r="U2077" s="58">
        <v>5.7450242851155684</v>
      </c>
      <c r="V2077" s="58">
        <v>11.950173886031514</v>
      </c>
      <c r="W2077" s="58">
        <v>0.73483240062202493</v>
      </c>
      <c r="X2077" s="58">
        <v>0.73005885182910424</v>
      </c>
      <c r="Y2077" s="58">
        <v>0.85435594731300868</v>
      </c>
      <c r="Z2077" s="58">
        <v>0.92250829989798022</v>
      </c>
    </row>
    <row r="2078" spans="19:26" x14ac:dyDescent="0.2">
      <c r="S2078" s="58">
        <v>6.586790500081416</v>
      </c>
      <c r="T2078" s="58">
        <v>15.882297892654737</v>
      </c>
      <c r="U2078" s="58">
        <v>6.8031884081269158</v>
      </c>
      <c r="V2078" s="58">
        <v>17.358158808196237</v>
      </c>
      <c r="W2078" s="58">
        <v>0.71168316331839587</v>
      </c>
      <c r="X2078" s="58">
        <v>0.68673766715045736</v>
      </c>
      <c r="Y2078" s="58">
        <v>0.88152752212744989</v>
      </c>
      <c r="Z2078" s="58">
        <v>0.91200865122530639</v>
      </c>
    </row>
    <row r="2079" spans="19:26" x14ac:dyDescent="0.2">
      <c r="S2079" s="58">
        <v>3.6831710828585593</v>
      </c>
      <c r="T2079" s="58">
        <v>5.7190911051675277</v>
      </c>
      <c r="U2079" s="58">
        <v>4.0023857318570633</v>
      </c>
      <c r="V2079" s="58">
        <v>5.6014679813708694</v>
      </c>
      <c r="W2079" s="58">
        <v>0.77955480227489526</v>
      </c>
      <c r="X2079" s="58">
        <v>0.63964668626925814</v>
      </c>
      <c r="Y2079" s="58">
        <v>0.8501093699346185</v>
      </c>
      <c r="Z2079" s="58">
        <v>0.94761968976184929</v>
      </c>
    </row>
    <row r="2080" spans="19:26" x14ac:dyDescent="0.2">
      <c r="S2080" s="58">
        <v>3.6827072237054619</v>
      </c>
      <c r="T2080" s="58">
        <v>5.8999969647667649</v>
      </c>
      <c r="U2080" s="58">
        <v>3.5636872865769931</v>
      </c>
      <c r="V2080" s="58">
        <v>7.2539357863835461</v>
      </c>
      <c r="W2080" s="58">
        <v>0.81196602911821036</v>
      </c>
      <c r="X2080" s="58">
        <v>0.69083635547553368</v>
      </c>
      <c r="Y2080" s="58">
        <v>0.82555695630200487</v>
      </c>
      <c r="Z2080" s="58">
        <v>0.93912407308816348</v>
      </c>
    </row>
    <row r="2081" spans="19:26" x14ac:dyDescent="0.2">
      <c r="S2081" s="58">
        <v>4.3318221001221202</v>
      </c>
      <c r="T2081" s="58">
        <v>7.3459894513908637</v>
      </c>
      <c r="U2081" s="58">
        <v>4.5812358600510823</v>
      </c>
      <c r="V2081" s="58">
        <v>7.9283363460516361</v>
      </c>
      <c r="W2081" s="58">
        <v>0.74269688581743543</v>
      </c>
      <c r="X2081" s="58">
        <v>0.60444166511004604</v>
      </c>
      <c r="Y2081" s="58">
        <v>0.85108395790450475</v>
      </c>
      <c r="Z2081" s="58">
        <v>0.93326778859974902</v>
      </c>
    </row>
    <row r="2082" spans="19:26" x14ac:dyDescent="0.2">
      <c r="S2082" s="58">
        <v>3.6385129385660946</v>
      </c>
      <c r="T2082" s="58">
        <v>5.8763323509634864</v>
      </c>
      <c r="U2082" s="58">
        <v>3.79424964024903</v>
      </c>
      <c r="V2082" s="58">
        <v>5.8244691087129228</v>
      </c>
      <c r="W2082" s="58">
        <v>0.83359692703444888</v>
      </c>
      <c r="X2082" s="58">
        <v>0.66234141974692506</v>
      </c>
      <c r="Y2082" s="58">
        <v>0.81524514353335487</v>
      </c>
      <c r="Z2082" s="58">
        <v>0.92972174344973824</v>
      </c>
    </row>
    <row r="2083" spans="19:26" x14ac:dyDescent="0.2">
      <c r="S2083" s="58">
        <v>4.8397365468251055</v>
      </c>
      <c r="T2083" s="58">
        <v>8.8883740950350116</v>
      </c>
      <c r="U2083" s="58">
        <v>5.0728088577534214</v>
      </c>
      <c r="V2083" s="58">
        <v>9.2353794035178893</v>
      </c>
      <c r="W2083" s="58">
        <v>0.76384139644769833</v>
      </c>
      <c r="X2083" s="58">
        <v>0.78112476111987084</v>
      </c>
      <c r="Y2083" s="58">
        <v>0.8854289193629612</v>
      </c>
      <c r="Z2083" s="58">
        <v>0.94496444196198148</v>
      </c>
    </row>
    <row r="2084" spans="19:26" x14ac:dyDescent="0.2">
      <c r="S2084" s="58">
        <v>4.6034339089662941</v>
      </c>
      <c r="T2084" s="58">
        <v>10.151163758342587</v>
      </c>
      <c r="U2084" s="58">
        <v>5.1837012384656838</v>
      </c>
      <c r="V2084" s="58">
        <v>12.973495494239462</v>
      </c>
      <c r="W2084" s="58">
        <v>0.86777301541128848</v>
      </c>
      <c r="X2084" s="58">
        <v>0.73018999188370493</v>
      </c>
      <c r="Y2084" s="58">
        <v>0.76475176110989174</v>
      </c>
      <c r="Z2084" s="58">
        <v>0.89845033376658134</v>
      </c>
    </row>
    <row r="2085" spans="19:26" x14ac:dyDescent="0.2">
      <c r="S2085" s="58">
        <v>4.6284499476842571</v>
      </c>
      <c r="T2085" s="58">
        <v>8.5746421524260974</v>
      </c>
      <c r="U2085" s="58">
        <v>3.6755066185474816</v>
      </c>
      <c r="V2085" s="58">
        <v>8.1060920057219583</v>
      </c>
      <c r="W2085" s="58">
        <v>0.77211873829144551</v>
      </c>
      <c r="X2085" s="58">
        <v>0.73119419503754324</v>
      </c>
      <c r="Y2085" s="58">
        <v>0.84316388637770923</v>
      </c>
      <c r="Z2085" s="58">
        <v>0.9308249469946186</v>
      </c>
    </row>
    <row r="2086" spans="19:26" x14ac:dyDescent="0.2">
      <c r="S2086" s="58">
        <v>4.7113815304533455</v>
      </c>
      <c r="T2086" s="58">
        <v>8.4892395621138128</v>
      </c>
      <c r="U2086" s="58">
        <v>4.9129962686502919</v>
      </c>
      <c r="V2086" s="58">
        <v>9.7420494264105706</v>
      </c>
      <c r="W2086" s="58">
        <v>0.75472535219404857</v>
      </c>
      <c r="X2086" s="58">
        <v>0.61528259173796807</v>
      </c>
      <c r="Y2086" s="58">
        <v>0.87133290857482482</v>
      </c>
      <c r="Z2086" s="58">
        <v>0.92743223390398399</v>
      </c>
    </row>
    <row r="2087" spans="19:26" x14ac:dyDescent="0.2">
      <c r="S2087" s="58">
        <v>4.7485715154110038</v>
      </c>
      <c r="T2087" s="58">
        <v>8.8680612585381269</v>
      </c>
      <c r="U2087" s="58">
        <v>4.5000005199050452</v>
      </c>
      <c r="V2087" s="58">
        <v>9.2083889429075523</v>
      </c>
      <c r="W2087" s="58">
        <v>0.77146066231248223</v>
      </c>
      <c r="X2087" s="58">
        <v>0.66099323547194877</v>
      </c>
      <c r="Y2087" s="58">
        <v>0.85814731395819843</v>
      </c>
      <c r="Z2087" s="58">
        <v>0.92466334057587651</v>
      </c>
    </row>
    <row r="2088" spans="19:26" x14ac:dyDescent="0.2">
      <c r="S2088" s="58">
        <v>5.165414511648561</v>
      </c>
      <c r="T2088" s="58">
        <v>10.952954449736172</v>
      </c>
      <c r="U2088" s="58">
        <v>5.6391742280119139</v>
      </c>
      <c r="V2088" s="58">
        <v>9.751768352969016</v>
      </c>
      <c r="W2088" s="58">
        <v>0.71834852198195309</v>
      </c>
      <c r="X2088" s="58">
        <v>0.7275896801413988</v>
      </c>
      <c r="Y2088" s="58">
        <v>0.78341082733854317</v>
      </c>
      <c r="Z2088" s="58">
        <v>0.91467547191488563</v>
      </c>
    </row>
    <row r="2089" spans="19:26" x14ac:dyDescent="0.2">
      <c r="S2089" s="58">
        <v>6.8238174181161737</v>
      </c>
      <c r="T2089" s="58">
        <v>30.69502292501571</v>
      </c>
      <c r="U2089" s="58">
        <v>7.856450276084435</v>
      </c>
      <c r="V2089" s="58">
        <v>30.72097743513114</v>
      </c>
      <c r="W2089" s="58">
        <v>0.80078857616699561</v>
      </c>
      <c r="X2089" s="58">
        <v>0.7711204008475141</v>
      </c>
      <c r="Y2089" s="58">
        <v>0.78792322046779584</v>
      </c>
      <c r="Z2089" s="58">
        <v>0.88281906178899316</v>
      </c>
    </row>
    <row r="2090" spans="19:26" x14ac:dyDescent="0.2">
      <c r="S2090" s="58">
        <v>5.3937248392612078</v>
      </c>
      <c r="T2090" s="58">
        <v>11.134518001312594</v>
      </c>
      <c r="U2090" s="58">
        <v>5.3698848508458612</v>
      </c>
      <c r="V2090" s="58">
        <v>10.159448771261575</v>
      </c>
      <c r="W2090" s="58">
        <v>0.68784920474605837</v>
      </c>
      <c r="X2090" s="58">
        <v>0.69559187690939062</v>
      </c>
      <c r="Y2090" s="58">
        <v>0.80055658864999779</v>
      </c>
      <c r="Z2090" s="58">
        <v>0.92043286146542769</v>
      </c>
    </row>
    <row r="2091" spans="19:26" x14ac:dyDescent="0.2">
      <c r="S2091" s="58">
        <v>5.095543408035212</v>
      </c>
      <c r="T2091" s="58">
        <v>10.009649728741937</v>
      </c>
      <c r="U2091" s="58">
        <v>4.1324898855973524</v>
      </c>
      <c r="V2091" s="58">
        <v>7.8483381505726788</v>
      </c>
      <c r="W2091" s="58">
        <v>0.68430255573804777</v>
      </c>
      <c r="X2091" s="58">
        <v>0.64569787088628661</v>
      </c>
      <c r="Y2091" s="58">
        <v>0.78997883923525325</v>
      </c>
      <c r="Z2091" s="58">
        <v>0.91965313399383031</v>
      </c>
    </row>
    <row r="2092" spans="19:26" x14ac:dyDescent="0.2">
      <c r="S2092" s="58">
        <v>3.6846101641962545</v>
      </c>
      <c r="T2092" s="58">
        <v>5.915661668204943</v>
      </c>
      <c r="U2092" s="58">
        <v>3.7145936031911728</v>
      </c>
      <c r="V2092" s="58">
        <v>6.4120302839017924</v>
      </c>
      <c r="W2092" s="58">
        <v>0.80221786806565931</v>
      </c>
      <c r="X2092" s="58">
        <v>0.78460894953944726</v>
      </c>
      <c r="Y2092" s="58">
        <v>0.81575803769504995</v>
      </c>
      <c r="Z2092" s="58">
        <v>0.9498132619451507</v>
      </c>
    </row>
    <row r="2093" spans="19:26" x14ac:dyDescent="0.2">
      <c r="S2093" s="58">
        <v>3.8715185931684961</v>
      </c>
      <c r="T2093" s="58">
        <v>6.4517235723275057</v>
      </c>
      <c r="U2093" s="58">
        <v>3.4784763349771852</v>
      </c>
      <c r="V2093" s="58">
        <v>6.1064227863975997</v>
      </c>
      <c r="W2093" s="58">
        <v>0.8096074793897956</v>
      </c>
      <c r="X2093" s="58">
        <v>0.689331229197364</v>
      </c>
      <c r="Y2093" s="58">
        <v>0.82072510891618944</v>
      </c>
      <c r="Z2093" s="58">
        <v>0.93223539366573061</v>
      </c>
    </row>
    <row r="2094" spans="19:26" x14ac:dyDescent="0.2">
      <c r="S2094" s="58">
        <v>6.1181087559345224</v>
      </c>
      <c r="T2094" s="58">
        <v>16.631349730305974</v>
      </c>
      <c r="U2094" s="58">
        <v>6.0639052621030016</v>
      </c>
      <c r="V2094" s="58">
        <v>16.486983176841207</v>
      </c>
      <c r="W2094" s="58">
        <v>0.75202993775743598</v>
      </c>
      <c r="X2094" s="58">
        <v>0.69269856081838543</v>
      </c>
      <c r="Y2094" s="58">
        <v>0.81295076991092463</v>
      </c>
      <c r="Z2094" s="58">
        <v>0.89754056889097866</v>
      </c>
    </row>
    <row r="2095" spans="19:26" x14ac:dyDescent="0.2">
      <c r="S2095" s="58">
        <v>3.8180676739558042</v>
      </c>
      <c r="T2095" s="58">
        <v>6.3582330317003297</v>
      </c>
      <c r="U2095" s="58">
        <v>4.0498588346700046</v>
      </c>
      <c r="V2095" s="58">
        <v>6.8008102031070692</v>
      </c>
      <c r="W2095" s="58">
        <v>0.8444795184344277</v>
      </c>
      <c r="X2095" s="58">
        <v>0.59769332951337206</v>
      </c>
      <c r="Y2095" s="58">
        <v>0.83147916065656224</v>
      </c>
      <c r="Z2095" s="58">
        <v>0.91996982044462294</v>
      </c>
    </row>
    <row r="2096" spans="19:26" x14ac:dyDescent="0.2">
      <c r="S2096" s="58">
        <v>4.670179024938812</v>
      </c>
      <c r="T2096" s="58">
        <v>8.8312614584759057</v>
      </c>
      <c r="U2096" s="58">
        <v>5.4701891213323766</v>
      </c>
      <c r="V2096" s="58">
        <v>11.06638957238685</v>
      </c>
      <c r="W2096" s="58">
        <v>0.74252332141880251</v>
      </c>
      <c r="X2096" s="58">
        <v>0.66671096286311238</v>
      </c>
      <c r="Y2096" s="58">
        <v>0.80693467754184589</v>
      </c>
      <c r="Z2096" s="58">
        <v>0.92053013654214333</v>
      </c>
    </row>
    <row r="2097" spans="19:26" x14ac:dyDescent="0.2">
      <c r="S2097" s="58">
        <v>5.4311484969809261</v>
      </c>
      <c r="T2097" s="58">
        <v>10.776498010934944</v>
      </c>
      <c r="U2097" s="58">
        <v>5.4454574800403881</v>
      </c>
      <c r="V2097" s="58">
        <v>10.957202805676459</v>
      </c>
      <c r="W2097" s="58">
        <v>0.72542057494482914</v>
      </c>
      <c r="X2097" s="58">
        <v>0.55072615028493821</v>
      </c>
      <c r="Y2097" s="58">
        <v>0.87371228595189832</v>
      </c>
      <c r="Z2097" s="58">
        <v>0.91343679424699564</v>
      </c>
    </row>
    <row r="2098" spans="19:26" x14ac:dyDescent="0.2">
      <c r="S2098" s="58">
        <v>5.4813211820315519</v>
      </c>
      <c r="T2098" s="58">
        <v>11.471544887912586</v>
      </c>
      <c r="U2098" s="58">
        <v>5.1132815649418459</v>
      </c>
      <c r="V2098" s="58">
        <v>9.8959980478162919</v>
      </c>
      <c r="W2098" s="58">
        <v>0.72454844917295458</v>
      </c>
      <c r="X2098" s="58">
        <v>0.79660093259279618</v>
      </c>
      <c r="Y2098" s="58">
        <v>0.84072855322793916</v>
      </c>
      <c r="Z2098" s="58">
        <v>0.92846546510257455</v>
      </c>
    </row>
    <row r="2099" spans="19:26" x14ac:dyDescent="0.2">
      <c r="S2099" s="58">
        <v>3.7402259896895362</v>
      </c>
      <c r="T2099" s="58">
        <v>5.9341739102625883</v>
      </c>
      <c r="U2099" s="58">
        <v>3.7363295089957265</v>
      </c>
      <c r="V2099" s="58">
        <v>6.798210852756311</v>
      </c>
      <c r="W2099" s="58">
        <v>0.76970483710716264</v>
      </c>
      <c r="X2099" s="58">
        <v>0.7343011075478203</v>
      </c>
      <c r="Y2099" s="58">
        <v>0.82349010112859433</v>
      </c>
      <c r="Z2099" s="58">
        <v>0.95322588260502294</v>
      </c>
    </row>
    <row r="2100" spans="19:26" x14ac:dyDescent="0.2">
      <c r="S2100" s="58">
        <v>6.023417844891668</v>
      </c>
      <c r="T2100" s="58">
        <v>16.794563462497411</v>
      </c>
      <c r="U2100" s="58">
        <v>5.6083422707905664</v>
      </c>
      <c r="V2100" s="58">
        <v>17.43027577484705</v>
      </c>
      <c r="W2100" s="58">
        <v>0.84712545416584506</v>
      </c>
      <c r="X2100" s="58">
        <v>0.70058122380286048</v>
      </c>
      <c r="Y2100" s="58">
        <v>0.86561387727523376</v>
      </c>
      <c r="Z2100" s="58">
        <v>0.89536454028839341</v>
      </c>
    </row>
    <row r="2101" spans="19:26" x14ac:dyDescent="0.2">
      <c r="S2101" s="58">
        <v>4.5680194752603391</v>
      </c>
      <c r="T2101" s="58">
        <v>8.4490858505318176</v>
      </c>
      <c r="U2101" s="58">
        <v>4.3574156310468179</v>
      </c>
      <c r="V2101" s="58">
        <v>8.9176262853255359</v>
      </c>
      <c r="W2101" s="58">
        <v>0.76498113842043025</v>
      </c>
      <c r="X2101" s="58">
        <v>0.70752228872432388</v>
      </c>
      <c r="Y2101" s="58">
        <v>0.82678852980848039</v>
      </c>
      <c r="Z2101" s="58">
        <v>0.92712206041852874</v>
      </c>
    </row>
    <row r="2102" spans="19:26" x14ac:dyDescent="0.2">
      <c r="S2102" s="58">
        <v>3.6898185244135591</v>
      </c>
      <c r="T2102" s="58">
        <v>5.8064787042383497</v>
      </c>
      <c r="U2102" s="58">
        <v>3.6905958838491788</v>
      </c>
      <c r="V2102" s="58">
        <v>5.8914247413856122</v>
      </c>
      <c r="W2102" s="58">
        <v>0.78118773711131084</v>
      </c>
      <c r="X2102" s="58">
        <v>0.73405779833307916</v>
      </c>
      <c r="Y2102" s="58">
        <v>0.83148215757196309</v>
      </c>
      <c r="Z2102" s="58">
        <v>0.95457654868743469</v>
      </c>
    </row>
    <row r="2103" spans="19:26" x14ac:dyDescent="0.2">
      <c r="S2103" s="58">
        <v>4.3453280789646147</v>
      </c>
      <c r="T2103" s="58">
        <v>7.810764805372342</v>
      </c>
      <c r="U2103" s="58">
        <v>4.2965717577707023</v>
      </c>
      <c r="V2103" s="58">
        <v>7.9739287051097572</v>
      </c>
      <c r="W2103" s="58">
        <v>0.80334547869048134</v>
      </c>
      <c r="X2103" s="58">
        <v>0.63352495324378932</v>
      </c>
      <c r="Y2103" s="58">
        <v>0.84089511657311755</v>
      </c>
      <c r="Z2103" s="58">
        <v>0.92049786406038403</v>
      </c>
    </row>
    <row r="2104" spans="19:26" x14ac:dyDescent="0.2">
      <c r="S2104" s="58">
        <v>7.2301313493602981</v>
      </c>
      <c r="T2104" s="58">
        <v>36.855194187816643</v>
      </c>
      <c r="U2104" s="58">
        <v>7.992725148676505</v>
      </c>
      <c r="V2104" s="58">
        <v>51.894754973232516</v>
      </c>
      <c r="W2104" s="58">
        <v>0.78954030527317742</v>
      </c>
      <c r="X2104" s="58">
        <v>0.70280230138110145</v>
      </c>
      <c r="Y2104" s="58">
        <v>0.79930250953687099</v>
      </c>
      <c r="Z2104" s="58">
        <v>0.88016826955452876</v>
      </c>
    </row>
    <row r="2105" spans="19:26" x14ac:dyDescent="0.2">
      <c r="S2105" s="58">
        <v>5.0456889829627771</v>
      </c>
      <c r="T2105" s="58">
        <v>9.9590588030869913</v>
      </c>
      <c r="U2105" s="58">
        <v>4.8557844862096404</v>
      </c>
      <c r="V2105" s="58">
        <v>12.150795689824818</v>
      </c>
      <c r="W2105" s="58">
        <v>0.75911169365496656</v>
      </c>
      <c r="X2105" s="58">
        <v>0.67028151043781792</v>
      </c>
      <c r="Y2105" s="58">
        <v>0.8508513925721809</v>
      </c>
      <c r="Z2105" s="58">
        <v>0.92016818840339865</v>
      </c>
    </row>
    <row r="2106" spans="19:26" x14ac:dyDescent="0.2">
      <c r="S2106" s="58">
        <v>2.9631817003699155</v>
      </c>
      <c r="T2106" s="58">
        <v>4.1692990422432352</v>
      </c>
      <c r="U2106" s="58">
        <v>2.8063240706783956</v>
      </c>
      <c r="V2106" s="58">
        <v>4.3673252653122372</v>
      </c>
      <c r="W2106" s="58">
        <v>0.79083501526736444</v>
      </c>
      <c r="X2106" s="58">
        <v>0.59488533892972639</v>
      </c>
      <c r="Y2106" s="58">
        <v>0.80487915696752443</v>
      </c>
      <c r="Z2106" s="58">
        <v>0.94955911311160879</v>
      </c>
    </row>
    <row r="2107" spans="19:26" x14ac:dyDescent="0.2">
      <c r="S2107" s="58">
        <v>3.7145321909760334</v>
      </c>
      <c r="T2107" s="58">
        <v>5.9028990854540018</v>
      </c>
      <c r="U2107" s="58">
        <v>3.8299008029437211</v>
      </c>
      <c r="V2107" s="58">
        <v>5.1263674631139908</v>
      </c>
      <c r="W2107" s="58">
        <v>0.83864585566360272</v>
      </c>
      <c r="X2107" s="58">
        <v>0.61764628202789817</v>
      </c>
      <c r="Y2107" s="58">
        <v>0.86922720533325903</v>
      </c>
      <c r="Z2107" s="58">
        <v>0.93497999282381794</v>
      </c>
    </row>
    <row r="2108" spans="19:26" x14ac:dyDescent="0.2">
      <c r="S2108" s="58">
        <v>4.4607008285765897</v>
      </c>
      <c r="T2108" s="58">
        <v>8.0137911941088191</v>
      </c>
      <c r="U2108" s="58">
        <v>3.9326633094203194</v>
      </c>
      <c r="V2108" s="58">
        <v>6.9560718903603531</v>
      </c>
      <c r="W2108" s="58">
        <v>0.78484866428665201</v>
      </c>
      <c r="X2108" s="58">
        <v>0.72229495840705038</v>
      </c>
      <c r="Y2108" s="58">
        <v>0.85150461237277353</v>
      </c>
      <c r="Z2108" s="58">
        <v>0.93353908432924282</v>
      </c>
    </row>
    <row r="2109" spans="19:26" x14ac:dyDescent="0.2">
      <c r="S2109" s="58">
        <v>4.860689445392242</v>
      </c>
      <c r="T2109" s="58">
        <v>9.3080375979569823</v>
      </c>
      <c r="U2109" s="58">
        <v>4.6941787594806588</v>
      </c>
      <c r="V2109" s="58">
        <v>7.5700755674018536</v>
      </c>
      <c r="W2109" s="58">
        <v>0.76236200389944897</v>
      </c>
      <c r="X2109" s="58">
        <v>0.65683401319218659</v>
      </c>
      <c r="Y2109" s="58">
        <v>0.84731264842831544</v>
      </c>
      <c r="Z2109" s="58">
        <v>0.92120012000640239</v>
      </c>
    </row>
    <row r="2110" spans="19:26" x14ac:dyDescent="0.2">
      <c r="S2110" s="58">
        <v>4.2672378974874201</v>
      </c>
      <c r="T2110" s="58">
        <v>7.4561193654461162</v>
      </c>
      <c r="U2110" s="58">
        <v>4.2532770705462148</v>
      </c>
      <c r="V2110" s="58">
        <v>8.1748387378977423</v>
      </c>
      <c r="W2110" s="58">
        <v>0.80601946145039494</v>
      </c>
      <c r="X2110" s="58">
        <v>0.64776398541003577</v>
      </c>
      <c r="Y2110" s="58">
        <v>0.85772990644626745</v>
      </c>
      <c r="Z2110" s="58">
        <v>0.92728540883707211</v>
      </c>
    </row>
    <row r="2111" spans="19:26" x14ac:dyDescent="0.2">
      <c r="S2111" s="58">
        <v>5.5617352336319374</v>
      </c>
      <c r="T2111" s="58">
        <v>10.979424865363665</v>
      </c>
      <c r="U2111" s="58">
        <v>6.4727299419959961</v>
      </c>
      <c r="V2111" s="58">
        <v>10.414668613682856</v>
      </c>
      <c r="W2111" s="58">
        <v>0.70536455541431198</v>
      </c>
      <c r="X2111" s="58">
        <v>0.62016224832829514</v>
      </c>
      <c r="Y2111" s="58">
        <v>0.87338949844189084</v>
      </c>
      <c r="Z2111" s="58">
        <v>0.92364830318568125</v>
      </c>
    </row>
    <row r="2112" spans="19:26" x14ac:dyDescent="0.2">
      <c r="S2112" s="58">
        <v>4.4188993968693628</v>
      </c>
      <c r="T2112" s="58">
        <v>7.6940579038266659</v>
      </c>
      <c r="U2112" s="58">
        <v>3.6620885917154884</v>
      </c>
      <c r="V2112" s="58">
        <v>6.2877877888725591</v>
      </c>
      <c r="W2112" s="58">
        <v>0.7822490899028437</v>
      </c>
      <c r="X2112" s="58">
        <v>0.68996415683372547</v>
      </c>
      <c r="Y2112" s="58">
        <v>0.87631179378662316</v>
      </c>
      <c r="Z2112" s="58">
        <v>0.9383822870101568</v>
      </c>
    </row>
    <row r="2113" spans="19:26" x14ac:dyDescent="0.2">
      <c r="S2113" s="58">
        <v>4.4169551150783084</v>
      </c>
      <c r="T2113" s="58">
        <v>7.7202462313142739</v>
      </c>
      <c r="U2113" s="58">
        <v>4.5578506691886105</v>
      </c>
      <c r="V2113" s="58">
        <v>6.5614624611684365</v>
      </c>
      <c r="W2113" s="58">
        <v>0.71475317111946457</v>
      </c>
      <c r="X2113" s="58">
        <v>0.62425394470921958</v>
      </c>
      <c r="Y2113" s="58">
        <v>0.80790069984040069</v>
      </c>
      <c r="Z2113" s="58">
        <v>0.92906365888736919</v>
      </c>
    </row>
    <row r="2114" spans="19:26" x14ac:dyDescent="0.2">
      <c r="S2114" s="58">
        <v>4.6135591766447854</v>
      </c>
      <c r="T2114" s="58">
        <v>8.6234400525989816</v>
      </c>
      <c r="U2114" s="58">
        <v>4.8938895980846064</v>
      </c>
      <c r="V2114" s="58">
        <v>7.8590920037797858</v>
      </c>
      <c r="W2114" s="58">
        <v>0.77577797914958424</v>
      </c>
      <c r="X2114" s="58">
        <v>0.67926977839656721</v>
      </c>
      <c r="Y2114" s="58">
        <v>0.83489955638925073</v>
      </c>
      <c r="Z2114" s="58">
        <v>0.92296541934144571</v>
      </c>
    </row>
    <row r="2115" spans="19:26" x14ac:dyDescent="0.2">
      <c r="S2115" s="58">
        <v>6.1265263355934252</v>
      </c>
      <c r="T2115" s="58">
        <v>13.663873953458083</v>
      </c>
      <c r="U2115" s="58">
        <v>5.240471921779994</v>
      </c>
      <c r="V2115" s="58">
        <v>13.954974368335902</v>
      </c>
      <c r="W2115" s="58">
        <v>0.67123919802334742</v>
      </c>
      <c r="X2115" s="58">
        <v>0.75459300021696973</v>
      </c>
      <c r="Y2115" s="58">
        <v>0.8231150623485235</v>
      </c>
      <c r="Z2115" s="58">
        <v>0.92324481615736353</v>
      </c>
    </row>
    <row r="2116" spans="19:26" x14ac:dyDescent="0.2">
      <c r="S2116" s="58">
        <v>4.743364083723681</v>
      </c>
      <c r="T2116" s="58">
        <v>8.6392627412442256</v>
      </c>
      <c r="U2116" s="58">
        <v>4.7358630160443376</v>
      </c>
      <c r="V2116" s="58">
        <v>8.4799823392194718</v>
      </c>
      <c r="W2116" s="58">
        <v>0.71321231106614713</v>
      </c>
      <c r="X2116" s="58">
        <v>0.68680037849226949</v>
      </c>
      <c r="Y2116" s="58">
        <v>0.82449057961683336</v>
      </c>
      <c r="Z2116" s="58">
        <v>0.93380302664890302</v>
      </c>
    </row>
    <row r="2117" spans="19:26" x14ac:dyDescent="0.2">
      <c r="S2117" s="58">
        <v>4.7372528043969027</v>
      </c>
      <c r="T2117" s="58">
        <v>8.6039684641678296</v>
      </c>
      <c r="U2117" s="58">
        <v>4.5957327972215785</v>
      </c>
      <c r="V2117" s="58">
        <v>8.462105727108364</v>
      </c>
      <c r="W2117" s="58">
        <v>0.76939257352546364</v>
      </c>
      <c r="X2117" s="58">
        <v>0.69669215536214468</v>
      </c>
      <c r="Y2117" s="58">
        <v>0.88274246460252814</v>
      </c>
      <c r="Z2117" s="58">
        <v>0.93559301775567838</v>
      </c>
    </row>
    <row r="2118" spans="19:26" x14ac:dyDescent="0.2">
      <c r="S2118" s="58">
        <v>5.553388801564604</v>
      </c>
      <c r="T2118" s="58">
        <v>12.275265429151547</v>
      </c>
      <c r="U2118" s="58">
        <v>5.7932090403449132</v>
      </c>
      <c r="V2118" s="58">
        <v>9.8791103084826837</v>
      </c>
      <c r="W2118" s="58">
        <v>0.77409332035924439</v>
      </c>
      <c r="X2118" s="58">
        <v>0.57167518425186981</v>
      </c>
      <c r="Y2118" s="58">
        <v>0.86307563745441007</v>
      </c>
      <c r="Z2118" s="58">
        <v>0.90277639749694638</v>
      </c>
    </row>
    <row r="2119" spans="19:26" x14ac:dyDescent="0.2">
      <c r="S2119" s="58">
        <v>3.7855671211410931</v>
      </c>
      <c r="T2119" s="58">
        <v>5.9041888247733372</v>
      </c>
      <c r="U2119" s="58">
        <v>3.6750919104085056</v>
      </c>
      <c r="V2119" s="58">
        <v>5.4680657397042491</v>
      </c>
      <c r="W2119" s="58">
        <v>0.73018786270552027</v>
      </c>
      <c r="X2119" s="58">
        <v>0.56710708385779296</v>
      </c>
      <c r="Y2119" s="58">
        <v>0.82578931689798485</v>
      </c>
      <c r="Z2119" s="58">
        <v>0.93930315975063383</v>
      </c>
    </row>
    <row r="2120" spans="19:26" x14ac:dyDescent="0.2">
      <c r="S2120" s="58">
        <v>5.7022370159671345</v>
      </c>
      <c r="T2120" s="58">
        <v>16.296979804525101</v>
      </c>
      <c r="U2120" s="58">
        <v>7.2213324716512499</v>
      </c>
      <c r="V2120" s="58">
        <v>21.861331369481277</v>
      </c>
      <c r="W2120" s="58">
        <v>0.82791269573175319</v>
      </c>
      <c r="X2120" s="58">
        <v>0.76539188672141756</v>
      </c>
      <c r="Y2120" s="58">
        <v>0.79423972982956148</v>
      </c>
      <c r="Z2120" s="58">
        <v>0.89348689275693816</v>
      </c>
    </row>
    <row r="2121" spans="19:26" x14ac:dyDescent="0.2">
      <c r="S2121" s="58">
        <v>3.5318218644539408</v>
      </c>
      <c r="T2121" s="58">
        <v>5.5446231753127195</v>
      </c>
      <c r="U2121" s="58">
        <v>3.172226298440076</v>
      </c>
      <c r="V2121" s="58">
        <v>5.9165925272165323</v>
      </c>
      <c r="W2121" s="58">
        <v>0.85392758036020611</v>
      </c>
      <c r="X2121" s="58">
        <v>0.71223449619417123</v>
      </c>
      <c r="Y2121" s="58">
        <v>0.84083906214906934</v>
      </c>
      <c r="Z2121" s="58">
        <v>0.94244099256137603</v>
      </c>
    </row>
    <row r="2122" spans="19:26" x14ac:dyDescent="0.2">
      <c r="S2122" s="58">
        <v>4.995285563644277</v>
      </c>
      <c r="T2122" s="58">
        <v>10.274885871647621</v>
      </c>
      <c r="U2122" s="58">
        <v>5.5600086271079814</v>
      </c>
      <c r="V2122" s="58">
        <v>11.008214345019235</v>
      </c>
      <c r="W2122" s="58">
        <v>0.78559729174275172</v>
      </c>
      <c r="X2122" s="58">
        <v>0.62642045168493077</v>
      </c>
      <c r="Y2122" s="58">
        <v>0.83281927581612747</v>
      </c>
      <c r="Z2122" s="58">
        <v>0.90849726480820925</v>
      </c>
    </row>
    <row r="2123" spans="19:26" x14ac:dyDescent="0.2">
      <c r="S2123" s="58">
        <v>6.8034209709429243</v>
      </c>
      <c r="T2123" s="58">
        <v>24.739773227528445</v>
      </c>
      <c r="U2123" s="58">
        <v>7.0923167458519458</v>
      </c>
      <c r="V2123" s="58">
        <v>25.208802759580678</v>
      </c>
      <c r="W2123" s="58">
        <v>0.75731035258456481</v>
      </c>
      <c r="X2123" s="58">
        <v>0.60350887545749199</v>
      </c>
      <c r="Y2123" s="58">
        <v>0.80075043297763615</v>
      </c>
      <c r="Z2123" s="58">
        <v>0.88419632662865799</v>
      </c>
    </row>
    <row r="2124" spans="19:26" x14ac:dyDescent="0.2">
      <c r="S2124" s="58">
        <v>2.4252427793484359</v>
      </c>
      <c r="T2124" s="58">
        <v>3.1818320091362238</v>
      </c>
      <c r="U2124" s="58">
        <v>2.3737335139107536</v>
      </c>
      <c r="V2124" s="58">
        <v>3.039584882421873</v>
      </c>
      <c r="W2124" s="58">
        <v>0.87865035801085412</v>
      </c>
      <c r="X2124" s="58">
        <v>0.6318675164038976</v>
      </c>
      <c r="Y2124" s="58">
        <v>0.77211789710184098</v>
      </c>
      <c r="Z2124" s="58">
        <v>0.94797936938743055</v>
      </c>
    </row>
    <row r="2125" spans="19:26" x14ac:dyDescent="0.2">
      <c r="S2125" s="58">
        <v>5.500701295271968</v>
      </c>
      <c r="T2125" s="58">
        <v>13.740988125005396</v>
      </c>
      <c r="U2125" s="58">
        <v>5.1065782625427314</v>
      </c>
      <c r="V2125" s="58">
        <v>14.912899629646443</v>
      </c>
      <c r="W2125" s="58">
        <v>0.81747260114502351</v>
      </c>
      <c r="X2125" s="58">
        <v>0.65743113614441229</v>
      </c>
      <c r="Y2125" s="58">
        <v>0.8184195515687801</v>
      </c>
      <c r="Z2125" s="58">
        <v>0.89626166153730724</v>
      </c>
    </row>
    <row r="2126" spans="19:26" x14ac:dyDescent="0.2">
      <c r="S2126" s="58">
        <v>3.615910798787429</v>
      </c>
      <c r="T2126" s="58">
        <v>5.5379932716327041</v>
      </c>
      <c r="U2126" s="58">
        <v>3.3459873051637357</v>
      </c>
      <c r="V2126" s="58">
        <v>5.3403779258737893</v>
      </c>
      <c r="W2126" s="58">
        <v>0.79220695931100371</v>
      </c>
      <c r="X2126" s="58">
        <v>0.64345445010469449</v>
      </c>
      <c r="Y2126" s="58">
        <v>0.8652874756522061</v>
      </c>
      <c r="Z2126" s="58">
        <v>0.95186338271060889</v>
      </c>
    </row>
    <row r="2127" spans="19:26" x14ac:dyDescent="0.2">
      <c r="S2127" s="58">
        <v>3.9899827411602788</v>
      </c>
      <c r="T2127" s="58">
        <v>6.8092261074564533</v>
      </c>
      <c r="U2127" s="58">
        <v>4.0579866331705556</v>
      </c>
      <c r="V2127" s="58">
        <v>5.9516453768488802</v>
      </c>
      <c r="W2127" s="58">
        <v>0.82016091978188055</v>
      </c>
      <c r="X2127" s="58">
        <v>0.68182140963655258</v>
      </c>
      <c r="Y2127" s="58">
        <v>0.82876452645086163</v>
      </c>
      <c r="Z2127" s="58">
        <v>0.92819632080713876</v>
      </c>
    </row>
    <row r="2128" spans="19:26" x14ac:dyDescent="0.2">
      <c r="S2128" s="58">
        <v>4.2454708104441652</v>
      </c>
      <c r="T2128" s="58">
        <v>6.9783102545732429</v>
      </c>
      <c r="U2128" s="58">
        <v>4.0007676738443294</v>
      </c>
      <c r="V2128" s="58">
        <v>6.3136207260384287</v>
      </c>
      <c r="W2128" s="58">
        <v>0.74268497558721691</v>
      </c>
      <c r="X2128" s="58">
        <v>0.60082660402951893</v>
      </c>
      <c r="Y2128" s="58">
        <v>0.87264166144672328</v>
      </c>
      <c r="Z2128" s="58">
        <v>0.94100929128137023</v>
      </c>
    </row>
    <row r="2129" spans="19:26" x14ac:dyDescent="0.2">
      <c r="S2129" s="58">
        <v>3.6273818007965213</v>
      </c>
      <c r="T2129" s="58">
        <v>5.9393726773045348</v>
      </c>
      <c r="U2129" s="58">
        <v>3.6504751577972905</v>
      </c>
      <c r="V2129" s="58">
        <v>5.2359154167456552</v>
      </c>
      <c r="W2129" s="58">
        <v>0.83240583683273428</v>
      </c>
      <c r="X2129" s="58">
        <v>0.75727168722426774</v>
      </c>
      <c r="Y2129" s="58">
        <v>0.79139102777004666</v>
      </c>
      <c r="Z2129" s="58">
        <v>0.93350303454684269</v>
      </c>
    </row>
    <row r="2130" spans="19:26" x14ac:dyDescent="0.2">
      <c r="S2130" s="58">
        <v>6.734418412632591</v>
      </c>
      <c r="T2130" s="58">
        <v>18.935508903589692</v>
      </c>
      <c r="U2130" s="58">
        <v>6.4867742163823081</v>
      </c>
      <c r="V2130" s="58">
        <v>19.860713927674343</v>
      </c>
      <c r="W2130" s="58">
        <v>0.69891746558229484</v>
      </c>
      <c r="X2130" s="58">
        <v>0.67112401968150948</v>
      </c>
      <c r="Y2130" s="58">
        <v>0.81658682160094598</v>
      </c>
      <c r="Z2130" s="58">
        <v>0.89855108080924928</v>
      </c>
    </row>
    <row r="2131" spans="19:26" x14ac:dyDescent="0.2">
      <c r="S2131" s="58">
        <v>3.2935316680519895</v>
      </c>
      <c r="T2131" s="58">
        <v>4.9780804755634342</v>
      </c>
      <c r="U2131" s="58">
        <v>3.3917347656743333</v>
      </c>
      <c r="V2131" s="58">
        <v>4.1934160851607407</v>
      </c>
      <c r="W2131" s="58">
        <v>0.82122534617032206</v>
      </c>
      <c r="X2131" s="58">
        <v>0.68554886231684986</v>
      </c>
      <c r="Y2131" s="58">
        <v>0.80365607109917658</v>
      </c>
      <c r="Z2131" s="58">
        <v>0.94278998116659263</v>
      </c>
    </row>
    <row r="2132" spans="19:26" x14ac:dyDescent="0.2">
      <c r="S2132" s="58">
        <v>3.1540473036543046</v>
      </c>
      <c r="T2132" s="58">
        <v>4.6013330842971474</v>
      </c>
      <c r="U2132" s="58">
        <v>2.9834105826084261</v>
      </c>
      <c r="V2132" s="58">
        <v>4.9243064097027549</v>
      </c>
      <c r="W2132" s="58">
        <v>0.79348849284954248</v>
      </c>
      <c r="X2132" s="58">
        <v>0.71072458638592773</v>
      </c>
      <c r="Y2132" s="58">
        <v>0.80249973191583712</v>
      </c>
      <c r="Z2132" s="58">
        <v>0.95864097849678465</v>
      </c>
    </row>
    <row r="2133" spans="19:26" x14ac:dyDescent="0.2">
      <c r="S2133" s="58">
        <v>4.7221786926199947</v>
      </c>
      <c r="T2133" s="58">
        <v>9.4677577293411463</v>
      </c>
      <c r="U2133" s="58">
        <v>5.2909901320253727</v>
      </c>
      <c r="V2133" s="58">
        <v>12.62513030989307</v>
      </c>
      <c r="W2133" s="58">
        <v>0.81622841205761643</v>
      </c>
      <c r="X2133" s="58">
        <v>0.54477124191413551</v>
      </c>
      <c r="Y2133" s="58">
        <v>0.82617649936348436</v>
      </c>
      <c r="Z2133" s="58">
        <v>0.90109472572684057</v>
      </c>
    </row>
    <row r="2134" spans="19:26" x14ac:dyDescent="0.2">
      <c r="S2134" s="58">
        <v>3.9266252322765722</v>
      </c>
      <c r="T2134" s="58">
        <v>6.5084563190378919</v>
      </c>
      <c r="U2134" s="58">
        <v>3.963414216289967</v>
      </c>
      <c r="V2134" s="58">
        <v>5.3779232058724258</v>
      </c>
      <c r="W2134" s="58">
        <v>0.73507910531389042</v>
      </c>
      <c r="X2134" s="58">
        <v>0.66844223881804854</v>
      </c>
      <c r="Y2134" s="58">
        <v>0.78409908251404969</v>
      </c>
      <c r="Z2134" s="58">
        <v>0.93437849875675649</v>
      </c>
    </row>
    <row r="2135" spans="19:26" x14ac:dyDescent="0.2">
      <c r="S2135" s="58">
        <v>5.0156048857914133</v>
      </c>
      <c r="T2135" s="58">
        <v>10.575189685670455</v>
      </c>
      <c r="U2135" s="58">
        <v>4.2834866815325148</v>
      </c>
      <c r="V2135" s="58">
        <v>8.3839291971404997</v>
      </c>
      <c r="W2135" s="58">
        <v>0.78108269647944595</v>
      </c>
      <c r="X2135" s="58">
        <v>0.75987444207502985</v>
      </c>
      <c r="Y2135" s="58">
        <v>0.81490099754644318</v>
      </c>
      <c r="Z2135" s="58">
        <v>0.91515101116833875</v>
      </c>
    </row>
    <row r="2136" spans="19:26" x14ac:dyDescent="0.2">
      <c r="S2136" s="58">
        <v>3.7730364938968135</v>
      </c>
      <c r="T2136" s="58">
        <v>6.1473102324106801</v>
      </c>
      <c r="U2136" s="58">
        <v>3.8212154153408675</v>
      </c>
      <c r="V2136" s="58">
        <v>6.5950520160060275</v>
      </c>
      <c r="W2136" s="58">
        <v>0.84675745973880434</v>
      </c>
      <c r="X2136" s="58">
        <v>0.76236593859524759</v>
      </c>
      <c r="Y2136" s="58">
        <v>0.8524101320575721</v>
      </c>
      <c r="Z2136" s="58">
        <v>0.94519526805199472</v>
      </c>
    </row>
    <row r="2137" spans="19:26" x14ac:dyDescent="0.2">
      <c r="S2137" s="58">
        <v>5.1890427249728184</v>
      </c>
      <c r="T2137" s="58">
        <v>10.48951430478761</v>
      </c>
      <c r="U2137" s="58">
        <v>5.4226881083543184</v>
      </c>
      <c r="V2137" s="58">
        <v>10.659692485955803</v>
      </c>
      <c r="W2137" s="58">
        <v>0.77551543585400629</v>
      </c>
      <c r="X2137" s="58">
        <v>0.69340299702721098</v>
      </c>
      <c r="Y2137" s="58">
        <v>0.87134506215255392</v>
      </c>
      <c r="Z2137" s="58">
        <v>0.92048363097622055</v>
      </c>
    </row>
    <row r="2138" spans="19:26" x14ac:dyDescent="0.2">
      <c r="S2138" s="58">
        <v>6.6195155556493255</v>
      </c>
      <c r="T2138" s="58">
        <v>18.00839192950091</v>
      </c>
      <c r="U2138" s="58">
        <v>6.6470254203447672</v>
      </c>
      <c r="V2138" s="58">
        <v>14.258727697747894</v>
      </c>
      <c r="W2138" s="58">
        <v>0.71443372770732916</v>
      </c>
      <c r="X2138" s="58">
        <v>0.72216190985854856</v>
      </c>
      <c r="Y2138" s="58">
        <v>0.83323801637216721</v>
      </c>
      <c r="Z2138" s="58">
        <v>0.90306429920888343</v>
      </c>
    </row>
    <row r="2139" spans="19:26" x14ac:dyDescent="0.2">
      <c r="S2139" s="58">
        <v>4.6174693881832924</v>
      </c>
      <c r="T2139" s="58">
        <v>8.5442476130885368</v>
      </c>
      <c r="U2139" s="58">
        <v>4.9198762344670754</v>
      </c>
      <c r="V2139" s="58">
        <v>9.1438567569315587</v>
      </c>
      <c r="W2139" s="58">
        <v>0.69457819532811271</v>
      </c>
      <c r="X2139" s="58">
        <v>0.63477501620346943</v>
      </c>
      <c r="Y2139" s="58">
        <v>0.77410810556448206</v>
      </c>
      <c r="Z2139" s="58">
        <v>0.92092429155365663</v>
      </c>
    </row>
    <row r="2140" spans="19:26" x14ac:dyDescent="0.2">
      <c r="S2140" s="58">
        <v>4.9380024283839035</v>
      </c>
      <c r="T2140" s="58">
        <v>10.609175856048729</v>
      </c>
      <c r="U2140" s="58">
        <v>5.0800043825681929</v>
      </c>
      <c r="V2140" s="58">
        <v>11.09966405312408</v>
      </c>
      <c r="W2140" s="58">
        <v>0.82978045028170511</v>
      </c>
      <c r="X2140" s="58">
        <v>0.60105479054597244</v>
      </c>
      <c r="Y2140" s="58">
        <v>0.82384800551243531</v>
      </c>
      <c r="Z2140" s="58">
        <v>0.90012589138036125</v>
      </c>
    </row>
    <row r="2141" spans="19:26" x14ac:dyDescent="0.2">
      <c r="S2141" s="58">
        <v>3.9805045942467769</v>
      </c>
      <c r="T2141" s="58">
        <v>6.6909813645602529</v>
      </c>
      <c r="U2141" s="58">
        <v>4.1491981672986915</v>
      </c>
      <c r="V2141" s="58">
        <v>5.5440641182896746</v>
      </c>
      <c r="W2141" s="58">
        <v>0.82809901020818888</v>
      </c>
      <c r="X2141" s="58">
        <v>0.63894409709602418</v>
      </c>
      <c r="Y2141" s="58">
        <v>0.85243874773509243</v>
      </c>
      <c r="Z2141" s="58">
        <v>0.92810927354722628</v>
      </c>
    </row>
    <row r="2142" spans="19:26" x14ac:dyDescent="0.2">
      <c r="S2142" s="58">
        <v>2.6997416603014952</v>
      </c>
      <c r="T2142" s="58">
        <v>3.6395285570372193</v>
      </c>
      <c r="U2142" s="58">
        <v>2.4597328718972142</v>
      </c>
      <c r="V2142" s="58">
        <v>2.3611919099634724</v>
      </c>
      <c r="W2142" s="58">
        <v>0.80057688776200286</v>
      </c>
      <c r="X2142" s="58">
        <v>0.53790304837818181</v>
      </c>
      <c r="Y2142" s="58">
        <v>0.8026914769930924</v>
      </c>
      <c r="Z2142" s="58">
        <v>0.9470515525601596</v>
      </c>
    </row>
    <row r="2143" spans="19:26" x14ac:dyDescent="0.2">
      <c r="S2143" s="58">
        <v>4.584744267863166</v>
      </c>
      <c r="T2143" s="58">
        <v>8.8983099818993274</v>
      </c>
      <c r="U2143" s="58">
        <v>4.5981762366146279</v>
      </c>
      <c r="V2143" s="58">
        <v>8.4165903502894768</v>
      </c>
      <c r="W2143" s="58">
        <v>0.78098252319840278</v>
      </c>
      <c r="X2143" s="58">
        <v>0.64243684921152311</v>
      </c>
      <c r="Y2143" s="58">
        <v>0.80069935560989902</v>
      </c>
      <c r="Z2143" s="58">
        <v>0.91119739999119143</v>
      </c>
    </row>
    <row r="2144" spans="19:26" x14ac:dyDescent="0.2">
      <c r="S2144" s="58">
        <v>5.1517527999411143</v>
      </c>
      <c r="T2144" s="58">
        <v>11.07130603735528</v>
      </c>
      <c r="U2144" s="58">
        <v>4.8196727951293115</v>
      </c>
      <c r="V2144" s="58">
        <v>10.290904917807394</v>
      </c>
      <c r="W2144" s="58">
        <v>0.76283848285516442</v>
      </c>
      <c r="X2144" s="58">
        <v>0.64283072055749901</v>
      </c>
      <c r="Y2144" s="58">
        <v>0.8097567077518556</v>
      </c>
      <c r="Z2144" s="58">
        <v>0.90622134044229119</v>
      </c>
    </row>
    <row r="2145" spans="19:26" x14ac:dyDescent="0.2">
      <c r="S2145" s="58">
        <v>4.3867149449487028</v>
      </c>
      <c r="T2145" s="58">
        <v>7.7435360061587595</v>
      </c>
      <c r="U2145" s="58">
        <v>4.208993270053468</v>
      </c>
      <c r="V2145" s="58">
        <v>8.7915879640036643</v>
      </c>
      <c r="W2145" s="58">
        <v>0.7306000572943806</v>
      </c>
      <c r="X2145" s="58">
        <v>0.75387940416766708</v>
      </c>
      <c r="Y2145" s="58">
        <v>0.80715692526626348</v>
      </c>
      <c r="Z2145" s="58">
        <v>0.94017862869325119</v>
      </c>
    </row>
    <row r="2146" spans="19:26" x14ac:dyDescent="0.2">
      <c r="S2146" s="58">
        <v>5.4916664440535383</v>
      </c>
      <c r="T2146" s="58">
        <v>11.209232474375577</v>
      </c>
      <c r="U2146" s="58">
        <v>5.1107971666393954</v>
      </c>
      <c r="V2146" s="58">
        <v>9.22007900576887</v>
      </c>
      <c r="W2146" s="58">
        <v>0.75170557103231439</v>
      </c>
      <c r="X2146" s="58">
        <v>0.77220086190924075</v>
      </c>
      <c r="Y2146" s="58">
        <v>0.88943911459924907</v>
      </c>
      <c r="Z2146" s="58">
        <v>0.93153922768262543</v>
      </c>
    </row>
    <row r="2147" spans="19:26" x14ac:dyDescent="0.2">
      <c r="S2147" s="58">
        <v>4.7847820311213205</v>
      </c>
      <c r="T2147" s="58">
        <v>8.8034613689359027</v>
      </c>
      <c r="U2147" s="58">
        <v>5.2075243935126334</v>
      </c>
      <c r="V2147" s="58">
        <v>11.036829149796096</v>
      </c>
      <c r="W2147" s="58">
        <v>0.72372420564337514</v>
      </c>
      <c r="X2147" s="58">
        <v>0.74749538101825241</v>
      </c>
      <c r="Y2147" s="58">
        <v>0.83284701420227158</v>
      </c>
      <c r="Z2147" s="58">
        <v>0.93896892131304099</v>
      </c>
    </row>
    <row r="2148" spans="19:26" x14ac:dyDescent="0.2">
      <c r="S2148" s="58">
        <v>5.5359851108127929</v>
      </c>
      <c r="T2148" s="58">
        <v>11.454510715394353</v>
      </c>
      <c r="U2148" s="58">
        <v>5.4481011275714692</v>
      </c>
      <c r="V2148" s="58">
        <v>9.2278350806757636</v>
      </c>
      <c r="W2148" s="58">
        <v>0.73632711390083727</v>
      </c>
      <c r="X2148" s="58">
        <v>0.68941092559366512</v>
      </c>
      <c r="Y2148" s="58">
        <v>0.86904949894823857</v>
      </c>
      <c r="Z2148" s="58">
        <v>0.92171812325224911</v>
      </c>
    </row>
    <row r="2149" spans="19:26" x14ac:dyDescent="0.2">
      <c r="S2149" s="58">
        <v>5.9277272935821337</v>
      </c>
      <c r="T2149" s="58">
        <v>13.101136489684814</v>
      </c>
      <c r="U2149" s="58">
        <v>5.8942339694174715</v>
      </c>
      <c r="V2149" s="58">
        <v>10.300534143557842</v>
      </c>
      <c r="W2149" s="58">
        <v>0.70572777304761125</v>
      </c>
      <c r="X2149" s="58">
        <v>0.66607713160775606</v>
      </c>
      <c r="Y2149" s="58">
        <v>0.84504095936458457</v>
      </c>
      <c r="Z2149" s="58">
        <v>0.91459866415795898</v>
      </c>
    </row>
    <row r="2150" spans="19:26" x14ac:dyDescent="0.2">
      <c r="S2150" s="58">
        <v>3.8838939687300877</v>
      </c>
      <c r="T2150" s="58">
        <v>6.3043324832643952</v>
      </c>
      <c r="U2150" s="58">
        <v>4.4670929164635318</v>
      </c>
      <c r="V2150" s="58">
        <v>8.815007965104126</v>
      </c>
      <c r="W2150" s="58">
        <v>0.76877503695261062</v>
      </c>
      <c r="X2150" s="58">
        <v>0.71695241486243733</v>
      </c>
      <c r="Y2150" s="58">
        <v>0.82764527948053213</v>
      </c>
      <c r="Z2150" s="58">
        <v>0.94742940179771262</v>
      </c>
    </row>
    <row r="2151" spans="19:26" x14ac:dyDescent="0.2">
      <c r="S2151" s="58">
        <v>7.2701556788988917</v>
      </c>
      <c r="T2151" s="58">
        <v>23.822258704790386</v>
      </c>
      <c r="U2151" s="58">
        <v>6.8403904627405465</v>
      </c>
      <c r="V2151" s="58">
        <v>20.86057776822059</v>
      </c>
      <c r="W2151" s="58">
        <v>0.77044956995631364</v>
      </c>
      <c r="X2151" s="58">
        <v>0.71788966616099936</v>
      </c>
      <c r="Y2151" s="58">
        <v>0.89260761432346525</v>
      </c>
      <c r="Z2151" s="58">
        <v>0.89472374033000546</v>
      </c>
    </row>
    <row r="2152" spans="19:26" x14ac:dyDescent="0.2">
      <c r="S2152" s="58">
        <v>4.2605090122503011</v>
      </c>
      <c r="T2152" s="58">
        <v>7.3003575082556393</v>
      </c>
      <c r="U2152" s="58">
        <v>4.6641839391185629</v>
      </c>
      <c r="V2152" s="58">
        <v>5.8401631419595645</v>
      </c>
      <c r="W2152" s="58">
        <v>0.75314982301002553</v>
      </c>
      <c r="X2152" s="58">
        <v>0.5671525768525747</v>
      </c>
      <c r="Y2152" s="58">
        <v>0.83348173862677322</v>
      </c>
      <c r="Z2152" s="58">
        <v>0.92316130003308261</v>
      </c>
    </row>
    <row r="2153" spans="19:26" x14ac:dyDescent="0.2">
      <c r="S2153" s="58">
        <v>4.614361994785229</v>
      </c>
      <c r="T2153" s="58">
        <v>8.6290791056865555</v>
      </c>
      <c r="U2153" s="58">
        <v>4.8017404675084787</v>
      </c>
      <c r="V2153" s="58">
        <v>8.8363831718255756</v>
      </c>
      <c r="W2153" s="58">
        <v>0.78687557067358715</v>
      </c>
      <c r="X2153" s="58">
        <v>0.75119563103134834</v>
      </c>
      <c r="Y2153" s="58">
        <v>0.84398294750809788</v>
      </c>
      <c r="Z2153" s="58">
        <v>0.92991709787783017</v>
      </c>
    </row>
    <row r="2154" spans="19:26" x14ac:dyDescent="0.2">
      <c r="S2154" s="58">
        <v>4.5749926171833408</v>
      </c>
      <c r="T2154" s="58">
        <v>8.6120291582182951</v>
      </c>
      <c r="U2154" s="58">
        <v>4.0443785289074539</v>
      </c>
      <c r="V2154" s="58">
        <v>7.8129672409126698</v>
      </c>
      <c r="W2154" s="58">
        <v>0.81662647629947915</v>
      </c>
      <c r="X2154" s="58">
        <v>0.58284527033945743</v>
      </c>
      <c r="Y2154" s="58">
        <v>0.85374310232117834</v>
      </c>
      <c r="Z2154" s="58">
        <v>0.91134724370221187</v>
      </c>
    </row>
    <row r="2155" spans="19:26" x14ac:dyDescent="0.2">
      <c r="S2155" s="58">
        <v>5.8669872876355873</v>
      </c>
      <c r="T2155" s="58">
        <v>14.111498342757141</v>
      </c>
      <c r="U2155" s="58">
        <v>6.1277503490947973</v>
      </c>
      <c r="V2155" s="58">
        <v>14.640407383695248</v>
      </c>
      <c r="W2155" s="58">
        <v>0.73317583142520248</v>
      </c>
      <c r="X2155" s="58">
        <v>0.78015716643658317</v>
      </c>
      <c r="Y2155" s="58">
        <v>0.82004697812621208</v>
      </c>
      <c r="Z2155" s="58">
        <v>0.91147270152057158</v>
      </c>
    </row>
    <row r="2156" spans="19:26" x14ac:dyDescent="0.2">
      <c r="S2156" s="58">
        <v>4.7915140657125566</v>
      </c>
      <c r="T2156" s="58">
        <v>10.36493302343619</v>
      </c>
      <c r="U2156" s="58">
        <v>5.1544591046700186</v>
      </c>
      <c r="V2156" s="58">
        <v>12.730185200617216</v>
      </c>
      <c r="W2156" s="58">
        <v>0.82739489114603926</v>
      </c>
      <c r="X2156" s="58">
        <v>0.74931464691069261</v>
      </c>
      <c r="Y2156" s="58">
        <v>0.79059370319066058</v>
      </c>
      <c r="Z2156" s="58">
        <v>0.90591785814021064</v>
      </c>
    </row>
    <row r="2157" spans="19:26" x14ac:dyDescent="0.2">
      <c r="S2157" s="58">
        <v>4.0786174218955802</v>
      </c>
      <c r="T2157" s="58">
        <v>7.0680682247047608</v>
      </c>
      <c r="U2157" s="58">
        <v>4.0754691250602528</v>
      </c>
      <c r="V2157" s="58">
        <v>6.5389141342823001</v>
      </c>
      <c r="W2157" s="58">
        <v>0.80642932235067721</v>
      </c>
      <c r="X2157" s="58">
        <v>0.65418980376537061</v>
      </c>
      <c r="Y2157" s="58">
        <v>0.82225465948041299</v>
      </c>
      <c r="Z2157" s="58">
        <v>0.92390120504107087</v>
      </c>
    </row>
    <row r="2158" spans="19:26" x14ac:dyDescent="0.2">
      <c r="S2158" s="58">
        <v>4.097226283646016</v>
      </c>
      <c r="T2158" s="58">
        <v>7.0708054231571973</v>
      </c>
      <c r="U2158" s="58">
        <v>4.0982059128598092</v>
      </c>
      <c r="V2158" s="58">
        <v>7.3476993284186642</v>
      </c>
      <c r="W2158" s="58">
        <v>0.76876071178831495</v>
      </c>
      <c r="X2158" s="58">
        <v>0.68665602534893488</v>
      </c>
      <c r="Y2158" s="58">
        <v>0.80296620989255574</v>
      </c>
      <c r="Z2158" s="58">
        <v>0.9293509843328942</v>
      </c>
    </row>
    <row r="2159" spans="19:26" x14ac:dyDescent="0.2">
      <c r="S2159" s="58">
        <v>5.2672810626826063</v>
      </c>
      <c r="T2159" s="58">
        <v>11.031433609694018</v>
      </c>
      <c r="U2159" s="58">
        <v>5.411303016239561</v>
      </c>
      <c r="V2159" s="58">
        <v>10.242530987685656</v>
      </c>
      <c r="W2159" s="58">
        <v>0.78087456721668902</v>
      </c>
      <c r="X2159" s="58">
        <v>0.73817423611695276</v>
      </c>
      <c r="Y2159" s="58">
        <v>0.86166536392480919</v>
      </c>
      <c r="Z2159" s="58">
        <v>0.9194191910020304</v>
      </c>
    </row>
    <row r="2160" spans="19:26" x14ac:dyDescent="0.2">
      <c r="S2160" s="58">
        <v>5.3275228773177892</v>
      </c>
      <c r="T2160" s="58">
        <v>12.498177258168536</v>
      </c>
      <c r="U2160" s="58">
        <v>5.383376480142779</v>
      </c>
      <c r="V2160" s="58">
        <v>10.771666987250644</v>
      </c>
      <c r="W2160" s="58">
        <v>0.81143810898598168</v>
      </c>
      <c r="X2160" s="58">
        <v>0.68376885877961691</v>
      </c>
      <c r="Y2160" s="58">
        <v>0.82127848605606268</v>
      </c>
      <c r="Z2160" s="58">
        <v>0.90130579012046985</v>
      </c>
    </row>
    <row r="2161" spans="19:26" x14ac:dyDescent="0.2">
      <c r="S2161" s="58">
        <v>4.8008816835689112</v>
      </c>
      <c r="T2161" s="58">
        <v>9.3547218051421019</v>
      </c>
      <c r="U2161" s="58">
        <v>4.5902634305620778</v>
      </c>
      <c r="V2161" s="58">
        <v>7.3338411959653147</v>
      </c>
      <c r="W2161" s="58">
        <v>0.77647368027547681</v>
      </c>
      <c r="X2161" s="58">
        <v>0.69714729897616867</v>
      </c>
      <c r="Y2161" s="58">
        <v>0.83378734020398038</v>
      </c>
      <c r="Z2161" s="58">
        <v>0.92006594568081768</v>
      </c>
    </row>
    <row r="2162" spans="19:26" x14ac:dyDescent="0.2">
      <c r="S2162" s="58">
        <v>3.7916065035349087</v>
      </c>
      <c r="T2162" s="58">
        <v>6.1360660310806958</v>
      </c>
      <c r="U2162" s="58">
        <v>4.1761682820521822</v>
      </c>
      <c r="V2162" s="58">
        <v>7.0930307122053513</v>
      </c>
      <c r="W2162" s="58">
        <v>0.79086926968960658</v>
      </c>
      <c r="X2162" s="58">
        <v>0.63889231544031166</v>
      </c>
      <c r="Y2162" s="58">
        <v>0.82550938366721116</v>
      </c>
      <c r="Z2162" s="58">
        <v>0.93390383605310789</v>
      </c>
    </row>
    <row r="2163" spans="19:26" x14ac:dyDescent="0.2">
      <c r="S2163" s="58">
        <v>4.6174895703737313</v>
      </c>
      <c r="T2163" s="58">
        <v>8.6734063549166152</v>
      </c>
      <c r="U2163" s="58">
        <v>4.3977658154775279</v>
      </c>
      <c r="V2163" s="58">
        <v>9.7158157484497032</v>
      </c>
      <c r="W2163" s="58">
        <v>0.74230705018036902</v>
      </c>
      <c r="X2163" s="58">
        <v>0.69549471509489225</v>
      </c>
      <c r="Y2163" s="58">
        <v>0.80315052439455847</v>
      </c>
      <c r="Z2163" s="58">
        <v>0.92348554458669496</v>
      </c>
    </row>
    <row r="2164" spans="19:26" x14ac:dyDescent="0.2">
      <c r="S2164" s="58">
        <v>4.5379227735223084</v>
      </c>
      <c r="T2164" s="58">
        <v>9.3737986060328389</v>
      </c>
      <c r="U2164" s="58">
        <v>5.1617680581668512</v>
      </c>
      <c r="V2164" s="58">
        <v>8.7791471806300301</v>
      </c>
      <c r="W2164" s="58">
        <v>0.84988170520731154</v>
      </c>
      <c r="X2164" s="58">
        <v>0.65339458501967007</v>
      </c>
      <c r="Y2164" s="58">
        <v>0.78762209215084433</v>
      </c>
      <c r="Z2164" s="58">
        <v>0.90118574066771062</v>
      </c>
    </row>
    <row r="2165" spans="19:26" x14ac:dyDescent="0.2">
      <c r="S2165" s="58">
        <v>4.6314034394367622</v>
      </c>
      <c r="T2165" s="58">
        <v>8.4191370946830002</v>
      </c>
      <c r="U2165" s="58">
        <v>4.5323702777557981</v>
      </c>
      <c r="V2165" s="58">
        <v>9.1123817715883586</v>
      </c>
      <c r="W2165" s="58">
        <v>0.71385202503468859</v>
      </c>
      <c r="X2165" s="58">
        <v>0.67149202534865149</v>
      </c>
      <c r="Y2165" s="58">
        <v>0.8081449774446936</v>
      </c>
      <c r="Z2165" s="58">
        <v>0.92960975232039755</v>
      </c>
    </row>
    <row r="2166" spans="19:26" x14ac:dyDescent="0.2">
      <c r="S2166" s="58">
        <v>5.6954689108832213</v>
      </c>
      <c r="T2166" s="58">
        <v>12.825336570472984</v>
      </c>
      <c r="U2166" s="58">
        <v>5.1119063514523253</v>
      </c>
      <c r="V2166" s="58">
        <v>12.348041431480135</v>
      </c>
      <c r="W2166" s="58">
        <v>0.72243163240453889</v>
      </c>
      <c r="X2166" s="58">
        <v>0.67332360439956263</v>
      </c>
      <c r="Y2166" s="58">
        <v>0.82266841950566261</v>
      </c>
      <c r="Z2166" s="58">
        <v>0.90996210548411216</v>
      </c>
    </row>
    <row r="2167" spans="19:26" x14ac:dyDescent="0.2">
      <c r="S2167" s="58">
        <v>4.2091783459782572</v>
      </c>
      <c r="T2167" s="58">
        <v>7.2684901299959757</v>
      </c>
      <c r="U2167" s="58">
        <v>4.8216123008560201</v>
      </c>
      <c r="V2167" s="58">
        <v>7.7933238265185549</v>
      </c>
      <c r="W2167" s="58">
        <v>0.81466028647313848</v>
      </c>
      <c r="X2167" s="58">
        <v>0.74537022730295788</v>
      </c>
      <c r="Y2167" s="58">
        <v>0.86556179668625111</v>
      </c>
      <c r="Z2167" s="58">
        <v>0.94017714212425552</v>
      </c>
    </row>
    <row r="2168" spans="19:26" x14ac:dyDescent="0.2">
      <c r="S2168" s="58">
        <v>3.4352347612947649</v>
      </c>
      <c r="T2168" s="58">
        <v>5.2204018259904945</v>
      </c>
      <c r="U2168" s="58">
        <v>3.4841403823088721</v>
      </c>
      <c r="V2168" s="58">
        <v>5.0799144903595135</v>
      </c>
      <c r="W2168" s="58">
        <v>0.82825641034033115</v>
      </c>
      <c r="X2168" s="58">
        <v>0.64133071184704193</v>
      </c>
      <c r="Y2168" s="58">
        <v>0.84893341873535044</v>
      </c>
      <c r="Z2168" s="58">
        <v>0.94414233233875466</v>
      </c>
    </row>
    <row r="2169" spans="19:26" x14ac:dyDescent="0.2">
      <c r="S2169" s="58">
        <v>3.8179050411186548</v>
      </c>
      <c r="T2169" s="58">
        <v>6.3260428265427997</v>
      </c>
      <c r="U2169" s="58">
        <v>3.7422942619157662</v>
      </c>
      <c r="V2169" s="58">
        <v>6.6469606087511801</v>
      </c>
      <c r="W2169" s="58">
        <v>0.77567976727830568</v>
      </c>
      <c r="X2169" s="58">
        <v>0.69663313577809427</v>
      </c>
      <c r="Y2169" s="58">
        <v>0.7898563508450186</v>
      </c>
      <c r="Z2169" s="58">
        <v>0.93266593684074517</v>
      </c>
    </row>
    <row r="2170" spans="19:26" x14ac:dyDescent="0.2">
      <c r="S2170" s="58">
        <v>5.2387966365763763</v>
      </c>
      <c r="T2170" s="58">
        <v>10.783463569247223</v>
      </c>
      <c r="U2170" s="58">
        <v>5.1335252016115254</v>
      </c>
      <c r="V2170" s="58">
        <v>10.40393003867444</v>
      </c>
      <c r="W2170" s="58">
        <v>0.7200009685101314</v>
      </c>
      <c r="X2170" s="58">
        <v>0.67001997894774956</v>
      </c>
      <c r="Y2170" s="58">
        <v>0.81316828069337754</v>
      </c>
      <c r="Z2170" s="58">
        <v>0.91609023310378379</v>
      </c>
    </row>
    <row r="2171" spans="19:26" x14ac:dyDescent="0.2">
      <c r="S2171" s="58">
        <v>5.6389534508110781</v>
      </c>
      <c r="T2171" s="58">
        <v>14.219323400166362</v>
      </c>
      <c r="U2171" s="58">
        <v>5.3220847442316561</v>
      </c>
      <c r="V2171" s="58">
        <v>11.492845463648962</v>
      </c>
      <c r="W2171" s="58">
        <v>0.8067904194229425</v>
      </c>
      <c r="X2171" s="58">
        <v>0.67421864244495533</v>
      </c>
      <c r="Y2171" s="58">
        <v>0.82670136967286956</v>
      </c>
      <c r="Z2171" s="58">
        <v>0.8978571349541421</v>
      </c>
    </row>
    <row r="2172" spans="19:26" x14ac:dyDescent="0.2">
      <c r="S2172" s="58">
        <v>6.768983224358605</v>
      </c>
      <c r="T2172" s="58">
        <v>27.123416175471302</v>
      </c>
      <c r="U2172" s="58">
        <v>7.5860679230949195</v>
      </c>
      <c r="V2172" s="58">
        <v>41.272609349755292</v>
      </c>
      <c r="W2172" s="58">
        <v>0.87971330460870145</v>
      </c>
      <c r="X2172" s="58">
        <v>0.80146116524037447</v>
      </c>
      <c r="Y2172" s="58">
        <v>0.86208569223581522</v>
      </c>
      <c r="Z2172" s="58">
        <v>0.88662895382698281</v>
      </c>
    </row>
    <row r="2173" spans="19:26" x14ac:dyDescent="0.2">
      <c r="S2173" s="58">
        <v>4.7457142680756901</v>
      </c>
      <c r="T2173" s="58">
        <v>9.8062156202780368</v>
      </c>
      <c r="U2173" s="58">
        <v>4.7283757472084993</v>
      </c>
      <c r="V2173" s="58">
        <v>9.6104267179130378</v>
      </c>
      <c r="W2173" s="58">
        <v>0.83367304908608897</v>
      </c>
      <c r="X2173" s="58">
        <v>0.71570635938293325</v>
      </c>
      <c r="Y2173" s="58">
        <v>0.81890964017841605</v>
      </c>
      <c r="Z2173" s="58">
        <v>0.9096522787621375</v>
      </c>
    </row>
    <row r="2174" spans="19:26" x14ac:dyDescent="0.2">
      <c r="S2174" s="58">
        <v>4.2018420187252685</v>
      </c>
      <c r="T2174" s="58">
        <v>7.1750924148149453</v>
      </c>
      <c r="U2174" s="58">
        <v>3.8896701525460049</v>
      </c>
      <c r="V2174" s="58">
        <v>6.3674634010503386</v>
      </c>
      <c r="W2174" s="58">
        <v>0.77793394802217208</v>
      </c>
      <c r="X2174" s="58">
        <v>0.70318453749021215</v>
      </c>
      <c r="Y2174" s="58">
        <v>0.8465118848740929</v>
      </c>
      <c r="Z2174" s="58">
        <v>0.93898914546539392</v>
      </c>
    </row>
    <row r="2175" spans="19:26" x14ac:dyDescent="0.2">
      <c r="S2175" s="58">
        <v>7.0538093957353851</v>
      </c>
      <c r="T2175" s="58">
        <v>23.920485996816094</v>
      </c>
      <c r="U2175" s="58">
        <v>6.699431955423214</v>
      </c>
      <c r="V2175" s="58">
        <v>18.60560925813591</v>
      </c>
      <c r="W2175" s="58">
        <v>0.71026859530405906</v>
      </c>
      <c r="X2175" s="58">
        <v>0.76515843767758751</v>
      </c>
      <c r="Y2175" s="58">
        <v>0.80162255222396361</v>
      </c>
      <c r="Z2175" s="58">
        <v>0.8938119801465334</v>
      </c>
    </row>
    <row r="2176" spans="19:26" x14ac:dyDescent="0.2">
      <c r="S2176" s="58">
        <v>4.2478968385178195</v>
      </c>
      <c r="T2176" s="58">
        <v>7.6149093289962035</v>
      </c>
      <c r="U2176" s="58">
        <v>4.4702448695431434</v>
      </c>
      <c r="V2176" s="58">
        <v>7.9226458137769953</v>
      </c>
      <c r="W2176" s="58">
        <v>0.79207971220930085</v>
      </c>
      <c r="X2176" s="58">
        <v>0.64543258930844349</v>
      </c>
      <c r="Y2176" s="58">
        <v>0.81339632467632561</v>
      </c>
      <c r="Z2176" s="58">
        <v>0.91946106546942918</v>
      </c>
    </row>
    <row r="2177" spans="19:26" x14ac:dyDescent="0.2">
      <c r="S2177" s="58">
        <v>3.7232260728275381</v>
      </c>
      <c r="T2177" s="58">
        <v>5.9979119215375203</v>
      </c>
      <c r="U2177" s="58">
        <v>3.6632667395927143</v>
      </c>
      <c r="V2177" s="58">
        <v>5.9912185763431749</v>
      </c>
      <c r="W2177" s="58">
        <v>0.82789169547151231</v>
      </c>
      <c r="X2177" s="58">
        <v>0.59964582842757186</v>
      </c>
      <c r="Y2177" s="58">
        <v>0.84096411282103456</v>
      </c>
      <c r="Z2177" s="58">
        <v>0.9275254198132481</v>
      </c>
    </row>
    <row r="2178" spans="19:26" x14ac:dyDescent="0.2">
      <c r="S2178" s="58">
        <v>4.1397009861767291</v>
      </c>
      <c r="T2178" s="58">
        <v>7.2239328729883256</v>
      </c>
      <c r="U2178" s="58">
        <v>4.4585329821166306</v>
      </c>
      <c r="V2178" s="58">
        <v>7.361930471066529</v>
      </c>
      <c r="W2178" s="58">
        <v>0.79704248734584016</v>
      </c>
      <c r="X2178" s="58">
        <v>0.77203321328084951</v>
      </c>
      <c r="Y2178" s="58">
        <v>0.82178295744833429</v>
      </c>
      <c r="Z2178" s="58">
        <v>0.93640878217216672</v>
      </c>
    </row>
    <row r="2179" spans="19:26" x14ac:dyDescent="0.2">
      <c r="S2179" s="58">
        <v>3.6457428928401892</v>
      </c>
      <c r="T2179" s="58">
        <v>5.8848436363405243</v>
      </c>
      <c r="U2179" s="58">
        <v>4.0842219867617091</v>
      </c>
      <c r="V2179" s="58">
        <v>7.5248828603076419</v>
      </c>
      <c r="W2179" s="58">
        <v>0.78716665670365615</v>
      </c>
      <c r="X2179" s="58">
        <v>0.68827144575637078</v>
      </c>
      <c r="Y2179" s="58">
        <v>0.78682388684875515</v>
      </c>
      <c r="Z2179" s="58">
        <v>0.93332108660959834</v>
      </c>
    </row>
    <row r="2180" spans="19:26" x14ac:dyDescent="0.2">
      <c r="S2180" s="58">
        <v>4.0973288878560368</v>
      </c>
      <c r="T2180" s="58">
        <v>6.7776036228370939</v>
      </c>
      <c r="U2180" s="58">
        <v>4.8847153691826888</v>
      </c>
      <c r="V2180" s="58">
        <v>7.1059671400872828</v>
      </c>
      <c r="W2180" s="58">
        <v>0.74159745425293289</v>
      </c>
      <c r="X2180" s="58">
        <v>0.6826488841283771</v>
      </c>
      <c r="Y2180" s="58">
        <v>0.82962587465303561</v>
      </c>
      <c r="Z2180" s="58">
        <v>0.94452649921528586</v>
      </c>
    </row>
    <row r="2181" spans="19:26" x14ac:dyDescent="0.2">
      <c r="S2181" s="58">
        <v>3.2185746153319452</v>
      </c>
      <c r="T2181" s="58">
        <v>4.9017326565251311</v>
      </c>
      <c r="U2181" s="58">
        <v>3.0260305128316256</v>
      </c>
      <c r="V2181" s="58">
        <v>4.0650115548805168</v>
      </c>
      <c r="W2181" s="58">
        <v>0.88183837146245136</v>
      </c>
      <c r="X2181" s="58">
        <v>0.56963805197357453</v>
      </c>
      <c r="Y2181" s="58">
        <v>0.79804060577025981</v>
      </c>
      <c r="Z2181" s="58">
        <v>0.91895712324782497</v>
      </c>
    </row>
    <row r="2182" spans="19:26" x14ac:dyDescent="0.2">
      <c r="S2182" s="58">
        <v>4.3229480542921532</v>
      </c>
      <c r="T2182" s="58">
        <v>7.5647905429886704</v>
      </c>
      <c r="U2182" s="58">
        <v>3.792173010730846</v>
      </c>
      <c r="V2182" s="58">
        <v>7.9271321566042543</v>
      </c>
      <c r="W2182" s="58">
        <v>0.79613299063439713</v>
      </c>
      <c r="X2182" s="58">
        <v>0.74897541805710832</v>
      </c>
      <c r="Y2182" s="58">
        <v>0.860676496729609</v>
      </c>
      <c r="Z2182" s="58">
        <v>0.94027995756326854</v>
      </c>
    </row>
    <row r="2183" spans="19:26" x14ac:dyDescent="0.2">
      <c r="S2183" s="58">
        <v>5.5477779595875809</v>
      </c>
      <c r="T2183" s="58">
        <v>11.139850972987547</v>
      </c>
      <c r="U2183" s="58">
        <v>5.7106520610873135</v>
      </c>
      <c r="V2183" s="58">
        <v>10.522855572950007</v>
      </c>
      <c r="W2183" s="58">
        <v>0.66190586758641212</v>
      </c>
      <c r="X2183" s="58">
        <v>0.72015387818621091</v>
      </c>
      <c r="Y2183" s="58">
        <v>0.80771504239882796</v>
      </c>
      <c r="Z2183" s="58">
        <v>0.93077595081279263</v>
      </c>
    </row>
    <row r="2184" spans="19:26" x14ac:dyDescent="0.2">
      <c r="S2184" s="58">
        <v>4.6749301712398035</v>
      </c>
      <c r="T2184" s="58">
        <v>9.5394692563597747</v>
      </c>
      <c r="U2184" s="58">
        <v>4.9107750915785147</v>
      </c>
      <c r="V2184" s="58">
        <v>13.222996871562843</v>
      </c>
      <c r="W2184" s="58">
        <v>0.8760109371767355</v>
      </c>
      <c r="X2184" s="58">
        <v>0.62174071742037662</v>
      </c>
      <c r="Y2184" s="58">
        <v>0.84302805435794204</v>
      </c>
      <c r="Z2184" s="58">
        <v>0.90354679017919892</v>
      </c>
    </row>
    <row r="2185" spans="19:26" x14ac:dyDescent="0.2">
      <c r="S2185" s="58">
        <v>4.624907470190756</v>
      </c>
      <c r="T2185" s="58">
        <v>8.4793133984129465</v>
      </c>
      <c r="U2185" s="58">
        <v>4.8962678305444953</v>
      </c>
      <c r="V2185" s="58">
        <v>9.9880967342100373</v>
      </c>
      <c r="W2185" s="58">
        <v>0.75229304471083769</v>
      </c>
      <c r="X2185" s="58">
        <v>0.68000023654820707</v>
      </c>
      <c r="Y2185" s="58">
        <v>0.8347765165001354</v>
      </c>
      <c r="Z2185" s="58">
        <v>0.92811299134880476</v>
      </c>
    </row>
    <row r="2186" spans="19:26" x14ac:dyDescent="0.2">
      <c r="S2186" s="58">
        <v>7.2690496204165704</v>
      </c>
      <c r="T2186" s="58">
        <v>25.848737325332579</v>
      </c>
      <c r="U2186" s="58">
        <v>8.5503419680664425</v>
      </c>
      <c r="V2186" s="58">
        <v>32.04930612968834</v>
      </c>
      <c r="W2186" s="58">
        <v>0.70652339287233068</v>
      </c>
      <c r="X2186" s="58">
        <v>0.60358299700247908</v>
      </c>
      <c r="Y2186" s="58">
        <v>0.80523280582574097</v>
      </c>
      <c r="Z2186" s="58">
        <v>0.886660352024778</v>
      </c>
    </row>
    <row r="2187" spans="19:26" x14ac:dyDescent="0.2">
      <c r="S2187" s="58">
        <v>5.5608770593303758</v>
      </c>
      <c r="T2187" s="58">
        <v>13.150460153576619</v>
      </c>
      <c r="U2187" s="58">
        <v>5.8488744228575351</v>
      </c>
      <c r="V2187" s="58">
        <v>19.695216909024008</v>
      </c>
      <c r="W2187" s="58">
        <v>0.77678190781420053</v>
      </c>
      <c r="X2187" s="58">
        <v>0.77130442504295371</v>
      </c>
      <c r="Y2187" s="58">
        <v>0.82564491819248009</v>
      </c>
      <c r="Z2187" s="58">
        <v>0.90888287058454986</v>
      </c>
    </row>
    <row r="2188" spans="19:26" x14ac:dyDescent="0.2">
      <c r="S2188" s="58">
        <v>3.7160286962638303</v>
      </c>
      <c r="T2188" s="58">
        <v>6.0339853662587002</v>
      </c>
      <c r="U2188" s="58">
        <v>3.2506921586475825</v>
      </c>
      <c r="V2188" s="58">
        <v>6.7575450030397661</v>
      </c>
      <c r="W2188" s="58">
        <v>0.84012171876464892</v>
      </c>
      <c r="X2188" s="58">
        <v>0.66420739963262343</v>
      </c>
      <c r="Y2188" s="58">
        <v>0.83527785501332286</v>
      </c>
      <c r="Z2188" s="58">
        <v>0.93185059771398449</v>
      </c>
    </row>
    <row r="2189" spans="19:26" x14ac:dyDescent="0.2">
      <c r="S2189" s="58">
        <v>4.1652457974943511</v>
      </c>
      <c r="T2189" s="58">
        <v>7.4413865080169579</v>
      </c>
      <c r="U2189" s="58">
        <v>4.7289682665374473</v>
      </c>
      <c r="V2189" s="58">
        <v>7.704550812286886</v>
      </c>
      <c r="W2189" s="58">
        <v>0.80258861516389879</v>
      </c>
      <c r="X2189" s="58">
        <v>0.66301933890414233</v>
      </c>
      <c r="Y2189" s="58">
        <v>0.80606998995216916</v>
      </c>
      <c r="Z2189" s="58">
        <v>0.91936371097920888</v>
      </c>
    </row>
    <row r="2190" spans="19:26" x14ac:dyDescent="0.2">
      <c r="S2190" s="58">
        <v>3.5569035309276988</v>
      </c>
      <c r="T2190" s="58">
        <v>5.5457977543753794</v>
      </c>
      <c r="U2190" s="58">
        <v>3.7738606406111317</v>
      </c>
      <c r="V2190" s="58">
        <v>6.887358997175129</v>
      </c>
      <c r="W2190" s="58">
        <v>0.76103702659907546</v>
      </c>
      <c r="X2190" s="58">
        <v>0.69784744286603317</v>
      </c>
      <c r="Y2190" s="58">
        <v>0.79247032267408801</v>
      </c>
      <c r="Z2190" s="58">
        <v>0.94596306441035771</v>
      </c>
    </row>
    <row r="2191" spans="19:26" x14ac:dyDescent="0.2">
      <c r="S2191" s="58">
        <v>3.9399013473276305</v>
      </c>
      <c r="T2191" s="58">
        <v>6.4656466276032916</v>
      </c>
      <c r="U2191" s="58">
        <v>4.4463321548685899</v>
      </c>
      <c r="V2191" s="58">
        <v>5.8609410142258724</v>
      </c>
      <c r="W2191" s="58">
        <v>0.78233307789576223</v>
      </c>
      <c r="X2191" s="58">
        <v>0.60950771183002894</v>
      </c>
      <c r="Y2191" s="58">
        <v>0.83820305253602712</v>
      </c>
      <c r="Z2191" s="58">
        <v>0.93130062657041435</v>
      </c>
    </row>
    <row r="2192" spans="19:26" x14ac:dyDescent="0.2">
      <c r="S2192" s="58">
        <v>4.7253830535126866</v>
      </c>
      <c r="T2192" s="58">
        <v>9.0713041439838022</v>
      </c>
      <c r="U2192" s="58">
        <v>4.9820226824966376</v>
      </c>
      <c r="V2192" s="58">
        <v>10.144972534050437</v>
      </c>
      <c r="W2192" s="58">
        <v>0.776022457940996</v>
      </c>
      <c r="X2192" s="58">
        <v>0.63180910128767576</v>
      </c>
      <c r="Y2192" s="58">
        <v>0.83226992111839249</v>
      </c>
      <c r="Z2192" s="58">
        <v>0.91541054904262564</v>
      </c>
    </row>
    <row r="2193" spans="19:26" x14ac:dyDescent="0.2">
      <c r="S2193" s="58">
        <v>3.7771247903909049</v>
      </c>
      <c r="T2193" s="58">
        <v>6.083013713809768</v>
      </c>
      <c r="U2193" s="58">
        <v>3.5560856187701222</v>
      </c>
      <c r="V2193" s="58">
        <v>6.0346096545289365</v>
      </c>
      <c r="W2193" s="58">
        <v>0.76478166382064527</v>
      </c>
      <c r="X2193" s="58">
        <v>0.69903657531460883</v>
      </c>
      <c r="Y2193" s="58">
        <v>0.80796135172201278</v>
      </c>
      <c r="Z2193" s="58">
        <v>0.94303056568175714</v>
      </c>
    </row>
    <row r="2194" spans="19:26" x14ac:dyDescent="0.2">
      <c r="S2194" s="58">
        <v>5.5146199335219031</v>
      </c>
      <c r="T2194" s="58">
        <v>11.30302297210925</v>
      </c>
      <c r="U2194" s="58">
        <v>4.8822262146180107</v>
      </c>
      <c r="V2194" s="58">
        <v>8.6324922932402401</v>
      </c>
      <c r="W2194" s="58">
        <v>0.70347649356326258</v>
      </c>
      <c r="X2194" s="58">
        <v>0.68880508748022784</v>
      </c>
      <c r="Y2194" s="58">
        <v>0.83711384746033279</v>
      </c>
      <c r="Z2194" s="58">
        <v>0.92302625258869553</v>
      </c>
    </row>
    <row r="2195" spans="19:26" x14ac:dyDescent="0.2">
      <c r="S2195" s="58">
        <v>3.4699431439561268</v>
      </c>
      <c r="T2195" s="58">
        <v>5.4201252548678998</v>
      </c>
      <c r="U2195" s="58">
        <v>3.3253986526176287</v>
      </c>
      <c r="V2195" s="58">
        <v>6.0518150618728281</v>
      </c>
      <c r="W2195" s="58">
        <v>0.82659792360371409</v>
      </c>
      <c r="X2195" s="58">
        <v>0.57031287292437238</v>
      </c>
      <c r="Y2195" s="58">
        <v>0.80995987448959317</v>
      </c>
      <c r="Z2195" s="58">
        <v>0.9233240171017868</v>
      </c>
    </row>
    <row r="2196" spans="19:26" x14ac:dyDescent="0.2">
      <c r="S2196" s="58">
        <v>5.6911293280213693</v>
      </c>
      <c r="T2196" s="58">
        <v>13.739234898599118</v>
      </c>
      <c r="U2196" s="58">
        <v>6.444245033755359</v>
      </c>
      <c r="V2196" s="58">
        <v>16.888161725230894</v>
      </c>
      <c r="W2196" s="58">
        <v>0.77847049522045475</v>
      </c>
      <c r="X2196" s="58">
        <v>0.66924481015709758</v>
      </c>
      <c r="Y2196" s="58">
        <v>0.83453954724625456</v>
      </c>
      <c r="Z2196" s="58">
        <v>0.90200687538503399</v>
      </c>
    </row>
    <row r="2197" spans="19:26" x14ac:dyDescent="0.2">
      <c r="S2197" s="58">
        <v>5.908393740112829</v>
      </c>
      <c r="T2197" s="58">
        <v>16.000893046085984</v>
      </c>
      <c r="U2197" s="58">
        <v>5.1123289890214929</v>
      </c>
      <c r="V2197" s="58">
        <v>15.133620785713303</v>
      </c>
      <c r="W2197" s="58">
        <v>0.78807568892848978</v>
      </c>
      <c r="X2197" s="58">
        <v>0.60750438257910633</v>
      </c>
      <c r="Y2197" s="58">
        <v>0.81708757590538039</v>
      </c>
      <c r="Z2197" s="58">
        <v>0.89191784663424778</v>
      </c>
    </row>
    <row r="2198" spans="19:26" x14ac:dyDescent="0.2">
      <c r="S2198" s="58">
        <v>3.8564657553132498</v>
      </c>
      <c r="T2198" s="58">
        <v>6.3386296545882761</v>
      </c>
      <c r="U2198" s="58">
        <v>4.1345755769353243</v>
      </c>
      <c r="V2198" s="58">
        <v>5.3345399636760895</v>
      </c>
      <c r="W2198" s="58">
        <v>0.76521757221898878</v>
      </c>
      <c r="X2198" s="58">
        <v>0.61720820882785943</v>
      </c>
      <c r="Y2198" s="58">
        <v>0.80147718921139888</v>
      </c>
      <c r="Z2198" s="58">
        <v>0.92820769629293753</v>
      </c>
    </row>
    <row r="2199" spans="19:26" x14ac:dyDescent="0.2">
      <c r="S2199" s="58">
        <v>4.9160171138226945</v>
      </c>
      <c r="T2199" s="58">
        <v>9.8186816545792315</v>
      </c>
      <c r="U2199" s="58">
        <v>5.3036311757883983</v>
      </c>
      <c r="V2199" s="58">
        <v>11.379165159010141</v>
      </c>
      <c r="W2199" s="58">
        <v>0.77858807648479311</v>
      </c>
      <c r="X2199" s="58">
        <v>0.69343187706511333</v>
      </c>
      <c r="Y2199" s="58">
        <v>0.83596266474385272</v>
      </c>
      <c r="Z2199" s="58">
        <v>0.91741101851901852</v>
      </c>
    </row>
    <row r="2200" spans="19:26" x14ac:dyDescent="0.2">
      <c r="S2200" s="58">
        <v>6.5041997802736482</v>
      </c>
      <c r="T2200" s="58">
        <v>22.575236075910155</v>
      </c>
      <c r="U2200" s="58">
        <v>6.6104513406285408</v>
      </c>
      <c r="V2200" s="58">
        <v>25.702148907565025</v>
      </c>
      <c r="W2200" s="58">
        <v>0.82187657122382451</v>
      </c>
      <c r="X2200" s="58">
        <v>0.77276965123236285</v>
      </c>
      <c r="Y2200" s="58">
        <v>0.82881923478811759</v>
      </c>
      <c r="Z2200" s="58">
        <v>0.88982091518463136</v>
      </c>
    </row>
    <row r="2201" spans="19:26" x14ac:dyDescent="0.2">
      <c r="S2201" s="58">
        <v>3.8274047658180002</v>
      </c>
      <c r="T2201" s="58">
        <v>6.455122546696364</v>
      </c>
      <c r="U2201" s="58">
        <v>4.1669150620524658</v>
      </c>
      <c r="V2201" s="58">
        <v>6.2852515441419667</v>
      </c>
      <c r="W2201" s="58">
        <v>0.84814377324003398</v>
      </c>
      <c r="X2201" s="58">
        <v>0.79737085847093525</v>
      </c>
      <c r="Y2201" s="58">
        <v>0.81908927386803043</v>
      </c>
      <c r="Z2201" s="58">
        <v>0.93678692850724055</v>
      </c>
    </row>
    <row r="2202" spans="19:26" x14ac:dyDescent="0.2">
      <c r="S2202" s="58">
        <v>2.9339545479572551</v>
      </c>
      <c r="T2202" s="58">
        <v>4.1418307495724545</v>
      </c>
      <c r="U2202" s="58">
        <v>2.9414737619454305</v>
      </c>
      <c r="V2202" s="58">
        <v>4.3973010941959156</v>
      </c>
      <c r="W2202" s="58">
        <v>0.81613400675014025</v>
      </c>
      <c r="X2202" s="58">
        <v>0.59877310657905847</v>
      </c>
      <c r="Y2202" s="58">
        <v>0.80178638665047175</v>
      </c>
      <c r="Z2202" s="58">
        <v>0.94426711057827506</v>
      </c>
    </row>
    <row r="2203" spans="19:26" x14ac:dyDescent="0.2">
      <c r="S2203" s="58">
        <v>4.1568096821054645</v>
      </c>
      <c r="T2203" s="58">
        <v>7.5648087613359447</v>
      </c>
      <c r="U2203" s="58">
        <v>4.367054495344</v>
      </c>
      <c r="V2203" s="58">
        <v>7.8847500277447358</v>
      </c>
      <c r="W2203" s="58">
        <v>0.81958075443928147</v>
      </c>
      <c r="X2203" s="58">
        <v>0.69863545885730005</v>
      </c>
      <c r="Y2203" s="58">
        <v>0.796689863737298</v>
      </c>
      <c r="Z2203" s="58">
        <v>0.91758046988361375</v>
      </c>
    </row>
    <row r="2204" spans="19:26" x14ac:dyDescent="0.2">
      <c r="S2204" s="58">
        <v>4.3864906506403232</v>
      </c>
      <c r="T2204" s="58">
        <v>7.550898299161898</v>
      </c>
      <c r="U2204" s="58">
        <v>4.3115156697355657</v>
      </c>
      <c r="V2204" s="58">
        <v>6.6119944408210998</v>
      </c>
      <c r="W2204" s="58">
        <v>0.76562579455972246</v>
      </c>
      <c r="X2204" s="58">
        <v>0.62371863444311093</v>
      </c>
      <c r="Y2204" s="58">
        <v>0.86717102646072597</v>
      </c>
      <c r="Z2204" s="58">
        <v>0.93270077244818728</v>
      </c>
    </row>
    <row r="2205" spans="19:26" x14ac:dyDescent="0.2">
      <c r="S2205" s="58">
        <v>4.0142367467979678</v>
      </c>
      <c r="T2205" s="58">
        <v>6.9284684972646939</v>
      </c>
      <c r="U2205" s="58">
        <v>3.8133937019793018</v>
      </c>
      <c r="V2205" s="58">
        <v>6.9847704894833118</v>
      </c>
      <c r="W2205" s="58">
        <v>0.79147361935697036</v>
      </c>
      <c r="X2205" s="58">
        <v>0.57735142712312426</v>
      </c>
      <c r="Y2205" s="58">
        <v>0.80064111012256667</v>
      </c>
      <c r="Z2205" s="58">
        <v>0.91484260021390962</v>
      </c>
    </row>
    <row r="2206" spans="19:26" x14ac:dyDescent="0.2">
      <c r="S2206" s="58">
        <v>4.5598709165617102</v>
      </c>
      <c r="T2206" s="58">
        <v>8.9913326423301321</v>
      </c>
      <c r="U2206" s="58">
        <v>4.7467235858401322</v>
      </c>
      <c r="V2206" s="58">
        <v>11.715612488219426</v>
      </c>
      <c r="W2206" s="58">
        <v>0.78506997381140964</v>
      </c>
      <c r="X2206" s="58">
        <v>0.6200214849653336</v>
      </c>
      <c r="Y2206" s="58">
        <v>0.78657093204025119</v>
      </c>
      <c r="Z2206" s="58">
        <v>0.90620217765231403</v>
      </c>
    </row>
    <row r="2207" spans="19:26" x14ac:dyDescent="0.2">
      <c r="S2207" s="58">
        <v>3.5713484532410229</v>
      </c>
      <c r="T2207" s="58">
        <v>5.5932617892170482</v>
      </c>
      <c r="U2207" s="58">
        <v>3.8736438829811304</v>
      </c>
      <c r="V2207" s="58">
        <v>6.8449294150904274</v>
      </c>
      <c r="W2207" s="58">
        <v>0.78115925061174118</v>
      </c>
      <c r="X2207" s="58">
        <v>0.7067504786852381</v>
      </c>
      <c r="Y2207" s="58">
        <v>0.80489030080358159</v>
      </c>
      <c r="Z2207" s="58">
        <v>0.94568191340848806</v>
      </c>
    </row>
    <row r="2208" spans="19:26" x14ac:dyDescent="0.2">
      <c r="S2208" s="58">
        <v>5.6804132256631803</v>
      </c>
      <c r="T2208" s="58">
        <v>13.651764420307524</v>
      </c>
      <c r="U2208" s="58">
        <v>5.5679565703203862</v>
      </c>
      <c r="V2208" s="58">
        <v>13.957900151534247</v>
      </c>
      <c r="W2208" s="58">
        <v>0.79368907265272781</v>
      </c>
      <c r="X2208" s="58">
        <v>0.67184736127971212</v>
      </c>
      <c r="Y2208" s="58">
        <v>0.84823082100087477</v>
      </c>
      <c r="Z2208" s="58">
        <v>0.90248366697974169</v>
      </c>
    </row>
    <row r="2209" spans="19:26" x14ac:dyDescent="0.2">
      <c r="S2209" s="58">
        <v>4.6479444227314648</v>
      </c>
      <c r="T2209" s="58">
        <v>8.6457166520347606</v>
      </c>
      <c r="U2209" s="58">
        <v>4.8267726008612764</v>
      </c>
      <c r="V2209" s="58">
        <v>9.3288434363443695</v>
      </c>
      <c r="W2209" s="58">
        <v>0.75835406153397977</v>
      </c>
      <c r="X2209" s="58">
        <v>0.71459987753895027</v>
      </c>
      <c r="Y2209" s="58">
        <v>0.83094045690670559</v>
      </c>
      <c r="Z2209" s="58">
        <v>0.92860586546674151</v>
      </c>
    </row>
    <row r="2210" spans="19:26" x14ac:dyDescent="0.2">
      <c r="S2210" s="58">
        <v>7.0597538863238505</v>
      </c>
      <c r="T2210" s="58">
        <v>24.675399968601344</v>
      </c>
      <c r="U2210" s="58">
        <v>7.464561914144852</v>
      </c>
      <c r="V2210" s="58">
        <v>26.609535539365147</v>
      </c>
      <c r="W2210" s="58">
        <v>0.73855571355708716</v>
      </c>
      <c r="X2210" s="58">
        <v>0.65832410848011891</v>
      </c>
      <c r="Y2210" s="58">
        <v>0.82028419842761502</v>
      </c>
      <c r="Z2210" s="58">
        <v>0.88847917480613325</v>
      </c>
    </row>
    <row r="2211" spans="19:26" x14ac:dyDescent="0.2">
      <c r="S2211" s="58">
        <v>4.8252464850000001</v>
      </c>
      <c r="T2211" s="58">
        <v>8.8448230278749946</v>
      </c>
      <c r="U2211" s="58">
        <v>5.0560143144370233</v>
      </c>
      <c r="V2211" s="58">
        <v>9.1236318934138847</v>
      </c>
      <c r="W2211" s="58">
        <v>0.73266953026621162</v>
      </c>
      <c r="X2211" s="58">
        <v>0.69843825957899364</v>
      </c>
      <c r="Y2211" s="58">
        <v>0.85241587529151286</v>
      </c>
      <c r="Z2211" s="58">
        <v>0.93549215393092966</v>
      </c>
    </row>
    <row r="2212" spans="19:26" x14ac:dyDescent="0.2">
      <c r="S2212" s="58">
        <v>4.3352058495479575</v>
      </c>
      <c r="T2212" s="58">
        <v>7.4288169683364842</v>
      </c>
      <c r="U2212" s="58">
        <v>4.5883660925661252</v>
      </c>
      <c r="V2212" s="58">
        <v>6.871983541427781</v>
      </c>
      <c r="W2212" s="58">
        <v>0.74653511036153952</v>
      </c>
      <c r="X2212" s="58">
        <v>0.59806542075225022</v>
      </c>
      <c r="Y2212" s="58">
        <v>0.84313120593811453</v>
      </c>
      <c r="Z2212" s="58">
        <v>0.92924541809796357</v>
      </c>
    </row>
    <row r="2213" spans="19:26" x14ac:dyDescent="0.2">
      <c r="S2213" s="58">
        <v>2.5774305111509133</v>
      </c>
      <c r="T2213" s="58">
        <v>3.4195576413797797</v>
      </c>
      <c r="U2213" s="58">
        <v>2.666020358463538</v>
      </c>
      <c r="V2213" s="58">
        <v>3.3104901488049046</v>
      </c>
      <c r="W2213" s="58">
        <v>0.81034396756833704</v>
      </c>
      <c r="X2213" s="58">
        <v>0.56131304536788051</v>
      </c>
      <c r="Y2213" s="58">
        <v>0.79190480411146946</v>
      </c>
      <c r="Z2213" s="58">
        <v>0.95076922192058366</v>
      </c>
    </row>
    <row r="2214" spans="19:26" x14ac:dyDescent="0.2">
      <c r="S2214" s="58">
        <v>6.3906251563930727</v>
      </c>
      <c r="T2214" s="58">
        <v>19.739225820009228</v>
      </c>
      <c r="U2214" s="58">
        <v>6.4379950483976467</v>
      </c>
      <c r="V2214" s="58">
        <v>21.634390358349414</v>
      </c>
      <c r="W2214" s="58">
        <v>0.79077844994944446</v>
      </c>
      <c r="X2214" s="58">
        <v>0.53554285017408287</v>
      </c>
      <c r="Y2214" s="58">
        <v>0.82951943968062825</v>
      </c>
      <c r="Z2214" s="58">
        <v>0.8854399954932729</v>
      </c>
    </row>
    <row r="2215" spans="19:26" x14ac:dyDescent="0.2">
      <c r="S2215" s="58">
        <v>4.9564060830270016</v>
      </c>
      <c r="T2215" s="58">
        <v>10.079209489379291</v>
      </c>
      <c r="U2215" s="58">
        <v>5.006005877978688</v>
      </c>
      <c r="V2215" s="58">
        <v>9.0048942534150562</v>
      </c>
      <c r="W2215" s="58">
        <v>0.79716249503419412</v>
      </c>
      <c r="X2215" s="58">
        <v>0.68826814695452365</v>
      </c>
      <c r="Y2215" s="58">
        <v>0.84422352494169073</v>
      </c>
      <c r="Z2215" s="58">
        <v>0.91457419020617703</v>
      </c>
    </row>
    <row r="2216" spans="19:26" x14ac:dyDescent="0.2">
      <c r="S2216" s="58">
        <v>4.828739097454541</v>
      </c>
      <c r="T2216" s="58">
        <v>9.9136674397910713</v>
      </c>
      <c r="U2216" s="58">
        <v>4.3429760871173233</v>
      </c>
      <c r="V2216" s="58">
        <v>12.75959988896947</v>
      </c>
      <c r="W2216" s="58">
        <v>0.79284658656891538</v>
      </c>
      <c r="X2216" s="58">
        <v>0.69639181583926135</v>
      </c>
      <c r="Y2216" s="58">
        <v>0.81050945423291965</v>
      </c>
      <c r="Z2216" s="58">
        <v>0.91105777949021893</v>
      </c>
    </row>
    <row r="2217" spans="19:26" x14ac:dyDescent="0.2">
      <c r="S2217" s="58">
        <v>3.4981777574045791</v>
      </c>
      <c r="T2217" s="58">
        <v>5.4530157537026538</v>
      </c>
      <c r="U2217" s="58">
        <v>3.0065093006319037</v>
      </c>
      <c r="V2217" s="58">
        <v>5.048881962523927</v>
      </c>
      <c r="W2217" s="58">
        <v>0.8428943103327855</v>
      </c>
      <c r="X2217" s="58">
        <v>0.59334338797235908</v>
      </c>
      <c r="Y2217" s="58">
        <v>0.83412121528092509</v>
      </c>
      <c r="Z2217" s="58">
        <v>0.92864803966394982</v>
      </c>
    </row>
    <row r="2218" spans="19:26" x14ac:dyDescent="0.2">
      <c r="S2218" s="58">
        <v>4.1486040034182761</v>
      </c>
      <c r="T2218" s="58">
        <v>7.1904921497198249</v>
      </c>
      <c r="U2218" s="58">
        <v>3.5080576718579377</v>
      </c>
      <c r="V2218" s="58">
        <v>6.1024177800917192</v>
      </c>
      <c r="W2218" s="58">
        <v>0.78817958606132188</v>
      </c>
      <c r="X2218" s="58">
        <v>0.67805638849923611</v>
      </c>
      <c r="Y2218" s="58">
        <v>0.82481223191364372</v>
      </c>
      <c r="Z2218" s="58">
        <v>0.928980980649178</v>
      </c>
    </row>
    <row r="2219" spans="19:26" x14ac:dyDescent="0.2">
      <c r="S2219" s="58">
        <v>5.1437844725365034</v>
      </c>
      <c r="T2219" s="58">
        <v>11.568093514036716</v>
      </c>
      <c r="U2219" s="58">
        <v>5.9586774904832573</v>
      </c>
      <c r="V2219" s="58">
        <v>13.318740906902626</v>
      </c>
      <c r="W2219" s="58">
        <v>0.77900663562080519</v>
      </c>
      <c r="X2219" s="58">
        <v>0.71392393544086841</v>
      </c>
      <c r="Y2219" s="58">
        <v>0.79344155764627688</v>
      </c>
      <c r="Z2219" s="58">
        <v>0.90513776795607881</v>
      </c>
    </row>
    <row r="2220" spans="19:26" x14ac:dyDescent="0.2">
      <c r="S2220" s="58">
        <v>5.7931622314777309</v>
      </c>
      <c r="T2220" s="58">
        <v>14.986839345864789</v>
      </c>
      <c r="U2220" s="58">
        <v>6.1673326853727337</v>
      </c>
      <c r="V2220" s="58">
        <v>15.22132795569612</v>
      </c>
      <c r="W2220" s="58">
        <v>0.79775741060651151</v>
      </c>
      <c r="X2220" s="58">
        <v>0.68500195654915796</v>
      </c>
      <c r="Y2220" s="58">
        <v>0.82949635017041556</v>
      </c>
      <c r="Z2220" s="58">
        <v>0.89793173312052488</v>
      </c>
    </row>
    <row r="2221" spans="19:26" x14ac:dyDescent="0.2">
      <c r="S2221" s="58">
        <v>4.3282322155188107</v>
      </c>
      <c r="T2221" s="58">
        <v>7.7047147370090512</v>
      </c>
      <c r="U2221" s="58">
        <v>4.769063041217759</v>
      </c>
      <c r="V2221" s="58">
        <v>8.8246155432193643</v>
      </c>
      <c r="W2221" s="58">
        <v>0.77815649309553125</v>
      </c>
      <c r="X2221" s="58">
        <v>0.77588358258009305</v>
      </c>
      <c r="Y2221" s="58">
        <v>0.82729226740560513</v>
      </c>
      <c r="Z2221" s="58">
        <v>0.93757051558979043</v>
      </c>
    </row>
    <row r="2222" spans="19:26" x14ac:dyDescent="0.2">
      <c r="S2222" s="58">
        <v>7.5276638924865553</v>
      </c>
      <c r="T2222" s="58">
        <v>40.369012395206589</v>
      </c>
      <c r="U2222" s="58">
        <v>7.0906778406011117</v>
      </c>
      <c r="V2222" s="58">
        <v>43.58228391832192</v>
      </c>
      <c r="W2222" s="58">
        <v>0.8016472579588797</v>
      </c>
      <c r="X2222" s="58">
        <v>0.81294737047759491</v>
      </c>
      <c r="Y2222" s="58">
        <v>0.82925694369746028</v>
      </c>
      <c r="Z2222" s="58">
        <v>0.88215717179886299</v>
      </c>
    </row>
    <row r="2223" spans="19:26" x14ac:dyDescent="0.2">
      <c r="S2223" s="58">
        <v>5.2415937159055588</v>
      </c>
      <c r="T2223" s="58">
        <v>11.869782853228013</v>
      </c>
      <c r="U2223" s="58">
        <v>5.5133113096256441</v>
      </c>
      <c r="V2223" s="58">
        <v>12.71221282609668</v>
      </c>
      <c r="W2223" s="58">
        <v>0.79164756361302224</v>
      </c>
      <c r="X2223" s="58">
        <v>0.65691533778810118</v>
      </c>
      <c r="Y2223" s="58">
        <v>0.81383232295281194</v>
      </c>
      <c r="Z2223" s="58">
        <v>0.9022496967464898</v>
      </c>
    </row>
    <row r="2224" spans="19:26" x14ac:dyDescent="0.2">
      <c r="S2224" s="58">
        <v>4.4668692372428422</v>
      </c>
      <c r="T2224" s="58">
        <v>8.5854914875124546</v>
      </c>
      <c r="U2224" s="58">
        <v>4.712281215969675</v>
      </c>
      <c r="V2224" s="58">
        <v>9.2781877064733873</v>
      </c>
      <c r="W2224" s="58">
        <v>0.79311035101139493</v>
      </c>
      <c r="X2224" s="58">
        <v>0.79905102247058257</v>
      </c>
      <c r="Y2224" s="58">
        <v>0.79481967804995357</v>
      </c>
      <c r="Z2224" s="58">
        <v>0.92276744773940444</v>
      </c>
    </row>
    <row r="2225" spans="19:26" x14ac:dyDescent="0.2">
      <c r="S2225" s="58">
        <v>3.6488142950299398</v>
      </c>
      <c r="T2225" s="58">
        <v>5.8643032557336081</v>
      </c>
      <c r="U2225" s="58">
        <v>3.9103007625513619</v>
      </c>
      <c r="V2225" s="58">
        <v>6.7349985236920267</v>
      </c>
      <c r="W2225" s="58">
        <v>0.79205497416993498</v>
      </c>
      <c r="X2225" s="58">
        <v>0.63659969743544254</v>
      </c>
      <c r="Y2225" s="58">
        <v>0.7969379460002135</v>
      </c>
      <c r="Z2225" s="58">
        <v>0.9292687327422533</v>
      </c>
    </row>
    <row r="2226" spans="19:26" x14ac:dyDescent="0.2">
      <c r="S2226" s="58">
        <v>3.3231485285678821</v>
      </c>
      <c r="T2226" s="58">
        <v>4.941252126356928</v>
      </c>
      <c r="U2226" s="58">
        <v>3.3330530541145507</v>
      </c>
      <c r="V2226" s="58">
        <v>4.5139717931167613</v>
      </c>
      <c r="W2226" s="58">
        <v>0.82024434981473549</v>
      </c>
      <c r="X2226" s="58">
        <v>0.53948839862267095</v>
      </c>
      <c r="Y2226" s="58">
        <v>0.84605652930449415</v>
      </c>
      <c r="Z2226" s="58">
        <v>0.93329557358048498</v>
      </c>
    </row>
    <row r="2227" spans="19:26" x14ac:dyDescent="0.2">
      <c r="S2227" s="58">
        <v>5.9464566126059166</v>
      </c>
      <c r="T2227" s="58">
        <v>16.004080558119504</v>
      </c>
      <c r="U2227" s="58">
        <v>6.4199070143635373</v>
      </c>
      <c r="V2227" s="58">
        <v>16.705258413184858</v>
      </c>
      <c r="W2227" s="58">
        <v>0.80998556834011792</v>
      </c>
      <c r="X2227" s="58">
        <v>0.77447954349929338</v>
      </c>
      <c r="Y2227" s="58">
        <v>0.84206229263912113</v>
      </c>
      <c r="Z2227" s="58">
        <v>0.90078899532072654</v>
      </c>
    </row>
    <row r="2228" spans="19:26" x14ac:dyDescent="0.2">
      <c r="S2228" s="58">
        <v>4.9091739815317377</v>
      </c>
      <c r="T2228" s="58">
        <v>10.056767767595717</v>
      </c>
      <c r="U2228" s="58">
        <v>5.2077994599094044</v>
      </c>
      <c r="V2228" s="58">
        <v>11.092936148453758</v>
      </c>
      <c r="W2228" s="58">
        <v>0.76030328521819457</v>
      </c>
      <c r="X2228" s="58">
        <v>0.66671351238386478</v>
      </c>
      <c r="Y2228" s="58">
        <v>0.80109787899534457</v>
      </c>
      <c r="Z2228" s="58">
        <v>0.91074222333718724</v>
      </c>
    </row>
    <row r="2229" spans="19:26" x14ac:dyDescent="0.2">
      <c r="S2229" s="58">
        <v>6.6920696275451075</v>
      </c>
      <c r="T2229" s="58">
        <v>24.267770664102031</v>
      </c>
      <c r="U2229" s="58">
        <v>6.9022282433378868</v>
      </c>
      <c r="V2229" s="58">
        <v>22.244937179668796</v>
      </c>
      <c r="W2229" s="58">
        <v>0.8037876214393983</v>
      </c>
      <c r="X2229" s="58">
        <v>0.63738591102571607</v>
      </c>
      <c r="Y2229" s="58">
        <v>0.82519632926005448</v>
      </c>
      <c r="Z2229" s="58">
        <v>0.88488210942252266</v>
      </c>
    </row>
    <row r="2230" spans="19:26" x14ac:dyDescent="0.2">
      <c r="S2230" s="58">
        <v>4.7695995444151622</v>
      </c>
      <c r="T2230" s="58">
        <v>8.6434832435182507</v>
      </c>
      <c r="U2230" s="58">
        <v>4.7387179331279849</v>
      </c>
      <c r="V2230" s="58">
        <v>8.3179009810170221</v>
      </c>
      <c r="W2230" s="58">
        <v>0.72791886394742433</v>
      </c>
      <c r="X2230" s="58">
        <v>0.72989164303316934</v>
      </c>
      <c r="Y2230" s="58">
        <v>0.84872591268038744</v>
      </c>
      <c r="Z2230" s="58">
        <v>0.94109678301605237</v>
      </c>
    </row>
    <row r="2231" spans="19:26" x14ac:dyDescent="0.2">
      <c r="S2231" s="58">
        <v>3.1015855468675957</v>
      </c>
      <c r="T2231" s="58">
        <v>4.4902010745605647</v>
      </c>
      <c r="U2231" s="58">
        <v>3.0020227300419995</v>
      </c>
      <c r="V2231" s="58">
        <v>4.4375741528522834</v>
      </c>
      <c r="W2231" s="58">
        <v>0.7788249949582563</v>
      </c>
      <c r="X2231" s="58">
        <v>0.68649535755698632</v>
      </c>
      <c r="Y2231" s="58">
        <v>0.78834642009393763</v>
      </c>
      <c r="Z2231" s="58">
        <v>0.95563720717100131</v>
      </c>
    </row>
    <row r="2232" spans="19:26" x14ac:dyDescent="0.2">
      <c r="S2232" s="58">
        <v>4.4338385681242398</v>
      </c>
      <c r="T2232" s="58">
        <v>7.8653661473238667</v>
      </c>
      <c r="U2232" s="58">
        <v>4.4148901377680936</v>
      </c>
      <c r="V2232" s="58">
        <v>6.7453018062999428</v>
      </c>
      <c r="W2232" s="58">
        <v>0.79828640671062989</v>
      </c>
      <c r="X2232" s="58">
        <v>0.67323850697851206</v>
      </c>
      <c r="Y2232" s="58">
        <v>0.87185918554124153</v>
      </c>
      <c r="Z2232" s="58">
        <v>0.93099928504365215</v>
      </c>
    </row>
    <row r="2233" spans="19:26" x14ac:dyDescent="0.2">
      <c r="S2233" s="58">
        <v>4.092527973117666</v>
      </c>
      <c r="T2233" s="58">
        <v>6.7823139363786584</v>
      </c>
      <c r="U2233" s="58">
        <v>4.669939080067758</v>
      </c>
      <c r="V2233" s="58">
        <v>7.3912385884786449</v>
      </c>
      <c r="W2233" s="58">
        <v>0.72276864308911537</v>
      </c>
      <c r="X2233" s="58">
        <v>0.67254683555489048</v>
      </c>
      <c r="Y2233" s="58">
        <v>0.8090138567073224</v>
      </c>
      <c r="Z2233" s="58">
        <v>0.9421800279780419</v>
      </c>
    </row>
    <row r="2234" spans="19:26" x14ac:dyDescent="0.2">
      <c r="S2234" s="58">
        <v>4.5652422210142474</v>
      </c>
      <c r="T2234" s="58">
        <v>8.8181340192670543</v>
      </c>
      <c r="U2234" s="58">
        <v>4.9461432840304189</v>
      </c>
      <c r="V2234" s="58">
        <v>8.2695793414701217</v>
      </c>
      <c r="W2234" s="58">
        <v>0.81274755847477897</v>
      </c>
      <c r="X2234" s="58">
        <v>0.62683886226811292</v>
      </c>
      <c r="Y2234" s="58">
        <v>0.82419187415081452</v>
      </c>
      <c r="Z2234" s="58">
        <v>0.91032805260344374</v>
      </c>
    </row>
    <row r="2235" spans="19:26" x14ac:dyDescent="0.2">
      <c r="S2235" s="58">
        <v>6.270556365270064</v>
      </c>
      <c r="T2235" s="58">
        <v>16.907308462072361</v>
      </c>
      <c r="U2235" s="58">
        <v>5.6434619097739471</v>
      </c>
      <c r="V2235" s="58">
        <v>18.509672132650522</v>
      </c>
      <c r="W2235" s="58">
        <v>0.71965622440102195</v>
      </c>
      <c r="X2235" s="58">
        <v>0.69102186633977414</v>
      </c>
      <c r="Y2235" s="58">
        <v>0.80495573306512225</v>
      </c>
      <c r="Z2235" s="58">
        <v>0.89930913674929835</v>
      </c>
    </row>
    <row r="2236" spans="19:26" x14ac:dyDescent="0.2">
      <c r="S2236" s="58">
        <v>7.010808529652591</v>
      </c>
      <c r="T2236" s="58">
        <v>18.270564596949583</v>
      </c>
      <c r="U2236" s="58">
        <v>6.4558644985055427</v>
      </c>
      <c r="V2236" s="58">
        <v>16.713801578023929</v>
      </c>
      <c r="W2236" s="58">
        <v>0.67652307548436252</v>
      </c>
      <c r="X2236" s="58">
        <v>0.74460927955018341</v>
      </c>
      <c r="Y2236" s="58">
        <v>0.84560440262974357</v>
      </c>
      <c r="Z2236" s="58">
        <v>0.91131717907292198</v>
      </c>
    </row>
    <row r="2237" spans="19:26" x14ac:dyDescent="0.2">
      <c r="S2237" s="58">
        <v>6.7827624362484071</v>
      </c>
      <c r="T2237" s="58">
        <v>28.038965900157525</v>
      </c>
      <c r="U2237" s="58">
        <v>6.6863372139655812</v>
      </c>
      <c r="V2237" s="58">
        <v>30.873201022220591</v>
      </c>
      <c r="W2237" s="58">
        <v>0.77810522354630141</v>
      </c>
      <c r="X2237" s="58">
        <v>0.66060063762220822</v>
      </c>
      <c r="Y2237" s="58">
        <v>0.78516051770508288</v>
      </c>
      <c r="Z2237" s="58">
        <v>0.88221786685782622</v>
      </c>
    </row>
    <row r="2238" spans="19:26" x14ac:dyDescent="0.2">
      <c r="S2238" s="58">
        <v>3.4102461001548798</v>
      </c>
      <c r="T2238" s="58">
        <v>5.1890269712829831</v>
      </c>
      <c r="U2238" s="58">
        <v>3.076855548290971</v>
      </c>
      <c r="V2238" s="58">
        <v>5.4469025075648947</v>
      </c>
      <c r="W2238" s="58">
        <v>0.74749912100199634</v>
      </c>
      <c r="X2238" s="58">
        <v>0.70326646742796328</v>
      </c>
      <c r="Y2238" s="58">
        <v>0.77800922993536314</v>
      </c>
      <c r="Z2238" s="58">
        <v>0.9504623057165138</v>
      </c>
    </row>
    <row r="2239" spans="19:26" x14ac:dyDescent="0.2">
      <c r="S2239" s="58">
        <v>5.3428783336167305</v>
      </c>
      <c r="T2239" s="58">
        <v>13.010938026713932</v>
      </c>
      <c r="U2239" s="58">
        <v>5.6717355574938315</v>
      </c>
      <c r="V2239" s="58">
        <v>17.269531330415479</v>
      </c>
      <c r="W2239" s="58">
        <v>0.82848745794041179</v>
      </c>
      <c r="X2239" s="58">
        <v>0.61064093769105143</v>
      </c>
      <c r="Y2239" s="58">
        <v>0.81467611227579506</v>
      </c>
      <c r="Z2239" s="58">
        <v>0.89413078064523399</v>
      </c>
    </row>
    <row r="2240" spans="19:26" x14ac:dyDescent="0.2">
      <c r="S2240" s="58">
        <v>4.1520390269376612</v>
      </c>
      <c r="T2240" s="58">
        <v>7.3485238322085396</v>
      </c>
      <c r="U2240" s="58">
        <v>3.9700509050928638</v>
      </c>
      <c r="V2240" s="58">
        <v>9.1189929219790677</v>
      </c>
      <c r="W2240" s="58">
        <v>0.81200502229472682</v>
      </c>
      <c r="X2240" s="58">
        <v>0.76712759674716813</v>
      </c>
      <c r="Y2240" s="58">
        <v>0.8198291154587225</v>
      </c>
      <c r="Z2240" s="58">
        <v>0.93162824567956926</v>
      </c>
    </row>
    <row r="2241" spans="19:26" x14ac:dyDescent="0.2">
      <c r="S2241" s="58">
        <v>4.6081357866527171</v>
      </c>
      <c r="T2241" s="58">
        <v>8.3401939995691219</v>
      </c>
      <c r="U2241" s="58">
        <v>4.4711915379207028</v>
      </c>
      <c r="V2241" s="58">
        <v>7.7833338972850621</v>
      </c>
      <c r="W2241" s="58">
        <v>0.74806938550297952</v>
      </c>
      <c r="X2241" s="58">
        <v>0.65225276004987576</v>
      </c>
      <c r="Y2241" s="58">
        <v>0.84028361237103932</v>
      </c>
      <c r="Z2241" s="58">
        <v>0.92799695363263413</v>
      </c>
    </row>
    <row r="2242" spans="19:26" x14ac:dyDescent="0.2">
      <c r="S2242" s="58">
        <v>4.812818471487935</v>
      </c>
      <c r="T2242" s="58">
        <v>8.9408511686337544</v>
      </c>
      <c r="U2242" s="58">
        <v>4.4741239284189556</v>
      </c>
      <c r="V2242" s="58">
        <v>8.0082490130676938</v>
      </c>
      <c r="W2242" s="58">
        <v>0.72467661829121699</v>
      </c>
      <c r="X2242" s="58">
        <v>0.70836909333338938</v>
      </c>
      <c r="Y2242" s="58">
        <v>0.82993674673392426</v>
      </c>
      <c r="Z2242" s="58">
        <v>0.93264442820281612</v>
      </c>
    </row>
    <row r="2243" spans="19:26" x14ac:dyDescent="0.2">
      <c r="S2243" s="58">
        <v>3.8806040230690302</v>
      </c>
      <c r="T2243" s="58">
        <v>6.5368594673510589</v>
      </c>
      <c r="U2243" s="58">
        <v>4.1763299530600788</v>
      </c>
      <c r="V2243" s="58">
        <v>7.4166868021101866</v>
      </c>
      <c r="W2243" s="58">
        <v>0.80539564602132385</v>
      </c>
      <c r="X2243" s="58">
        <v>0.80325102159908823</v>
      </c>
      <c r="Y2243" s="58">
        <v>0.80625774946176587</v>
      </c>
      <c r="Z2243" s="58">
        <v>0.94085758722272517</v>
      </c>
    </row>
    <row r="2244" spans="19:26" x14ac:dyDescent="0.2">
      <c r="S2244" s="58">
        <v>6.2089554744406241</v>
      </c>
      <c r="T2244" s="58">
        <v>15.548131914285687</v>
      </c>
      <c r="U2244" s="58">
        <v>6.3500855703461729</v>
      </c>
      <c r="V2244" s="58">
        <v>15.288751440078762</v>
      </c>
      <c r="W2244" s="58">
        <v>0.70803454546248579</v>
      </c>
      <c r="X2244" s="58">
        <v>0.54046124942421514</v>
      </c>
      <c r="Y2244" s="58">
        <v>0.81709954950739128</v>
      </c>
      <c r="Z2244" s="58">
        <v>0.89540970522119623</v>
      </c>
    </row>
    <row r="2245" spans="19:26" x14ac:dyDescent="0.2">
      <c r="S2245" s="58">
        <v>4.603647948658069</v>
      </c>
      <c r="T2245" s="58">
        <v>9.2192733242598432</v>
      </c>
      <c r="U2245" s="58">
        <v>4.6137920930167251</v>
      </c>
      <c r="V2245" s="58">
        <v>10.558595244016837</v>
      </c>
      <c r="W2245" s="58">
        <v>0.83355905938036234</v>
      </c>
      <c r="X2245" s="58">
        <v>0.74142066622353808</v>
      </c>
      <c r="Y2245" s="58">
        <v>0.81549962133077813</v>
      </c>
      <c r="Z2245" s="58">
        <v>0.91355495574280177</v>
      </c>
    </row>
    <row r="2246" spans="19:26" x14ac:dyDescent="0.2">
      <c r="S2246" s="58">
        <v>3.8042266939279892</v>
      </c>
      <c r="T2246" s="58">
        <v>6.2301118079005455</v>
      </c>
      <c r="U2246" s="58">
        <v>3.4469452527091424</v>
      </c>
      <c r="V2246" s="58">
        <v>5.7382052563279773</v>
      </c>
      <c r="W2246" s="58">
        <v>0.81954824222075984</v>
      </c>
      <c r="X2246" s="58">
        <v>0.75150986365349914</v>
      </c>
      <c r="Y2246" s="58">
        <v>0.8336925041731641</v>
      </c>
      <c r="Z2246" s="58">
        <v>0.94327250871188983</v>
      </c>
    </row>
    <row r="2247" spans="19:26" x14ac:dyDescent="0.2">
      <c r="S2247" s="58">
        <v>3.628804020998055</v>
      </c>
      <c r="T2247" s="58">
        <v>5.7041592203187239</v>
      </c>
      <c r="U2247" s="58">
        <v>3.4489899715366157</v>
      </c>
      <c r="V2247" s="58">
        <v>6.2625041206181908</v>
      </c>
      <c r="W2247" s="58">
        <v>0.76609243922992254</v>
      </c>
      <c r="X2247" s="58">
        <v>0.60310093810519472</v>
      </c>
      <c r="Y2247" s="58">
        <v>0.8040653121786937</v>
      </c>
      <c r="Z2247" s="58">
        <v>0.93336543181666687</v>
      </c>
    </row>
    <row r="2248" spans="19:26" x14ac:dyDescent="0.2">
      <c r="S2248" s="58">
        <v>4.5629649194187909</v>
      </c>
      <c r="T2248" s="58">
        <v>8.4008545741750886</v>
      </c>
      <c r="U2248" s="58">
        <v>4.9764640590778102</v>
      </c>
      <c r="V2248" s="58">
        <v>8.6843692763060663</v>
      </c>
      <c r="W2248" s="58">
        <v>0.75927845727242405</v>
      </c>
      <c r="X2248" s="58">
        <v>0.68943227354825221</v>
      </c>
      <c r="Y2248" s="58">
        <v>0.82527699143319921</v>
      </c>
      <c r="Z2248" s="58">
        <v>0.92633094313148667</v>
      </c>
    </row>
    <row r="2249" spans="19:26" x14ac:dyDescent="0.2">
      <c r="S2249" s="58">
        <v>6.683814434744467</v>
      </c>
      <c r="T2249" s="58">
        <v>17.485314919961919</v>
      </c>
      <c r="U2249" s="58">
        <v>5.9719198700764959</v>
      </c>
      <c r="V2249" s="58">
        <v>16.518949052710543</v>
      </c>
      <c r="W2249" s="58">
        <v>0.70116122523820668</v>
      </c>
      <c r="X2249" s="58">
        <v>0.75477149895086881</v>
      </c>
      <c r="Y2249" s="58">
        <v>0.84136363140147807</v>
      </c>
      <c r="Z2249" s="58">
        <v>0.9090433247746037</v>
      </c>
    </row>
    <row r="2250" spans="19:26" x14ac:dyDescent="0.2">
      <c r="S2250" s="58">
        <v>4.0069046058988285</v>
      </c>
      <c r="T2250" s="58">
        <v>6.693093722395945</v>
      </c>
      <c r="U2250" s="58">
        <v>4.3227263367428517</v>
      </c>
      <c r="V2250" s="58">
        <v>7.4230178581684001</v>
      </c>
      <c r="W2250" s="58">
        <v>0.76325370233347367</v>
      </c>
      <c r="X2250" s="58">
        <v>0.6824013695053941</v>
      </c>
      <c r="Y2250" s="58">
        <v>0.81573597999867564</v>
      </c>
      <c r="Z2250" s="58">
        <v>0.93665823672551862</v>
      </c>
    </row>
    <row r="2251" spans="19:26" x14ac:dyDescent="0.2">
      <c r="S2251" s="58">
        <v>5.6228043556794791</v>
      </c>
      <c r="T2251" s="58">
        <v>12.911929413240276</v>
      </c>
      <c r="U2251" s="58">
        <v>5.5952170812166999</v>
      </c>
      <c r="V2251" s="58">
        <v>11.258266215724467</v>
      </c>
      <c r="W2251" s="58">
        <v>0.77510390554487874</v>
      </c>
      <c r="X2251" s="58">
        <v>0.76459049206166407</v>
      </c>
      <c r="Y2251" s="58">
        <v>0.85021093389060298</v>
      </c>
      <c r="Z2251" s="58">
        <v>0.91304809763666439</v>
      </c>
    </row>
    <row r="2252" spans="19:26" x14ac:dyDescent="0.2">
      <c r="S2252" s="58">
        <v>4.5760531681499517</v>
      </c>
      <c r="T2252" s="58">
        <v>7.8214918234677882</v>
      </c>
      <c r="U2252" s="58">
        <v>5.3593501792092457</v>
      </c>
      <c r="V2252" s="58">
        <v>9.4140943072107746</v>
      </c>
      <c r="W2252" s="58">
        <v>0.72697796550401084</v>
      </c>
      <c r="X2252" s="58">
        <v>0.61440049918961992</v>
      </c>
      <c r="Y2252" s="58">
        <v>0.87507335979389833</v>
      </c>
      <c r="Z2252" s="58">
        <v>0.93932160834796807</v>
      </c>
    </row>
    <row r="2253" spans="19:26" x14ac:dyDescent="0.2">
      <c r="S2253" s="58">
        <v>4.8051294527889237</v>
      </c>
      <c r="T2253" s="58">
        <v>9.5690338554416527</v>
      </c>
      <c r="U2253" s="58">
        <v>4.9831550093802592</v>
      </c>
      <c r="V2253" s="58">
        <v>10.384598405884914</v>
      </c>
      <c r="W2253" s="58">
        <v>0.78423980747866084</v>
      </c>
      <c r="X2253" s="58">
        <v>0.71507322089919678</v>
      </c>
      <c r="Y2253" s="58">
        <v>0.82301900455920007</v>
      </c>
      <c r="Z2253" s="58">
        <v>0.91738831179516178</v>
      </c>
    </row>
    <row r="2254" spans="19:26" x14ac:dyDescent="0.2">
      <c r="S2254" s="58">
        <v>4.0344590748416325</v>
      </c>
      <c r="T2254" s="58">
        <v>6.4284610290088171</v>
      </c>
      <c r="U2254" s="58">
        <v>4.7440915044524603</v>
      </c>
      <c r="V2254" s="58">
        <v>7.5766005262697016</v>
      </c>
      <c r="W2254" s="58">
        <v>0.74204170007526293</v>
      </c>
      <c r="X2254" s="58">
        <v>0.54015223535675794</v>
      </c>
      <c r="Y2254" s="58">
        <v>0.86719177636251432</v>
      </c>
      <c r="Z2254" s="58">
        <v>0.93606548859124883</v>
      </c>
    </row>
    <row r="2255" spans="19:26" x14ac:dyDescent="0.2">
      <c r="S2255" s="58">
        <v>3.160511434450529</v>
      </c>
      <c r="T2255" s="58">
        <v>4.5816597961929544</v>
      </c>
      <c r="U2255" s="58">
        <v>3.2460328218689756</v>
      </c>
      <c r="V2255" s="58">
        <v>5.5937476869105325</v>
      </c>
      <c r="W2255" s="58">
        <v>0.75585240235929541</v>
      </c>
      <c r="X2255" s="58">
        <v>0.62203934157356877</v>
      </c>
      <c r="Y2255" s="58">
        <v>0.78977235306361937</v>
      </c>
      <c r="Z2255" s="58">
        <v>0.9501080532575914</v>
      </c>
    </row>
    <row r="2256" spans="19:26" x14ac:dyDescent="0.2">
      <c r="S2256" s="58">
        <v>5.6737712201620614</v>
      </c>
      <c r="T2256" s="58">
        <v>15.179992036373864</v>
      </c>
      <c r="U2256" s="58">
        <v>6.2987262144017802</v>
      </c>
      <c r="V2256" s="58">
        <v>18.723391402900152</v>
      </c>
      <c r="W2256" s="58">
        <v>0.77682494428397508</v>
      </c>
      <c r="X2256" s="58">
        <v>0.73715704088256018</v>
      </c>
      <c r="Y2256" s="58">
        <v>0.78322899126236423</v>
      </c>
      <c r="Z2256" s="58">
        <v>0.89662964953871449</v>
      </c>
    </row>
    <row r="2257" spans="19:26" x14ac:dyDescent="0.2">
      <c r="S2257" s="58">
        <v>4.0010507632868109</v>
      </c>
      <c r="T2257" s="58">
        <v>7.0813354800914343</v>
      </c>
      <c r="U2257" s="58">
        <v>4.264830030073532</v>
      </c>
      <c r="V2257" s="58">
        <v>7.7484158498361611</v>
      </c>
      <c r="W2257" s="58">
        <v>0.81819188277876487</v>
      </c>
      <c r="X2257" s="58">
        <v>0.62309206863955091</v>
      </c>
      <c r="Y2257" s="58">
        <v>0.78790628587815126</v>
      </c>
      <c r="Z2257" s="58">
        <v>0.91253594726636189</v>
      </c>
    </row>
    <row r="2258" spans="19:26" x14ac:dyDescent="0.2">
      <c r="S2258" s="58">
        <v>7.069617637142156</v>
      </c>
      <c r="T2258" s="58">
        <v>16.399476094393783</v>
      </c>
      <c r="U2258" s="58">
        <v>6.874448976557118</v>
      </c>
      <c r="V2258" s="58">
        <v>14.69816464579783</v>
      </c>
      <c r="W2258" s="58">
        <v>0.66262477294693711</v>
      </c>
      <c r="X2258" s="58">
        <v>0.65746631625222907</v>
      </c>
      <c r="Y2258" s="58">
        <v>0.88635513255647869</v>
      </c>
      <c r="Z2258" s="58">
        <v>0.91804339421117753</v>
      </c>
    </row>
    <row r="2259" spans="19:26" x14ac:dyDescent="0.2">
      <c r="S2259" s="58">
        <v>6.3322326405854579</v>
      </c>
      <c r="T2259" s="58">
        <v>17.253701380005232</v>
      </c>
      <c r="U2259" s="58">
        <v>6.5004755102209497</v>
      </c>
      <c r="V2259" s="58">
        <v>17.88926076717701</v>
      </c>
      <c r="W2259" s="58">
        <v>0.77339412919934358</v>
      </c>
      <c r="X2259" s="58">
        <v>0.65979081772243564</v>
      </c>
      <c r="Y2259" s="58">
        <v>0.85698574687773232</v>
      </c>
      <c r="Z2259" s="58">
        <v>0.89735087758642096</v>
      </c>
    </row>
    <row r="2260" spans="19:26" x14ac:dyDescent="0.2">
      <c r="S2260" s="58">
        <v>4.5743942518766687</v>
      </c>
      <c r="T2260" s="58">
        <v>8.6450977149359289</v>
      </c>
      <c r="U2260" s="58">
        <v>5.130878838542845</v>
      </c>
      <c r="V2260" s="58">
        <v>9.4324004466003775</v>
      </c>
      <c r="W2260" s="58">
        <v>0.80150623737249826</v>
      </c>
      <c r="X2260" s="58">
        <v>0.65807243129716986</v>
      </c>
      <c r="Y2260" s="58">
        <v>0.83765912624088401</v>
      </c>
      <c r="Z2260" s="58">
        <v>0.91750609308023334</v>
      </c>
    </row>
    <row r="2261" spans="19:26" x14ac:dyDescent="0.2">
      <c r="S2261" s="58">
        <v>4.5545950368226373</v>
      </c>
      <c r="T2261" s="58">
        <v>8.604373882414853</v>
      </c>
      <c r="U2261" s="58">
        <v>4.2773922055843485</v>
      </c>
      <c r="V2261" s="58">
        <v>7.1798168726802389</v>
      </c>
      <c r="W2261" s="58">
        <v>0.75160390473301952</v>
      </c>
      <c r="X2261" s="58">
        <v>0.7597048387070966</v>
      </c>
      <c r="Y2261" s="58">
        <v>0.79490806285505911</v>
      </c>
      <c r="Z2261" s="58">
        <v>0.92633436783849366</v>
      </c>
    </row>
    <row r="2262" spans="19:26" x14ac:dyDescent="0.2">
      <c r="S2262" s="58">
        <v>4.4371723097531612</v>
      </c>
      <c r="T2262" s="58">
        <v>8.4552016241921955</v>
      </c>
      <c r="U2262" s="58">
        <v>4.9676433639293442</v>
      </c>
      <c r="V2262" s="58">
        <v>9.2505757131647766</v>
      </c>
      <c r="W2262" s="58">
        <v>0.8552629432576706</v>
      </c>
      <c r="X2262" s="58">
        <v>0.68328876969691077</v>
      </c>
      <c r="Y2262" s="58">
        <v>0.8393035085485705</v>
      </c>
      <c r="Z2262" s="58">
        <v>0.91443252868371538</v>
      </c>
    </row>
    <row r="2263" spans="19:26" x14ac:dyDescent="0.2">
      <c r="S2263" s="58">
        <v>3.1902856392636063</v>
      </c>
      <c r="T2263" s="58">
        <v>4.6786745341129263</v>
      </c>
      <c r="U2263" s="58">
        <v>3.6176546283579127</v>
      </c>
      <c r="V2263" s="58">
        <v>4.0946858983619698</v>
      </c>
      <c r="W2263" s="58">
        <v>0.79524347380287319</v>
      </c>
      <c r="X2263" s="58">
        <v>0.62647614320632905</v>
      </c>
      <c r="Y2263" s="58">
        <v>0.80650544457019024</v>
      </c>
      <c r="Z2263" s="58">
        <v>0.94521253945649408</v>
      </c>
    </row>
    <row r="2264" spans="19:26" x14ac:dyDescent="0.2">
      <c r="S2264" s="58">
        <v>4.4359706065346343</v>
      </c>
      <c r="T2264" s="58">
        <v>7.816530309224401</v>
      </c>
      <c r="U2264" s="58">
        <v>4.4192177828217245</v>
      </c>
      <c r="V2264" s="58">
        <v>8.3097249429994964</v>
      </c>
      <c r="W2264" s="58">
        <v>0.7654502873748904</v>
      </c>
      <c r="X2264" s="58">
        <v>0.6370875570289749</v>
      </c>
      <c r="Y2264" s="58">
        <v>0.85024559195928739</v>
      </c>
      <c r="Z2264" s="58">
        <v>0.92882062481324357</v>
      </c>
    </row>
    <row r="2265" spans="19:26" x14ac:dyDescent="0.2">
      <c r="S2265" s="58">
        <v>4.6342355566975142</v>
      </c>
      <c r="T2265" s="58">
        <v>8.4041810732736515</v>
      </c>
      <c r="U2265" s="58">
        <v>4.7574159179532423</v>
      </c>
      <c r="V2265" s="58">
        <v>10.025439761161092</v>
      </c>
      <c r="W2265" s="58">
        <v>0.748936994807612</v>
      </c>
      <c r="X2265" s="58">
        <v>0.53578790688419609</v>
      </c>
      <c r="Y2265" s="58">
        <v>0.84407112217118108</v>
      </c>
      <c r="Z2265" s="58">
        <v>0.91497997470089132</v>
      </c>
    </row>
    <row r="2266" spans="19:26" x14ac:dyDescent="0.2">
      <c r="S2266" s="58">
        <v>5.2094435787320625</v>
      </c>
      <c r="T2266" s="58">
        <v>10.010522953273773</v>
      </c>
      <c r="U2266" s="58">
        <v>4.6046104287305667</v>
      </c>
      <c r="V2266" s="58">
        <v>6.957496601383248</v>
      </c>
      <c r="W2266" s="58">
        <v>0.7497884389831031</v>
      </c>
      <c r="X2266" s="58">
        <v>0.697251072571484</v>
      </c>
      <c r="Y2266" s="58">
        <v>0.8930823141128863</v>
      </c>
      <c r="Z2266" s="58">
        <v>0.93191055971913439</v>
      </c>
    </row>
    <row r="2267" spans="19:26" x14ac:dyDescent="0.2">
      <c r="S2267" s="58">
        <v>6.3461178111873737</v>
      </c>
      <c r="T2267" s="58">
        <v>18.323168153567213</v>
      </c>
      <c r="U2267" s="58">
        <v>5.7798478109671061</v>
      </c>
      <c r="V2267" s="58">
        <v>14.309653766206866</v>
      </c>
      <c r="W2267" s="58">
        <v>0.7652583254038714</v>
      </c>
      <c r="X2267" s="58">
        <v>0.70696147036641899</v>
      </c>
      <c r="Y2267" s="58">
        <v>0.82776118803763699</v>
      </c>
      <c r="Z2267" s="58">
        <v>0.8959378827080432</v>
      </c>
    </row>
    <row r="2268" spans="19:26" x14ac:dyDescent="0.2">
      <c r="S2268" s="58">
        <v>7.3632370603895199</v>
      </c>
      <c r="T2268" s="58">
        <v>28.444470878525692</v>
      </c>
      <c r="U2268" s="58">
        <v>8.0110045869338755</v>
      </c>
      <c r="V2268" s="58">
        <v>50.896066838438919</v>
      </c>
      <c r="W2268" s="58">
        <v>0.71743321734563126</v>
      </c>
      <c r="X2268" s="58">
        <v>0.58656961493522874</v>
      </c>
      <c r="Y2268" s="58">
        <v>0.80494925420821017</v>
      </c>
      <c r="Z2268" s="58">
        <v>0.8838617862136684</v>
      </c>
    </row>
    <row r="2269" spans="19:26" x14ac:dyDescent="0.2">
      <c r="S2269" s="58">
        <v>4.3142925319059904</v>
      </c>
      <c r="T2269" s="58">
        <v>7.6853823878084988</v>
      </c>
      <c r="U2269" s="58">
        <v>4.3615256106071092</v>
      </c>
      <c r="V2269" s="58">
        <v>6.4250207787123399</v>
      </c>
      <c r="W2269" s="58">
        <v>0.78940787787403166</v>
      </c>
      <c r="X2269" s="58">
        <v>0.65652527534452831</v>
      </c>
      <c r="Y2269" s="58">
        <v>0.83262298036466631</v>
      </c>
      <c r="Z2269" s="58">
        <v>0.92428687577690927</v>
      </c>
    </row>
    <row r="2270" spans="19:26" x14ac:dyDescent="0.2">
      <c r="S2270" s="58">
        <v>4.6355674160007281</v>
      </c>
      <c r="T2270" s="58">
        <v>9.5108297058363345</v>
      </c>
      <c r="U2270" s="58">
        <v>4.8186885539200413</v>
      </c>
      <c r="V2270" s="58">
        <v>10.7523490376837</v>
      </c>
      <c r="W2270" s="58">
        <v>0.81207338106824367</v>
      </c>
      <c r="X2270" s="58">
        <v>0.58464618305175242</v>
      </c>
      <c r="Y2270" s="58">
        <v>0.78888206218532952</v>
      </c>
      <c r="Z2270" s="58">
        <v>0.89955890193186794</v>
      </c>
    </row>
    <row r="2271" spans="19:26" x14ac:dyDescent="0.2">
      <c r="S2271" s="58">
        <v>4.7986153853709563</v>
      </c>
      <c r="T2271" s="58">
        <v>9.4457124526950498</v>
      </c>
      <c r="U2271" s="58">
        <v>4.7479650914259821</v>
      </c>
      <c r="V2271" s="58">
        <v>10.096660308668316</v>
      </c>
      <c r="W2271" s="58">
        <v>0.78576227313473646</v>
      </c>
      <c r="X2271" s="58">
        <v>0.6167680600422335</v>
      </c>
      <c r="Y2271" s="58">
        <v>0.83251868176577726</v>
      </c>
      <c r="Z2271" s="58">
        <v>0.91105078218515412</v>
      </c>
    </row>
    <row r="2272" spans="19:26" x14ac:dyDescent="0.2">
      <c r="S2272" s="58">
        <v>3.7747555644426503</v>
      </c>
      <c r="T2272" s="58">
        <v>6.0807487792224766</v>
      </c>
      <c r="U2272" s="58">
        <v>4.2911618988887881</v>
      </c>
      <c r="V2272" s="58">
        <v>6.7864650556662269</v>
      </c>
      <c r="W2272" s="58">
        <v>0.79683588061649446</v>
      </c>
      <c r="X2272" s="58">
        <v>0.54736715236720701</v>
      </c>
      <c r="Y2272" s="58">
        <v>0.8322624789857328</v>
      </c>
      <c r="Z2272" s="58">
        <v>0.92313123220502591</v>
      </c>
    </row>
    <row r="2273" spans="19:26" x14ac:dyDescent="0.2">
      <c r="S2273" s="58">
        <v>3.7363428580887632</v>
      </c>
      <c r="T2273" s="58">
        <v>6.0883887124556724</v>
      </c>
      <c r="U2273" s="58">
        <v>4.4679150953037388</v>
      </c>
      <c r="V2273" s="58">
        <v>6.7516613197273081</v>
      </c>
      <c r="W2273" s="58">
        <v>0.81541154728759435</v>
      </c>
      <c r="X2273" s="58">
        <v>0.71003297664682841</v>
      </c>
      <c r="Y2273" s="58">
        <v>0.81850684034329246</v>
      </c>
      <c r="Z2273" s="58">
        <v>0.93682076830155414</v>
      </c>
    </row>
    <row r="2274" spans="19:26" x14ac:dyDescent="0.2">
      <c r="S2274" s="58">
        <v>4.6674565180269481</v>
      </c>
      <c r="T2274" s="58">
        <v>9.0009120341314155</v>
      </c>
      <c r="U2274" s="58">
        <v>4.7232074216073014</v>
      </c>
      <c r="V2274" s="58">
        <v>7.9826257020680718</v>
      </c>
      <c r="W2274" s="58">
        <v>0.81235125553658671</v>
      </c>
      <c r="X2274" s="58">
        <v>0.68287675018821359</v>
      </c>
      <c r="Y2274" s="58">
        <v>0.84638486955766568</v>
      </c>
      <c r="Z2274" s="58">
        <v>0.9178011493657332</v>
      </c>
    </row>
    <row r="2275" spans="19:26" x14ac:dyDescent="0.2">
      <c r="S2275" s="58">
        <v>4.6735224419832377</v>
      </c>
      <c r="T2275" s="58">
        <v>8.0029739343211297</v>
      </c>
      <c r="U2275" s="58">
        <v>5.0427416372655625</v>
      </c>
      <c r="V2275" s="58">
        <v>9.0901919224710479</v>
      </c>
      <c r="W2275" s="58">
        <v>0.68742735792108511</v>
      </c>
      <c r="X2275" s="58">
        <v>0.59952707869049293</v>
      </c>
      <c r="Y2275" s="58">
        <v>0.84489819330164195</v>
      </c>
      <c r="Z2275" s="58">
        <v>0.93917305561175157</v>
      </c>
    </row>
    <row r="2276" spans="19:26" x14ac:dyDescent="0.2">
      <c r="S2276" s="58">
        <v>3.6949193991543012</v>
      </c>
      <c r="T2276" s="58">
        <v>5.7838615139302831</v>
      </c>
      <c r="U2276" s="58">
        <v>3.8843188448525785</v>
      </c>
      <c r="V2276" s="58">
        <v>7.6397746340243167</v>
      </c>
      <c r="W2276" s="58">
        <v>0.84538602052419631</v>
      </c>
      <c r="X2276" s="58">
        <v>0.60210578935243775</v>
      </c>
      <c r="Y2276" s="58">
        <v>0.89612897077623677</v>
      </c>
      <c r="Z2276" s="58">
        <v>0.93856981300012687</v>
      </c>
    </row>
    <row r="2277" spans="19:26" x14ac:dyDescent="0.2">
      <c r="S2277" s="58">
        <v>5.3030141190591875</v>
      </c>
      <c r="T2277" s="58">
        <v>10.931016397746891</v>
      </c>
      <c r="U2277" s="58">
        <v>5.3160944068227476</v>
      </c>
      <c r="V2277" s="58">
        <v>12.407721929708364</v>
      </c>
      <c r="W2277" s="58">
        <v>0.73301425935159104</v>
      </c>
      <c r="X2277" s="58">
        <v>0.7657887898689586</v>
      </c>
      <c r="Y2277" s="58">
        <v>0.83388218321355945</v>
      </c>
      <c r="Z2277" s="58">
        <v>0.92539291579631955</v>
      </c>
    </row>
    <row r="2278" spans="19:26" x14ac:dyDescent="0.2">
      <c r="S2278" s="58">
        <v>5.6163106857102489</v>
      </c>
      <c r="T2278" s="58">
        <v>13.09981384658912</v>
      </c>
      <c r="U2278" s="58">
        <v>5.4152590354670131</v>
      </c>
      <c r="V2278" s="58">
        <v>12.292253342716636</v>
      </c>
      <c r="W2278" s="58">
        <v>0.78578234419085435</v>
      </c>
      <c r="X2278" s="58">
        <v>0.64491161297850585</v>
      </c>
      <c r="Y2278" s="58">
        <v>0.8492495734655936</v>
      </c>
      <c r="Z2278" s="58">
        <v>0.90304143008442339</v>
      </c>
    </row>
    <row r="2279" spans="19:26" x14ac:dyDescent="0.2">
      <c r="S2279" s="58">
        <v>6.1236508902923736</v>
      </c>
      <c r="T2279" s="58">
        <v>20.243424460544311</v>
      </c>
      <c r="U2279" s="58">
        <v>6.7293445125854259</v>
      </c>
      <c r="V2279" s="58">
        <v>24.229440685522707</v>
      </c>
      <c r="W2279" s="58">
        <v>0.84280161038999823</v>
      </c>
      <c r="X2279" s="58">
        <v>0.69631708410612281</v>
      </c>
      <c r="Y2279" s="58">
        <v>0.8093417376964428</v>
      </c>
      <c r="Z2279" s="58">
        <v>0.88702223082882103</v>
      </c>
    </row>
    <row r="2280" spans="19:26" x14ac:dyDescent="0.2">
      <c r="S2280" s="58">
        <v>3.8189727205188939</v>
      </c>
      <c r="T2280" s="58">
        <v>6.4937724676571529</v>
      </c>
      <c r="U2280" s="58">
        <v>3.5292933256986467</v>
      </c>
      <c r="V2280" s="58">
        <v>6.3419589849930462</v>
      </c>
      <c r="W2280" s="58">
        <v>0.81495369077370117</v>
      </c>
      <c r="X2280" s="58">
        <v>0.52184736019375866</v>
      </c>
      <c r="Y2280" s="58">
        <v>0.78529322067451501</v>
      </c>
      <c r="Z2280" s="58">
        <v>0.90663676158282414</v>
      </c>
    </row>
    <row r="2281" spans="19:26" x14ac:dyDescent="0.2">
      <c r="S2281" s="58">
        <v>5.515042653306077</v>
      </c>
      <c r="T2281" s="58">
        <v>10.920888097304667</v>
      </c>
      <c r="U2281" s="58">
        <v>5.5533528373499319</v>
      </c>
      <c r="V2281" s="58">
        <v>11.724437807775084</v>
      </c>
      <c r="W2281" s="58">
        <v>0.70304533256517188</v>
      </c>
      <c r="X2281" s="58">
        <v>0.66963030904556753</v>
      </c>
      <c r="Y2281" s="58">
        <v>0.86157533620519478</v>
      </c>
      <c r="Z2281" s="58">
        <v>0.92776104381075775</v>
      </c>
    </row>
    <row r="2282" spans="19:26" x14ac:dyDescent="0.2">
      <c r="S2282" s="58">
        <v>4.1978057997867415</v>
      </c>
      <c r="T2282" s="58">
        <v>7.2138821546970995</v>
      </c>
      <c r="U2282" s="58">
        <v>3.9267853874047596</v>
      </c>
      <c r="V2282" s="58">
        <v>6.6107013404289203</v>
      </c>
      <c r="W2282" s="58">
        <v>0.74254774742895191</v>
      </c>
      <c r="X2282" s="58">
        <v>0.62598179605803073</v>
      </c>
      <c r="Y2282" s="58">
        <v>0.80779161580910852</v>
      </c>
      <c r="Z2282" s="58">
        <v>0.92745960718858556</v>
      </c>
    </row>
    <row r="2283" spans="19:26" x14ac:dyDescent="0.2">
      <c r="S2283" s="58">
        <v>7.06502712952478</v>
      </c>
      <c r="T2283" s="58">
        <v>21.978879741120537</v>
      </c>
      <c r="U2283" s="58">
        <v>6.9793567830332508</v>
      </c>
      <c r="V2283" s="58">
        <v>24.127064193471728</v>
      </c>
      <c r="W2283" s="58">
        <v>0.73343214558753034</v>
      </c>
      <c r="X2283" s="58">
        <v>0.66956145467850181</v>
      </c>
      <c r="Y2283" s="58">
        <v>0.85031050611312831</v>
      </c>
      <c r="Z2283" s="58">
        <v>0.8942547127184165</v>
      </c>
    </row>
    <row r="2284" spans="19:26" x14ac:dyDescent="0.2">
      <c r="S2284" s="58">
        <v>7.0434536996286994</v>
      </c>
      <c r="T2284" s="58">
        <v>37.034570266731684</v>
      </c>
      <c r="U2284" s="58">
        <v>6.9590177739885437</v>
      </c>
      <c r="V2284" s="58">
        <v>25.731636808681237</v>
      </c>
      <c r="W2284" s="58">
        <v>0.88133641139088914</v>
      </c>
      <c r="X2284" s="58">
        <v>0.72636396623478394</v>
      </c>
      <c r="Y2284" s="58">
        <v>0.83534202166590632</v>
      </c>
      <c r="Z2284" s="58">
        <v>0.87949635844764384</v>
      </c>
    </row>
    <row r="2285" spans="19:26" x14ac:dyDescent="0.2">
      <c r="S2285" s="58">
        <v>4.4675901660807522</v>
      </c>
      <c r="T2285" s="58">
        <v>8.0034693573574707</v>
      </c>
      <c r="U2285" s="58">
        <v>5.4936132840111505</v>
      </c>
      <c r="V2285" s="58">
        <v>7.7040438659265273</v>
      </c>
      <c r="W2285" s="58">
        <v>0.7508234849156521</v>
      </c>
      <c r="X2285" s="58">
        <v>0.61672324247581334</v>
      </c>
      <c r="Y2285" s="58">
        <v>0.82597073387487796</v>
      </c>
      <c r="Z2285" s="58">
        <v>0.92293960460373203</v>
      </c>
    </row>
    <row r="2286" spans="19:26" x14ac:dyDescent="0.2">
      <c r="S2286" s="58">
        <v>4.8743367348099289</v>
      </c>
      <c r="T2286" s="58">
        <v>9.2594860090111606</v>
      </c>
      <c r="U2286" s="58">
        <v>4.8899348600128762</v>
      </c>
      <c r="V2286" s="58">
        <v>11.135236393691292</v>
      </c>
      <c r="W2286" s="58">
        <v>0.78310253190261914</v>
      </c>
      <c r="X2286" s="58">
        <v>0.55593699988006073</v>
      </c>
      <c r="Y2286" s="58">
        <v>0.87679848324972542</v>
      </c>
      <c r="Z2286" s="58">
        <v>0.91285036405209652</v>
      </c>
    </row>
    <row r="2287" spans="19:26" x14ac:dyDescent="0.2">
      <c r="S2287" s="58">
        <v>5.4979410195167002</v>
      </c>
      <c r="T2287" s="58">
        <v>13.800986554644325</v>
      </c>
      <c r="U2287" s="58">
        <v>6.2793386199908996</v>
      </c>
      <c r="V2287" s="58">
        <v>12.150585146422628</v>
      </c>
      <c r="W2287" s="58">
        <v>0.76039463697427379</v>
      </c>
      <c r="X2287" s="58">
        <v>0.66637742539996281</v>
      </c>
      <c r="Y2287" s="58">
        <v>0.77559752167835105</v>
      </c>
      <c r="Z2287" s="58">
        <v>0.89629840754042012</v>
      </c>
    </row>
    <row r="2288" spans="19:26" x14ac:dyDescent="0.2">
      <c r="S2288" s="58">
        <v>4.7471949006738283</v>
      </c>
      <c r="T2288" s="58">
        <v>8.8587318273805646</v>
      </c>
      <c r="U2288" s="58">
        <v>5.0847768807341751</v>
      </c>
      <c r="V2288" s="58">
        <v>10.267963384694339</v>
      </c>
      <c r="W2288" s="58">
        <v>0.7945858171244895</v>
      </c>
      <c r="X2288" s="58">
        <v>0.80347588802599357</v>
      </c>
      <c r="Y2288" s="58">
        <v>0.88012817510167884</v>
      </c>
      <c r="Z2288" s="58">
        <v>0.93976374508852745</v>
      </c>
    </row>
    <row r="2289" spans="19:26" x14ac:dyDescent="0.2">
      <c r="S2289" s="58">
        <v>5.2253110623819294</v>
      </c>
      <c r="T2289" s="58">
        <v>10.742298741440335</v>
      </c>
      <c r="U2289" s="58">
        <v>5.4540834124361455</v>
      </c>
      <c r="V2289" s="58">
        <v>12.398400302377842</v>
      </c>
      <c r="W2289" s="58">
        <v>0.74672809856884681</v>
      </c>
      <c r="X2289" s="58">
        <v>0.7770619767366419</v>
      </c>
      <c r="Y2289" s="58">
        <v>0.83705862571345546</v>
      </c>
      <c r="Z2289" s="58">
        <v>0.92538354878614659</v>
      </c>
    </row>
    <row r="2290" spans="19:26" x14ac:dyDescent="0.2">
      <c r="S2290" s="58">
        <v>3.8308716339899695</v>
      </c>
      <c r="T2290" s="58">
        <v>5.913294074288113</v>
      </c>
      <c r="U2290" s="58">
        <v>4.8137981289943665</v>
      </c>
      <c r="V2290" s="58">
        <v>6.4103484623110027</v>
      </c>
      <c r="W2290" s="58">
        <v>0.73272570873606091</v>
      </c>
      <c r="X2290" s="58">
        <v>0.57451511315619119</v>
      </c>
      <c r="Y2290" s="58">
        <v>0.8562495502713261</v>
      </c>
      <c r="Z2290" s="58">
        <v>0.94769799042181635</v>
      </c>
    </row>
    <row r="2291" spans="19:26" x14ac:dyDescent="0.2">
      <c r="S2291" s="58">
        <v>2.7651441360671827</v>
      </c>
      <c r="T2291" s="58">
        <v>3.8171291836862178</v>
      </c>
      <c r="U2291" s="58">
        <v>2.6471394355964502</v>
      </c>
      <c r="V2291" s="58">
        <v>3.8409315950608947</v>
      </c>
      <c r="W2291" s="58">
        <v>0.87907075448292027</v>
      </c>
      <c r="X2291" s="58">
        <v>0.66257092389080086</v>
      </c>
      <c r="Y2291" s="58">
        <v>0.81772283452938177</v>
      </c>
      <c r="Z2291" s="58">
        <v>0.95345468174948089</v>
      </c>
    </row>
    <row r="2292" spans="19:26" x14ac:dyDescent="0.2">
      <c r="S2292" s="58">
        <v>4.6664149531397339</v>
      </c>
      <c r="T2292" s="58">
        <v>9.0043796152294355</v>
      </c>
      <c r="U2292" s="58">
        <v>5.0600549601131704</v>
      </c>
      <c r="V2292" s="58">
        <v>7.8980725919424595</v>
      </c>
      <c r="W2292" s="58">
        <v>0.78819373901114553</v>
      </c>
      <c r="X2292" s="58">
        <v>0.5921866658729622</v>
      </c>
      <c r="Y2292" s="58">
        <v>0.82649902812715659</v>
      </c>
      <c r="Z2292" s="58">
        <v>0.90968703535324458</v>
      </c>
    </row>
    <row r="2293" spans="19:26" x14ac:dyDescent="0.2">
      <c r="S2293" s="58">
        <v>3.6922705667864695</v>
      </c>
      <c r="T2293" s="58">
        <v>5.9826225540125524</v>
      </c>
      <c r="U2293" s="58">
        <v>4.1206703116723897</v>
      </c>
      <c r="V2293" s="58">
        <v>6.0005643838260836</v>
      </c>
      <c r="W2293" s="58">
        <v>0.82474589061940118</v>
      </c>
      <c r="X2293" s="58">
        <v>0.68845122871719622</v>
      </c>
      <c r="Y2293" s="58">
        <v>0.82050832221665704</v>
      </c>
      <c r="Z2293" s="58">
        <v>0.93431353571847975</v>
      </c>
    </row>
    <row r="2294" spans="19:26" x14ac:dyDescent="0.2">
      <c r="S2294" s="58">
        <v>8.4506433423542564</v>
      </c>
      <c r="T2294" s="58">
        <v>73.231716476485474</v>
      </c>
      <c r="U2294" s="58">
        <v>8.0303546615112786</v>
      </c>
      <c r="V2294" s="58">
        <v>112.17621611012332</v>
      </c>
      <c r="W2294" s="58">
        <v>0.79215847218450597</v>
      </c>
      <c r="X2294" s="58">
        <v>0.65372046957393448</v>
      </c>
      <c r="Y2294" s="58">
        <v>0.84771161459948097</v>
      </c>
      <c r="Z2294" s="58">
        <v>0.87518637959195666</v>
      </c>
    </row>
    <row r="2295" spans="19:26" x14ac:dyDescent="0.2">
      <c r="S2295" s="58">
        <v>4.3772575673274998</v>
      </c>
      <c r="T2295" s="58">
        <v>8.3196648946885503</v>
      </c>
      <c r="U2295" s="58">
        <v>5.0272916475152023</v>
      </c>
      <c r="V2295" s="58">
        <v>10.309662126573761</v>
      </c>
      <c r="W2295" s="58">
        <v>0.82623714665350889</v>
      </c>
      <c r="X2295" s="58">
        <v>0.73381571589365158</v>
      </c>
      <c r="Y2295" s="58">
        <v>0.80856284609549633</v>
      </c>
      <c r="Z2295" s="58">
        <v>0.91735610536180268</v>
      </c>
    </row>
    <row r="2296" spans="19:26" x14ac:dyDescent="0.2">
      <c r="S2296" s="58">
        <v>4.6612181303104014</v>
      </c>
      <c r="T2296" s="58">
        <v>9.5937235899498479</v>
      </c>
      <c r="U2296" s="58">
        <v>4.9507691091673296</v>
      </c>
      <c r="V2296" s="58">
        <v>8.8799994049514552</v>
      </c>
      <c r="W2296" s="58">
        <v>0.83473260251140302</v>
      </c>
      <c r="X2296" s="58">
        <v>0.74623861970669769</v>
      </c>
      <c r="Y2296" s="58">
        <v>0.80597381152647374</v>
      </c>
      <c r="Z2296" s="58">
        <v>0.91046197981502419</v>
      </c>
    </row>
    <row r="2297" spans="19:26" x14ac:dyDescent="0.2">
      <c r="S2297" s="58">
        <v>4.1469322622029887</v>
      </c>
      <c r="T2297" s="58">
        <v>6.9026062093254126</v>
      </c>
      <c r="U2297" s="58">
        <v>4.6773032595403157</v>
      </c>
      <c r="V2297" s="58">
        <v>7.6056062284057644</v>
      </c>
      <c r="W2297" s="58">
        <v>0.74090123151455289</v>
      </c>
      <c r="X2297" s="58">
        <v>0.69044914764849441</v>
      </c>
      <c r="Y2297" s="58">
        <v>0.83219911777751521</v>
      </c>
      <c r="Z2297" s="58">
        <v>0.94508918308793055</v>
      </c>
    </row>
    <row r="2298" spans="19:26" x14ac:dyDescent="0.2">
      <c r="S2298" s="58">
        <v>4.0238114622248533</v>
      </c>
      <c r="T2298" s="58">
        <v>6.891122859481106</v>
      </c>
      <c r="U2298" s="58">
        <v>4.4605545285267372</v>
      </c>
      <c r="V2298" s="58">
        <v>7.5230674911089297</v>
      </c>
      <c r="W2298" s="58">
        <v>0.77248208297229193</v>
      </c>
      <c r="X2298" s="58">
        <v>0.71733327570921124</v>
      </c>
      <c r="Y2298" s="58">
        <v>0.79777225659680262</v>
      </c>
      <c r="Z2298" s="58">
        <v>0.93223849342542875</v>
      </c>
    </row>
    <row r="2299" spans="19:26" x14ac:dyDescent="0.2">
      <c r="S2299" s="58">
        <v>3.2857954324840146</v>
      </c>
      <c r="T2299" s="58">
        <v>4.8264889897283449</v>
      </c>
      <c r="U2299" s="58">
        <v>3.0989909110398792</v>
      </c>
      <c r="V2299" s="58">
        <v>4.1563518266364143</v>
      </c>
      <c r="W2299" s="58">
        <v>0.76901548203421954</v>
      </c>
      <c r="X2299" s="58">
        <v>0.61695937075513707</v>
      </c>
      <c r="Y2299" s="58">
        <v>0.81701966578965635</v>
      </c>
      <c r="Z2299" s="58">
        <v>0.95058756601205785</v>
      </c>
    </row>
    <row r="2300" spans="19:26" x14ac:dyDescent="0.2">
      <c r="S2300" s="58">
        <v>7.2527220285588028</v>
      </c>
      <c r="T2300" s="58">
        <v>32.040612627782139</v>
      </c>
      <c r="U2300" s="58">
        <v>6.4508413837396548</v>
      </c>
      <c r="V2300" s="58">
        <v>21.572144280880888</v>
      </c>
      <c r="W2300" s="58">
        <v>0.78212992895479894</v>
      </c>
      <c r="X2300" s="58">
        <v>0.77279456356326381</v>
      </c>
      <c r="Y2300" s="58">
        <v>0.82192499381025519</v>
      </c>
      <c r="Z2300" s="58">
        <v>0.8850259723547691</v>
      </c>
    </row>
    <row r="2301" spans="19:26" x14ac:dyDescent="0.2">
      <c r="S2301" s="58">
        <v>3.9747487258651564</v>
      </c>
      <c r="T2301" s="58">
        <v>6.6918302912561796</v>
      </c>
      <c r="U2301" s="58">
        <v>3.6622930599406991</v>
      </c>
      <c r="V2301" s="58">
        <v>6.1296566449191277</v>
      </c>
      <c r="W2301" s="58">
        <v>0.81317122419880872</v>
      </c>
      <c r="X2301" s="58">
        <v>0.78845840665009281</v>
      </c>
      <c r="Y2301" s="58">
        <v>0.83721531344431854</v>
      </c>
      <c r="Z2301" s="58">
        <v>0.94447263617478361</v>
      </c>
    </row>
    <row r="2302" spans="19:26" x14ac:dyDescent="0.2">
      <c r="S2302" s="58">
        <v>4.490532878873692</v>
      </c>
      <c r="T2302" s="58">
        <v>9.0366604716384877</v>
      </c>
      <c r="U2302" s="58">
        <v>4.7363253693974459</v>
      </c>
      <c r="V2302" s="58">
        <v>9.4744627680368403</v>
      </c>
      <c r="W2302" s="58">
        <v>0.86309999193918641</v>
      </c>
      <c r="X2302" s="58">
        <v>0.58187838164799277</v>
      </c>
      <c r="Y2302" s="58">
        <v>0.80620264500341077</v>
      </c>
      <c r="Z2302" s="58">
        <v>0.89914661616832103</v>
      </c>
    </row>
    <row r="2303" spans="19:26" x14ac:dyDescent="0.2">
      <c r="S2303" s="58">
        <v>2.8451490404523998</v>
      </c>
      <c r="T2303" s="58">
        <v>3.990542826410715</v>
      </c>
      <c r="U2303" s="58">
        <v>3.0239851881733779</v>
      </c>
      <c r="V2303" s="58">
        <v>4.4115506666715953</v>
      </c>
      <c r="W2303" s="58">
        <v>0.83981292027964338</v>
      </c>
      <c r="X2303" s="58">
        <v>0.61727610562073276</v>
      </c>
      <c r="Y2303" s="58">
        <v>0.79175731088892132</v>
      </c>
      <c r="Z2303" s="58">
        <v>0.94224122548493827</v>
      </c>
    </row>
    <row r="2304" spans="19:26" x14ac:dyDescent="0.2">
      <c r="S2304" s="58">
        <v>4.8551541367556315</v>
      </c>
      <c r="T2304" s="58">
        <v>9.6887669010236372</v>
      </c>
      <c r="U2304" s="58">
        <v>4.9329417161783873</v>
      </c>
      <c r="V2304" s="58">
        <v>8.6277070600428978</v>
      </c>
      <c r="W2304" s="58">
        <v>0.7578642294133755</v>
      </c>
      <c r="X2304" s="58">
        <v>0.63840733300196417</v>
      </c>
      <c r="Y2304" s="58">
        <v>0.80900852014949276</v>
      </c>
      <c r="Z2304" s="58">
        <v>0.91168485385163756</v>
      </c>
    </row>
    <row r="2305" spans="19:26" x14ac:dyDescent="0.2">
      <c r="S2305" s="58">
        <v>4.0901681863912982</v>
      </c>
      <c r="T2305" s="58">
        <v>7.1686226604637717</v>
      </c>
      <c r="U2305" s="58">
        <v>4.3276885792744268</v>
      </c>
      <c r="V2305" s="58">
        <v>7.5109168368688302</v>
      </c>
      <c r="W2305" s="58">
        <v>0.79615856419338515</v>
      </c>
      <c r="X2305" s="58">
        <v>0.6131572732925219</v>
      </c>
      <c r="Y2305" s="58">
        <v>0.80474257540480654</v>
      </c>
      <c r="Z2305" s="58">
        <v>0.9170020095871344</v>
      </c>
    </row>
    <row r="2306" spans="19:26" x14ac:dyDescent="0.2">
      <c r="S2306" s="58">
        <v>4.8124065829701257</v>
      </c>
      <c r="T2306" s="58">
        <v>9.4271154336665806</v>
      </c>
      <c r="U2306" s="58">
        <v>4.9251226034446063</v>
      </c>
      <c r="V2306" s="58">
        <v>12.520670638017361</v>
      </c>
      <c r="W2306" s="58">
        <v>0.75520332957827729</v>
      </c>
      <c r="X2306" s="58">
        <v>0.68654517397506176</v>
      </c>
      <c r="Y2306" s="58">
        <v>0.81369983220133679</v>
      </c>
      <c r="Z2306" s="58">
        <v>0.91831072982728057</v>
      </c>
    </row>
    <row r="2307" spans="19:26" x14ac:dyDescent="0.2">
      <c r="S2307" s="58">
        <v>4.6115618415059068</v>
      </c>
      <c r="T2307" s="58">
        <v>9.0711517506201442</v>
      </c>
      <c r="U2307" s="58">
        <v>4.8540953090804715</v>
      </c>
      <c r="V2307" s="58">
        <v>6.263326805932186</v>
      </c>
      <c r="W2307" s="58">
        <v>0.82065994651634189</v>
      </c>
      <c r="X2307" s="58">
        <v>0.65434391890534693</v>
      </c>
      <c r="Y2307" s="58">
        <v>0.82338346878611157</v>
      </c>
      <c r="Z2307" s="58">
        <v>0.91038523446695963</v>
      </c>
    </row>
    <row r="2308" spans="19:26" x14ac:dyDescent="0.2">
      <c r="S2308" s="58">
        <v>4.4686452096869971</v>
      </c>
      <c r="T2308" s="58">
        <v>8.4011862217673112</v>
      </c>
      <c r="U2308" s="58">
        <v>4.5334853866375706</v>
      </c>
      <c r="V2308" s="58">
        <v>6.416779942356909</v>
      </c>
      <c r="W2308" s="58">
        <v>0.73816433073203569</v>
      </c>
      <c r="X2308" s="58">
        <v>0.74509016340823753</v>
      </c>
      <c r="Y2308" s="58">
        <v>0.77352033326295677</v>
      </c>
      <c r="Z2308" s="58">
        <v>0.92364436874069866</v>
      </c>
    </row>
    <row r="2309" spans="19:26" x14ac:dyDescent="0.2">
      <c r="S2309" s="58">
        <v>5.3594154803243335</v>
      </c>
      <c r="T2309" s="58">
        <v>11.750813201897682</v>
      </c>
      <c r="U2309" s="58">
        <v>5.3701984922338593</v>
      </c>
      <c r="V2309" s="58">
        <v>15.897918013401332</v>
      </c>
      <c r="W2309" s="58">
        <v>0.70587443117102922</v>
      </c>
      <c r="X2309" s="58">
        <v>0.74417205629754113</v>
      </c>
      <c r="Y2309" s="58">
        <v>0.7796411240558212</v>
      </c>
      <c r="Z2309" s="58">
        <v>0.91409438559709877</v>
      </c>
    </row>
    <row r="2310" spans="19:26" x14ac:dyDescent="0.2">
      <c r="S2310" s="58">
        <v>4.6568334354830858</v>
      </c>
      <c r="T2310" s="58">
        <v>8.7674631196880881</v>
      </c>
      <c r="U2310" s="58">
        <v>4.7951626716498197</v>
      </c>
      <c r="V2310" s="58">
        <v>7.6579552513690707</v>
      </c>
      <c r="W2310" s="58">
        <v>0.74152682555680216</v>
      </c>
      <c r="X2310" s="58">
        <v>0.73591929048957516</v>
      </c>
      <c r="Y2310" s="58">
        <v>0.80740939302726489</v>
      </c>
      <c r="Z2310" s="58">
        <v>0.92789227567250598</v>
      </c>
    </row>
    <row r="2311" spans="19:26" x14ac:dyDescent="0.2">
      <c r="S2311" s="58">
        <v>4.8246924938610398</v>
      </c>
      <c r="T2311" s="58">
        <v>9.1745698687635908</v>
      </c>
      <c r="U2311" s="58">
        <v>5.0248420134146405</v>
      </c>
      <c r="V2311" s="58">
        <v>10.100410043872749</v>
      </c>
      <c r="W2311" s="58">
        <v>0.76430821118168268</v>
      </c>
      <c r="X2311" s="58">
        <v>0.59772568911207491</v>
      </c>
      <c r="Y2311" s="58">
        <v>0.84884599255880278</v>
      </c>
      <c r="Z2311" s="58">
        <v>0.91598379675773356</v>
      </c>
    </row>
    <row r="2312" spans="19:26" x14ac:dyDescent="0.2">
      <c r="S2312" s="58">
        <v>5.1685264537906166</v>
      </c>
      <c r="T2312" s="58">
        <v>10.87892557372831</v>
      </c>
      <c r="U2312" s="58">
        <v>6.0620409674894526</v>
      </c>
      <c r="V2312" s="58">
        <v>11.34893468505585</v>
      </c>
      <c r="W2312" s="58">
        <v>0.73397491279946236</v>
      </c>
      <c r="X2312" s="58">
        <v>0.72506658038491911</v>
      </c>
      <c r="Y2312" s="58">
        <v>0.80143678637050275</v>
      </c>
      <c r="Z2312" s="58">
        <v>0.91573145539150835</v>
      </c>
    </row>
    <row r="2313" spans="19:26" x14ac:dyDescent="0.2">
      <c r="S2313" s="58">
        <v>5.4868614899627506</v>
      </c>
      <c r="T2313" s="58">
        <v>10.735713207751953</v>
      </c>
      <c r="U2313" s="58">
        <v>5.8521860335822034</v>
      </c>
      <c r="V2313" s="58">
        <v>10.939082447820457</v>
      </c>
      <c r="W2313" s="58">
        <v>0.71806066143125247</v>
      </c>
      <c r="X2313" s="58">
        <v>0.69273730865656757</v>
      </c>
      <c r="Y2313" s="58">
        <v>0.88514712091211156</v>
      </c>
      <c r="Z2313" s="58">
        <v>0.93242774069009848</v>
      </c>
    </row>
    <row r="2314" spans="19:26" x14ac:dyDescent="0.2">
      <c r="S2314" s="58">
        <v>6.5090582142192588</v>
      </c>
      <c r="T2314" s="58">
        <v>21.723368503901355</v>
      </c>
      <c r="U2314" s="58">
        <v>6.0068338092518241</v>
      </c>
      <c r="V2314" s="58">
        <v>20.033950660593767</v>
      </c>
      <c r="W2314" s="58">
        <v>0.78249841591113189</v>
      </c>
      <c r="X2314" s="58">
        <v>0.69043065912282608</v>
      </c>
      <c r="Y2314" s="58">
        <v>0.81197303927830766</v>
      </c>
      <c r="Z2314" s="58">
        <v>0.88877489233304985</v>
      </c>
    </row>
    <row r="2315" spans="19:26" x14ac:dyDescent="0.2">
      <c r="S2315" s="58">
        <v>7.4403325992236899</v>
      </c>
      <c r="T2315" s="58">
        <v>25.925877731128587</v>
      </c>
      <c r="U2315" s="58">
        <v>6.7496887428519052</v>
      </c>
      <c r="V2315" s="58">
        <v>15.802072261741193</v>
      </c>
      <c r="W2315" s="58">
        <v>0.72171819374989044</v>
      </c>
      <c r="X2315" s="58">
        <v>0.66028886266194853</v>
      </c>
      <c r="Y2315" s="58">
        <v>0.84056992590042012</v>
      </c>
      <c r="Z2315" s="58">
        <v>0.89023532003963712</v>
      </c>
    </row>
    <row r="2316" spans="19:26" x14ac:dyDescent="0.2">
      <c r="S2316" s="58">
        <v>3.5173990102560664</v>
      </c>
      <c r="T2316" s="58">
        <v>5.6699087925195704</v>
      </c>
      <c r="U2316" s="58">
        <v>3.3088181634849594</v>
      </c>
      <c r="V2316" s="58">
        <v>6.1364385556224121</v>
      </c>
      <c r="W2316" s="58">
        <v>0.86195248133417168</v>
      </c>
      <c r="X2316" s="58">
        <v>0.70983972655666394</v>
      </c>
      <c r="Y2316" s="58">
        <v>0.79753866406998342</v>
      </c>
      <c r="Z2316" s="58">
        <v>0.92854980506960449</v>
      </c>
    </row>
    <row r="2317" spans="19:26" x14ac:dyDescent="0.2">
      <c r="S2317" s="58">
        <v>5.4860197883704105</v>
      </c>
      <c r="T2317" s="58">
        <v>11.270295773403156</v>
      </c>
      <c r="U2317" s="58">
        <v>5.8126360329386593</v>
      </c>
      <c r="V2317" s="58">
        <v>12.48436055073657</v>
      </c>
      <c r="W2317" s="58">
        <v>0.74354475908604811</v>
      </c>
      <c r="X2317" s="58">
        <v>0.70645107895265657</v>
      </c>
      <c r="Y2317" s="58">
        <v>0.87463845164908016</v>
      </c>
      <c r="Z2317" s="58">
        <v>0.92383196633528686</v>
      </c>
    </row>
    <row r="2318" spans="19:26" x14ac:dyDescent="0.2">
      <c r="S2318" s="58">
        <v>4.0448742528809758</v>
      </c>
      <c r="T2318" s="58">
        <v>6.9999607165568971</v>
      </c>
      <c r="U2318" s="58">
        <v>4.3732998172107793</v>
      </c>
      <c r="V2318" s="58">
        <v>8.0561251491455259</v>
      </c>
      <c r="W2318" s="58">
        <v>0.74527228050236694</v>
      </c>
      <c r="X2318" s="58">
        <v>0.58966503485609356</v>
      </c>
      <c r="Y2318" s="58">
        <v>0.77154534587745449</v>
      </c>
      <c r="Z2318" s="58">
        <v>0.91641896898538755</v>
      </c>
    </row>
    <row r="2319" spans="19:26" x14ac:dyDescent="0.2">
      <c r="S2319" s="58">
        <v>5.5486925785294243</v>
      </c>
      <c r="T2319" s="58">
        <v>12.797166621820686</v>
      </c>
      <c r="U2319" s="58">
        <v>5.3880898593255262</v>
      </c>
      <c r="V2319" s="58">
        <v>10.73044999654841</v>
      </c>
      <c r="W2319" s="58">
        <v>0.78156826313551309</v>
      </c>
      <c r="X2319" s="58">
        <v>0.66876911173834519</v>
      </c>
      <c r="Y2319" s="58">
        <v>0.84216658732993788</v>
      </c>
      <c r="Z2319" s="58">
        <v>0.9050214380516981</v>
      </c>
    </row>
    <row r="2320" spans="19:26" x14ac:dyDescent="0.2">
      <c r="S2320" s="58">
        <v>4.9550324671757755</v>
      </c>
      <c r="T2320" s="58">
        <v>9.8587773411758857</v>
      </c>
      <c r="U2320" s="58">
        <v>5.4933866588810565</v>
      </c>
      <c r="V2320" s="58">
        <v>10.863942078122001</v>
      </c>
      <c r="W2320" s="58">
        <v>0.75903131717018457</v>
      </c>
      <c r="X2320" s="58">
        <v>0.63206319559620616</v>
      </c>
      <c r="Y2320" s="58">
        <v>0.8289842746715419</v>
      </c>
      <c r="Z2320" s="58">
        <v>0.91350959404891841</v>
      </c>
    </row>
    <row r="2321" spans="19:26" x14ac:dyDescent="0.2">
      <c r="S2321" s="58">
        <v>3.1630252173240598</v>
      </c>
      <c r="T2321" s="58">
        <v>4.6491773633098985</v>
      </c>
      <c r="U2321" s="58">
        <v>3.5655459966252803</v>
      </c>
      <c r="V2321" s="58">
        <v>5.6930147278091123</v>
      </c>
      <c r="W2321" s="58">
        <v>0.81559210436433571</v>
      </c>
      <c r="X2321" s="58">
        <v>0.62070709531217338</v>
      </c>
      <c r="Y2321" s="58">
        <v>0.80590402319936461</v>
      </c>
      <c r="Z2321" s="58">
        <v>0.94048082578549308</v>
      </c>
    </row>
    <row r="2322" spans="19:26" x14ac:dyDescent="0.2">
      <c r="S2322" s="58">
        <v>5.0797363125317752</v>
      </c>
      <c r="T2322" s="58">
        <v>10.378602295374995</v>
      </c>
      <c r="U2322" s="58">
        <v>5.1266487577040731</v>
      </c>
      <c r="V2322" s="58">
        <v>12.216728397950968</v>
      </c>
      <c r="W2322" s="58">
        <v>0.77810042189013651</v>
      </c>
      <c r="X2322" s="58">
        <v>0.71633967925447739</v>
      </c>
      <c r="Y2322" s="58">
        <v>0.84625559045072996</v>
      </c>
      <c r="Z2322" s="58">
        <v>0.91847919372694231</v>
      </c>
    </row>
    <row r="2323" spans="19:26" x14ac:dyDescent="0.2">
      <c r="S2323" s="58">
        <v>3.5708780633075938</v>
      </c>
      <c r="T2323" s="58">
        <v>5.5429262355111648</v>
      </c>
      <c r="U2323" s="58">
        <v>3.8277416175403776</v>
      </c>
      <c r="V2323" s="58">
        <v>5.473797152378225</v>
      </c>
      <c r="W2323" s="58">
        <v>0.81925017990366555</v>
      </c>
      <c r="X2323" s="58">
        <v>0.54616896725388575</v>
      </c>
      <c r="Y2323" s="58">
        <v>0.84860253890204773</v>
      </c>
      <c r="Z2323" s="58">
        <v>0.92793319042155076</v>
      </c>
    </row>
    <row r="2324" spans="19:26" x14ac:dyDescent="0.2">
      <c r="S2324" s="58">
        <v>4.13024138408149</v>
      </c>
      <c r="T2324" s="58">
        <v>7.3128524624258775</v>
      </c>
      <c r="U2324" s="58">
        <v>4.1906385725969537</v>
      </c>
      <c r="V2324" s="58">
        <v>8.2421653981604983</v>
      </c>
      <c r="W2324" s="58">
        <v>0.79224419025193649</v>
      </c>
      <c r="X2324" s="58">
        <v>0.70908995909971151</v>
      </c>
      <c r="Y2324" s="58">
        <v>0.80026266244914046</v>
      </c>
      <c r="Z2324" s="58">
        <v>0.92499855863572478</v>
      </c>
    </row>
    <row r="2325" spans="19:26" x14ac:dyDescent="0.2">
      <c r="S2325" s="58">
        <v>5.398776144027206</v>
      </c>
      <c r="T2325" s="58">
        <v>11.568318564781777</v>
      </c>
      <c r="U2325" s="58">
        <v>5.9167923855771569</v>
      </c>
      <c r="V2325" s="58">
        <v>11.606900185174002</v>
      </c>
      <c r="W2325" s="58">
        <v>0.77336332996223389</v>
      </c>
      <c r="X2325" s="58">
        <v>0.77250315444715123</v>
      </c>
      <c r="Y2325" s="58">
        <v>0.85954204366384601</v>
      </c>
      <c r="Z2325" s="58">
        <v>0.92059486115647671</v>
      </c>
    </row>
    <row r="2326" spans="19:26" x14ac:dyDescent="0.2">
      <c r="S2326" s="58">
        <v>3.7473818580706837</v>
      </c>
      <c r="T2326" s="58">
        <v>6.0528312263991975</v>
      </c>
      <c r="U2326" s="58">
        <v>3.7445870632680633</v>
      </c>
      <c r="V2326" s="58">
        <v>6.5606424373002863</v>
      </c>
      <c r="W2326" s="58">
        <v>0.78525894033664367</v>
      </c>
      <c r="X2326" s="58">
        <v>0.70721043068979228</v>
      </c>
      <c r="Y2326" s="58">
        <v>0.81194765742721942</v>
      </c>
      <c r="Z2326" s="58">
        <v>0.94105127251696219</v>
      </c>
    </row>
    <row r="2327" spans="19:26" x14ac:dyDescent="0.2">
      <c r="S2327" s="58">
        <v>3.1385664261906654</v>
      </c>
      <c r="T2327" s="58">
        <v>4.6500697986332611</v>
      </c>
      <c r="U2327" s="58">
        <v>3.1594930436280073</v>
      </c>
      <c r="V2327" s="58">
        <v>5.0872936064808769</v>
      </c>
      <c r="W2327" s="58">
        <v>0.84354508167860276</v>
      </c>
      <c r="X2327" s="58">
        <v>0.79289730501437272</v>
      </c>
      <c r="Y2327" s="58">
        <v>0.79811722835946042</v>
      </c>
      <c r="Z2327" s="58">
        <v>0.955989633569852</v>
      </c>
    </row>
    <row r="2328" spans="19:26" x14ac:dyDescent="0.2">
      <c r="S2328" s="58">
        <v>3.5928796563235603</v>
      </c>
      <c r="T2328" s="58">
        <v>5.5922533201372966</v>
      </c>
      <c r="U2328" s="58">
        <v>3.6130113974027815</v>
      </c>
      <c r="V2328" s="58">
        <v>4.7851320765292042</v>
      </c>
      <c r="W2328" s="58">
        <v>0.77829301225064151</v>
      </c>
      <c r="X2328" s="58">
        <v>0.56075765628360996</v>
      </c>
      <c r="Y2328" s="58">
        <v>0.81857253715730405</v>
      </c>
      <c r="Z2328" s="58">
        <v>0.9299429924165552</v>
      </c>
    </row>
    <row r="2329" spans="19:26" x14ac:dyDescent="0.2">
      <c r="S2329" s="58">
        <v>5.3537080117864049</v>
      </c>
      <c r="T2329" s="58">
        <v>11.464056208813476</v>
      </c>
      <c r="U2329" s="58">
        <v>4.937223278437413</v>
      </c>
      <c r="V2329" s="58">
        <v>11.259780226660109</v>
      </c>
      <c r="W2329" s="58">
        <v>0.75735884770043849</v>
      </c>
      <c r="X2329" s="58">
        <v>0.74775156431750556</v>
      </c>
      <c r="Y2329" s="58">
        <v>0.83830064740867283</v>
      </c>
      <c r="Z2329" s="58">
        <v>0.91795789865828192</v>
      </c>
    </row>
    <row r="2330" spans="19:26" x14ac:dyDescent="0.2">
      <c r="S2330" s="58">
        <v>6.8967638983868644</v>
      </c>
      <c r="T2330" s="58">
        <v>19.78858708522397</v>
      </c>
      <c r="U2330" s="58">
        <v>7.5828185599408275</v>
      </c>
      <c r="V2330" s="58">
        <v>24.60909616449376</v>
      </c>
      <c r="W2330" s="58">
        <v>0.71710133103058704</v>
      </c>
      <c r="X2330" s="58">
        <v>0.78810703810779281</v>
      </c>
      <c r="Y2330" s="58">
        <v>0.844384669757131</v>
      </c>
      <c r="Z2330" s="58">
        <v>0.90447932901472883</v>
      </c>
    </row>
    <row r="2331" spans="19:26" x14ac:dyDescent="0.2">
      <c r="S2331" s="58">
        <v>5.0888273718669019</v>
      </c>
      <c r="T2331" s="58">
        <v>11.01600642911273</v>
      </c>
      <c r="U2331" s="58">
        <v>4.5607372446357921</v>
      </c>
      <c r="V2331" s="58">
        <v>9.2423674211251861</v>
      </c>
      <c r="W2331" s="58">
        <v>0.75605505031103526</v>
      </c>
      <c r="X2331" s="58">
        <v>0.60464463918559708</v>
      </c>
      <c r="Y2331" s="58">
        <v>0.79048656891499958</v>
      </c>
      <c r="Z2331" s="58">
        <v>0.90171722477026539</v>
      </c>
    </row>
    <row r="2332" spans="19:26" x14ac:dyDescent="0.2">
      <c r="S2332" s="58">
        <v>3.7493696010677247</v>
      </c>
      <c r="T2332" s="58">
        <v>6.1422916253472577</v>
      </c>
      <c r="U2332" s="58">
        <v>3.4890278475340404</v>
      </c>
      <c r="V2332" s="58">
        <v>6.6071580185630578</v>
      </c>
      <c r="W2332" s="58">
        <v>0.83458193294201766</v>
      </c>
      <c r="X2332" s="58">
        <v>0.66742761171395082</v>
      </c>
      <c r="Y2332" s="58">
        <v>0.82808187328558458</v>
      </c>
      <c r="Z2332" s="58">
        <v>0.93038445101055645</v>
      </c>
    </row>
    <row r="2333" spans="19:26" x14ac:dyDescent="0.2">
      <c r="S2333" s="58">
        <v>4.3293511077405125</v>
      </c>
      <c r="T2333" s="58">
        <v>7.5821048490694247</v>
      </c>
      <c r="U2333" s="58">
        <v>3.9983909714095054</v>
      </c>
      <c r="V2333" s="58">
        <v>5.6550097727492998</v>
      </c>
      <c r="W2333" s="58">
        <v>0.77533558310735262</v>
      </c>
      <c r="X2333" s="58">
        <v>0.57160587956177367</v>
      </c>
      <c r="Y2333" s="58">
        <v>0.84306594160469728</v>
      </c>
      <c r="Z2333" s="58">
        <v>0.91984534766963855</v>
      </c>
    </row>
    <row r="2334" spans="19:26" x14ac:dyDescent="0.2">
      <c r="S2334" s="58">
        <v>4.6399927924163258</v>
      </c>
      <c r="T2334" s="58">
        <v>9.2246860856103758</v>
      </c>
      <c r="U2334" s="58">
        <v>4.712996118162228</v>
      </c>
      <c r="V2334" s="58">
        <v>10.435585424873162</v>
      </c>
      <c r="W2334" s="58">
        <v>0.76835927368654977</v>
      </c>
      <c r="X2334" s="58">
        <v>0.61307954812429588</v>
      </c>
      <c r="Y2334" s="58">
        <v>0.78318772247822166</v>
      </c>
      <c r="Z2334" s="58">
        <v>0.90604489414770906</v>
      </c>
    </row>
    <row r="2335" spans="19:26" x14ac:dyDescent="0.2">
      <c r="S2335" s="58">
        <v>4.0194926727150531</v>
      </c>
      <c r="T2335" s="58">
        <v>6.8714316661599009</v>
      </c>
      <c r="U2335" s="58">
        <v>3.6721331112398841</v>
      </c>
      <c r="V2335" s="58">
        <v>6.403704395363909</v>
      </c>
      <c r="W2335" s="58">
        <v>0.82925342091941889</v>
      </c>
      <c r="X2335" s="58">
        <v>0.70042467059630398</v>
      </c>
      <c r="Y2335" s="58">
        <v>0.84102634173022983</v>
      </c>
      <c r="Z2335" s="58">
        <v>0.93085104845788058</v>
      </c>
    </row>
    <row r="2336" spans="19:26" x14ac:dyDescent="0.2">
      <c r="S2336" s="58">
        <v>2.6571312951398207</v>
      </c>
      <c r="T2336" s="58">
        <v>3.5831051198050097</v>
      </c>
      <c r="U2336" s="58">
        <v>3.1089729569577464</v>
      </c>
      <c r="V2336" s="58">
        <v>3.2291629404829845</v>
      </c>
      <c r="W2336" s="58">
        <v>0.87155453603829991</v>
      </c>
      <c r="X2336" s="58">
        <v>0.55361800695892138</v>
      </c>
      <c r="Y2336" s="58">
        <v>0.82448426583155865</v>
      </c>
      <c r="Z2336" s="58">
        <v>0.94368944272585564</v>
      </c>
    </row>
    <row r="2337" spans="19:26" x14ac:dyDescent="0.2">
      <c r="S2337" s="58">
        <v>3.918424516590084</v>
      </c>
      <c r="T2337" s="58">
        <v>6.2158290196162138</v>
      </c>
      <c r="U2337" s="58">
        <v>3.9629433701024506</v>
      </c>
      <c r="V2337" s="58">
        <v>5.7811672058195347</v>
      </c>
      <c r="W2337" s="58">
        <v>0.74659328340835596</v>
      </c>
      <c r="X2337" s="58">
        <v>0.64660859117916369</v>
      </c>
      <c r="Y2337" s="58">
        <v>0.84954728848206018</v>
      </c>
      <c r="Z2337" s="58">
        <v>0.950178672678891</v>
      </c>
    </row>
    <row r="2338" spans="19:26" x14ac:dyDescent="0.2">
      <c r="S2338" s="58">
        <v>4.6256547309166853</v>
      </c>
      <c r="T2338" s="58">
        <v>8.8705295790337235</v>
      </c>
      <c r="U2338" s="58">
        <v>4.4303826616266191</v>
      </c>
      <c r="V2338" s="58">
        <v>6.9480960384668515</v>
      </c>
      <c r="W2338" s="58">
        <v>0.76305773311690162</v>
      </c>
      <c r="X2338" s="58">
        <v>0.59297493603482221</v>
      </c>
      <c r="Y2338" s="58">
        <v>0.80435666961803165</v>
      </c>
      <c r="Z2338" s="58">
        <v>0.90999787712449132</v>
      </c>
    </row>
    <row r="2339" spans="19:26" x14ac:dyDescent="0.2">
      <c r="S2339" s="58">
        <v>3.5661730559559461</v>
      </c>
      <c r="T2339" s="58">
        <v>5.8728254357436711</v>
      </c>
      <c r="U2339" s="58">
        <v>3.4890189832163698</v>
      </c>
      <c r="V2339" s="58">
        <v>7.6069789564909271</v>
      </c>
      <c r="W2339" s="58">
        <v>0.84816294956365912</v>
      </c>
      <c r="X2339" s="58">
        <v>0.67225291942441889</v>
      </c>
      <c r="Y2339" s="58">
        <v>0.77451499377738775</v>
      </c>
      <c r="Z2339" s="58">
        <v>0.91934566471425383</v>
      </c>
    </row>
    <row r="2340" spans="19:26" x14ac:dyDescent="0.2">
      <c r="S2340" s="58">
        <v>4.2662437664539965</v>
      </c>
      <c r="T2340" s="58">
        <v>7.6429233359909743</v>
      </c>
      <c r="U2340" s="58">
        <v>4.0744009153049117</v>
      </c>
      <c r="V2340" s="58">
        <v>6.7329738930451839</v>
      </c>
      <c r="W2340" s="58">
        <v>0.72911985718036365</v>
      </c>
      <c r="X2340" s="58">
        <v>0.71036502180108341</v>
      </c>
      <c r="Y2340" s="58">
        <v>0.770382845328489</v>
      </c>
      <c r="Z2340" s="58">
        <v>0.92662477932844745</v>
      </c>
    </row>
    <row r="2341" spans="19:26" x14ac:dyDescent="0.2">
      <c r="S2341" s="58">
        <v>4.1925850606758797</v>
      </c>
      <c r="T2341" s="58">
        <v>7.5455706873432398</v>
      </c>
      <c r="U2341" s="58">
        <v>4.7471638838352401</v>
      </c>
      <c r="V2341" s="58">
        <v>8.6152821683742964</v>
      </c>
      <c r="W2341" s="58">
        <v>0.78653732137950494</v>
      </c>
      <c r="X2341" s="58">
        <v>0.67455878262572</v>
      </c>
      <c r="Y2341" s="58">
        <v>0.79343477938346474</v>
      </c>
      <c r="Z2341" s="58">
        <v>0.91945515069916817</v>
      </c>
    </row>
    <row r="2342" spans="19:26" x14ac:dyDescent="0.2">
      <c r="S2342" s="58">
        <v>5.9682781023694353</v>
      </c>
      <c r="T2342" s="58">
        <v>14.456868308640802</v>
      </c>
      <c r="U2342" s="58">
        <v>5.9583785031306897</v>
      </c>
      <c r="V2342" s="58">
        <v>16.888760125874203</v>
      </c>
      <c r="W2342" s="58">
        <v>0.75243976188181427</v>
      </c>
      <c r="X2342" s="58">
        <v>0.67172823398533577</v>
      </c>
      <c r="Y2342" s="58">
        <v>0.8473812109336053</v>
      </c>
      <c r="Z2342" s="58">
        <v>0.90473739770059891</v>
      </c>
    </row>
    <row r="2343" spans="19:26" x14ac:dyDescent="0.2">
      <c r="S2343" s="58">
        <v>7.4958466873309915</v>
      </c>
      <c r="T2343" s="58">
        <v>22.014845414974229</v>
      </c>
      <c r="U2343" s="58">
        <v>7.9769116997175207</v>
      </c>
      <c r="V2343" s="58">
        <v>24.446995702531503</v>
      </c>
      <c r="W2343" s="58">
        <v>0.67025043593770528</v>
      </c>
      <c r="X2343" s="58">
        <v>0.68658819264299664</v>
      </c>
      <c r="Y2343" s="58">
        <v>0.83706939817731796</v>
      </c>
      <c r="Z2343" s="58">
        <v>0.90076721713783825</v>
      </c>
    </row>
    <row r="2344" spans="19:26" x14ac:dyDescent="0.2">
      <c r="S2344" s="58">
        <v>3.9533752972870295</v>
      </c>
      <c r="T2344" s="58">
        <v>6.7787004030679334</v>
      </c>
      <c r="U2344" s="58">
        <v>3.4195191446571744</v>
      </c>
      <c r="V2344" s="58">
        <v>5.6075150431096397</v>
      </c>
      <c r="W2344" s="58">
        <v>0.76593958155385089</v>
      </c>
      <c r="X2344" s="58">
        <v>0.74820288647875088</v>
      </c>
      <c r="Y2344" s="58">
        <v>0.77603991377859949</v>
      </c>
      <c r="Z2344" s="58">
        <v>0.93186866711454108</v>
      </c>
    </row>
    <row r="2345" spans="19:26" x14ac:dyDescent="0.2">
      <c r="S2345" s="58">
        <v>7.2344197885341055</v>
      </c>
      <c r="T2345" s="58">
        <v>26.107664523120917</v>
      </c>
      <c r="U2345" s="58">
        <v>7.3258092927770244</v>
      </c>
      <c r="V2345" s="58">
        <v>21.352426742853748</v>
      </c>
      <c r="W2345" s="58">
        <v>0.74083534803502926</v>
      </c>
      <c r="X2345" s="58">
        <v>0.638401258694546</v>
      </c>
      <c r="Y2345" s="58">
        <v>0.83085838118937771</v>
      </c>
      <c r="Z2345" s="58">
        <v>0.88728988813791787</v>
      </c>
    </row>
    <row r="2346" spans="19:26" x14ac:dyDescent="0.2">
      <c r="S2346" s="58">
        <v>4.4900410866662348</v>
      </c>
      <c r="T2346" s="58">
        <v>8.1725660063452956</v>
      </c>
      <c r="U2346" s="58">
        <v>4.159350898235437</v>
      </c>
      <c r="V2346" s="58">
        <v>6.6711493213365323</v>
      </c>
      <c r="W2346" s="58">
        <v>0.73307739066675415</v>
      </c>
      <c r="X2346" s="58">
        <v>0.67426191374168942</v>
      </c>
      <c r="Y2346" s="58">
        <v>0.79984956887350345</v>
      </c>
      <c r="Z2346" s="58">
        <v>0.92566199300666008</v>
      </c>
    </row>
    <row r="2347" spans="19:26" x14ac:dyDescent="0.2">
      <c r="S2347" s="58">
        <v>5.466966416050707</v>
      </c>
      <c r="T2347" s="58">
        <v>13.593954770992656</v>
      </c>
      <c r="U2347" s="58">
        <v>6.1232156706151448</v>
      </c>
      <c r="V2347" s="58">
        <v>16.32341692042807</v>
      </c>
      <c r="W2347" s="58">
        <v>0.84156291885009393</v>
      </c>
      <c r="X2347" s="58">
        <v>0.77678572478126318</v>
      </c>
      <c r="Y2347" s="58">
        <v>0.83245402341079611</v>
      </c>
      <c r="Z2347" s="58">
        <v>0.9024029033594041</v>
      </c>
    </row>
    <row r="2348" spans="19:26" x14ac:dyDescent="0.2">
      <c r="S2348" s="58">
        <v>5.4363563802108565</v>
      </c>
      <c r="T2348" s="58">
        <v>12.037265110594568</v>
      </c>
      <c r="U2348" s="58">
        <v>5.5941960510539586</v>
      </c>
      <c r="V2348" s="58">
        <v>10.548898463172559</v>
      </c>
      <c r="W2348" s="58">
        <v>0.73190501238075734</v>
      </c>
      <c r="X2348" s="58">
        <v>0.723231466451561</v>
      </c>
      <c r="Y2348" s="58">
        <v>0.80687613765329969</v>
      </c>
      <c r="Z2348" s="58">
        <v>0.91235619651842015</v>
      </c>
    </row>
    <row r="2349" spans="19:26" x14ac:dyDescent="0.2">
      <c r="S2349" s="58">
        <v>6.0219720726698966</v>
      </c>
      <c r="T2349" s="58">
        <v>11.956085282307562</v>
      </c>
      <c r="U2349" s="58">
        <v>6.4975985620969583</v>
      </c>
      <c r="V2349" s="58">
        <v>12.40347766581562</v>
      </c>
      <c r="W2349" s="58">
        <v>0.66635418147355707</v>
      </c>
      <c r="X2349" s="58">
        <v>0.69517971800511413</v>
      </c>
      <c r="Y2349" s="58">
        <v>0.87722129616807554</v>
      </c>
      <c r="Z2349" s="58">
        <v>0.93785107726487593</v>
      </c>
    </row>
    <row r="2350" spans="19:26" x14ac:dyDescent="0.2">
      <c r="S2350" s="58">
        <v>3.9230861306251645</v>
      </c>
      <c r="T2350" s="58">
        <v>6.6122873658919437</v>
      </c>
      <c r="U2350" s="58">
        <v>4.7933787292736829</v>
      </c>
      <c r="V2350" s="58">
        <v>7.9656310708482883</v>
      </c>
      <c r="W2350" s="58">
        <v>0.83755128832528403</v>
      </c>
      <c r="X2350" s="58">
        <v>0.64188149670373085</v>
      </c>
      <c r="Y2350" s="58">
        <v>0.83978818388976617</v>
      </c>
      <c r="Z2350" s="58">
        <v>0.92522090399765566</v>
      </c>
    </row>
    <row r="2351" spans="19:26" x14ac:dyDescent="0.2">
      <c r="S2351" s="58">
        <v>4.7847402014848122</v>
      </c>
      <c r="T2351" s="58">
        <v>9.0834302543540186</v>
      </c>
      <c r="U2351" s="58">
        <v>5.0370206408162899</v>
      </c>
      <c r="V2351" s="58">
        <v>9.0682658480508138</v>
      </c>
      <c r="W2351" s="58">
        <v>0.76633155022710975</v>
      </c>
      <c r="X2351" s="58">
        <v>0.61297854624532744</v>
      </c>
      <c r="Y2351" s="58">
        <v>0.84483586906140384</v>
      </c>
      <c r="Z2351" s="58">
        <v>0.91702855657676186</v>
      </c>
    </row>
    <row r="2352" spans="19:26" x14ac:dyDescent="0.2">
      <c r="S2352" s="58">
        <v>5.9191400325386363</v>
      </c>
      <c r="T2352" s="58">
        <v>17.112501131737808</v>
      </c>
      <c r="U2352" s="58">
        <v>5.2026777751234192</v>
      </c>
      <c r="V2352" s="58">
        <v>11.996353076055303</v>
      </c>
      <c r="W2352" s="58">
        <v>0.77945551834939131</v>
      </c>
      <c r="X2352" s="58">
        <v>0.63838765056299762</v>
      </c>
      <c r="Y2352" s="58">
        <v>0.78673588012554585</v>
      </c>
      <c r="Z2352" s="58">
        <v>0.88971073095487663</v>
      </c>
    </row>
    <row r="2353" spans="19:26" x14ac:dyDescent="0.2">
      <c r="S2353" s="58">
        <v>5.8186117063499969</v>
      </c>
      <c r="T2353" s="58">
        <v>13.482661800026351</v>
      </c>
      <c r="U2353" s="58">
        <v>5.4916061965006273</v>
      </c>
      <c r="V2353" s="58">
        <v>16.310655151821631</v>
      </c>
      <c r="W2353" s="58">
        <v>0.78117813541451864</v>
      </c>
      <c r="X2353" s="58">
        <v>0.73916055353884547</v>
      </c>
      <c r="Y2353" s="58">
        <v>0.87948333889881714</v>
      </c>
      <c r="Z2353" s="58">
        <v>0.91270383960820156</v>
      </c>
    </row>
    <row r="2354" spans="19:26" x14ac:dyDescent="0.2">
      <c r="S2354" s="58">
        <v>5.2902580775324237</v>
      </c>
      <c r="T2354" s="58">
        <v>11.691563925525342</v>
      </c>
      <c r="U2354" s="58">
        <v>4.7773061082895323</v>
      </c>
      <c r="V2354" s="58">
        <v>10.776672068847621</v>
      </c>
      <c r="W2354" s="58">
        <v>0.73448962850375032</v>
      </c>
      <c r="X2354" s="58">
        <v>0.70804614288767542</v>
      </c>
      <c r="Y2354" s="58">
        <v>0.7904064406525495</v>
      </c>
      <c r="Z2354" s="58">
        <v>0.90929839158373282</v>
      </c>
    </row>
    <row r="2355" spans="19:26" x14ac:dyDescent="0.2">
      <c r="S2355" s="58">
        <v>4.3578752852093814</v>
      </c>
      <c r="T2355" s="58">
        <v>7.6226730552800515</v>
      </c>
      <c r="U2355" s="58">
        <v>4.2196521912627949</v>
      </c>
      <c r="V2355" s="58">
        <v>7.2236528807759983</v>
      </c>
      <c r="W2355" s="58">
        <v>0.75214653923228347</v>
      </c>
      <c r="X2355" s="58">
        <v>0.67441956218564347</v>
      </c>
      <c r="Y2355" s="58">
        <v>0.83000149688674218</v>
      </c>
      <c r="Z2355" s="58">
        <v>0.9329934424517673</v>
      </c>
    </row>
    <row r="2356" spans="19:26" x14ac:dyDescent="0.2">
      <c r="S2356" s="58">
        <v>4.4163845170377778</v>
      </c>
      <c r="T2356" s="58">
        <v>7.9995680813176042</v>
      </c>
      <c r="U2356" s="58">
        <v>4.7124902001931144</v>
      </c>
      <c r="V2356" s="58">
        <v>8.2883850933217662</v>
      </c>
      <c r="W2356" s="58">
        <v>0.73742849393167842</v>
      </c>
      <c r="X2356" s="58">
        <v>0.60112851410108847</v>
      </c>
      <c r="Y2356" s="58">
        <v>0.79451179750508449</v>
      </c>
      <c r="Z2356" s="58">
        <v>0.91730051744678809</v>
      </c>
    </row>
    <row r="2357" spans="19:26" x14ac:dyDescent="0.2">
      <c r="S2357" s="58">
        <v>4.3980359036800554</v>
      </c>
      <c r="T2357" s="58">
        <v>7.7705349552325957</v>
      </c>
      <c r="U2357" s="58">
        <v>4.9641527944939892</v>
      </c>
      <c r="V2357" s="58">
        <v>7.1106767469507473</v>
      </c>
      <c r="W2357" s="58">
        <v>0.72693021312694395</v>
      </c>
      <c r="X2357" s="58">
        <v>0.61746525214719616</v>
      </c>
      <c r="Y2357" s="58">
        <v>0.80514277903000075</v>
      </c>
      <c r="Z2357" s="58">
        <v>0.92471037742127538</v>
      </c>
    </row>
    <row r="2358" spans="19:26" x14ac:dyDescent="0.2">
      <c r="S2358" s="58">
        <v>3.6303914442904723</v>
      </c>
      <c r="T2358" s="58">
        <v>5.755937220732668</v>
      </c>
      <c r="U2358" s="58">
        <v>3.5238695325044578</v>
      </c>
      <c r="V2358" s="58">
        <v>6.3775887824494077</v>
      </c>
      <c r="W2358" s="58">
        <v>0.82987091021851378</v>
      </c>
      <c r="X2358" s="58">
        <v>0.67795639060321156</v>
      </c>
      <c r="Y2358" s="58">
        <v>0.83931851876494035</v>
      </c>
      <c r="Z2358" s="58">
        <v>0.93936524384962361</v>
      </c>
    </row>
    <row r="2359" spans="19:26" x14ac:dyDescent="0.2">
      <c r="S2359" s="58">
        <v>4.9696834507230463</v>
      </c>
      <c r="T2359" s="58">
        <v>9.7065144090706017</v>
      </c>
      <c r="U2359" s="58">
        <v>5.7372943767203086</v>
      </c>
      <c r="V2359" s="58">
        <v>11.702950554971853</v>
      </c>
      <c r="W2359" s="58">
        <v>0.75328009089093362</v>
      </c>
      <c r="X2359" s="58">
        <v>0.65582522377405361</v>
      </c>
      <c r="Y2359" s="58">
        <v>0.84112163063823808</v>
      </c>
      <c r="Z2359" s="58">
        <v>0.91934923621242426</v>
      </c>
    </row>
    <row r="2360" spans="19:26" x14ac:dyDescent="0.2">
      <c r="S2360" s="58">
        <v>4.7451965163530812</v>
      </c>
      <c r="T2360" s="58">
        <v>10.067586570890384</v>
      </c>
      <c r="U2360" s="58">
        <v>5.6550340746339103</v>
      </c>
      <c r="V2360" s="58">
        <v>10.176838236231054</v>
      </c>
      <c r="W2360" s="58">
        <v>0.83226634312423631</v>
      </c>
      <c r="X2360" s="58">
        <v>0.59938632381201828</v>
      </c>
      <c r="Y2360" s="58">
        <v>0.79829120666547704</v>
      </c>
      <c r="Z2360" s="58">
        <v>0.89839593983708033</v>
      </c>
    </row>
    <row r="2361" spans="19:26" x14ac:dyDescent="0.2">
      <c r="S2361" s="58">
        <v>5.8996579719786633</v>
      </c>
      <c r="T2361" s="58">
        <v>15.704277430473802</v>
      </c>
      <c r="U2361" s="58">
        <v>6.161858886156252</v>
      </c>
      <c r="V2361" s="58">
        <v>11.731937898937774</v>
      </c>
      <c r="W2361" s="58">
        <v>0.78717767506731018</v>
      </c>
      <c r="X2361" s="58">
        <v>0.73517789049398774</v>
      </c>
      <c r="Y2361" s="58">
        <v>0.82272893475173936</v>
      </c>
      <c r="Z2361" s="58">
        <v>0.89926748119335898</v>
      </c>
    </row>
    <row r="2362" spans="19:26" x14ac:dyDescent="0.2">
      <c r="S2362" s="58">
        <v>5.0530817952474676</v>
      </c>
      <c r="T2362" s="58">
        <v>10.336297965047928</v>
      </c>
      <c r="U2362" s="58">
        <v>5.3608201513266005</v>
      </c>
      <c r="V2362" s="58">
        <v>13.315521571551187</v>
      </c>
      <c r="W2362" s="58">
        <v>0.76734991009630449</v>
      </c>
      <c r="X2362" s="58">
        <v>0.57177254370761776</v>
      </c>
      <c r="Y2362" s="58">
        <v>0.83154398814851782</v>
      </c>
      <c r="Z2362" s="58">
        <v>0.90575257276531984</v>
      </c>
    </row>
    <row r="2363" spans="19:26" x14ac:dyDescent="0.2">
      <c r="S2363" s="58">
        <v>8.4308985927778028</v>
      </c>
      <c r="T2363" s="58">
        <v>43.762613569165595</v>
      </c>
      <c r="U2363" s="58">
        <v>8.2186319683103939</v>
      </c>
      <c r="V2363" s="58">
        <v>47.489632493721587</v>
      </c>
      <c r="W2363" s="58">
        <v>0.70873139670266161</v>
      </c>
      <c r="X2363" s="58">
        <v>0.56263434353628472</v>
      </c>
      <c r="Y2363" s="58">
        <v>0.82891193726954004</v>
      </c>
      <c r="Z2363" s="58">
        <v>0.8794118066000719</v>
      </c>
    </row>
    <row r="2364" spans="19:26" x14ac:dyDescent="0.2">
      <c r="S2364" s="58">
        <v>4.4098983880510927</v>
      </c>
      <c r="T2364" s="58">
        <v>7.8802367658784158</v>
      </c>
      <c r="U2364" s="58">
        <v>4.5128515847301136</v>
      </c>
      <c r="V2364" s="58">
        <v>9.5580885625350902</v>
      </c>
      <c r="W2364" s="58">
        <v>0.83077813668506773</v>
      </c>
      <c r="X2364" s="58">
        <v>0.75968137623717236</v>
      </c>
      <c r="Y2364" s="58">
        <v>0.88574103851453889</v>
      </c>
      <c r="Z2364" s="58">
        <v>0.93756377531650625</v>
      </c>
    </row>
    <row r="2365" spans="19:26" x14ac:dyDescent="0.2">
      <c r="S2365" s="58">
        <v>3.914715117761721</v>
      </c>
      <c r="T2365" s="58">
        <v>6.5797463438250343</v>
      </c>
      <c r="U2365" s="58">
        <v>4.3980056459793246</v>
      </c>
      <c r="V2365" s="58">
        <v>6.7513026823710431</v>
      </c>
      <c r="W2365" s="58">
        <v>0.82746340335910928</v>
      </c>
      <c r="X2365" s="58">
        <v>0.60135590203483935</v>
      </c>
      <c r="Y2365" s="58">
        <v>0.83395648269829259</v>
      </c>
      <c r="Z2365" s="58">
        <v>0.92130874332809509</v>
      </c>
    </row>
    <row r="2366" spans="19:26" x14ac:dyDescent="0.2">
      <c r="S2366" s="58">
        <v>4.3447548744285704</v>
      </c>
      <c r="T2366" s="58">
        <v>7.9544344074282529</v>
      </c>
      <c r="U2366" s="58">
        <v>4.8400154059724283</v>
      </c>
      <c r="V2366" s="58">
        <v>7.8936187291438618</v>
      </c>
      <c r="W2366" s="58">
        <v>0.77234511461205835</v>
      </c>
      <c r="X2366" s="58">
        <v>0.74234864825840019</v>
      </c>
      <c r="Y2366" s="58">
        <v>0.79842854380925465</v>
      </c>
      <c r="Z2366" s="58">
        <v>0.92631594393062611</v>
      </c>
    </row>
    <row r="2367" spans="19:26" x14ac:dyDescent="0.2">
      <c r="S2367" s="58">
        <v>5.9431764204501212</v>
      </c>
      <c r="T2367" s="58">
        <v>12.986147003183676</v>
      </c>
      <c r="U2367" s="58">
        <v>6.2705368642282924</v>
      </c>
      <c r="V2367" s="58">
        <v>15.234927324058555</v>
      </c>
      <c r="W2367" s="58">
        <v>0.71353800570633208</v>
      </c>
      <c r="X2367" s="58">
        <v>0.80011233486593403</v>
      </c>
      <c r="Y2367" s="58">
        <v>0.86271971041031725</v>
      </c>
      <c r="Z2367" s="58">
        <v>0.92820409681863081</v>
      </c>
    </row>
    <row r="2368" spans="19:26" x14ac:dyDescent="0.2">
      <c r="S2368" s="58">
        <v>3.9454149604253104</v>
      </c>
      <c r="T2368" s="58">
        <v>6.6450786635129422</v>
      </c>
      <c r="U2368" s="58">
        <v>3.9534453525768654</v>
      </c>
      <c r="V2368" s="58">
        <v>7.5463572552965248</v>
      </c>
      <c r="W2368" s="58">
        <v>0.83748855864094129</v>
      </c>
      <c r="X2368" s="58">
        <v>0.80227450573519676</v>
      </c>
      <c r="Y2368" s="58">
        <v>0.84702861879592206</v>
      </c>
      <c r="Z2368" s="58">
        <v>0.94432516000635514</v>
      </c>
    </row>
    <row r="2369" spans="19:26" x14ac:dyDescent="0.2">
      <c r="S2369" s="58">
        <v>3.7340711421494284</v>
      </c>
      <c r="T2369" s="58">
        <v>6.0403360368382417</v>
      </c>
      <c r="U2369" s="58">
        <v>4.3542875821585563</v>
      </c>
      <c r="V2369" s="58">
        <v>7.2745809910884232</v>
      </c>
      <c r="W2369" s="58">
        <v>0.79981796962718965</v>
      </c>
      <c r="X2369" s="58">
        <v>0.63169933047534987</v>
      </c>
      <c r="Y2369" s="58">
        <v>0.81705627577750528</v>
      </c>
      <c r="Z2369" s="58">
        <v>0.93038875276277089</v>
      </c>
    </row>
    <row r="2370" spans="19:26" x14ac:dyDescent="0.2">
      <c r="S2370" s="58">
        <v>3.499191776122907</v>
      </c>
      <c r="T2370" s="58">
        <v>5.4191650943673668</v>
      </c>
      <c r="U2370" s="58">
        <v>3.7500550832306399</v>
      </c>
      <c r="V2370" s="58">
        <v>6.1508378952936162</v>
      </c>
      <c r="W2370" s="58">
        <v>0.84129627322715095</v>
      </c>
      <c r="X2370" s="58">
        <v>0.62451772147105933</v>
      </c>
      <c r="Y2370" s="58">
        <v>0.8451735614366418</v>
      </c>
      <c r="Z2370" s="58">
        <v>0.93585165012924143</v>
      </c>
    </row>
    <row r="2371" spans="19:26" x14ac:dyDescent="0.2">
      <c r="S2371" s="58">
        <v>4.1378144577322997</v>
      </c>
      <c r="T2371" s="58">
        <v>6.7795547171893515</v>
      </c>
      <c r="U2371" s="58">
        <v>4.0738240498999101</v>
      </c>
      <c r="V2371" s="58">
        <v>6.8177274754968593</v>
      </c>
      <c r="W2371" s="58">
        <v>0.73817743944995107</v>
      </c>
      <c r="X2371" s="58">
        <v>0.61278689229127403</v>
      </c>
      <c r="Y2371" s="58">
        <v>0.84781963316165287</v>
      </c>
      <c r="Z2371" s="58">
        <v>0.94014514966089624</v>
      </c>
    </row>
    <row r="2372" spans="19:26" x14ac:dyDescent="0.2">
      <c r="S2372" s="58">
        <v>5.3853705484868764</v>
      </c>
      <c r="T2372" s="58">
        <v>10.380619129505515</v>
      </c>
      <c r="U2372" s="58">
        <v>5.7896624440246525</v>
      </c>
      <c r="V2372" s="58">
        <v>12.543847816193052</v>
      </c>
      <c r="W2372" s="58">
        <v>0.69377472021849851</v>
      </c>
      <c r="X2372" s="58">
        <v>0.70034289919803128</v>
      </c>
      <c r="Y2372" s="58">
        <v>0.85339897518714225</v>
      </c>
      <c r="Z2372" s="58">
        <v>0.93494909057529696</v>
      </c>
    </row>
    <row r="2373" spans="19:26" x14ac:dyDescent="0.2">
      <c r="S2373" s="58">
        <v>6.6409689973455732</v>
      </c>
      <c r="T2373" s="58">
        <v>21.323532071518532</v>
      </c>
      <c r="U2373" s="58">
        <v>7.710921010652168</v>
      </c>
      <c r="V2373" s="58">
        <v>28.160454934717183</v>
      </c>
      <c r="W2373" s="58">
        <v>0.76823395146164852</v>
      </c>
      <c r="X2373" s="58">
        <v>0.66917185478950192</v>
      </c>
      <c r="Y2373" s="58">
        <v>0.82729525470524656</v>
      </c>
      <c r="Z2373" s="58">
        <v>0.89042813004223165</v>
      </c>
    </row>
    <row r="2374" spans="19:26" x14ac:dyDescent="0.2">
      <c r="S2374" s="58">
        <v>3.5864782628015788</v>
      </c>
      <c r="T2374" s="58">
        <v>5.7142080518876321</v>
      </c>
      <c r="U2374" s="58">
        <v>3.7383854302161095</v>
      </c>
      <c r="V2374" s="58">
        <v>5.6062914181176913</v>
      </c>
      <c r="W2374" s="58">
        <v>0.82843583317825031</v>
      </c>
      <c r="X2374" s="58">
        <v>0.67080259304144629</v>
      </c>
      <c r="Y2374" s="58">
        <v>0.81653560802248726</v>
      </c>
      <c r="Z2374" s="58">
        <v>0.93360049194510508</v>
      </c>
    </row>
    <row r="2375" spans="19:26" x14ac:dyDescent="0.2">
      <c r="S2375" s="58">
        <v>3.4418994387074044</v>
      </c>
      <c r="T2375" s="58">
        <v>5.1986160200181226</v>
      </c>
      <c r="U2375" s="58">
        <v>3.2710887083217988</v>
      </c>
      <c r="V2375" s="58">
        <v>5.2808731027076217</v>
      </c>
      <c r="W2375" s="58">
        <v>0.80893947076795802</v>
      </c>
      <c r="X2375" s="58">
        <v>0.63908996252392225</v>
      </c>
      <c r="Y2375" s="58">
        <v>0.84816353552947155</v>
      </c>
      <c r="Z2375" s="58">
        <v>0.94789726665161356</v>
      </c>
    </row>
    <row r="2376" spans="19:26" x14ac:dyDescent="0.2">
      <c r="S2376" s="58">
        <v>5.9002999501694102</v>
      </c>
      <c r="T2376" s="58">
        <v>13.062376242653215</v>
      </c>
      <c r="U2376" s="58">
        <v>6.1066494227698902</v>
      </c>
      <c r="V2376" s="58">
        <v>13.050592502548012</v>
      </c>
      <c r="W2376" s="58">
        <v>0.73014558064271318</v>
      </c>
      <c r="X2376" s="58">
        <v>0.74940965479778898</v>
      </c>
      <c r="Y2376" s="58">
        <v>0.86745080958931242</v>
      </c>
      <c r="Z2376" s="58">
        <v>0.92104006134185579</v>
      </c>
    </row>
    <row r="2377" spans="19:26" x14ac:dyDescent="0.2">
      <c r="S2377" s="58">
        <v>4.9744713737711574</v>
      </c>
      <c r="T2377" s="58">
        <v>9.9712091176202264</v>
      </c>
      <c r="U2377" s="58">
        <v>4.6583112560630422</v>
      </c>
      <c r="V2377" s="58">
        <v>8.42153534638053</v>
      </c>
      <c r="W2377" s="58">
        <v>0.79229942187682223</v>
      </c>
      <c r="X2377" s="58">
        <v>0.64266303944499759</v>
      </c>
      <c r="Y2377" s="58">
        <v>0.85528621724498899</v>
      </c>
      <c r="Z2377" s="58">
        <v>0.91353581558384755</v>
      </c>
    </row>
    <row r="2378" spans="19:26" x14ac:dyDescent="0.2">
      <c r="S2378" s="58">
        <v>4.290467747971487</v>
      </c>
      <c r="T2378" s="58">
        <v>8.2623536881224897</v>
      </c>
      <c r="U2378" s="58">
        <v>4.022431795858048</v>
      </c>
      <c r="V2378" s="58">
        <v>6.0068747416035757</v>
      </c>
      <c r="W2378" s="58">
        <v>0.82296185225781149</v>
      </c>
      <c r="X2378" s="58">
        <v>0.59637115934884544</v>
      </c>
      <c r="Y2378" s="58">
        <v>0.77640660202698075</v>
      </c>
      <c r="Z2378" s="58">
        <v>0.9021617125234439</v>
      </c>
    </row>
    <row r="2379" spans="19:26" x14ac:dyDescent="0.2">
      <c r="S2379" s="58">
        <v>3.8954894274034024</v>
      </c>
      <c r="T2379" s="58">
        <v>6.4409394995442861</v>
      </c>
      <c r="U2379" s="58">
        <v>4.3093383566299801</v>
      </c>
      <c r="V2379" s="58">
        <v>7.2464880535605927</v>
      </c>
      <c r="W2379" s="58">
        <v>0.76706957423946953</v>
      </c>
      <c r="X2379" s="58">
        <v>0.64256935659173919</v>
      </c>
      <c r="Y2379" s="58">
        <v>0.80493335675023825</v>
      </c>
      <c r="Z2379" s="58">
        <v>0.93080048957984574</v>
      </c>
    </row>
    <row r="2380" spans="19:26" x14ac:dyDescent="0.2">
      <c r="S2380" s="58">
        <v>5.7168891965960045</v>
      </c>
      <c r="T2380" s="58">
        <v>14.15502809779014</v>
      </c>
      <c r="U2380" s="58">
        <v>5.7227746901231127</v>
      </c>
      <c r="V2380" s="58">
        <v>15.474268753311428</v>
      </c>
      <c r="W2380" s="58">
        <v>0.83427467823301804</v>
      </c>
      <c r="X2380" s="58">
        <v>0.59459620878534414</v>
      </c>
      <c r="Y2380" s="58">
        <v>0.87020690393050282</v>
      </c>
      <c r="Z2380" s="58">
        <v>0.89568930432598803</v>
      </c>
    </row>
    <row r="2381" spans="19:26" x14ac:dyDescent="0.2">
      <c r="S2381" s="58">
        <v>4.4955234159456561</v>
      </c>
      <c r="T2381" s="58">
        <v>8.2626951895120158</v>
      </c>
      <c r="U2381" s="58">
        <v>3.6807287952007841</v>
      </c>
      <c r="V2381" s="58">
        <v>6.6521842331790699</v>
      </c>
      <c r="W2381" s="58">
        <v>0.81522933381468032</v>
      </c>
      <c r="X2381" s="58">
        <v>0.54309451963012878</v>
      </c>
      <c r="Y2381" s="58">
        <v>0.86008932011078199</v>
      </c>
      <c r="Z2381" s="58">
        <v>0.91027081153046618</v>
      </c>
    </row>
    <row r="2382" spans="19:26" x14ac:dyDescent="0.2">
      <c r="S2382" s="58">
        <v>4.0344754125998783</v>
      </c>
      <c r="T2382" s="58">
        <v>6.7861750558820395</v>
      </c>
      <c r="U2382" s="58">
        <v>3.5875975761863419</v>
      </c>
      <c r="V2382" s="58">
        <v>5.8993858676013087</v>
      </c>
      <c r="W2382" s="58">
        <v>0.79172721110333455</v>
      </c>
      <c r="X2382" s="58">
        <v>0.61206927924035048</v>
      </c>
      <c r="Y2382" s="58">
        <v>0.83686001468380466</v>
      </c>
      <c r="Z2382" s="58">
        <v>0.92679586137904679</v>
      </c>
    </row>
    <row r="2383" spans="19:26" x14ac:dyDescent="0.2">
      <c r="S2383" s="58">
        <v>6.6350593956079713</v>
      </c>
      <c r="T2383" s="58">
        <v>22.197851417055283</v>
      </c>
      <c r="U2383" s="58">
        <v>7.5761078904506478</v>
      </c>
      <c r="V2383" s="58">
        <v>25.321301105395126</v>
      </c>
      <c r="W2383" s="58">
        <v>0.76226268185594348</v>
      </c>
      <c r="X2383" s="58">
        <v>0.67367809589093042</v>
      </c>
      <c r="Y2383" s="58">
        <v>0.80934594863744691</v>
      </c>
      <c r="Z2383" s="58">
        <v>0.88876591207994604</v>
      </c>
    </row>
    <row r="2384" spans="19:26" x14ac:dyDescent="0.2">
      <c r="S2384" s="58">
        <v>8.0942034228145925</v>
      </c>
      <c r="T2384" s="58">
        <v>31.430517184857148</v>
      </c>
      <c r="U2384" s="58">
        <v>8.6237732899902078</v>
      </c>
      <c r="V2384" s="58">
        <v>39.517570049136033</v>
      </c>
      <c r="W2384" s="58">
        <v>0.71535392535046283</v>
      </c>
      <c r="X2384" s="58">
        <v>0.68638995558036198</v>
      </c>
      <c r="Y2384" s="58">
        <v>0.86383768401630623</v>
      </c>
      <c r="Z2384" s="58">
        <v>0.88935245363146742</v>
      </c>
    </row>
    <row r="2385" spans="19:26" x14ac:dyDescent="0.2">
      <c r="S2385" s="58">
        <v>5.8953761598718488</v>
      </c>
      <c r="T2385" s="58">
        <v>16.759051366782117</v>
      </c>
      <c r="U2385" s="58">
        <v>5.8699284571108965</v>
      </c>
      <c r="V2385" s="58">
        <v>17.070879260701542</v>
      </c>
      <c r="W2385" s="58">
        <v>0.8047299314818438</v>
      </c>
      <c r="X2385" s="58">
        <v>0.73910755443924503</v>
      </c>
      <c r="Y2385" s="58">
        <v>0.80762522805487413</v>
      </c>
      <c r="Z2385" s="58">
        <v>0.89464786059468115</v>
      </c>
    </row>
    <row r="2386" spans="19:26" x14ac:dyDescent="0.2">
      <c r="S2386" s="58">
        <v>5.3982042991507608</v>
      </c>
      <c r="T2386" s="58">
        <v>11.769260043639322</v>
      </c>
      <c r="U2386" s="58">
        <v>5.9472263809109984</v>
      </c>
      <c r="V2386" s="58">
        <v>13.47708433523667</v>
      </c>
      <c r="W2386" s="58">
        <v>0.74629070205485204</v>
      </c>
      <c r="X2386" s="58">
        <v>0.64929534542482004</v>
      </c>
      <c r="Y2386" s="58">
        <v>0.8233927487037852</v>
      </c>
      <c r="Z2386" s="58">
        <v>0.90839569055775171</v>
      </c>
    </row>
    <row r="2387" spans="19:26" x14ac:dyDescent="0.2">
      <c r="S2387" s="58">
        <v>4.7773403374231194</v>
      </c>
      <c r="T2387" s="58">
        <v>9.1518227576131537</v>
      </c>
      <c r="U2387" s="58">
        <v>4.7572428595748031</v>
      </c>
      <c r="V2387" s="58">
        <v>9.6050027532662785</v>
      </c>
      <c r="W2387" s="58">
        <v>0.78980109656724351</v>
      </c>
      <c r="X2387" s="58">
        <v>0.75135278769877978</v>
      </c>
      <c r="Y2387" s="58">
        <v>0.8558933880967885</v>
      </c>
      <c r="Z2387" s="58">
        <v>0.92831738888643323</v>
      </c>
    </row>
    <row r="2388" spans="19:26" x14ac:dyDescent="0.2">
      <c r="S2388" s="58">
        <v>5.364003601520241</v>
      </c>
      <c r="T2388" s="58">
        <v>11.846564930041193</v>
      </c>
      <c r="U2388" s="58">
        <v>6.0592637297992917</v>
      </c>
      <c r="V2388" s="58">
        <v>14.559210383588894</v>
      </c>
      <c r="W2388" s="58">
        <v>0.82251841553884608</v>
      </c>
      <c r="X2388" s="58">
        <v>0.67059058026262519</v>
      </c>
      <c r="Y2388" s="58">
        <v>0.87549153369832489</v>
      </c>
      <c r="Z2388" s="58">
        <v>0.90783616675476264</v>
      </c>
    </row>
    <row r="2389" spans="19:26" x14ac:dyDescent="0.2">
      <c r="S2389" s="58">
        <v>6.0920002778983777</v>
      </c>
      <c r="T2389" s="58">
        <v>14.770124302660575</v>
      </c>
      <c r="U2389" s="58">
        <v>5.1073767147259446</v>
      </c>
      <c r="V2389" s="58">
        <v>10.758635324688639</v>
      </c>
      <c r="W2389" s="58">
        <v>0.71797020076298201</v>
      </c>
      <c r="X2389" s="58">
        <v>0.76357332057584648</v>
      </c>
      <c r="Y2389" s="58">
        <v>0.82858108160785293</v>
      </c>
      <c r="Z2389" s="58">
        <v>0.91208658158112166</v>
      </c>
    </row>
    <row r="2390" spans="19:26" x14ac:dyDescent="0.2">
      <c r="S2390" s="58">
        <v>4.2260115640154927</v>
      </c>
      <c r="T2390" s="58">
        <v>7.311296397839909</v>
      </c>
      <c r="U2390" s="58">
        <v>4.2206959641037098</v>
      </c>
      <c r="V2390" s="58">
        <v>8.6565319170757196</v>
      </c>
      <c r="W2390" s="58">
        <v>0.76891780749779681</v>
      </c>
      <c r="X2390" s="58">
        <v>0.68091254538173873</v>
      </c>
      <c r="Y2390" s="58">
        <v>0.82871961496653568</v>
      </c>
      <c r="Z2390" s="58">
        <v>0.93272284294783081</v>
      </c>
    </row>
    <row r="2391" spans="19:26" x14ac:dyDescent="0.2">
      <c r="S2391" s="58">
        <v>4.2864406570637161</v>
      </c>
      <c r="T2391" s="58">
        <v>8.0157362475817777</v>
      </c>
      <c r="U2391" s="58">
        <v>4.8116140404441037</v>
      </c>
      <c r="V2391" s="58">
        <v>10.009499660026892</v>
      </c>
      <c r="W2391" s="58">
        <v>0.81042337508150797</v>
      </c>
      <c r="X2391" s="58">
        <v>0.53997877220111035</v>
      </c>
      <c r="Y2391" s="58">
        <v>0.79347669147794242</v>
      </c>
      <c r="Z2391" s="58">
        <v>0.90246666397750464</v>
      </c>
    </row>
    <row r="2392" spans="19:26" x14ac:dyDescent="0.2">
      <c r="S2392" s="58">
        <v>6.0331804272282143</v>
      </c>
      <c r="T2392" s="58">
        <v>15.356238970459234</v>
      </c>
      <c r="U2392" s="58">
        <v>5.8383725359356946</v>
      </c>
      <c r="V2392" s="58">
        <v>14.896762603031611</v>
      </c>
      <c r="W2392" s="58">
        <v>0.80592810642810297</v>
      </c>
      <c r="X2392" s="58">
        <v>0.72029860645525745</v>
      </c>
      <c r="Y2392" s="58">
        <v>0.87928074503062403</v>
      </c>
      <c r="Z2392" s="58">
        <v>0.90364590990138183</v>
      </c>
    </row>
    <row r="2393" spans="19:26" x14ac:dyDescent="0.2">
      <c r="S2393" s="58">
        <v>4.3663444749449276</v>
      </c>
      <c r="T2393" s="58">
        <v>7.7588075991775982</v>
      </c>
      <c r="U2393" s="58">
        <v>4.3671107326020762</v>
      </c>
      <c r="V2393" s="58">
        <v>6.0474106687466351</v>
      </c>
      <c r="W2393" s="58">
        <v>0.78161334468236232</v>
      </c>
      <c r="X2393" s="58">
        <v>0.64110748317291799</v>
      </c>
      <c r="Y2393" s="58">
        <v>0.84030236677571368</v>
      </c>
      <c r="Z2393" s="58">
        <v>0.92489113227136532</v>
      </c>
    </row>
    <row r="2394" spans="19:26" x14ac:dyDescent="0.2">
      <c r="S2394" s="58">
        <v>4.9466306648901863</v>
      </c>
      <c r="T2394" s="58">
        <v>9.0826432919710189</v>
      </c>
      <c r="U2394" s="58">
        <v>5.2698649667189734</v>
      </c>
      <c r="V2394" s="58">
        <v>9.7039606518579049</v>
      </c>
      <c r="W2394" s="58">
        <v>0.71366582376898169</v>
      </c>
      <c r="X2394" s="58">
        <v>0.64799357844357974</v>
      </c>
      <c r="Y2394" s="58">
        <v>0.85124755760947046</v>
      </c>
      <c r="Z2394" s="58">
        <v>0.93192957409161148</v>
      </c>
    </row>
    <row r="2395" spans="19:26" x14ac:dyDescent="0.2">
      <c r="S2395" s="58">
        <v>4.8266833263137476</v>
      </c>
      <c r="T2395" s="58">
        <v>9.3775696984713512</v>
      </c>
      <c r="U2395" s="58">
        <v>4.9057269478590024</v>
      </c>
      <c r="V2395" s="58">
        <v>9.6357185106236489</v>
      </c>
      <c r="W2395" s="58">
        <v>0.8028926583274324</v>
      </c>
      <c r="X2395" s="58">
        <v>0.68164381222728287</v>
      </c>
      <c r="Y2395" s="58">
        <v>0.86381116151908899</v>
      </c>
      <c r="Z2395" s="58">
        <v>0.91983382109817202</v>
      </c>
    </row>
    <row r="2396" spans="19:26" x14ac:dyDescent="0.2">
      <c r="S2396" s="58">
        <v>5.1740155133338677</v>
      </c>
      <c r="T2396" s="58">
        <v>10.996591059642423</v>
      </c>
      <c r="U2396" s="58">
        <v>5.4127206049754326</v>
      </c>
      <c r="V2396" s="58">
        <v>10.422795439775461</v>
      </c>
      <c r="W2396" s="58">
        <v>0.73254113557374201</v>
      </c>
      <c r="X2396" s="58">
        <v>0.77214356603992595</v>
      </c>
      <c r="Y2396" s="58">
        <v>0.79509170067237345</v>
      </c>
      <c r="Z2396" s="58">
        <v>0.91784380979719227</v>
      </c>
    </row>
    <row r="2397" spans="19:26" x14ac:dyDescent="0.2">
      <c r="S2397" s="58">
        <v>4.3073707573792586</v>
      </c>
      <c r="T2397" s="58">
        <v>7.5941551944140979</v>
      </c>
      <c r="U2397" s="58">
        <v>4.1690422097229396</v>
      </c>
      <c r="V2397" s="58">
        <v>7.0090389633624541</v>
      </c>
      <c r="W2397" s="58">
        <v>0.79166723935694949</v>
      </c>
      <c r="X2397" s="58">
        <v>0.55378505435821246</v>
      </c>
      <c r="Y2397" s="58">
        <v>0.84445670714491738</v>
      </c>
      <c r="Z2397" s="58">
        <v>0.91565574085246293</v>
      </c>
    </row>
    <row r="2398" spans="19:26" x14ac:dyDescent="0.2">
      <c r="S2398" s="58">
        <v>4.3083082593872373</v>
      </c>
      <c r="T2398" s="58">
        <v>7.6275176417958717</v>
      </c>
      <c r="U2398" s="58">
        <v>4.0730812236067697</v>
      </c>
      <c r="V2398" s="58">
        <v>6.4233103890628014</v>
      </c>
      <c r="W2398" s="58">
        <v>0.77192611130986044</v>
      </c>
      <c r="X2398" s="58">
        <v>0.63457215743946749</v>
      </c>
      <c r="Y2398" s="58">
        <v>0.82372087685036988</v>
      </c>
      <c r="Z2398" s="58">
        <v>0.92343301603866002</v>
      </c>
    </row>
    <row r="2399" spans="19:26" x14ac:dyDescent="0.2">
      <c r="S2399" s="58">
        <v>3.9657720530364151</v>
      </c>
      <c r="T2399" s="58">
        <v>6.4607872864201017</v>
      </c>
      <c r="U2399" s="58">
        <v>3.8979107342827919</v>
      </c>
      <c r="V2399" s="58">
        <v>6.9487125950443192</v>
      </c>
      <c r="W2399" s="58">
        <v>0.74179410470179774</v>
      </c>
      <c r="X2399" s="58">
        <v>0.73924687695593483</v>
      </c>
      <c r="Y2399" s="58">
        <v>0.81928072964129972</v>
      </c>
      <c r="Z2399" s="58">
        <v>0.95299052965700282</v>
      </c>
    </row>
    <row r="2400" spans="19:26" x14ac:dyDescent="0.2">
      <c r="S2400" s="58">
        <v>2.8094998292542521</v>
      </c>
      <c r="T2400" s="58">
        <v>3.8715377768082311</v>
      </c>
      <c r="U2400" s="58">
        <v>2.643654094634055</v>
      </c>
      <c r="V2400" s="58">
        <v>3.7295773805381427</v>
      </c>
      <c r="W2400" s="58">
        <v>0.83985926612843509</v>
      </c>
      <c r="X2400" s="58">
        <v>0.58243580200804757</v>
      </c>
      <c r="Y2400" s="58">
        <v>0.82202266272547586</v>
      </c>
      <c r="Z2400" s="58">
        <v>0.94802424961121767</v>
      </c>
    </row>
    <row r="2401" spans="19:26" x14ac:dyDescent="0.2">
      <c r="S2401" s="58">
        <v>4.0152085969537961</v>
      </c>
      <c r="T2401" s="58">
        <v>7.0191641006638203</v>
      </c>
      <c r="U2401" s="58">
        <v>4.0151411852729098</v>
      </c>
      <c r="V2401" s="58">
        <v>5.5973915364113589</v>
      </c>
      <c r="W2401" s="58">
        <v>0.82309261050872973</v>
      </c>
      <c r="X2401" s="58">
        <v>0.73557234390555393</v>
      </c>
      <c r="Y2401" s="58">
        <v>0.80816799888062885</v>
      </c>
      <c r="Z2401" s="58">
        <v>0.9268371008288343</v>
      </c>
    </row>
    <row r="2402" spans="19:26" x14ac:dyDescent="0.2">
      <c r="S2402" s="58">
        <v>3.7081052554529936</v>
      </c>
      <c r="T2402" s="58">
        <v>6.0091991770130893</v>
      </c>
      <c r="U2402" s="58">
        <v>3.7702749787053791</v>
      </c>
      <c r="V2402" s="58">
        <v>6.1383547988935119</v>
      </c>
      <c r="W2402" s="58">
        <v>0.81920760335463227</v>
      </c>
      <c r="X2402" s="58">
        <v>0.68882250081660557</v>
      </c>
      <c r="Y2402" s="58">
        <v>0.8210458740861587</v>
      </c>
      <c r="Z2402" s="58">
        <v>0.93516236780578099</v>
      </c>
    </row>
    <row r="2403" spans="19:26" x14ac:dyDescent="0.2">
      <c r="S2403" s="58">
        <v>5.1084779917052758</v>
      </c>
      <c r="T2403" s="58">
        <v>11.576852863589973</v>
      </c>
      <c r="U2403" s="58">
        <v>5.2760822022598184</v>
      </c>
      <c r="V2403" s="58">
        <v>14.645548408553395</v>
      </c>
      <c r="W2403" s="58">
        <v>0.81096859327684623</v>
      </c>
      <c r="X2403" s="58">
        <v>0.68160009698338642</v>
      </c>
      <c r="Y2403" s="58">
        <v>0.80565402283717635</v>
      </c>
      <c r="Z2403" s="58">
        <v>0.90174082118255561</v>
      </c>
    </row>
    <row r="2404" spans="19:26" x14ac:dyDescent="0.2">
      <c r="S2404" s="58">
        <v>4.8076753414016826</v>
      </c>
      <c r="T2404" s="58">
        <v>8.9248744690223827</v>
      </c>
      <c r="U2404" s="58">
        <v>4.1785540384181568</v>
      </c>
      <c r="V2404" s="58">
        <v>9.8897830414729633</v>
      </c>
      <c r="W2404" s="58">
        <v>0.78031328628956265</v>
      </c>
      <c r="X2404" s="58">
        <v>0.65762335210058742</v>
      </c>
      <c r="Y2404" s="58">
        <v>0.88433272319588696</v>
      </c>
      <c r="Z2404" s="58">
        <v>0.92712192734308918</v>
      </c>
    </row>
    <row r="2405" spans="19:26" x14ac:dyDescent="0.2">
      <c r="S2405" s="58">
        <v>3.617849528759836</v>
      </c>
      <c r="T2405" s="58">
        <v>5.4232318971942037</v>
      </c>
      <c r="U2405" s="58">
        <v>3.2133215187273847</v>
      </c>
      <c r="V2405" s="58">
        <v>4.7397379764325258</v>
      </c>
      <c r="W2405" s="58">
        <v>0.75983343140768445</v>
      </c>
      <c r="X2405" s="58">
        <v>0.55130900732444632</v>
      </c>
      <c r="Y2405" s="58">
        <v>0.87668694755347154</v>
      </c>
      <c r="Z2405" s="58">
        <v>0.94836208649432152</v>
      </c>
    </row>
    <row r="2406" spans="19:26" x14ac:dyDescent="0.2">
      <c r="S2406" s="58">
        <v>7.1683687025202429</v>
      </c>
      <c r="T2406" s="58">
        <v>24.217716167995341</v>
      </c>
      <c r="U2406" s="58">
        <v>7.313813156788644</v>
      </c>
      <c r="V2406" s="58">
        <v>24.141813179887105</v>
      </c>
      <c r="W2406" s="58">
        <v>0.7795408558198369</v>
      </c>
      <c r="X2406" s="58">
        <v>0.68682685418125811</v>
      </c>
      <c r="Y2406" s="58">
        <v>0.88005034784986569</v>
      </c>
      <c r="Z2406" s="58">
        <v>0.89146777717042414</v>
      </c>
    </row>
    <row r="2407" spans="19:26" x14ac:dyDescent="0.2">
      <c r="S2407" s="58">
        <v>4.650280846448136</v>
      </c>
      <c r="T2407" s="58">
        <v>9.0017194514419376</v>
      </c>
      <c r="U2407" s="58">
        <v>4.5883756097434594</v>
      </c>
      <c r="V2407" s="58">
        <v>10.878001474937237</v>
      </c>
      <c r="W2407" s="58">
        <v>0.78845599139342071</v>
      </c>
      <c r="X2407" s="58">
        <v>0.66927865845692947</v>
      </c>
      <c r="Y2407" s="58">
        <v>0.82087987565734089</v>
      </c>
      <c r="Z2407" s="58">
        <v>0.91545711352377779</v>
      </c>
    </row>
    <row r="2408" spans="19:26" x14ac:dyDescent="0.2">
      <c r="S2408" s="58">
        <v>5.4156516357727362</v>
      </c>
      <c r="T2408" s="58">
        <v>11.168044954921156</v>
      </c>
      <c r="U2408" s="58">
        <v>5.4032309262998668</v>
      </c>
      <c r="V2408" s="58">
        <v>11.554210373606331</v>
      </c>
      <c r="W2408" s="58">
        <v>0.72795013167087419</v>
      </c>
      <c r="X2408" s="58">
        <v>0.79699600053689801</v>
      </c>
      <c r="Y2408" s="58">
        <v>0.84499856039805421</v>
      </c>
      <c r="Z2408" s="58">
        <v>0.93028050227579484</v>
      </c>
    </row>
    <row r="2409" spans="19:26" x14ac:dyDescent="0.2">
      <c r="S2409" s="58">
        <v>8.1015389920755823</v>
      </c>
      <c r="T2409" s="58">
        <v>29.385776864633474</v>
      </c>
      <c r="U2409" s="58">
        <v>7.6786307872706345</v>
      </c>
      <c r="V2409" s="58">
        <v>26.753273042231108</v>
      </c>
      <c r="W2409" s="58">
        <v>0.67153482409075838</v>
      </c>
      <c r="X2409" s="58">
        <v>0.67656915089013836</v>
      </c>
      <c r="Y2409" s="58">
        <v>0.82878484185977708</v>
      </c>
      <c r="Z2409" s="58">
        <v>0.89160353105870804</v>
      </c>
    </row>
    <row r="2410" spans="19:26" x14ac:dyDescent="0.2">
      <c r="S2410" s="58">
        <v>6.0770586632255483</v>
      </c>
      <c r="T2410" s="58">
        <v>16.365971946537513</v>
      </c>
      <c r="U2410" s="58">
        <v>5.7240782780458206</v>
      </c>
      <c r="V2410" s="58">
        <v>17.300837080961976</v>
      </c>
      <c r="W2410" s="58">
        <v>0.76379292493290607</v>
      </c>
      <c r="X2410" s="58">
        <v>0.59362487564896238</v>
      </c>
      <c r="Y2410" s="58">
        <v>0.82165501525749773</v>
      </c>
      <c r="Z2410" s="58">
        <v>0.89281241375317422</v>
      </c>
    </row>
    <row r="2411" spans="19:26" x14ac:dyDescent="0.2">
      <c r="S2411" s="58">
        <v>3.7790292719740264</v>
      </c>
      <c r="T2411" s="58">
        <v>6.1297958160899935</v>
      </c>
      <c r="U2411" s="58">
        <v>3.5679536937021585</v>
      </c>
      <c r="V2411" s="58">
        <v>6.3317502276616082</v>
      </c>
      <c r="W2411" s="58">
        <v>0.79370306544886793</v>
      </c>
      <c r="X2411" s="58">
        <v>0.58907077161786237</v>
      </c>
      <c r="Y2411" s="58">
        <v>0.82098189340151639</v>
      </c>
      <c r="Z2411" s="58">
        <v>0.92617004119763557</v>
      </c>
    </row>
    <row r="2412" spans="19:26" x14ac:dyDescent="0.2">
      <c r="S2412" s="58">
        <v>4.3033900065395523</v>
      </c>
      <c r="T2412" s="58">
        <v>7.7081898261843342</v>
      </c>
      <c r="U2412" s="58">
        <v>3.7781284623389975</v>
      </c>
      <c r="V2412" s="58">
        <v>5.8241246966013218</v>
      </c>
      <c r="W2412" s="58">
        <v>0.75057311294776374</v>
      </c>
      <c r="X2412" s="58">
        <v>0.69254123889734176</v>
      </c>
      <c r="Y2412" s="58">
        <v>0.79399037902117742</v>
      </c>
      <c r="Z2412" s="58">
        <v>0.92613898148747786</v>
      </c>
    </row>
    <row r="2413" spans="19:26" x14ac:dyDescent="0.2">
      <c r="S2413" s="58">
        <v>4.5575281045272034</v>
      </c>
      <c r="T2413" s="58">
        <v>8.3978922152318987</v>
      </c>
      <c r="U2413" s="58">
        <v>4.2792650388891023</v>
      </c>
      <c r="V2413" s="58">
        <v>9.5472127571229457</v>
      </c>
      <c r="W2413" s="58">
        <v>0.77146260267151412</v>
      </c>
      <c r="X2413" s="58">
        <v>0.65284998358001822</v>
      </c>
      <c r="Y2413" s="58">
        <v>0.83386176186285521</v>
      </c>
      <c r="Z2413" s="58">
        <v>0.92224648127203934</v>
      </c>
    </row>
    <row r="2414" spans="19:26" x14ac:dyDescent="0.2">
      <c r="S2414" s="58">
        <v>4.899338300263075</v>
      </c>
      <c r="T2414" s="58">
        <v>10.996557719846155</v>
      </c>
      <c r="U2414" s="58">
        <v>5.0882691643534477</v>
      </c>
      <c r="V2414" s="58">
        <v>14.351994119826189</v>
      </c>
      <c r="W2414" s="58">
        <v>0.80036938046455575</v>
      </c>
      <c r="X2414" s="58">
        <v>0.75115357062270671</v>
      </c>
      <c r="Y2414" s="58">
        <v>0.77005791318226924</v>
      </c>
      <c r="Z2414" s="58">
        <v>0.90329237990576727</v>
      </c>
    </row>
    <row r="2415" spans="19:26" x14ac:dyDescent="0.2">
      <c r="S2415" s="58">
        <v>3.8057969557925992</v>
      </c>
      <c r="T2415" s="58">
        <v>6.0450975100145401</v>
      </c>
      <c r="U2415" s="58">
        <v>3.7164043595811211</v>
      </c>
      <c r="V2415" s="58">
        <v>5.5120607060393594</v>
      </c>
      <c r="W2415" s="58">
        <v>0.75475036800167727</v>
      </c>
      <c r="X2415" s="58">
        <v>0.67717896649705722</v>
      </c>
      <c r="Y2415" s="58">
        <v>0.82638351423954948</v>
      </c>
      <c r="Z2415" s="58">
        <v>0.9483230307532784</v>
      </c>
    </row>
    <row r="2416" spans="19:26" x14ac:dyDescent="0.2">
      <c r="S2416" s="58">
        <v>4.1222026284794833</v>
      </c>
      <c r="T2416" s="58">
        <v>6.9395289074833588</v>
      </c>
      <c r="U2416" s="58">
        <v>5.1786319052128773</v>
      </c>
      <c r="V2416" s="58">
        <v>6.339176438671017</v>
      </c>
      <c r="W2416" s="58">
        <v>0.76942191921381886</v>
      </c>
      <c r="X2416" s="58">
        <v>0.62879185940139171</v>
      </c>
      <c r="Y2416" s="58">
        <v>0.83824715199183675</v>
      </c>
      <c r="Z2416" s="58">
        <v>0.93179596500066331</v>
      </c>
    </row>
    <row r="2417" spans="19:26" x14ac:dyDescent="0.2">
      <c r="S2417" s="58">
        <v>3.530975726129125</v>
      </c>
      <c r="T2417" s="58">
        <v>5.7920096303161097</v>
      </c>
      <c r="U2417" s="58">
        <v>3.7159371888734563</v>
      </c>
      <c r="V2417" s="58">
        <v>5.4332411635580682</v>
      </c>
      <c r="W2417" s="58">
        <v>0.86562528773246039</v>
      </c>
      <c r="X2417" s="58">
        <v>0.68127964157074017</v>
      </c>
      <c r="Y2417" s="58">
        <v>0.7784575207147687</v>
      </c>
      <c r="Z2417" s="58">
        <v>0.91963755421166604</v>
      </c>
    </row>
    <row r="2418" spans="19:26" x14ac:dyDescent="0.2">
      <c r="S2418" s="58">
        <v>6.1608181288307353</v>
      </c>
      <c r="T2418" s="58">
        <v>18.999165412241727</v>
      </c>
      <c r="U2418" s="58">
        <v>6.5951410987863834</v>
      </c>
      <c r="V2418" s="58">
        <v>22.448667205462591</v>
      </c>
      <c r="W2418" s="58">
        <v>0.84505086876280133</v>
      </c>
      <c r="X2418" s="58">
        <v>0.65618867477728871</v>
      </c>
      <c r="Y2418" s="58">
        <v>0.84079258201159168</v>
      </c>
      <c r="Z2418" s="58">
        <v>0.88891579120443731</v>
      </c>
    </row>
    <row r="2419" spans="19:26" x14ac:dyDescent="0.2">
      <c r="S2419" s="58">
        <v>5.4998204755096376</v>
      </c>
      <c r="T2419" s="58">
        <v>10.555977184387023</v>
      </c>
      <c r="U2419" s="58">
        <v>5.7693254215720779</v>
      </c>
      <c r="V2419" s="58">
        <v>10.846722765463714</v>
      </c>
      <c r="W2419" s="58">
        <v>0.67750019272299911</v>
      </c>
      <c r="X2419" s="58">
        <v>0.65556992360190935</v>
      </c>
      <c r="Y2419" s="58">
        <v>0.85230795219850641</v>
      </c>
      <c r="Z2419" s="58">
        <v>0.93270865680234061</v>
      </c>
    </row>
    <row r="2420" spans="19:26" x14ac:dyDescent="0.2">
      <c r="S2420" s="58">
        <v>5.021465640432357</v>
      </c>
      <c r="T2420" s="58">
        <v>10.560896795263899</v>
      </c>
      <c r="U2420" s="58">
        <v>5.2459153648736701</v>
      </c>
      <c r="V2420" s="58">
        <v>11.962351301763261</v>
      </c>
      <c r="W2420" s="58">
        <v>0.82739060592144609</v>
      </c>
      <c r="X2420" s="58">
        <v>0.71666678533878725</v>
      </c>
      <c r="Y2420" s="58">
        <v>0.85378576376386872</v>
      </c>
      <c r="Z2420" s="58">
        <v>0.91249819396407517</v>
      </c>
    </row>
    <row r="2421" spans="19:26" x14ac:dyDescent="0.2">
      <c r="S2421" s="58">
        <v>3.269064133650482</v>
      </c>
      <c r="T2421" s="58">
        <v>4.8018522665384911</v>
      </c>
      <c r="U2421" s="58">
        <v>3.3439818576197329</v>
      </c>
      <c r="V2421" s="58">
        <v>5.4125630586560689</v>
      </c>
      <c r="W2421" s="58">
        <v>0.83590964764527798</v>
      </c>
      <c r="X2421" s="58">
        <v>0.56789222831385011</v>
      </c>
      <c r="Y2421" s="58">
        <v>0.86426957726255416</v>
      </c>
      <c r="Z2421" s="58">
        <v>0.9411560991388348</v>
      </c>
    </row>
    <row r="2422" spans="19:26" x14ac:dyDescent="0.2">
      <c r="S2422" s="58">
        <v>7.9095530774741611</v>
      </c>
      <c r="T2422" s="58">
        <v>45.942891445624106</v>
      </c>
      <c r="U2422" s="58">
        <v>7.8666206624466106</v>
      </c>
      <c r="V2422" s="58">
        <v>100.13669518316199</v>
      </c>
      <c r="W2422" s="58">
        <v>0.78629640270726986</v>
      </c>
      <c r="X2422" s="58">
        <v>0.5786075962933469</v>
      </c>
      <c r="Y2422" s="58">
        <v>0.84124108955457222</v>
      </c>
      <c r="Z2422" s="58">
        <v>0.87733940060240267</v>
      </c>
    </row>
    <row r="2423" spans="19:26" x14ac:dyDescent="0.2">
      <c r="S2423" s="58">
        <v>3.8819967032445972</v>
      </c>
      <c r="T2423" s="58">
        <v>6.4020106013889153</v>
      </c>
      <c r="U2423" s="58">
        <v>4.7254004049336826</v>
      </c>
      <c r="V2423" s="58">
        <v>7.1314516241739945</v>
      </c>
      <c r="W2423" s="58">
        <v>0.81244185381610678</v>
      </c>
      <c r="X2423" s="58">
        <v>0.70309538124341753</v>
      </c>
      <c r="Y2423" s="58">
        <v>0.84009830667481189</v>
      </c>
      <c r="Z2423" s="58">
        <v>0.93850147232953063</v>
      </c>
    </row>
    <row r="2424" spans="19:26" x14ac:dyDescent="0.2">
      <c r="S2424" s="58">
        <v>3.3343959409063904</v>
      </c>
      <c r="T2424" s="58">
        <v>5.0898186360760649</v>
      </c>
      <c r="U2424" s="58">
        <v>3.0342648824581193</v>
      </c>
      <c r="V2424" s="58">
        <v>5.5925281098099022</v>
      </c>
      <c r="W2424" s="58">
        <v>0.79184630792959776</v>
      </c>
      <c r="X2424" s="58">
        <v>0.72335676010035765</v>
      </c>
      <c r="Y2424" s="58">
        <v>0.78107409457327504</v>
      </c>
      <c r="Z2424" s="58">
        <v>0.9450171240834575</v>
      </c>
    </row>
    <row r="2425" spans="19:26" x14ac:dyDescent="0.2">
      <c r="S2425" s="58">
        <v>4.1742489768103876</v>
      </c>
      <c r="T2425" s="58">
        <v>7.4733452533416953</v>
      </c>
      <c r="U2425" s="58">
        <v>4.0035307173752699</v>
      </c>
      <c r="V2425" s="58">
        <v>9.1664886951345625</v>
      </c>
      <c r="W2425" s="58">
        <v>0.86751185445563439</v>
      </c>
      <c r="X2425" s="58">
        <v>0.67208764377174934</v>
      </c>
      <c r="Y2425" s="58">
        <v>0.85143304182181745</v>
      </c>
      <c r="Z2425" s="58">
        <v>0.91996566390119161</v>
      </c>
    </row>
    <row r="2426" spans="19:26" x14ac:dyDescent="0.2">
      <c r="S2426" s="58">
        <v>4.3703697614031887</v>
      </c>
      <c r="T2426" s="58">
        <v>7.9097048317857297</v>
      </c>
      <c r="U2426" s="58">
        <v>4.5372551403291626</v>
      </c>
      <c r="V2426" s="58">
        <v>6.3761119538591897</v>
      </c>
      <c r="W2426" s="58">
        <v>0.77168187744417571</v>
      </c>
      <c r="X2426" s="58">
        <v>0.69329537446749601</v>
      </c>
      <c r="Y2426" s="58">
        <v>0.81400539711445175</v>
      </c>
      <c r="Z2426" s="58">
        <v>0.92552647878585914</v>
      </c>
    </row>
    <row r="2427" spans="19:26" x14ac:dyDescent="0.2">
      <c r="S2427" s="58">
        <v>4.086977735627646</v>
      </c>
      <c r="T2427" s="58">
        <v>6.6960618994083445</v>
      </c>
      <c r="U2427" s="58">
        <v>3.6460627577436853</v>
      </c>
      <c r="V2427" s="58">
        <v>5.8915688212309298</v>
      </c>
      <c r="W2427" s="58">
        <v>0.76265031469935474</v>
      </c>
      <c r="X2427" s="58">
        <v>0.52950222445920681</v>
      </c>
      <c r="Y2427" s="58">
        <v>0.85981236848964682</v>
      </c>
      <c r="Z2427" s="58">
        <v>0.9262804080990209</v>
      </c>
    </row>
    <row r="2428" spans="19:26" x14ac:dyDescent="0.2">
      <c r="S2428" s="58">
        <v>4.7871565460698173</v>
      </c>
      <c r="T2428" s="58">
        <v>8.6449854047162518</v>
      </c>
      <c r="U2428" s="58">
        <v>4.6455794654163247</v>
      </c>
      <c r="V2428" s="58">
        <v>9.297818145090309</v>
      </c>
      <c r="W2428" s="58">
        <v>0.75287598659962252</v>
      </c>
      <c r="X2428" s="58">
        <v>0.65997727298912046</v>
      </c>
      <c r="Y2428" s="58">
        <v>0.88179303700637801</v>
      </c>
      <c r="Z2428" s="58">
        <v>0.93411561504660445</v>
      </c>
    </row>
    <row r="2429" spans="19:26" x14ac:dyDescent="0.2">
      <c r="S2429" s="58">
        <v>6.8110162930929796</v>
      </c>
      <c r="T2429" s="58">
        <v>18.900065921236344</v>
      </c>
      <c r="U2429" s="58">
        <v>7.0445882027835856</v>
      </c>
      <c r="V2429" s="58">
        <v>16.852690732071999</v>
      </c>
      <c r="W2429" s="58">
        <v>0.73647176498653721</v>
      </c>
      <c r="X2429" s="58">
        <v>0.77176963172958279</v>
      </c>
      <c r="Y2429" s="58">
        <v>0.86908416010735845</v>
      </c>
      <c r="Z2429" s="58">
        <v>0.90569808412084607</v>
      </c>
    </row>
    <row r="2430" spans="19:26" x14ac:dyDescent="0.2">
      <c r="S2430" s="58">
        <v>8.1327313388386724</v>
      </c>
      <c r="T2430" s="58">
        <v>82.026044647159097</v>
      </c>
      <c r="U2430" s="58">
        <v>9.0073378661756323</v>
      </c>
      <c r="V2430" s="58">
        <v>69.078825694194961</v>
      </c>
      <c r="W2430" s="58">
        <v>0.82940887784991013</v>
      </c>
      <c r="X2430" s="58">
        <v>0.66228544472082473</v>
      </c>
      <c r="Y2430" s="58">
        <v>0.83490849285711455</v>
      </c>
      <c r="Z2430" s="58">
        <v>0.87388425192950914</v>
      </c>
    </row>
    <row r="2431" spans="19:26" x14ac:dyDescent="0.2">
      <c r="S2431" s="58">
        <v>3.6383937139424325</v>
      </c>
      <c r="T2431" s="58">
        <v>5.8590019507097448</v>
      </c>
      <c r="U2431" s="58">
        <v>3.7976928919312978</v>
      </c>
      <c r="V2431" s="58">
        <v>7.1229463182114818</v>
      </c>
      <c r="W2431" s="58">
        <v>0.81172082489619113</v>
      </c>
      <c r="X2431" s="58">
        <v>0.67771936068198868</v>
      </c>
      <c r="Y2431" s="58">
        <v>0.80475086116533345</v>
      </c>
      <c r="Z2431" s="58">
        <v>0.93271448656427647</v>
      </c>
    </row>
    <row r="2432" spans="19:26" x14ac:dyDescent="0.2">
      <c r="S2432" s="58">
        <v>4.7465691320153498</v>
      </c>
      <c r="T2432" s="58">
        <v>9.7181390813486956</v>
      </c>
      <c r="U2432" s="58">
        <v>5.2291146342404558</v>
      </c>
      <c r="V2432" s="58">
        <v>12.556543706261625</v>
      </c>
      <c r="W2432" s="58">
        <v>0.784979908297045</v>
      </c>
      <c r="X2432" s="58">
        <v>0.63068436437642128</v>
      </c>
      <c r="Y2432" s="58">
        <v>0.79238343152481516</v>
      </c>
      <c r="Z2432" s="58">
        <v>0.90506780662897235</v>
      </c>
    </row>
    <row r="2433" spans="19:26" x14ac:dyDescent="0.2">
      <c r="S2433" s="58">
        <v>4.4177961076862626</v>
      </c>
      <c r="T2433" s="58">
        <v>8.0334058381400233</v>
      </c>
      <c r="U2433" s="58">
        <v>4.688374242975847</v>
      </c>
      <c r="V2433" s="58">
        <v>7.6804887018534735</v>
      </c>
      <c r="W2433" s="58">
        <v>0.7845048365157169</v>
      </c>
      <c r="X2433" s="58">
        <v>0.67923258619819227</v>
      </c>
      <c r="Y2433" s="58">
        <v>0.82936303007356749</v>
      </c>
      <c r="Z2433" s="58">
        <v>0.9243156434453601</v>
      </c>
    </row>
    <row r="2434" spans="19:26" x14ac:dyDescent="0.2">
      <c r="S2434" s="58">
        <v>5.2389651271194522</v>
      </c>
      <c r="T2434" s="58">
        <v>10.471076802789112</v>
      </c>
      <c r="U2434" s="58">
        <v>5.3584460037055912</v>
      </c>
      <c r="V2434" s="58">
        <v>11.30642378116397</v>
      </c>
      <c r="W2434" s="58">
        <v>0.71411110910203324</v>
      </c>
      <c r="X2434" s="58">
        <v>0.65741170211060906</v>
      </c>
      <c r="Y2434" s="58">
        <v>0.827592094882309</v>
      </c>
      <c r="Z2434" s="58">
        <v>0.92008764245973251</v>
      </c>
    </row>
    <row r="2435" spans="19:26" x14ac:dyDescent="0.2">
      <c r="S2435" s="58">
        <v>4.4482090849283233</v>
      </c>
      <c r="T2435" s="58">
        <v>8.0444897639071051</v>
      </c>
      <c r="U2435" s="58">
        <v>4.9636906544353856</v>
      </c>
      <c r="V2435" s="58">
        <v>9.6173550031860149</v>
      </c>
      <c r="W2435" s="58">
        <v>0.78366490885507756</v>
      </c>
      <c r="X2435" s="58">
        <v>0.7564625330725363</v>
      </c>
      <c r="Y2435" s="58">
        <v>0.84073117570572697</v>
      </c>
      <c r="Z2435" s="58">
        <v>0.93476124477662448</v>
      </c>
    </row>
    <row r="2436" spans="19:26" x14ac:dyDescent="0.2">
      <c r="S2436" s="58">
        <v>5.1161025053637426</v>
      </c>
      <c r="T2436" s="58">
        <v>10.845922126133589</v>
      </c>
      <c r="U2436" s="58">
        <v>4.8122645312128398</v>
      </c>
      <c r="V2436" s="58">
        <v>10.134635757262243</v>
      </c>
      <c r="W2436" s="58">
        <v>0.72096457829432425</v>
      </c>
      <c r="X2436" s="58">
        <v>0.55849980686858958</v>
      </c>
      <c r="Y2436" s="58">
        <v>0.77903061473220203</v>
      </c>
      <c r="Z2436" s="58">
        <v>0.90116498582707194</v>
      </c>
    </row>
    <row r="2437" spans="19:26" x14ac:dyDescent="0.2">
      <c r="S2437" s="58">
        <v>5.6185990210798344</v>
      </c>
      <c r="T2437" s="58">
        <v>11.997957315151858</v>
      </c>
      <c r="U2437" s="58">
        <v>5.2747990954879826</v>
      </c>
      <c r="V2437" s="58">
        <v>12.405949302440117</v>
      </c>
      <c r="W2437" s="58">
        <v>0.71254604752507456</v>
      </c>
      <c r="X2437" s="58">
        <v>0.69455540893483114</v>
      </c>
      <c r="Y2437" s="58">
        <v>0.83394560135509532</v>
      </c>
      <c r="Z2437" s="58">
        <v>0.91813597053776519</v>
      </c>
    </row>
    <row r="2438" spans="19:26" x14ac:dyDescent="0.2">
      <c r="S2438" s="58">
        <v>7.8728877238072865</v>
      </c>
      <c r="T2438" s="58">
        <v>34.332372748179367</v>
      </c>
      <c r="U2438" s="58">
        <v>9.0400932154420683</v>
      </c>
      <c r="V2438" s="58">
        <v>58.028396774567625</v>
      </c>
      <c r="W2438" s="58">
        <v>0.69759698061715147</v>
      </c>
      <c r="X2438" s="58">
        <v>0.57944674134421148</v>
      </c>
      <c r="Y2438" s="58">
        <v>0.80375230083044336</v>
      </c>
      <c r="Z2438" s="58">
        <v>0.88203053736465187</v>
      </c>
    </row>
    <row r="2439" spans="19:26" x14ac:dyDescent="0.2">
      <c r="S2439" s="58">
        <v>4.7189410463323744</v>
      </c>
      <c r="T2439" s="58">
        <v>8.8256485685085124</v>
      </c>
      <c r="U2439" s="58">
        <v>5.0079147361921947</v>
      </c>
      <c r="V2439" s="58">
        <v>8.8982857129253841</v>
      </c>
      <c r="W2439" s="58">
        <v>0.74151577360054743</v>
      </c>
      <c r="X2439" s="58">
        <v>0.62178197652836831</v>
      </c>
      <c r="Y2439" s="58">
        <v>0.82386060692084839</v>
      </c>
      <c r="Z2439" s="58">
        <v>0.91958855715790866</v>
      </c>
    </row>
    <row r="2440" spans="19:26" x14ac:dyDescent="0.2">
      <c r="S2440" s="58">
        <v>5.3848198786240511</v>
      </c>
      <c r="T2440" s="58">
        <v>11.228901972861486</v>
      </c>
      <c r="U2440" s="58">
        <v>5.2754284925831723</v>
      </c>
      <c r="V2440" s="58">
        <v>11.89168575687208</v>
      </c>
      <c r="W2440" s="58">
        <v>0.71577147385282514</v>
      </c>
      <c r="X2440" s="58">
        <v>0.73864377667895409</v>
      </c>
      <c r="Y2440" s="58">
        <v>0.82094703046627848</v>
      </c>
      <c r="Z2440" s="58">
        <v>0.92231189846502704</v>
      </c>
    </row>
    <row r="2441" spans="19:26" x14ac:dyDescent="0.2">
      <c r="S2441" s="58">
        <v>3.5935339280493199</v>
      </c>
      <c r="T2441" s="58">
        <v>5.8730010406587869</v>
      </c>
      <c r="U2441" s="58">
        <v>3.6196407170209688</v>
      </c>
      <c r="V2441" s="58">
        <v>6.1880248948801793</v>
      </c>
      <c r="W2441" s="58">
        <v>0.87650104290052622</v>
      </c>
      <c r="X2441" s="58">
        <v>0.67685351384940484</v>
      </c>
      <c r="Y2441" s="58">
        <v>0.81004425668607227</v>
      </c>
      <c r="Z2441" s="58">
        <v>0.9241019176154236</v>
      </c>
    </row>
    <row r="2442" spans="19:26" x14ac:dyDescent="0.2">
      <c r="S2442" s="58">
        <v>5.3256655758245364</v>
      </c>
      <c r="T2442" s="58">
        <v>12.152366120052125</v>
      </c>
      <c r="U2442" s="58">
        <v>5.3938815936239273</v>
      </c>
      <c r="V2442" s="58">
        <v>12.50772702465191</v>
      </c>
      <c r="W2442" s="58">
        <v>0.80319490776492142</v>
      </c>
      <c r="X2442" s="58">
        <v>0.70996622617796301</v>
      </c>
      <c r="Y2442" s="58">
        <v>0.83140097848173666</v>
      </c>
      <c r="Z2442" s="58">
        <v>0.90592939028031971</v>
      </c>
    </row>
    <row r="2443" spans="19:26" x14ac:dyDescent="0.2">
      <c r="S2443" s="58">
        <v>7.887953906942565</v>
      </c>
      <c r="T2443" s="58">
        <v>65.227323359762636</v>
      </c>
      <c r="U2443" s="58">
        <v>7.9922649905138599</v>
      </c>
      <c r="V2443" s="58">
        <v>84.775977715236309</v>
      </c>
      <c r="W2443" s="58">
        <v>0.84517285836226153</v>
      </c>
      <c r="X2443" s="58">
        <v>0.74117119475194848</v>
      </c>
      <c r="Y2443" s="58">
        <v>0.84059859332431075</v>
      </c>
      <c r="Z2443" s="58">
        <v>0.87584396857180624</v>
      </c>
    </row>
    <row r="2444" spans="19:26" x14ac:dyDescent="0.2">
      <c r="S2444" s="58">
        <v>3.0188212985259164</v>
      </c>
      <c r="T2444" s="58">
        <v>4.3324138891201311</v>
      </c>
      <c r="U2444" s="58">
        <v>2.6560713039888717</v>
      </c>
      <c r="V2444" s="58">
        <v>4.093228877741879</v>
      </c>
      <c r="W2444" s="58">
        <v>0.84957284322372584</v>
      </c>
      <c r="X2444" s="58">
        <v>0.66542427165515972</v>
      </c>
      <c r="Y2444" s="58">
        <v>0.82192670924659761</v>
      </c>
      <c r="Z2444" s="58">
        <v>0.95055323797655744</v>
      </c>
    </row>
    <row r="2445" spans="19:26" x14ac:dyDescent="0.2">
      <c r="S2445" s="58">
        <v>3.2048540478444005</v>
      </c>
      <c r="T2445" s="58">
        <v>4.698376461568146</v>
      </c>
      <c r="U2445" s="58">
        <v>3.3756113690590355</v>
      </c>
      <c r="V2445" s="58">
        <v>4.8978886670769022</v>
      </c>
      <c r="W2445" s="58">
        <v>0.81684751840085856</v>
      </c>
      <c r="X2445" s="58">
        <v>0.64766747038080608</v>
      </c>
      <c r="Y2445" s="58">
        <v>0.82844638080065369</v>
      </c>
      <c r="Z2445" s="58">
        <v>0.95003409121361948</v>
      </c>
    </row>
    <row r="2446" spans="19:26" x14ac:dyDescent="0.2">
      <c r="S2446" s="58">
        <v>4.6445893330052535</v>
      </c>
      <c r="T2446" s="58">
        <v>9.0076438607891571</v>
      </c>
      <c r="U2446" s="58">
        <v>4.6060271305246641</v>
      </c>
      <c r="V2446" s="58">
        <v>9.4014826611308422</v>
      </c>
      <c r="W2446" s="58">
        <v>0.78839274621613598</v>
      </c>
      <c r="X2446" s="58">
        <v>0.66521090345159095</v>
      </c>
      <c r="Y2446" s="58">
        <v>0.81814369536398834</v>
      </c>
      <c r="Z2446" s="58">
        <v>0.91461302288026125</v>
      </c>
    </row>
    <row r="2447" spans="19:26" x14ac:dyDescent="0.2">
      <c r="S2447" s="58">
        <v>3.1721717567705197</v>
      </c>
      <c r="T2447" s="58">
        <v>4.6108271066866386</v>
      </c>
      <c r="U2447" s="58">
        <v>3.1438501514949726</v>
      </c>
      <c r="V2447" s="58">
        <v>3.9295085080933521</v>
      </c>
      <c r="W2447" s="58">
        <v>0.79615854270624264</v>
      </c>
      <c r="X2447" s="58">
        <v>0.5458104187948305</v>
      </c>
      <c r="Y2447" s="58">
        <v>0.81891156359817474</v>
      </c>
      <c r="Z2447" s="58">
        <v>0.93678406398002456</v>
      </c>
    </row>
    <row r="2448" spans="19:26" x14ac:dyDescent="0.2">
      <c r="S2448" s="58">
        <v>4.6391241090964614</v>
      </c>
      <c r="T2448" s="58">
        <v>9.5092660273714245</v>
      </c>
      <c r="U2448" s="58">
        <v>4.7440499540391539</v>
      </c>
      <c r="V2448" s="58">
        <v>11.342757879370801</v>
      </c>
      <c r="W2448" s="58">
        <v>0.87254301315909644</v>
      </c>
      <c r="X2448" s="58">
        <v>0.60077559594881025</v>
      </c>
      <c r="Y2448" s="58">
        <v>0.82896276696372462</v>
      </c>
      <c r="Z2448" s="58">
        <v>0.90082527560929571</v>
      </c>
    </row>
    <row r="2449" spans="19:26" x14ac:dyDescent="0.2">
      <c r="S2449" s="58">
        <v>3.9464189637141565</v>
      </c>
      <c r="T2449" s="58">
        <v>6.5637333369048889</v>
      </c>
      <c r="U2449" s="58">
        <v>4.0079245158727614</v>
      </c>
      <c r="V2449" s="58">
        <v>7.5366522523786879</v>
      </c>
      <c r="W2449" s="58">
        <v>0.79005858969694176</v>
      </c>
      <c r="X2449" s="58">
        <v>0.61104963329457807</v>
      </c>
      <c r="Y2449" s="58">
        <v>0.82802273318484554</v>
      </c>
      <c r="Z2449" s="58">
        <v>0.9270365955313693</v>
      </c>
    </row>
    <row r="2450" spans="19:26" x14ac:dyDescent="0.2">
      <c r="S2450" s="58">
        <v>3.5460507506155245</v>
      </c>
      <c r="T2450" s="58">
        <v>5.608216105135698</v>
      </c>
      <c r="U2450" s="58">
        <v>3.470001727074286</v>
      </c>
      <c r="V2450" s="58">
        <v>5.0986841842800716</v>
      </c>
      <c r="W2450" s="58">
        <v>0.82514752776751932</v>
      </c>
      <c r="X2450" s="58">
        <v>0.71335271997376581</v>
      </c>
      <c r="Y2450" s="58">
        <v>0.81327762022542949</v>
      </c>
      <c r="Z2450" s="58">
        <v>0.93971399148093748</v>
      </c>
    </row>
    <row r="2451" spans="19:26" x14ac:dyDescent="0.2">
      <c r="S2451" s="58">
        <v>4.8528993696026355</v>
      </c>
      <c r="T2451" s="58">
        <v>9.8230256529066686</v>
      </c>
      <c r="U2451" s="58">
        <v>4.6784469997122899</v>
      </c>
      <c r="V2451" s="58">
        <v>9.4214068653510559</v>
      </c>
      <c r="W2451" s="58">
        <v>0.82420943455390772</v>
      </c>
      <c r="X2451" s="58">
        <v>0.68298854418172961</v>
      </c>
      <c r="Y2451" s="58">
        <v>0.84996849298910293</v>
      </c>
      <c r="Z2451" s="58">
        <v>0.91287746934524117</v>
      </c>
    </row>
    <row r="2452" spans="19:26" x14ac:dyDescent="0.2">
      <c r="S2452" s="58">
        <v>3.5192618232631268</v>
      </c>
      <c r="T2452" s="58">
        <v>5.5540506328646311</v>
      </c>
      <c r="U2452" s="58">
        <v>2.7444617160270997</v>
      </c>
      <c r="V2452" s="58">
        <v>5.3943805506258817</v>
      </c>
      <c r="W2452" s="58">
        <v>0.82397729907298067</v>
      </c>
      <c r="X2452" s="58">
        <v>0.60184068616514386</v>
      </c>
      <c r="Y2452" s="58">
        <v>0.80739933296468747</v>
      </c>
      <c r="Z2452" s="58">
        <v>0.92562827348114984</v>
      </c>
    </row>
    <row r="2453" spans="19:26" x14ac:dyDescent="0.2">
      <c r="S2453" s="58">
        <v>3.6427326420717052</v>
      </c>
      <c r="T2453" s="58">
        <v>5.6897598419881383</v>
      </c>
      <c r="U2453" s="58">
        <v>4.3494185494309834</v>
      </c>
      <c r="V2453" s="58">
        <v>5.777491481993021</v>
      </c>
      <c r="W2453" s="58">
        <v>0.77512461641203334</v>
      </c>
      <c r="X2453" s="58">
        <v>0.56182609567882225</v>
      </c>
      <c r="Y2453" s="58">
        <v>0.82485088689778707</v>
      </c>
      <c r="Z2453" s="58">
        <v>0.9310649320455483</v>
      </c>
    </row>
    <row r="2454" spans="19:26" x14ac:dyDescent="0.2">
      <c r="S2454" s="58">
        <v>4.2777369850055207</v>
      </c>
      <c r="T2454" s="58">
        <v>7.5709217959688466</v>
      </c>
      <c r="U2454" s="58">
        <v>3.3257572744053179</v>
      </c>
      <c r="V2454" s="58">
        <v>6.1336315904870258</v>
      </c>
      <c r="W2454" s="58">
        <v>0.79661003695933419</v>
      </c>
      <c r="X2454" s="58">
        <v>0.64142825058503639</v>
      </c>
      <c r="Y2454" s="58">
        <v>0.83739008071950471</v>
      </c>
      <c r="Z2454" s="58">
        <v>0.9233145601491779</v>
      </c>
    </row>
    <row r="2455" spans="19:26" x14ac:dyDescent="0.2">
      <c r="S2455" s="58">
        <v>2.2354262368268905</v>
      </c>
      <c r="T2455" s="58">
        <v>2.8090373183519133</v>
      </c>
      <c r="U2455" s="58">
        <v>2.4477129361172896</v>
      </c>
      <c r="V2455" s="58">
        <v>2.7874678627383873</v>
      </c>
      <c r="W2455" s="58">
        <v>0.85990312527495638</v>
      </c>
      <c r="X2455" s="58">
        <v>0.51019557624749323</v>
      </c>
      <c r="Y2455" s="58">
        <v>0.79488409803160898</v>
      </c>
      <c r="Z2455" s="58">
        <v>0.94722326672883828</v>
      </c>
    </row>
    <row r="2456" spans="19:26" x14ac:dyDescent="0.2">
      <c r="S2456" s="58">
        <v>4.558538173616312</v>
      </c>
      <c r="T2456" s="58">
        <v>8.5228807918385066</v>
      </c>
      <c r="U2456" s="58">
        <v>4.8157720707228844</v>
      </c>
      <c r="V2456" s="58">
        <v>9.5929551483811721</v>
      </c>
      <c r="W2456" s="58">
        <v>0.79390315655891408</v>
      </c>
      <c r="X2456" s="58">
        <v>0.74299036970635757</v>
      </c>
      <c r="Y2456" s="58">
        <v>0.83864730787111275</v>
      </c>
      <c r="Z2456" s="58">
        <v>0.92754003271155683</v>
      </c>
    </row>
    <row r="2457" spans="19:26" x14ac:dyDescent="0.2">
      <c r="S2457" s="58">
        <v>5.9529807885284427</v>
      </c>
      <c r="T2457" s="58">
        <v>12.340696708272867</v>
      </c>
      <c r="U2457" s="58">
        <v>6.7611609255163359</v>
      </c>
      <c r="V2457" s="58">
        <v>16.806958260947383</v>
      </c>
      <c r="W2457" s="58">
        <v>0.70174735235132402</v>
      </c>
      <c r="X2457" s="58">
        <v>0.61445882261638518</v>
      </c>
      <c r="Y2457" s="58">
        <v>0.88516535975573862</v>
      </c>
      <c r="Z2457" s="58">
        <v>0.91954563193464067</v>
      </c>
    </row>
    <row r="2458" spans="19:26" x14ac:dyDescent="0.2">
      <c r="S2458" s="58">
        <v>4.0974916624649591</v>
      </c>
      <c r="T2458" s="58">
        <v>7.3416092980525134</v>
      </c>
      <c r="U2458" s="58">
        <v>4.2857629459463</v>
      </c>
      <c r="V2458" s="58">
        <v>7.1659958442486307</v>
      </c>
      <c r="W2458" s="58">
        <v>0.86168002067095917</v>
      </c>
      <c r="X2458" s="58">
        <v>0.80053654282623354</v>
      </c>
      <c r="Y2458" s="58">
        <v>0.8262222936548318</v>
      </c>
      <c r="Z2458" s="58">
        <v>0.92852546350891962</v>
      </c>
    </row>
    <row r="2459" spans="19:26" x14ac:dyDescent="0.2">
      <c r="S2459" s="58">
        <v>5.8118605868134647</v>
      </c>
      <c r="T2459" s="58">
        <v>14.358532954693002</v>
      </c>
      <c r="U2459" s="58">
        <v>6.1988197152366622</v>
      </c>
      <c r="V2459" s="58">
        <v>13.78499283058536</v>
      </c>
      <c r="W2459" s="58">
        <v>0.78787607204900334</v>
      </c>
      <c r="X2459" s="58">
        <v>0.68190244922876697</v>
      </c>
      <c r="Y2459" s="58">
        <v>0.84739884673010979</v>
      </c>
      <c r="Z2459" s="58">
        <v>0.9018862918217625</v>
      </c>
    </row>
    <row r="2460" spans="19:26" x14ac:dyDescent="0.2">
      <c r="S2460" s="58">
        <v>6.7247521300668804</v>
      </c>
      <c r="T2460" s="58">
        <v>21.069803424640472</v>
      </c>
      <c r="U2460" s="58">
        <v>7.0474532577148796</v>
      </c>
      <c r="V2460" s="58">
        <v>26.953794913148243</v>
      </c>
      <c r="W2460" s="58">
        <v>0.75148047426542541</v>
      </c>
      <c r="X2460" s="58">
        <v>0.71171038095197303</v>
      </c>
      <c r="Y2460" s="58">
        <v>0.82977454676356288</v>
      </c>
      <c r="Z2460" s="58">
        <v>0.89387617403752573</v>
      </c>
    </row>
    <row r="2461" spans="19:26" x14ac:dyDescent="0.2">
      <c r="S2461" s="58">
        <v>3.0363956913397141</v>
      </c>
      <c r="T2461" s="58">
        <v>4.3330956087639763</v>
      </c>
      <c r="U2461" s="58">
        <v>3.3098052586860622</v>
      </c>
      <c r="V2461" s="58">
        <v>4.9635480364365137</v>
      </c>
      <c r="W2461" s="58">
        <v>0.78376234209094053</v>
      </c>
      <c r="X2461" s="58">
        <v>0.57678092199231834</v>
      </c>
      <c r="Y2461" s="58">
        <v>0.7972431676119961</v>
      </c>
      <c r="Z2461" s="58">
        <v>0.94273467218013129</v>
      </c>
    </row>
    <row r="2462" spans="19:26" x14ac:dyDescent="0.2">
      <c r="S2462" s="58">
        <v>4.8990258774827726</v>
      </c>
      <c r="T2462" s="58">
        <v>9.3377725815880233</v>
      </c>
      <c r="U2462" s="58">
        <v>4.6416609355712204</v>
      </c>
      <c r="V2462" s="58">
        <v>6.8071935511724799</v>
      </c>
      <c r="W2462" s="58">
        <v>0.78156547758225858</v>
      </c>
      <c r="X2462" s="58">
        <v>0.7431050410963751</v>
      </c>
      <c r="Y2462" s="58">
        <v>0.87683088637176032</v>
      </c>
      <c r="Z2462" s="58">
        <v>0.93184682419622999</v>
      </c>
    </row>
    <row r="2463" spans="19:26" x14ac:dyDescent="0.2">
      <c r="S2463" s="58">
        <v>4.2959155093929144</v>
      </c>
      <c r="T2463" s="58">
        <v>7.8445864697244847</v>
      </c>
      <c r="U2463" s="58">
        <v>4.7210798561145522</v>
      </c>
      <c r="V2463" s="58">
        <v>8.164937144111752</v>
      </c>
      <c r="W2463" s="58">
        <v>0.83290146083873051</v>
      </c>
      <c r="X2463" s="58">
        <v>0.68804451374269071</v>
      </c>
      <c r="Y2463" s="58">
        <v>0.83470936049970734</v>
      </c>
      <c r="Z2463" s="58">
        <v>0.92037101802680166</v>
      </c>
    </row>
    <row r="2464" spans="19:26" x14ac:dyDescent="0.2">
      <c r="S2464" s="58">
        <v>5.9563654425753434</v>
      </c>
      <c r="T2464" s="58">
        <v>15.699913616852335</v>
      </c>
      <c r="U2464" s="58">
        <v>5.4790112336482473</v>
      </c>
      <c r="V2464" s="58">
        <v>16.422276257890811</v>
      </c>
      <c r="W2464" s="58">
        <v>0.82570906733325677</v>
      </c>
      <c r="X2464" s="58">
        <v>0.71164252448898979</v>
      </c>
      <c r="Y2464" s="58">
        <v>0.866319982869592</v>
      </c>
      <c r="Z2464" s="58">
        <v>0.89941048823486858</v>
      </c>
    </row>
    <row r="2465" spans="19:26" x14ac:dyDescent="0.2">
      <c r="S2465" s="58">
        <v>6.0839530366959629</v>
      </c>
      <c r="T2465" s="58">
        <v>16.736860085753872</v>
      </c>
      <c r="U2465" s="58">
        <v>7.168130846960076</v>
      </c>
      <c r="V2465" s="58">
        <v>25.947984275871487</v>
      </c>
      <c r="W2465" s="58">
        <v>0.78733810904171553</v>
      </c>
      <c r="X2465" s="58">
        <v>0.57480108202901359</v>
      </c>
      <c r="Y2465" s="58">
        <v>0.83292632229933183</v>
      </c>
      <c r="Z2465" s="58">
        <v>0.89069602860929753</v>
      </c>
    </row>
    <row r="2466" spans="19:26" x14ac:dyDescent="0.2">
      <c r="S2466" s="58">
        <v>4.7824995707277935</v>
      </c>
      <c r="T2466" s="58">
        <v>8.9251454351044561</v>
      </c>
      <c r="U2466" s="58">
        <v>4.2516515987280732</v>
      </c>
      <c r="V2466" s="58">
        <v>8.7211250045265469</v>
      </c>
      <c r="W2466" s="58">
        <v>0.78922301833142006</v>
      </c>
      <c r="X2466" s="58">
        <v>0.71619177478036267</v>
      </c>
      <c r="Y2466" s="58">
        <v>0.88229400295720806</v>
      </c>
      <c r="Z2466" s="58">
        <v>0.93150835350888939</v>
      </c>
    </row>
    <row r="2467" spans="19:26" x14ac:dyDescent="0.2">
      <c r="S2467" s="58">
        <v>3.6726546239026909</v>
      </c>
      <c r="T2467" s="58">
        <v>5.7057450991109917</v>
      </c>
      <c r="U2467" s="58">
        <v>3.9877895075146075</v>
      </c>
      <c r="V2467" s="58">
        <v>5.4733000498129023</v>
      </c>
      <c r="W2467" s="58">
        <v>0.76411292335979175</v>
      </c>
      <c r="X2467" s="58">
        <v>0.53783123254403675</v>
      </c>
      <c r="Y2467" s="58">
        <v>0.83267424472235796</v>
      </c>
      <c r="Z2467" s="58">
        <v>0.93121463436526797</v>
      </c>
    </row>
    <row r="2468" spans="19:26" x14ac:dyDescent="0.2">
      <c r="S2468" s="58">
        <v>3.5939895332716469</v>
      </c>
      <c r="T2468" s="58">
        <v>5.4804892814038935</v>
      </c>
      <c r="U2468" s="58">
        <v>3.4727477526996173</v>
      </c>
      <c r="V2468" s="58">
        <v>6.3528388936317253</v>
      </c>
      <c r="W2468" s="58">
        <v>0.75940916381736445</v>
      </c>
      <c r="X2468" s="58">
        <v>0.59478885775077794</v>
      </c>
      <c r="Y2468" s="58">
        <v>0.83708004859770013</v>
      </c>
      <c r="Z2468" s="58">
        <v>0.94509240827918706</v>
      </c>
    </row>
    <row r="2469" spans="19:26" x14ac:dyDescent="0.2">
      <c r="S2469" s="58">
        <v>6.1536888189570993</v>
      </c>
      <c r="T2469" s="58">
        <v>16.306266899575359</v>
      </c>
      <c r="U2469" s="58">
        <v>6.1963223950050113</v>
      </c>
      <c r="V2469" s="58">
        <v>16.361251145752213</v>
      </c>
      <c r="W2469" s="58">
        <v>0.7400127610033348</v>
      </c>
      <c r="X2469" s="58">
        <v>0.67391479095994999</v>
      </c>
      <c r="Y2469" s="58">
        <v>0.81708047777933102</v>
      </c>
      <c r="Z2469" s="58">
        <v>0.89874407737909601</v>
      </c>
    </row>
    <row r="2470" spans="19:26" x14ac:dyDescent="0.2">
      <c r="S2470" s="58">
        <v>3.5918857572110943</v>
      </c>
      <c r="T2470" s="58">
        <v>5.7345490266163681</v>
      </c>
      <c r="U2470" s="58">
        <v>3.7142231719402745</v>
      </c>
      <c r="V2470" s="58">
        <v>6.9684002360329487</v>
      </c>
      <c r="W2470" s="58">
        <v>0.78839919569664785</v>
      </c>
      <c r="X2470" s="58">
        <v>0.69552529053529533</v>
      </c>
      <c r="Y2470" s="58">
        <v>0.78788398093450673</v>
      </c>
      <c r="Z2470" s="58">
        <v>0.93592374920317334</v>
      </c>
    </row>
    <row r="2471" spans="19:26" x14ac:dyDescent="0.2">
      <c r="S2471" s="58">
        <v>4.4992053091138473</v>
      </c>
      <c r="T2471" s="58">
        <v>8.2702344826095846</v>
      </c>
      <c r="U2471" s="58">
        <v>4.346398746953736</v>
      </c>
      <c r="V2471" s="58">
        <v>9.5097982611333247</v>
      </c>
      <c r="W2471" s="58">
        <v>0.7704797193475732</v>
      </c>
      <c r="X2471" s="58">
        <v>0.76519532313673966</v>
      </c>
      <c r="Y2471" s="58">
        <v>0.82386294405844773</v>
      </c>
      <c r="Z2471" s="58">
        <v>0.93250707870082195</v>
      </c>
    </row>
    <row r="2472" spans="19:26" x14ac:dyDescent="0.2">
      <c r="S2472" s="58">
        <v>4.2269887958109953</v>
      </c>
      <c r="T2472" s="58">
        <v>7.1573947803322184</v>
      </c>
      <c r="U2472" s="58">
        <v>3.892345534705266</v>
      </c>
      <c r="V2472" s="58">
        <v>6.0382124233920171</v>
      </c>
      <c r="W2472" s="58">
        <v>0.74445799489350206</v>
      </c>
      <c r="X2472" s="58">
        <v>0.6341755289473473</v>
      </c>
      <c r="Y2472" s="58">
        <v>0.83220839148572623</v>
      </c>
      <c r="Z2472" s="58">
        <v>0.9342440086461431</v>
      </c>
    </row>
    <row r="2473" spans="19:26" x14ac:dyDescent="0.2">
      <c r="S2473" s="58">
        <v>3.3815971604146209</v>
      </c>
      <c r="T2473" s="58">
        <v>5.2106803770188499</v>
      </c>
      <c r="U2473" s="58">
        <v>3.330099960598071</v>
      </c>
      <c r="V2473" s="58">
        <v>6.1156937377939196</v>
      </c>
      <c r="W2473" s="58">
        <v>0.85302500819888238</v>
      </c>
      <c r="X2473" s="58">
        <v>0.72161120372282506</v>
      </c>
      <c r="Y2473" s="58">
        <v>0.82069621025689576</v>
      </c>
      <c r="Z2473" s="58">
        <v>0.94297321209548579</v>
      </c>
    </row>
    <row r="2474" spans="19:26" x14ac:dyDescent="0.2">
      <c r="S2474" s="58">
        <v>5.2710869799077278</v>
      </c>
      <c r="T2474" s="58">
        <v>10.628982900338285</v>
      </c>
      <c r="U2474" s="58">
        <v>6.8745163555882494</v>
      </c>
      <c r="V2474" s="58">
        <v>13.317185800816148</v>
      </c>
      <c r="W2474" s="58">
        <v>0.73373423944795402</v>
      </c>
      <c r="X2474" s="58">
        <v>0.66342686293685704</v>
      </c>
      <c r="Y2474" s="58">
        <v>0.84567250475718214</v>
      </c>
      <c r="Z2474" s="58">
        <v>0.91959381179644983</v>
      </c>
    </row>
    <row r="2475" spans="19:26" x14ac:dyDescent="0.2">
      <c r="S2475" s="58">
        <v>6.0797097542291691</v>
      </c>
      <c r="T2475" s="58">
        <v>14.094930179529316</v>
      </c>
      <c r="U2475" s="58">
        <v>6.2102680898766263</v>
      </c>
      <c r="V2475" s="58">
        <v>11.913374919401202</v>
      </c>
      <c r="W2475" s="58">
        <v>0.75356086122305987</v>
      </c>
      <c r="X2475" s="58">
        <v>0.77729935665519301</v>
      </c>
      <c r="Y2475" s="58">
        <v>0.8884751785185383</v>
      </c>
      <c r="Z2475" s="58">
        <v>0.91872026859788036</v>
      </c>
    </row>
    <row r="2476" spans="19:26" x14ac:dyDescent="0.2">
      <c r="S2476" s="58">
        <v>6.5828103263980493</v>
      </c>
      <c r="T2476" s="58">
        <v>19.278334442259908</v>
      </c>
      <c r="U2476" s="58">
        <v>5.2139396490150025</v>
      </c>
      <c r="V2476" s="58">
        <v>13.678099751016587</v>
      </c>
      <c r="W2476" s="58">
        <v>0.7452273567220945</v>
      </c>
      <c r="X2476" s="58">
        <v>0.57039127043129945</v>
      </c>
      <c r="Y2476" s="58">
        <v>0.83175024124361441</v>
      </c>
      <c r="Z2476" s="58">
        <v>0.89017804764660391</v>
      </c>
    </row>
    <row r="2477" spans="19:26" x14ac:dyDescent="0.2">
      <c r="S2477" s="58">
        <v>4.7000995811726876</v>
      </c>
      <c r="T2477" s="58">
        <v>8.7499342306388943</v>
      </c>
      <c r="U2477" s="58">
        <v>4.8618623033760002</v>
      </c>
      <c r="V2477" s="58">
        <v>8.2995132101430116</v>
      </c>
      <c r="W2477" s="58">
        <v>0.77346451860968535</v>
      </c>
      <c r="X2477" s="58">
        <v>0.6812157015421042</v>
      </c>
      <c r="Y2477" s="58">
        <v>0.85364344087017663</v>
      </c>
      <c r="Z2477" s="58">
        <v>0.92633941526965313</v>
      </c>
    </row>
    <row r="2478" spans="19:26" x14ac:dyDescent="0.2">
      <c r="S2478" s="58">
        <v>4.7116118220125642</v>
      </c>
      <c r="T2478" s="58">
        <v>9.8017821343913525</v>
      </c>
      <c r="U2478" s="58">
        <v>5.6001982433317758</v>
      </c>
      <c r="V2478" s="58">
        <v>10.531761597747389</v>
      </c>
      <c r="W2478" s="58">
        <v>0.81254561742296261</v>
      </c>
      <c r="X2478" s="58">
        <v>0.73442130752588208</v>
      </c>
      <c r="Y2478" s="58">
        <v>0.79336142237304985</v>
      </c>
      <c r="Z2478" s="58">
        <v>0.90908914116999151</v>
      </c>
    </row>
    <row r="2479" spans="19:26" x14ac:dyDescent="0.2">
      <c r="S2479" s="58">
        <v>8.3323665035246197</v>
      </c>
      <c r="T2479" s="58">
        <v>35.426383167158882</v>
      </c>
      <c r="U2479" s="58">
        <v>7.9124175033170534</v>
      </c>
      <c r="V2479" s="58">
        <v>35.892457983516643</v>
      </c>
      <c r="W2479" s="58">
        <v>0.72105578831090322</v>
      </c>
      <c r="X2479" s="58">
        <v>0.70843281009199066</v>
      </c>
      <c r="Y2479" s="58">
        <v>0.86999297775421158</v>
      </c>
      <c r="Z2479" s="58">
        <v>0.88776529535777171</v>
      </c>
    </row>
    <row r="2480" spans="19:26" x14ac:dyDescent="0.2">
      <c r="S2480" s="58">
        <v>7.4475377366796272</v>
      </c>
      <c r="T2480" s="58">
        <v>36.453630626622825</v>
      </c>
      <c r="U2480" s="58">
        <v>6.7723037793367427</v>
      </c>
      <c r="V2480" s="58">
        <v>26.869525495046105</v>
      </c>
      <c r="W2480" s="58">
        <v>0.78781248252518277</v>
      </c>
      <c r="X2480" s="58">
        <v>0.57564126545354655</v>
      </c>
      <c r="Y2480" s="58">
        <v>0.82619356284449819</v>
      </c>
      <c r="Z2480" s="58">
        <v>0.87881751678437603</v>
      </c>
    </row>
    <row r="2481" spans="19:26" x14ac:dyDescent="0.2">
      <c r="S2481" s="58">
        <v>6.3817121115381088</v>
      </c>
      <c r="T2481" s="58">
        <v>20.288003275025627</v>
      </c>
      <c r="U2481" s="58">
        <v>6.596857544604231</v>
      </c>
      <c r="V2481" s="58">
        <v>25.640692267515618</v>
      </c>
      <c r="W2481" s="58">
        <v>0.82023960852141875</v>
      </c>
      <c r="X2481" s="58">
        <v>0.63229650310794061</v>
      </c>
      <c r="Y2481" s="58">
        <v>0.84108950613267641</v>
      </c>
      <c r="Z2481" s="58">
        <v>0.88800681272508231</v>
      </c>
    </row>
    <row r="2482" spans="19:26" x14ac:dyDescent="0.2">
      <c r="S2482" s="58">
        <v>5.6248470391792038</v>
      </c>
      <c r="T2482" s="58">
        <v>13.840305813244491</v>
      </c>
      <c r="U2482" s="58">
        <v>5.5375331577666485</v>
      </c>
      <c r="V2482" s="58">
        <v>12.908190002241952</v>
      </c>
      <c r="W2482" s="58">
        <v>0.72701873057723265</v>
      </c>
      <c r="X2482" s="58">
        <v>0.73583895048705616</v>
      </c>
      <c r="Y2482" s="58">
        <v>0.77518055669280039</v>
      </c>
      <c r="Z2482" s="58">
        <v>0.90328184054995486</v>
      </c>
    </row>
    <row r="2483" spans="19:26" x14ac:dyDescent="0.2">
      <c r="S2483" s="58">
        <v>5.2995878409479351</v>
      </c>
      <c r="T2483" s="58">
        <v>10.946706229398</v>
      </c>
      <c r="U2483" s="58">
        <v>5.0359247298333241</v>
      </c>
      <c r="V2483" s="58">
        <v>9.8810308483672049</v>
      </c>
      <c r="W2483" s="58">
        <v>0.72615870309548292</v>
      </c>
      <c r="X2483" s="58">
        <v>0.58790733257195149</v>
      </c>
      <c r="Y2483" s="58">
        <v>0.82534796375748809</v>
      </c>
      <c r="Z2483" s="58">
        <v>0.9093017602257133</v>
      </c>
    </row>
    <row r="2484" spans="19:26" x14ac:dyDescent="0.2">
      <c r="S2484" s="58">
        <v>4.8217359677150613</v>
      </c>
      <c r="T2484" s="58">
        <v>9.134280269910656</v>
      </c>
      <c r="U2484" s="58">
        <v>5.7388909281465548</v>
      </c>
      <c r="V2484" s="58">
        <v>9.6486987119741805</v>
      </c>
      <c r="W2484" s="58">
        <v>0.76565311182469575</v>
      </c>
      <c r="X2484" s="58">
        <v>0.65742363456880659</v>
      </c>
      <c r="Y2484" s="58">
        <v>0.85301941481829036</v>
      </c>
      <c r="Z2484" s="58">
        <v>0.92273046113640778</v>
      </c>
    </row>
    <row r="2485" spans="19:26" x14ac:dyDescent="0.2">
      <c r="S2485" s="58">
        <v>5.2154934256761578</v>
      </c>
      <c r="T2485" s="58">
        <v>10.877314926572931</v>
      </c>
      <c r="U2485" s="58">
        <v>4.8463190929142765</v>
      </c>
      <c r="V2485" s="58">
        <v>8.5238167415185071</v>
      </c>
      <c r="W2485" s="58">
        <v>0.78579322886601788</v>
      </c>
      <c r="X2485" s="58">
        <v>0.73596793955880502</v>
      </c>
      <c r="Y2485" s="58">
        <v>0.86051418387540957</v>
      </c>
      <c r="Z2485" s="58">
        <v>0.91902539608728473</v>
      </c>
    </row>
    <row r="2486" spans="19:26" x14ac:dyDescent="0.2">
      <c r="S2486" s="58">
        <v>4.2591223102087179</v>
      </c>
      <c r="T2486" s="58">
        <v>7.3866983527562136</v>
      </c>
      <c r="U2486" s="58">
        <v>4.2390432574102954</v>
      </c>
      <c r="V2486" s="58">
        <v>6.6446376928810649</v>
      </c>
      <c r="W2486" s="58">
        <v>0.75480820687996486</v>
      </c>
      <c r="X2486" s="58">
        <v>0.59743344360174788</v>
      </c>
      <c r="Y2486" s="58">
        <v>0.82109306248800884</v>
      </c>
      <c r="Z2486" s="58">
        <v>0.92340259686210791</v>
      </c>
    </row>
    <row r="2487" spans="19:26" x14ac:dyDescent="0.2">
      <c r="S2487" s="58">
        <v>4.6821276599871879</v>
      </c>
      <c r="T2487" s="58">
        <v>9.2386606571734724</v>
      </c>
      <c r="U2487" s="58">
        <v>4.474057590906324</v>
      </c>
      <c r="V2487" s="58">
        <v>10.852757752342606</v>
      </c>
      <c r="W2487" s="58">
        <v>0.76627384208400962</v>
      </c>
      <c r="X2487" s="58">
        <v>0.6726243439565025</v>
      </c>
      <c r="Y2487" s="58">
        <v>0.79450645787045426</v>
      </c>
      <c r="Z2487" s="58">
        <v>0.91286975713917728</v>
      </c>
    </row>
    <row r="2488" spans="19:26" x14ac:dyDescent="0.2">
      <c r="S2488" s="58">
        <v>4.4957100541112931</v>
      </c>
      <c r="T2488" s="58">
        <v>8.6336798207067158</v>
      </c>
      <c r="U2488" s="58">
        <v>5.1553600752297619</v>
      </c>
      <c r="V2488" s="58">
        <v>11.209430281024412</v>
      </c>
      <c r="W2488" s="58">
        <v>0.79847636097281294</v>
      </c>
      <c r="X2488" s="58">
        <v>0.79301569300960739</v>
      </c>
      <c r="Y2488" s="58">
        <v>0.80495727292139485</v>
      </c>
      <c r="Z2488" s="58">
        <v>0.92338451330954874</v>
      </c>
    </row>
    <row r="2489" spans="19:26" x14ac:dyDescent="0.2">
      <c r="S2489" s="58">
        <v>4.2192550994885201</v>
      </c>
      <c r="T2489" s="58">
        <v>7.2662264226685904</v>
      </c>
      <c r="U2489" s="58">
        <v>4.4097730612782291</v>
      </c>
      <c r="V2489" s="58">
        <v>7.4187685258217364</v>
      </c>
      <c r="W2489" s="58">
        <v>0.74089967938196966</v>
      </c>
      <c r="X2489" s="58">
        <v>0.70487213994577802</v>
      </c>
      <c r="Y2489" s="58">
        <v>0.80849827783257833</v>
      </c>
      <c r="Z2489" s="58">
        <v>0.93682241090379947</v>
      </c>
    </row>
    <row r="2490" spans="19:26" x14ac:dyDescent="0.2">
      <c r="S2490" s="58">
        <v>4.3109871191624416</v>
      </c>
      <c r="T2490" s="58">
        <v>7.7043424398136215</v>
      </c>
      <c r="U2490" s="58">
        <v>4.2023457693020161</v>
      </c>
      <c r="V2490" s="58">
        <v>6.5149651930400738</v>
      </c>
      <c r="W2490" s="58">
        <v>0.78077809978857127</v>
      </c>
      <c r="X2490" s="58">
        <v>0.71190784562001763</v>
      </c>
      <c r="Y2490" s="58">
        <v>0.82156711817337225</v>
      </c>
      <c r="Z2490" s="58">
        <v>0.92902257824849843</v>
      </c>
    </row>
    <row r="2491" spans="19:26" x14ac:dyDescent="0.2">
      <c r="S2491" s="58">
        <v>3.7508889413611826</v>
      </c>
      <c r="T2491" s="58">
        <v>6.0452316999434226</v>
      </c>
      <c r="U2491" s="58">
        <v>3.9135034581003985</v>
      </c>
      <c r="V2491" s="58">
        <v>6.4828310054666076</v>
      </c>
      <c r="W2491" s="58">
        <v>0.81954371655092995</v>
      </c>
      <c r="X2491" s="58">
        <v>0.70449687875452605</v>
      </c>
      <c r="Y2491" s="58">
        <v>0.84226680363941364</v>
      </c>
      <c r="Z2491" s="58">
        <v>0.9419271117997583</v>
      </c>
    </row>
    <row r="2492" spans="19:26" x14ac:dyDescent="0.2">
      <c r="S2492" s="58">
        <v>5.9820531497267933</v>
      </c>
      <c r="T2492" s="58">
        <v>14.805470576700337</v>
      </c>
      <c r="U2492" s="58">
        <v>6.2594899317272708</v>
      </c>
      <c r="V2492" s="58">
        <v>17.529433960557522</v>
      </c>
      <c r="W2492" s="58">
        <v>0.77289814619430652</v>
      </c>
      <c r="X2492" s="58">
        <v>0.66944994848918149</v>
      </c>
      <c r="Y2492" s="58">
        <v>0.85702700020218914</v>
      </c>
      <c r="Z2492" s="58">
        <v>0.90266608215841904</v>
      </c>
    </row>
    <row r="2493" spans="19:26" x14ac:dyDescent="0.2">
      <c r="S2493" s="58">
        <v>6.6299402716897529</v>
      </c>
      <c r="T2493" s="58">
        <v>22.461993486331608</v>
      </c>
      <c r="U2493" s="58">
        <v>6.8869147753345406</v>
      </c>
      <c r="V2493" s="58">
        <v>18.895989485548302</v>
      </c>
      <c r="W2493" s="58">
        <v>0.73533809412828133</v>
      </c>
      <c r="X2493" s="58">
        <v>0.70896753844104221</v>
      </c>
      <c r="Y2493" s="58">
        <v>0.78401670952413249</v>
      </c>
      <c r="Z2493" s="58">
        <v>0.88946192348567743</v>
      </c>
    </row>
    <row r="2494" spans="19:26" x14ac:dyDescent="0.2">
      <c r="S2494" s="58">
        <v>4.5405585077209469</v>
      </c>
      <c r="T2494" s="58">
        <v>7.9890611500079629</v>
      </c>
      <c r="U2494" s="58">
        <v>4.5128452955732987</v>
      </c>
      <c r="V2494" s="58">
        <v>8.7349333230030997</v>
      </c>
      <c r="W2494" s="58">
        <v>0.7472236694789216</v>
      </c>
      <c r="X2494" s="58">
        <v>0.61340957407435237</v>
      </c>
      <c r="Y2494" s="58">
        <v>0.85591437183308494</v>
      </c>
      <c r="Z2494" s="58">
        <v>0.9292900816927091</v>
      </c>
    </row>
    <row r="2495" spans="19:26" x14ac:dyDescent="0.2">
      <c r="S2495" s="58">
        <v>4.8284900791782546</v>
      </c>
      <c r="T2495" s="58">
        <v>9.5390798528527529</v>
      </c>
      <c r="U2495" s="58">
        <v>5.6460622334195234</v>
      </c>
      <c r="V2495" s="58">
        <v>11.296831765942454</v>
      </c>
      <c r="W2495" s="58">
        <v>0.8044843710915619</v>
      </c>
      <c r="X2495" s="58">
        <v>0.55040358120002453</v>
      </c>
      <c r="Y2495" s="58">
        <v>0.85039459715743593</v>
      </c>
      <c r="Z2495" s="58">
        <v>0.9052990899571145</v>
      </c>
    </row>
    <row r="2496" spans="19:26" x14ac:dyDescent="0.2">
      <c r="S2496" s="58">
        <v>6.9364495806966069</v>
      </c>
      <c r="T2496" s="58">
        <v>23.014434439328969</v>
      </c>
      <c r="U2496" s="58">
        <v>5.1594948913223275</v>
      </c>
      <c r="V2496" s="58">
        <v>16.257870911787382</v>
      </c>
      <c r="W2496" s="58">
        <v>0.71032120725292547</v>
      </c>
      <c r="X2496" s="58">
        <v>0.59008983210740584</v>
      </c>
      <c r="Y2496" s="58">
        <v>0.79677977531220046</v>
      </c>
      <c r="Z2496" s="58">
        <v>0.88734506169470573</v>
      </c>
    </row>
    <row r="2497" spans="19:26" x14ac:dyDescent="0.2">
      <c r="S2497" s="58">
        <v>6.4842953481606633</v>
      </c>
      <c r="T2497" s="58">
        <v>20.578565463061818</v>
      </c>
      <c r="U2497" s="58">
        <v>6.5384492347652001</v>
      </c>
      <c r="V2497" s="58">
        <v>24.864756512264794</v>
      </c>
      <c r="W2497" s="58">
        <v>0.82275451040555492</v>
      </c>
      <c r="X2497" s="58">
        <v>0.7480509136232163</v>
      </c>
      <c r="Y2497" s="58">
        <v>0.85707185953687537</v>
      </c>
      <c r="Z2497" s="58">
        <v>0.89314465747124283</v>
      </c>
    </row>
    <row r="2498" spans="19:26" x14ac:dyDescent="0.2">
      <c r="S2498" s="58">
        <v>4.7579370919913018</v>
      </c>
      <c r="T2498" s="58">
        <v>9.3569011082364764</v>
      </c>
      <c r="U2498" s="58">
        <v>4.4806609985975854</v>
      </c>
      <c r="V2498" s="58">
        <v>8.5681889989231426</v>
      </c>
      <c r="W2498" s="58">
        <v>0.80924764148544559</v>
      </c>
      <c r="X2498" s="58">
        <v>0.69634578191853636</v>
      </c>
      <c r="Y2498" s="58">
        <v>0.84440733283718039</v>
      </c>
      <c r="Z2498" s="58">
        <v>0.91717250863095756</v>
      </c>
    </row>
    <row r="2499" spans="19:26" x14ac:dyDescent="0.2">
      <c r="S2499" s="58">
        <v>5.8469490258145145</v>
      </c>
      <c r="T2499" s="58">
        <v>14.867542184980142</v>
      </c>
      <c r="U2499" s="58">
        <v>6.247726913755324</v>
      </c>
      <c r="V2499" s="58">
        <v>22.733765946146075</v>
      </c>
      <c r="W2499" s="58">
        <v>0.83785305053518477</v>
      </c>
      <c r="X2499" s="58">
        <v>0.68452784640602093</v>
      </c>
      <c r="Y2499" s="58">
        <v>0.87872729245401293</v>
      </c>
      <c r="Z2499" s="58">
        <v>0.89984779686377203</v>
      </c>
    </row>
    <row r="2500" spans="19:26" x14ac:dyDescent="0.2">
      <c r="S2500" s="58">
        <v>3.6415468028759537</v>
      </c>
      <c r="T2500" s="58">
        <v>5.6306500265301098</v>
      </c>
      <c r="U2500" s="58">
        <v>3.1189588503629606</v>
      </c>
      <c r="V2500" s="58">
        <v>4.9233221896847423</v>
      </c>
      <c r="W2500" s="58">
        <v>0.80404933666037082</v>
      </c>
      <c r="X2500" s="58">
        <v>0.61160130307178728</v>
      </c>
      <c r="Y2500" s="58">
        <v>0.86616917986535091</v>
      </c>
      <c r="Z2500" s="58">
        <v>0.94314271238484748</v>
      </c>
    </row>
    <row r="2501" spans="19:26" x14ac:dyDescent="0.2">
      <c r="S2501" s="58">
        <v>5.5123431518709909</v>
      </c>
      <c r="T2501" s="58">
        <v>13.669205444265705</v>
      </c>
      <c r="U2501" s="58">
        <v>5.206834607860265</v>
      </c>
      <c r="V2501" s="58">
        <v>11.743805071745486</v>
      </c>
      <c r="W2501" s="58">
        <v>0.81885090042355124</v>
      </c>
      <c r="X2501" s="58">
        <v>0.71544841083950006</v>
      </c>
      <c r="Y2501" s="58">
        <v>0.82505515044222288</v>
      </c>
      <c r="Z2501" s="58">
        <v>0.90005216941886412</v>
      </c>
    </row>
    <row r="2502" spans="19:26" x14ac:dyDescent="0.2">
      <c r="S2502" s="58">
        <v>3.5261526491483139</v>
      </c>
      <c r="T2502" s="58">
        <v>5.4860021542627893</v>
      </c>
      <c r="U2502" s="58">
        <v>3.5750829982143144</v>
      </c>
      <c r="V2502" s="58">
        <v>4.7937603083643179</v>
      </c>
      <c r="W2502" s="58">
        <v>0.8279907137931809</v>
      </c>
      <c r="X2502" s="58">
        <v>0.68711436858862063</v>
      </c>
      <c r="Y2502" s="58">
        <v>0.83633685059538987</v>
      </c>
      <c r="Z2502" s="58">
        <v>0.94363031164976097</v>
      </c>
    </row>
    <row r="2503" spans="19:26" x14ac:dyDescent="0.2">
      <c r="S2503" s="58">
        <v>5.0030371537577665</v>
      </c>
      <c r="T2503" s="58">
        <v>10.209118690849827</v>
      </c>
      <c r="U2503" s="58">
        <v>5.4361423918880414</v>
      </c>
      <c r="V2503" s="58">
        <v>10.825249778120437</v>
      </c>
      <c r="W2503" s="58">
        <v>0.76668833374113776</v>
      </c>
      <c r="X2503" s="58">
        <v>0.57207013446079169</v>
      </c>
      <c r="Y2503" s="58">
        <v>0.8244517439114305</v>
      </c>
      <c r="Z2503" s="58">
        <v>0.90535682274652496</v>
      </c>
    </row>
    <row r="2504" spans="19:26" x14ac:dyDescent="0.2">
      <c r="S2504" s="58">
        <v>4.601850758085738</v>
      </c>
      <c r="T2504" s="58">
        <v>8.3312550000828214</v>
      </c>
      <c r="U2504" s="58">
        <v>4.5829452310971952</v>
      </c>
      <c r="V2504" s="58">
        <v>8.8992856883547038</v>
      </c>
      <c r="W2504" s="58">
        <v>0.73440368755905394</v>
      </c>
      <c r="X2504" s="58">
        <v>0.66639375577027637</v>
      </c>
      <c r="Y2504" s="58">
        <v>0.8260086240349096</v>
      </c>
      <c r="Z2504" s="58">
        <v>0.92934278833324724</v>
      </c>
    </row>
    <row r="2505" spans="19:26" x14ac:dyDescent="0.2">
      <c r="S2505" s="58">
        <v>4.8691407366306487</v>
      </c>
      <c r="T2505" s="58">
        <v>9.5137035787890483</v>
      </c>
      <c r="U2505" s="58">
        <v>4.4262798788650608</v>
      </c>
      <c r="V2505" s="58">
        <v>8.770719440650419</v>
      </c>
      <c r="W2505" s="58">
        <v>0.72786677747265927</v>
      </c>
      <c r="X2505" s="58">
        <v>0.69264923539081569</v>
      </c>
      <c r="Y2505" s="58">
        <v>0.80158435213375034</v>
      </c>
      <c r="Z2505" s="58">
        <v>0.92062627504310068</v>
      </c>
    </row>
    <row r="2506" spans="19:26" x14ac:dyDescent="0.2">
      <c r="S2506" s="58">
        <v>4.1895512762186495</v>
      </c>
      <c r="T2506" s="58">
        <v>7.0458343896771671</v>
      </c>
      <c r="U2506" s="58">
        <v>4.241161308311332</v>
      </c>
      <c r="V2506" s="58">
        <v>8.5882063881809643</v>
      </c>
      <c r="W2506" s="58">
        <v>0.75020268089445208</v>
      </c>
      <c r="X2506" s="58">
        <v>0.68898642119564779</v>
      </c>
      <c r="Y2506" s="58">
        <v>0.83756474903103506</v>
      </c>
      <c r="Z2506" s="58">
        <v>0.94248344796593786</v>
      </c>
    </row>
    <row r="2507" spans="19:26" x14ac:dyDescent="0.2">
      <c r="S2507" s="58">
        <v>4.115544971905357</v>
      </c>
      <c r="T2507" s="58">
        <v>7.1508412872099969</v>
      </c>
      <c r="U2507" s="58">
        <v>4.0480928577094604</v>
      </c>
      <c r="V2507" s="58">
        <v>8.4852617583880097</v>
      </c>
      <c r="W2507" s="58">
        <v>0.80003701784978043</v>
      </c>
      <c r="X2507" s="58">
        <v>0.72555281045739473</v>
      </c>
      <c r="Y2507" s="58">
        <v>0.82330598755965723</v>
      </c>
      <c r="Z2507" s="58">
        <v>0.93199739757480771</v>
      </c>
    </row>
    <row r="2508" spans="19:26" x14ac:dyDescent="0.2">
      <c r="S2508" s="58">
        <v>3.6691855975601819</v>
      </c>
      <c r="T2508" s="58">
        <v>5.9214960412163045</v>
      </c>
      <c r="U2508" s="58">
        <v>4.4584478414367608</v>
      </c>
      <c r="V2508" s="58">
        <v>6.7095259693801168</v>
      </c>
      <c r="W2508" s="58">
        <v>0.86172076202601944</v>
      </c>
      <c r="X2508" s="58">
        <v>0.62500829217513265</v>
      </c>
      <c r="Y2508" s="58">
        <v>0.84534916688431128</v>
      </c>
      <c r="Z2508" s="58">
        <v>0.92729690533570219</v>
      </c>
    </row>
    <row r="2509" spans="19:26" x14ac:dyDescent="0.2">
      <c r="S2509" s="58">
        <v>5.6803588059283916</v>
      </c>
      <c r="T2509" s="58">
        <v>12.763472041690889</v>
      </c>
      <c r="U2509" s="58">
        <v>4.7252564853742998</v>
      </c>
      <c r="V2509" s="58">
        <v>13.760903477075814</v>
      </c>
      <c r="W2509" s="58">
        <v>0.77358123760942155</v>
      </c>
      <c r="X2509" s="58">
        <v>0.7421184061903553</v>
      </c>
      <c r="Y2509" s="58">
        <v>0.87114034935279538</v>
      </c>
      <c r="Z2509" s="58">
        <v>0.91523299666487878</v>
      </c>
    </row>
    <row r="2510" spans="19:26" x14ac:dyDescent="0.2">
      <c r="S2510" s="58">
        <v>6.0689686879674758</v>
      </c>
      <c r="T2510" s="58">
        <v>13.505474958415283</v>
      </c>
      <c r="U2510" s="58">
        <v>6.4628661704116759</v>
      </c>
      <c r="V2510" s="58">
        <v>12.833552989911556</v>
      </c>
      <c r="W2510" s="58">
        <v>0.7388982483821378</v>
      </c>
      <c r="X2510" s="58">
        <v>0.75001877317432986</v>
      </c>
      <c r="Y2510" s="58">
        <v>0.89685286124598695</v>
      </c>
      <c r="Z2510" s="58">
        <v>0.92247806214317407</v>
      </c>
    </row>
    <row r="2511" spans="19:26" x14ac:dyDescent="0.2">
      <c r="S2511" s="58">
        <v>6.1965771180624039</v>
      </c>
      <c r="T2511" s="58">
        <v>14.095688793886236</v>
      </c>
      <c r="U2511" s="58">
        <v>5.774747166870406</v>
      </c>
      <c r="V2511" s="58">
        <v>11.347910971783046</v>
      </c>
      <c r="W2511" s="58">
        <v>0.71135017843166071</v>
      </c>
      <c r="X2511" s="58">
        <v>0.67005896072137816</v>
      </c>
      <c r="Y2511" s="58">
        <v>0.86748782151487303</v>
      </c>
      <c r="Z2511" s="58">
        <v>0.91403285115674793</v>
      </c>
    </row>
    <row r="2512" spans="19:26" x14ac:dyDescent="0.2">
      <c r="S2512" s="58">
        <v>3.7623630781116986</v>
      </c>
      <c r="T2512" s="58">
        <v>6.1439091628493996</v>
      </c>
      <c r="U2512" s="58">
        <v>4.6893609005856938</v>
      </c>
      <c r="V2512" s="58">
        <v>6.1028966791867818</v>
      </c>
      <c r="W2512" s="58">
        <v>0.87218826331980859</v>
      </c>
      <c r="X2512" s="58">
        <v>0.79165916533225278</v>
      </c>
      <c r="Y2512" s="58">
        <v>0.86390473090834519</v>
      </c>
      <c r="Z2512" s="58">
        <v>0.94692162067490993</v>
      </c>
    </row>
    <row r="2513" spans="19:26" x14ac:dyDescent="0.2">
      <c r="S2513" s="58">
        <v>6.8387088246368508</v>
      </c>
      <c r="T2513" s="58">
        <v>24.629683460242553</v>
      </c>
      <c r="U2513" s="58">
        <v>6.6881853951959371</v>
      </c>
      <c r="V2513" s="58">
        <v>22.292599476635811</v>
      </c>
      <c r="W2513" s="58">
        <v>0.8195697973594569</v>
      </c>
      <c r="X2513" s="58">
        <v>0.66653099877571131</v>
      </c>
      <c r="Y2513" s="58">
        <v>0.85687416782664083</v>
      </c>
      <c r="Z2513" s="58">
        <v>0.88669141352712877</v>
      </c>
    </row>
    <row r="2514" spans="19:26" x14ac:dyDescent="0.2">
      <c r="S2514" s="58">
        <v>5.0256307455740563</v>
      </c>
      <c r="T2514" s="58">
        <v>9.7686567322747369</v>
      </c>
      <c r="U2514" s="58">
        <v>5.4479234227602245</v>
      </c>
      <c r="V2514" s="58">
        <v>10.866279531922443</v>
      </c>
      <c r="W2514" s="58">
        <v>0.73180911569342055</v>
      </c>
      <c r="X2514" s="58">
        <v>0.68006369304901548</v>
      </c>
      <c r="Y2514" s="58">
        <v>0.83385928234653428</v>
      </c>
      <c r="Z2514" s="58">
        <v>0.92381306809515107</v>
      </c>
    </row>
    <row r="2515" spans="19:26" x14ac:dyDescent="0.2">
      <c r="S2515" s="58">
        <v>3.4493705372888384</v>
      </c>
      <c r="T2515" s="58">
        <v>5.5441675879626713</v>
      </c>
      <c r="U2515" s="58">
        <v>3.1935370521690647</v>
      </c>
      <c r="V2515" s="58">
        <v>5.7287695202680418</v>
      </c>
      <c r="W2515" s="58">
        <v>0.87110896137896754</v>
      </c>
      <c r="X2515" s="58">
        <v>0.70211644087505121</v>
      </c>
      <c r="Y2515" s="58">
        <v>0.78452506697208257</v>
      </c>
      <c r="Z2515" s="58">
        <v>0.9246525446296644</v>
      </c>
    </row>
    <row r="2516" spans="19:26" x14ac:dyDescent="0.2">
      <c r="S2516" s="58">
        <v>3.5911251016887134</v>
      </c>
      <c r="T2516" s="58">
        <v>5.6688171616841201</v>
      </c>
      <c r="U2516" s="58">
        <v>3.6235217442462124</v>
      </c>
      <c r="V2516" s="58">
        <v>5.9919175530428834</v>
      </c>
      <c r="W2516" s="58">
        <v>0.82540771107259292</v>
      </c>
      <c r="X2516" s="58">
        <v>0.70725404313153262</v>
      </c>
      <c r="Y2516" s="58">
        <v>0.83080670369732168</v>
      </c>
      <c r="Z2516" s="58">
        <v>0.94286679934211215</v>
      </c>
    </row>
    <row r="2517" spans="19:26" x14ac:dyDescent="0.2">
      <c r="S2517" s="58">
        <v>3.3642629079918454</v>
      </c>
      <c r="T2517" s="58">
        <v>5.1457489551051898</v>
      </c>
      <c r="U2517" s="58">
        <v>3.3834489610813527</v>
      </c>
      <c r="V2517" s="58">
        <v>6.595068444628243</v>
      </c>
      <c r="W2517" s="58">
        <v>0.76885726331640447</v>
      </c>
      <c r="X2517" s="58">
        <v>0.68493460847997056</v>
      </c>
      <c r="Y2517" s="58">
        <v>0.77187263986498578</v>
      </c>
      <c r="Z2517" s="58">
        <v>0.94124826729272304</v>
      </c>
    </row>
    <row r="2518" spans="19:26" x14ac:dyDescent="0.2">
      <c r="S2518" s="58">
        <v>4.3700248241134148</v>
      </c>
      <c r="T2518" s="58">
        <v>7.6955030285202373</v>
      </c>
      <c r="U2518" s="58">
        <v>4.1074962469770195</v>
      </c>
      <c r="V2518" s="58">
        <v>6.3065227773692758</v>
      </c>
      <c r="W2518" s="58">
        <v>0.76447152672474461</v>
      </c>
      <c r="X2518" s="58">
        <v>0.5679511237079744</v>
      </c>
      <c r="Y2518" s="58">
        <v>0.83617006183532117</v>
      </c>
      <c r="Z2518" s="58">
        <v>0.91914229314459006</v>
      </c>
    </row>
    <row r="2519" spans="19:26" x14ac:dyDescent="0.2">
      <c r="S2519" s="58">
        <v>6.4630107929854184</v>
      </c>
      <c r="T2519" s="58">
        <v>21.217677792861057</v>
      </c>
      <c r="U2519" s="58">
        <v>6.5770214157085958</v>
      </c>
      <c r="V2519" s="58">
        <v>24.88740691389544</v>
      </c>
      <c r="W2519" s="58">
        <v>0.75489052112709776</v>
      </c>
      <c r="X2519" s="58">
        <v>0.62142322729264221</v>
      </c>
      <c r="Y2519" s="58">
        <v>0.79068457774760637</v>
      </c>
      <c r="Z2519" s="58">
        <v>0.88674619203753235</v>
      </c>
    </row>
    <row r="2520" spans="19:26" x14ac:dyDescent="0.2">
      <c r="S2520" s="58">
        <v>7.3740310278446994</v>
      </c>
      <c r="T2520" s="58">
        <v>31.019898511683159</v>
      </c>
      <c r="U2520" s="58">
        <v>7.6666594119072915</v>
      </c>
      <c r="V2520" s="58">
        <v>35.464262576338115</v>
      </c>
      <c r="W2520" s="58">
        <v>0.78197061855953143</v>
      </c>
      <c r="X2520" s="58">
        <v>0.67162965501248151</v>
      </c>
      <c r="Y2520" s="58">
        <v>0.84450364360488184</v>
      </c>
      <c r="Z2520" s="58">
        <v>0.88414103956869072</v>
      </c>
    </row>
    <row r="2521" spans="19:26" x14ac:dyDescent="0.2">
      <c r="S2521" s="58">
        <v>3.6284990382645499</v>
      </c>
      <c r="T2521" s="58">
        <v>5.5579092582891985</v>
      </c>
      <c r="U2521" s="58">
        <v>3.6676341831640777</v>
      </c>
      <c r="V2521" s="58">
        <v>4.8267353945805658</v>
      </c>
      <c r="W2521" s="58">
        <v>0.7977359775209597</v>
      </c>
      <c r="X2521" s="58">
        <v>0.60895635359601963</v>
      </c>
      <c r="Y2521" s="58">
        <v>0.87410587639252424</v>
      </c>
      <c r="Z2521" s="58">
        <v>0.94696767503150359</v>
      </c>
    </row>
    <row r="2522" spans="19:26" x14ac:dyDescent="0.2">
      <c r="S2522" s="58">
        <v>4.8729658137910814</v>
      </c>
      <c r="T2522" s="58">
        <v>10.016347170016797</v>
      </c>
      <c r="U2522" s="58">
        <v>5.9301377723081519</v>
      </c>
      <c r="V2522" s="58">
        <v>13.280072208994408</v>
      </c>
      <c r="W2522" s="58">
        <v>0.79313126191576211</v>
      </c>
      <c r="X2522" s="58">
        <v>0.67521321497695341</v>
      </c>
      <c r="Y2522" s="58">
        <v>0.81771477367343792</v>
      </c>
      <c r="Z2522" s="58">
        <v>0.91016786273627925</v>
      </c>
    </row>
    <row r="2523" spans="19:26" x14ac:dyDescent="0.2">
      <c r="S2523" s="58">
        <v>3.5262311836173001</v>
      </c>
      <c r="T2523" s="58">
        <v>5.457899138982321</v>
      </c>
      <c r="U2523" s="58">
        <v>4.0691556073266621</v>
      </c>
      <c r="V2523" s="58">
        <v>5.9309511518226365</v>
      </c>
      <c r="W2523" s="58">
        <v>0.79986708752982449</v>
      </c>
      <c r="X2523" s="58">
        <v>0.58417695823161431</v>
      </c>
      <c r="Y2523" s="58">
        <v>0.82429996994544108</v>
      </c>
      <c r="Z2523" s="58">
        <v>0.93218015442282698</v>
      </c>
    </row>
    <row r="2524" spans="19:26" x14ac:dyDescent="0.2">
      <c r="S2524" s="58">
        <v>4.68685418599512</v>
      </c>
      <c r="T2524" s="58">
        <v>8.9329636827475341</v>
      </c>
      <c r="U2524" s="58">
        <v>4.937448528811708</v>
      </c>
      <c r="V2524" s="58">
        <v>11.420714904209305</v>
      </c>
      <c r="W2524" s="58">
        <v>0.80285779969829152</v>
      </c>
      <c r="X2524" s="58">
        <v>0.67704453837623801</v>
      </c>
      <c r="Y2524" s="58">
        <v>0.85375134993780555</v>
      </c>
      <c r="Z2524" s="58">
        <v>0.92019792374321407</v>
      </c>
    </row>
    <row r="2525" spans="19:26" x14ac:dyDescent="0.2">
      <c r="S2525" s="58">
        <v>5.2843265824135708</v>
      </c>
      <c r="T2525" s="58">
        <v>10.644166350730654</v>
      </c>
      <c r="U2525" s="58">
        <v>5.1933895369375787</v>
      </c>
      <c r="V2525" s="58">
        <v>9.2481661301388236</v>
      </c>
      <c r="W2525" s="58">
        <v>0.7399448179624657</v>
      </c>
      <c r="X2525" s="58">
        <v>0.76863034328191182</v>
      </c>
      <c r="Y2525" s="58">
        <v>0.85481676985361088</v>
      </c>
      <c r="Z2525" s="58">
        <v>0.93005616532501356</v>
      </c>
    </row>
    <row r="2526" spans="19:26" x14ac:dyDescent="0.2">
      <c r="S2526" s="58">
        <v>4.1849698984374752</v>
      </c>
      <c r="T2526" s="58">
        <v>7.4777147895864697</v>
      </c>
      <c r="U2526" s="58">
        <v>3.6613608042373516</v>
      </c>
      <c r="V2526" s="58">
        <v>5.6309891434185309</v>
      </c>
      <c r="W2526" s="58">
        <v>0.81154338783205304</v>
      </c>
      <c r="X2526" s="58">
        <v>0.66605330496399728</v>
      </c>
      <c r="Y2526" s="58">
        <v>0.81679203739276784</v>
      </c>
      <c r="Z2526" s="58">
        <v>0.92027091275806527</v>
      </c>
    </row>
    <row r="2527" spans="19:26" x14ac:dyDescent="0.2">
      <c r="S2527" s="58">
        <v>4.8515154759595855</v>
      </c>
      <c r="T2527" s="58">
        <v>9.1419372055743278</v>
      </c>
      <c r="U2527" s="58">
        <v>5.2017119198946764</v>
      </c>
      <c r="V2527" s="58">
        <v>9.9537948217343004</v>
      </c>
      <c r="W2527" s="58">
        <v>0.70637973694587353</v>
      </c>
      <c r="X2527" s="58">
        <v>0.57471599716477784</v>
      </c>
      <c r="Y2527" s="58">
        <v>0.80656018686091968</v>
      </c>
      <c r="Z2527" s="58">
        <v>0.91587937623369153</v>
      </c>
    </row>
    <row r="2528" spans="19:26" x14ac:dyDescent="0.2">
      <c r="S2528" s="58">
        <v>6.2205527789091208</v>
      </c>
      <c r="T2528" s="58">
        <v>17.99922483353113</v>
      </c>
      <c r="U2528" s="58">
        <v>5.9745698221094434</v>
      </c>
      <c r="V2528" s="58">
        <v>16.672206911960942</v>
      </c>
      <c r="W2528" s="58">
        <v>0.79545861376752658</v>
      </c>
      <c r="X2528" s="58">
        <v>0.65416781657559264</v>
      </c>
      <c r="Y2528" s="58">
        <v>0.83637943146407501</v>
      </c>
      <c r="Z2528" s="58">
        <v>0.89250450811946724</v>
      </c>
    </row>
    <row r="2529" spans="19:26" x14ac:dyDescent="0.2">
      <c r="S2529" s="58">
        <v>5.463489690982958</v>
      </c>
      <c r="T2529" s="58">
        <v>11.045629841111007</v>
      </c>
      <c r="U2529" s="58">
        <v>4.5548945762584454</v>
      </c>
      <c r="V2529" s="58">
        <v>10.959191757730194</v>
      </c>
      <c r="W2529" s="58">
        <v>0.73366883562677288</v>
      </c>
      <c r="X2529" s="58">
        <v>0.66332772125229011</v>
      </c>
      <c r="Y2529" s="58">
        <v>0.87291265992944478</v>
      </c>
      <c r="Z2529" s="58">
        <v>0.92224205353803068</v>
      </c>
    </row>
    <row r="2530" spans="19:26" x14ac:dyDescent="0.2">
      <c r="S2530" s="58">
        <v>4.6617773685241071</v>
      </c>
      <c r="T2530" s="58">
        <v>8.7595958615024134</v>
      </c>
      <c r="U2530" s="58">
        <v>4.7963514345172227</v>
      </c>
      <c r="V2530" s="58">
        <v>11.490124192704661</v>
      </c>
      <c r="W2530" s="58">
        <v>0.77010855593934258</v>
      </c>
      <c r="X2530" s="58">
        <v>0.76567920664100075</v>
      </c>
      <c r="Y2530" s="58">
        <v>0.83446052073153165</v>
      </c>
      <c r="Z2530" s="58">
        <v>0.93144459333872542</v>
      </c>
    </row>
    <row r="2531" spans="19:26" x14ac:dyDescent="0.2">
      <c r="S2531" s="58">
        <v>4.0542418684662085</v>
      </c>
      <c r="T2531" s="58">
        <v>7.1481697769282428</v>
      </c>
      <c r="U2531" s="58">
        <v>3.748436224746158</v>
      </c>
      <c r="V2531" s="58">
        <v>7.2003254615385055</v>
      </c>
      <c r="W2531" s="58">
        <v>0.84299669532068966</v>
      </c>
      <c r="X2531" s="58">
        <v>0.71501108771962296</v>
      </c>
      <c r="Y2531" s="58">
        <v>0.82148307556405287</v>
      </c>
      <c r="Z2531" s="58">
        <v>0.92386933134019844</v>
      </c>
    </row>
    <row r="2532" spans="19:26" x14ac:dyDescent="0.2">
      <c r="S2532" s="58">
        <v>5.2974707449895577</v>
      </c>
      <c r="T2532" s="58">
        <v>11.429025998985374</v>
      </c>
      <c r="U2532" s="58">
        <v>5.9956321634653706</v>
      </c>
      <c r="V2532" s="58">
        <v>11.29251037912219</v>
      </c>
      <c r="W2532" s="58">
        <v>0.74752630278893117</v>
      </c>
      <c r="X2532" s="58">
        <v>0.63231061931985821</v>
      </c>
      <c r="Y2532" s="58">
        <v>0.81638657040607865</v>
      </c>
      <c r="Z2532" s="58">
        <v>0.90706459199138656</v>
      </c>
    </row>
    <row r="2533" spans="19:26" x14ac:dyDescent="0.2">
      <c r="S2533" s="58">
        <v>4.215583125452147</v>
      </c>
      <c r="T2533" s="58">
        <v>7.2548878557154302</v>
      </c>
      <c r="U2533" s="58">
        <v>3.9073656465945303</v>
      </c>
      <c r="V2533" s="58">
        <v>5.7357825685589843</v>
      </c>
      <c r="W2533" s="58">
        <v>0.76152757757510892</v>
      </c>
      <c r="X2533" s="58">
        <v>0.6176692306374264</v>
      </c>
      <c r="Y2533" s="58">
        <v>0.826149051756498</v>
      </c>
      <c r="Z2533" s="58">
        <v>0.92663160249040366</v>
      </c>
    </row>
    <row r="2534" spans="19:26" x14ac:dyDescent="0.2">
      <c r="S2534" s="58">
        <v>3.5458874140406835</v>
      </c>
      <c r="T2534" s="58">
        <v>5.4025218606741463</v>
      </c>
      <c r="U2534" s="58">
        <v>4.059707863572414</v>
      </c>
      <c r="V2534" s="58">
        <v>5.744721456995654</v>
      </c>
      <c r="W2534" s="58">
        <v>0.75039468445287461</v>
      </c>
      <c r="X2534" s="58">
        <v>0.57648701945230485</v>
      </c>
      <c r="Y2534" s="58">
        <v>0.81668220536868885</v>
      </c>
      <c r="Z2534" s="58">
        <v>0.93982455951244426</v>
      </c>
    </row>
    <row r="2535" spans="19:26" x14ac:dyDescent="0.2">
      <c r="S2535" s="58">
        <v>7.5986035547336499</v>
      </c>
      <c r="T2535" s="58">
        <v>25.378925281585303</v>
      </c>
      <c r="U2535" s="58">
        <v>7.6785210827547878</v>
      </c>
      <c r="V2535" s="58">
        <v>41.721666440008434</v>
      </c>
      <c r="W2535" s="58">
        <v>0.71148873938465107</v>
      </c>
      <c r="X2535" s="58">
        <v>0.66429519148513616</v>
      </c>
      <c r="Y2535" s="58">
        <v>0.85568778194352191</v>
      </c>
      <c r="Z2535" s="58">
        <v>0.89287662529745082</v>
      </c>
    </row>
    <row r="2536" spans="19:26" x14ac:dyDescent="0.2">
      <c r="S2536" s="58">
        <v>8.0952185088919233</v>
      </c>
      <c r="T2536" s="58">
        <v>59.132298798547517</v>
      </c>
      <c r="U2536" s="58">
        <v>7.1359671708917354</v>
      </c>
      <c r="V2536" s="58">
        <v>47.119341086777403</v>
      </c>
      <c r="W2536" s="58">
        <v>0.85394578223627282</v>
      </c>
      <c r="X2536" s="58">
        <v>0.6428538966669447</v>
      </c>
      <c r="Y2536" s="58">
        <v>0.88321600952366475</v>
      </c>
      <c r="Z2536" s="58">
        <v>0.87611557967578335</v>
      </c>
    </row>
    <row r="2537" spans="19:26" x14ac:dyDescent="0.2">
      <c r="S2537" s="58">
        <v>6.3602640770068906</v>
      </c>
      <c r="T2537" s="58">
        <v>15.578569940006513</v>
      </c>
      <c r="U2537" s="58">
        <v>6.6777291593126611</v>
      </c>
      <c r="V2537" s="58">
        <v>16.318999311769581</v>
      </c>
      <c r="W2537" s="58">
        <v>0.75277293043733484</v>
      </c>
      <c r="X2537" s="58">
        <v>0.67918296556949365</v>
      </c>
      <c r="Y2537" s="58">
        <v>0.89290828717676773</v>
      </c>
      <c r="Z2537" s="58">
        <v>0.90780091000126528</v>
      </c>
    </row>
    <row r="2538" spans="19:26" x14ac:dyDescent="0.2">
      <c r="S2538" s="58">
        <v>3.8303170304926213</v>
      </c>
      <c r="T2538" s="58">
        <v>6.1960112622318793</v>
      </c>
      <c r="U2538" s="58">
        <v>3.7739875399487572</v>
      </c>
      <c r="V2538" s="58">
        <v>5.8568156909300706</v>
      </c>
      <c r="W2538" s="58">
        <v>0.81415639889657576</v>
      </c>
      <c r="X2538" s="58">
        <v>0.64835952031720667</v>
      </c>
      <c r="Y2538" s="58">
        <v>0.85567428781749877</v>
      </c>
      <c r="Z2538" s="58">
        <v>0.93717740436701802</v>
      </c>
    </row>
    <row r="2539" spans="19:26" x14ac:dyDescent="0.2">
      <c r="S2539" s="58">
        <v>4.5282099947953283</v>
      </c>
      <c r="T2539" s="58">
        <v>8.0094233254933247</v>
      </c>
      <c r="U2539" s="58">
        <v>4.3823442645045834</v>
      </c>
      <c r="V2539" s="58">
        <v>8.4794370787402844</v>
      </c>
      <c r="W2539" s="58">
        <v>0.73772363167379507</v>
      </c>
      <c r="X2539" s="58">
        <v>0.68106364553548959</v>
      </c>
      <c r="Y2539" s="58">
        <v>0.83851720543220043</v>
      </c>
      <c r="Z2539" s="58">
        <v>0.93568106411984964</v>
      </c>
    </row>
    <row r="2540" spans="19:26" x14ac:dyDescent="0.2">
      <c r="S2540" s="58">
        <v>4.967889118496136</v>
      </c>
      <c r="T2540" s="58">
        <v>9.6682293327358853</v>
      </c>
      <c r="U2540" s="58">
        <v>4.6885681233066281</v>
      </c>
      <c r="V2540" s="58">
        <v>10.619569890939028</v>
      </c>
      <c r="W2540" s="58">
        <v>0.76699916890111475</v>
      </c>
      <c r="X2540" s="58">
        <v>0.65119848904217137</v>
      </c>
      <c r="Y2540" s="58">
        <v>0.85664631683118597</v>
      </c>
      <c r="Z2540" s="58">
        <v>0.91957126778260179</v>
      </c>
    </row>
    <row r="2541" spans="19:26" x14ac:dyDescent="0.2">
      <c r="S2541" s="58">
        <v>3.6790895789864195</v>
      </c>
      <c r="T2541" s="58">
        <v>5.8697597655788583</v>
      </c>
      <c r="U2541" s="58">
        <v>3.4211686889269455</v>
      </c>
      <c r="V2541" s="58">
        <v>6.0441028106793349</v>
      </c>
      <c r="W2541" s="58">
        <v>0.84091527836511715</v>
      </c>
      <c r="X2541" s="58">
        <v>0.7547570656555973</v>
      </c>
      <c r="Y2541" s="58">
        <v>0.8526744115753937</v>
      </c>
      <c r="Z2541" s="58">
        <v>0.94906244406525297</v>
      </c>
    </row>
    <row r="2542" spans="19:26" x14ac:dyDescent="0.2">
      <c r="S2542" s="58">
        <v>3.6885700931625149</v>
      </c>
      <c r="T2542" s="58">
        <v>6.0042518667072802</v>
      </c>
      <c r="U2542" s="58">
        <v>3.7625253813018293</v>
      </c>
      <c r="V2542" s="58">
        <v>5.7388228520380391</v>
      </c>
      <c r="W2542" s="58">
        <v>0.84806071259225846</v>
      </c>
      <c r="X2542" s="58">
        <v>0.60306852940115085</v>
      </c>
      <c r="Y2542" s="58">
        <v>0.82848109966678218</v>
      </c>
      <c r="Z2542" s="58">
        <v>0.92251586512565442</v>
      </c>
    </row>
    <row r="2543" spans="19:26" x14ac:dyDescent="0.2">
      <c r="S2543" s="58">
        <v>7.6357329510279808</v>
      </c>
      <c r="T2543" s="58">
        <v>24.494503650047097</v>
      </c>
      <c r="U2543" s="58">
        <v>6.9436891431620227</v>
      </c>
      <c r="V2543" s="58">
        <v>27.303502630450911</v>
      </c>
      <c r="W2543" s="58">
        <v>0.67278223559333283</v>
      </c>
      <c r="X2543" s="58">
        <v>0.73564243008340569</v>
      </c>
      <c r="Y2543" s="58">
        <v>0.82538977712894879</v>
      </c>
      <c r="Z2543" s="58">
        <v>0.89846586762442382</v>
      </c>
    </row>
    <row r="2544" spans="19:26" x14ac:dyDescent="0.2">
      <c r="S2544" s="58">
        <v>3.9967405319108735</v>
      </c>
      <c r="T2544" s="58">
        <v>6.568128440246074</v>
      </c>
      <c r="U2544" s="58">
        <v>3.7750937003186511</v>
      </c>
      <c r="V2544" s="58">
        <v>6.9958989744309656</v>
      </c>
      <c r="W2544" s="58">
        <v>0.73780737732372781</v>
      </c>
      <c r="X2544" s="58">
        <v>0.57044840305451017</v>
      </c>
      <c r="Y2544" s="58">
        <v>0.81184464568262338</v>
      </c>
      <c r="Z2544" s="58">
        <v>0.9278565539681094</v>
      </c>
    </row>
    <row r="2545" spans="19:26" x14ac:dyDescent="0.2">
      <c r="S2545" s="58">
        <v>6.2085105108995284</v>
      </c>
      <c r="T2545" s="58">
        <v>16.852266813245084</v>
      </c>
      <c r="U2545" s="58">
        <v>5.417639203834991</v>
      </c>
      <c r="V2545" s="58">
        <v>15.850330185608374</v>
      </c>
      <c r="W2545" s="58">
        <v>0.81356792020771762</v>
      </c>
      <c r="X2545" s="58">
        <v>0.7025957744392145</v>
      </c>
      <c r="Y2545" s="58">
        <v>0.87820518926615521</v>
      </c>
      <c r="Z2545" s="58">
        <v>0.89891110901181226</v>
      </c>
    </row>
    <row r="2546" spans="19:26" x14ac:dyDescent="0.2">
      <c r="S2546" s="58">
        <v>2.8627170079268911</v>
      </c>
      <c r="T2546" s="58">
        <v>3.9582848505084813</v>
      </c>
      <c r="U2546" s="58">
        <v>2.677387623158193</v>
      </c>
      <c r="V2546" s="58">
        <v>3.4246242045567188</v>
      </c>
      <c r="W2546" s="58">
        <v>0.79130168967745118</v>
      </c>
      <c r="X2546" s="58">
        <v>0.55213206572984652</v>
      </c>
      <c r="Y2546" s="58">
        <v>0.80475106895777904</v>
      </c>
      <c r="Z2546" s="58">
        <v>0.94590050850765117</v>
      </c>
    </row>
    <row r="2547" spans="19:26" x14ac:dyDescent="0.2">
      <c r="S2547" s="58">
        <v>4.9150621724995034</v>
      </c>
      <c r="T2547" s="58">
        <v>10.339242142571319</v>
      </c>
      <c r="U2547" s="58">
        <v>5.5218183239846326</v>
      </c>
      <c r="V2547" s="58">
        <v>11.15302676461264</v>
      </c>
      <c r="W2547" s="58">
        <v>0.81548482881086692</v>
      </c>
      <c r="X2547" s="58">
        <v>0.71057457972650628</v>
      </c>
      <c r="Y2547" s="58">
        <v>0.82477499422152345</v>
      </c>
      <c r="Z2547" s="58">
        <v>0.90998406965104417</v>
      </c>
    </row>
    <row r="2548" spans="19:26" x14ac:dyDescent="0.2">
      <c r="S2548" s="58">
        <v>3.5538706629322605</v>
      </c>
      <c r="T2548" s="58">
        <v>5.4920845231394386</v>
      </c>
      <c r="U2548" s="58">
        <v>4.0149742425274519</v>
      </c>
      <c r="V2548" s="58">
        <v>6.4994301186894443</v>
      </c>
      <c r="W2548" s="58">
        <v>0.84731119694493318</v>
      </c>
      <c r="X2548" s="58">
        <v>0.61147956872218368</v>
      </c>
      <c r="Y2548" s="58">
        <v>0.87322423780546343</v>
      </c>
      <c r="Z2548" s="58">
        <v>0.93837210004705029</v>
      </c>
    </row>
    <row r="2549" spans="19:26" x14ac:dyDescent="0.2">
      <c r="S2549" s="58">
        <v>5.3475078258149953</v>
      </c>
      <c r="T2549" s="58">
        <v>11.908806141423398</v>
      </c>
      <c r="U2549" s="58">
        <v>5.2815207555962642</v>
      </c>
      <c r="V2549" s="58">
        <v>10.577589444818003</v>
      </c>
      <c r="W2549" s="58">
        <v>0.79256520116738882</v>
      </c>
      <c r="X2549" s="58">
        <v>0.6194938869121086</v>
      </c>
      <c r="Y2549" s="58">
        <v>0.84188709041965748</v>
      </c>
      <c r="Z2549" s="58">
        <v>0.90302663438083142</v>
      </c>
    </row>
    <row r="2550" spans="19:26" x14ac:dyDescent="0.2">
      <c r="S2550" s="58">
        <v>4.3369142827449334</v>
      </c>
      <c r="T2550" s="58">
        <v>8.187007248652316</v>
      </c>
      <c r="U2550" s="58">
        <v>4.2363366884939673</v>
      </c>
      <c r="V2550" s="58">
        <v>8.0129408177776931</v>
      </c>
      <c r="W2550" s="58">
        <v>0.82324043557732252</v>
      </c>
      <c r="X2550" s="58">
        <v>0.5648335607642645</v>
      </c>
      <c r="Y2550" s="58">
        <v>0.80409514348065603</v>
      </c>
      <c r="Z2550" s="58">
        <v>0.90406684983495988</v>
      </c>
    </row>
    <row r="2551" spans="19:26" x14ac:dyDescent="0.2">
      <c r="S2551" s="58">
        <v>6.0067367359287793</v>
      </c>
      <c r="T2551" s="58">
        <v>12.930781444679834</v>
      </c>
      <c r="U2551" s="58">
        <v>6.1838514962238644</v>
      </c>
      <c r="V2551" s="58">
        <v>15.61072970586053</v>
      </c>
      <c r="W2551" s="58">
        <v>0.70009280248253791</v>
      </c>
      <c r="X2551" s="58">
        <v>0.57526849772679589</v>
      </c>
      <c r="Y2551" s="58">
        <v>0.86433184402576002</v>
      </c>
      <c r="Z2551" s="58">
        <v>0.91083072571799162</v>
      </c>
    </row>
    <row r="2552" spans="19:26" x14ac:dyDescent="0.2">
      <c r="S2552" s="58">
        <v>4.1410049303854182</v>
      </c>
      <c r="T2552" s="58">
        <v>6.8543404695289532</v>
      </c>
      <c r="U2552" s="58">
        <v>4.0183948086885666</v>
      </c>
      <c r="V2552" s="58">
        <v>6.6286591500640535</v>
      </c>
      <c r="W2552" s="58">
        <v>0.78022807568963948</v>
      </c>
      <c r="X2552" s="58">
        <v>0.54427643421207561</v>
      </c>
      <c r="Y2552" s="58">
        <v>0.87547912873629596</v>
      </c>
      <c r="Z2552" s="58">
        <v>0.92681426028245562</v>
      </c>
    </row>
    <row r="2553" spans="19:26" x14ac:dyDescent="0.2">
      <c r="S2553" s="58">
        <v>5.196364128452112</v>
      </c>
      <c r="T2553" s="58">
        <v>10.035468201232982</v>
      </c>
      <c r="U2553" s="58">
        <v>5.0186510228210572</v>
      </c>
      <c r="V2553" s="58">
        <v>9.814164532093459</v>
      </c>
      <c r="W2553" s="58">
        <v>0.71497625377782326</v>
      </c>
      <c r="X2553" s="58">
        <v>0.65650146694392075</v>
      </c>
      <c r="Y2553" s="58">
        <v>0.84836671461355917</v>
      </c>
      <c r="Z2553" s="58">
        <v>0.92606606998167107</v>
      </c>
    </row>
    <row r="2554" spans="19:26" x14ac:dyDescent="0.2">
      <c r="S2554" s="58">
        <v>4.6782803727331359</v>
      </c>
      <c r="T2554" s="58">
        <v>8.8036611108436738</v>
      </c>
      <c r="U2554" s="58">
        <v>4.4588052731464876</v>
      </c>
      <c r="V2554" s="58">
        <v>8.7561252913654872</v>
      </c>
      <c r="W2554" s="58">
        <v>0.80854075745122178</v>
      </c>
      <c r="X2554" s="58">
        <v>0.79834396060580592</v>
      </c>
      <c r="Y2554" s="58">
        <v>0.86946709184238602</v>
      </c>
      <c r="Z2554" s="58">
        <v>0.9347345073214437</v>
      </c>
    </row>
    <row r="2555" spans="19:26" x14ac:dyDescent="0.2">
      <c r="S2555" s="58">
        <v>3.8441433443182151</v>
      </c>
      <c r="T2555" s="58">
        <v>6.0001939967245645</v>
      </c>
      <c r="U2555" s="58">
        <v>4.6227872078681731</v>
      </c>
      <c r="V2555" s="58">
        <v>6.7346197953036713</v>
      </c>
      <c r="W2555" s="58">
        <v>0.73956243627641838</v>
      </c>
      <c r="X2555" s="58">
        <v>0.59638797587358494</v>
      </c>
      <c r="Y2555" s="58">
        <v>0.84863522758240562</v>
      </c>
      <c r="Z2555" s="58">
        <v>0.94648618795331241</v>
      </c>
    </row>
    <row r="2556" spans="19:26" x14ac:dyDescent="0.2">
      <c r="S2556" s="58">
        <v>2.7115058528089548</v>
      </c>
      <c r="T2556" s="58">
        <v>3.7080090837171999</v>
      </c>
      <c r="U2556" s="58">
        <v>2.2732346906031018</v>
      </c>
      <c r="V2556" s="58">
        <v>3.3084254549267249</v>
      </c>
      <c r="W2556" s="58">
        <v>0.8418600865210385</v>
      </c>
      <c r="X2556" s="58">
        <v>0.60936478551930617</v>
      </c>
      <c r="Y2556" s="58">
        <v>0.7935248047007315</v>
      </c>
      <c r="Z2556" s="58">
        <v>0.9467057705731754</v>
      </c>
    </row>
    <row r="2557" spans="19:26" x14ac:dyDescent="0.2">
      <c r="S2557" s="58">
        <v>2.8628337992967041</v>
      </c>
      <c r="T2557" s="58">
        <v>3.9686151074023668</v>
      </c>
      <c r="U2557" s="58">
        <v>3.4736529482336236</v>
      </c>
      <c r="V2557" s="58">
        <v>4.1351522625825403</v>
      </c>
      <c r="W2557" s="58">
        <v>0.84089126013372695</v>
      </c>
      <c r="X2557" s="58">
        <v>0.62171230696529711</v>
      </c>
      <c r="Y2557" s="58">
        <v>0.83301146651339963</v>
      </c>
      <c r="Z2557" s="58">
        <v>0.95600067792381493</v>
      </c>
    </row>
    <row r="2558" spans="19:26" x14ac:dyDescent="0.2">
      <c r="S2558" s="58">
        <v>7.6993140574679035</v>
      </c>
      <c r="T2558" s="58">
        <v>50.022045043534725</v>
      </c>
      <c r="U2558" s="58">
        <v>8.9342720370684443</v>
      </c>
      <c r="V2558" s="58">
        <v>99.941942693411704</v>
      </c>
      <c r="W2558" s="58">
        <v>0.82590655070217067</v>
      </c>
      <c r="X2558" s="58">
        <v>0.71117209924362479</v>
      </c>
      <c r="Y2558" s="58">
        <v>0.83621961696207758</v>
      </c>
      <c r="Z2558" s="58">
        <v>0.87773064487340979</v>
      </c>
    </row>
    <row r="2559" spans="19:26" x14ac:dyDescent="0.2">
      <c r="S2559" s="58">
        <v>3.6097459612939824</v>
      </c>
      <c r="T2559" s="58">
        <v>5.7695100567201525</v>
      </c>
      <c r="U2559" s="58">
        <v>3.3796924412454703</v>
      </c>
      <c r="V2559" s="58">
        <v>5.7153647429737164</v>
      </c>
      <c r="W2559" s="58">
        <v>0.84209718496353581</v>
      </c>
      <c r="X2559" s="58">
        <v>0.73542026387393777</v>
      </c>
      <c r="Y2559" s="58">
        <v>0.82822429613910897</v>
      </c>
      <c r="Z2559" s="58">
        <v>0.94124584782389453</v>
      </c>
    </row>
    <row r="2560" spans="19:26" x14ac:dyDescent="0.2">
      <c r="S2560" s="58">
        <v>5.9412127724811956</v>
      </c>
      <c r="T2560" s="58">
        <v>13.762687968155936</v>
      </c>
      <c r="U2560" s="58">
        <v>6.0091202996126372</v>
      </c>
      <c r="V2560" s="58">
        <v>13.367772812262187</v>
      </c>
      <c r="W2560" s="58">
        <v>0.76447634801123687</v>
      </c>
      <c r="X2560" s="58">
        <v>0.63089871661311281</v>
      </c>
      <c r="Y2560" s="58">
        <v>0.88102411023980998</v>
      </c>
      <c r="Z2560" s="58">
        <v>0.9062355547269596</v>
      </c>
    </row>
    <row r="2561" spans="19:26" x14ac:dyDescent="0.2">
      <c r="S2561" s="58">
        <v>4.5232984851300673</v>
      </c>
      <c r="T2561" s="58">
        <v>8.5313463260037619</v>
      </c>
      <c r="U2561" s="58">
        <v>5.4359119168406052</v>
      </c>
      <c r="V2561" s="58">
        <v>10.184519240756067</v>
      </c>
      <c r="W2561" s="58">
        <v>0.84376856556891355</v>
      </c>
      <c r="X2561" s="58">
        <v>0.6078017605949112</v>
      </c>
      <c r="Y2561" s="58">
        <v>0.86148744069486582</v>
      </c>
      <c r="Z2561" s="58">
        <v>0.91212490938547375</v>
      </c>
    </row>
    <row r="2562" spans="19:26" x14ac:dyDescent="0.2">
      <c r="S2562" s="58">
        <v>2.9569834264782906</v>
      </c>
      <c r="T2562" s="58">
        <v>4.2119373058945646</v>
      </c>
      <c r="U2562" s="58">
        <v>3.0875946574830588</v>
      </c>
      <c r="V2562" s="58">
        <v>4.6671474020366883</v>
      </c>
      <c r="W2562" s="58">
        <v>0.7937319147761136</v>
      </c>
      <c r="X2562" s="58">
        <v>0.56620980217502193</v>
      </c>
      <c r="Y2562" s="58">
        <v>0.77651537915805668</v>
      </c>
      <c r="Z2562" s="58">
        <v>0.93480179610875491</v>
      </c>
    </row>
    <row r="2563" spans="19:26" x14ac:dyDescent="0.2">
      <c r="S2563" s="58">
        <v>4.908707563857746</v>
      </c>
      <c r="T2563" s="58">
        <v>10.515659652540498</v>
      </c>
      <c r="U2563" s="58">
        <v>4.2141673366556756</v>
      </c>
      <c r="V2563" s="58">
        <v>8.5404968732035691</v>
      </c>
      <c r="W2563" s="58">
        <v>0.81914259421802027</v>
      </c>
      <c r="X2563" s="58">
        <v>0.64532063534767792</v>
      </c>
      <c r="Y2563" s="58">
        <v>0.81314491354365381</v>
      </c>
      <c r="Z2563" s="58">
        <v>0.90291350614189592</v>
      </c>
    </row>
    <row r="2564" spans="19:26" x14ac:dyDescent="0.2">
      <c r="S2564" s="58">
        <v>7.6633190161475362</v>
      </c>
      <c r="T2564" s="58">
        <v>30.713581376448026</v>
      </c>
      <c r="U2564" s="58">
        <v>6.3890371079933548</v>
      </c>
      <c r="V2564" s="58">
        <v>21.109318094159725</v>
      </c>
      <c r="W2564" s="58">
        <v>0.7018884763388894</v>
      </c>
      <c r="X2564" s="58">
        <v>0.79177570093626148</v>
      </c>
      <c r="Y2564" s="58">
        <v>0.80736017709642927</v>
      </c>
      <c r="Z2564" s="58">
        <v>0.89029951651654826</v>
      </c>
    </row>
    <row r="2565" spans="19:26" x14ac:dyDescent="0.2">
      <c r="S2565" s="58">
        <v>4.326995753609256</v>
      </c>
      <c r="T2565" s="58">
        <v>7.6463284792010517</v>
      </c>
      <c r="U2565" s="58">
        <v>5.1737641292497925</v>
      </c>
      <c r="V2565" s="58">
        <v>9.4137400005896108</v>
      </c>
      <c r="W2565" s="58">
        <v>0.79650058589119943</v>
      </c>
      <c r="X2565" s="58">
        <v>0.63685978797238207</v>
      </c>
      <c r="Y2565" s="58">
        <v>0.85033199719698815</v>
      </c>
      <c r="Z2565" s="58">
        <v>0.9247537198343535</v>
      </c>
    </row>
    <row r="2566" spans="19:26" x14ac:dyDescent="0.2">
      <c r="S2566" s="58">
        <v>3.9294162580390353</v>
      </c>
      <c r="T2566" s="58">
        <v>6.478942477457891</v>
      </c>
      <c r="U2566" s="58">
        <v>4.1757138955887214</v>
      </c>
      <c r="V2566" s="58">
        <v>6.8344686593726607</v>
      </c>
      <c r="W2566" s="58">
        <v>0.71998280416205795</v>
      </c>
      <c r="X2566" s="58">
        <v>0.69077451102812892</v>
      </c>
      <c r="Y2566" s="58">
        <v>0.77842770989957444</v>
      </c>
      <c r="Z2566" s="58">
        <v>0.93935957772411294</v>
      </c>
    </row>
    <row r="2567" spans="19:26" x14ac:dyDescent="0.2">
      <c r="S2567" s="58">
        <v>3.3404928973944603</v>
      </c>
      <c r="T2567" s="58">
        <v>5.0894021549007515</v>
      </c>
      <c r="U2567" s="58">
        <v>3.1050784787860852</v>
      </c>
      <c r="V2567" s="58">
        <v>4.9061185385910813</v>
      </c>
      <c r="W2567" s="58">
        <v>0.82843643674850942</v>
      </c>
      <c r="X2567" s="58">
        <v>0.60134030532016536</v>
      </c>
      <c r="Y2567" s="58">
        <v>0.81050584958371019</v>
      </c>
      <c r="Z2567" s="58">
        <v>0.93075069240739305</v>
      </c>
    </row>
    <row r="2568" spans="19:26" x14ac:dyDescent="0.2">
      <c r="S2568" s="58">
        <v>6.926641543546622</v>
      </c>
      <c r="T2568" s="58">
        <v>23.99242498112115</v>
      </c>
      <c r="U2568" s="58">
        <v>5.8722394139724408</v>
      </c>
      <c r="V2568" s="58">
        <v>15.210389965150766</v>
      </c>
      <c r="W2568" s="58">
        <v>0.737815148938048</v>
      </c>
      <c r="X2568" s="58">
        <v>0.63600649864064629</v>
      </c>
      <c r="Y2568" s="58">
        <v>0.80912210505058557</v>
      </c>
      <c r="Z2568" s="58">
        <v>0.88743420390662819</v>
      </c>
    </row>
    <row r="2569" spans="19:26" x14ac:dyDescent="0.2">
      <c r="S2569" s="58">
        <v>5.5144278811600884</v>
      </c>
      <c r="T2569" s="58">
        <v>12.526491369629936</v>
      </c>
      <c r="U2569" s="58">
        <v>4.8900449009541092</v>
      </c>
      <c r="V2569" s="58">
        <v>10.702091849428596</v>
      </c>
      <c r="W2569" s="58">
        <v>0.74851448931211584</v>
      </c>
      <c r="X2569" s="58">
        <v>0.68963820032663459</v>
      </c>
      <c r="Y2569" s="58">
        <v>0.81762340116606946</v>
      </c>
      <c r="Z2569" s="58">
        <v>0.90775342093771394</v>
      </c>
    </row>
    <row r="2570" spans="19:26" x14ac:dyDescent="0.2">
      <c r="S2570" s="58">
        <v>4.4417570514791089</v>
      </c>
      <c r="T2570" s="58">
        <v>7.769739321404856</v>
      </c>
      <c r="U2570" s="58">
        <v>5.7594480789895517</v>
      </c>
      <c r="V2570" s="58">
        <v>11.761296617196299</v>
      </c>
      <c r="W2570" s="58">
        <v>0.74393155418879142</v>
      </c>
      <c r="X2570" s="58">
        <v>0.69102644283024295</v>
      </c>
      <c r="Y2570" s="58">
        <v>0.83934934370251413</v>
      </c>
      <c r="Z2570" s="58">
        <v>0.93772561169137314</v>
      </c>
    </row>
    <row r="2571" spans="19:26" x14ac:dyDescent="0.2">
      <c r="S2571" s="58">
        <v>5.1376133602875518</v>
      </c>
      <c r="T2571" s="58">
        <v>10.118157355857392</v>
      </c>
      <c r="U2571" s="58">
        <v>5.2126347166002738</v>
      </c>
      <c r="V2571" s="58">
        <v>10.838215469801819</v>
      </c>
      <c r="W2571" s="58">
        <v>0.76410339761233281</v>
      </c>
      <c r="X2571" s="58">
        <v>0.71067223829188275</v>
      </c>
      <c r="Y2571" s="58">
        <v>0.87341920750402913</v>
      </c>
      <c r="Z2571" s="58">
        <v>0.92633312001431245</v>
      </c>
    </row>
    <row r="2572" spans="19:26" x14ac:dyDescent="0.2">
      <c r="S2572" s="58">
        <v>5.5328177935421126</v>
      </c>
      <c r="T2572" s="58">
        <v>13.143997868208533</v>
      </c>
      <c r="U2572" s="58">
        <v>5.2461967567102468</v>
      </c>
      <c r="V2572" s="58">
        <v>17.021948355192965</v>
      </c>
      <c r="W2572" s="58">
        <v>0.79507491192263269</v>
      </c>
      <c r="X2572" s="58">
        <v>0.64286390200039167</v>
      </c>
      <c r="Y2572" s="58">
        <v>0.83368079891553026</v>
      </c>
      <c r="Z2572" s="58">
        <v>0.90016846623088398</v>
      </c>
    </row>
    <row r="2573" spans="19:26" x14ac:dyDescent="0.2">
      <c r="S2573" s="58">
        <v>4.8235466711457784</v>
      </c>
      <c r="T2573" s="58">
        <v>8.8661443096536221</v>
      </c>
      <c r="U2573" s="58">
        <v>4.2469189615097909</v>
      </c>
      <c r="V2573" s="58">
        <v>7.5002087285070829</v>
      </c>
      <c r="W2573" s="58">
        <v>0.71145821644886864</v>
      </c>
      <c r="X2573" s="58">
        <v>0.6703692317852008</v>
      </c>
      <c r="Y2573" s="58">
        <v>0.82777433855393112</v>
      </c>
      <c r="Z2573" s="58">
        <v>0.93143975855099381</v>
      </c>
    </row>
    <row r="2574" spans="19:26" x14ac:dyDescent="0.2">
      <c r="S2574" s="58">
        <v>4.9177507135114373</v>
      </c>
      <c r="T2574" s="58">
        <v>9.6695113825551839</v>
      </c>
      <c r="U2574" s="58">
        <v>5.292628365844334</v>
      </c>
      <c r="V2574" s="58">
        <v>10.776583704841963</v>
      </c>
      <c r="W2574" s="58">
        <v>0.69749424261312098</v>
      </c>
      <c r="X2574" s="58">
        <v>0.66816329351374515</v>
      </c>
      <c r="Y2574" s="58">
        <v>0.77774645336947956</v>
      </c>
      <c r="Z2574" s="58">
        <v>0.91816883107026237</v>
      </c>
    </row>
    <row r="2575" spans="19:26" x14ac:dyDescent="0.2">
      <c r="S2575" s="58">
        <v>8.5260984001834235</v>
      </c>
      <c r="T2575" s="58">
        <v>56.6752656822026</v>
      </c>
      <c r="U2575" s="58">
        <v>9.5571455432640882</v>
      </c>
      <c r="V2575" s="58">
        <v>57.194571623081615</v>
      </c>
      <c r="W2575" s="58">
        <v>0.74217331925799324</v>
      </c>
      <c r="X2575" s="58">
        <v>0.59022104928195929</v>
      </c>
      <c r="Y2575" s="58">
        <v>0.83692398419457381</v>
      </c>
      <c r="Z2575" s="58">
        <v>0.87685491911000191</v>
      </c>
    </row>
    <row r="2576" spans="19:26" x14ac:dyDescent="0.2">
      <c r="S2576" s="58">
        <v>3.6896140405134203</v>
      </c>
      <c r="T2576" s="58">
        <v>6.1317573486158947</v>
      </c>
      <c r="U2576" s="58">
        <v>3.3825217879889951</v>
      </c>
      <c r="V2576" s="58">
        <v>4.9030818392530611</v>
      </c>
      <c r="W2576" s="58">
        <v>0.83960466494323815</v>
      </c>
      <c r="X2576" s="58">
        <v>0.6971741091065603</v>
      </c>
      <c r="Y2576" s="58">
        <v>0.79377792322714991</v>
      </c>
      <c r="Z2576" s="58">
        <v>0.92503713520349917</v>
      </c>
    </row>
    <row r="2577" spans="19:26" x14ac:dyDescent="0.2">
      <c r="S2577" s="58">
        <v>3.6625216363059367</v>
      </c>
      <c r="T2577" s="58">
        <v>6.063880164464706</v>
      </c>
      <c r="U2577" s="58">
        <v>3.6732430205432487</v>
      </c>
      <c r="V2577" s="58">
        <v>7.5329467593022779</v>
      </c>
      <c r="W2577" s="58">
        <v>0.80395804431070839</v>
      </c>
      <c r="X2577" s="58">
        <v>0.73471276009263797</v>
      </c>
      <c r="Y2577" s="58">
        <v>0.76963567283228174</v>
      </c>
      <c r="Z2577" s="58">
        <v>0.92869147966248067</v>
      </c>
    </row>
    <row r="2578" spans="19:26" x14ac:dyDescent="0.2">
      <c r="S2578" s="58">
        <v>4.4787399651061914</v>
      </c>
      <c r="T2578" s="58">
        <v>8.219029883180788</v>
      </c>
      <c r="U2578" s="58">
        <v>4.8221054555012799</v>
      </c>
      <c r="V2578" s="58">
        <v>8.1057401997071992</v>
      </c>
      <c r="W2578" s="58">
        <v>0.80373534986760609</v>
      </c>
      <c r="X2578" s="58">
        <v>0.69623880247357162</v>
      </c>
      <c r="Y2578" s="58">
        <v>0.84860088460690675</v>
      </c>
      <c r="Z2578" s="58">
        <v>0.92545160124248582</v>
      </c>
    </row>
    <row r="2579" spans="19:26" x14ac:dyDescent="0.2">
      <c r="S2579" s="58">
        <v>5.4957269815573353</v>
      </c>
      <c r="T2579" s="58">
        <v>12.292832600575119</v>
      </c>
      <c r="U2579" s="58">
        <v>5.4767064519463267</v>
      </c>
      <c r="V2579" s="58">
        <v>12.515409763146646</v>
      </c>
      <c r="W2579" s="58">
        <v>0.76612621079952936</v>
      </c>
      <c r="X2579" s="58">
        <v>0.72364181136780459</v>
      </c>
      <c r="Y2579" s="58">
        <v>0.83944522320549275</v>
      </c>
      <c r="Z2579" s="58">
        <v>0.91186866053835391</v>
      </c>
    </row>
    <row r="2580" spans="19:26" x14ac:dyDescent="0.2">
      <c r="S2580" s="58">
        <v>5.376227225246379</v>
      </c>
      <c r="T2580" s="58">
        <v>11.523184749091021</v>
      </c>
      <c r="U2580" s="58">
        <v>6.0565307829459316</v>
      </c>
      <c r="V2580" s="58">
        <v>12.754516782467224</v>
      </c>
      <c r="W2580" s="58">
        <v>0.79084390988474274</v>
      </c>
      <c r="X2580" s="58">
        <v>0.6697578284367478</v>
      </c>
      <c r="Y2580" s="58">
        <v>0.87174828018444883</v>
      </c>
      <c r="Z2580" s="58">
        <v>0.91198854774790128</v>
      </c>
    </row>
    <row r="2581" spans="19:26" x14ac:dyDescent="0.2">
      <c r="S2581" s="58">
        <v>3.5651085585514939</v>
      </c>
      <c r="T2581" s="58">
        <v>5.5451081587484614</v>
      </c>
      <c r="U2581" s="58">
        <v>3.2270837975441107</v>
      </c>
      <c r="V2581" s="58">
        <v>4.4994720851195815</v>
      </c>
      <c r="W2581" s="58">
        <v>0.78737389257637835</v>
      </c>
      <c r="X2581" s="58">
        <v>0.64923818767225883</v>
      </c>
      <c r="Y2581" s="58">
        <v>0.8185879925330829</v>
      </c>
      <c r="Z2581" s="58">
        <v>0.9411180948273945</v>
      </c>
    </row>
    <row r="2582" spans="19:26" x14ac:dyDescent="0.2">
      <c r="S2582" s="58">
        <v>5.6851331645027798</v>
      </c>
      <c r="T2582" s="58">
        <v>12.970271008041506</v>
      </c>
      <c r="U2582" s="58">
        <v>6.3493220935510317</v>
      </c>
      <c r="V2582" s="58">
        <v>18.538768171591126</v>
      </c>
      <c r="W2582" s="58">
        <v>0.71983297547235692</v>
      </c>
      <c r="X2582" s="58">
        <v>0.69536568669544707</v>
      </c>
      <c r="Y2582" s="58">
        <v>0.81187995183772121</v>
      </c>
      <c r="Z2582" s="58">
        <v>0.90983384589656513</v>
      </c>
    </row>
    <row r="2583" spans="19:26" x14ac:dyDescent="0.2">
      <c r="S2583" s="58">
        <v>5.1896439128673739</v>
      </c>
      <c r="T2583" s="58">
        <v>10.880612315198553</v>
      </c>
      <c r="U2583" s="58">
        <v>4.5299352827254564</v>
      </c>
      <c r="V2583" s="58">
        <v>9.4076793761955599</v>
      </c>
      <c r="W2583" s="58">
        <v>0.74747512474048106</v>
      </c>
      <c r="X2583" s="58">
        <v>0.63315787849440486</v>
      </c>
      <c r="Y2583" s="58">
        <v>0.81870600796699189</v>
      </c>
      <c r="Z2583" s="58">
        <v>0.90940264204043719</v>
      </c>
    </row>
    <row r="2584" spans="19:26" x14ac:dyDescent="0.2">
      <c r="S2584" s="58">
        <v>4.6768365624722206</v>
      </c>
      <c r="T2584" s="58">
        <v>9.4757896717638896</v>
      </c>
      <c r="U2584" s="58">
        <v>5.6298477774213289</v>
      </c>
      <c r="V2584" s="58">
        <v>8.8589235393656516</v>
      </c>
      <c r="W2584" s="58">
        <v>0.84084956200767125</v>
      </c>
      <c r="X2584" s="58">
        <v>0.61036328595971912</v>
      </c>
      <c r="Y2584" s="58">
        <v>0.82576443723707682</v>
      </c>
      <c r="Z2584" s="58">
        <v>0.90377155708474899</v>
      </c>
    </row>
    <row r="2585" spans="19:26" x14ac:dyDescent="0.2">
      <c r="S2585" s="58">
        <v>5.1540587700146485</v>
      </c>
      <c r="T2585" s="58">
        <v>10.286896128325219</v>
      </c>
      <c r="U2585" s="58">
        <v>6.0585286256014195</v>
      </c>
      <c r="V2585" s="58">
        <v>12.2192052372432</v>
      </c>
      <c r="W2585" s="58">
        <v>0.7222349299631623</v>
      </c>
      <c r="X2585" s="58">
        <v>0.59788399845999085</v>
      </c>
      <c r="Y2585" s="58">
        <v>0.82425156644493758</v>
      </c>
      <c r="Z2585" s="58">
        <v>0.91324617505562999</v>
      </c>
    </row>
    <row r="2586" spans="19:26" x14ac:dyDescent="0.2">
      <c r="S2586" s="58">
        <v>5.60665923185796</v>
      </c>
      <c r="T2586" s="58">
        <v>12.807215867500149</v>
      </c>
      <c r="U2586" s="58">
        <v>5.0515465143647109</v>
      </c>
      <c r="V2586" s="58">
        <v>10.661785481324458</v>
      </c>
      <c r="W2586" s="58">
        <v>0.77430037483518654</v>
      </c>
      <c r="X2586" s="58">
        <v>0.52239938810781861</v>
      </c>
      <c r="Y2586" s="58">
        <v>0.85029881481682301</v>
      </c>
      <c r="Z2586" s="58">
        <v>0.89657581688421517</v>
      </c>
    </row>
    <row r="2587" spans="19:26" x14ac:dyDescent="0.2">
      <c r="S2587" s="58">
        <v>4.1274800747699247</v>
      </c>
      <c r="T2587" s="58">
        <v>7.0693501360929272</v>
      </c>
      <c r="U2587" s="58">
        <v>4.0095924992706689</v>
      </c>
      <c r="V2587" s="58">
        <v>6.8727500485586184</v>
      </c>
      <c r="W2587" s="58">
        <v>0.8145182177638467</v>
      </c>
      <c r="X2587" s="58">
        <v>0.63732996381250562</v>
      </c>
      <c r="Y2587" s="58">
        <v>0.85533779170800373</v>
      </c>
      <c r="Z2587" s="58">
        <v>0.92738290252452416</v>
      </c>
    </row>
    <row r="2588" spans="19:26" x14ac:dyDescent="0.2">
      <c r="S2588" s="58">
        <v>5.6351692148066928</v>
      </c>
      <c r="T2588" s="58">
        <v>14.983621357573137</v>
      </c>
      <c r="U2588" s="58">
        <v>5.3351878039802152</v>
      </c>
      <c r="V2588" s="58">
        <v>11.822983735323035</v>
      </c>
      <c r="W2588" s="58">
        <v>0.83367152433862113</v>
      </c>
      <c r="X2588" s="58">
        <v>0.6862727229974086</v>
      </c>
      <c r="Y2588" s="58">
        <v>0.81937156040742942</v>
      </c>
      <c r="Z2588" s="58">
        <v>0.89437421847369902</v>
      </c>
    </row>
    <row r="2589" spans="19:26" x14ac:dyDescent="0.2">
      <c r="S2589" s="58">
        <v>4.696392316948411</v>
      </c>
      <c r="T2589" s="58">
        <v>8.6793621384844855</v>
      </c>
      <c r="U2589" s="58">
        <v>5.163401105824569</v>
      </c>
      <c r="V2589" s="58">
        <v>8.784492837119144</v>
      </c>
      <c r="W2589" s="58">
        <v>0.72188735546583027</v>
      </c>
      <c r="X2589" s="58">
        <v>0.6512206764254066</v>
      </c>
      <c r="Y2589" s="58">
        <v>0.81228590621607955</v>
      </c>
      <c r="Z2589" s="58">
        <v>0.9248585126459733</v>
      </c>
    </row>
    <row r="2590" spans="19:26" x14ac:dyDescent="0.2">
      <c r="S2590" s="58">
        <v>7.6175670653497836</v>
      </c>
      <c r="T2590" s="58">
        <v>41.349275642318865</v>
      </c>
      <c r="U2590" s="58">
        <v>8.0311781111035145</v>
      </c>
      <c r="V2590" s="58">
        <v>44.58708428144061</v>
      </c>
      <c r="W2590" s="58">
        <v>0.77176770551514473</v>
      </c>
      <c r="X2590" s="58">
        <v>0.79453524953955168</v>
      </c>
      <c r="Y2590" s="58">
        <v>0.81264636051316064</v>
      </c>
      <c r="Z2590" s="58">
        <v>0.8818192280641044</v>
      </c>
    </row>
    <row r="2591" spans="19:26" x14ac:dyDescent="0.2">
      <c r="S2591" s="58">
        <v>4.1199064923728086</v>
      </c>
      <c r="T2591" s="58">
        <v>7.3738142962762039</v>
      </c>
      <c r="U2591" s="58">
        <v>4.7431817607160403</v>
      </c>
      <c r="V2591" s="58">
        <v>9.1381606326728395</v>
      </c>
      <c r="W2591" s="58">
        <v>0.78261476549636888</v>
      </c>
      <c r="X2591" s="58">
        <v>0.77149492662111596</v>
      </c>
      <c r="Y2591" s="58">
        <v>0.78057770277010485</v>
      </c>
      <c r="Z2591" s="58">
        <v>0.92719669433218543</v>
      </c>
    </row>
    <row r="2592" spans="19:26" x14ac:dyDescent="0.2">
      <c r="S2592" s="58">
        <v>2.5850842445057762</v>
      </c>
      <c r="T2592" s="58">
        <v>3.4560130632767265</v>
      </c>
      <c r="U2592" s="58">
        <v>2.7803277992265603</v>
      </c>
      <c r="V2592" s="58">
        <v>3.5198222541830613</v>
      </c>
      <c r="W2592" s="58">
        <v>0.82169948608171306</v>
      </c>
      <c r="X2592" s="58">
        <v>0.56125405046090215</v>
      </c>
      <c r="Y2592" s="58">
        <v>0.77911928774657968</v>
      </c>
      <c r="Z2592" s="58">
        <v>0.94323766088066541</v>
      </c>
    </row>
    <row r="2593" spans="19:26" x14ac:dyDescent="0.2">
      <c r="S2593" s="58">
        <v>3.793753607514998</v>
      </c>
      <c r="T2593" s="58">
        <v>6.2551204232515287</v>
      </c>
      <c r="U2593" s="58">
        <v>3.8933187250801478</v>
      </c>
      <c r="V2593" s="58">
        <v>6.0033151088542143</v>
      </c>
      <c r="W2593" s="58">
        <v>0.81149049472513524</v>
      </c>
      <c r="X2593" s="58">
        <v>0.62115102075041395</v>
      </c>
      <c r="Y2593" s="58">
        <v>0.81535080171689645</v>
      </c>
      <c r="Z2593" s="58">
        <v>0.92483385384517813</v>
      </c>
    </row>
    <row r="2594" spans="19:26" x14ac:dyDescent="0.2">
      <c r="S2594" s="58">
        <v>4.3674895519850097</v>
      </c>
      <c r="T2594" s="58">
        <v>7.9569932131598584</v>
      </c>
      <c r="U2594" s="58">
        <v>4.7973500597400669</v>
      </c>
      <c r="V2594" s="58">
        <v>10.631840704243723</v>
      </c>
      <c r="W2594" s="58">
        <v>0.86145096912480201</v>
      </c>
      <c r="X2594" s="58">
        <v>0.75999255008506006</v>
      </c>
      <c r="Y2594" s="58">
        <v>0.87628532574407991</v>
      </c>
      <c r="Z2594" s="58">
        <v>0.93015163387364297</v>
      </c>
    </row>
    <row r="2595" spans="19:26" x14ac:dyDescent="0.2">
      <c r="S2595" s="58">
        <v>3.7766859185648696</v>
      </c>
      <c r="T2595" s="58">
        <v>6.2177451606618588</v>
      </c>
      <c r="U2595" s="58">
        <v>3.552841961965048</v>
      </c>
      <c r="V2595" s="58">
        <v>5.5623050361347728</v>
      </c>
      <c r="W2595" s="58">
        <v>0.80602639428796574</v>
      </c>
      <c r="X2595" s="58">
        <v>0.70062462609656762</v>
      </c>
      <c r="Y2595" s="58">
        <v>0.8088345517590172</v>
      </c>
      <c r="Z2595" s="58">
        <v>0.93357633263656237</v>
      </c>
    </row>
    <row r="2596" spans="19:26" x14ac:dyDescent="0.2">
      <c r="S2596" s="58">
        <v>4.4847196636140261</v>
      </c>
      <c r="T2596" s="58">
        <v>7.939898192308168</v>
      </c>
      <c r="U2596" s="58">
        <v>4.4622360891099859</v>
      </c>
      <c r="V2596" s="58">
        <v>7.468884760193629</v>
      </c>
      <c r="W2596" s="58">
        <v>0.75258459514260001</v>
      </c>
      <c r="X2596" s="58">
        <v>0.56092756903953112</v>
      </c>
      <c r="Y2596" s="58">
        <v>0.84315463743851171</v>
      </c>
      <c r="Z2596" s="58">
        <v>0.91989710675197855</v>
      </c>
    </row>
    <row r="2597" spans="19:26" x14ac:dyDescent="0.2">
      <c r="S2597" s="58">
        <v>5.0212040453840112</v>
      </c>
      <c r="T2597" s="58">
        <v>11.144808301577049</v>
      </c>
      <c r="U2597" s="58">
        <v>5.2510085917911971</v>
      </c>
      <c r="V2597" s="58">
        <v>11.638169426962984</v>
      </c>
      <c r="W2597" s="58">
        <v>0.76085737934463193</v>
      </c>
      <c r="X2597" s="58">
        <v>0.55056809819523866</v>
      </c>
      <c r="Y2597" s="58">
        <v>0.76975331037011729</v>
      </c>
      <c r="Z2597" s="58">
        <v>0.89476409289918846</v>
      </c>
    </row>
    <row r="2598" spans="19:26" x14ac:dyDescent="0.2">
      <c r="S2598" s="58">
        <v>6.8034457706071461</v>
      </c>
      <c r="T2598" s="58">
        <v>20.264491679237906</v>
      </c>
      <c r="U2598" s="58">
        <v>7.468216942362262</v>
      </c>
      <c r="V2598" s="58">
        <v>26.903309857313761</v>
      </c>
      <c r="W2598" s="58">
        <v>0.76892305812490225</v>
      </c>
      <c r="X2598" s="58">
        <v>0.66104075340732882</v>
      </c>
      <c r="Y2598" s="58">
        <v>0.87299124313790921</v>
      </c>
      <c r="Z2598" s="58">
        <v>0.89484486883079306</v>
      </c>
    </row>
    <row r="2599" spans="19:26" x14ac:dyDescent="0.2">
      <c r="S2599" s="58">
        <v>6.6042863123112969</v>
      </c>
      <c r="T2599" s="58">
        <v>19.81558804710172</v>
      </c>
      <c r="U2599" s="58">
        <v>5.9516786244632476</v>
      </c>
      <c r="V2599" s="58">
        <v>15.327544265291383</v>
      </c>
      <c r="W2599" s="58">
        <v>0.70394553861670106</v>
      </c>
      <c r="X2599" s="58">
        <v>0.69189022033223935</v>
      </c>
      <c r="Y2599" s="58">
        <v>0.78840262773904535</v>
      </c>
      <c r="Z2599" s="58">
        <v>0.89467808877289823</v>
      </c>
    </row>
    <row r="2600" spans="19:26" x14ac:dyDescent="0.2">
      <c r="S2600" s="58">
        <v>5.8662735916555313</v>
      </c>
      <c r="T2600" s="58">
        <v>12.057390298608498</v>
      </c>
      <c r="U2600" s="58">
        <v>5.2997010491000855</v>
      </c>
      <c r="V2600" s="58">
        <v>10.329133031237895</v>
      </c>
      <c r="W2600" s="58">
        <v>0.69757085233256322</v>
      </c>
      <c r="X2600" s="58">
        <v>0.58894167389727303</v>
      </c>
      <c r="Y2600" s="58">
        <v>0.87466063465962418</v>
      </c>
      <c r="Z2600" s="58">
        <v>0.91723641930887445</v>
      </c>
    </row>
    <row r="2601" spans="19:26" x14ac:dyDescent="0.2">
      <c r="S2601" s="58">
        <v>4.54800301417567</v>
      </c>
      <c r="T2601" s="58">
        <v>7.8919667138222058</v>
      </c>
      <c r="U2601" s="58">
        <v>5.4529438841813151</v>
      </c>
      <c r="V2601" s="58">
        <v>8.5648482387208755</v>
      </c>
      <c r="W2601" s="58">
        <v>0.70981766920009437</v>
      </c>
      <c r="X2601" s="58">
        <v>0.69563836256388356</v>
      </c>
      <c r="Y2601" s="58">
        <v>0.83395367296962997</v>
      </c>
      <c r="Z2601" s="58">
        <v>0.94452626130339967</v>
      </c>
    </row>
    <row r="2602" spans="19:26" x14ac:dyDescent="0.2">
      <c r="S2602" s="58">
        <v>4.5725900282960623</v>
      </c>
      <c r="T2602" s="58">
        <v>8.5046299590068717</v>
      </c>
      <c r="U2602" s="58">
        <v>4.8862096172865375</v>
      </c>
      <c r="V2602" s="58">
        <v>9.2707001113003233</v>
      </c>
      <c r="W2602" s="58">
        <v>0.77237686694622876</v>
      </c>
      <c r="X2602" s="58">
        <v>0.76131303747428292</v>
      </c>
      <c r="Y2602" s="58">
        <v>0.82870095191771909</v>
      </c>
      <c r="Z2602" s="58">
        <v>0.93112513532817787</v>
      </c>
    </row>
    <row r="2603" spans="19:26" x14ac:dyDescent="0.2">
      <c r="S2603" s="58">
        <v>4.2483999287458865</v>
      </c>
      <c r="T2603" s="58">
        <v>7.6783507797506143</v>
      </c>
      <c r="U2603" s="58">
        <v>4.325092342701657</v>
      </c>
      <c r="V2603" s="58">
        <v>9.8967271932881165</v>
      </c>
      <c r="W2603" s="58">
        <v>0.82568592356011439</v>
      </c>
      <c r="X2603" s="58">
        <v>0.61708470933421822</v>
      </c>
      <c r="Y2603" s="58">
        <v>0.82943162789628466</v>
      </c>
      <c r="Z2603" s="58">
        <v>0.91480508854363796</v>
      </c>
    </row>
    <row r="2604" spans="19:26" x14ac:dyDescent="0.2">
      <c r="S2604" s="58">
        <v>3.7749314180445417</v>
      </c>
      <c r="T2604" s="58">
        <v>5.9524073055240452</v>
      </c>
      <c r="U2604" s="58">
        <v>3.9230364823943589</v>
      </c>
      <c r="V2604" s="58">
        <v>6.0629700106459143</v>
      </c>
      <c r="W2604" s="58">
        <v>0.79123055488441496</v>
      </c>
      <c r="X2604" s="58">
        <v>0.71727965985552955</v>
      </c>
      <c r="Y2604" s="58">
        <v>0.86143480007982987</v>
      </c>
      <c r="Z2604" s="58">
        <v>0.95633827624277001</v>
      </c>
    </row>
    <row r="2605" spans="19:26" x14ac:dyDescent="0.2">
      <c r="S2605" s="58">
        <v>3.9609356568201095</v>
      </c>
      <c r="T2605" s="58">
        <v>6.3310447904470806</v>
      </c>
      <c r="U2605" s="58">
        <v>3.6623551359411177</v>
      </c>
      <c r="V2605" s="58">
        <v>6.1620913347578297</v>
      </c>
      <c r="W2605" s="58">
        <v>0.72974311357217281</v>
      </c>
      <c r="X2605" s="58">
        <v>0.64425288074207754</v>
      </c>
      <c r="Y2605" s="58">
        <v>0.83247843246849051</v>
      </c>
      <c r="Z2605" s="58">
        <v>0.94816510354885764</v>
      </c>
    </row>
    <row r="2606" spans="19:26" x14ac:dyDescent="0.2">
      <c r="S2606" s="58">
        <v>5.7270703085889529</v>
      </c>
      <c r="T2606" s="58">
        <v>13.376130634857345</v>
      </c>
      <c r="U2606" s="58">
        <v>6.5574698024395977</v>
      </c>
      <c r="V2606" s="58">
        <v>19.27852192427849</v>
      </c>
      <c r="W2606" s="58">
        <v>0.7621371822250681</v>
      </c>
      <c r="X2606" s="58">
        <v>0.65671911098603641</v>
      </c>
      <c r="Y2606" s="58">
        <v>0.8436123809765107</v>
      </c>
      <c r="Z2606" s="58">
        <v>0.90493466339628215</v>
      </c>
    </row>
    <row r="2607" spans="19:26" x14ac:dyDescent="0.2">
      <c r="S2607" s="58">
        <v>5.2187817409271</v>
      </c>
      <c r="T2607" s="58">
        <v>10.305268927643521</v>
      </c>
      <c r="U2607" s="58">
        <v>5.8997163306338498</v>
      </c>
      <c r="V2607" s="58">
        <v>10.164666115828355</v>
      </c>
      <c r="W2607" s="58">
        <v>0.74931742239838717</v>
      </c>
      <c r="X2607" s="58">
        <v>0.76556597598314069</v>
      </c>
      <c r="Y2607" s="58">
        <v>0.8699214526130038</v>
      </c>
      <c r="Z2607" s="58">
        <v>0.93288567245828846</v>
      </c>
    </row>
    <row r="2608" spans="19:26" x14ac:dyDescent="0.2">
      <c r="S2608" s="58">
        <v>6.0823840038518293</v>
      </c>
      <c r="T2608" s="58">
        <v>15.823446466969949</v>
      </c>
      <c r="U2608" s="58">
        <v>6.7721966001302549</v>
      </c>
      <c r="V2608" s="58">
        <v>16.589573437092096</v>
      </c>
      <c r="W2608" s="58">
        <v>0.77060321324508441</v>
      </c>
      <c r="X2608" s="58">
        <v>0.68712101661882174</v>
      </c>
      <c r="Y2608" s="58">
        <v>0.84352753432369088</v>
      </c>
      <c r="Z2608" s="58">
        <v>0.90031014304339718</v>
      </c>
    </row>
    <row r="2609" spans="19:26" x14ac:dyDescent="0.2">
      <c r="S2609" s="58">
        <v>5.9863324868834997</v>
      </c>
      <c r="T2609" s="58">
        <v>15.029647707312137</v>
      </c>
      <c r="U2609" s="58">
        <v>4.9152476819388733</v>
      </c>
      <c r="V2609" s="58">
        <v>10.178664946418072</v>
      </c>
      <c r="W2609" s="58">
        <v>0.68765967982507714</v>
      </c>
      <c r="X2609" s="58">
        <v>0.75963471826769779</v>
      </c>
      <c r="Y2609" s="58">
        <v>0.77348097388573278</v>
      </c>
      <c r="Z2609" s="58">
        <v>0.90681951992278775</v>
      </c>
    </row>
    <row r="2610" spans="19:26" x14ac:dyDescent="0.2">
      <c r="S2610" s="58">
        <v>4.4716047454919767</v>
      </c>
      <c r="T2610" s="58">
        <v>7.8070122863404272</v>
      </c>
      <c r="U2610" s="58">
        <v>3.7708962113914657</v>
      </c>
      <c r="V2610" s="58">
        <v>6.6113212372932475</v>
      </c>
      <c r="W2610" s="58">
        <v>0.71246918954704774</v>
      </c>
      <c r="X2610" s="58">
        <v>0.54061455466966324</v>
      </c>
      <c r="Y2610" s="58">
        <v>0.8166586282881324</v>
      </c>
      <c r="Z2610" s="58">
        <v>0.92049629197757832</v>
      </c>
    </row>
    <row r="2611" spans="19:26" x14ac:dyDescent="0.2">
      <c r="S2611" s="58">
        <v>7.4656881400968569</v>
      </c>
      <c r="T2611" s="58">
        <v>40.408441686057316</v>
      </c>
      <c r="U2611" s="58">
        <v>7.4896149951480053</v>
      </c>
      <c r="V2611" s="58">
        <v>35.473925104119076</v>
      </c>
      <c r="W2611" s="58">
        <v>0.8177917725560101</v>
      </c>
      <c r="X2611" s="58">
        <v>0.63244452492491432</v>
      </c>
      <c r="Y2611" s="58">
        <v>0.833680881942931</v>
      </c>
      <c r="Z2611" s="58">
        <v>0.87844472323752731</v>
      </c>
    </row>
    <row r="2612" spans="19:26" x14ac:dyDescent="0.2">
      <c r="S2612" s="58">
        <v>4.5959601939262908</v>
      </c>
      <c r="T2612" s="58">
        <v>8.1750314183935888</v>
      </c>
      <c r="U2612" s="58">
        <v>4.2708097277807457</v>
      </c>
      <c r="V2612" s="58">
        <v>7.5983454491775584</v>
      </c>
      <c r="W2612" s="58">
        <v>0.72085352363707655</v>
      </c>
      <c r="X2612" s="58">
        <v>0.65618365043385896</v>
      </c>
      <c r="Y2612" s="58">
        <v>0.82886014742678848</v>
      </c>
      <c r="Z2612" s="58">
        <v>0.9329421008044374</v>
      </c>
    </row>
    <row r="2613" spans="19:26" x14ac:dyDescent="0.2">
      <c r="S2613" s="58">
        <v>6.271523679425961</v>
      </c>
      <c r="T2613" s="58">
        <v>19.23377921744148</v>
      </c>
      <c r="U2613" s="58">
        <v>6.4572488416324578</v>
      </c>
      <c r="V2613" s="58">
        <v>19.249900657201334</v>
      </c>
      <c r="W2613" s="58">
        <v>0.845545862600251</v>
      </c>
      <c r="X2613" s="58">
        <v>0.68941577814977062</v>
      </c>
      <c r="Y2613" s="58">
        <v>0.8590110405927871</v>
      </c>
      <c r="Z2613" s="58">
        <v>0.89120379272297823</v>
      </c>
    </row>
    <row r="2614" spans="19:26" x14ac:dyDescent="0.2">
      <c r="S2614" s="58">
        <v>8.7087447645675162</v>
      </c>
      <c r="T2614" s="58">
        <v>123.58828667716796</v>
      </c>
      <c r="U2614" s="58">
        <v>9.9109172047190555</v>
      </c>
      <c r="V2614" s="58">
        <v>209.29995486546824</v>
      </c>
      <c r="W2614" s="58">
        <v>0.77432624264857175</v>
      </c>
      <c r="X2614" s="58">
        <v>0.73479970546186102</v>
      </c>
      <c r="Y2614" s="58">
        <v>0.82040264087208814</v>
      </c>
      <c r="Z2614" s="58">
        <v>0.87310497086457439</v>
      </c>
    </row>
    <row r="2615" spans="19:26" x14ac:dyDescent="0.2">
      <c r="S2615" s="58">
        <v>4.5697672296671357</v>
      </c>
      <c r="T2615" s="58">
        <v>8.4205275237255144</v>
      </c>
      <c r="U2615" s="58">
        <v>4.5223985699700906</v>
      </c>
      <c r="V2615" s="58">
        <v>8.46357285479945</v>
      </c>
      <c r="W2615" s="58">
        <v>0.80483226432125421</v>
      </c>
      <c r="X2615" s="58">
        <v>0.72611424698612836</v>
      </c>
      <c r="Y2615" s="58">
        <v>0.86500940131372228</v>
      </c>
      <c r="Z2615" s="58">
        <v>0.93005448859211848</v>
      </c>
    </row>
    <row r="2616" spans="19:26" x14ac:dyDescent="0.2">
      <c r="S2616" s="58">
        <v>3.7248013942630078</v>
      </c>
      <c r="T2616" s="58">
        <v>5.874239444033627</v>
      </c>
      <c r="U2616" s="58">
        <v>3.5485201447419747</v>
      </c>
      <c r="V2616" s="58">
        <v>6.8505854704566813</v>
      </c>
      <c r="W2616" s="58">
        <v>0.77842899014144296</v>
      </c>
      <c r="X2616" s="58">
        <v>0.59977326307470513</v>
      </c>
      <c r="Y2616" s="58">
        <v>0.83570709850779856</v>
      </c>
      <c r="Z2616" s="58">
        <v>0.93635211462545731</v>
      </c>
    </row>
    <row r="2617" spans="19:26" x14ac:dyDescent="0.2">
      <c r="S2617" s="58">
        <v>4.1775404492083563</v>
      </c>
      <c r="T2617" s="58">
        <v>7.3545722332376862</v>
      </c>
      <c r="U2617" s="58">
        <v>4.5045670585208466</v>
      </c>
      <c r="V2617" s="58">
        <v>9.6646841495354909</v>
      </c>
      <c r="W2617" s="58">
        <v>0.8152107830294244</v>
      </c>
      <c r="X2617" s="58">
        <v>0.73407313255397522</v>
      </c>
      <c r="Y2617" s="58">
        <v>0.83436010884592315</v>
      </c>
      <c r="Z2617" s="58">
        <v>0.93104155337362338</v>
      </c>
    </row>
    <row r="2618" spans="19:26" x14ac:dyDescent="0.2">
      <c r="S2618" s="58">
        <v>4.3132616557749586</v>
      </c>
      <c r="T2618" s="58">
        <v>7.5185285561423099</v>
      </c>
      <c r="U2618" s="58">
        <v>4.2495439467462193</v>
      </c>
      <c r="V2618" s="58">
        <v>10.263499329219416</v>
      </c>
      <c r="W2618" s="58">
        <v>0.79577887646767875</v>
      </c>
      <c r="X2618" s="58">
        <v>0.65260821721610174</v>
      </c>
      <c r="Y2618" s="58">
        <v>0.86284613646995911</v>
      </c>
      <c r="Z2618" s="58">
        <v>0.93005324731009154</v>
      </c>
    </row>
    <row r="2619" spans="19:26" x14ac:dyDescent="0.2">
      <c r="S2619" s="58">
        <v>4.8370777249954555</v>
      </c>
      <c r="T2619" s="58">
        <v>10.537534056801288</v>
      </c>
      <c r="U2619" s="58">
        <v>4.870731004990402</v>
      </c>
      <c r="V2619" s="58">
        <v>9.3673403625824889</v>
      </c>
      <c r="W2619" s="58">
        <v>0.80675305425123756</v>
      </c>
      <c r="X2619" s="58">
        <v>0.6805389736619778</v>
      </c>
      <c r="Y2619" s="58">
        <v>0.78131368758933417</v>
      </c>
      <c r="Z2619" s="58">
        <v>0.90179119936821761</v>
      </c>
    </row>
    <row r="2620" spans="19:26" x14ac:dyDescent="0.2">
      <c r="S2620" s="58">
        <v>4.0188808573249997</v>
      </c>
      <c r="T2620" s="58">
        <v>6.6368211675384172</v>
      </c>
      <c r="U2620" s="58">
        <v>3.7165189231280569</v>
      </c>
      <c r="V2620" s="58">
        <v>5.987542155917069</v>
      </c>
      <c r="W2620" s="58">
        <v>0.76740926465083159</v>
      </c>
      <c r="X2620" s="58">
        <v>0.70712522811143919</v>
      </c>
      <c r="Y2620" s="58">
        <v>0.83667538462666946</v>
      </c>
      <c r="Z2620" s="58">
        <v>0.94500348130554146</v>
      </c>
    </row>
    <row r="2621" spans="19:26" x14ac:dyDescent="0.2">
      <c r="S2621" s="58">
        <v>7.7515475234083073</v>
      </c>
      <c r="T2621" s="58">
        <v>29.425020497292959</v>
      </c>
      <c r="U2621" s="58">
        <v>7.7901473914668626</v>
      </c>
      <c r="V2621" s="58">
        <v>32.844189589040084</v>
      </c>
      <c r="W2621" s="58">
        <v>0.71115771481954759</v>
      </c>
      <c r="X2621" s="58">
        <v>0.72975220947238628</v>
      </c>
      <c r="Y2621" s="58">
        <v>0.83558255435536843</v>
      </c>
      <c r="Z2621" s="58">
        <v>0.89061697277645646</v>
      </c>
    </row>
    <row r="2622" spans="19:26" x14ac:dyDescent="0.2">
      <c r="S2622" s="58">
        <v>3.8602281627762016</v>
      </c>
      <c r="T2622" s="58">
        <v>6.4193047600731719</v>
      </c>
      <c r="U2622" s="58">
        <v>3.797712342771824</v>
      </c>
      <c r="V2622" s="58">
        <v>6.1514229477488103</v>
      </c>
      <c r="W2622" s="58">
        <v>0.79849857869395202</v>
      </c>
      <c r="X2622" s="58">
        <v>0.69167229261918861</v>
      </c>
      <c r="Y2622" s="58">
        <v>0.81243634190227554</v>
      </c>
      <c r="Z2622" s="58">
        <v>0.93277130408637321</v>
      </c>
    </row>
    <row r="2623" spans="19:26" x14ac:dyDescent="0.2">
      <c r="S2623" s="58">
        <v>3.6637142496346495</v>
      </c>
      <c r="T2623" s="58">
        <v>6.1857450955004269</v>
      </c>
      <c r="U2623" s="58">
        <v>3.2946024895489177</v>
      </c>
      <c r="V2623" s="58">
        <v>5.2832625577358954</v>
      </c>
      <c r="W2623" s="58">
        <v>0.87153960051107116</v>
      </c>
      <c r="X2623" s="58">
        <v>0.71301952529945223</v>
      </c>
      <c r="Y2623" s="58">
        <v>0.78353250816573639</v>
      </c>
      <c r="Z2623" s="58">
        <v>0.9195767199547249</v>
      </c>
    </row>
    <row r="2624" spans="19:26" x14ac:dyDescent="0.2">
      <c r="S2624" s="58">
        <v>3.8814789077071552</v>
      </c>
      <c r="T2624" s="58">
        <v>6.4933915520346313</v>
      </c>
      <c r="U2624" s="58">
        <v>3.8858105025480141</v>
      </c>
      <c r="V2624" s="58">
        <v>6.3229318722838661</v>
      </c>
      <c r="W2624" s="58">
        <v>0.79230107937281791</v>
      </c>
      <c r="X2624" s="58">
        <v>0.5907734561060427</v>
      </c>
      <c r="Y2624" s="58">
        <v>0.80578187284647451</v>
      </c>
      <c r="Z2624" s="58">
        <v>0.92029658579601747</v>
      </c>
    </row>
    <row r="2625" spans="19:26" x14ac:dyDescent="0.2">
      <c r="S2625" s="58">
        <v>3.8229480253002768</v>
      </c>
      <c r="T2625" s="58">
        <v>6.2646462000604135</v>
      </c>
      <c r="U2625" s="58">
        <v>4.04640022189849</v>
      </c>
      <c r="V2625" s="58">
        <v>7.5374327041638134</v>
      </c>
      <c r="W2625" s="58">
        <v>0.80058221002351437</v>
      </c>
      <c r="X2625" s="58">
        <v>0.62906865656202471</v>
      </c>
      <c r="Y2625" s="58">
        <v>0.82381032700295209</v>
      </c>
      <c r="Z2625" s="58">
        <v>0.92927090929112655</v>
      </c>
    </row>
    <row r="2626" spans="19:26" x14ac:dyDescent="0.2">
      <c r="S2626" s="58">
        <v>5.8651245538455061</v>
      </c>
      <c r="T2626" s="58">
        <v>13.83957797586751</v>
      </c>
      <c r="U2626" s="58">
        <v>5.9631467441839812</v>
      </c>
      <c r="V2626" s="58">
        <v>14.538275505099673</v>
      </c>
      <c r="W2626" s="58">
        <v>0.75697259176563558</v>
      </c>
      <c r="X2626" s="58">
        <v>0.72813466718740694</v>
      </c>
      <c r="Y2626" s="58">
        <v>0.85211837294050452</v>
      </c>
      <c r="Z2626" s="58">
        <v>0.91025782735343996</v>
      </c>
    </row>
    <row r="2627" spans="19:26" x14ac:dyDescent="0.2">
      <c r="S2627" s="58">
        <v>3.7887403298382978</v>
      </c>
      <c r="T2627" s="58">
        <v>6.0466096375050089</v>
      </c>
      <c r="U2627" s="58">
        <v>3.3231721967067047</v>
      </c>
      <c r="V2627" s="58">
        <v>5.3578507172997885</v>
      </c>
      <c r="W2627" s="58">
        <v>0.78971115017090543</v>
      </c>
      <c r="X2627" s="58">
        <v>0.56341248474145589</v>
      </c>
      <c r="Y2627" s="58">
        <v>0.84461457697588493</v>
      </c>
      <c r="Z2627" s="58">
        <v>0.92925418320234121</v>
      </c>
    </row>
    <row r="2628" spans="19:26" x14ac:dyDescent="0.2">
      <c r="S2628" s="58">
        <v>6.2311261365411541</v>
      </c>
      <c r="T2628" s="58">
        <v>15.79547224477507</v>
      </c>
      <c r="U2628" s="58">
        <v>6.5031334097042874</v>
      </c>
      <c r="V2628" s="58">
        <v>19.851898403099703</v>
      </c>
      <c r="W2628" s="58">
        <v>0.70505660706074869</v>
      </c>
      <c r="X2628" s="58">
        <v>0.64022949016459252</v>
      </c>
      <c r="Y2628" s="58">
        <v>0.81135039136208664</v>
      </c>
      <c r="Z2628" s="58">
        <v>0.90094501238527613</v>
      </c>
    </row>
    <row r="2629" spans="19:26" x14ac:dyDescent="0.2">
      <c r="S2629" s="58">
        <v>4.7792427767691947</v>
      </c>
      <c r="T2629" s="58">
        <v>9.3580075183132045</v>
      </c>
      <c r="U2629" s="58">
        <v>4.2682825403439884</v>
      </c>
      <c r="V2629" s="58">
        <v>8.9915215932542765</v>
      </c>
      <c r="W2629" s="58">
        <v>0.80794377419562702</v>
      </c>
      <c r="X2629" s="58">
        <v>0.59926029810016712</v>
      </c>
      <c r="Y2629" s="58">
        <v>0.85147184226915928</v>
      </c>
      <c r="Z2629" s="58">
        <v>0.91004355232455536</v>
      </c>
    </row>
    <row r="2630" spans="19:26" x14ac:dyDescent="0.2">
      <c r="S2630" s="58">
        <v>5.1566185057918723</v>
      </c>
      <c r="T2630" s="58">
        <v>9.9519234882653311</v>
      </c>
      <c r="U2630" s="58">
        <v>4.266892128778637</v>
      </c>
      <c r="V2630" s="58">
        <v>8.5234822297482182</v>
      </c>
      <c r="W2630" s="58">
        <v>0.71794355440903912</v>
      </c>
      <c r="X2630" s="58">
        <v>0.57026086201597781</v>
      </c>
      <c r="Y2630" s="58">
        <v>0.84602920141120297</v>
      </c>
      <c r="Z2630" s="58">
        <v>0.91623134241338278</v>
      </c>
    </row>
    <row r="2631" spans="19:26" x14ac:dyDescent="0.2">
      <c r="S2631" s="58">
        <v>3.6249369247431926</v>
      </c>
      <c r="T2631" s="58">
        <v>5.6987803879009329</v>
      </c>
      <c r="U2631" s="58">
        <v>3.6793288370834123</v>
      </c>
      <c r="V2631" s="58">
        <v>5.6854677489253014</v>
      </c>
      <c r="W2631" s="58">
        <v>0.82352878322399192</v>
      </c>
      <c r="X2631" s="58">
        <v>0.70700782752636604</v>
      </c>
      <c r="Y2631" s="58">
        <v>0.84714526080169616</v>
      </c>
      <c r="Z2631" s="58">
        <v>0.94717510632915158</v>
      </c>
    </row>
    <row r="2632" spans="19:26" x14ac:dyDescent="0.2">
      <c r="S2632" s="58">
        <v>4.3255013439787389</v>
      </c>
      <c r="T2632" s="58">
        <v>7.4184415074086463</v>
      </c>
      <c r="U2632" s="58">
        <v>4.0693781501205564</v>
      </c>
      <c r="V2632" s="58">
        <v>6.9158324776143978</v>
      </c>
      <c r="W2632" s="58">
        <v>0.69836854485403688</v>
      </c>
      <c r="X2632" s="58">
        <v>0.6451885766467248</v>
      </c>
      <c r="Y2632" s="58">
        <v>0.79458635162936364</v>
      </c>
      <c r="Z2632" s="58">
        <v>0.93470325779232544</v>
      </c>
    </row>
    <row r="2633" spans="19:26" x14ac:dyDescent="0.2">
      <c r="S2633" s="58">
        <v>3.3696528479422758</v>
      </c>
      <c r="T2633" s="58">
        <v>4.9321547254518032</v>
      </c>
      <c r="U2633" s="58">
        <v>4.0181603240986519</v>
      </c>
      <c r="V2633" s="58">
        <v>5.3644891334010092</v>
      </c>
      <c r="W2633" s="58">
        <v>0.7324852288996877</v>
      </c>
      <c r="X2633" s="58">
        <v>0.51644911665845072</v>
      </c>
      <c r="Y2633" s="58">
        <v>0.81951550356822112</v>
      </c>
      <c r="Z2633" s="58">
        <v>0.94107794726214056</v>
      </c>
    </row>
    <row r="2634" spans="19:26" x14ac:dyDescent="0.2">
      <c r="S2634" s="58">
        <v>7.0628327069355805</v>
      </c>
      <c r="T2634" s="58">
        <v>19.698855633345477</v>
      </c>
      <c r="U2634" s="58">
        <v>7.243130499967374</v>
      </c>
      <c r="V2634" s="58">
        <v>22.918976972575656</v>
      </c>
      <c r="W2634" s="58">
        <v>0.68597182454862393</v>
      </c>
      <c r="X2634" s="58">
        <v>0.75993985756129212</v>
      </c>
      <c r="Y2634" s="58">
        <v>0.83596029794033089</v>
      </c>
      <c r="Z2634" s="58">
        <v>0.9063888582924936</v>
      </c>
    </row>
    <row r="2635" spans="19:26" x14ac:dyDescent="0.2">
      <c r="S2635" s="58">
        <v>7.1967297099091319</v>
      </c>
      <c r="T2635" s="58">
        <v>27.356118313971685</v>
      </c>
      <c r="U2635" s="58">
        <v>6.7122597243281632</v>
      </c>
      <c r="V2635" s="58">
        <v>24.713831673949933</v>
      </c>
      <c r="W2635" s="58">
        <v>0.755090329168285</v>
      </c>
      <c r="X2635" s="58">
        <v>0.63143840226361092</v>
      </c>
      <c r="Y2635" s="58">
        <v>0.82713851847680897</v>
      </c>
      <c r="Z2635" s="58">
        <v>0.885222111173393</v>
      </c>
    </row>
    <row r="2636" spans="19:26" x14ac:dyDescent="0.2">
      <c r="S2636" s="58">
        <v>5.4582863990114836</v>
      </c>
      <c r="T2636" s="58">
        <v>13.361281118467689</v>
      </c>
      <c r="U2636" s="58">
        <v>5.0102129984181998</v>
      </c>
      <c r="V2636" s="58">
        <v>12.029723505027658</v>
      </c>
      <c r="W2636" s="58">
        <v>0.76189155123761698</v>
      </c>
      <c r="X2636" s="58">
        <v>0.78697224767453278</v>
      </c>
      <c r="Y2636" s="58">
        <v>0.78264259466908548</v>
      </c>
      <c r="Z2636" s="58">
        <v>0.90443095598994772</v>
      </c>
    </row>
    <row r="2637" spans="19:26" x14ac:dyDescent="0.2">
      <c r="S2637" s="58">
        <v>5.8239142608391958</v>
      </c>
      <c r="T2637" s="58">
        <v>13.929366758184514</v>
      </c>
      <c r="U2637" s="58">
        <v>6.0963207395586281</v>
      </c>
      <c r="V2637" s="58">
        <v>13.960796217633213</v>
      </c>
      <c r="W2637" s="58">
        <v>0.74579630237772465</v>
      </c>
      <c r="X2637" s="58">
        <v>0.66699894571339546</v>
      </c>
      <c r="Y2637" s="58">
        <v>0.82895815400805217</v>
      </c>
      <c r="Z2637" s="58">
        <v>0.90421257829745527</v>
      </c>
    </row>
    <row r="2638" spans="19:26" x14ac:dyDescent="0.2">
      <c r="S2638" s="58">
        <v>4.1713447229093443</v>
      </c>
      <c r="T2638" s="58">
        <v>7.1829864403135604</v>
      </c>
      <c r="U2638" s="58">
        <v>4.516234086000928</v>
      </c>
      <c r="V2638" s="58">
        <v>8.2125726566632089</v>
      </c>
      <c r="W2638" s="58">
        <v>0.81694754884703269</v>
      </c>
      <c r="X2638" s="58">
        <v>0.7073498281848507</v>
      </c>
      <c r="Y2638" s="58">
        <v>0.86151522897222321</v>
      </c>
      <c r="Z2638" s="58">
        <v>0.93528936395428741</v>
      </c>
    </row>
    <row r="2639" spans="19:26" x14ac:dyDescent="0.2">
      <c r="S2639" s="58">
        <v>4.4964959989456217</v>
      </c>
      <c r="T2639" s="58">
        <v>7.9729765866739477</v>
      </c>
      <c r="U2639" s="58">
        <v>4.4663881728621275</v>
      </c>
      <c r="V2639" s="58">
        <v>7.3620526013997587</v>
      </c>
      <c r="W2639" s="58">
        <v>0.74359664180134621</v>
      </c>
      <c r="X2639" s="58">
        <v>0.67194068442154309</v>
      </c>
      <c r="Y2639" s="58">
        <v>0.83543775224701067</v>
      </c>
      <c r="Z2639" s="58">
        <v>0.93288528144679095</v>
      </c>
    </row>
    <row r="2640" spans="19:26" x14ac:dyDescent="0.2">
      <c r="S2640" s="58">
        <v>4.1069700466979029</v>
      </c>
      <c r="T2640" s="58">
        <v>7.3945407191697896</v>
      </c>
      <c r="U2640" s="58">
        <v>3.4265757462512503</v>
      </c>
      <c r="V2640" s="58">
        <v>6.1218233981318306</v>
      </c>
      <c r="W2640" s="58">
        <v>0.7953374986412558</v>
      </c>
      <c r="X2640" s="58">
        <v>0.76108679952733971</v>
      </c>
      <c r="Y2640" s="58">
        <v>0.78040480207887852</v>
      </c>
      <c r="Z2640" s="58">
        <v>0.92398491110884284</v>
      </c>
    </row>
    <row r="2641" spans="19:26" x14ac:dyDescent="0.2">
      <c r="S2641" s="58">
        <v>4.542062571167258</v>
      </c>
      <c r="T2641" s="58">
        <v>8.7915963135343933</v>
      </c>
      <c r="U2641" s="58">
        <v>4.0172826295093422</v>
      </c>
      <c r="V2641" s="58">
        <v>8.5327668766971616</v>
      </c>
      <c r="W2641" s="58">
        <v>0.79164331112323039</v>
      </c>
      <c r="X2641" s="58">
        <v>0.68169908104408961</v>
      </c>
      <c r="Y2641" s="58">
        <v>0.80253796487137419</v>
      </c>
      <c r="Z2641" s="58">
        <v>0.91389601098281004</v>
      </c>
    </row>
    <row r="2642" spans="19:26" x14ac:dyDescent="0.2">
      <c r="S2642" s="58">
        <v>3.5044100697068443</v>
      </c>
      <c r="T2642" s="58">
        <v>5.3817129547034881</v>
      </c>
      <c r="U2642" s="58">
        <v>3.255063527607156</v>
      </c>
      <c r="V2642" s="58">
        <v>4.9123423388742511</v>
      </c>
      <c r="W2642" s="58">
        <v>0.77874108959858379</v>
      </c>
      <c r="X2642" s="58">
        <v>0.66368797639135613</v>
      </c>
      <c r="Y2642" s="58">
        <v>0.81451945211515053</v>
      </c>
      <c r="Z2642" s="58">
        <v>0.94613289376911358</v>
      </c>
    </row>
    <row r="2643" spans="19:26" x14ac:dyDescent="0.2">
      <c r="S2643" s="58">
        <v>5.7588769308466583</v>
      </c>
      <c r="T2643" s="58">
        <v>13.333595164945981</v>
      </c>
      <c r="U2643" s="58">
        <v>5.3280257154280557</v>
      </c>
      <c r="V2643" s="58">
        <v>10.658337865736524</v>
      </c>
      <c r="W2643" s="58">
        <v>0.79512809322650835</v>
      </c>
      <c r="X2643" s="58">
        <v>0.63063390925309459</v>
      </c>
      <c r="Y2643" s="58">
        <v>0.88413717337352027</v>
      </c>
      <c r="Z2643" s="58">
        <v>0.90439420264607262</v>
      </c>
    </row>
    <row r="2644" spans="19:26" x14ac:dyDescent="0.2">
      <c r="S2644" s="58">
        <v>5.0174891327293087</v>
      </c>
      <c r="T2644" s="58">
        <v>10.760107066465567</v>
      </c>
      <c r="U2644" s="58">
        <v>4.8088942108431798</v>
      </c>
      <c r="V2644" s="58">
        <v>8.8566630603037861</v>
      </c>
      <c r="W2644" s="58">
        <v>0.81784222402847284</v>
      </c>
      <c r="X2644" s="58">
        <v>0.69902141825690445</v>
      </c>
      <c r="Y2644" s="58">
        <v>0.83113677889559323</v>
      </c>
      <c r="Z2644" s="58">
        <v>0.90826392583493409</v>
      </c>
    </row>
    <row r="2645" spans="19:26" x14ac:dyDescent="0.2">
      <c r="S2645" s="58">
        <v>4.8094417595131276</v>
      </c>
      <c r="T2645" s="58">
        <v>9.703590930867966</v>
      </c>
      <c r="U2645" s="58">
        <v>5.4976974420422779</v>
      </c>
      <c r="V2645" s="58">
        <v>13.235106108997043</v>
      </c>
      <c r="W2645" s="58">
        <v>0.7992603107958981</v>
      </c>
      <c r="X2645" s="58">
        <v>0.66300436028138754</v>
      </c>
      <c r="Y2645" s="58">
        <v>0.82508265187982799</v>
      </c>
      <c r="Z2645" s="58">
        <v>0.9109649613639158</v>
      </c>
    </row>
    <row r="2646" spans="19:26" x14ac:dyDescent="0.2">
      <c r="S2646" s="58">
        <v>3.7756144003009515</v>
      </c>
      <c r="T2646" s="58">
        <v>6.1772697907493681</v>
      </c>
      <c r="U2646" s="58">
        <v>3.9595635942957261</v>
      </c>
      <c r="V2646" s="58">
        <v>7.3175623574773141</v>
      </c>
      <c r="W2646" s="58">
        <v>0.79896078181860108</v>
      </c>
      <c r="X2646" s="58">
        <v>0.72172005673876105</v>
      </c>
      <c r="Y2646" s="58">
        <v>0.81196449828855577</v>
      </c>
      <c r="Z2646" s="58">
        <v>0.93858611378930101</v>
      </c>
    </row>
    <row r="2647" spans="19:26" x14ac:dyDescent="0.2">
      <c r="S2647" s="58">
        <v>4.1377115014478596</v>
      </c>
      <c r="T2647" s="58">
        <v>7.4968560492373246</v>
      </c>
      <c r="U2647" s="58">
        <v>4.5690158564474688</v>
      </c>
      <c r="V2647" s="58">
        <v>8.2308960465527878</v>
      </c>
      <c r="W2647" s="58">
        <v>0.87954491072247443</v>
      </c>
      <c r="X2647" s="58">
        <v>0.72183627585891397</v>
      </c>
      <c r="Y2647" s="58">
        <v>0.8354196445168478</v>
      </c>
      <c r="Z2647" s="58">
        <v>0.92002502332980785</v>
      </c>
    </row>
    <row r="2648" spans="19:26" x14ac:dyDescent="0.2">
      <c r="S2648" s="58">
        <v>3.6465223851405861</v>
      </c>
      <c r="T2648" s="58">
        <v>5.8830732596087412</v>
      </c>
      <c r="U2648" s="58">
        <v>3.7073477413723541</v>
      </c>
      <c r="V2648" s="58">
        <v>6.6623778303202057</v>
      </c>
      <c r="W2648" s="58">
        <v>0.85406335470987982</v>
      </c>
      <c r="X2648" s="58">
        <v>0.77799492701500239</v>
      </c>
      <c r="Y2648" s="58">
        <v>0.83320457128742864</v>
      </c>
      <c r="Z2648" s="58">
        <v>0.94395821291788329</v>
      </c>
    </row>
    <row r="2649" spans="19:26" x14ac:dyDescent="0.2">
      <c r="S2649" s="58">
        <v>7.9080938779701224</v>
      </c>
      <c r="T2649" s="58">
        <v>48.856386604202534</v>
      </c>
      <c r="U2649" s="58">
        <v>8.2905965089691893</v>
      </c>
      <c r="V2649" s="58">
        <v>48.036610437876064</v>
      </c>
      <c r="W2649" s="58">
        <v>0.7136714065549834</v>
      </c>
      <c r="X2649" s="58">
        <v>0.64476785935177272</v>
      </c>
      <c r="Y2649" s="58">
        <v>0.77340504100520835</v>
      </c>
      <c r="Z2649" s="58">
        <v>0.87771551408157167</v>
      </c>
    </row>
    <row r="2650" spans="19:26" x14ac:dyDescent="0.2">
      <c r="S2650" s="58">
        <v>5.5941630414301642</v>
      </c>
      <c r="T2650" s="58">
        <v>12.056478942197826</v>
      </c>
      <c r="U2650" s="58">
        <v>5.480081022537644</v>
      </c>
      <c r="V2650" s="58">
        <v>11.573329760968287</v>
      </c>
      <c r="W2650" s="58">
        <v>0.78391979165764292</v>
      </c>
      <c r="X2650" s="58">
        <v>0.56806010675238139</v>
      </c>
      <c r="Y2650" s="58">
        <v>0.89716260417915805</v>
      </c>
      <c r="Z2650" s="58">
        <v>0.90576865665695516</v>
      </c>
    </row>
    <row r="2651" spans="19:26" x14ac:dyDescent="0.2">
      <c r="S2651" s="58">
        <v>5.6261897596635899</v>
      </c>
      <c r="T2651" s="58">
        <v>13.357393733745504</v>
      </c>
      <c r="U2651" s="58">
        <v>5.2380708611585094</v>
      </c>
      <c r="V2651" s="58">
        <v>15.512855330171311</v>
      </c>
      <c r="W2651" s="58">
        <v>0.76868908333259423</v>
      </c>
      <c r="X2651" s="58">
        <v>0.655167473971352</v>
      </c>
      <c r="Y2651" s="58">
        <v>0.82613021908892903</v>
      </c>
      <c r="Z2651" s="58">
        <v>0.90203668742198517</v>
      </c>
    </row>
    <row r="2652" spans="19:26" x14ac:dyDescent="0.2">
      <c r="S2652" s="58">
        <v>4.7299684906389876</v>
      </c>
      <c r="T2652" s="58">
        <v>9.3714122283193113</v>
      </c>
      <c r="U2652" s="58">
        <v>5.3133586495086211</v>
      </c>
      <c r="V2652" s="58">
        <v>13.410410799409258</v>
      </c>
      <c r="W2652" s="58">
        <v>0.80846750287496061</v>
      </c>
      <c r="X2652" s="58">
        <v>0.61145245683994343</v>
      </c>
      <c r="Y2652" s="58">
        <v>0.8318498567846645</v>
      </c>
      <c r="Z2652" s="58">
        <v>0.90821883700277939</v>
      </c>
    </row>
    <row r="2653" spans="19:26" x14ac:dyDescent="0.2">
      <c r="S2653" s="58">
        <v>6.0600216858385432</v>
      </c>
      <c r="T2653" s="58">
        <v>17.335087349327207</v>
      </c>
      <c r="U2653" s="58">
        <v>6.4410613696112975</v>
      </c>
      <c r="V2653" s="58">
        <v>20.258499043947467</v>
      </c>
      <c r="W2653" s="58">
        <v>0.78956809359312563</v>
      </c>
      <c r="X2653" s="58">
        <v>0.53586893056871787</v>
      </c>
      <c r="Y2653" s="58">
        <v>0.81567338741221818</v>
      </c>
      <c r="Z2653" s="58">
        <v>0.88683799398769092</v>
      </c>
    </row>
    <row r="2654" spans="19:26" x14ac:dyDescent="0.2">
      <c r="S2654" s="58">
        <v>6.8201501522143033</v>
      </c>
      <c r="T2654" s="58">
        <v>18.301499802625479</v>
      </c>
      <c r="U2654" s="58">
        <v>6.3935516461268396</v>
      </c>
      <c r="V2654" s="58">
        <v>21.21692016963485</v>
      </c>
      <c r="W2654" s="58">
        <v>0.72327586775579589</v>
      </c>
      <c r="X2654" s="58">
        <v>0.67196112389760487</v>
      </c>
      <c r="Y2654" s="58">
        <v>0.86979574748528232</v>
      </c>
      <c r="Z2654" s="58">
        <v>0.90260387416840393</v>
      </c>
    </row>
    <row r="2655" spans="19:26" x14ac:dyDescent="0.2">
      <c r="S2655" s="58">
        <v>4.5328349315944649</v>
      </c>
      <c r="T2655" s="58">
        <v>7.6583537372057728</v>
      </c>
      <c r="U2655" s="58">
        <v>4.3410006643283801</v>
      </c>
      <c r="V2655" s="58">
        <v>7.0395127159815241</v>
      </c>
      <c r="W2655" s="58">
        <v>0.71475501295650601</v>
      </c>
      <c r="X2655" s="58">
        <v>0.60629358735580385</v>
      </c>
      <c r="Y2655" s="58">
        <v>0.86664218362070866</v>
      </c>
      <c r="Z2655" s="58">
        <v>0.94086621687767713</v>
      </c>
    </row>
    <row r="2656" spans="19:26" x14ac:dyDescent="0.2">
      <c r="S2656" s="58">
        <v>3.5297801651297398</v>
      </c>
      <c r="T2656" s="58">
        <v>5.4535203837181152</v>
      </c>
      <c r="U2656" s="58">
        <v>3.0186270542650022</v>
      </c>
      <c r="V2656" s="58">
        <v>4.6062284843933892</v>
      </c>
      <c r="W2656" s="58">
        <v>0.79481227075952554</v>
      </c>
      <c r="X2656" s="58">
        <v>0.71216414800986483</v>
      </c>
      <c r="Y2656" s="58">
        <v>0.82461282336285013</v>
      </c>
      <c r="Z2656" s="58">
        <v>0.95129812498337396</v>
      </c>
    </row>
    <row r="2657" spans="19:26" x14ac:dyDescent="0.2">
      <c r="S2657" s="58">
        <v>4.8999614263214699</v>
      </c>
      <c r="T2657" s="58">
        <v>9.7652090961525104</v>
      </c>
      <c r="U2657" s="58">
        <v>5.2698966617499288</v>
      </c>
      <c r="V2657" s="58">
        <v>10.338009853711137</v>
      </c>
      <c r="W2657" s="58">
        <v>0.74764352009142487</v>
      </c>
      <c r="X2657" s="58">
        <v>0.60931400652264012</v>
      </c>
      <c r="Y2657" s="58">
        <v>0.80891415151848955</v>
      </c>
      <c r="Z2657" s="58">
        <v>0.91026156696796467</v>
      </c>
    </row>
    <row r="2658" spans="19:26" x14ac:dyDescent="0.2">
      <c r="S2658" s="58">
        <v>5.3817151936123135</v>
      </c>
      <c r="T2658" s="58">
        <v>11.826600251520231</v>
      </c>
      <c r="U2658" s="58">
        <v>5.4349096295776951</v>
      </c>
      <c r="V2658" s="58">
        <v>11.998631122547405</v>
      </c>
      <c r="W2658" s="58">
        <v>0.78690267177323592</v>
      </c>
      <c r="X2658" s="58">
        <v>0.6984033570227044</v>
      </c>
      <c r="Y2658" s="58">
        <v>0.85144634500651739</v>
      </c>
      <c r="Z2658" s="58">
        <v>0.91076481276175869</v>
      </c>
    </row>
    <row r="2659" spans="19:26" x14ac:dyDescent="0.2">
      <c r="S2659" s="58">
        <v>4.2518559552931059</v>
      </c>
      <c r="T2659" s="58">
        <v>7.1600440486796337</v>
      </c>
      <c r="U2659" s="58">
        <v>4.6308819956465621</v>
      </c>
      <c r="V2659" s="58">
        <v>8.1312477313010945</v>
      </c>
      <c r="W2659" s="58">
        <v>0.73548757905765227</v>
      </c>
      <c r="X2659" s="58">
        <v>0.68296950763904807</v>
      </c>
      <c r="Y2659" s="58">
        <v>0.83551966807991962</v>
      </c>
      <c r="Z2659" s="58">
        <v>0.94360807887528575</v>
      </c>
    </row>
    <row r="2660" spans="19:26" x14ac:dyDescent="0.2">
      <c r="S2660" s="58">
        <v>3.7447687029578942</v>
      </c>
      <c r="T2660" s="58">
        <v>6.1447389213020545</v>
      </c>
      <c r="U2660" s="58">
        <v>3.5146080835151383</v>
      </c>
      <c r="V2660" s="58">
        <v>8.1472980288114432</v>
      </c>
      <c r="W2660" s="58">
        <v>0.79307031667345185</v>
      </c>
      <c r="X2660" s="58">
        <v>0.62811385272932352</v>
      </c>
      <c r="Y2660" s="58">
        <v>0.79565054188410611</v>
      </c>
      <c r="Z2660" s="58">
        <v>0.92509971222599907</v>
      </c>
    </row>
    <row r="2661" spans="19:26" x14ac:dyDescent="0.2">
      <c r="S2661" s="58">
        <v>3.3549637289045315</v>
      </c>
      <c r="T2661" s="58">
        <v>4.90049669057088</v>
      </c>
      <c r="U2661" s="58">
        <v>3.4557603761828277</v>
      </c>
      <c r="V2661" s="58">
        <v>4.536191824875198</v>
      </c>
      <c r="W2661" s="58">
        <v>0.80954310266546425</v>
      </c>
      <c r="X2661" s="58">
        <v>0.57741109778813637</v>
      </c>
      <c r="Y2661" s="58">
        <v>0.88963459119137622</v>
      </c>
      <c r="Z2661" s="58">
        <v>0.95279547705209744</v>
      </c>
    </row>
    <row r="2662" spans="19:26" x14ac:dyDescent="0.2">
      <c r="S2662" s="58">
        <v>4.4371505281438965</v>
      </c>
      <c r="T2662" s="58">
        <v>7.7821383087331437</v>
      </c>
      <c r="U2662" s="58">
        <v>4.6926057934359662</v>
      </c>
      <c r="V2662" s="58">
        <v>9.1631141059872867</v>
      </c>
      <c r="W2662" s="58">
        <v>0.72745833546265104</v>
      </c>
      <c r="X2662" s="58">
        <v>0.69299162189901997</v>
      </c>
      <c r="Y2662" s="58">
        <v>0.82014008805703464</v>
      </c>
      <c r="Z2662" s="58">
        <v>0.93694998030075416</v>
      </c>
    </row>
    <row r="2663" spans="19:26" x14ac:dyDescent="0.2">
      <c r="S2663" s="58">
        <v>4.5005946305040174</v>
      </c>
      <c r="T2663" s="58">
        <v>8.5399409989131492</v>
      </c>
      <c r="U2663" s="58">
        <v>4.9742634074835861</v>
      </c>
      <c r="V2663" s="58">
        <v>9.6677067645269403</v>
      </c>
      <c r="W2663" s="58">
        <v>0.86337777206044841</v>
      </c>
      <c r="X2663" s="58">
        <v>0.72228213190170953</v>
      </c>
      <c r="Y2663" s="58">
        <v>0.86450520752099536</v>
      </c>
      <c r="Z2663" s="58">
        <v>0.9203873407688361</v>
      </c>
    </row>
    <row r="2664" spans="19:26" x14ac:dyDescent="0.2">
      <c r="S2664" s="58">
        <v>3.1709997028438721</v>
      </c>
      <c r="T2664" s="58">
        <v>4.6817937087342774</v>
      </c>
      <c r="U2664" s="58">
        <v>3.1293087576152341</v>
      </c>
      <c r="V2664" s="58">
        <v>4.4451852553106548</v>
      </c>
      <c r="W2664" s="58">
        <v>0.80089313017611952</v>
      </c>
      <c r="X2664" s="58">
        <v>0.62940717773151622</v>
      </c>
      <c r="Y2664" s="58">
        <v>0.79020728866553291</v>
      </c>
      <c r="Z2664" s="58">
        <v>0.93952184439626307</v>
      </c>
    </row>
    <row r="2665" spans="19:26" x14ac:dyDescent="0.2">
      <c r="S2665" s="58">
        <v>3.1191711788654746</v>
      </c>
      <c r="T2665" s="58">
        <v>4.5041322519014866</v>
      </c>
      <c r="U2665" s="58">
        <v>3.1688499355936086</v>
      </c>
      <c r="V2665" s="58">
        <v>4.0539027618526173</v>
      </c>
      <c r="W2665" s="58">
        <v>0.81960932520108276</v>
      </c>
      <c r="X2665" s="58">
        <v>0.63980138891576255</v>
      </c>
      <c r="Y2665" s="58">
        <v>0.82991814593698154</v>
      </c>
      <c r="Z2665" s="58">
        <v>0.95206921802459787</v>
      </c>
    </row>
    <row r="2666" spans="19:26" x14ac:dyDescent="0.2">
      <c r="S2666" s="58">
        <v>4.2923751347807464</v>
      </c>
      <c r="T2666" s="58">
        <v>7.7560092950005561</v>
      </c>
      <c r="U2666" s="58">
        <v>3.5217004302033468</v>
      </c>
      <c r="V2666" s="58">
        <v>7.4207591757988576</v>
      </c>
      <c r="W2666" s="58">
        <v>0.82537514618885</v>
      </c>
      <c r="X2666" s="58">
        <v>0.72190605828533339</v>
      </c>
      <c r="Y2666" s="58">
        <v>0.8398878862787551</v>
      </c>
      <c r="Z2666" s="58">
        <v>0.92622709696786754</v>
      </c>
    </row>
    <row r="2667" spans="19:26" x14ac:dyDescent="0.2">
      <c r="S2667" s="58">
        <v>3.8516966903350136</v>
      </c>
      <c r="T2667" s="58">
        <v>6.6879248353698975</v>
      </c>
      <c r="U2667" s="58">
        <v>3.9757819044125102</v>
      </c>
      <c r="V2667" s="58">
        <v>6.9858984427881703</v>
      </c>
      <c r="W2667" s="58">
        <v>0.85875469068233201</v>
      </c>
      <c r="X2667" s="58">
        <v>0.64730937066293037</v>
      </c>
      <c r="Y2667" s="58">
        <v>0.79544322466204753</v>
      </c>
      <c r="Z2667" s="58">
        <v>0.91403004154347089</v>
      </c>
    </row>
    <row r="2668" spans="19:26" x14ac:dyDescent="0.2">
      <c r="S2668" s="58">
        <v>6.4456784982977862</v>
      </c>
      <c r="T2668" s="58">
        <v>16.55028797059968</v>
      </c>
      <c r="U2668" s="58">
        <v>6.8142909336895112</v>
      </c>
      <c r="V2668" s="58">
        <v>17.723072543920367</v>
      </c>
      <c r="W2668" s="58">
        <v>0.69452352441119758</v>
      </c>
      <c r="X2668" s="58">
        <v>0.77520706904897274</v>
      </c>
      <c r="Y2668" s="58">
        <v>0.81761679030692214</v>
      </c>
      <c r="Z2668" s="58">
        <v>0.91012850298008496</v>
      </c>
    </row>
    <row r="2669" spans="19:26" x14ac:dyDescent="0.2">
      <c r="S2669" s="58">
        <v>6.0910416700632943</v>
      </c>
      <c r="T2669" s="58">
        <v>18.381634101624879</v>
      </c>
      <c r="U2669" s="58">
        <v>5.6479825869957772</v>
      </c>
      <c r="V2669" s="58">
        <v>17.49262724457299</v>
      </c>
      <c r="W2669" s="58">
        <v>0.81678909701890368</v>
      </c>
      <c r="X2669" s="58">
        <v>0.75481375170572895</v>
      </c>
      <c r="Y2669" s="58">
        <v>0.81932412466698978</v>
      </c>
      <c r="Z2669" s="58">
        <v>0.89329370464801261</v>
      </c>
    </row>
    <row r="2670" spans="19:26" x14ac:dyDescent="0.2">
      <c r="S2670" s="58">
        <v>5.2332671553555503</v>
      </c>
      <c r="T2670" s="58">
        <v>10.82720188094615</v>
      </c>
      <c r="U2670" s="58">
        <v>5.5708063200680842</v>
      </c>
      <c r="V2670" s="58">
        <v>12.078853521597116</v>
      </c>
      <c r="W2670" s="58">
        <v>0.75722310924748804</v>
      </c>
      <c r="X2670" s="58">
        <v>0.73837402199613966</v>
      </c>
      <c r="Y2670" s="58">
        <v>0.84346100028327808</v>
      </c>
      <c r="Z2670" s="58">
        <v>0.92099182640876986</v>
      </c>
    </row>
    <row r="2671" spans="19:26" x14ac:dyDescent="0.2">
      <c r="S2671" s="58">
        <v>5.1072504475390943</v>
      </c>
      <c r="T2671" s="58">
        <v>10.286471003433688</v>
      </c>
      <c r="U2671" s="58">
        <v>5.0152820131913192</v>
      </c>
      <c r="V2671" s="58">
        <v>9.4109402946140488</v>
      </c>
      <c r="W2671" s="58">
        <v>0.7443595822500626</v>
      </c>
      <c r="X2671" s="58">
        <v>0.68825319226120696</v>
      </c>
      <c r="Y2671" s="58">
        <v>0.83137146559997566</v>
      </c>
      <c r="Z2671" s="58">
        <v>0.91917811026290852</v>
      </c>
    </row>
    <row r="2672" spans="19:26" x14ac:dyDescent="0.2">
      <c r="S2672" s="58">
        <v>4.2732576637594759</v>
      </c>
      <c r="T2672" s="58">
        <v>7.5279707096263184</v>
      </c>
      <c r="U2672" s="58">
        <v>4.467661342085167</v>
      </c>
      <c r="V2672" s="58">
        <v>7.5210051593451333</v>
      </c>
      <c r="W2672" s="58">
        <v>0.80371961197504205</v>
      </c>
      <c r="X2672" s="58">
        <v>0.7333457722972252</v>
      </c>
      <c r="Y2672" s="58">
        <v>0.84744200366879363</v>
      </c>
      <c r="Z2672" s="58">
        <v>0.93439562543426458</v>
      </c>
    </row>
    <row r="2673" spans="19:26" x14ac:dyDescent="0.2">
      <c r="S2673" s="58">
        <v>4.4680810855043713</v>
      </c>
      <c r="T2673" s="58">
        <v>7.6371308091831418</v>
      </c>
      <c r="U2673" s="58">
        <v>5.1062326964803315</v>
      </c>
      <c r="V2673" s="58">
        <v>9.2653278159893091</v>
      </c>
      <c r="W2673" s="58">
        <v>0.70754884958316944</v>
      </c>
      <c r="X2673" s="58">
        <v>0.59516087726826838</v>
      </c>
      <c r="Y2673" s="58">
        <v>0.83300596174940378</v>
      </c>
      <c r="Z2673" s="58">
        <v>0.9335211581511903</v>
      </c>
    </row>
    <row r="2674" spans="19:26" x14ac:dyDescent="0.2">
      <c r="S2674" s="58">
        <v>4.4904724667165752</v>
      </c>
      <c r="T2674" s="58">
        <v>7.9785912913784962</v>
      </c>
      <c r="U2674" s="58">
        <v>4.30044257437872</v>
      </c>
      <c r="V2674" s="58">
        <v>10.793562222855702</v>
      </c>
      <c r="W2674" s="58">
        <v>0.73616475248852864</v>
      </c>
      <c r="X2674" s="58">
        <v>0.67106484413681722</v>
      </c>
      <c r="Y2674" s="58">
        <v>0.82527047856713487</v>
      </c>
      <c r="Z2674" s="58">
        <v>0.93199570673984133</v>
      </c>
    </row>
    <row r="2675" spans="19:26" x14ac:dyDescent="0.2">
      <c r="S2675" s="58">
        <v>3.1719625656327257</v>
      </c>
      <c r="T2675" s="58">
        <v>4.5802610465156102</v>
      </c>
      <c r="U2675" s="58">
        <v>2.9266229094614236</v>
      </c>
      <c r="V2675" s="58">
        <v>4.2543373491444516</v>
      </c>
      <c r="W2675" s="58">
        <v>0.76954064048395543</v>
      </c>
      <c r="X2675" s="58">
        <v>0.54490112200906782</v>
      </c>
      <c r="Y2675" s="58">
        <v>0.81225093873623555</v>
      </c>
      <c r="Z2675" s="58">
        <v>0.94080063249240009</v>
      </c>
    </row>
    <row r="2676" spans="19:26" x14ac:dyDescent="0.2">
      <c r="S2676" s="58">
        <v>4.7019563841528882</v>
      </c>
      <c r="T2676" s="58">
        <v>9.1032759262404923</v>
      </c>
      <c r="U2676" s="58">
        <v>4.1556332473598445</v>
      </c>
      <c r="V2676" s="58">
        <v>8.6794944861181698</v>
      </c>
      <c r="W2676" s="58">
        <v>0.77529384262211165</v>
      </c>
      <c r="X2676" s="58">
        <v>0.67983735630911069</v>
      </c>
      <c r="Y2676" s="58">
        <v>0.82006324149121768</v>
      </c>
      <c r="Z2676" s="58">
        <v>0.91754871102401547</v>
      </c>
    </row>
    <row r="2677" spans="19:26" x14ac:dyDescent="0.2">
      <c r="S2677" s="58">
        <v>6.7046799490691784</v>
      </c>
      <c r="T2677" s="58">
        <v>26.90327671085889</v>
      </c>
      <c r="U2677" s="58">
        <v>6.1754339031546852</v>
      </c>
      <c r="V2677" s="58">
        <v>29.196488637622867</v>
      </c>
      <c r="W2677" s="58">
        <v>0.82076105479563999</v>
      </c>
      <c r="X2677" s="58">
        <v>0.55348055406080743</v>
      </c>
      <c r="Y2677" s="58">
        <v>0.81266824421230677</v>
      </c>
      <c r="Z2677" s="58">
        <v>0.8799369763884185</v>
      </c>
    </row>
    <row r="2678" spans="19:26" x14ac:dyDescent="0.2">
      <c r="S2678" s="58">
        <v>4.3255066764802734</v>
      </c>
      <c r="T2678" s="58">
        <v>7.8429072041561847</v>
      </c>
      <c r="U2678" s="58">
        <v>4.9388898339799265</v>
      </c>
      <c r="V2678" s="58">
        <v>8.4581432972715742</v>
      </c>
      <c r="W2678" s="58">
        <v>0.81832104123407912</v>
      </c>
      <c r="X2678" s="58">
        <v>0.70506413111589594</v>
      </c>
      <c r="Y2678" s="58">
        <v>0.83853471311748085</v>
      </c>
      <c r="Z2678" s="58">
        <v>0.92475741837529701</v>
      </c>
    </row>
    <row r="2679" spans="19:26" x14ac:dyDescent="0.2">
      <c r="S2679" s="58">
        <v>5.8434935368775234</v>
      </c>
      <c r="T2679" s="58">
        <v>15.211140261905863</v>
      </c>
      <c r="U2679" s="58">
        <v>5.9634334598356009</v>
      </c>
      <c r="V2679" s="58">
        <v>15.335139873333173</v>
      </c>
      <c r="W2679" s="58">
        <v>0.78678080597800881</v>
      </c>
      <c r="X2679" s="58">
        <v>0.66052113983639316</v>
      </c>
      <c r="Y2679" s="58">
        <v>0.82495726175957307</v>
      </c>
      <c r="Z2679" s="58">
        <v>0.89666308500693648</v>
      </c>
    </row>
    <row r="2680" spans="19:26" x14ac:dyDescent="0.2">
      <c r="S2680" s="58">
        <v>3.5810910814477279</v>
      </c>
      <c r="T2680" s="58">
        <v>5.6495228799859634</v>
      </c>
      <c r="U2680" s="58">
        <v>3.5776948145427752</v>
      </c>
      <c r="V2680" s="58">
        <v>6.3743871428816767</v>
      </c>
      <c r="W2680" s="58">
        <v>0.84011468522240218</v>
      </c>
      <c r="X2680" s="58">
        <v>0.62506823647566789</v>
      </c>
      <c r="Y2680" s="58">
        <v>0.83919536798781169</v>
      </c>
      <c r="Z2680" s="58">
        <v>0.93207198201958996</v>
      </c>
    </row>
    <row r="2681" spans="19:26" x14ac:dyDescent="0.2">
      <c r="S2681" s="58">
        <v>4.0754508904812345</v>
      </c>
      <c r="T2681" s="58">
        <v>6.8930668366486447</v>
      </c>
      <c r="U2681" s="58">
        <v>3.8100032016186174</v>
      </c>
      <c r="V2681" s="58">
        <v>5.5004145807775524</v>
      </c>
      <c r="W2681" s="58">
        <v>0.78624348938565114</v>
      </c>
      <c r="X2681" s="58">
        <v>0.62131084444695384</v>
      </c>
      <c r="Y2681" s="58">
        <v>0.83541348010414263</v>
      </c>
      <c r="Z2681" s="58">
        <v>0.92761921901575661</v>
      </c>
    </row>
    <row r="2682" spans="19:26" x14ac:dyDescent="0.2">
      <c r="S2682" s="58">
        <v>3.215465633674214</v>
      </c>
      <c r="T2682" s="58">
        <v>4.5864707672785974</v>
      </c>
      <c r="U2682" s="58">
        <v>3.0886502474398339</v>
      </c>
      <c r="V2682" s="58">
        <v>4.7460496735247384</v>
      </c>
      <c r="W2682" s="58">
        <v>0.78239487630206916</v>
      </c>
      <c r="X2682" s="58">
        <v>0.5334155739212213</v>
      </c>
      <c r="Y2682" s="58">
        <v>0.86798728497330158</v>
      </c>
      <c r="Z2682" s="58">
        <v>0.95056803600627859</v>
      </c>
    </row>
    <row r="2683" spans="19:26" x14ac:dyDescent="0.2">
      <c r="S2683" s="58">
        <v>4.5878581041939057</v>
      </c>
      <c r="T2683" s="58">
        <v>8.8529970799790316</v>
      </c>
      <c r="U2683" s="58">
        <v>4.6400571910047317</v>
      </c>
      <c r="V2683" s="58">
        <v>8.4946820767857165</v>
      </c>
      <c r="W2683" s="58">
        <v>0.78790672037544884</v>
      </c>
      <c r="X2683" s="58">
        <v>0.78025805182184216</v>
      </c>
      <c r="Y2683" s="58">
        <v>0.81118168351835063</v>
      </c>
      <c r="Z2683" s="58">
        <v>0.92395220094803299</v>
      </c>
    </row>
    <row r="2684" spans="19:26" x14ac:dyDescent="0.2">
      <c r="S2684" s="58">
        <v>7.0113936666824257</v>
      </c>
      <c r="T2684" s="58">
        <v>31.76885007182322</v>
      </c>
      <c r="U2684" s="58">
        <v>7.3714288132388575</v>
      </c>
      <c r="V2684" s="58">
        <v>45.860213698897809</v>
      </c>
      <c r="W2684" s="58">
        <v>0.84930401890217799</v>
      </c>
      <c r="X2684" s="58">
        <v>0.77744924767095436</v>
      </c>
      <c r="Y2684" s="58">
        <v>0.84039513681712619</v>
      </c>
      <c r="Z2684" s="58">
        <v>0.88353109601644209</v>
      </c>
    </row>
    <row r="2685" spans="19:26" x14ac:dyDescent="0.2">
      <c r="S2685" s="58">
        <v>4.1165368583622186</v>
      </c>
      <c r="T2685" s="58">
        <v>7.1310268834149637</v>
      </c>
      <c r="U2685" s="58">
        <v>4.4937871010041812</v>
      </c>
      <c r="V2685" s="58">
        <v>7.6036636424284119</v>
      </c>
      <c r="W2685" s="58">
        <v>0.81118782418146007</v>
      </c>
      <c r="X2685" s="58">
        <v>0.70327492415511073</v>
      </c>
      <c r="Y2685" s="58">
        <v>0.83562069220314072</v>
      </c>
      <c r="Z2685" s="58">
        <v>0.93066469869351609</v>
      </c>
    </row>
    <row r="2686" spans="19:26" x14ac:dyDescent="0.2">
      <c r="S2686" s="58">
        <v>8.679937882105154</v>
      </c>
      <c r="T2686" s="58">
        <v>54.420829512913151</v>
      </c>
      <c r="U2686" s="58">
        <v>8.0751764330937146</v>
      </c>
      <c r="V2686" s="58">
        <v>42.695295437568838</v>
      </c>
      <c r="W2686" s="58">
        <v>0.74493602859466834</v>
      </c>
      <c r="X2686" s="58">
        <v>0.65388827444399733</v>
      </c>
      <c r="Y2686" s="58">
        <v>0.85903848765196034</v>
      </c>
      <c r="Z2686" s="58">
        <v>0.87890740726070515</v>
      </c>
    </row>
    <row r="2687" spans="19:26" x14ac:dyDescent="0.2">
      <c r="S2687" s="58">
        <v>4.2529789965444857</v>
      </c>
      <c r="T2687" s="58">
        <v>7.6675956040838678</v>
      </c>
      <c r="U2687" s="58">
        <v>3.9999567121520458</v>
      </c>
      <c r="V2687" s="58">
        <v>7.0434470672580023</v>
      </c>
      <c r="W2687" s="58">
        <v>0.81396491387268766</v>
      </c>
      <c r="X2687" s="58">
        <v>0.69201103972371958</v>
      </c>
      <c r="Y2687" s="58">
        <v>0.82467869704911667</v>
      </c>
      <c r="Z2687" s="58">
        <v>0.92264375069751148</v>
      </c>
    </row>
    <row r="2688" spans="19:26" x14ac:dyDescent="0.2">
      <c r="S2688" s="58">
        <v>5.8033631094981812</v>
      </c>
      <c r="T2688" s="58">
        <v>13.902703324776306</v>
      </c>
      <c r="U2688" s="58">
        <v>5.556470611460977</v>
      </c>
      <c r="V2688" s="58">
        <v>12.424380265923931</v>
      </c>
      <c r="W2688" s="58">
        <v>0.7825021775311628</v>
      </c>
      <c r="X2688" s="58">
        <v>0.70787034296647866</v>
      </c>
      <c r="Y2688" s="58">
        <v>0.85845638842357497</v>
      </c>
      <c r="Z2688" s="58">
        <v>0.9064742815122997</v>
      </c>
    </row>
    <row r="2689" spans="19:26" x14ac:dyDescent="0.2">
      <c r="S2689" s="58">
        <v>8.0203486839250786</v>
      </c>
      <c r="T2689" s="58">
        <v>43.2467329834449</v>
      </c>
      <c r="U2689" s="58">
        <v>8.1268595982708884</v>
      </c>
      <c r="V2689" s="58">
        <v>37.471591345403461</v>
      </c>
      <c r="W2689" s="58">
        <v>0.79339152209300923</v>
      </c>
      <c r="X2689" s="58">
        <v>0.65716404347601742</v>
      </c>
      <c r="Y2689" s="58">
        <v>0.86979846620706092</v>
      </c>
      <c r="Z2689" s="58">
        <v>0.88016144862044099</v>
      </c>
    </row>
    <row r="2690" spans="19:26" x14ac:dyDescent="0.2">
      <c r="S2690" s="58">
        <v>5.1837249022153253</v>
      </c>
      <c r="T2690" s="58">
        <v>10.813105755910065</v>
      </c>
      <c r="U2690" s="58">
        <v>5.0760194259281706</v>
      </c>
      <c r="V2690" s="58">
        <v>11.300099739020416</v>
      </c>
      <c r="W2690" s="58">
        <v>0.7547482929828685</v>
      </c>
      <c r="X2690" s="58">
        <v>0.7302723352459487</v>
      </c>
      <c r="Y2690" s="58">
        <v>0.82760993866983923</v>
      </c>
      <c r="Z2690" s="58">
        <v>0.91793998233783713</v>
      </c>
    </row>
    <row r="2691" spans="19:26" x14ac:dyDescent="0.2">
      <c r="S2691" s="58">
        <v>6.6475624716645481</v>
      </c>
      <c r="T2691" s="58">
        <v>18.72957469893074</v>
      </c>
      <c r="U2691" s="58">
        <v>6.9624423569224847</v>
      </c>
      <c r="V2691" s="58">
        <v>17.966128256861769</v>
      </c>
      <c r="W2691" s="58">
        <v>0.6840918801792063</v>
      </c>
      <c r="X2691" s="58">
        <v>0.64816154341322474</v>
      </c>
      <c r="Y2691" s="58">
        <v>0.79284236031023758</v>
      </c>
      <c r="Z2691" s="58">
        <v>0.89663251246980102</v>
      </c>
    </row>
    <row r="2692" spans="19:26" x14ac:dyDescent="0.2">
      <c r="S2692" s="58">
        <v>5.6641241809054561</v>
      </c>
      <c r="T2692" s="58">
        <v>13.22247803276821</v>
      </c>
      <c r="U2692" s="58">
        <v>5.8186835970185369</v>
      </c>
      <c r="V2692" s="58">
        <v>9.5498352383121752</v>
      </c>
      <c r="W2692" s="58">
        <v>0.7313961767726358</v>
      </c>
      <c r="X2692" s="58">
        <v>0.73361599622273999</v>
      </c>
      <c r="Y2692" s="58">
        <v>0.80793480529981376</v>
      </c>
      <c r="Z2692" s="58">
        <v>0.90941373306425111</v>
      </c>
    </row>
    <row r="2693" spans="19:26" x14ac:dyDescent="0.2">
      <c r="S2693" s="58">
        <v>4.2913897427325258</v>
      </c>
      <c r="T2693" s="58">
        <v>7.5014577416114614</v>
      </c>
      <c r="U2693" s="58">
        <v>4.1218865068684698</v>
      </c>
      <c r="V2693" s="58">
        <v>7.0517730827339182</v>
      </c>
      <c r="W2693" s="58">
        <v>0.79499298622147974</v>
      </c>
      <c r="X2693" s="58">
        <v>0.65585513399311512</v>
      </c>
      <c r="Y2693" s="58">
        <v>0.8536245191703139</v>
      </c>
      <c r="Z2693" s="58">
        <v>0.92886559360772303</v>
      </c>
    </row>
    <row r="2694" spans="19:26" x14ac:dyDescent="0.2">
      <c r="S2694" s="58">
        <v>4.7252392089298176</v>
      </c>
      <c r="T2694" s="58">
        <v>8.7594310712433856</v>
      </c>
      <c r="U2694" s="58">
        <v>5.200560119204189</v>
      </c>
      <c r="V2694" s="58">
        <v>10.471059771955467</v>
      </c>
      <c r="W2694" s="58">
        <v>0.78385317924221543</v>
      </c>
      <c r="X2694" s="58">
        <v>0.66793577551371763</v>
      </c>
      <c r="Y2694" s="58">
        <v>0.87253772334159407</v>
      </c>
      <c r="Z2694" s="58">
        <v>0.92660958633989321</v>
      </c>
    </row>
    <row r="2695" spans="19:26" x14ac:dyDescent="0.2">
      <c r="S2695" s="58">
        <v>5.3275746220387212</v>
      </c>
      <c r="T2695" s="58">
        <v>10.900264498782436</v>
      </c>
      <c r="U2695" s="58">
        <v>5.1376558746207666</v>
      </c>
      <c r="V2695" s="58">
        <v>9.5842622550490724</v>
      </c>
      <c r="W2695" s="58">
        <v>0.72135142439797484</v>
      </c>
      <c r="X2695" s="58">
        <v>0.64276895699514203</v>
      </c>
      <c r="Y2695" s="58">
        <v>0.83113482676220984</v>
      </c>
      <c r="Z2695" s="58">
        <v>0.91607883881447794</v>
      </c>
    </row>
    <row r="2696" spans="19:26" x14ac:dyDescent="0.2">
      <c r="S2696" s="58">
        <v>3.8623078310445833</v>
      </c>
      <c r="T2696" s="58">
        <v>6.458820617192595</v>
      </c>
      <c r="U2696" s="58">
        <v>4.1294140868347791</v>
      </c>
      <c r="V2696" s="58">
        <v>6.0681833339108966</v>
      </c>
      <c r="W2696" s="58">
        <v>0.7694484526555031</v>
      </c>
      <c r="X2696" s="58">
        <v>0.6215638331146196</v>
      </c>
      <c r="Y2696" s="58">
        <v>0.78521470413552297</v>
      </c>
      <c r="Z2696" s="58">
        <v>0.92305801901792917</v>
      </c>
    </row>
    <row r="2697" spans="19:26" x14ac:dyDescent="0.2">
      <c r="S2697" s="58">
        <v>3.3187736747566952</v>
      </c>
      <c r="T2697" s="58">
        <v>4.8752774342596741</v>
      </c>
      <c r="U2697" s="58">
        <v>3.2571117440055106</v>
      </c>
      <c r="V2697" s="58">
        <v>4.6575659481145966</v>
      </c>
      <c r="W2697" s="58">
        <v>0.80709310849766025</v>
      </c>
      <c r="X2697" s="58">
        <v>0.59475972242344011</v>
      </c>
      <c r="Y2697" s="58">
        <v>0.86018561599515886</v>
      </c>
      <c r="Z2697" s="58">
        <v>0.9493462393661446</v>
      </c>
    </row>
    <row r="2698" spans="19:26" x14ac:dyDescent="0.2">
      <c r="S2698" s="58">
        <v>3.2542441385914258</v>
      </c>
      <c r="T2698" s="58">
        <v>4.8682932213563568</v>
      </c>
      <c r="U2698" s="58">
        <v>2.810716262832726</v>
      </c>
      <c r="V2698" s="58">
        <v>4.1272166552152099</v>
      </c>
      <c r="W2698" s="58">
        <v>0.80459160439051447</v>
      </c>
      <c r="X2698" s="58">
        <v>0.59177624717674782</v>
      </c>
      <c r="Y2698" s="58">
        <v>0.79765436734856732</v>
      </c>
      <c r="Z2698" s="58">
        <v>0.93303730591510659</v>
      </c>
    </row>
    <row r="2699" spans="19:26" x14ac:dyDescent="0.2">
      <c r="S2699" s="58">
        <v>5.4231383566108153</v>
      </c>
      <c r="T2699" s="58">
        <v>11.669880800233367</v>
      </c>
      <c r="U2699" s="58">
        <v>4.9417304179682642</v>
      </c>
      <c r="V2699" s="58">
        <v>10.52732506688727</v>
      </c>
      <c r="W2699" s="58">
        <v>0.74865438821843977</v>
      </c>
      <c r="X2699" s="58">
        <v>0.63158609679131317</v>
      </c>
      <c r="Y2699" s="58">
        <v>0.83745122240365966</v>
      </c>
      <c r="Z2699" s="58">
        <v>0.90906733171175247</v>
      </c>
    </row>
    <row r="2700" spans="19:26" x14ac:dyDescent="0.2">
      <c r="S2700" s="58">
        <v>4.2025733386338393</v>
      </c>
      <c r="T2700" s="58">
        <v>7.3658107760567226</v>
      </c>
      <c r="U2700" s="58">
        <v>4.597694323978696</v>
      </c>
      <c r="V2700" s="58">
        <v>7.6658077059729859</v>
      </c>
      <c r="W2700" s="58">
        <v>0.82267635821435392</v>
      </c>
      <c r="X2700" s="58">
        <v>0.73410271466559684</v>
      </c>
      <c r="Y2700" s="58">
        <v>0.85159587920962676</v>
      </c>
      <c r="Z2700" s="58">
        <v>0.93346625516303583</v>
      </c>
    </row>
    <row r="2701" spans="19:26" x14ac:dyDescent="0.2">
      <c r="S2701" s="58">
        <v>3.8997896032556851</v>
      </c>
      <c r="T2701" s="58">
        <v>6.4179471748162449</v>
      </c>
      <c r="U2701" s="58">
        <v>4.6230562467916938</v>
      </c>
      <c r="V2701" s="58">
        <v>8.8302904374579807</v>
      </c>
      <c r="W2701" s="58">
        <v>0.72071134241228529</v>
      </c>
      <c r="X2701" s="58">
        <v>0.66188898800046669</v>
      </c>
      <c r="Y2701" s="58">
        <v>0.77491539173867752</v>
      </c>
      <c r="Z2701" s="58">
        <v>0.93513986568635876</v>
      </c>
    </row>
    <row r="2702" spans="19:26" x14ac:dyDescent="0.2">
      <c r="S2702" s="58">
        <v>5.3928517549399446</v>
      </c>
      <c r="T2702" s="58">
        <v>11.792957193545515</v>
      </c>
      <c r="U2702" s="58">
        <v>5.4368965474323554</v>
      </c>
      <c r="V2702" s="58">
        <v>12.583891945308261</v>
      </c>
      <c r="W2702" s="58">
        <v>0.82068210210819581</v>
      </c>
      <c r="X2702" s="58">
        <v>0.6332848696595057</v>
      </c>
      <c r="Y2702" s="58">
        <v>0.88639236141415623</v>
      </c>
      <c r="Z2702" s="58">
        <v>0.90674003439943707</v>
      </c>
    </row>
    <row r="2703" spans="19:26" x14ac:dyDescent="0.2">
      <c r="S2703" s="58">
        <v>3.4011870122325365</v>
      </c>
      <c r="T2703" s="58">
        <v>5.3021569747188035</v>
      </c>
      <c r="U2703" s="58">
        <v>3.6579865998412489</v>
      </c>
      <c r="V2703" s="58">
        <v>4.495812833780561</v>
      </c>
      <c r="W2703" s="58">
        <v>0.8287254492303926</v>
      </c>
      <c r="X2703" s="58">
        <v>0.60974374021197342</v>
      </c>
      <c r="Y2703" s="58">
        <v>0.79200838387656702</v>
      </c>
      <c r="Z2703" s="58">
        <v>0.92493660073921968</v>
      </c>
    </row>
    <row r="2704" spans="19:26" x14ac:dyDescent="0.2">
      <c r="S2704" s="58">
        <v>5.835107981430153</v>
      </c>
      <c r="T2704" s="58">
        <v>13.505907166615856</v>
      </c>
      <c r="U2704" s="58">
        <v>5.4661768817796172</v>
      </c>
      <c r="V2704" s="58">
        <v>14.269609495930158</v>
      </c>
      <c r="W2704" s="58">
        <v>0.77994133299533874</v>
      </c>
      <c r="X2704" s="58">
        <v>0.59370314695716242</v>
      </c>
      <c r="Y2704" s="58">
        <v>0.88145562720368587</v>
      </c>
      <c r="Z2704" s="58">
        <v>0.90256084716896678</v>
      </c>
    </row>
    <row r="2705" spans="19:26" x14ac:dyDescent="0.2">
      <c r="S2705" s="58">
        <v>3.1660064856312822</v>
      </c>
      <c r="T2705" s="58">
        <v>4.6626201315582927</v>
      </c>
      <c r="U2705" s="58">
        <v>3.3128428890536887</v>
      </c>
      <c r="V2705" s="58">
        <v>4.4801380770025307</v>
      </c>
      <c r="W2705" s="58">
        <v>0.80977720851405877</v>
      </c>
      <c r="X2705" s="58">
        <v>0.71203659272798148</v>
      </c>
      <c r="Y2705" s="58">
        <v>0.79919746560372551</v>
      </c>
      <c r="Z2705" s="58">
        <v>0.95258525095182334</v>
      </c>
    </row>
    <row r="2706" spans="19:26" x14ac:dyDescent="0.2">
      <c r="S2706" s="58">
        <v>5.1914238990698953</v>
      </c>
      <c r="T2706" s="58">
        <v>12.287486901419468</v>
      </c>
      <c r="U2706" s="58">
        <v>5.2879872415424245</v>
      </c>
      <c r="V2706" s="58">
        <v>12.645387992829649</v>
      </c>
      <c r="W2706" s="58">
        <v>0.85601530614748966</v>
      </c>
      <c r="X2706" s="58">
        <v>0.61865060952320816</v>
      </c>
      <c r="Y2706" s="58">
        <v>0.82366851321757029</v>
      </c>
      <c r="Z2706" s="58">
        <v>0.89511059488988887</v>
      </c>
    </row>
    <row r="2707" spans="19:26" x14ac:dyDescent="0.2">
      <c r="S2707" s="58">
        <v>4.2748812538593537</v>
      </c>
      <c r="T2707" s="58">
        <v>8.2400593565069826</v>
      </c>
      <c r="U2707" s="58">
        <v>4.155573099133143</v>
      </c>
      <c r="V2707" s="58">
        <v>9.4955901354836865</v>
      </c>
      <c r="W2707" s="58">
        <v>0.82378859788709891</v>
      </c>
      <c r="X2707" s="58">
        <v>0.78056313464368221</v>
      </c>
      <c r="Y2707" s="58">
        <v>0.77282066973189012</v>
      </c>
      <c r="Z2707" s="58">
        <v>0.9144932291463117</v>
      </c>
    </row>
    <row r="2708" spans="19:26" x14ac:dyDescent="0.2">
      <c r="S2708" s="58">
        <v>5.3873534938264207</v>
      </c>
      <c r="T2708" s="58">
        <v>11.80512332539235</v>
      </c>
      <c r="U2708" s="58">
        <v>5.0889072608530874</v>
      </c>
      <c r="V2708" s="58">
        <v>9.2150963634151406</v>
      </c>
      <c r="W2708" s="58">
        <v>0.80837843396163112</v>
      </c>
      <c r="X2708" s="58">
        <v>0.58384442521566726</v>
      </c>
      <c r="Y2708" s="58">
        <v>0.87309883563815471</v>
      </c>
      <c r="Z2708" s="58">
        <v>0.90275008919507116</v>
      </c>
    </row>
    <row r="2709" spans="19:26" x14ac:dyDescent="0.2">
      <c r="S2709" s="58">
        <v>5.3129393297502272</v>
      </c>
      <c r="T2709" s="58">
        <v>12.912925577612047</v>
      </c>
      <c r="U2709" s="58">
        <v>5.8646108830832349</v>
      </c>
      <c r="V2709" s="58">
        <v>13.845385810990397</v>
      </c>
      <c r="W2709" s="58">
        <v>0.8265993952896411</v>
      </c>
      <c r="X2709" s="58">
        <v>0.6684812012777237</v>
      </c>
      <c r="Y2709" s="58">
        <v>0.80962378600662133</v>
      </c>
      <c r="Z2709" s="58">
        <v>0.89694056254523058</v>
      </c>
    </row>
    <row r="2710" spans="19:26" x14ac:dyDescent="0.2">
      <c r="S2710" s="58">
        <v>3.3099634671790104</v>
      </c>
      <c r="T2710" s="58">
        <v>5.025143954620364</v>
      </c>
      <c r="U2710" s="58">
        <v>3.23509496513346</v>
      </c>
      <c r="V2710" s="58">
        <v>5.176157402331115</v>
      </c>
      <c r="W2710" s="58">
        <v>0.8213555912430015</v>
      </c>
      <c r="X2710" s="58">
        <v>0.67858686141940328</v>
      </c>
      <c r="Y2710" s="58">
        <v>0.80147819250120467</v>
      </c>
      <c r="Z2710" s="58">
        <v>0.94052952154517344</v>
      </c>
    </row>
    <row r="2711" spans="19:26" x14ac:dyDescent="0.2">
      <c r="S2711" s="58">
        <v>4.5228966915867526</v>
      </c>
      <c r="T2711" s="58">
        <v>8.5731112676232488</v>
      </c>
      <c r="U2711" s="58">
        <v>4.2270709819539949</v>
      </c>
      <c r="V2711" s="58">
        <v>8.8593710929821032</v>
      </c>
      <c r="W2711" s="58">
        <v>0.7793466199700585</v>
      </c>
      <c r="X2711" s="58">
        <v>0.71484561676219638</v>
      </c>
      <c r="Y2711" s="58">
        <v>0.80756016932466768</v>
      </c>
      <c r="Z2711" s="58">
        <v>0.92060709552897291</v>
      </c>
    </row>
    <row r="2712" spans="19:26" x14ac:dyDescent="0.2">
      <c r="S2712" s="58">
        <v>3.5189305881730371</v>
      </c>
      <c r="T2712" s="58">
        <v>5.7107615384598631</v>
      </c>
      <c r="U2712" s="58">
        <v>3.2979031261594312</v>
      </c>
      <c r="V2712" s="58">
        <v>4.3827667720360868</v>
      </c>
      <c r="W2712" s="58">
        <v>0.88247961518792339</v>
      </c>
      <c r="X2712" s="58">
        <v>0.66398789321540974</v>
      </c>
      <c r="Y2712" s="58">
        <v>0.7994183496962961</v>
      </c>
      <c r="Z2712" s="58">
        <v>0.92131030183897322</v>
      </c>
    </row>
    <row r="2713" spans="19:26" x14ac:dyDescent="0.2">
      <c r="S2713" s="58">
        <v>4.3351632253735852</v>
      </c>
      <c r="T2713" s="58">
        <v>7.3720863447276361</v>
      </c>
      <c r="U2713" s="58">
        <v>4.6836038271435685</v>
      </c>
      <c r="V2713" s="58">
        <v>9.5391151310519842</v>
      </c>
      <c r="W2713" s="58">
        <v>0.73356997380093536</v>
      </c>
      <c r="X2713" s="58">
        <v>0.7126361412457658</v>
      </c>
      <c r="Y2713" s="58">
        <v>0.83945128472031527</v>
      </c>
      <c r="Z2713" s="58">
        <v>0.94693283798132832</v>
      </c>
    </row>
    <row r="2714" spans="19:26" x14ac:dyDescent="0.2">
      <c r="S2714" s="58">
        <v>5.2520592771735233</v>
      </c>
      <c r="T2714" s="58">
        <v>11.996794807386149</v>
      </c>
      <c r="U2714" s="58">
        <v>4.8689341891475308</v>
      </c>
      <c r="V2714" s="58">
        <v>11.379974684333384</v>
      </c>
      <c r="W2714" s="58">
        <v>0.82610152837471018</v>
      </c>
      <c r="X2714" s="58">
        <v>0.71984019938340049</v>
      </c>
      <c r="Y2714" s="58">
        <v>0.83574372602955016</v>
      </c>
      <c r="Z2714" s="58">
        <v>0.90532430037936829</v>
      </c>
    </row>
    <row r="2715" spans="19:26" x14ac:dyDescent="0.2">
      <c r="S2715" s="58">
        <v>5.361000616855998</v>
      </c>
      <c r="T2715" s="58">
        <v>13.909729694561159</v>
      </c>
      <c r="U2715" s="58">
        <v>5.5600484640748125</v>
      </c>
      <c r="V2715" s="58">
        <v>17.664769817410622</v>
      </c>
      <c r="W2715" s="58">
        <v>0.83722868518136773</v>
      </c>
      <c r="X2715" s="58">
        <v>0.66242702265722997</v>
      </c>
      <c r="Y2715" s="58">
        <v>0.79092053907741766</v>
      </c>
      <c r="Z2715" s="58">
        <v>0.8921471252227583</v>
      </c>
    </row>
    <row r="2716" spans="19:26" x14ac:dyDescent="0.2">
      <c r="S2716" s="58">
        <v>6.0851758369966236</v>
      </c>
      <c r="T2716" s="58">
        <v>14.849193648468718</v>
      </c>
      <c r="U2716" s="58">
        <v>6.7898876623626121</v>
      </c>
      <c r="V2716" s="58">
        <v>14.375194025874867</v>
      </c>
      <c r="W2716" s="58">
        <v>0.75324984505960235</v>
      </c>
      <c r="X2716" s="58">
        <v>0.61818682753826892</v>
      </c>
      <c r="Y2716" s="58">
        <v>0.85957126682582397</v>
      </c>
      <c r="Z2716" s="58">
        <v>0.90158547507244657</v>
      </c>
    </row>
    <row r="2717" spans="19:26" x14ac:dyDescent="0.2">
      <c r="S2717" s="58">
        <v>4.6787521307266902</v>
      </c>
      <c r="T2717" s="58">
        <v>8.7986379204818146</v>
      </c>
      <c r="U2717" s="58">
        <v>4.6988810832855261</v>
      </c>
      <c r="V2717" s="58">
        <v>7.3995369503430188</v>
      </c>
      <c r="W2717" s="58">
        <v>0.7645361016022385</v>
      </c>
      <c r="X2717" s="58">
        <v>0.80237621649206781</v>
      </c>
      <c r="Y2717" s="58">
        <v>0.83211014347419932</v>
      </c>
      <c r="Z2717" s="58">
        <v>0.93533437777419781</v>
      </c>
    </row>
    <row r="2718" spans="19:26" x14ac:dyDescent="0.2">
      <c r="S2718" s="58">
        <v>5.8841284922345967</v>
      </c>
      <c r="T2718" s="58">
        <v>14.487621338250614</v>
      </c>
      <c r="U2718" s="58">
        <v>6.5148997477847246</v>
      </c>
      <c r="V2718" s="58">
        <v>15.666603646836894</v>
      </c>
      <c r="W2718" s="58">
        <v>0.79810681328236643</v>
      </c>
      <c r="X2718" s="58">
        <v>0.64936533715637834</v>
      </c>
      <c r="Y2718" s="58">
        <v>0.86870404872061024</v>
      </c>
      <c r="Z2718" s="58">
        <v>0.90095547185443403</v>
      </c>
    </row>
    <row r="2719" spans="19:26" x14ac:dyDescent="0.2">
      <c r="S2719" s="58">
        <v>7.0531511908938036</v>
      </c>
      <c r="T2719" s="58">
        <v>26.416944181169644</v>
      </c>
      <c r="U2719" s="58">
        <v>7.6581722516466417</v>
      </c>
      <c r="V2719" s="58">
        <v>20.469104152790205</v>
      </c>
      <c r="W2719" s="58">
        <v>0.80854075001117476</v>
      </c>
      <c r="X2719" s="58">
        <v>0.66975701355688988</v>
      </c>
      <c r="Y2719" s="58">
        <v>0.86168422997885263</v>
      </c>
      <c r="Z2719" s="58">
        <v>0.88637269451822431</v>
      </c>
    </row>
    <row r="2720" spans="19:26" x14ac:dyDescent="0.2">
      <c r="S2720" s="58">
        <v>4.4768105438542953</v>
      </c>
      <c r="T2720" s="58">
        <v>8.2934564486392279</v>
      </c>
      <c r="U2720" s="58">
        <v>4.6001406674284464</v>
      </c>
      <c r="V2720" s="58">
        <v>6.7936204883574538</v>
      </c>
      <c r="W2720" s="58">
        <v>0.85636916883654357</v>
      </c>
      <c r="X2720" s="58">
        <v>0.71553329685579659</v>
      </c>
      <c r="Y2720" s="58">
        <v>0.88003456330827223</v>
      </c>
      <c r="Z2720" s="58">
        <v>0.92485710616906158</v>
      </c>
    </row>
    <row r="2721" spans="19:26" x14ac:dyDescent="0.2">
      <c r="S2721" s="58">
        <v>3.2243773367054298</v>
      </c>
      <c r="T2721" s="58">
        <v>4.7209104721179607</v>
      </c>
      <c r="U2721" s="58">
        <v>3.2901910047763927</v>
      </c>
      <c r="V2721" s="58">
        <v>5.2324531831693495</v>
      </c>
      <c r="W2721" s="58">
        <v>0.80776928546016546</v>
      </c>
      <c r="X2721" s="58">
        <v>0.63457540209619834</v>
      </c>
      <c r="Y2721" s="58">
        <v>0.83197985661789864</v>
      </c>
      <c r="Z2721" s="58">
        <v>0.95061132001082349</v>
      </c>
    </row>
    <row r="2722" spans="19:26" x14ac:dyDescent="0.2">
      <c r="S2722" s="58">
        <v>5.3515499151317814</v>
      </c>
      <c r="T2722" s="58">
        <v>10.710970051425294</v>
      </c>
      <c r="U2722" s="58">
        <v>4.4678527590850896</v>
      </c>
      <c r="V2722" s="58">
        <v>9.5787116145587898</v>
      </c>
      <c r="W2722" s="58">
        <v>0.75016879525571556</v>
      </c>
      <c r="X2722" s="58">
        <v>0.754663862843028</v>
      </c>
      <c r="Y2722" s="58">
        <v>0.88132216142639053</v>
      </c>
      <c r="Z2722" s="58">
        <v>0.93142669452503291</v>
      </c>
    </row>
    <row r="2723" spans="19:26" x14ac:dyDescent="0.2">
      <c r="S2723" s="58">
        <v>5.7996904988865818</v>
      </c>
      <c r="T2723" s="58">
        <v>13.802608053701533</v>
      </c>
      <c r="U2723" s="58">
        <v>5.9252435021545118</v>
      </c>
      <c r="V2723" s="58">
        <v>13.267230890536524</v>
      </c>
      <c r="W2723" s="58">
        <v>0.74424143039003732</v>
      </c>
      <c r="X2723" s="58">
        <v>0.69968330844550619</v>
      </c>
      <c r="Y2723" s="58">
        <v>0.82696334487125145</v>
      </c>
      <c r="Z2723" s="58">
        <v>0.90661057109146326</v>
      </c>
    </row>
    <row r="2724" spans="19:26" x14ac:dyDescent="0.2">
      <c r="S2724" s="58">
        <v>4.3267484129425817</v>
      </c>
      <c r="T2724" s="58">
        <v>7.5902913314747256</v>
      </c>
      <c r="U2724" s="58">
        <v>5.2532513258142535</v>
      </c>
      <c r="V2724" s="58">
        <v>10.611320443545479</v>
      </c>
      <c r="W2724" s="58">
        <v>0.76338729115499659</v>
      </c>
      <c r="X2724" s="58">
        <v>0.67756969451510096</v>
      </c>
      <c r="Y2724" s="58">
        <v>0.83026389308132609</v>
      </c>
      <c r="Z2724" s="58">
        <v>0.93142081559572665</v>
      </c>
    </row>
    <row r="2725" spans="19:26" x14ac:dyDescent="0.2">
      <c r="S2725" s="58">
        <v>3.6702625503898889</v>
      </c>
      <c r="T2725" s="58">
        <v>5.6883648274376206</v>
      </c>
      <c r="U2725" s="58">
        <v>3.4201805124585238</v>
      </c>
      <c r="V2725" s="58">
        <v>5.1621322755873509</v>
      </c>
      <c r="W2725" s="58">
        <v>0.73865363121357996</v>
      </c>
      <c r="X2725" s="58">
        <v>0.66880601765373426</v>
      </c>
      <c r="Y2725" s="58">
        <v>0.81350243532476896</v>
      </c>
      <c r="Z2725" s="58">
        <v>0.95238968677356273</v>
      </c>
    </row>
    <row r="2726" spans="19:26" x14ac:dyDescent="0.2">
      <c r="S2726" s="58">
        <v>3.3359446327320041</v>
      </c>
      <c r="T2726" s="58">
        <v>4.9852070959381534</v>
      </c>
      <c r="U2726" s="58">
        <v>3.352359979447137</v>
      </c>
      <c r="V2726" s="58">
        <v>4.579350933313469</v>
      </c>
      <c r="W2726" s="58">
        <v>0.79341115512429838</v>
      </c>
      <c r="X2726" s="58">
        <v>0.59034123297676477</v>
      </c>
      <c r="Y2726" s="58">
        <v>0.81998482938781914</v>
      </c>
      <c r="Z2726" s="58">
        <v>0.93924699362351993</v>
      </c>
    </row>
    <row r="2727" spans="19:26" x14ac:dyDescent="0.2">
      <c r="S2727" s="58">
        <v>3.3990994249654261</v>
      </c>
      <c r="T2727" s="58">
        <v>5.151770937405896</v>
      </c>
      <c r="U2727" s="58">
        <v>3.1308614815554701</v>
      </c>
      <c r="V2727" s="58">
        <v>4.9863360661963734</v>
      </c>
      <c r="W2727" s="58">
        <v>0.79258155905952066</v>
      </c>
      <c r="X2727" s="58">
        <v>0.66857372759482658</v>
      </c>
      <c r="Y2727" s="58">
        <v>0.81453580810442028</v>
      </c>
      <c r="Z2727" s="58">
        <v>0.94707986814630862</v>
      </c>
    </row>
    <row r="2728" spans="19:26" x14ac:dyDescent="0.2">
      <c r="S2728" s="58">
        <v>4.050982788181293</v>
      </c>
      <c r="T2728" s="58">
        <v>7.0212868327522813</v>
      </c>
      <c r="U2728" s="58">
        <v>3.9011562429648996</v>
      </c>
      <c r="V2728" s="58">
        <v>5.8520113520496189</v>
      </c>
      <c r="W2728" s="58">
        <v>0.81581751936921965</v>
      </c>
      <c r="X2728" s="58">
        <v>0.75543720583422558</v>
      </c>
      <c r="Y2728" s="58">
        <v>0.82209190145255451</v>
      </c>
      <c r="Z2728" s="58">
        <v>0.93322135559635222</v>
      </c>
    </row>
    <row r="2729" spans="19:26" x14ac:dyDescent="0.2">
      <c r="S2729" s="58">
        <v>3.7228805049942544</v>
      </c>
      <c r="T2729" s="58">
        <v>6.2436586528648146</v>
      </c>
      <c r="U2729" s="58">
        <v>3.5452294774559352</v>
      </c>
      <c r="V2729" s="58">
        <v>7.1271486334506058</v>
      </c>
      <c r="W2729" s="58">
        <v>0.85699802068256015</v>
      </c>
      <c r="X2729" s="58">
        <v>0.65925739593417321</v>
      </c>
      <c r="Y2729" s="58">
        <v>0.80177901572831045</v>
      </c>
      <c r="Z2729" s="58">
        <v>0.91984481549282782</v>
      </c>
    </row>
    <row r="2730" spans="19:26" x14ac:dyDescent="0.2">
      <c r="S2730" s="58">
        <v>7.749898912135146</v>
      </c>
      <c r="T2730" s="58">
        <v>24.548451365647118</v>
      </c>
      <c r="U2730" s="58">
        <v>9.0116256743131196</v>
      </c>
      <c r="V2730" s="58">
        <v>34.081415512551914</v>
      </c>
      <c r="W2730" s="58">
        <v>0.71287241970143944</v>
      </c>
      <c r="X2730" s="58">
        <v>0.71233144112361457</v>
      </c>
      <c r="Y2730" s="58">
        <v>0.88771258976849443</v>
      </c>
      <c r="Z2730" s="58">
        <v>0.89857917316028524</v>
      </c>
    </row>
    <row r="2731" spans="19:26" x14ac:dyDescent="0.2">
      <c r="S2731" s="58">
        <v>5.2200856661528494</v>
      </c>
      <c r="T2731" s="58">
        <v>10.151292103442024</v>
      </c>
      <c r="U2731" s="58">
        <v>4.9627671566685256</v>
      </c>
      <c r="V2731" s="58">
        <v>10.431200306295066</v>
      </c>
      <c r="W2731" s="58">
        <v>0.75474775111829462</v>
      </c>
      <c r="X2731" s="58">
        <v>0.67997155136862197</v>
      </c>
      <c r="Y2731" s="58">
        <v>0.88930518204141118</v>
      </c>
      <c r="Z2731" s="58">
        <v>0.9275331983328462</v>
      </c>
    </row>
    <row r="2732" spans="19:26" x14ac:dyDescent="0.2">
      <c r="S2732" s="58">
        <v>6.8216391006836128</v>
      </c>
      <c r="T2732" s="58">
        <v>20.607025094160324</v>
      </c>
      <c r="U2732" s="58">
        <v>6.3547754777685297</v>
      </c>
      <c r="V2732" s="58">
        <v>24.877869618820128</v>
      </c>
      <c r="W2732" s="58">
        <v>0.79745178297462949</v>
      </c>
      <c r="X2732" s="58">
        <v>0.72007185289948983</v>
      </c>
      <c r="Y2732" s="58">
        <v>0.89739541740424822</v>
      </c>
      <c r="Z2732" s="58">
        <v>0.89693784547356237</v>
      </c>
    </row>
    <row r="2733" spans="19:26" x14ac:dyDescent="0.2">
      <c r="S2733" s="58">
        <v>3.9949909727474857</v>
      </c>
      <c r="T2733" s="58">
        <v>6.5052327053395365</v>
      </c>
      <c r="U2733" s="58">
        <v>3.7380311044251266</v>
      </c>
      <c r="V2733" s="58">
        <v>5.7698940133039756</v>
      </c>
      <c r="W2733" s="58">
        <v>0.78510285224579968</v>
      </c>
      <c r="X2733" s="58">
        <v>0.62980298125476608</v>
      </c>
      <c r="Y2733" s="58">
        <v>0.86631899637657128</v>
      </c>
      <c r="Z2733" s="58">
        <v>0.93935665642646859</v>
      </c>
    </row>
    <row r="2734" spans="19:26" x14ac:dyDescent="0.2">
      <c r="S2734" s="58">
        <v>5.5459737826584208</v>
      </c>
      <c r="T2734" s="58">
        <v>14.270715777264011</v>
      </c>
      <c r="U2734" s="58">
        <v>5.3775004942354734</v>
      </c>
      <c r="V2734" s="58">
        <v>14.716125976090813</v>
      </c>
      <c r="W2734" s="58">
        <v>0.83470808001669106</v>
      </c>
      <c r="X2734" s="58">
        <v>0.73444821711648833</v>
      </c>
      <c r="Y2734" s="58">
        <v>0.82231970694095879</v>
      </c>
      <c r="Z2734" s="58">
        <v>0.89817230872568088</v>
      </c>
    </row>
    <row r="2735" spans="19:26" x14ac:dyDescent="0.2">
      <c r="S2735" s="58">
        <v>3.6916171195967666</v>
      </c>
      <c r="T2735" s="58">
        <v>5.9277828798855783</v>
      </c>
      <c r="U2735" s="58">
        <v>3.3057022332642223</v>
      </c>
      <c r="V2735" s="58">
        <v>6.3148113672219965</v>
      </c>
      <c r="W2735" s="58">
        <v>0.83807811095563434</v>
      </c>
      <c r="X2735" s="58">
        <v>0.74569401373766342</v>
      </c>
      <c r="Y2735" s="58">
        <v>0.84389469523812266</v>
      </c>
      <c r="Z2735" s="58">
        <v>0.94537740318620633</v>
      </c>
    </row>
    <row r="2736" spans="19:26" x14ac:dyDescent="0.2">
      <c r="S2736" s="58">
        <v>4.9569570712867881</v>
      </c>
      <c r="T2736" s="58">
        <v>9.9902470036491238</v>
      </c>
      <c r="U2736" s="58">
        <v>4.7826516635051979</v>
      </c>
      <c r="V2736" s="58">
        <v>9.8685265987024131</v>
      </c>
      <c r="W2736" s="58">
        <v>0.82223473592537899</v>
      </c>
      <c r="X2736" s="58">
        <v>0.59091781298180224</v>
      </c>
      <c r="Y2736" s="58">
        <v>0.87277009019763363</v>
      </c>
      <c r="Z2736" s="58">
        <v>0.90795010239163754</v>
      </c>
    </row>
    <row r="2737" spans="19:26" x14ac:dyDescent="0.2">
      <c r="S2737" s="58">
        <v>4.4413547934332058</v>
      </c>
      <c r="T2737" s="58">
        <v>8.0619788461152666</v>
      </c>
      <c r="U2737" s="58">
        <v>4.7129661071327398</v>
      </c>
      <c r="V2737" s="58">
        <v>8.6072747465288426</v>
      </c>
      <c r="W2737" s="58">
        <v>0.77387804497934853</v>
      </c>
      <c r="X2737" s="58">
        <v>0.64945630546679767</v>
      </c>
      <c r="Y2737" s="58">
        <v>0.82732666335465943</v>
      </c>
      <c r="Z2737" s="58">
        <v>0.92241716817113784</v>
      </c>
    </row>
    <row r="2738" spans="19:26" x14ac:dyDescent="0.2">
      <c r="S2738" s="58">
        <v>3.4505886577744174</v>
      </c>
      <c r="T2738" s="58">
        <v>5.2771449031577422</v>
      </c>
      <c r="U2738" s="58">
        <v>3.4713930358483225</v>
      </c>
      <c r="V2738" s="58">
        <v>5.4204127972881162</v>
      </c>
      <c r="W2738" s="58">
        <v>0.84128387206491406</v>
      </c>
      <c r="X2738" s="58">
        <v>0.63581397237977977</v>
      </c>
      <c r="Y2738" s="58">
        <v>0.8518418937196931</v>
      </c>
      <c r="Z2738" s="58">
        <v>0.94082534936330509</v>
      </c>
    </row>
    <row r="2739" spans="19:26" x14ac:dyDescent="0.2">
      <c r="S2739" s="58">
        <v>4.3921185756431793</v>
      </c>
      <c r="T2739" s="58">
        <v>8.3830948477097298</v>
      </c>
      <c r="U2739" s="58">
        <v>4.1375548141163794</v>
      </c>
      <c r="V2739" s="58">
        <v>9.2849654319742463</v>
      </c>
      <c r="W2739" s="58">
        <v>0.82438526432212267</v>
      </c>
      <c r="X2739" s="58">
        <v>0.72524275643532599</v>
      </c>
      <c r="Y2739" s="58">
        <v>0.80669822930958401</v>
      </c>
      <c r="Z2739" s="58">
        <v>0.91619320725085684</v>
      </c>
    </row>
    <row r="2740" spans="19:26" x14ac:dyDescent="0.2">
      <c r="S2740" s="58">
        <v>3.1055200864840207</v>
      </c>
      <c r="T2740" s="58">
        <v>4.5241607294403074</v>
      </c>
      <c r="U2740" s="58">
        <v>3.5682903737967759</v>
      </c>
      <c r="V2740" s="58">
        <v>4.4362578573884361</v>
      </c>
      <c r="W2740" s="58">
        <v>0.79700413273187853</v>
      </c>
      <c r="X2740" s="58">
        <v>0.67066064626570188</v>
      </c>
      <c r="Y2740" s="58">
        <v>0.78967359193196596</v>
      </c>
      <c r="Z2740" s="58">
        <v>0.94868714283458444</v>
      </c>
    </row>
    <row r="2741" spans="19:26" x14ac:dyDescent="0.2">
      <c r="S2741" s="58">
        <v>6.6922720237492372</v>
      </c>
      <c r="T2741" s="58">
        <v>18.675182170758635</v>
      </c>
      <c r="U2741" s="58">
        <v>6.5596336751643163</v>
      </c>
      <c r="V2741" s="58">
        <v>20.27579073284253</v>
      </c>
      <c r="W2741" s="58">
        <v>0.69046906500328908</v>
      </c>
      <c r="X2741" s="58">
        <v>0.76588493633936716</v>
      </c>
      <c r="Y2741" s="58">
        <v>0.80652338880937202</v>
      </c>
      <c r="Z2741" s="58">
        <v>0.90399711849794717</v>
      </c>
    </row>
    <row r="2742" spans="19:26" x14ac:dyDescent="0.2">
      <c r="S2742" s="58">
        <v>7.3364693318405854</v>
      </c>
      <c r="T2742" s="58">
        <v>21.451374300472793</v>
      </c>
      <c r="U2742" s="58">
        <v>7.6428995165792557</v>
      </c>
      <c r="V2742" s="58">
        <v>21.551975538262006</v>
      </c>
      <c r="W2742" s="58">
        <v>0.70297173758374454</v>
      </c>
      <c r="X2742" s="58">
        <v>0.66649490212232054</v>
      </c>
      <c r="Y2742" s="58">
        <v>0.86457265224468161</v>
      </c>
      <c r="Z2742" s="58">
        <v>0.89912265895983046</v>
      </c>
    </row>
    <row r="2743" spans="19:26" x14ac:dyDescent="0.2">
      <c r="S2743" s="58">
        <v>6.5310616322262645</v>
      </c>
      <c r="T2743" s="58">
        <v>15.847481295984444</v>
      </c>
      <c r="U2743" s="58">
        <v>5.8546584563545956</v>
      </c>
      <c r="V2743" s="58">
        <v>14.670094741041478</v>
      </c>
      <c r="W2743" s="58">
        <v>0.73011230669687555</v>
      </c>
      <c r="X2743" s="58">
        <v>0.70887437448226009</v>
      </c>
      <c r="Y2743" s="58">
        <v>0.89374584350457609</v>
      </c>
      <c r="Z2743" s="58">
        <v>0.91249011292855964</v>
      </c>
    </row>
    <row r="2744" spans="19:26" x14ac:dyDescent="0.2">
      <c r="S2744" s="58">
        <v>5.075451344510479</v>
      </c>
      <c r="T2744" s="58">
        <v>10.328263634016297</v>
      </c>
      <c r="U2744" s="58">
        <v>4.7824173080795394</v>
      </c>
      <c r="V2744" s="58">
        <v>8.2397691862219222</v>
      </c>
      <c r="W2744" s="58">
        <v>0.77535047495351905</v>
      </c>
      <c r="X2744" s="58">
        <v>0.57181713463490436</v>
      </c>
      <c r="Y2744" s="58">
        <v>0.84623294316091813</v>
      </c>
      <c r="Z2744" s="58">
        <v>0.90679628292326553</v>
      </c>
    </row>
    <row r="2745" spans="19:26" x14ac:dyDescent="0.2">
      <c r="S2745" s="58">
        <v>3.8851674079057714</v>
      </c>
      <c r="T2745" s="58">
        <v>6.5748797693570795</v>
      </c>
      <c r="U2745" s="58">
        <v>3.998103094271567</v>
      </c>
      <c r="V2745" s="58">
        <v>6.3755716802064875</v>
      </c>
      <c r="W2745" s="58">
        <v>0.80830912232493113</v>
      </c>
      <c r="X2745" s="58">
        <v>0.57109644836957496</v>
      </c>
      <c r="Y2745" s="58">
        <v>0.80373131507404805</v>
      </c>
      <c r="Z2745" s="58">
        <v>0.91499537212001125</v>
      </c>
    </row>
    <row r="2746" spans="19:26" x14ac:dyDescent="0.2">
      <c r="S2746" s="58">
        <v>5.2558541623279558</v>
      </c>
      <c r="T2746" s="58">
        <v>11.038368607728005</v>
      </c>
      <c r="U2746" s="58">
        <v>5.5735475997268011</v>
      </c>
      <c r="V2746" s="58">
        <v>15.691765266609655</v>
      </c>
      <c r="W2746" s="58">
        <v>0.79201434100439438</v>
      </c>
      <c r="X2746" s="58">
        <v>0.72364734436381306</v>
      </c>
      <c r="Y2746" s="58">
        <v>0.86767410153391222</v>
      </c>
      <c r="Z2746" s="58">
        <v>0.91754287895879882</v>
      </c>
    </row>
    <row r="2747" spans="19:26" x14ac:dyDescent="0.2">
      <c r="S2747" s="58">
        <v>5.610907687657094</v>
      </c>
      <c r="T2747" s="58">
        <v>12.588969734530034</v>
      </c>
      <c r="U2747" s="58">
        <v>5.8088159410554727</v>
      </c>
      <c r="V2747" s="58">
        <v>11.427953986206132</v>
      </c>
      <c r="W2747" s="58">
        <v>0.73360171670304952</v>
      </c>
      <c r="X2747" s="58">
        <v>0.70828850438395485</v>
      </c>
      <c r="Y2747" s="58">
        <v>0.82428164017510608</v>
      </c>
      <c r="Z2747" s="58">
        <v>0.91195113702687913</v>
      </c>
    </row>
    <row r="2748" spans="19:26" x14ac:dyDescent="0.2">
      <c r="S2748" s="58">
        <v>3.7875008795562706</v>
      </c>
      <c r="T2748" s="58">
        <v>6.3128052929636267</v>
      </c>
      <c r="U2748" s="58">
        <v>3.8424719665964324</v>
      </c>
      <c r="V2748" s="58">
        <v>5.4786206978688465</v>
      </c>
      <c r="W2748" s="58">
        <v>0.8511624676687235</v>
      </c>
      <c r="X2748" s="58">
        <v>0.80700138431036039</v>
      </c>
      <c r="Y2748" s="58">
        <v>0.82577724615334447</v>
      </c>
      <c r="Z2748" s="58">
        <v>0.94055260178788724</v>
      </c>
    </row>
    <row r="2749" spans="19:26" x14ac:dyDescent="0.2">
      <c r="S2749" s="58">
        <v>6.4358109560559189</v>
      </c>
      <c r="T2749" s="58">
        <v>25.230431334102398</v>
      </c>
      <c r="U2749" s="58">
        <v>6.5044233825245596</v>
      </c>
      <c r="V2749" s="58">
        <v>21.480136289245024</v>
      </c>
      <c r="W2749" s="58">
        <v>0.86863110358689211</v>
      </c>
      <c r="X2749" s="58">
        <v>0.67279365802601532</v>
      </c>
      <c r="Y2749" s="58">
        <v>0.81650143944866049</v>
      </c>
      <c r="Z2749" s="58">
        <v>0.882423289305447</v>
      </c>
    </row>
    <row r="2750" spans="19:26" x14ac:dyDescent="0.2">
      <c r="S2750" s="58">
        <v>6.803566767150425</v>
      </c>
      <c r="T2750" s="58">
        <v>24.320862561171683</v>
      </c>
      <c r="U2750" s="58">
        <v>7.6467994564149562</v>
      </c>
      <c r="V2750" s="58">
        <v>29.540514116784667</v>
      </c>
      <c r="W2750" s="58">
        <v>0.75830541285450404</v>
      </c>
      <c r="X2750" s="58">
        <v>0.61310375264289829</v>
      </c>
      <c r="Y2750" s="58">
        <v>0.80584150918430875</v>
      </c>
      <c r="Z2750" s="58">
        <v>0.88503813123972352</v>
      </c>
    </row>
    <row r="2751" spans="19:26" x14ac:dyDescent="0.2">
      <c r="S2751" s="58">
        <v>3.150397379034851</v>
      </c>
      <c r="T2751" s="58">
        <v>4.5684723870178052</v>
      </c>
      <c r="U2751" s="58">
        <v>3.7342415895556713</v>
      </c>
      <c r="V2751" s="58">
        <v>5.4559296687625984</v>
      </c>
      <c r="W2751" s="58">
        <v>0.78792427885048322</v>
      </c>
      <c r="X2751" s="58">
        <v>0.56513925796906084</v>
      </c>
      <c r="Y2751" s="58">
        <v>0.80951633423851399</v>
      </c>
      <c r="Z2751" s="58">
        <v>0.93970009050053149</v>
      </c>
    </row>
    <row r="2752" spans="19:26" x14ac:dyDescent="0.2">
      <c r="S2752" s="58">
        <v>4.4344425835353984</v>
      </c>
      <c r="T2752" s="58">
        <v>7.9576542978642637</v>
      </c>
      <c r="U2752" s="58">
        <v>4.5115276847717727</v>
      </c>
      <c r="V2752" s="58">
        <v>9.3646479156128102</v>
      </c>
      <c r="W2752" s="58">
        <v>0.76571095234846065</v>
      </c>
      <c r="X2752" s="58">
        <v>0.54681433968145365</v>
      </c>
      <c r="Y2752" s="58">
        <v>0.83063232911547646</v>
      </c>
      <c r="Z2752" s="58">
        <v>0.91407890445479267</v>
      </c>
    </row>
    <row r="2753" spans="19:26" x14ac:dyDescent="0.2">
      <c r="S2753" s="58">
        <v>4.9222514212207473</v>
      </c>
      <c r="T2753" s="58">
        <v>10.008979602690465</v>
      </c>
      <c r="U2753" s="58">
        <v>4.1436603609704301</v>
      </c>
      <c r="V2753" s="58">
        <v>7.6851026531973554</v>
      </c>
      <c r="W2753" s="58">
        <v>0.7969870305836948</v>
      </c>
      <c r="X2753" s="58">
        <v>0.71769945533946278</v>
      </c>
      <c r="Y2753" s="58">
        <v>0.83789766572234037</v>
      </c>
      <c r="Z2753" s="58">
        <v>0.91627733842350745</v>
      </c>
    </row>
    <row r="2754" spans="19:26" x14ac:dyDescent="0.2">
      <c r="S2754" s="58">
        <v>4.1683162647021721</v>
      </c>
      <c r="T2754" s="58">
        <v>7.5504711018555088</v>
      </c>
      <c r="U2754" s="58">
        <v>4.1231347403294736</v>
      </c>
      <c r="V2754" s="58">
        <v>8.9314781656551148</v>
      </c>
      <c r="W2754" s="58">
        <v>0.84233355041761959</v>
      </c>
      <c r="X2754" s="58">
        <v>0.76814773561447414</v>
      </c>
      <c r="Y2754" s="58">
        <v>0.8191930534766575</v>
      </c>
      <c r="Z2754" s="58">
        <v>0.92527311832506465</v>
      </c>
    </row>
    <row r="2755" spans="19:26" x14ac:dyDescent="0.2">
      <c r="S2755" s="58">
        <v>4.6827592986054585</v>
      </c>
      <c r="T2755" s="58">
        <v>8.657781425354143</v>
      </c>
      <c r="U2755" s="58">
        <v>4.6148694900984601</v>
      </c>
      <c r="V2755" s="58">
        <v>7.4401688200674032</v>
      </c>
      <c r="W2755" s="58">
        <v>0.78282616136276784</v>
      </c>
      <c r="X2755" s="58">
        <v>0.6151453841195601</v>
      </c>
      <c r="Y2755" s="58">
        <v>0.86567826378980661</v>
      </c>
      <c r="Z2755" s="58">
        <v>0.92059557277116255</v>
      </c>
    </row>
    <row r="2756" spans="19:26" x14ac:dyDescent="0.2">
      <c r="S2756" s="58">
        <v>5.652337046459678</v>
      </c>
      <c r="T2756" s="58">
        <v>13.897741573657111</v>
      </c>
      <c r="U2756" s="58">
        <v>5.8178027895384847</v>
      </c>
      <c r="V2756" s="58">
        <v>13.73139271620478</v>
      </c>
      <c r="W2756" s="58">
        <v>0.80411934050145129</v>
      </c>
      <c r="X2756" s="58">
        <v>0.61859739144529557</v>
      </c>
      <c r="Y2756" s="58">
        <v>0.8398858871985736</v>
      </c>
      <c r="Z2756" s="58">
        <v>0.89700067841873032</v>
      </c>
    </row>
    <row r="2757" spans="19:26" x14ac:dyDescent="0.2">
      <c r="S2757" s="58">
        <v>6.0334261860519645</v>
      </c>
      <c r="T2757" s="58">
        <v>12.32544476321484</v>
      </c>
      <c r="U2757" s="58">
        <v>6.194334671788762</v>
      </c>
      <c r="V2757" s="58">
        <v>12.097785663679064</v>
      </c>
      <c r="W2757" s="58">
        <v>0.68415521921716627</v>
      </c>
      <c r="X2757" s="58">
        <v>0.66828057167151844</v>
      </c>
      <c r="Y2757" s="58">
        <v>0.88274337874122277</v>
      </c>
      <c r="Z2757" s="58">
        <v>0.92890216194233921</v>
      </c>
    </row>
    <row r="2758" spans="19:26" x14ac:dyDescent="0.2">
      <c r="S2758" s="58">
        <v>4.0553288571722375</v>
      </c>
      <c r="T2758" s="58">
        <v>6.99563727962438</v>
      </c>
      <c r="U2758" s="58">
        <v>4.0098973664149247</v>
      </c>
      <c r="V2758" s="58">
        <v>7.9069015221658612</v>
      </c>
      <c r="W2758" s="58">
        <v>0.74729683839404015</v>
      </c>
      <c r="X2758" s="58">
        <v>0.65845373730219725</v>
      </c>
      <c r="Y2758" s="58">
        <v>0.77831504897820836</v>
      </c>
      <c r="Z2758" s="58">
        <v>0.92486111322504994</v>
      </c>
    </row>
    <row r="2759" spans="19:26" x14ac:dyDescent="0.2">
      <c r="S2759" s="58">
        <v>4.1889729863960623</v>
      </c>
      <c r="T2759" s="58">
        <v>7.9108105502979313</v>
      </c>
      <c r="U2759" s="58">
        <v>5.0094001053323316</v>
      </c>
      <c r="V2759" s="58">
        <v>10.795931339179234</v>
      </c>
      <c r="W2759" s="58">
        <v>0.8505356748286621</v>
      </c>
      <c r="X2759" s="58">
        <v>0.63735834330872787</v>
      </c>
      <c r="Y2759" s="58">
        <v>0.7871641969085178</v>
      </c>
      <c r="Z2759" s="58">
        <v>0.90581110547687238</v>
      </c>
    </row>
    <row r="2760" spans="19:26" x14ac:dyDescent="0.2">
      <c r="S2760" s="58">
        <v>3.7687260970041891</v>
      </c>
      <c r="T2760" s="58">
        <v>6.0903300310661779</v>
      </c>
      <c r="U2760" s="58">
        <v>3.8560632062056106</v>
      </c>
      <c r="V2760" s="58">
        <v>5.4567496152567738</v>
      </c>
      <c r="W2760" s="58">
        <v>0.80214642039752637</v>
      </c>
      <c r="X2760" s="58">
        <v>0.75638724262518631</v>
      </c>
      <c r="Y2760" s="58">
        <v>0.82999153129108572</v>
      </c>
      <c r="Z2760" s="58">
        <v>0.94822684242952704</v>
      </c>
    </row>
    <row r="2761" spans="19:26" x14ac:dyDescent="0.2">
      <c r="S2761" s="58">
        <v>3.8747822720938272</v>
      </c>
      <c r="T2761" s="58">
        <v>6.4656482425152033</v>
      </c>
      <c r="U2761" s="58">
        <v>3.7354833336620521</v>
      </c>
      <c r="V2761" s="58">
        <v>5.702195899971592</v>
      </c>
      <c r="W2761" s="58">
        <v>0.86854732182500582</v>
      </c>
      <c r="X2761" s="58">
        <v>0.70269500719776701</v>
      </c>
      <c r="Y2761" s="58">
        <v>0.86265449445779951</v>
      </c>
      <c r="Z2761" s="58">
        <v>0.93339428426922522</v>
      </c>
    </row>
    <row r="2762" spans="19:26" x14ac:dyDescent="0.2">
      <c r="S2762" s="58">
        <v>5.504474771960755</v>
      </c>
      <c r="T2762" s="58">
        <v>14.838506678338234</v>
      </c>
      <c r="U2762" s="58">
        <v>5.4432478888977318</v>
      </c>
      <c r="V2762" s="58">
        <v>12.862624724652756</v>
      </c>
      <c r="W2762" s="58">
        <v>0.82713418069218381</v>
      </c>
      <c r="X2762" s="58">
        <v>0.69982192157458756</v>
      </c>
      <c r="Y2762" s="58">
        <v>0.78932451848371399</v>
      </c>
      <c r="Z2762" s="58">
        <v>0.89267292572255752</v>
      </c>
    </row>
    <row r="2763" spans="19:26" x14ac:dyDescent="0.2">
      <c r="S2763" s="58">
        <v>7.168493260548952</v>
      </c>
      <c r="T2763" s="58">
        <v>33.981724608618421</v>
      </c>
      <c r="U2763" s="58">
        <v>7.2236048208850994</v>
      </c>
      <c r="V2763" s="58">
        <v>27.218388309310352</v>
      </c>
      <c r="W2763" s="58">
        <v>0.7949158423291447</v>
      </c>
      <c r="X2763" s="58">
        <v>0.56441407129772836</v>
      </c>
      <c r="Y2763" s="58">
        <v>0.80956685024981945</v>
      </c>
      <c r="Z2763" s="58">
        <v>0.87844718440355385</v>
      </c>
    </row>
    <row r="2764" spans="19:26" x14ac:dyDescent="0.2">
      <c r="S2764" s="58">
        <v>4.0594561036687615</v>
      </c>
      <c r="T2764" s="58">
        <v>6.6241072942978709</v>
      </c>
      <c r="U2764" s="58">
        <v>3.9193692429903981</v>
      </c>
      <c r="V2764" s="58">
        <v>7.4298913853595501</v>
      </c>
      <c r="W2764" s="58">
        <v>0.79592514043548945</v>
      </c>
      <c r="X2764" s="58">
        <v>0.63408272672203259</v>
      </c>
      <c r="Y2764" s="58">
        <v>0.89059935040891403</v>
      </c>
      <c r="Z2764" s="58">
        <v>0.94180036952751633</v>
      </c>
    </row>
    <row r="2765" spans="19:26" x14ac:dyDescent="0.2">
      <c r="S2765" s="58">
        <v>3.7499951771157209</v>
      </c>
      <c r="T2765" s="58">
        <v>6.0117577266684048</v>
      </c>
      <c r="U2765" s="58">
        <v>3.395683327288193</v>
      </c>
      <c r="V2765" s="58">
        <v>6.0137355780030921</v>
      </c>
      <c r="W2765" s="58">
        <v>0.76228226852473124</v>
      </c>
      <c r="X2765" s="58">
        <v>0.68877361586384978</v>
      </c>
      <c r="Y2765" s="58">
        <v>0.8052792883899148</v>
      </c>
      <c r="Z2765" s="58">
        <v>0.94234973534128286</v>
      </c>
    </row>
    <row r="2766" spans="19:26" x14ac:dyDescent="0.2">
      <c r="S2766" s="58">
        <v>4.5047708552713814</v>
      </c>
      <c r="T2766" s="58">
        <v>7.85800428050793</v>
      </c>
      <c r="U2766" s="58">
        <v>4.6192350161982798</v>
      </c>
      <c r="V2766" s="58">
        <v>8.3143165217178687</v>
      </c>
      <c r="W2766" s="58">
        <v>0.74475493759623634</v>
      </c>
      <c r="X2766" s="58">
        <v>0.64061972503560027</v>
      </c>
      <c r="Y2766" s="58">
        <v>0.85590447772320477</v>
      </c>
      <c r="Z2766" s="58">
        <v>0.93426889179267392</v>
      </c>
    </row>
    <row r="2767" spans="19:26" x14ac:dyDescent="0.2">
      <c r="S2767" s="58">
        <v>3.5434709389921171</v>
      </c>
      <c r="T2767" s="58">
        <v>5.2261353018285028</v>
      </c>
      <c r="U2767" s="58">
        <v>3.6587095140066146</v>
      </c>
      <c r="V2767" s="58">
        <v>5.5295409903385924</v>
      </c>
      <c r="W2767" s="58">
        <v>0.71495591733268504</v>
      </c>
      <c r="X2767" s="58">
        <v>0.55481589425481048</v>
      </c>
      <c r="Y2767" s="58">
        <v>0.83941600553697859</v>
      </c>
      <c r="Z2767" s="58">
        <v>0.95460864446087978</v>
      </c>
    </row>
    <row r="2768" spans="19:26" x14ac:dyDescent="0.2">
      <c r="S2768" s="58">
        <v>6.9220267928331634</v>
      </c>
      <c r="T2768" s="58">
        <v>19.431560054509688</v>
      </c>
      <c r="U2768" s="58">
        <v>8.1847119591676574</v>
      </c>
      <c r="V2768" s="58">
        <v>21.136438160734141</v>
      </c>
      <c r="W2768" s="58">
        <v>0.70430555257604088</v>
      </c>
      <c r="X2768" s="58">
        <v>0.73118303303647525</v>
      </c>
      <c r="Y2768" s="58">
        <v>0.84106689720834704</v>
      </c>
      <c r="Z2768" s="58">
        <v>0.90323902318259186</v>
      </c>
    </row>
    <row r="2769" spans="19:26" x14ac:dyDescent="0.2">
      <c r="S2769" s="58">
        <v>4.3124110698523754</v>
      </c>
      <c r="T2769" s="58">
        <v>7.5832828609404741</v>
      </c>
      <c r="U2769" s="58">
        <v>3.6240904174707267</v>
      </c>
      <c r="V2769" s="58">
        <v>6.4879350361115087</v>
      </c>
      <c r="W2769" s="58">
        <v>0.74729554303357459</v>
      </c>
      <c r="X2769" s="58">
        <v>0.65788876497459725</v>
      </c>
      <c r="Y2769" s="58">
        <v>0.81104140802695002</v>
      </c>
      <c r="Z2769" s="58">
        <v>0.92801352294159656</v>
      </c>
    </row>
    <row r="2770" spans="19:26" x14ac:dyDescent="0.2">
      <c r="S2770" s="58">
        <v>4.2820800812264386</v>
      </c>
      <c r="T2770" s="58">
        <v>7.3482303330906333</v>
      </c>
      <c r="U2770" s="58">
        <v>4.2018811841343773</v>
      </c>
      <c r="V2770" s="58">
        <v>6.7278754485015151</v>
      </c>
      <c r="W2770" s="58">
        <v>0.76461141324787474</v>
      </c>
      <c r="X2770" s="58">
        <v>0.69506520954836692</v>
      </c>
      <c r="Y2770" s="58">
        <v>0.84684858486529513</v>
      </c>
      <c r="Z2770" s="58">
        <v>0.93925881135049405</v>
      </c>
    </row>
    <row r="2771" spans="19:26" x14ac:dyDescent="0.2">
      <c r="S2771" s="58">
        <v>4.3849147729295419</v>
      </c>
      <c r="T2771" s="58">
        <v>8.3114729420582592</v>
      </c>
      <c r="U2771" s="58">
        <v>4.8057341848894763</v>
      </c>
      <c r="V2771" s="58">
        <v>9.1908326195477859</v>
      </c>
      <c r="W2771" s="58">
        <v>0.79988822273737081</v>
      </c>
      <c r="X2771" s="58">
        <v>0.61553777889681116</v>
      </c>
      <c r="Y2771" s="58">
        <v>0.79496317059213228</v>
      </c>
      <c r="Z2771" s="58">
        <v>0.90858588950210362</v>
      </c>
    </row>
    <row r="2772" spans="19:26" x14ac:dyDescent="0.2">
      <c r="S2772" s="58">
        <v>5.4531910421220537</v>
      </c>
      <c r="T2772" s="58">
        <v>11.537796807605579</v>
      </c>
      <c r="U2772" s="58">
        <v>4.5341794638301849</v>
      </c>
      <c r="V2772" s="58">
        <v>10.339875105675052</v>
      </c>
      <c r="W2772" s="58">
        <v>0.77234478789280314</v>
      </c>
      <c r="X2772" s="58">
        <v>0.62561887879322364</v>
      </c>
      <c r="Y2772" s="58">
        <v>0.87658483826998257</v>
      </c>
      <c r="Z2772" s="58">
        <v>0.91128373495417259</v>
      </c>
    </row>
    <row r="2773" spans="19:26" x14ac:dyDescent="0.2">
      <c r="S2773" s="58">
        <v>4.996379513532422</v>
      </c>
      <c r="T2773" s="58">
        <v>10.47071274659384</v>
      </c>
      <c r="U2773" s="58">
        <v>5.024916628644827</v>
      </c>
      <c r="V2773" s="58">
        <v>13.658675929217331</v>
      </c>
      <c r="W2773" s="58">
        <v>0.82707709036189836</v>
      </c>
      <c r="X2773" s="58">
        <v>0.78269686569766705</v>
      </c>
      <c r="Y2773" s="58">
        <v>0.85158777648242168</v>
      </c>
      <c r="Z2773" s="58">
        <v>0.91747905506255212</v>
      </c>
    </row>
    <row r="2774" spans="19:26" x14ac:dyDescent="0.2">
      <c r="S2774" s="58">
        <v>2.6720248272386908</v>
      </c>
      <c r="T2774" s="58">
        <v>3.5881644994129442</v>
      </c>
      <c r="U2774" s="58">
        <v>2.874717767873153</v>
      </c>
      <c r="V2774" s="58">
        <v>3.7035600526900345</v>
      </c>
      <c r="W2774" s="58">
        <v>0.80937714609020406</v>
      </c>
      <c r="X2774" s="58">
        <v>0.57187769601773208</v>
      </c>
      <c r="Y2774" s="58">
        <v>0.80588835181343443</v>
      </c>
      <c r="Z2774" s="58">
        <v>0.9537711366997812</v>
      </c>
    </row>
    <row r="2775" spans="19:26" x14ac:dyDescent="0.2">
      <c r="S2775" s="58">
        <v>4.0842075524812547</v>
      </c>
      <c r="T2775" s="58">
        <v>6.7846190023235655</v>
      </c>
      <c r="U2775" s="58">
        <v>4.1172538379906047</v>
      </c>
      <c r="V2775" s="58">
        <v>6.8647426973426837</v>
      </c>
      <c r="W2775" s="58">
        <v>0.72825522165147816</v>
      </c>
      <c r="X2775" s="58">
        <v>0.58248310806643633</v>
      </c>
      <c r="Y2775" s="58">
        <v>0.80947948919279755</v>
      </c>
      <c r="Z2775" s="58">
        <v>0.9289515440170999</v>
      </c>
    </row>
    <row r="2776" spans="19:26" x14ac:dyDescent="0.2">
      <c r="S2776" s="58">
        <v>6.2636362426177437</v>
      </c>
      <c r="T2776" s="58">
        <v>19.96471490020506</v>
      </c>
      <c r="U2776" s="58">
        <v>6.7946818176942756</v>
      </c>
      <c r="V2776" s="58">
        <v>21.933479147363144</v>
      </c>
      <c r="W2776" s="58">
        <v>0.74692235385280681</v>
      </c>
      <c r="X2776" s="58">
        <v>0.68470298993873546</v>
      </c>
      <c r="Y2776" s="58">
        <v>0.77212967367148821</v>
      </c>
      <c r="Z2776" s="58">
        <v>0.88911090750874644</v>
      </c>
    </row>
    <row r="2777" spans="19:26" x14ac:dyDescent="0.2">
      <c r="S2777" s="58">
        <v>5.1587001906319507</v>
      </c>
      <c r="T2777" s="58">
        <v>10.263274945409137</v>
      </c>
      <c r="U2777" s="58">
        <v>5.5030894618508697</v>
      </c>
      <c r="V2777" s="58">
        <v>8.5383018317669936</v>
      </c>
      <c r="W2777" s="58">
        <v>0.73003829693737821</v>
      </c>
      <c r="X2777" s="58">
        <v>0.58981112194169805</v>
      </c>
      <c r="Y2777" s="58">
        <v>0.83492935793285483</v>
      </c>
      <c r="Z2777" s="58">
        <v>0.91307059071703178</v>
      </c>
    </row>
    <row r="2778" spans="19:26" x14ac:dyDescent="0.2">
      <c r="S2778" s="58">
        <v>6.3653282272166685</v>
      </c>
      <c r="T2778" s="58">
        <v>17.415188594246398</v>
      </c>
      <c r="U2778" s="58">
        <v>6.2491885543336698</v>
      </c>
      <c r="V2778" s="58">
        <v>17.179809429147312</v>
      </c>
      <c r="W2778" s="58">
        <v>0.73492191890567526</v>
      </c>
      <c r="X2778" s="58">
        <v>0.69838735591166057</v>
      </c>
      <c r="Y2778" s="58">
        <v>0.82370409246402276</v>
      </c>
      <c r="Z2778" s="58">
        <v>0.89936120864210867</v>
      </c>
    </row>
    <row r="2779" spans="19:26" x14ac:dyDescent="0.2">
      <c r="S2779" s="58">
        <v>5.5522814368278386</v>
      </c>
      <c r="T2779" s="58">
        <v>12.541913399141308</v>
      </c>
      <c r="U2779" s="58">
        <v>6.071653535613434</v>
      </c>
      <c r="V2779" s="58">
        <v>14.053297628769567</v>
      </c>
      <c r="W2779" s="58">
        <v>0.75514169976212997</v>
      </c>
      <c r="X2779" s="58">
        <v>0.6060966594529793</v>
      </c>
      <c r="Y2779" s="58">
        <v>0.83196535651327597</v>
      </c>
      <c r="Z2779" s="58">
        <v>0.90299633850364147</v>
      </c>
    </row>
    <row r="2780" spans="19:26" x14ac:dyDescent="0.2">
      <c r="S2780" s="58">
        <v>6.7599444619532711</v>
      </c>
      <c r="T2780" s="58">
        <v>24.367370703812107</v>
      </c>
      <c r="U2780" s="58">
        <v>6.0683268565048154</v>
      </c>
      <c r="V2780" s="58">
        <v>23.12921904789097</v>
      </c>
      <c r="W2780" s="58">
        <v>0.75661540490469836</v>
      </c>
      <c r="X2780" s="58">
        <v>0.7077766878984475</v>
      </c>
      <c r="Y2780" s="58">
        <v>0.7979863629292745</v>
      </c>
      <c r="Z2780" s="58">
        <v>0.88762330357363939</v>
      </c>
    </row>
    <row r="2781" spans="19:26" x14ac:dyDescent="0.2">
      <c r="S2781" s="58">
        <v>5.8723450029218869</v>
      </c>
      <c r="T2781" s="58">
        <v>12.892310839330356</v>
      </c>
      <c r="U2781" s="58">
        <v>5.9449523552218722</v>
      </c>
      <c r="V2781" s="58">
        <v>12.613478303356175</v>
      </c>
      <c r="W2781" s="58">
        <v>0.73708082333019154</v>
      </c>
      <c r="X2781" s="58">
        <v>0.7184070502149803</v>
      </c>
      <c r="Y2781" s="58">
        <v>0.87665949317041314</v>
      </c>
      <c r="Z2781" s="58">
        <v>0.91934172951878246</v>
      </c>
    </row>
    <row r="2782" spans="19:26" x14ac:dyDescent="0.2">
      <c r="S2782" s="58">
        <v>3.7969696668269739</v>
      </c>
      <c r="T2782" s="58">
        <v>5.9520994545045571</v>
      </c>
      <c r="U2782" s="58">
        <v>3.3438379056308403</v>
      </c>
      <c r="V2782" s="58">
        <v>5.9772074781720184</v>
      </c>
      <c r="W2782" s="58">
        <v>0.72901987360886999</v>
      </c>
      <c r="X2782" s="58">
        <v>0.55778329877511112</v>
      </c>
      <c r="Y2782" s="58">
        <v>0.82004994145864862</v>
      </c>
      <c r="Z2782" s="58">
        <v>0.93608248144026918</v>
      </c>
    </row>
    <row r="2783" spans="19:26" x14ac:dyDescent="0.2">
      <c r="S2783" s="58">
        <v>4.375270238785574</v>
      </c>
      <c r="T2783" s="58">
        <v>7.9386901234095006</v>
      </c>
      <c r="U2783" s="58">
        <v>4.4003245769734383</v>
      </c>
      <c r="V2783" s="58">
        <v>8.551999429714348</v>
      </c>
      <c r="W2783" s="58">
        <v>0.77506143217438428</v>
      </c>
      <c r="X2783" s="58">
        <v>0.645437511947206</v>
      </c>
      <c r="Y2783" s="58">
        <v>0.81519414911331056</v>
      </c>
      <c r="Z2783" s="58">
        <v>0.92025036501078927</v>
      </c>
    </row>
    <row r="2784" spans="19:26" x14ac:dyDescent="0.2">
      <c r="S2784" s="58">
        <v>3.3116826500865444</v>
      </c>
      <c r="T2784" s="58">
        <v>4.9590718858068676</v>
      </c>
      <c r="U2784" s="58">
        <v>3.5235339694271448</v>
      </c>
      <c r="V2784" s="58">
        <v>5.1623838612229367</v>
      </c>
      <c r="W2784" s="58">
        <v>0.82026995019929616</v>
      </c>
      <c r="X2784" s="58">
        <v>0.66131169343164575</v>
      </c>
      <c r="Y2784" s="58">
        <v>0.82734481029144236</v>
      </c>
      <c r="Z2784" s="58">
        <v>0.94677458308015172</v>
      </c>
    </row>
    <row r="2785" spans="19:26" x14ac:dyDescent="0.2">
      <c r="S2785" s="58">
        <v>3.9334017909519878</v>
      </c>
      <c r="T2785" s="58">
        <v>6.2867511844921768</v>
      </c>
      <c r="U2785" s="58">
        <v>3.5350827456271889</v>
      </c>
      <c r="V2785" s="58">
        <v>4.6589957973203031</v>
      </c>
      <c r="W2785" s="58">
        <v>0.75709925078752671</v>
      </c>
      <c r="X2785" s="58">
        <v>0.59583075855625756</v>
      </c>
      <c r="Y2785" s="58">
        <v>0.85212938598812782</v>
      </c>
      <c r="Z2785" s="58">
        <v>0.93956075551158313</v>
      </c>
    </row>
    <row r="2786" spans="19:26" x14ac:dyDescent="0.2">
      <c r="S2786" s="58">
        <v>6.5322146878069187</v>
      </c>
      <c r="T2786" s="58">
        <v>18.118529255535179</v>
      </c>
      <c r="U2786" s="58">
        <v>6.7276183361858175</v>
      </c>
      <c r="V2786" s="58">
        <v>18.141333419229362</v>
      </c>
      <c r="W2786" s="58">
        <v>0.71763426015206788</v>
      </c>
      <c r="X2786" s="58">
        <v>0.75824726346437377</v>
      </c>
      <c r="Y2786" s="58">
        <v>0.82003255402944586</v>
      </c>
      <c r="Z2786" s="58">
        <v>0.90281766052357315</v>
      </c>
    </row>
    <row r="2787" spans="19:26" x14ac:dyDescent="0.2">
      <c r="S2787" s="58">
        <v>4.8671053140359968</v>
      </c>
      <c r="T2787" s="58">
        <v>9.1735947894940573</v>
      </c>
      <c r="U2787" s="58">
        <v>4.792343007580163</v>
      </c>
      <c r="V2787" s="58">
        <v>8.1786295469838279</v>
      </c>
      <c r="W2787" s="58">
        <v>0.69141766992270504</v>
      </c>
      <c r="X2787" s="58">
        <v>0.62179708756384677</v>
      </c>
      <c r="Y2787" s="58">
        <v>0.79422811010443362</v>
      </c>
      <c r="Z2787" s="58">
        <v>0.9211033169407491</v>
      </c>
    </row>
    <row r="2788" spans="19:26" x14ac:dyDescent="0.2">
      <c r="S2788" s="58">
        <v>4.1094044769973257</v>
      </c>
      <c r="T2788" s="58">
        <v>7.0712762747409448</v>
      </c>
      <c r="U2788" s="58">
        <v>3.4838542451796028</v>
      </c>
      <c r="V2788" s="58">
        <v>5.9632165876853147</v>
      </c>
      <c r="W2788" s="58">
        <v>0.766123031827592</v>
      </c>
      <c r="X2788" s="58">
        <v>0.6578278540189878</v>
      </c>
      <c r="Y2788" s="58">
        <v>0.80678742914029644</v>
      </c>
      <c r="Z2788" s="58">
        <v>0.92758103112131052</v>
      </c>
    </row>
    <row r="2789" spans="19:26" x14ac:dyDescent="0.2">
      <c r="S2789" s="58">
        <v>7.950099773464065</v>
      </c>
      <c r="T2789" s="58">
        <v>30.064605203483517</v>
      </c>
      <c r="U2789" s="58">
        <v>8.3198577582433035</v>
      </c>
      <c r="V2789" s="58">
        <v>35.836705476143891</v>
      </c>
      <c r="W2789" s="58">
        <v>0.74855880021254073</v>
      </c>
      <c r="X2789" s="58">
        <v>0.78244370454707601</v>
      </c>
      <c r="Y2789" s="58">
        <v>0.89509975454617807</v>
      </c>
      <c r="Z2789" s="58">
        <v>0.89344273015319042</v>
      </c>
    </row>
    <row r="2790" spans="19:26" x14ac:dyDescent="0.2">
      <c r="S2790" s="58">
        <v>3.9289719631410245</v>
      </c>
      <c r="T2790" s="58">
        <v>6.3706365270458294</v>
      </c>
      <c r="U2790" s="58">
        <v>3.6594288773159631</v>
      </c>
      <c r="V2790" s="58">
        <v>5.950354608494866</v>
      </c>
      <c r="W2790" s="58">
        <v>0.78178838380499793</v>
      </c>
      <c r="X2790" s="58">
        <v>0.55208769865866791</v>
      </c>
      <c r="Y2790" s="58">
        <v>0.85212415121326524</v>
      </c>
      <c r="Z2790" s="58">
        <v>0.92748548630537986</v>
      </c>
    </row>
    <row r="2791" spans="19:26" x14ac:dyDescent="0.2">
      <c r="S2791" s="58">
        <v>5.2951530706549139</v>
      </c>
      <c r="T2791" s="58">
        <v>10.388859495938908</v>
      </c>
      <c r="U2791" s="58">
        <v>4.6371537420178521</v>
      </c>
      <c r="V2791" s="58">
        <v>11.332110929762823</v>
      </c>
      <c r="W2791" s="58">
        <v>0.69528606833673856</v>
      </c>
      <c r="X2791" s="58">
        <v>0.63858434074630721</v>
      </c>
      <c r="Y2791" s="58">
        <v>0.82907286068410901</v>
      </c>
      <c r="Z2791" s="58">
        <v>0.92266610530322124</v>
      </c>
    </row>
    <row r="2792" spans="19:26" x14ac:dyDescent="0.2">
      <c r="S2792" s="58">
        <v>5.0612892584684586</v>
      </c>
      <c r="T2792" s="58">
        <v>10.991009842616176</v>
      </c>
      <c r="U2792" s="58">
        <v>4.9088434898511064</v>
      </c>
      <c r="V2792" s="58">
        <v>9.9421457860706166</v>
      </c>
      <c r="W2792" s="58">
        <v>0.83766950130339113</v>
      </c>
      <c r="X2792" s="58">
        <v>0.71875783913592473</v>
      </c>
      <c r="Y2792" s="58">
        <v>0.84474222866376247</v>
      </c>
      <c r="Z2792" s="58">
        <v>0.90862575445283356</v>
      </c>
    </row>
    <row r="2793" spans="19:26" x14ac:dyDescent="0.2">
      <c r="S2793" s="58">
        <v>5.0054078384815108</v>
      </c>
      <c r="T2793" s="58">
        <v>10.417402539141206</v>
      </c>
      <c r="U2793" s="58">
        <v>5.0446683122391383</v>
      </c>
      <c r="V2793" s="58">
        <v>12.932085197522387</v>
      </c>
      <c r="W2793" s="58">
        <v>0.78413022363522855</v>
      </c>
      <c r="X2793" s="58">
        <v>0.59324357778878278</v>
      </c>
      <c r="Y2793" s="58">
        <v>0.82471440015155928</v>
      </c>
      <c r="Z2793" s="58">
        <v>0.90445824121135165</v>
      </c>
    </row>
    <row r="2794" spans="19:26" x14ac:dyDescent="0.2">
      <c r="S2794" s="58">
        <v>7.4494091305956536</v>
      </c>
      <c r="T2794" s="58">
        <v>38.186230020568402</v>
      </c>
      <c r="U2794" s="58">
        <v>6.1692111037434181</v>
      </c>
      <c r="V2794" s="58">
        <v>22.976251480432992</v>
      </c>
      <c r="W2794" s="58">
        <v>0.75427167185889077</v>
      </c>
      <c r="X2794" s="58">
        <v>0.55851606034212287</v>
      </c>
      <c r="Y2794" s="58">
        <v>0.79263560473067685</v>
      </c>
      <c r="Z2794" s="58">
        <v>0.877770375196958</v>
      </c>
    </row>
    <row r="2795" spans="19:26" x14ac:dyDescent="0.2">
      <c r="S2795" s="58">
        <v>3.7855940609090588</v>
      </c>
      <c r="T2795" s="58">
        <v>6.1714528838479525</v>
      </c>
      <c r="U2795" s="58">
        <v>4.4470076723266638</v>
      </c>
      <c r="V2795" s="58">
        <v>6.0593774116539398</v>
      </c>
      <c r="W2795" s="58">
        <v>0.7987006841577452</v>
      </c>
      <c r="X2795" s="58">
        <v>0.71508761561149692</v>
      </c>
      <c r="Y2795" s="58">
        <v>0.81944413903861024</v>
      </c>
      <c r="Z2795" s="58">
        <v>0.93992382243070782</v>
      </c>
    </row>
    <row r="2796" spans="19:26" x14ac:dyDescent="0.2">
      <c r="S2796" s="58">
        <v>5.8166645770155325</v>
      </c>
      <c r="T2796" s="58">
        <v>13.740045942686507</v>
      </c>
      <c r="U2796" s="58">
        <v>5.7739570453546989</v>
      </c>
      <c r="V2796" s="58">
        <v>13.876332705858136</v>
      </c>
      <c r="W2796" s="58">
        <v>0.7788369002693295</v>
      </c>
      <c r="X2796" s="58">
        <v>0.56135995219770274</v>
      </c>
      <c r="Y2796" s="58">
        <v>0.86521673561861823</v>
      </c>
      <c r="Z2796" s="58">
        <v>0.89827529764165748</v>
      </c>
    </row>
    <row r="2797" spans="19:26" x14ac:dyDescent="0.2">
      <c r="S2797" s="58">
        <v>4.0073733885590697</v>
      </c>
      <c r="T2797" s="58">
        <v>6.8883217874869809</v>
      </c>
      <c r="U2797" s="58">
        <v>3.3719800971675165</v>
      </c>
      <c r="V2797" s="58">
        <v>6.2159766070473399</v>
      </c>
      <c r="W2797" s="58">
        <v>0.79560507459686658</v>
      </c>
      <c r="X2797" s="58">
        <v>0.6820995067115514</v>
      </c>
      <c r="Y2797" s="58">
        <v>0.806621726106454</v>
      </c>
      <c r="Z2797" s="58">
        <v>0.92658263576767264</v>
      </c>
    </row>
    <row r="2798" spans="19:26" x14ac:dyDescent="0.2">
      <c r="S2798" s="58">
        <v>3.5046022578147831</v>
      </c>
      <c r="T2798" s="58">
        <v>5.48226449473899</v>
      </c>
      <c r="U2798" s="58">
        <v>3.1196106097682139</v>
      </c>
      <c r="V2798" s="58">
        <v>5.2260111640905729</v>
      </c>
      <c r="W2798" s="58">
        <v>0.79756893959980979</v>
      </c>
      <c r="X2798" s="58">
        <v>0.588207012831783</v>
      </c>
      <c r="Y2798" s="58">
        <v>0.798791892300864</v>
      </c>
      <c r="Z2798" s="58">
        <v>0.92683519223170652</v>
      </c>
    </row>
    <row r="2799" spans="19:26" x14ac:dyDescent="0.2">
      <c r="S2799" s="58">
        <v>4.8539134850267462</v>
      </c>
      <c r="T2799" s="58">
        <v>9.4111979122697491</v>
      </c>
      <c r="U2799" s="58">
        <v>5.3137213184237071</v>
      </c>
      <c r="V2799" s="58">
        <v>9.7876159156667608</v>
      </c>
      <c r="W2799" s="58">
        <v>0.80598662499033769</v>
      </c>
      <c r="X2799" s="58">
        <v>0.54308243147227275</v>
      </c>
      <c r="Y2799" s="58">
        <v>0.87389096151514356</v>
      </c>
      <c r="Z2799" s="58">
        <v>0.90785207575216653</v>
      </c>
    </row>
    <row r="2800" spans="19:26" x14ac:dyDescent="0.2">
      <c r="S2800" s="58">
        <v>4.9790906931501056</v>
      </c>
      <c r="T2800" s="58">
        <v>9.7350041362169719</v>
      </c>
      <c r="U2800" s="58">
        <v>5.1579278968754707</v>
      </c>
      <c r="V2800" s="58">
        <v>9.6335610114225201</v>
      </c>
      <c r="W2800" s="58">
        <v>0.72487176271792997</v>
      </c>
      <c r="X2800" s="58">
        <v>0.59965796626700507</v>
      </c>
      <c r="Y2800" s="58">
        <v>0.81543831592195359</v>
      </c>
      <c r="Z2800" s="58">
        <v>0.91396527940734018</v>
      </c>
    </row>
    <row r="2801" spans="19:26" x14ac:dyDescent="0.2">
      <c r="S2801" s="58">
        <v>4.7758595266783415</v>
      </c>
      <c r="T2801" s="58">
        <v>9.3970472980302393</v>
      </c>
      <c r="U2801" s="58">
        <v>5.583853818197551</v>
      </c>
      <c r="V2801" s="58">
        <v>11.127494997508176</v>
      </c>
      <c r="W2801" s="58">
        <v>0.79576219648461688</v>
      </c>
      <c r="X2801" s="58">
        <v>0.78259089372615775</v>
      </c>
      <c r="Y2801" s="58">
        <v>0.83667182020271647</v>
      </c>
      <c r="Z2801" s="58">
        <v>0.92484548815977596</v>
      </c>
    </row>
    <row r="2802" spans="19:26" x14ac:dyDescent="0.2">
      <c r="S2802" s="58">
        <v>5.7256148333282546</v>
      </c>
      <c r="T2802" s="58">
        <v>14.191140397124315</v>
      </c>
      <c r="U2802" s="58">
        <v>5.6608421879603554</v>
      </c>
      <c r="V2802" s="58">
        <v>13.727237891308738</v>
      </c>
      <c r="W2802" s="58">
        <v>0.77620879701273615</v>
      </c>
      <c r="X2802" s="58">
        <v>0.71897353394275409</v>
      </c>
      <c r="Y2802" s="58">
        <v>0.82389798014276172</v>
      </c>
      <c r="Z2802" s="58">
        <v>0.9028033616303206</v>
      </c>
    </row>
    <row r="2803" spans="19:26" x14ac:dyDescent="0.2">
      <c r="S2803" s="58">
        <v>4.1245781801755141</v>
      </c>
      <c r="T2803" s="58">
        <v>6.6880379743687586</v>
      </c>
      <c r="U2803" s="58">
        <v>3.9882635153156936</v>
      </c>
      <c r="V2803" s="58">
        <v>6.6138722523216007</v>
      </c>
      <c r="W2803" s="58">
        <v>0.71865940502000702</v>
      </c>
      <c r="X2803" s="58">
        <v>0.65074181276436982</v>
      </c>
      <c r="Y2803" s="58">
        <v>0.83881829189047219</v>
      </c>
      <c r="Z2803" s="58">
        <v>0.94976054937105281</v>
      </c>
    </row>
    <row r="2804" spans="19:26" x14ac:dyDescent="0.2">
      <c r="S2804" s="58">
        <v>7.1668522240907233</v>
      </c>
      <c r="T2804" s="58">
        <v>24.545838554870265</v>
      </c>
      <c r="U2804" s="58">
        <v>6.3909614407085718</v>
      </c>
      <c r="V2804" s="58">
        <v>19.295760682171977</v>
      </c>
      <c r="W2804" s="58">
        <v>0.74683292299148563</v>
      </c>
      <c r="X2804" s="58">
        <v>0.65520512072630488</v>
      </c>
      <c r="Y2804" s="58">
        <v>0.84413402784933633</v>
      </c>
      <c r="Z2804" s="58">
        <v>0.88962493044816349</v>
      </c>
    </row>
    <row r="2805" spans="19:26" x14ac:dyDescent="0.2">
      <c r="S2805" s="58">
        <v>3.4771717848788675</v>
      </c>
      <c r="T2805" s="58">
        <v>5.4006101332609271</v>
      </c>
      <c r="U2805" s="58">
        <v>3.2012156799753413</v>
      </c>
      <c r="V2805" s="58">
        <v>4.6952271634471767</v>
      </c>
      <c r="W2805" s="58">
        <v>0.81130159414324154</v>
      </c>
      <c r="X2805" s="58">
        <v>0.61129951320962994</v>
      </c>
      <c r="Y2805" s="58">
        <v>0.81127279293567423</v>
      </c>
      <c r="Z2805" s="58">
        <v>0.93138843524419057</v>
      </c>
    </row>
    <row r="2806" spans="19:26" x14ac:dyDescent="0.2">
      <c r="S2806" s="58">
        <v>5.8293576599181867</v>
      </c>
      <c r="T2806" s="58">
        <v>15.045668495508821</v>
      </c>
      <c r="U2806" s="58">
        <v>6.5003852658683599</v>
      </c>
      <c r="V2806" s="58">
        <v>17.901007950362207</v>
      </c>
      <c r="W2806" s="58">
        <v>0.85688710607235741</v>
      </c>
      <c r="X2806" s="58">
        <v>0.66948163741105249</v>
      </c>
      <c r="Y2806" s="58">
        <v>0.88278384361221218</v>
      </c>
      <c r="Z2806" s="58">
        <v>0.89765056128120813</v>
      </c>
    </row>
    <row r="2807" spans="19:26" x14ac:dyDescent="0.2">
      <c r="S2807" s="58">
        <v>4.0620396213949137</v>
      </c>
      <c r="T2807" s="58">
        <v>6.6309616893833248</v>
      </c>
      <c r="U2807" s="58">
        <v>4.5283306048527221</v>
      </c>
      <c r="V2807" s="58">
        <v>7.478728515355261</v>
      </c>
      <c r="W2807" s="58">
        <v>0.74240047115130703</v>
      </c>
      <c r="X2807" s="58">
        <v>0.59715194806732275</v>
      </c>
      <c r="Y2807" s="58">
        <v>0.83949386632719547</v>
      </c>
      <c r="Z2807" s="58">
        <v>0.93641629002227367</v>
      </c>
    </row>
    <row r="2808" spans="19:26" x14ac:dyDescent="0.2">
      <c r="S2808" s="58">
        <v>2.6035444961653034</v>
      </c>
      <c r="T2808" s="58">
        <v>3.472051798964451</v>
      </c>
      <c r="U2808" s="58">
        <v>2.5921349038095154</v>
      </c>
      <c r="V2808" s="58">
        <v>3.1825411452023382</v>
      </c>
      <c r="W2808" s="58">
        <v>0.86751404513233932</v>
      </c>
      <c r="X2808" s="58">
        <v>0.56872400120043376</v>
      </c>
      <c r="Y2808" s="58">
        <v>0.82710489530394993</v>
      </c>
      <c r="Z2808" s="58">
        <v>0.95036456620943999</v>
      </c>
    </row>
    <row r="2809" spans="19:26" x14ac:dyDescent="0.2">
      <c r="S2809" s="58">
        <v>6.807703532312118</v>
      </c>
      <c r="T2809" s="58">
        <v>18.998828517902151</v>
      </c>
      <c r="U2809" s="58">
        <v>7.874074308294694</v>
      </c>
      <c r="V2809" s="58">
        <v>20.641712867746119</v>
      </c>
      <c r="W2809" s="58">
        <v>0.72382118130970841</v>
      </c>
      <c r="X2809" s="58">
        <v>0.55875169749103426</v>
      </c>
      <c r="Y2809" s="58">
        <v>0.85284860566519605</v>
      </c>
      <c r="Z2809" s="58">
        <v>0.89321974338809151</v>
      </c>
    </row>
    <row r="2810" spans="19:26" x14ac:dyDescent="0.2">
      <c r="S2810" s="58">
        <v>4.4203703485671761</v>
      </c>
      <c r="T2810" s="58">
        <v>7.9884285742220351</v>
      </c>
      <c r="U2810" s="58">
        <v>3.93977056077697</v>
      </c>
      <c r="V2810" s="58">
        <v>8.2321980059768105</v>
      </c>
      <c r="W2810" s="58">
        <v>0.79409760065499835</v>
      </c>
      <c r="X2810" s="58">
        <v>0.67230267716228986</v>
      </c>
      <c r="Y2810" s="58">
        <v>0.84422487436499771</v>
      </c>
      <c r="Z2810" s="58">
        <v>0.92530609115249285</v>
      </c>
    </row>
    <row r="2811" spans="19:26" x14ac:dyDescent="0.2">
      <c r="S2811" s="58">
        <v>2.9841689648887084</v>
      </c>
      <c r="T2811" s="58">
        <v>4.2331596102598112</v>
      </c>
      <c r="U2811" s="58">
        <v>3.412639546747168</v>
      </c>
      <c r="V2811" s="58">
        <v>5.7723304294578197</v>
      </c>
      <c r="W2811" s="58">
        <v>0.85721459472771322</v>
      </c>
      <c r="X2811" s="58">
        <v>0.60964396870443838</v>
      </c>
      <c r="Y2811" s="58">
        <v>0.84064155224487136</v>
      </c>
      <c r="Z2811" s="58">
        <v>0.94752226794535244</v>
      </c>
    </row>
    <row r="2812" spans="19:26" x14ac:dyDescent="0.2">
      <c r="S2812" s="58">
        <v>4.1619635222113303</v>
      </c>
      <c r="T2812" s="58">
        <v>7.2298221006199537</v>
      </c>
      <c r="U2812" s="58">
        <v>4.0812151814152777</v>
      </c>
      <c r="V2812" s="58">
        <v>7.4256150961803886</v>
      </c>
      <c r="W2812" s="58">
        <v>0.83840522244984117</v>
      </c>
      <c r="X2812" s="58">
        <v>0.70102893554763013</v>
      </c>
      <c r="Y2812" s="58">
        <v>0.86487565603877392</v>
      </c>
      <c r="Z2812" s="58">
        <v>0.93127099465968555</v>
      </c>
    </row>
    <row r="2813" spans="19:26" x14ac:dyDescent="0.2">
      <c r="S2813" s="58">
        <v>4.8741152577171611</v>
      </c>
      <c r="T2813" s="58">
        <v>9.667288835001262</v>
      </c>
      <c r="U2813" s="58">
        <v>4.0535003050390852</v>
      </c>
      <c r="V2813" s="58">
        <v>8.5047379803176657</v>
      </c>
      <c r="W2813" s="58">
        <v>0.79663195616383731</v>
      </c>
      <c r="X2813" s="58">
        <v>0.58787198494240633</v>
      </c>
      <c r="Y2813" s="58">
        <v>0.84921451613033427</v>
      </c>
      <c r="Z2813" s="58">
        <v>0.90871216834437907</v>
      </c>
    </row>
    <row r="2814" spans="19:26" x14ac:dyDescent="0.2">
      <c r="S2814" s="58">
        <v>7.1920051778442016</v>
      </c>
      <c r="T2814" s="58">
        <v>27.709011976078056</v>
      </c>
      <c r="U2814" s="58">
        <v>7.3445053995609602</v>
      </c>
      <c r="V2814" s="58">
        <v>27.012731565665185</v>
      </c>
      <c r="W2814" s="58">
        <v>0.77959612616161711</v>
      </c>
      <c r="X2814" s="58">
        <v>0.72707453697058144</v>
      </c>
      <c r="Y2814" s="58">
        <v>0.84466670901544616</v>
      </c>
      <c r="Z2814" s="58">
        <v>0.88779026704617725</v>
      </c>
    </row>
    <row r="2815" spans="19:26" x14ac:dyDescent="0.2">
      <c r="S2815" s="58">
        <v>5.6126492455105774</v>
      </c>
      <c r="T2815" s="58">
        <v>13.477583225721467</v>
      </c>
      <c r="U2815" s="58">
        <v>5.9477795890925487</v>
      </c>
      <c r="V2815" s="58">
        <v>13.630875513299184</v>
      </c>
      <c r="W2815" s="58">
        <v>0.84632421529875312</v>
      </c>
      <c r="X2815" s="58">
        <v>0.75263621544283432</v>
      </c>
      <c r="Y2815" s="58">
        <v>0.88135415902032199</v>
      </c>
      <c r="Z2815" s="58">
        <v>0.9066746578618613</v>
      </c>
    </row>
    <row r="2816" spans="19:26" x14ac:dyDescent="0.2">
      <c r="S2816" s="58">
        <v>4.2743147547208142</v>
      </c>
      <c r="T2816" s="58">
        <v>7.430413220139088</v>
      </c>
      <c r="U2816" s="58">
        <v>4.3245982797174403</v>
      </c>
      <c r="V2816" s="58">
        <v>6.7838273522706825</v>
      </c>
      <c r="W2816" s="58">
        <v>0.79294170903009276</v>
      </c>
      <c r="X2816" s="58">
        <v>0.65974044564495271</v>
      </c>
      <c r="Y2816" s="58">
        <v>0.85455131514477767</v>
      </c>
      <c r="Z2816" s="58">
        <v>0.93042984191524924</v>
      </c>
    </row>
    <row r="2817" spans="19:26" x14ac:dyDescent="0.2">
      <c r="S2817" s="58">
        <v>4.7873355998654095</v>
      </c>
      <c r="T2817" s="58">
        <v>9.00391417464588</v>
      </c>
      <c r="U2817" s="58">
        <v>4.3483370632441032</v>
      </c>
      <c r="V2817" s="58">
        <v>7.881180835177668</v>
      </c>
      <c r="W2817" s="58">
        <v>0.74475119772842302</v>
      </c>
      <c r="X2817" s="58">
        <v>0.70746904767196517</v>
      </c>
      <c r="Y2817" s="58">
        <v>0.83390313648057268</v>
      </c>
      <c r="Z2817" s="58">
        <v>0.92873492578472816</v>
      </c>
    </row>
    <row r="2818" spans="19:26" x14ac:dyDescent="0.2">
      <c r="S2818" s="58">
        <v>3.8916817080647541</v>
      </c>
      <c r="T2818" s="58">
        <v>6.4882081388384822</v>
      </c>
      <c r="U2818" s="58">
        <v>3.3723881464169829</v>
      </c>
      <c r="V2818" s="58">
        <v>6.5328440037274156</v>
      </c>
      <c r="W2818" s="58">
        <v>0.78806788627792246</v>
      </c>
      <c r="X2818" s="58">
        <v>0.6698789483497396</v>
      </c>
      <c r="Y2818" s="58">
        <v>0.80954578963432988</v>
      </c>
      <c r="Z2818" s="58">
        <v>0.93078931667719855</v>
      </c>
    </row>
    <row r="2819" spans="19:26" x14ac:dyDescent="0.2">
      <c r="S2819" s="58">
        <v>3.812838043983672</v>
      </c>
      <c r="T2819" s="58">
        <v>6.5309445456115149</v>
      </c>
      <c r="U2819" s="58">
        <v>4.2271470955553427</v>
      </c>
      <c r="V2819" s="58">
        <v>7.4481884090631256</v>
      </c>
      <c r="W2819" s="58">
        <v>0.83824249318176303</v>
      </c>
      <c r="X2819" s="58">
        <v>0.57303178763212326</v>
      </c>
      <c r="Y2819" s="58">
        <v>0.78914362054482146</v>
      </c>
      <c r="Z2819" s="58">
        <v>0.90946832086721585</v>
      </c>
    </row>
    <row r="2820" spans="19:26" x14ac:dyDescent="0.2">
      <c r="S2820" s="58">
        <v>7.5758673739721303</v>
      </c>
      <c r="T2820" s="58">
        <v>22.132662461987117</v>
      </c>
      <c r="U2820" s="58">
        <v>8.4867966650554116</v>
      </c>
      <c r="V2820" s="58">
        <v>25.613745739117569</v>
      </c>
      <c r="W2820" s="58">
        <v>0.67149534801475119</v>
      </c>
      <c r="X2820" s="58">
        <v>0.6353045145429923</v>
      </c>
      <c r="Y2820" s="58">
        <v>0.84699692376156899</v>
      </c>
      <c r="Z2820" s="58">
        <v>0.89854067579552577</v>
      </c>
    </row>
    <row r="2821" spans="19:26" x14ac:dyDescent="0.2">
      <c r="S2821" s="58">
        <v>3.0437363539081295</v>
      </c>
      <c r="T2821" s="58">
        <v>4.4077333651877995</v>
      </c>
      <c r="U2821" s="58">
        <v>2.7773339797538878</v>
      </c>
      <c r="V2821" s="58">
        <v>3.9702611850481304</v>
      </c>
      <c r="W2821" s="58">
        <v>0.87773266465454736</v>
      </c>
      <c r="X2821" s="58">
        <v>0.59343195230870471</v>
      </c>
      <c r="Y2821" s="58">
        <v>0.82949254960412322</v>
      </c>
      <c r="Z2821" s="58">
        <v>0.93572057085465832</v>
      </c>
    </row>
    <row r="2822" spans="19:26" x14ac:dyDescent="0.2">
      <c r="S2822" s="58">
        <v>6.6520205698444368</v>
      </c>
      <c r="T2822" s="58">
        <v>15.760997399375951</v>
      </c>
      <c r="U2822" s="58">
        <v>6.8127231976486717</v>
      </c>
      <c r="V2822" s="58">
        <v>17.374323803937507</v>
      </c>
      <c r="W2822" s="58">
        <v>0.68832576548916635</v>
      </c>
      <c r="X2822" s="58">
        <v>0.72482331005394696</v>
      </c>
      <c r="Y2822" s="58">
        <v>0.86861324993706179</v>
      </c>
      <c r="Z2822" s="58">
        <v>0.91772318678690945</v>
      </c>
    </row>
    <row r="2823" spans="19:26" x14ac:dyDescent="0.2">
      <c r="S2823" s="58">
        <v>5.183804649783089</v>
      </c>
      <c r="T2823" s="58">
        <v>11.625033253900513</v>
      </c>
      <c r="U2823" s="58">
        <v>5.1457490431527209</v>
      </c>
      <c r="V2823" s="58">
        <v>10.993446731690922</v>
      </c>
      <c r="W2823" s="58">
        <v>0.78750338435252831</v>
      </c>
      <c r="X2823" s="58">
        <v>0.58444365404591003</v>
      </c>
      <c r="Y2823" s="58">
        <v>0.80747815432214198</v>
      </c>
      <c r="Z2823" s="58">
        <v>0.89792155916223493</v>
      </c>
    </row>
    <row r="2824" spans="19:26" x14ac:dyDescent="0.2">
      <c r="S2824" s="58">
        <v>4.2874487943789132</v>
      </c>
      <c r="T2824" s="58">
        <v>7.8736995756768193</v>
      </c>
      <c r="U2824" s="58">
        <v>4.2455000265350318</v>
      </c>
      <c r="V2824" s="58">
        <v>8.957280350970251</v>
      </c>
      <c r="W2824" s="58">
        <v>0.83233887527849071</v>
      </c>
      <c r="X2824" s="58">
        <v>0.75399174101517197</v>
      </c>
      <c r="Y2824" s="58">
        <v>0.82626616895345217</v>
      </c>
      <c r="Z2824" s="58">
        <v>0.92457716515229083</v>
      </c>
    </row>
    <row r="2825" spans="19:26" x14ac:dyDescent="0.2">
      <c r="S2825" s="58">
        <v>3.2437396808692891</v>
      </c>
      <c r="T2825" s="58">
        <v>4.7097736837639514</v>
      </c>
      <c r="U2825" s="58">
        <v>2.8429968413810438</v>
      </c>
      <c r="V2825" s="58">
        <v>4.6278546518458148</v>
      </c>
      <c r="W2825" s="58">
        <v>0.73639534824144903</v>
      </c>
      <c r="X2825" s="58">
        <v>0.59735895829853547</v>
      </c>
      <c r="Y2825" s="58">
        <v>0.79870516646635425</v>
      </c>
      <c r="Z2825" s="58">
        <v>0.9519786573562945</v>
      </c>
    </row>
    <row r="2826" spans="19:26" x14ac:dyDescent="0.2">
      <c r="S2826" s="58">
        <v>3.1485034821138358</v>
      </c>
      <c r="T2826" s="58">
        <v>4.7002194972275362</v>
      </c>
      <c r="U2826" s="58">
        <v>3.2712722252448816</v>
      </c>
      <c r="V2826" s="58">
        <v>4.8999349333975273</v>
      </c>
      <c r="W2826" s="58">
        <v>0.82841973819466941</v>
      </c>
      <c r="X2826" s="58">
        <v>0.53514958850314742</v>
      </c>
      <c r="Y2826" s="58">
        <v>0.77826737116369871</v>
      </c>
      <c r="Z2826" s="58">
        <v>0.91923978249976468</v>
      </c>
    </row>
    <row r="2827" spans="19:26" x14ac:dyDescent="0.2">
      <c r="S2827" s="58">
        <v>4.4459282791855754</v>
      </c>
      <c r="T2827" s="58">
        <v>7.4973551182275848</v>
      </c>
      <c r="U2827" s="58">
        <v>4.8664684681197796</v>
      </c>
      <c r="V2827" s="58">
        <v>7.550165853046928</v>
      </c>
      <c r="W2827" s="58">
        <v>0.710605005454228</v>
      </c>
      <c r="X2827" s="58">
        <v>0.7199713901428928</v>
      </c>
      <c r="Y2827" s="58">
        <v>0.84733057931232736</v>
      </c>
      <c r="Z2827" s="58">
        <v>0.95562165876187566</v>
      </c>
    </row>
    <row r="2828" spans="19:26" x14ac:dyDescent="0.2">
      <c r="S2828" s="58">
        <v>6.5946648797180156</v>
      </c>
      <c r="T2828" s="58">
        <v>18.431280840342207</v>
      </c>
      <c r="U2828" s="58">
        <v>5.8116020437251334</v>
      </c>
      <c r="V2828" s="58">
        <v>14.579578873443751</v>
      </c>
      <c r="W2828" s="58">
        <v>0.73332423180892037</v>
      </c>
      <c r="X2828" s="58">
        <v>0.60440066709365059</v>
      </c>
      <c r="Y2828" s="58">
        <v>0.83915569774983001</v>
      </c>
      <c r="Z2828" s="58">
        <v>0.89448096045733316</v>
      </c>
    </row>
    <row r="2829" spans="19:26" x14ac:dyDescent="0.2">
      <c r="S2829" s="58">
        <v>3.766849477400708</v>
      </c>
      <c r="T2829" s="58">
        <v>6.0298979851938634</v>
      </c>
      <c r="U2829" s="58">
        <v>4.2044534131335398</v>
      </c>
      <c r="V2829" s="58">
        <v>4.5434755769914847</v>
      </c>
      <c r="W2829" s="58">
        <v>0.78867667816775011</v>
      </c>
      <c r="X2829" s="58">
        <v>0.66126921507422909</v>
      </c>
      <c r="Y2829" s="58">
        <v>0.83297865329894138</v>
      </c>
      <c r="Z2829" s="58">
        <v>0.94029531234268182</v>
      </c>
    </row>
    <row r="2830" spans="19:26" x14ac:dyDescent="0.2">
      <c r="S2830" s="58">
        <v>3.4538706982701717</v>
      </c>
      <c r="T2830" s="58">
        <v>5.3180936623812114</v>
      </c>
      <c r="U2830" s="58">
        <v>2.7901015308188124</v>
      </c>
      <c r="V2830" s="58">
        <v>4.528197047093423</v>
      </c>
      <c r="W2830" s="58">
        <v>0.82953958965886043</v>
      </c>
      <c r="X2830" s="58">
        <v>0.58469978260559186</v>
      </c>
      <c r="Y2830" s="58">
        <v>0.83155110504993468</v>
      </c>
      <c r="Z2830" s="58">
        <v>0.93052518084213642</v>
      </c>
    </row>
    <row r="2831" spans="19:26" x14ac:dyDescent="0.2">
      <c r="S2831" s="58">
        <v>3.7054561126308125</v>
      </c>
      <c r="T2831" s="58">
        <v>6.065352177254252</v>
      </c>
      <c r="U2831" s="58">
        <v>3.7118640964822331</v>
      </c>
      <c r="V2831" s="58">
        <v>7.1620346495256779</v>
      </c>
      <c r="W2831" s="58">
        <v>0.81956844406542007</v>
      </c>
      <c r="X2831" s="58">
        <v>0.69970716897713914</v>
      </c>
      <c r="Y2831" s="58">
        <v>0.80619174907180313</v>
      </c>
      <c r="Z2831" s="58">
        <v>0.93204370297734151</v>
      </c>
    </row>
    <row r="2832" spans="19:26" x14ac:dyDescent="0.2">
      <c r="S2832" s="58">
        <v>6.2966919834737904</v>
      </c>
      <c r="T2832" s="58">
        <v>18.74839906806611</v>
      </c>
      <c r="U2832" s="58">
        <v>7.2594346896873319</v>
      </c>
      <c r="V2832" s="58">
        <v>22.2914774715018</v>
      </c>
      <c r="W2832" s="58">
        <v>0.81073657490896756</v>
      </c>
      <c r="X2832" s="58">
        <v>0.75717320220983853</v>
      </c>
      <c r="Y2832" s="58">
        <v>0.84717947727191811</v>
      </c>
      <c r="Z2832" s="58">
        <v>0.89584809636297413</v>
      </c>
    </row>
    <row r="2833" spans="19:26" x14ac:dyDescent="0.2">
      <c r="S2833" s="58">
        <v>3.4127417226105488</v>
      </c>
      <c r="T2833" s="58">
        <v>5.2476957854148569</v>
      </c>
      <c r="U2833" s="58">
        <v>4.0747164463216148</v>
      </c>
      <c r="V2833" s="58">
        <v>6.1754966026222409</v>
      </c>
      <c r="W2833" s="58">
        <v>0.83107733000710526</v>
      </c>
      <c r="X2833" s="58">
        <v>0.56767261777883826</v>
      </c>
      <c r="Y2833" s="58">
        <v>0.82085269061169863</v>
      </c>
      <c r="Z2833" s="58">
        <v>0.92647078357778945</v>
      </c>
    </row>
    <row r="2834" spans="19:26" x14ac:dyDescent="0.2">
      <c r="S2834" s="58">
        <v>4.8912904327018545</v>
      </c>
      <c r="T2834" s="58">
        <v>9.7010641556461721</v>
      </c>
      <c r="U2834" s="58">
        <v>5.0048845204748584</v>
      </c>
      <c r="V2834" s="58">
        <v>9.1403954947274837</v>
      </c>
      <c r="W2834" s="58">
        <v>0.80661509172838564</v>
      </c>
      <c r="X2834" s="58">
        <v>0.67605925503313735</v>
      </c>
      <c r="Y2834" s="58">
        <v>0.86093427132159728</v>
      </c>
      <c r="Z2834" s="58">
        <v>0.91670170660661077</v>
      </c>
    </row>
    <row r="2835" spans="19:26" x14ac:dyDescent="0.2">
      <c r="S2835" s="58">
        <v>4.8086178684848795</v>
      </c>
      <c r="T2835" s="58">
        <v>9.1260613238319195</v>
      </c>
      <c r="U2835" s="58">
        <v>4.4293287299361035</v>
      </c>
      <c r="V2835" s="58">
        <v>9.8278979225083649</v>
      </c>
      <c r="W2835" s="58">
        <v>0.74205393215313498</v>
      </c>
      <c r="X2835" s="58">
        <v>0.6271008273450861</v>
      </c>
      <c r="Y2835" s="58">
        <v>0.82728541904876096</v>
      </c>
      <c r="Z2835" s="58">
        <v>0.91899463542121029</v>
      </c>
    </row>
    <row r="2836" spans="19:26" x14ac:dyDescent="0.2">
      <c r="S2836" s="58">
        <v>8.4015705721589597</v>
      </c>
      <c r="T2836" s="58">
        <v>37.595334879177251</v>
      </c>
      <c r="U2836" s="58">
        <v>8.480355889928207</v>
      </c>
      <c r="V2836" s="58">
        <v>35.302456172267689</v>
      </c>
      <c r="W2836" s="58">
        <v>0.72961159916484708</v>
      </c>
      <c r="X2836" s="58">
        <v>0.64337713590156365</v>
      </c>
      <c r="Y2836" s="58">
        <v>0.8748538688792834</v>
      </c>
      <c r="Z2836" s="58">
        <v>0.88448401218442529</v>
      </c>
    </row>
    <row r="2837" spans="19:26" x14ac:dyDescent="0.2">
      <c r="S2837" s="58">
        <v>5.5353643005948898</v>
      </c>
      <c r="T2837" s="58">
        <v>11.883055923729497</v>
      </c>
      <c r="U2837" s="58">
        <v>5.284914830782026</v>
      </c>
      <c r="V2837" s="58">
        <v>12.41563165067255</v>
      </c>
      <c r="W2837" s="58">
        <v>0.76691387283817802</v>
      </c>
      <c r="X2837" s="58">
        <v>0.67121801981003126</v>
      </c>
      <c r="Y2837" s="58">
        <v>0.87363924045135455</v>
      </c>
      <c r="Z2837" s="58">
        <v>0.91416593986351213</v>
      </c>
    </row>
    <row r="2838" spans="19:26" x14ac:dyDescent="0.2">
      <c r="S2838" s="58">
        <v>5.3152049700284794</v>
      </c>
      <c r="T2838" s="58">
        <v>11.716358054529069</v>
      </c>
      <c r="U2838" s="58">
        <v>4.5737686329320955</v>
      </c>
      <c r="V2838" s="58">
        <v>8.5755121589049672</v>
      </c>
      <c r="W2838" s="58">
        <v>0.73299066065242524</v>
      </c>
      <c r="X2838" s="58">
        <v>0.8072031044900132</v>
      </c>
      <c r="Y2838" s="58">
        <v>0.7939766237050796</v>
      </c>
      <c r="Z2838" s="58">
        <v>0.9170524090825789</v>
      </c>
    </row>
    <row r="2839" spans="19:26" x14ac:dyDescent="0.2">
      <c r="S2839" s="58">
        <v>4.9135629897774082</v>
      </c>
      <c r="T2839" s="58">
        <v>8.8597040968373211</v>
      </c>
      <c r="U2839" s="58">
        <v>5.1345022504077065</v>
      </c>
      <c r="V2839" s="58">
        <v>8.8232715227689873</v>
      </c>
      <c r="W2839" s="58">
        <v>0.69407382073232149</v>
      </c>
      <c r="X2839" s="58">
        <v>0.59631909270348959</v>
      </c>
      <c r="Y2839" s="58">
        <v>0.84070973279249761</v>
      </c>
      <c r="Z2839" s="58">
        <v>0.92941193087186869</v>
      </c>
    </row>
    <row r="2840" spans="19:26" x14ac:dyDescent="0.2">
      <c r="S2840" s="58">
        <v>4.2456387150398225</v>
      </c>
      <c r="T2840" s="58">
        <v>7.5276590376795651</v>
      </c>
      <c r="U2840" s="58">
        <v>4.0401826460917869</v>
      </c>
      <c r="V2840" s="58">
        <v>7.5842916243175544</v>
      </c>
      <c r="W2840" s="58">
        <v>0.82798369883416567</v>
      </c>
      <c r="X2840" s="58">
        <v>0.56630168878111431</v>
      </c>
      <c r="Y2840" s="58">
        <v>0.85242562335726491</v>
      </c>
      <c r="Z2840" s="58">
        <v>0.91407969148105028</v>
      </c>
    </row>
    <row r="2841" spans="19:26" x14ac:dyDescent="0.2">
      <c r="S2841" s="58">
        <v>5.6385692248586157</v>
      </c>
      <c r="T2841" s="58">
        <v>14.130187896548621</v>
      </c>
      <c r="U2841" s="58">
        <v>5.6878985722468389</v>
      </c>
      <c r="V2841" s="58">
        <v>18.956349618329575</v>
      </c>
      <c r="W2841" s="58">
        <v>0.7593107423795733</v>
      </c>
      <c r="X2841" s="58">
        <v>0.68875717930160174</v>
      </c>
      <c r="Y2841" s="58">
        <v>0.79377280109021964</v>
      </c>
      <c r="Z2841" s="58">
        <v>0.89915169060544797</v>
      </c>
    </row>
    <row r="2842" spans="19:26" x14ac:dyDescent="0.2">
      <c r="S2842" s="58">
        <v>4.2804786452771548</v>
      </c>
      <c r="T2842" s="58">
        <v>7.6904860648718705</v>
      </c>
      <c r="U2842" s="58">
        <v>4.7947433711452501</v>
      </c>
      <c r="V2842" s="58">
        <v>8.5138594524086102</v>
      </c>
      <c r="W2842" s="58">
        <v>0.83596691332680395</v>
      </c>
      <c r="X2842" s="58">
        <v>0.69237510111072076</v>
      </c>
      <c r="Y2842" s="58">
        <v>0.85149562014727465</v>
      </c>
      <c r="Z2842" s="58">
        <v>0.92452490994066905</v>
      </c>
    </row>
    <row r="2843" spans="19:26" x14ac:dyDescent="0.2">
      <c r="S2843" s="58">
        <v>5.1884220459243924</v>
      </c>
      <c r="T2843" s="58">
        <v>10.630116420121846</v>
      </c>
      <c r="U2843" s="58">
        <v>4.3485239043010644</v>
      </c>
      <c r="V2843" s="58">
        <v>9.5458681502173768</v>
      </c>
      <c r="W2843" s="58">
        <v>0.67866831671784944</v>
      </c>
      <c r="X2843" s="58">
        <v>0.69618705501469635</v>
      </c>
      <c r="Y2843" s="58">
        <v>0.77092539874445132</v>
      </c>
      <c r="Z2843" s="58">
        <v>0.91829080004007824</v>
      </c>
    </row>
    <row r="2844" spans="19:26" x14ac:dyDescent="0.2">
      <c r="S2844" s="58">
        <v>7.6915309918325416</v>
      </c>
      <c r="T2844" s="58">
        <v>27.686637159158881</v>
      </c>
      <c r="U2844" s="58">
        <v>8.7276722266089912</v>
      </c>
      <c r="V2844" s="58">
        <v>29.349421859680305</v>
      </c>
      <c r="W2844" s="58">
        <v>0.73038405426530006</v>
      </c>
      <c r="X2844" s="58">
        <v>0.54531700417476403</v>
      </c>
      <c r="Y2844" s="58">
        <v>0.86407750670290506</v>
      </c>
      <c r="Z2844" s="58">
        <v>0.88537574237541117</v>
      </c>
    </row>
    <row r="2845" spans="19:26" x14ac:dyDescent="0.2">
      <c r="S2845" s="58">
        <v>4.6116903909087226</v>
      </c>
      <c r="T2845" s="58">
        <v>8.6765811101911705</v>
      </c>
      <c r="U2845" s="58">
        <v>4.6943695037990656</v>
      </c>
      <c r="V2845" s="58">
        <v>8.9739474044378902</v>
      </c>
      <c r="W2845" s="58">
        <v>0.8026928715260806</v>
      </c>
      <c r="X2845" s="58">
        <v>0.67592042089530568</v>
      </c>
      <c r="Y2845" s="58">
        <v>0.85070992718195815</v>
      </c>
      <c r="Z2845" s="58">
        <v>0.92108774555876871</v>
      </c>
    </row>
    <row r="2846" spans="19:26" x14ac:dyDescent="0.2">
      <c r="S2846" s="58">
        <v>4.1197244161068962</v>
      </c>
      <c r="T2846" s="58">
        <v>7.2235018583644788</v>
      </c>
      <c r="U2846" s="58">
        <v>3.7676541846771023</v>
      </c>
      <c r="V2846" s="58">
        <v>6.8720836924733533</v>
      </c>
      <c r="W2846" s="58">
        <v>0.79558043987759264</v>
      </c>
      <c r="X2846" s="58">
        <v>0.68739087624112472</v>
      </c>
      <c r="Y2846" s="58">
        <v>0.81069562278458551</v>
      </c>
      <c r="Z2846" s="58">
        <v>0.92534313112427591</v>
      </c>
    </row>
    <row r="2847" spans="19:26" x14ac:dyDescent="0.2">
      <c r="S2847" s="58">
        <v>4.066506185407369</v>
      </c>
      <c r="T2847" s="58">
        <v>6.88196909445647</v>
      </c>
      <c r="U2847" s="58">
        <v>3.9090317645519832</v>
      </c>
      <c r="V2847" s="58">
        <v>7.7547749689951733</v>
      </c>
      <c r="W2847" s="58">
        <v>0.79216311381042337</v>
      </c>
      <c r="X2847" s="58">
        <v>0.63662834289133818</v>
      </c>
      <c r="Y2847" s="58">
        <v>0.83731307704821489</v>
      </c>
      <c r="Z2847" s="58">
        <v>0.92891462087535015</v>
      </c>
    </row>
    <row r="2848" spans="19:26" x14ac:dyDescent="0.2">
      <c r="S2848" s="58">
        <v>5.2702332938715477</v>
      </c>
      <c r="T2848" s="58">
        <v>11.387404261054282</v>
      </c>
      <c r="U2848" s="58">
        <v>4.846229892696762</v>
      </c>
      <c r="V2848" s="58">
        <v>12.32669885148532</v>
      </c>
      <c r="W2848" s="58">
        <v>0.80943673465703325</v>
      </c>
      <c r="X2848" s="58">
        <v>0.6970197433022064</v>
      </c>
      <c r="Y2848" s="58">
        <v>0.86395795765765926</v>
      </c>
      <c r="Z2848" s="58">
        <v>0.91130621506954979</v>
      </c>
    </row>
    <row r="2849" spans="19:26" x14ac:dyDescent="0.2">
      <c r="S2849" s="58">
        <v>6.9272256468272309</v>
      </c>
      <c r="T2849" s="58">
        <v>27.734032773803083</v>
      </c>
      <c r="U2849" s="58">
        <v>6.5650597964793391</v>
      </c>
      <c r="V2849" s="58">
        <v>37.192190757714684</v>
      </c>
      <c r="W2849" s="58">
        <v>0.80831435586261369</v>
      </c>
      <c r="X2849" s="58">
        <v>0.76121131982965917</v>
      </c>
      <c r="Y2849" s="58">
        <v>0.82959789787278493</v>
      </c>
      <c r="Z2849" s="58">
        <v>0.88634145441697909</v>
      </c>
    </row>
    <row r="2850" spans="19:26" x14ac:dyDescent="0.2">
      <c r="S2850" s="58">
        <v>3.3774781267144158</v>
      </c>
      <c r="T2850" s="58">
        <v>5.2112079788697168</v>
      </c>
      <c r="U2850" s="58">
        <v>2.8508700948388115</v>
      </c>
      <c r="V2850" s="58">
        <v>5.6321195444115428</v>
      </c>
      <c r="W2850" s="58">
        <v>0.84827357517157997</v>
      </c>
      <c r="X2850" s="58">
        <v>0.58556604182915273</v>
      </c>
      <c r="Y2850" s="58">
        <v>0.81374469081259115</v>
      </c>
      <c r="Z2850" s="58">
        <v>0.92513673703503729</v>
      </c>
    </row>
    <row r="2851" spans="19:26" x14ac:dyDescent="0.2">
      <c r="S2851" s="58">
        <v>8.7496045059199421</v>
      </c>
      <c r="T2851" s="58">
        <v>61.911540004908019</v>
      </c>
      <c r="U2851" s="58">
        <v>9.6414625824277529</v>
      </c>
      <c r="V2851" s="58">
        <v>69.158784505295927</v>
      </c>
      <c r="W2851" s="58">
        <v>0.73177354959457919</v>
      </c>
      <c r="X2851" s="58">
        <v>0.66283338959962634</v>
      </c>
      <c r="Y2851" s="58">
        <v>0.83707345431717184</v>
      </c>
      <c r="Z2851" s="58">
        <v>0.87761698272894573</v>
      </c>
    </row>
    <row r="2852" spans="19:26" x14ac:dyDescent="0.2">
      <c r="S2852" s="58">
        <v>4.0531162703887933</v>
      </c>
      <c r="T2852" s="58">
        <v>6.8810518353735262</v>
      </c>
      <c r="U2852" s="58">
        <v>4.2874775978815052</v>
      </c>
      <c r="V2852" s="58">
        <v>7.2850196493846653</v>
      </c>
      <c r="W2852" s="58">
        <v>0.77578347658658586</v>
      </c>
      <c r="X2852" s="58">
        <v>0.62699420257144434</v>
      </c>
      <c r="Y2852" s="58">
        <v>0.8170519786293825</v>
      </c>
      <c r="Z2852" s="58">
        <v>0.92627060260565086</v>
      </c>
    </row>
    <row r="2853" spans="19:26" x14ac:dyDescent="0.2">
      <c r="S2853" s="58">
        <v>4.0270361203684093</v>
      </c>
      <c r="T2853" s="58">
        <v>6.884897236122459</v>
      </c>
      <c r="U2853" s="58">
        <v>3.5876075594596522</v>
      </c>
      <c r="V2853" s="58">
        <v>6.6895316407674779</v>
      </c>
      <c r="W2853" s="58">
        <v>0.87195030924969497</v>
      </c>
      <c r="X2853" s="58">
        <v>0.74405179523102205</v>
      </c>
      <c r="Y2853" s="58">
        <v>0.87491387862206882</v>
      </c>
      <c r="Z2853" s="58">
        <v>0.93588696104023406</v>
      </c>
    </row>
    <row r="2854" spans="19:26" x14ac:dyDescent="0.2">
      <c r="S2854" s="58">
        <v>3.7827552866650489</v>
      </c>
      <c r="T2854" s="58">
        <v>6.1246155453154687</v>
      </c>
      <c r="U2854" s="58">
        <v>3.2134219225413041</v>
      </c>
      <c r="V2854" s="58">
        <v>5.7419911264717962</v>
      </c>
      <c r="W2854" s="58">
        <v>0.8046974521634257</v>
      </c>
      <c r="X2854" s="58">
        <v>0.65780189475602868</v>
      </c>
      <c r="Y2854" s="58">
        <v>0.83311469825211992</v>
      </c>
      <c r="Z2854" s="58">
        <v>0.93567196940600328</v>
      </c>
    </row>
    <row r="2855" spans="19:26" x14ac:dyDescent="0.2">
      <c r="S2855" s="58">
        <v>7.0610619821115206</v>
      </c>
      <c r="T2855" s="58">
        <v>22.248916977604637</v>
      </c>
      <c r="U2855" s="58">
        <v>6.9049421052175592</v>
      </c>
      <c r="V2855" s="58">
        <v>16.636415761546491</v>
      </c>
      <c r="W2855" s="58">
        <v>0.7273901277927296</v>
      </c>
      <c r="X2855" s="58">
        <v>0.74391760340755853</v>
      </c>
      <c r="Y2855" s="58">
        <v>0.83964630251614503</v>
      </c>
      <c r="Z2855" s="58">
        <v>0.89693359437505515</v>
      </c>
    </row>
    <row r="2856" spans="19:26" x14ac:dyDescent="0.2">
      <c r="S2856" s="58">
        <v>5.8358658912956463</v>
      </c>
      <c r="T2856" s="58">
        <v>12.501415292085062</v>
      </c>
      <c r="U2856" s="58">
        <v>5.6462782380177332</v>
      </c>
      <c r="V2856" s="58">
        <v>12.413659783085071</v>
      </c>
      <c r="W2856" s="58">
        <v>0.72044803448501238</v>
      </c>
      <c r="X2856" s="58">
        <v>0.64146898075684711</v>
      </c>
      <c r="Y2856" s="58">
        <v>0.86939269906836181</v>
      </c>
      <c r="Z2856" s="58">
        <v>0.91577272672716348</v>
      </c>
    </row>
    <row r="2857" spans="19:26" x14ac:dyDescent="0.2">
      <c r="S2857" s="58">
        <v>4.9065503954051177</v>
      </c>
      <c r="T2857" s="58">
        <v>9.4825965623583919</v>
      </c>
      <c r="U2857" s="58">
        <v>4.1520810320598533</v>
      </c>
      <c r="V2857" s="58">
        <v>9.2872608141602271</v>
      </c>
      <c r="W2857" s="58">
        <v>0.76710984931038351</v>
      </c>
      <c r="X2857" s="58">
        <v>0.76467998578250784</v>
      </c>
      <c r="Y2857" s="58">
        <v>0.8518383773973266</v>
      </c>
      <c r="Z2857" s="58">
        <v>0.9307460134161355</v>
      </c>
    </row>
    <row r="2858" spans="19:26" x14ac:dyDescent="0.2">
      <c r="S2858" s="58">
        <v>3.2953671412691059</v>
      </c>
      <c r="T2858" s="58">
        <v>4.8562981784571475</v>
      </c>
      <c r="U2858" s="58">
        <v>3.0013438731880595</v>
      </c>
      <c r="V2858" s="58">
        <v>4.4453650165471617</v>
      </c>
      <c r="W2858" s="58">
        <v>0.75910089620292343</v>
      </c>
      <c r="X2858" s="58">
        <v>0.56359621678539007</v>
      </c>
      <c r="Y2858" s="58">
        <v>0.8060154784274397</v>
      </c>
      <c r="Z2858" s="58">
        <v>0.94035704739764014</v>
      </c>
    </row>
    <row r="2859" spans="19:26" x14ac:dyDescent="0.2">
      <c r="S2859" s="58">
        <v>5.2748204128577623</v>
      </c>
      <c r="T2859" s="58">
        <v>10.24843217758889</v>
      </c>
      <c r="U2859" s="58">
        <v>5.2236755057279316</v>
      </c>
      <c r="V2859" s="58">
        <v>10.47044576751432</v>
      </c>
      <c r="W2859" s="58">
        <v>0.7276911494526086</v>
      </c>
      <c r="X2859" s="58">
        <v>0.72794131130222117</v>
      </c>
      <c r="Y2859" s="58">
        <v>0.86951469329012399</v>
      </c>
      <c r="Z2859" s="58">
        <v>0.93396745289481109</v>
      </c>
    </row>
    <row r="2860" spans="19:26" x14ac:dyDescent="0.2">
      <c r="S2860" s="58">
        <v>4.2904051518425153</v>
      </c>
      <c r="T2860" s="58">
        <v>7.9271403494523138</v>
      </c>
      <c r="U2860" s="58">
        <v>4.1351016962379648</v>
      </c>
      <c r="V2860" s="58">
        <v>9.0091140066195941</v>
      </c>
      <c r="W2860" s="58">
        <v>0.77931142179080359</v>
      </c>
      <c r="X2860" s="58">
        <v>0.57380320969059195</v>
      </c>
      <c r="Y2860" s="58">
        <v>0.78430512205806058</v>
      </c>
      <c r="Z2860" s="58">
        <v>0.90748162540098343</v>
      </c>
    </row>
    <row r="2861" spans="19:26" x14ac:dyDescent="0.2">
      <c r="S2861" s="58">
        <v>6.8864013960211201</v>
      </c>
      <c r="T2861" s="58">
        <v>20.354608379116616</v>
      </c>
      <c r="U2861" s="58">
        <v>6.8305714245651155</v>
      </c>
      <c r="V2861" s="58">
        <v>24.872121137491284</v>
      </c>
      <c r="W2861" s="58">
        <v>0.73907578145942254</v>
      </c>
      <c r="X2861" s="58">
        <v>0.61651474743501178</v>
      </c>
      <c r="Y2861" s="58">
        <v>0.8553207430280978</v>
      </c>
      <c r="Z2861" s="58">
        <v>0.89352715298534546</v>
      </c>
    </row>
    <row r="2862" spans="19:26" x14ac:dyDescent="0.2">
      <c r="S2862" s="58">
        <v>4.7407882598434341</v>
      </c>
      <c r="T2862" s="58">
        <v>9.2017248794990145</v>
      </c>
      <c r="U2862" s="58">
        <v>4.9750153477346348</v>
      </c>
      <c r="V2862" s="58">
        <v>10.171528266985293</v>
      </c>
      <c r="W2862" s="58">
        <v>0.79821513619424911</v>
      </c>
      <c r="X2862" s="58">
        <v>0.59112864504546159</v>
      </c>
      <c r="Y2862" s="58">
        <v>0.84381289038837437</v>
      </c>
      <c r="Z2862" s="58">
        <v>0.91005656239205024</v>
      </c>
    </row>
    <row r="2863" spans="19:26" x14ac:dyDescent="0.2">
      <c r="S2863" s="58">
        <v>7.9324463862139298</v>
      </c>
      <c r="T2863" s="58">
        <v>39.777749308557404</v>
      </c>
      <c r="U2863" s="58">
        <v>7.307063566584274</v>
      </c>
      <c r="V2863" s="58">
        <v>34.722046890286741</v>
      </c>
      <c r="W2863" s="58">
        <v>0.75444850943019726</v>
      </c>
      <c r="X2863" s="58">
        <v>0.71004852662730167</v>
      </c>
      <c r="Y2863" s="58">
        <v>0.83863678170440836</v>
      </c>
      <c r="Z2863" s="58">
        <v>0.88250999708240729</v>
      </c>
    </row>
    <row r="2864" spans="19:26" x14ac:dyDescent="0.2">
      <c r="S2864" s="58">
        <v>4.7461420921280553</v>
      </c>
      <c r="T2864" s="58">
        <v>8.3198416057896249</v>
      </c>
      <c r="U2864" s="58">
        <v>4.6005501706370557</v>
      </c>
      <c r="V2864" s="58">
        <v>8.4081160300678022</v>
      </c>
      <c r="W2864" s="58">
        <v>0.70359569605798178</v>
      </c>
      <c r="X2864" s="58">
        <v>0.62073417750172033</v>
      </c>
      <c r="Y2864" s="58">
        <v>0.85159417683016936</v>
      </c>
      <c r="Z2864" s="58">
        <v>0.9366782746968827</v>
      </c>
    </row>
    <row r="2865" spans="19:26" x14ac:dyDescent="0.2">
      <c r="S2865" s="58">
        <v>3.5009931430019821</v>
      </c>
      <c r="T2865" s="58">
        <v>5.2024838051345057</v>
      </c>
      <c r="U2865" s="58">
        <v>3.6090390826261909</v>
      </c>
      <c r="V2865" s="58">
        <v>5.2597207880706609</v>
      </c>
      <c r="W2865" s="58">
        <v>0.74095960400500982</v>
      </c>
      <c r="X2865" s="58">
        <v>0.57305418486679249</v>
      </c>
      <c r="Y2865" s="58">
        <v>0.83896167601786698</v>
      </c>
      <c r="Z2865" s="58">
        <v>0.95069454596655589</v>
      </c>
    </row>
    <row r="2866" spans="19:26" x14ac:dyDescent="0.2">
      <c r="S2866" s="58">
        <v>3.6119889451711527</v>
      </c>
      <c r="T2866" s="58">
        <v>5.6663537705035942</v>
      </c>
      <c r="U2866" s="58">
        <v>3.0066258069393497</v>
      </c>
      <c r="V2866" s="58">
        <v>4.6904136160713543</v>
      </c>
      <c r="W2866" s="58">
        <v>0.77076372282926608</v>
      </c>
      <c r="X2866" s="58">
        <v>0.7245548954136718</v>
      </c>
      <c r="Y2866" s="58">
        <v>0.80601110176416524</v>
      </c>
      <c r="Z2866" s="58">
        <v>0.94987454625814771</v>
      </c>
    </row>
    <row r="2867" spans="19:26" x14ac:dyDescent="0.2">
      <c r="S2867" s="58">
        <v>5.5951188912554066</v>
      </c>
      <c r="T2867" s="58">
        <v>12.937465686979586</v>
      </c>
      <c r="U2867" s="58">
        <v>5.2920994279565301</v>
      </c>
      <c r="V2867" s="58">
        <v>11.02492896003889</v>
      </c>
      <c r="W2867" s="58">
        <v>0.79067350015974214</v>
      </c>
      <c r="X2867" s="58">
        <v>0.68150133563330373</v>
      </c>
      <c r="Y2867" s="58">
        <v>0.85552012735751981</v>
      </c>
      <c r="Z2867" s="58">
        <v>0.90615991979481836</v>
      </c>
    </row>
    <row r="2868" spans="19:26" x14ac:dyDescent="0.2">
      <c r="S2868" s="58">
        <v>5.4523673633708354</v>
      </c>
      <c r="T2868" s="58">
        <v>11.847525141371658</v>
      </c>
      <c r="U2868" s="58">
        <v>5.5248601372855521</v>
      </c>
      <c r="V2868" s="58">
        <v>11.206417221192547</v>
      </c>
      <c r="W2868" s="58">
        <v>0.73512278694112909</v>
      </c>
      <c r="X2868" s="58">
        <v>0.73830855945295293</v>
      </c>
      <c r="Y2868" s="58">
        <v>0.82296388783302321</v>
      </c>
      <c r="Z2868" s="58">
        <v>0.91650840729039429</v>
      </c>
    </row>
    <row r="2869" spans="19:26" x14ac:dyDescent="0.2">
      <c r="S2869" s="58">
        <v>5.8731140445518895</v>
      </c>
      <c r="T2869" s="58">
        <v>13.392130391651627</v>
      </c>
      <c r="U2869" s="58">
        <v>5.4538216725524409</v>
      </c>
      <c r="V2869" s="58">
        <v>14.040381778407452</v>
      </c>
      <c r="W2869" s="58">
        <v>0.74115381237758327</v>
      </c>
      <c r="X2869" s="58">
        <v>0.64569798136253065</v>
      </c>
      <c r="Y2869" s="58">
        <v>0.85735244916991671</v>
      </c>
      <c r="Z2869" s="58">
        <v>0.9084042742441103</v>
      </c>
    </row>
    <row r="2870" spans="19:26" x14ac:dyDescent="0.2">
      <c r="S2870" s="58">
        <v>4.5471392452425867</v>
      </c>
      <c r="T2870" s="58">
        <v>8.3969624712518183</v>
      </c>
      <c r="U2870" s="58">
        <v>4.3330096123656858</v>
      </c>
      <c r="V2870" s="58">
        <v>6.6854483166036749</v>
      </c>
      <c r="W2870" s="58">
        <v>0.82818091799349769</v>
      </c>
      <c r="X2870" s="58">
        <v>0.71235512840580151</v>
      </c>
      <c r="Y2870" s="58">
        <v>0.87743939187699904</v>
      </c>
      <c r="Z2870" s="58">
        <v>0.92742636291524772</v>
      </c>
    </row>
    <row r="2871" spans="19:26" x14ac:dyDescent="0.2">
      <c r="S2871" s="58">
        <v>3.9948962367641156</v>
      </c>
      <c r="T2871" s="58">
        <v>6.852084771388788</v>
      </c>
      <c r="U2871" s="58">
        <v>4.1640838261105744</v>
      </c>
      <c r="V2871" s="58">
        <v>7.3501812214350384</v>
      </c>
      <c r="W2871" s="58">
        <v>0.787778379592179</v>
      </c>
      <c r="X2871" s="58">
        <v>0.63563059477492279</v>
      </c>
      <c r="Y2871" s="58">
        <v>0.80051051044753518</v>
      </c>
      <c r="Z2871" s="58">
        <v>0.92191430511419714</v>
      </c>
    </row>
    <row r="2872" spans="19:26" x14ac:dyDescent="0.2">
      <c r="S2872" s="58">
        <v>4.1737577968570063</v>
      </c>
      <c r="T2872" s="58">
        <v>7.5355918475466819</v>
      </c>
      <c r="U2872" s="58">
        <v>4.3636642340283522</v>
      </c>
      <c r="V2872" s="58">
        <v>7.1567895175407177</v>
      </c>
      <c r="W2872" s="58">
        <v>0.77778376162670237</v>
      </c>
      <c r="X2872" s="58">
        <v>0.64845533726405291</v>
      </c>
      <c r="Y2872" s="58">
        <v>0.78042793162743207</v>
      </c>
      <c r="Z2872" s="58">
        <v>0.91568072074458984</v>
      </c>
    </row>
    <row r="2873" spans="19:26" x14ac:dyDescent="0.2">
      <c r="S2873" s="58">
        <v>4.6016951167030982</v>
      </c>
      <c r="T2873" s="58">
        <v>8.2163165753564709</v>
      </c>
      <c r="U2873" s="58">
        <v>4.7850221261426942</v>
      </c>
      <c r="V2873" s="58">
        <v>8.2091716107074841</v>
      </c>
      <c r="W2873" s="58">
        <v>0.74442564863236393</v>
      </c>
      <c r="X2873" s="58">
        <v>0.6307320200591171</v>
      </c>
      <c r="Y2873" s="58">
        <v>0.84937041576625338</v>
      </c>
      <c r="Z2873" s="58">
        <v>0.92896190434045389</v>
      </c>
    </row>
    <row r="2874" spans="19:26" x14ac:dyDescent="0.2">
      <c r="S2874" s="58">
        <v>5.0164706696474441</v>
      </c>
      <c r="T2874" s="58">
        <v>10.301820571921761</v>
      </c>
      <c r="U2874" s="58">
        <v>4.7997917362018017</v>
      </c>
      <c r="V2874" s="58">
        <v>9.1817033479586172</v>
      </c>
      <c r="W2874" s="58">
        <v>0.78482548344108816</v>
      </c>
      <c r="X2874" s="58">
        <v>0.71369907178416692</v>
      </c>
      <c r="Y2874" s="58">
        <v>0.8370986518546536</v>
      </c>
      <c r="Z2874" s="58">
        <v>0.91611978722941345</v>
      </c>
    </row>
    <row r="2875" spans="19:26" x14ac:dyDescent="0.2">
      <c r="S2875" s="58">
        <v>3.724585703727497</v>
      </c>
      <c r="T2875" s="58">
        <v>6.2223617694874545</v>
      </c>
      <c r="U2875" s="58">
        <v>4.5505623374984392</v>
      </c>
      <c r="V2875" s="58">
        <v>7.1257277172402373</v>
      </c>
      <c r="W2875" s="58">
        <v>0.82346896587976637</v>
      </c>
      <c r="X2875" s="58">
        <v>0.76472165020334726</v>
      </c>
      <c r="Y2875" s="58">
        <v>0.78700780609236998</v>
      </c>
      <c r="Z2875" s="58">
        <v>0.93159486482369525</v>
      </c>
    </row>
    <row r="2876" spans="19:26" x14ac:dyDescent="0.2">
      <c r="S2876" s="58">
        <v>6.3355775804015426</v>
      </c>
      <c r="T2876" s="58">
        <v>18.722805833803616</v>
      </c>
      <c r="U2876" s="58">
        <v>5.038559558398422</v>
      </c>
      <c r="V2876" s="58">
        <v>12.547079807592096</v>
      </c>
      <c r="W2876" s="58">
        <v>0.71292513381237121</v>
      </c>
      <c r="X2876" s="58">
        <v>0.65380953257184571</v>
      </c>
      <c r="Y2876" s="58">
        <v>0.77504970776238025</v>
      </c>
      <c r="Z2876" s="58">
        <v>0.89209938000291211</v>
      </c>
    </row>
    <row r="2877" spans="19:26" x14ac:dyDescent="0.2">
      <c r="S2877" s="58">
        <v>5.6561151033524686</v>
      </c>
      <c r="T2877" s="58">
        <v>15.153750635458469</v>
      </c>
      <c r="U2877" s="58">
        <v>5.5697127730408535</v>
      </c>
      <c r="V2877" s="58">
        <v>18.930405766813166</v>
      </c>
      <c r="W2877" s="58">
        <v>0.84159347467403578</v>
      </c>
      <c r="X2877" s="58">
        <v>0.70117689225618962</v>
      </c>
      <c r="Y2877" s="58">
        <v>0.82437034394132147</v>
      </c>
      <c r="Z2877" s="58">
        <v>0.89472319359202712</v>
      </c>
    </row>
    <row r="2878" spans="19:26" x14ac:dyDescent="0.2">
      <c r="S2878" s="58">
        <v>6.1227138142760227</v>
      </c>
      <c r="T2878" s="58">
        <v>14.690945186817444</v>
      </c>
      <c r="U2878" s="58">
        <v>6.3593518551463371</v>
      </c>
      <c r="V2878" s="58">
        <v>13.439541293720991</v>
      </c>
      <c r="W2878" s="58">
        <v>0.74896655948626467</v>
      </c>
      <c r="X2878" s="58">
        <v>0.63976349175834113</v>
      </c>
      <c r="Y2878" s="58">
        <v>0.86929457743668348</v>
      </c>
      <c r="Z2878" s="58">
        <v>0.90497538745571648</v>
      </c>
    </row>
    <row r="2879" spans="19:26" x14ac:dyDescent="0.2">
      <c r="S2879" s="58">
        <v>5.3178572151916743</v>
      </c>
      <c r="T2879" s="58">
        <v>10.944010035434234</v>
      </c>
      <c r="U2879" s="58">
        <v>5.7204712463047489</v>
      </c>
      <c r="V2879" s="58">
        <v>11.439130761722515</v>
      </c>
      <c r="W2879" s="58">
        <v>0.73018837582014584</v>
      </c>
      <c r="X2879" s="58">
        <v>0.584160773496048</v>
      </c>
      <c r="Y2879" s="58">
        <v>0.83442845637936591</v>
      </c>
      <c r="Z2879" s="58">
        <v>0.9097387914166003</v>
      </c>
    </row>
    <row r="2880" spans="19:26" x14ac:dyDescent="0.2">
      <c r="S2880" s="58">
        <v>5.0928397606811275</v>
      </c>
      <c r="T2880" s="58">
        <v>9.6159509001595467</v>
      </c>
      <c r="U2880" s="58">
        <v>4.7418867247247656</v>
      </c>
      <c r="V2880" s="58">
        <v>8.4983166530869152</v>
      </c>
      <c r="W2880" s="58">
        <v>0.71279884097581359</v>
      </c>
      <c r="X2880" s="58">
        <v>0.64943608052166035</v>
      </c>
      <c r="Y2880" s="58">
        <v>0.848855824659702</v>
      </c>
      <c r="Z2880" s="58">
        <v>0.92832496529754149</v>
      </c>
    </row>
    <row r="2881" spans="19:26" x14ac:dyDescent="0.2">
      <c r="S2881" s="58">
        <v>4.8972347693664462</v>
      </c>
      <c r="T2881" s="58">
        <v>9.5549746151509058</v>
      </c>
      <c r="U2881" s="58">
        <v>5.3232009692837785</v>
      </c>
      <c r="V2881" s="58">
        <v>8.9124287131225035</v>
      </c>
      <c r="W2881" s="58">
        <v>0.75977163089029143</v>
      </c>
      <c r="X2881" s="58">
        <v>0.58159830305172533</v>
      </c>
      <c r="Y2881" s="58">
        <v>0.83543052096204262</v>
      </c>
      <c r="Z2881" s="58">
        <v>0.91118231652063597</v>
      </c>
    </row>
    <row r="2882" spans="19:26" x14ac:dyDescent="0.2">
      <c r="S2882" s="58">
        <v>4.0040078100994076</v>
      </c>
      <c r="T2882" s="58">
        <v>6.6265291419972883</v>
      </c>
      <c r="U2882" s="58">
        <v>4.0191801492245176</v>
      </c>
      <c r="V2882" s="58">
        <v>5.9693647069060543</v>
      </c>
      <c r="W2882" s="58">
        <v>0.7295247984217289</v>
      </c>
      <c r="X2882" s="58">
        <v>0.66586044998950233</v>
      </c>
      <c r="Y2882" s="58">
        <v>0.7979006531438726</v>
      </c>
      <c r="Z2882" s="58">
        <v>0.93806884372744204</v>
      </c>
    </row>
    <row r="2883" spans="19:26" x14ac:dyDescent="0.2">
      <c r="S2883" s="58">
        <v>3.1930788036564</v>
      </c>
      <c r="T2883" s="58">
        <v>4.8112374091130876</v>
      </c>
      <c r="U2883" s="58">
        <v>3.3871156047563256</v>
      </c>
      <c r="V2883" s="58">
        <v>4.7962561243218031</v>
      </c>
      <c r="W2883" s="58">
        <v>0.84790791609416383</v>
      </c>
      <c r="X2883" s="58">
        <v>0.70888091651920626</v>
      </c>
      <c r="Y2883" s="58">
        <v>0.78907611899661312</v>
      </c>
      <c r="Z2883" s="58">
        <v>0.93894373807085718</v>
      </c>
    </row>
    <row r="2884" spans="19:26" x14ac:dyDescent="0.2">
      <c r="S2884" s="58">
        <v>3.8878437924297025</v>
      </c>
      <c r="T2884" s="58">
        <v>6.4325068591376118</v>
      </c>
      <c r="U2884" s="58">
        <v>3.5891962607182597</v>
      </c>
      <c r="V2884" s="58">
        <v>5.6594474221933622</v>
      </c>
      <c r="W2884" s="58">
        <v>0.80565824489375315</v>
      </c>
      <c r="X2884" s="58">
        <v>0.64992985176337015</v>
      </c>
      <c r="Y2884" s="58">
        <v>0.83189841004494092</v>
      </c>
      <c r="Z2884" s="58">
        <v>0.93110460639448334</v>
      </c>
    </row>
    <row r="2885" spans="19:26" x14ac:dyDescent="0.2">
      <c r="S2885" s="58">
        <v>7.2854043824475427</v>
      </c>
      <c r="T2885" s="58">
        <v>25.304545993440577</v>
      </c>
      <c r="U2885" s="58">
        <v>7.3967172075913377</v>
      </c>
      <c r="V2885" s="58">
        <v>28.740244320400599</v>
      </c>
      <c r="W2885" s="58">
        <v>0.70704334167898164</v>
      </c>
      <c r="X2885" s="58">
        <v>0.74806973659555809</v>
      </c>
      <c r="Y2885" s="58">
        <v>0.81283505189452676</v>
      </c>
      <c r="Z2885" s="58">
        <v>0.89315891593174879</v>
      </c>
    </row>
    <row r="2886" spans="19:26" x14ac:dyDescent="0.2">
      <c r="S2886" s="58">
        <v>5.6662276407341148</v>
      </c>
      <c r="T2886" s="58">
        <v>12.190820955031519</v>
      </c>
      <c r="U2886" s="58">
        <v>6.2707751745325888</v>
      </c>
      <c r="V2886" s="58">
        <v>13.972679378173892</v>
      </c>
      <c r="W2886" s="58">
        <v>0.74049218629178926</v>
      </c>
      <c r="X2886" s="58">
        <v>0.75185792553705266</v>
      </c>
      <c r="Y2886" s="58">
        <v>0.86480846177283821</v>
      </c>
      <c r="Z2886" s="58">
        <v>0.92255957018153301</v>
      </c>
    </row>
    <row r="2887" spans="19:26" x14ac:dyDescent="0.2">
      <c r="S2887" s="58">
        <v>4.3934168999891394</v>
      </c>
      <c r="T2887" s="58">
        <v>7.6634716289171241</v>
      </c>
      <c r="U2887" s="58">
        <v>4.9650357150717124</v>
      </c>
      <c r="V2887" s="58">
        <v>8.067965606287661</v>
      </c>
      <c r="W2887" s="58">
        <v>0.78036017255641077</v>
      </c>
      <c r="X2887" s="58">
        <v>0.67982109235554289</v>
      </c>
      <c r="Y2887" s="58">
        <v>0.86655755018431946</v>
      </c>
      <c r="Z2887" s="58">
        <v>0.9356988691289051</v>
      </c>
    </row>
    <row r="2888" spans="19:26" x14ac:dyDescent="0.2">
      <c r="S2888" s="58">
        <v>4.2149777746797685</v>
      </c>
      <c r="T2888" s="58">
        <v>7.3067729797012344</v>
      </c>
      <c r="U2888" s="58">
        <v>4.2514776023373635</v>
      </c>
      <c r="V2888" s="58">
        <v>7.4706287683627082</v>
      </c>
      <c r="W2888" s="58">
        <v>0.79719808930936942</v>
      </c>
      <c r="X2888" s="58">
        <v>0.75339047513034907</v>
      </c>
      <c r="Y2888" s="58">
        <v>0.84751948750989636</v>
      </c>
      <c r="Z2888" s="58">
        <v>0.93991027926909554</v>
      </c>
    </row>
    <row r="2889" spans="19:26" x14ac:dyDescent="0.2">
      <c r="S2889" s="58">
        <v>4.5826237965113208</v>
      </c>
      <c r="T2889" s="58">
        <v>8.5483946631281835</v>
      </c>
      <c r="U2889" s="58">
        <v>5.5859984867224819</v>
      </c>
      <c r="V2889" s="58">
        <v>10.418069821560808</v>
      </c>
      <c r="W2889" s="58">
        <v>0.79735328376902037</v>
      </c>
      <c r="X2889" s="58">
        <v>0.73412100323917284</v>
      </c>
      <c r="Y2889" s="58">
        <v>0.84872089542538565</v>
      </c>
      <c r="Z2889" s="58">
        <v>0.92797844311248256</v>
      </c>
    </row>
    <row r="2890" spans="19:26" x14ac:dyDescent="0.2">
      <c r="S2890" s="58">
        <v>8.6565504273810951</v>
      </c>
      <c r="T2890" s="58">
        <v>63.242528810360497</v>
      </c>
      <c r="U2890" s="58">
        <v>8.8319165885559077</v>
      </c>
      <c r="V2890" s="58">
        <v>79.437039964759549</v>
      </c>
      <c r="W2890" s="58">
        <v>0.74586705632991313</v>
      </c>
      <c r="X2890" s="58">
        <v>0.60868715251766203</v>
      </c>
      <c r="Y2890" s="58">
        <v>0.84020941825619222</v>
      </c>
      <c r="Z2890" s="58">
        <v>0.87632813632804785</v>
      </c>
    </row>
    <row r="2891" spans="19:26" x14ac:dyDescent="0.2">
      <c r="S2891" s="58">
        <v>3.6734730960456892</v>
      </c>
      <c r="T2891" s="58">
        <v>5.6160423334963276</v>
      </c>
      <c r="U2891" s="58">
        <v>3.703581295634117</v>
      </c>
      <c r="V2891" s="58">
        <v>5.8707499659636682</v>
      </c>
      <c r="W2891" s="58">
        <v>0.75920012224648303</v>
      </c>
      <c r="X2891" s="58">
        <v>0.5114643005278432</v>
      </c>
      <c r="Y2891" s="58">
        <v>0.85570807337524257</v>
      </c>
      <c r="Z2891" s="58">
        <v>0.93401128369097597</v>
      </c>
    </row>
    <row r="2892" spans="19:26" x14ac:dyDescent="0.2">
      <c r="S2892" s="58">
        <v>7.3102660360242924</v>
      </c>
      <c r="T2892" s="58">
        <v>28.144154733305747</v>
      </c>
      <c r="U2892" s="58">
        <v>7.6980086603956908</v>
      </c>
      <c r="V2892" s="58">
        <v>25.001036152066934</v>
      </c>
      <c r="W2892" s="58">
        <v>0.78213704796286854</v>
      </c>
      <c r="X2892" s="58">
        <v>0.64958827827050636</v>
      </c>
      <c r="Y2892" s="58">
        <v>0.85957504163504994</v>
      </c>
      <c r="Z2892" s="58">
        <v>0.88581440331045813</v>
      </c>
    </row>
    <row r="2893" spans="19:26" x14ac:dyDescent="0.2">
      <c r="S2893" s="58">
        <v>5.3862463280362354</v>
      </c>
      <c r="T2893" s="58">
        <v>11.753560873266473</v>
      </c>
      <c r="U2893" s="58">
        <v>4.5516156740700451</v>
      </c>
      <c r="V2893" s="58">
        <v>9.7735724806762079</v>
      </c>
      <c r="W2893" s="58">
        <v>0.74485084859557982</v>
      </c>
      <c r="X2893" s="58">
        <v>0.70702724883208889</v>
      </c>
      <c r="Y2893" s="58">
        <v>0.81986516163998158</v>
      </c>
      <c r="Z2893" s="58">
        <v>0.91245495417289013</v>
      </c>
    </row>
    <row r="2894" spans="19:26" x14ac:dyDescent="0.2">
      <c r="S2894" s="58">
        <v>4.6074882667487778</v>
      </c>
      <c r="T2894" s="58">
        <v>8.5864776095713662</v>
      </c>
      <c r="U2894" s="58">
        <v>4.3498428623751755</v>
      </c>
      <c r="V2894" s="58">
        <v>8.8922160230527254</v>
      </c>
      <c r="W2894" s="58">
        <v>0.78155363314443826</v>
      </c>
      <c r="X2894" s="58">
        <v>0.65380977638101545</v>
      </c>
      <c r="Y2894" s="58">
        <v>0.84144189055043916</v>
      </c>
      <c r="Z2894" s="58">
        <v>0.92098860969782881</v>
      </c>
    </row>
    <row r="2895" spans="19:26" x14ac:dyDescent="0.2">
      <c r="S2895" s="58">
        <v>3.0768192709372921</v>
      </c>
      <c r="T2895" s="58">
        <v>4.414419011664676</v>
      </c>
      <c r="U2895" s="58">
        <v>2.7707385888310623</v>
      </c>
      <c r="V2895" s="58">
        <v>4.863082275617276</v>
      </c>
      <c r="W2895" s="58">
        <v>0.79261409034838892</v>
      </c>
      <c r="X2895" s="58">
        <v>0.58224578608511868</v>
      </c>
      <c r="Y2895" s="58">
        <v>0.80769470973624102</v>
      </c>
      <c r="Z2895" s="58">
        <v>0.94347736214047084</v>
      </c>
    </row>
    <row r="2896" spans="19:26" x14ac:dyDescent="0.2">
      <c r="S2896" s="58">
        <v>5.2554606631757306</v>
      </c>
      <c r="T2896" s="58">
        <v>11.233486562950951</v>
      </c>
      <c r="U2896" s="58">
        <v>6.1247467610327337</v>
      </c>
      <c r="V2896" s="58">
        <v>14.851237482232602</v>
      </c>
      <c r="W2896" s="58">
        <v>0.81949526913841053</v>
      </c>
      <c r="X2896" s="58">
        <v>0.60762636228740241</v>
      </c>
      <c r="Y2896" s="58">
        <v>0.87813248774432295</v>
      </c>
      <c r="Z2896" s="58">
        <v>0.90577962377855292</v>
      </c>
    </row>
    <row r="2897" spans="19:26" x14ac:dyDescent="0.2">
      <c r="S2897" s="58">
        <v>5.6534564099693778</v>
      </c>
      <c r="T2897" s="58">
        <v>11.669163664414842</v>
      </c>
      <c r="U2897" s="58">
        <v>5.8501692884275736</v>
      </c>
      <c r="V2897" s="58">
        <v>10.337326223641965</v>
      </c>
      <c r="W2897" s="58">
        <v>0.6824991677839829</v>
      </c>
      <c r="X2897" s="58">
        <v>0.70500122578541535</v>
      </c>
      <c r="Y2897" s="58">
        <v>0.8268172983861013</v>
      </c>
      <c r="Z2897" s="58">
        <v>0.92545842465796069</v>
      </c>
    </row>
    <row r="2898" spans="19:26" x14ac:dyDescent="0.2">
      <c r="S2898" s="58">
        <v>4.7810313890516829</v>
      </c>
      <c r="T2898" s="58">
        <v>9.4473689611029457</v>
      </c>
      <c r="U2898" s="58">
        <v>5.1285351071357361</v>
      </c>
      <c r="V2898" s="58">
        <v>10.440324575902153</v>
      </c>
      <c r="W2898" s="58">
        <v>0.809284854661944</v>
      </c>
      <c r="X2898" s="58">
        <v>0.6898362716703127</v>
      </c>
      <c r="Y2898" s="58">
        <v>0.84479825633400241</v>
      </c>
      <c r="Z2898" s="58">
        <v>0.91622422815655802</v>
      </c>
    </row>
    <row r="2899" spans="19:26" x14ac:dyDescent="0.2">
      <c r="S2899" s="58">
        <v>4.114774599105087</v>
      </c>
      <c r="T2899" s="58">
        <v>7.2321472615882794</v>
      </c>
      <c r="U2899" s="58">
        <v>4.168205550709593</v>
      </c>
      <c r="V2899" s="58">
        <v>5.2978352850782739</v>
      </c>
      <c r="W2899" s="58">
        <v>0.81969597409308104</v>
      </c>
      <c r="X2899" s="58">
        <v>0.5729627478570668</v>
      </c>
      <c r="Y2899" s="58">
        <v>0.82426040610182949</v>
      </c>
      <c r="Z2899" s="58">
        <v>0.91308481883549586</v>
      </c>
    </row>
    <row r="2900" spans="19:26" x14ac:dyDescent="0.2">
      <c r="S2900" s="58">
        <v>5.5809120898869944</v>
      </c>
      <c r="T2900" s="58">
        <v>12.039127537496846</v>
      </c>
      <c r="U2900" s="58">
        <v>6.1726818062431086</v>
      </c>
      <c r="V2900" s="58">
        <v>9.6546761049587175</v>
      </c>
      <c r="W2900" s="58">
        <v>0.7768585533856639</v>
      </c>
      <c r="X2900" s="58">
        <v>0.7113300145451309</v>
      </c>
      <c r="Y2900" s="58">
        <v>0.88721878464454029</v>
      </c>
      <c r="Z2900" s="58">
        <v>0.91742263684796488</v>
      </c>
    </row>
    <row r="2901" spans="19:26" x14ac:dyDescent="0.2">
      <c r="S2901" s="58">
        <v>3.1718591830561182</v>
      </c>
      <c r="T2901" s="58">
        <v>4.662816495751418</v>
      </c>
      <c r="U2901" s="58">
        <v>3.3928563771967863</v>
      </c>
      <c r="V2901" s="58">
        <v>4.8954035483210427</v>
      </c>
      <c r="W2901" s="58">
        <v>0.7999715777439248</v>
      </c>
      <c r="X2901" s="58">
        <v>0.63384799425074434</v>
      </c>
      <c r="Y2901" s="58">
        <v>0.7982969651255587</v>
      </c>
      <c r="Z2901" s="58">
        <v>0.94308050673183152</v>
      </c>
    </row>
    <row r="2902" spans="19:26" x14ac:dyDescent="0.2">
      <c r="S2902" s="58">
        <v>4.3708937595865383</v>
      </c>
      <c r="T2902" s="58">
        <v>7.6598174237470591</v>
      </c>
      <c r="U2902" s="58">
        <v>4.8978205674575523</v>
      </c>
      <c r="V2902" s="58">
        <v>9.0087770745744358</v>
      </c>
      <c r="W2902" s="58">
        <v>0.78390023460417568</v>
      </c>
      <c r="X2902" s="58">
        <v>0.67205950319710828</v>
      </c>
      <c r="Y2902" s="58">
        <v>0.85913028454155105</v>
      </c>
      <c r="Z2902" s="58">
        <v>0.93255590568558355</v>
      </c>
    </row>
    <row r="2903" spans="19:26" x14ac:dyDescent="0.2">
      <c r="S2903" s="58">
        <v>5.8528246128944961</v>
      </c>
      <c r="T2903" s="58">
        <v>16.217229714440574</v>
      </c>
      <c r="U2903" s="58">
        <v>5.751194926763028</v>
      </c>
      <c r="V2903" s="58">
        <v>14.093883758589898</v>
      </c>
      <c r="W2903" s="58">
        <v>0.84447015434794581</v>
      </c>
      <c r="X2903" s="58">
        <v>0.74086058253895204</v>
      </c>
      <c r="Y2903" s="58">
        <v>0.8406823677569768</v>
      </c>
      <c r="Z2903" s="58">
        <v>0.89606076191860207</v>
      </c>
    </row>
    <row r="2904" spans="19:26" x14ac:dyDescent="0.2">
      <c r="S2904" s="58">
        <v>4.9210281383502954</v>
      </c>
      <c r="T2904" s="58">
        <v>9.5668145911366853</v>
      </c>
      <c r="U2904" s="58">
        <v>5.1358242932448608</v>
      </c>
      <c r="V2904" s="58">
        <v>8.4599800747386045</v>
      </c>
      <c r="W2904" s="58">
        <v>0.76984787581737191</v>
      </c>
      <c r="X2904" s="58">
        <v>0.63936343727565637</v>
      </c>
      <c r="Y2904" s="58">
        <v>0.85179634471085275</v>
      </c>
      <c r="Z2904" s="58">
        <v>0.91771712389048887</v>
      </c>
    </row>
    <row r="2905" spans="19:26" x14ac:dyDescent="0.2">
      <c r="S2905" s="58">
        <v>4.072838027461577</v>
      </c>
      <c r="T2905" s="58">
        <v>6.8293051130824773</v>
      </c>
      <c r="U2905" s="58">
        <v>3.5342641288914423</v>
      </c>
      <c r="V2905" s="58">
        <v>5.6671241227584996</v>
      </c>
      <c r="W2905" s="58">
        <v>0.7312007720004785</v>
      </c>
      <c r="X2905" s="58">
        <v>0.58123732870078382</v>
      </c>
      <c r="Y2905" s="58">
        <v>0.79904368839579765</v>
      </c>
      <c r="Z2905" s="58">
        <v>0.92538270760935104</v>
      </c>
    </row>
    <row r="2906" spans="19:26" x14ac:dyDescent="0.2">
      <c r="S2906" s="58">
        <v>4.4749193735451218</v>
      </c>
      <c r="T2906" s="58">
        <v>8.5653800576753412</v>
      </c>
      <c r="U2906" s="58">
        <v>4.6113432008936606</v>
      </c>
      <c r="V2906" s="58">
        <v>7.8510419579486488</v>
      </c>
      <c r="W2906" s="58">
        <v>0.80759784876138418</v>
      </c>
      <c r="X2906" s="58">
        <v>0.60394928543864768</v>
      </c>
      <c r="Y2906" s="58">
        <v>0.81007414961820712</v>
      </c>
      <c r="Z2906" s="58">
        <v>0.9080108065809922</v>
      </c>
    </row>
    <row r="2907" spans="19:26" x14ac:dyDescent="0.2">
      <c r="S2907" s="58">
        <v>3.4617559724223725</v>
      </c>
      <c r="T2907" s="58">
        <v>5.4200399200370102</v>
      </c>
      <c r="U2907" s="58">
        <v>3.7804482258885184</v>
      </c>
      <c r="V2907" s="58">
        <v>4.665168969264891</v>
      </c>
      <c r="W2907" s="58">
        <v>0.8079040018262027</v>
      </c>
      <c r="X2907" s="58">
        <v>0.72434643427855272</v>
      </c>
      <c r="Y2907" s="58">
        <v>0.79127777978094316</v>
      </c>
      <c r="Z2907" s="58">
        <v>0.94043687258150077</v>
      </c>
    </row>
    <row r="2908" spans="19:26" x14ac:dyDescent="0.2">
      <c r="S2908" s="58">
        <v>4.2371498158197483</v>
      </c>
      <c r="T2908" s="58">
        <v>7.5669398714809084</v>
      </c>
      <c r="U2908" s="58">
        <v>3.7281959481962228</v>
      </c>
      <c r="V2908" s="58">
        <v>7.9076303077635481</v>
      </c>
      <c r="W2908" s="58">
        <v>0.86364324833354045</v>
      </c>
      <c r="X2908" s="58">
        <v>0.74988044555120958</v>
      </c>
      <c r="Y2908" s="58">
        <v>0.86855049584661692</v>
      </c>
      <c r="Z2908" s="58">
        <v>0.93042279240213066</v>
      </c>
    </row>
    <row r="2909" spans="19:26" x14ac:dyDescent="0.2">
      <c r="S2909" s="58">
        <v>5.2226602158551412</v>
      </c>
      <c r="T2909" s="58">
        <v>10.777366448467617</v>
      </c>
      <c r="U2909" s="58">
        <v>5.0538845972168049</v>
      </c>
      <c r="V2909" s="58">
        <v>11.232788668372821</v>
      </c>
      <c r="W2909" s="58">
        <v>0.68042777636950857</v>
      </c>
      <c r="X2909" s="58">
        <v>0.79192325201188207</v>
      </c>
      <c r="Y2909" s="58">
        <v>0.77268628160422559</v>
      </c>
      <c r="Z2909" s="58">
        <v>0.925859720104526</v>
      </c>
    </row>
    <row r="2910" spans="19:26" x14ac:dyDescent="0.2">
      <c r="S2910" s="58">
        <v>4.1031524458555797</v>
      </c>
      <c r="T2910" s="58">
        <v>7.0404314421990568</v>
      </c>
      <c r="U2910" s="58">
        <v>4.4135634571355427</v>
      </c>
      <c r="V2910" s="58">
        <v>8.155871926408981</v>
      </c>
      <c r="W2910" s="58">
        <v>0.79236084024160369</v>
      </c>
      <c r="X2910" s="58">
        <v>0.6316076250913838</v>
      </c>
      <c r="Y2910" s="58">
        <v>0.82927502473576142</v>
      </c>
      <c r="Z2910" s="58">
        <v>0.92531155956091815</v>
      </c>
    </row>
    <row r="2911" spans="19:26" x14ac:dyDescent="0.2">
      <c r="S2911" s="58">
        <v>3.3911039532975069</v>
      </c>
      <c r="T2911" s="58">
        <v>4.9598663090535684</v>
      </c>
      <c r="U2911" s="58">
        <v>3.3884422892982502</v>
      </c>
      <c r="V2911" s="58">
        <v>4.6708074598549105</v>
      </c>
      <c r="W2911" s="58">
        <v>0.75991227138106154</v>
      </c>
      <c r="X2911" s="58">
        <v>0.55994326383457615</v>
      </c>
      <c r="Y2911" s="58">
        <v>0.85356812519659719</v>
      </c>
      <c r="Z2911" s="58">
        <v>0.95116621027929216</v>
      </c>
    </row>
    <row r="2912" spans="19:26" x14ac:dyDescent="0.2">
      <c r="S2912" s="58">
        <v>5.386010562481947</v>
      </c>
      <c r="T2912" s="58">
        <v>11.984492404358273</v>
      </c>
      <c r="U2912" s="58">
        <v>5.7284936844139365</v>
      </c>
      <c r="V2912" s="58">
        <v>15.207420843504684</v>
      </c>
      <c r="W2912" s="58">
        <v>0.73731029221983824</v>
      </c>
      <c r="X2912" s="58">
        <v>0.60956387048140115</v>
      </c>
      <c r="Y2912" s="58">
        <v>0.8019861680234488</v>
      </c>
      <c r="Z2912" s="58">
        <v>0.90290685349692534</v>
      </c>
    </row>
    <row r="2913" spans="19:26" x14ac:dyDescent="0.2">
      <c r="S2913" s="58">
        <v>3.8791828655206597</v>
      </c>
      <c r="T2913" s="58">
        <v>6.2458966430527569</v>
      </c>
      <c r="U2913" s="58">
        <v>3.7072937859259385</v>
      </c>
      <c r="V2913" s="58">
        <v>5.5642649029831954</v>
      </c>
      <c r="W2913" s="58">
        <v>0.7388138872861052</v>
      </c>
      <c r="X2913" s="58">
        <v>0.61916005575129562</v>
      </c>
      <c r="Y2913" s="58">
        <v>0.81173854044848159</v>
      </c>
      <c r="Z2913" s="58">
        <v>0.93745978884295034</v>
      </c>
    </row>
    <row r="2914" spans="19:26" x14ac:dyDescent="0.2">
      <c r="S2914" s="58">
        <v>3.0577950888458694</v>
      </c>
      <c r="T2914" s="58">
        <v>4.4196660881955356</v>
      </c>
      <c r="U2914" s="58">
        <v>3.2240015489425717</v>
      </c>
      <c r="V2914" s="58">
        <v>6.5404254453762594</v>
      </c>
      <c r="W2914" s="58">
        <v>0.81901838490509515</v>
      </c>
      <c r="X2914" s="58">
        <v>0.55369631985277301</v>
      </c>
      <c r="Y2914" s="58">
        <v>0.80210180552775012</v>
      </c>
      <c r="Z2914" s="58">
        <v>0.93235688209471734</v>
      </c>
    </row>
    <row r="2915" spans="19:26" x14ac:dyDescent="0.2">
      <c r="S2915" s="58">
        <v>3.04480709842773</v>
      </c>
      <c r="T2915" s="58">
        <v>4.4262664632997408</v>
      </c>
      <c r="U2915" s="58">
        <v>2.8103982886320162</v>
      </c>
      <c r="V2915" s="58">
        <v>4.4664408721347</v>
      </c>
      <c r="W2915" s="58">
        <v>0.81589213392996318</v>
      </c>
      <c r="X2915" s="58">
        <v>0.57327969970804504</v>
      </c>
      <c r="Y2915" s="58">
        <v>0.78270600166149318</v>
      </c>
      <c r="Z2915" s="58">
        <v>0.93051438061991265</v>
      </c>
    </row>
    <row r="2916" spans="19:26" x14ac:dyDescent="0.2">
      <c r="S2916" s="58">
        <v>4.5872601392168324</v>
      </c>
      <c r="T2916" s="58">
        <v>8.7893825624022028</v>
      </c>
      <c r="U2916" s="58">
        <v>5.0300660799092904</v>
      </c>
      <c r="V2916" s="58">
        <v>12.245871550554687</v>
      </c>
      <c r="W2916" s="58">
        <v>0.81511782604109284</v>
      </c>
      <c r="X2916" s="58">
        <v>0.63072931722272441</v>
      </c>
      <c r="Y2916" s="58">
        <v>0.83792917841846237</v>
      </c>
      <c r="Z2916" s="58">
        <v>0.91263077761246758</v>
      </c>
    </row>
    <row r="2917" spans="19:26" x14ac:dyDescent="0.2">
      <c r="S2917" s="58">
        <v>6.5637180184471609</v>
      </c>
      <c r="T2917" s="58">
        <v>20.019425905644098</v>
      </c>
      <c r="U2917" s="58">
        <v>7.1820199260501738</v>
      </c>
      <c r="V2917" s="58">
        <v>26.526652909206</v>
      </c>
      <c r="W2917" s="58">
        <v>0.75638593975279422</v>
      </c>
      <c r="X2917" s="58">
        <v>0.71377120639751246</v>
      </c>
      <c r="Y2917" s="58">
        <v>0.82545467037811515</v>
      </c>
      <c r="Z2917" s="58">
        <v>0.89444987041835999</v>
      </c>
    </row>
    <row r="2918" spans="19:26" x14ac:dyDescent="0.2">
      <c r="S2918" s="58">
        <v>3.6736720208880262</v>
      </c>
      <c r="T2918" s="58">
        <v>6.0686704797008817</v>
      </c>
      <c r="U2918" s="58">
        <v>3.8716752095266891</v>
      </c>
      <c r="V2918" s="58">
        <v>4.7665828398274854</v>
      </c>
      <c r="W2918" s="58">
        <v>0.8128786542617682</v>
      </c>
      <c r="X2918" s="58">
        <v>0.79052819561212306</v>
      </c>
      <c r="Y2918" s="58">
        <v>0.78084095133949727</v>
      </c>
      <c r="Z2918" s="58">
        <v>0.93587706764835488</v>
      </c>
    </row>
    <row r="2919" spans="19:26" x14ac:dyDescent="0.2">
      <c r="S2919" s="58">
        <v>3.2762396913167353</v>
      </c>
      <c r="T2919" s="58">
        <v>4.844272468110093</v>
      </c>
      <c r="U2919" s="58">
        <v>3.1738144643924304</v>
      </c>
      <c r="V2919" s="58">
        <v>4.4120981496697222</v>
      </c>
      <c r="W2919" s="58">
        <v>0.83630200442047475</v>
      </c>
      <c r="X2919" s="58">
        <v>0.56882482217511954</v>
      </c>
      <c r="Y2919" s="58">
        <v>0.85237257268206823</v>
      </c>
      <c r="Z2919" s="58">
        <v>0.93785772365430398</v>
      </c>
    </row>
    <row r="2920" spans="19:26" x14ac:dyDescent="0.2">
      <c r="S2920" s="58">
        <v>4.9461609830336855</v>
      </c>
      <c r="T2920" s="58">
        <v>10.888040581857103</v>
      </c>
      <c r="U2920" s="58">
        <v>4.99526259174747</v>
      </c>
      <c r="V2920" s="58">
        <v>10.702870339614755</v>
      </c>
      <c r="W2920" s="58">
        <v>0.82426715104275217</v>
      </c>
      <c r="X2920" s="58">
        <v>0.58642150998385467</v>
      </c>
      <c r="Y2920" s="58">
        <v>0.80495408637651622</v>
      </c>
      <c r="Z2920" s="58">
        <v>0.8967348570817939</v>
      </c>
    </row>
    <row r="2921" spans="19:26" x14ac:dyDescent="0.2">
      <c r="S2921" s="58">
        <v>6.2287414753452612</v>
      </c>
      <c r="T2921" s="58">
        <v>14.352598602015473</v>
      </c>
      <c r="U2921" s="58">
        <v>7.2789331612693893</v>
      </c>
      <c r="V2921" s="58">
        <v>14.623444007476536</v>
      </c>
      <c r="W2921" s="58">
        <v>0.68721426413335851</v>
      </c>
      <c r="X2921" s="58">
        <v>0.70786566298880882</v>
      </c>
      <c r="Y2921" s="58">
        <v>0.83601083109784291</v>
      </c>
      <c r="Z2921" s="58">
        <v>0.91579290715189943</v>
      </c>
    </row>
    <row r="2922" spans="19:26" x14ac:dyDescent="0.2">
      <c r="S2922" s="58">
        <v>5.3496164645768776</v>
      </c>
      <c r="T2922" s="58">
        <v>11.377187802777367</v>
      </c>
      <c r="U2922" s="58">
        <v>4.9254229853430056</v>
      </c>
      <c r="V2922" s="58">
        <v>13.742151560717915</v>
      </c>
      <c r="W2922" s="58">
        <v>0.81360893030300951</v>
      </c>
      <c r="X2922" s="58">
        <v>0.72392533210821619</v>
      </c>
      <c r="Y2922" s="58">
        <v>0.89402118784093465</v>
      </c>
      <c r="Z2922" s="58">
        <v>0.91709933602015814</v>
      </c>
    </row>
    <row r="2923" spans="19:26" x14ac:dyDescent="0.2">
      <c r="S2923" s="58">
        <v>4.0696990404725337</v>
      </c>
      <c r="T2923" s="58">
        <v>7.0965879886613434</v>
      </c>
      <c r="U2923" s="58">
        <v>3.5021836588309645</v>
      </c>
      <c r="V2923" s="58">
        <v>5.8794375887472885</v>
      </c>
      <c r="W2923" s="58">
        <v>0.79502307290540131</v>
      </c>
      <c r="X2923" s="58">
        <v>0.59539554326294275</v>
      </c>
      <c r="Y2923" s="58">
        <v>0.80475084751443127</v>
      </c>
      <c r="Z2923" s="58">
        <v>0.91586067934768378</v>
      </c>
    </row>
    <row r="2924" spans="19:26" x14ac:dyDescent="0.2">
      <c r="S2924" s="58">
        <v>8.7904254849812595</v>
      </c>
      <c r="T2924" s="58">
        <v>35.795250082188524</v>
      </c>
      <c r="U2924" s="58">
        <v>8.4844618288149061</v>
      </c>
      <c r="V2924" s="58">
        <v>42.03600741314299</v>
      </c>
      <c r="W2924" s="58">
        <v>0.69177273968626907</v>
      </c>
      <c r="X2924" s="58">
        <v>0.61473858258407799</v>
      </c>
      <c r="Y2924" s="58">
        <v>0.87983292617699216</v>
      </c>
      <c r="Z2924" s="58">
        <v>0.8869563706617889</v>
      </c>
    </row>
    <row r="2925" spans="19:26" x14ac:dyDescent="0.2">
      <c r="S2925" s="58">
        <v>4.072315387743294</v>
      </c>
      <c r="T2925" s="58">
        <v>6.7690837270111839</v>
      </c>
      <c r="U2925" s="58">
        <v>3.8759051111706833</v>
      </c>
      <c r="V2925" s="58">
        <v>5.8808541335556832</v>
      </c>
      <c r="W2925" s="58">
        <v>0.73444214637555449</v>
      </c>
      <c r="X2925" s="58">
        <v>0.72695313930960437</v>
      </c>
      <c r="Y2925" s="58">
        <v>0.81173461874566732</v>
      </c>
      <c r="Z2925" s="58">
        <v>0.94725144266962635</v>
      </c>
    </row>
    <row r="2926" spans="19:26" x14ac:dyDescent="0.2">
      <c r="S2926" s="58">
        <v>6.4473128114735827</v>
      </c>
      <c r="T2926" s="58">
        <v>16.989436340765259</v>
      </c>
      <c r="U2926" s="58">
        <v>5.965386774826297</v>
      </c>
      <c r="V2926" s="58">
        <v>20.836155489148407</v>
      </c>
      <c r="W2926" s="58">
        <v>0.76272817245877456</v>
      </c>
      <c r="X2926" s="58">
        <v>0.65937731987352488</v>
      </c>
      <c r="Y2926" s="58">
        <v>0.87667438514887985</v>
      </c>
      <c r="Z2926" s="58">
        <v>0.90065425201227256</v>
      </c>
    </row>
    <row r="2927" spans="19:26" x14ac:dyDescent="0.2">
      <c r="S2927" s="58">
        <v>4.2238366828948264</v>
      </c>
      <c r="T2927" s="58">
        <v>7.4399600167433366</v>
      </c>
      <c r="U2927" s="58">
        <v>4.4299554101716865</v>
      </c>
      <c r="V2927" s="58">
        <v>8.0132354480157559</v>
      </c>
      <c r="W2927" s="58">
        <v>0.79044596242770904</v>
      </c>
      <c r="X2927" s="58">
        <v>0.67331771032765086</v>
      </c>
      <c r="Y2927" s="58">
        <v>0.82557871695095597</v>
      </c>
      <c r="Z2927" s="58">
        <v>0.92626066688473574</v>
      </c>
    </row>
    <row r="2928" spans="19:26" x14ac:dyDescent="0.2">
      <c r="S2928" s="58">
        <v>3.6037413890847829</v>
      </c>
      <c r="T2928" s="58">
        <v>5.5979486280866979</v>
      </c>
      <c r="U2928" s="58">
        <v>3.6264121336231225</v>
      </c>
      <c r="V2928" s="58">
        <v>5.6258445927448264</v>
      </c>
      <c r="W2928" s="58">
        <v>0.73464985137907812</v>
      </c>
      <c r="X2928" s="58">
        <v>0.60607051791504063</v>
      </c>
      <c r="Y2928" s="58">
        <v>0.78962957854672933</v>
      </c>
      <c r="Z2928" s="58">
        <v>0.9379089441981906</v>
      </c>
    </row>
    <row r="2929" spans="19:26" x14ac:dyDescent="0.2">
      <c r="S2929" s="58">
        <v>4.1932949596544642</v>
      </c>
      <c r="T2929" s="58">
        <v>7.3572999297467403</v>
      </c>
      <c r="U2929" s="58">
        <v>4.3794495036115055</v>
      </c>
      <c r="V2929" s="58">
        <v>9.4025504584153623</v>
      </c>
      <c r="W2929" s="58">
        <v>0.84859873800328556</v>
      </c>
      <c r="X2929" s="58">
        <v>0.67946284229748111</v>
      </c>
      <c r="Y2929" s="58">
        <v>0.86809371283341974</v>
      </c>
      <c r="Z2929" s="58">
        <v>0.92699843882842514</v>
      </c>
    </row>
    <row r="2930" spans="19:26" x14ac:dyDescent="0.2">
      <c r="S2930" s="58">
        <v>3.7964876791270283</v>
      </c>
      <c r="T2930" s="58">
        <v>6.2345643146488241</v>
      </c>
      <c r="U2930" s="58">
        <v>3.9307835227797057</v>
      </c>
      <c r="V2930" s="58">
        <v>7.6143898396364964</v>
      </c>
      <c r="W2930" s="58">
        <v>0.79212298622755972</v>
      </c>
      <c r="X2930" s="58">
        <v>0.74665705504178514</v>
      </c>
      <c r="Y2930" s="58">
        <v>0.80756546566340393</v>
      </c>
      <c r="Z2930" s="58">
        <v>0.94101112067654313</v>
      </c>
    </row>
    <row r="2931" spans="19:26" x14ac:dyDescent="0.2">
      <c r="S2931" s="58">
        <v>4.3650006157054326</v>
      </c>
      <c r="T2931" s="58">
        <v>7.8384196062588991</v>
      </c>
      <c r="U2931" s="58">
        <v>4.1956201094018946</v>
      </c>
      <c r="V2931" s="58">
        <v>8.086406598646974</v>
      </c>
      <c r="W2931" s="58">
        <v>0.78919386199211339</v>
      </c>
      <c r="X2931" s="58">
        <v>0.58900040308555157</v>
      </c>
      <c r="Y2931" s="58">
        <v>0.83492640136413643</v>
      </c>
      <c r="Z2931" s="58">
        <v>0.91668938787976029</v>
      </c>
    </row>
    <row r="2932" spans="19:26" x14ac:dyDescent="0.2">
      <c r="S2932" s="58">
        <v>6.5617561572835426</v>
      </c>
      <c r="T2932" s="58">
        <v>17.366584548701258</v>
      </c>
      <c r="U2932" s="58">
        <v>5.6628062511778383</v>
      </c>
      <c r="V2932" s="58">
        <v>12.617597280119272</v>
      </c>
      <c r="W2932" s="58">
        <v>0.69856690844607816</v>
      </c>
      <c r="X2932" s="58">
        <v>0.71068410135785298</v>
      </c>
      <c r="Y2932" s="58">
        <v>0.82153179878126503</v>
      </c>
      <c r="Z2932" s="58">
        <v>0.90424990629931401</v>
      </c>
    </row>
    <row r="2933" spans="19:26" x14ac:dyDescent="0.2">
      <c r="S2933" s="58">
        <v>4.3013412154114024</v>
      </c>
      <c r="T2933" s="58">
        <v>7.5025640812832162</v>
      </c>
      <c r="U2933" s="58">
        <v>3.9943800054898007</v>
      </c>
      <c r="V2933" s="58">
        <v>6.742508057513966</v>
      </c>
      <c r="W2933" s="58">
        <v>0.74277213247369167</v>
      </c>
      <c r="X2933" s="58">
        <v>0.73970613589919165</v>
      </c>
      <c r="Y2933" s="58">
        <v>0.81329348804788415</v>
      </c>
      <c r="Z2933" s="58">
        <v>0.9395370423712559</v>
      </c>
    </row>
    <row r="2934" spans="19:26" x14ac:dyDescent="0.2">
      <c r="S2934" s="58">
        <v>3.7860288448200534</v>
      </c>
      <c r="T2934" s="58">
        <v>6.2141826910173652</v>
      </c>
      <c r="U2934" s="58">
        <v>4.2727037190440962</v>
      </c>
      <c r="V2934" s="58">
        <v>6.9198779184564989</v>
      </c>
      <c r="W2934" s="58">
        <v>0.86997457531535849</v>
      </c>
      <c r="X2934" s="58">
        <v>0.69376602893115624</v>
      </c>
      <c r="Y2934" s="58">
        <v>0.86165322128435939</v>
      </c>
      <c r="Z2934" s="58">
        <v>0.93451558563206372</v>
      </c>
    </row>
    <row r="2935" spans="19:26" x14ac:dyDescent="0.2">
      <c r="S2935" s="58">
        <v>6.9605954726735737</v>
      </c>
      <c r="T2935" s="58">
        <v>22.389411446882011</v>
      </c>
      <c r="U2935" s="58">
        <v>6.4788054516173537</v>
      </c>
      <c r="V2935" s="58">
        <v>22.741923451618039</v>
      </c>
      <c r="W2935" s="58">
        <v>0.73442517723132128</v>
      </c>
      <c r="X2935" s="58">
        <v>0.70613827829336662</v>
      </c>
      <c r="Y2935" s="58">
        <v>0.83019216228188353</v>
      </c>
      <c r="Z2935" s="58">
        <v>0.89359072654133509</v>
      </c>
    </row>
    <row r="2936" spans="19:26" x14ac:dyDescent="0.2">
      <c r="S2936" s="58">
        <v>3.5116121954471486</v>
      </c>
      <c r="T2936" s="58">
        <v>5.4200008672523268</v>
      </c>
      <c r="U2936" s="58">
        <v>3.4920504156265726</v>
      </c>
      <c r="V2936" s="58">
        <v>5.7391104205591059</v>
      </c>
      <c r="W2936" s="58">
        <v>0.81860319508240464</v>
      </c>
      <c r="X2936" s="58">
        <v>0.57151186095976891</v>
      </c>
      <c r="Y2936" s="58">
        <v>0.8387025788724094</v>
      </c>
      <c r="Z2936" s="58">
        <v>0.93088923078832553</v>
      </c>
    </row>
    <row r="2937" spans="19:26" x14ac:dyDescent="0.2">
      <c r="S2937" s="58">
        <v>4.0018198134397975</v>
      </c>
      <c r="T2937" s="58">
        <v>6.7461736105237264</v>
      </c>
      <c r="U2937" s="58">
        <v>3.5884914248489186</v>
      </c>
      <c r="V2937" s="58">
        <v>5.5213301347581218</v>
      </c>
      <c r="W2937" s="58">
        <v>0.81654217391051331</v>
      </c>
      <c r="X2937" s="58">
        <v>0.66705375480225193</v>
      </c>
      <c r="Y2937" s="58">
        <v>0.84525964182394719</v>
      </c>
      <c r="Z2937" s="58">
        <v>0.93124417680482618</v>
      </c>
    </row>
    <row r="2938" spans="19:26" x14ac:dyDescent="0.2">
      <c r="S2938" s="58">
        <v>5.3876075890695958</v>
      </c>
      <c r="T2938" s="58">
        <v>11.974973949524344</v>
      </c>
      <c r="U2938" s="58">
        <v>5.8410566902926586</v>
      </c>
      <c r="V2938" s="58">
        <v>13.227566987964822</v>
      </c>
      <c r="W2938" s="58">
        <v>0.77851958540583022</v>
      </c>
      <c r="X2938" s="58">
        <v>0.65712620795428955</v>
      </c>
      <c r="Y2938" s="58">
        <v>0.83773281395008359</v>
      </c>
      <c r="Z2938" s="58">
        <v>0.90641226258347873</v>
      </c>
    </row>
    <row r="2939" spans="19:26" x14ac:dyDescent="0.2">
      <c r="S2939" s="58">
        <v>7.1996488301539898</v>
      </c>
      <c r="T2939" s="58">
        <v>25.407397334624768</v>
      </c>
      <c r="U2939" s="58">
        <v>7.2399574046584236</v>
      </c>
      <c r="V2939" s="58">
        <v>22.188296574960283</v>
      </c>
      <c r="W2939" s="58">
        <v>0.73653891599090937</v>
      </c>
      <c r="X2939" s="58">
        <v>0.77478388901347117</v>
      </c>
      <c r="Y2939" s="58">
        <v>0.82933165377263596</v>
      </c>
      <c r="Z2939" s="58">
        <v>0.89300825569629216</v>
      </c>
    </row>
    <row r="2940" spans="19:26" x14ac:dyDescent="0.2">
      <c r="S2940" s="58">
        <v>4.4055979157907474</v>
      </c>
      <c r="T2940" s="58">
        <v>7.6769898269931094</v>
      </c>
      <c r="U2940" s="58">
        <v>3.5029416100127242</v>
      </c>
      <c r="V2940" s="58">
        <v>6.5168642502561216</v>
      </c>
      <c r="W2940" s="58">
        <v>0.74008645103184079</v>
      </c>
      <c r="X2940" s="58">
        <v>0.59849236405200668</v>
      </c>
      <c r="Y2940" s="58">
        <v>0.83264993120427166</v>
      </c>
      <c r="Z2940" s="58">
        <v>0.92646446819182549</v>
      </c>
    </row>
    <row r="2941" spans="19:26" x14ac:dyDescent="0.2">
      <c r="S2941" s="58">
        <v>4.6394994316225056</v>
      </c>
      <c r="T2941" s="58">
        <v>8.4739670069727246</v>
      </c>
      <c r="U2941" s="58">
        <v>4.5362579411053296</v>
      </c>
      <c r="V2941" s="58">
        <v>6.8782046720594083</v>
      </c>
      <c r="W2941" s="58">
        <v>0.71891355763140152</v>
      </c>
      <c r="X2941" s="58">
        <v>0.61117944498579824</v>
      </c>
      <c r="Y2941" s="58">
        <v>0.81010724175010007</v>
      </c>
      <c r="Z2941" s="58">
        <v>0.92194013219223792</v>
      </c>
    </row>
    <row r="2942" spans="19:26" x14ac:dyDescent="0.2">
      <c r="S2942" s="58">
        <v>4.2325184824257835</v>
      </c>
      <c r="T2942" s="58">
        <v>7.2508108426786677</v>
      </c>
      <c r="U2942" s="58">
        <v>3.8587676655827559</v>
      </c>
      <c r="V2942" s="58">
        <v>6.4805685365366763</v>
      </c>
      <c r="W2942" s="58">
        <v>0.76817005844256703</v>
      </c>
      <c r="X2942" s="58">
        <v>0.73107704494192693</v>
      </c>
      <c r="Y2942" s="58">
        <v>0.84101782907477474</v>
      </c>
      <c r="Z2942" s="58">
        <v>0.94240879821956391</v>
      </c>
    </row>
    <row r="2943" spans="19:26" x14ac:dyDescent="0.2">
      <c r="S2943" s="58">
        <v>6.4200682226326178</v>
      </c>
      <c r="T2943" s="58">
        <v>16.455008400872494</v>
      </c>
      <c r="U2943" s="58">
        <v>5.8671130217914911</v>
      </c>
      <c r="V2943" s="58">
        <v>16.485695595536924</v>
      </c>
      <c r="W2943" s="58">
        <v>0.71278134822598949</v>
      </c>
      <c r="X2943" s="58">
        <v>0.73916151465034619</v>
      </c>
      <c r="Y2943" s="58">
        <v>0.83482232118530686</v>
      </c>
      <c r="Z2943" s="58">
        <v>0.90778473697970385</v>
      </c>
    </row>
    <row r="2944" spans="19:26" x14ac:dyDescent="0.2">
      <c r="S2944" s="58">
        <v>3.9057982016843518</v>
      </c>
      <c r="T2944" s="58">
        <v>6.5194114835351069</v>
      </c>
      <c r="U2944" s="58">
        <v>4.3194256015481844</v>
      </c>
      <c r="V2944" s="58">
        <v>8.7856551015024316</v>
      </c>
      <c r="W2944" s="58">
        <v>0.85237995665297106</v>
      </c>
      <c r="X2944" s="58">
        <v>0.60098011641452487</v>
      </c>
      <c r="Y2944" s="58">
        <v>0.85969480639916551</v>
      </c>
      <c r="Z2944" s="58">
        <v>0.92308930698869862</v>
      </c>
    </row>
    <row r="2945" spans="19:26" x14ac:dyDescent="0.2">
      <c r="S2945" s="58">
        <v>5.7175280856471833</v>
      </c>
      <c r="T2945" s="58">
        <v>12.257318858749541</v>
      </c>
      <c r="U2945" s="58">
        <v>5.1945149415142913</v>
      </c>
      <c r="V2945" s="58">
        <v>9.373241384499341</v>
      </c>
      <c r="W2945" s="58">
        <v>0.72034123176989373</v>
      </c>
      <c r="X2945" s="58">
        <v>0.65317697927077689</v>
      </c>
      <c r="Y2945" s="58">
        <v>0.85285177921082322</v>
      </c>
      <c r="Z2945" s="58">
        <v>0.91524995742741111</v>
      </c>
    </row>
    <row r="2946" spans="19:26" x14ac:dyDescent="0.2">
      <c r="S2946" s="58">
        <v>5.1131467902579537</v>
      </c>
      <c r="T2946" s="58">
        <v>10.831544202203439</v>
      </c>
      <c r="U2946" s="58">
        <v>4.5217227515364566</v>
      </c>
      <c r="V2946" s="58">
        <v>7.5934213837336291</v>
      </c>
      <c r="W2946" s="58">
        <v>0.7349403521346497</v>
      </c>
      <c r="X2946" s="58">
        <v>0.69784901323809301</v>
      </c>
      <c r="Y2946" s="58">
        <v>0.79039817213601926</v>
      </c>
      <c r="Z2946" s="58">
        <v>0.91165185841422902</v>
      </c>
    </row>
    <row r="2947" spans="19:26" x14ac:dyDescent="0.2">
      <c r="S2947" s="58">
        <v>6.7916840379846155</v>
      </c>
      <c r="T2947" s="58">
        <v>22.377577925094247</v>
      </c>
      <c r="U2947" s="58">
        <v>6.9521387658495462</v>
      </c>
      <c r="V2947" s="58">
        <v>33.368866472477691</v>
      </c>
      <c r="W2947" s="58">
        <v>0.77652320280848264</v>
      </c>
      <c r="X2947" s="58">
        <v>0.59141882203684715</v>
      </c>
      <c r="Y2947" s="58">
        <v>0.84304636995957549</v>
      </c>
      <c r="Z2947" s="58">
        <v>0.88704517187018272</v>
      </c>
    </row>
    <row r="2948" spans="19:26" x14ac:dyDescent="0.2">
      <c r="S2948" s="58">
        <v>5.5481259948662851</v>
      </c>
      <c r="T2948" s="58">
        <v>12.593201258542244</v>
      </c>
      <c r="U2948" s="58">
        <v>5.6222436699645719</v>
      </c>
      <c r="V2948" s="58">
        <v>10.583931839685608</v>
      </c>
      <c r="W2948" s="58">
        <v>0.78837382055717031</v>
      </c>
      <c r="X2948" s="58">
        <v>0.60272125280974675</v>
      </c>
      <c r="Y2948" s="58">
        <v>0.85786086452834931</v>
      </c>
      <c r="Z2948" s="58">
        <v>0.90220783095200952</v>
      </c>
    </row>
    <row r="2949" spans="19:26" x14ac:dyDescent="0.2">
      <c r="S2949" s="58">
        <v>4.1194808451648059</v>
      </c>
      <c r="T2949" s="58">
        <v>7.316630933482962</v>
      </c>
      <c r="U2949" s="58">
        <v>3.7130107714553366</v>
      </c>
      <c r="V2949" s="58">
        <v>8.6835230336563889</v>
      </c>
      <c r="W2949" s="58">
        <v>0.80869877268546098</v>
      </c>
      <c r="X2949" s="58">
        <v>0.65469029017567182</v>
      </c>
      <c r="Y2949" s="58">
        <v>0.80597938980591399</v>
      </c>
      <c r="Z2949" s="58">
        <v>0.91855865167121864</v>
      </c>
    </row>
    <row r="2950" spans="19:26" x14ac:dyDescent="0.2">
      <c r="S2950" s="58">
        <v>6.4467965273605943</v>
      </c>
      <c r="T2950" s="58">
        <v>18.32186169151149</v>
      </c>
      <c r="U2950" s="58">
        <v>6.2790746865406186</v>
      </c>
      <c r="V2950" s="58">
        <v>15.203011380456028</v>
      </c>
      <c r="W2950" s="58">
        <v>0.7625170276853549</v>
      </c>
      <c r="X2950" s="58">
        <v>0.67882832283991923</v>
      </c>
      <c r="Y2950" s="58">
        <v>0.84338448625426077</v>
      </c>
      <c r="Z2950" s="58">
        <v>0.8963237403947063</v>
      </c>
    </row>
    <row r="2951" spans="19:26" x14ac:dyDescent="0.2">
      <c r="S2951" s="58">
        <v>7.0228120120304212</v>
      </c>
      <c r="T2951" s="58">
        <v>36.768904181086249</v>
      </c>
      <c r="U2951" s="58">
        <v>7.37701760625347</v>
      </c>
      <c r="V2951" s="58">
        <v>37.705309799458604</v>
      </c>
      <c r="W2951" s="58">
        <v>0.84564550752645895</v>
      </c>
      <c r="X2951" s="58">
        <v>0.63712001066118329</v>
      </c>
      <c r="Y2951" s="58">
        <v>0.81084105187655275</v>
      </c>
      <c r="Z2951" s="58">
        <v>0.87795784832036528</v>
      </c>
    </row>
    <row r="2952" spans="19:26" x14ac:dyDescent="0.2">
      <c r="S2952" s="58">
        <v>3.7311736392382859</v>
      </c>
      <c r="T2952" s="58">
        <v>6.2674818301590918</v>
      </c>
      <c r="U2952" s="58">
        <v>3.8960098795538398</v>
      </c>
      <c r="V2952" s="58">
        <v>6.7733224351893178</v>
      </c>
      <c r="W2952" s="58">
        <v>0.84515035094310154</v>
      </c>
      <c r="X2952" s="58">
        <v>0.78855271786824388</v>
      </c>
      <c r="Y2952" s="58">
        <v>0.79499761533705182</v>
      </c>
      <c r="Z2952" s="58">
        <v>0.93208666952398223</v>
      </c>
    </row>
    <row r="2953" spans="19:26" x14ac:dyDescent="0.2">
      <c r="S2953" s="58">
        <v>7.7659252980548539</v>
      </c>
      <c r="T2953" s="58">
        <v>31.915023283415902</v>
      </c>
      <c r="U2953" s="58">
        <v>7.4851866662640214</v>
      </c>
      <c r="V2953" s="58">
        <v>29.336826211781588</v>
      </c>
      <c r="W2953" s="58">
        <v>0.72895049357267905</v>
      </c>
      <c r="X2953" s="58">
        <v>0.55851387925597362</v>
      </c>
      <c r="Y2953" s="58">
        <v>0.83748973125630011</v>
      </c>
      <c r="Z2953" s="58">
        <v>0.88249476373626057</v>
      </c>
    </row>
    <row r="2954" spans="19:26" x14ac:dyDescent="0.2">
      <c r="S2954" s="58">
        <v>3.6280629127173412</v>
      </c>
      <c r="T2954" s="58">
        <v>5.7124795336980956</v>
      </c>
      <c r="U2954" s="58">
        <v>3.3053393592897722</v>
      </c>
      <c r="V2954" s="58">
        <v>5.9033700414943322</v>
      </c>
      <c r="W2954" s="58">
        <v>0.79533832488067646</v>
      </c>
      <c r="X2954" s="58">
        <v>0.5590629407079295</v>
      </c>
      <c r="Y2954" s="58">
        <v>0.82387697897968826</v>
      </c>
      <c r="Z2954" s="58">
        <v>0.92668137686396546</v>
      </c>
    </row>
    <row r="2955" spans="19:26" x14ac:dyDescent="0.2">
      <c r="S2955" s="58">
        <v>4.4762044822061471</v>
      </c>
      <c r="T2955" s="58">
        <v>8.2634356533368329</v>
      </c>
      <c r="U2955" s="58">
        <v>5.1659479104060244</v>
      </c>
      <c r="V2955" s="58">
        <v>11.324435673584198</v>
      </c>
      <c r="W2955" s="58">
        <v>0.79046034445848801</v>
      </c>
      <c r="X2955" s="58">
        <v>0.62937386226472214</v>
      </c>
      <c r="Y2955" s="58">
        <v>0.8312612382467871</v>
      </c>
      <c r="Z2955" s="58">
        <v>0.91739759725550962</v>
      </c>
    </row>
    <row r="2956" spans="19:26" x14ac:dyDescent="0.2">
      <c r="S2956" s="58">
        <v>3.9517501972455675</v>
      </c>
      <c r="T2956" s="58">
        <v>6.6566221920191611</v>
      </c>
      <c r="U2956" s="58">
        <v>3.3084753874173374</v>
      </c>
      <c r="V2956" s="58">
        <v>6.4184257296398526</v>
      </c>
      <c r="W2956" s="58">
        <v>0.75701175376167984</v>
      </c>
      <c r="X2956" s="58">
        <v>0.59187619837973815</v>
      </c>
      <c r="Y2956" s="58">
        <v>0.78843992755462033</v>
      </c>
      <c r="Z2956" s="58">
        <v>0.92096700111931362</v>
      </c>
    </row>
    <row r="2957" spans="19:26" x14ac:dyDescent="0.2">
      <c r="S2957" s="58">
        <v>3.4520288188877242</v>
      </c>
      <c r="T2957" s="58">
        <v>5.2894760144068895</v>
      </c>
      <c r="U2957" s="58">
        <v>3.6548258268487648</v>
      </c>
      <c r="V2957" s="58">
        <v>4.7210920474965414</v>
      </c>
      <c r="W2957" s="58">
        <v>0.80705281413923213</v>
      </c>
      <c r="X2957" s="58">
        <v>0.71289788361707285</v>
      </c>
      <c r="Y2957" s="58">
        <v>0.82326402826106482</v>
      </c>
      <c r="Z2957" s="58">
        <v>0.95067621367454758</v>
      </c>
    </row>
    <row r="2958" spans="19:26" x14ac:dyDescent="0.2">
      <c r="S2958" s="58">
        <v>3.9930607493928205</v>
      </c>
      <c r="T2958" s="58">
        <v>6.9806381191327151</v>
      </c>
      <c r="U2958" s="58">
        <v>4.4556637851333853</v>
      </c>
      <c r="V2958" s="58">
        <v>7.3850856032747521</v>
      </c>
      <c r="W2958" s="58">
        <v>0.77692408648080913</v>
      </c>
      <c r="X2958" s="58">
        <v>0.68925337560808386</v>
      </c>
      <c r="Y2958" s="58">
        <v>0.7723793639161497</v>
      </c>
      <c r="Z2958" s="58">
        <v>0.92153674235927385</v>
      </c>
    </row>
    <row r="2959" spans="19:26" x14ac:dyDescent="0.2">
      <c r="S2959" s="58">
        <v>3.373021506102952</v>
      </c>
      <c r="T2959" s="58">
        <v>5.2175717918320137</v>
      </c>
      <c r="U2959" s="58">
        <v>3.1108312248155983</v>
      </c>
      <c r="V2959" s="58">
        <v>4.5485922666513154</v>
      </c>
      <c r="W2959" s="58">
        <v>0.86814563978853698</v>
      </c>
      <c r="X2959" s="58">
        <v>0.70982085407261541</v>
      </c>
      <c r="Y2959" s="58">
        <v>0.82008932313682614</v>
      </c>
      <c r="Z2959" s="58">
        <v>0.93866461407849322</v>
      </c>
    </row>
    <row r="2960" spans="19:26" x14ac:dyDescent="0.2">
      <c r="S2960" s="58">
        <v>4.7459264590567436</v>
      </c>
      <c r="T2960" s="58">
        <v>9.7600714922341005</v>
      </c>
      <c r="U2960" s="58">
        <v>4.5248410837009994</v>
      </c>
      <c r="V2960" s="58">
        <v>10.966070543087138</v>
      </c>
      <c r="W2960" s="58">
        <v>0.82425181964230743</v>
      </c>
      <c r="X2960" s="58">
        <v>0.74829978710089817</v>
      </c>
      <c r="Y2960" s="58">
        <v>0.81620622792230524</v>
      </c>
      <c r="Z2960" s="58">
        <v>0.91272612843995715</v>
      </c>
    </row>
    <row r="2961" spans="19:26" x14ac:dyDescent="0.2">
      <c r="S2961" s="58">
        <v>4.1895475494591325</v>
      </c>
      <c r="T2961" s="58">
        <v>7.3389438422632729</v>
      </c>
      <c r="U2961" s="58">
        <v>4.1369169160643162</v>
      </c>
      <c r="V2961" s="58">
        <v>7.0034367962728652</v>
      </c>
      <c r="W2961" s="58">
        <v>0.79828148309453528</v>
      </c>
      <c r="X2961" s="58">
        <v>0.78199377669951819</v>
      </c>
      <c r="Y2961" s="58">
        <v>0.83003133234679938</v>
      </c>
      <c r="Z2961" s="58">
        <v>0.93821877469830972</v>
      </c>
    </row>
    <row r="2962" spans="19:26" x14ac:dyDescent="0.2">
      <c r="S2962" s="58">
        <v>3.7916730148586337</v>
      </c>
      <c r="T2962" s="58">
        <v>6.2334074141143585</v>
      </c>
      <c r="U2962" s="58">
        <v>4.2420106282268772</v>
      </c>
      <c r="V2962" s="58">
        <v>8.1351834913923717</v>
      </c>
      <c r="W2962" s="58">
        <v>0.88566061882841773</v>
      </c>
      <c r="X2962" s="58">
        <v>0.75933710210166516</v>
      </c>
      <c r="Y2962" s="58">
        <v>0.8721772521730683</v>
      </c>
      <c r="Z2962" s="58">
        <v>0.94172126269125533</v>
      </c>
    </row>
    <row r="2963" spans="19:26" x14ac:dyDescent="0.2">
      <c r="S2963" s="58">
        <v>5.1906606479646564</v>
      </c>
      <c r="T2963" s="58">
        <v>10.841585692382443</v>
      </c>
      <c r="U2963" s="58">
        <v>4.8335590059570936</v>
      </c>
      <c r="V2963" s="58">
        <v>10.848866880040045</v>
      </c>
      <c r="W2963" s="58">
        <v>0.75355756316931388</v>
      </c>
      <c r="X2963" s="58">
        <v>0.55627411850469921</v>
      </c>
      <c r="Y2963" s="58">
        <v>0.82674847738263002</v>
      </c>
      <c r="Z2963" s="58">
        <v>0.9037157909360668</v>
      </c>
    </row>
    <row r="2964" spans="19:26" x14ac:dyDescent="0.2">
      <c r="S2964" s="58">
        <v>4.4684921656400061</v>
      </c>
      <c r="T2964" s="58">
        <v>8.8165602584685701</v>
      </c>
      <c r="U2964" s="58">
        <v>4.22949080891288</v>
      </c>
      <c r="V2964" s="58">
        <v>6.924211816840347</v>
      </c>
      <c r="W2964" s="58">
        <v>0.7958623071543357</v>
      </c>
      <c r="X2964" s="58">
        <v>0.75030274586558843</v>
      </c>
      <c r="Y2964" s="58">
        <v>0.77615083094542325</v>
      </c>
      <c r="Z2964" s="58">
        <v>0.91343751220080971</v>
      </c>
    </row>
    <row r="2965" spans="19:26" x14ac:dyDescent="0.2">
      <c r="S2965" s="58">
        <v>4.0956389682534269</v>
      </c>
      <c r="T2965" s="58">
        <v>6.483803706844161</v>
      </c>
      <c r="U2965" s="58">
        <v>4.0720648258904371</v>
      </c>
      <c r="V2965" s="58">
        <v>6.6978785124447304</v>
      </c>
      <c r="W2965" s="58">
        <v>0.70709055958775391</v>
      </c>
      <c r="X2965" s="58">
        <v>0.56350268980139284</v>
      </c>
      <c r="Y2965" s="58">
        <v>0.85304762799030631</v>
      </c>
      <c r="Z2965" s="58">
        <v>0.94502535381667785</v>
      </c>
    </row>
    <row r="2966" spans="19:26" x14ac:dyDescent="0.2">
      <c r="S2966" s="58">
        <v>5.1202354580453697</v>
      </c>
      <c r="T2966" s="58">
        <v>11.01100806508434</v>
      </c>
      <c r="U2966" s="58">
        <v>5.3764224133926195</v>
      </c>
      <c r="V2966" s="58">
        <v>11.867874428123566</v>
      </c>
      <c r="W2966" s="58">
        <v>0.82226748616105949</v>
      </c>
      <c r="X2966" s="58">
        <v>0.73500114324170884</v>
      </c>
      <c r="Y2966" s="58">
        <v>0.85112069782947841</v>
      </c>
      <c r="Z2966" s="58">
        <v>0.91222194307730131</v>
      </c>
    </row>
    <row r="2967" spans="19:26" x14ac:dyDescent="0.2">
      <c r="S2967" s="58">
        <v>9.0676963999007416</v>
      </c>
      <c r="T2967" s="58">
        <v>62.733968616176277</v>
      </c>
      <c r="U2967" s="58">
        <v>9.4683605344963642</v>
      </c>
      <c r="V2967" s="58">
        <v>53.692278094400528</v>
      </c>
      <c r="W2967" s="58">
        <v>0.70567653118301743</v>
      </c>
      <c r="X2967" s="58">
        <v>0.63347426124940054</v>
      </c>
      <c r="Y2967" s="58">
        <v>0.83533010371957095</v>
      </c>
      <c r="Z2967" s="58">
        <v>0.87778102381718281</v>
      </c>
    </row>
    <row r="2968" spans="19:26" x14ac:dyDescent="0.2">
      <c r="S2968" s="58">
        <v>4.9325426255147136</v>
      </c>
      <c r="T2968" s="58">
        <v>10.694029202993185</v>
      </c>
      <c r="U2968" s="58">
        <v>5.0074146492416576</v>
      </c>
      <c r="V2968" s="58">
        <v>11.72597360788486</v>
      </c>
      <c r="W2968" s="58">
        <v>0.84482822988732886</v>
      </c>
      <c r="X2968" s="58">
        <v>0.67880722706860663</v>
      </c>
      <c r="Y2968" s="58">
        <v>0.82665796494330279</v>
      </c>
      <c r="Z2968" s="58">
        <v>0.90397183926664459</v>
      </c>
    </row>
    <row r="2969" spans="19:26" x14ac:dyDescent="0.2">
      <c r="S2969" s="58">
        <v>3.897297946995582</v>
      </c>
      <c r="T2969" s="58">
        <v>6.4167120577573185</v>
      </c>
      <c r="U2969" s="58">
        <v>4.1945739805136473</v>
      </c>
      <c r="V2969" s="58">
        <v>7.1392767698890349</v>
      </c>
      <c r="W2969" s="58">
        <v>0.79969526414811998</v>
      </c>
      <c r="X2969" s="58">
        <v>0.75760188940725315</v>
      </c>
      <c r="Y2969" s="58">
        <v>0.83659082502148485</v>
      </c>
      <c r="Z2969" s="58">
        <v>0.94668782607634649</v>
      </c>
    </row>
    <row r="2970" spans="19:26" x14ac:dyDescent="0.2">
      <c r="S2970" s="58">
        <v>8.0264783003628377</v>
      </c>
      <c r="T2970" s="58">
        <v>36.114135622147678</v>
      </c>
      <c r="U2970" s="58">
        <v>7.5111233295818316</v>
      </c>
      <c r="V2970" s="58">
        <v>26.799417503204868</v>
      </c>
      <c r="W2970" s="58">
        <v>0.70733526707730232</v>
      </c>
      <c r="X2970" s="58">
        <v>0.59743823031255505</v>
      </c>
      <c r="Y2970" s="58">
        <v>0.81976378885231693</v>
      </c>
      <c r="Z2970" s="58">
        <v>0.88220273254953674</v>
      </c>
    </row>
    <row r="2971" spans="19:26" x14ac:dyDescent="0.2">
      <c r="S2971" s="58">
        <v>4.6203219554410602</v>
      </c>
      <c r="T2971" s="58">
        <v>8.890577744579538</v>
      </c>
      <c r="U2971" s="58">
        <v>4.7222417312756848</v>
      </c>
      <c r="V2971" s="58">
        <v>8.9177720681944788</v>
      </c>
      <c r="W2971" s="58">
        <v>0.79844160319051483</v>
      </c>
      <c r="X2971" s="58">
        <v>0.63807687213173003</v>
      </c>
      <c r="Y2971" s="58">
        <v>0.8279604188298606</v>
      </c>
      <c r="Z2971" s="58">
        <v>0.91321548397845564</v>
      </c>
    </row>
    <row r="2972" spans="19:26" x14ac:dyDescent="0.2">
      <c r="S2972" s="58">
        <v>4.4473229785560253</v>
      </c>
      <c r="T2972" s="58">
        <v>8.3082947407667493</v>
      </c>
      <c r="U2972" s="58">
        <v>4.5035382482413082</v>
      </c>
      <c r="V2972" s="58">
        <v>8.1836643757552956</v>
      </c>
      <c r="W2972" s="58">
        <v>0.84168730500922628</v>
      </c>
      <c r="X2972" s="58">
        <v>0.71933293803494958</v>
      </c>
      <c r="Y2972" s="58">
        <v>0.8523637894212327</v>
      </c>
      <c r="Z2972" s="58">
        <v>0.92224915696262133</v>
      </c>
    </row>
    <row r="2973" spans="19:26" x14ac:dyDescent="0.2">
      <c r="S2973" s="58">
        <v>4.2425636197214649</v>
      </c>
      <c r="T2973" s="58">
        <v>7.6980385933132824</v>
      </c>
      <c r="U2973" s="58">
        <v>4.7526421811669</v>
      </c>
      <c r="V2973" s="58">
        <v>6.6739947657323881</v>
      </c>
      <c r="W2973" s="58">
        <v>0.8359927280037377</v>
      </c>
      <c r="X2973" s="58">
        <v>0.69007691971807783</v>
      </c>
      <c r="Y2973" s="58">
        <v>0.83107853296478085</v>
      </c>
      <c r="Z2973" s="58">
        <v>0.92044758229078261</v>
      </c>
    </row>
    <row r="2974" spans="19:26" x14ac:dyDescent="0.2">
      <c r="S2974" s="58">
        <v>3.5144583445438577</v>
      </c>
      <c r="T2974" s="58">
        <v>5.4028326951293737</v>
      </c>
      <c r="U2974" s="58">
        <v>3.9078988951080582</v>
      </c>
      <c r="V2974" s="58">
        <v>5.7102584480240539</v>
      </c>
      <c r="W2974" s="58">
        <v>0.80993903710680359</v>
      </c>
      <c r="X2974" s="58">
        <v>0.71187495002580281</v>
      </c>
      <c r="Y2974" s="58">
        <v>0.8401812365478325</v>
      </c>
      <c r="Z2974" s="58">
        <v>0.95318057157082947</v>
      </c>
    </row>
    <row r="2975" spans="19:26" x14ac:dyDescent="0.2">
      <c r="S2975" s="58">
        <v>4.9132700456374598</v>
      </c>
      <c r="T2975" s="58">
        <v>9.16666826690021</v>
      </c>
      <c r="U2975" s="58">
        <v>5.71641148966581</v>
      </c>
      <c r="V2975" s="58">
        <v>9.8185377593738252</v>
      </c>
      <c r="W2975" s="58">
        <v>0.72923154773275412</v>
      </c>
      <c r="X2975" s="58">
        <v>0.55785196052069952</v>
      </c>
      <c r="Y2975" s="58">
        <v>0.84761532174343601</v>
      </c>
      <c r="Z2975" s="58">
        <v>0.91710851500911883</v>
      </c>
    </row>
    <row r="2976" spans="19:26" x14ac:dyDescent="0.2">
      <c r="S2976" s="58">
        <v>3.853117214850696</v>
      </c>
      <c r="T2976" s="58">
        <v>6.1575178101011288</v>
      </c>
      <c r="U2976" s="58">
        <v>3.8560235848582622</v>
      </c>
      <c r="V2976" s="58">
        <v>6.3208480614234306</v>
      </c>
      <c r="W2976" s="58">
        <v>0.73563515767137233</v>
      </c>
      <c r="X2976" s="58">
        <v>0.63854779811285389</v>
      </c>
      <c r="Y2976" s="58">
        <v>0.81276200629224016</v>
      </c>
      <c r="Z2976" s="58">
        <v>0.94226812192177312</v>
      </c>
    </row>
    <row r="2977" spans="19:26" x14ac:dyDescent="0.2">
      <c r="S2977" s="58">
        <v>6.1827521948620658</v>
      </c>
      <c r="T2977" s="58">
        <v>14.276212637738602</v>
      </c>
      <c r="U2977" s="58">
        <v>5.6791360651195832</v>
      </c>
      <c r="V2977" s="58">
        <v>13.314377204983344</v>
      </c>
      <c r="W2977" s="58">
        <v>0.6860929879863491</v>
      </c>
      <c r="X2977" s="58">
        <v>0.67671355902883989</v>
      </c>
      <c r="Y2977" s="58">
        <v>0.82868194212518631</v>
      </c>
      <c r="Z2977" s="58">
        <v>0.91255587679064276</v>
      </c>
    </row>
    <row r="2978" spans="19:26" x14ac:dyDescent="0.2">
      <c r="S2978" s="58">
        <v>5.7336972251893128</v>
      </c>
      <c r="T2978" s="58">
        <v>13.096669233351051</v>
      </c>
      <c r="U2978" s="58">
        <v>5.2534642001691942</v>
      </c>
      <c r="V2978" s="58">
        <v>14.094863497818897</v>
      </c>
      <c r="W2978" s="58">
        <v>0.76175704083571438</v>
      </c>
      <c r="X2978" s="58">
        <v>0.58157751201702168</v>
      </c>
      <c r="Y2978" s="58">
        <v>0.8572940502534</v>
      </c>
      <c r="Z2978" s="58">
        <v>0.90200216855373883</v>
      </c>
    </row>
    <row r="2979" spans="19:26" x14ac:dyDescent="0.2">
      <c r="S2979" s="58">
        <v>3.4164614722411963</v>
      </c>
      <c r="T2979" s="58">
        <v>5.35765921203601</v>
      </c>
      <c r="U2979" s="58">
        <v>3.5599403889529366</v>
      </c>
      <c r="V2979" s="58">
        <v>5.276601116258937</v>
      </c>
      <c r="W2979" s="58">
        <v>0.82428397445981216</v>
      </c>
      <c r="X2979" s="58">
        <v>0.60150847235074734</v>
      </c>
      <c r="Y2979" s="58">
        <v>0.78485490143361358</v>
      </c>
      <c r="Z2979" s="58">
        <v>0.92238822658735586</v>
      </c>
    </row>
    <row r="2980" spans="19:26" x14ac:dyDescent="0.2">
      <c r="S2980" s="58">
        <v>3.2548532358373343</v>
      </c>
      <c r="T2980" s="58">
        <v>4.8276617845001129</v>
      </c>
      <c r="U2980" s="58">
        <v>3.4838727076107618</v>
      </c>
      <c r="V2980" s="58">
        <v>5.8941806614786838</v>
      </c>
      <c r="W2980" s="58">
        <v>0.79092903868594788</v>
      </c>
      <c r="X2980" s="58">
        <v>0.57348928151154221</v>
      </c>
      <c r="Y2980" s="58">
        <v>0.80437225159629011</v>
      </c>
      <c r="Z2980" s="58">
        <v>0.93524249651067559</v>
      </c>
    </row>
    <row r="2981" spans="19:26" x14ac:dyDescent="0.2">
      <c r="S2981" s="58">
        <v>7.2507316828019057</v>
      </c>
      <c r="T2981" s="58">
        <v>20.604320404990531</v>
      </c>
      <c r="U2981" s="58">
        <v>6.6891538644156077</v>
      </c>
      <c r="V2981" s="58">
        <v>18.16039019329542</v>
      </c>
      <c r="W2981" s="58">
        <v>0.71982826674082256</v>
      </c>
      <c r="X2981" s="58">
        <v>0.70638754559997829</v>
      </c>
      <c r="Y2981" s="58">
        <v>0.88729372288251385</v>
      </c>
      <c r="Z2981" s="58">
        <v>0.90293073564392901</v>
      </c>
    </row>
    <row r="2982" spans="19:26" x14ac:dyDescent="0.2">
      <c r="S2982" s="58">
        <v>6.4177747796441649</v>
      </c>
      <c r="T2982" s="58">
        <v>20.468230978216447</v>
      </c>
      <c r="U2982" s="58">
        <v>7.1268743884529684</v>
      </c>
      <c r="V2982" s="58">
        <v>30.758766633820919</v>
      </c>
      <c r="W2982" s="58">
        <v>0.82079940755503311</v>
      </c>
      <c r="X2982" s="58">
        <v>0.67732739105963791</v>
      </c>
      <c r="Y2982" s="58">
        <v>0.84505860012441514</v>
      </c>
      <c r="Z2982" s="58">
        <v>0.88976938268329608</v>
      </c>
    </row>
    <row r="2983" spans="19:26" x14ac:dyDescent="0.2">
      <c r="S2983" s="58">
        <v>5.6980788095207249</v>
      </c>
      <c r="T2983" s="58">
        <v>14.802199564439251</v>
      </c>
      <c r="U2983" s="58">
        <v>5.5247136461056732</v>
      </c>
      <c r="V2983" s="58">
        <v>13.144770472686437</v>
      </c>
      <c r="W2983" s="58">
        <v>0.81556172779236868</v>
      </c>
      <c r="X2983" s="58">
        <v>0.65906080259774091</v>
      </c>
      <c r="Y2983" s="58">
        <v>0.82718551992113742</v>
      </c>
      <c r="Z2983" s="58">
        <v>0.89537121781377738</v>
      </c>
    </row>
    <row r="2984" spans="19:26" x14ac:dyDescent="0.2">
      <c r="S2984" s="58">
        <v>6.7987544940898781</v>
      </c>
      <c r="T2984" s="58">
        <v>19.720816328222199</v>
      </c>
      <c r="U2984" s="58">
        <v>7.4806458718735307</v>
      </c>
      <c r="V2984" s="58">
        <v>32.48683388622301</v>
      </c>
      <c r="W2984" s="58">
        <v>0.7726492319967283</v>
      </c>
      <c r="X2984" s="58">
        <v>0.62911698585301934</v>
      </c>
      <c r="Y2984" s="58">
        <v>0.88688277648567337</v>
      </c>
      <c r="Z2984" s="58">
        <v>0.89475326303842029</v>
      </c>
    </row>
    <row r="2985" spans="19:26" x14ac:dyDescent="0.2">
      <c r="S2985" s="58">
        <v>3.8799189190144592</v>
      </c>
      <c r="T2985" s="58">
        <v>6.2225949229600257</v>
      </c>
      <c r="U2985" s="58">
        <v>3.4102848213450168</v>
      </c>
      <c r="V2985" s="58">
        <v>5.8862300146381763</v>
      </c>
      <c r="W2985" s="58">
        <v>0.76939856867729928</v>
      </c>
      <c r="X2985" s="58">
        <v>0.69473359004630808</v>
      </c>
      <c r="Y2985" s="58">
        <v>0.84442513871371272</v>
      </c>
      <c r="Z2985" s="58">
        <v>0.94999182141387739</v>
      </c>
    </row>
    <row r="2986" spans="19:26" x14ac:dyDescent="0.2">
      <c r="S2986" s="58">
        <v>4.0651946634472607</v>
      </c>
      <c r="T2986" s="58">
        <v>7.0499195782316741</v>
      </c>
      <c r="U2986" s="58">
        <v>4.0005463641943981</v>
      </c>
      <c r="V2986" s="58">
        <v>7.1406249543600113</v>
      </c>
      <c r="W2986" s="58">
        <v>0.7693607455872985</v>
      </c>
      <c r="X2986" s="58">
        <v>0.59309730082930257</v>
      </c>
      <c r="Y2986" s="58">
        <v>0.79115367881986276</v>
      </c>
      <c r="Z2986" s="58">
        <v>0.91688861688210133</v>
      </c>
    </row>
    <row r="2987" spans="19:26" x14ac:dyDescent="0.2">
      <c r="S2987" s="58">
        <v>4.7574058920057807</v>
      </c>
      <c r="T2987" s="58">
        <v>8.5896013932118684</v>
      </c>
      <c r="U2987" s="58">
        <v>4.3692509984248433</v>
      </c>
      <c r="V2987" s="58">
        <v>7.5604510054002265</v>
      </c>
      <c r="W2987" s="58">
        <v>0.69294181663249332</v>
      </c>
      <c r="X2987" s="58">
        <v>0.69209157303594149</v>
      </c>
      <c r="Y2987" s="58">
        <v>0.81370928113612639</v>
      </c>
      <c r="Z2987" s="58">
        <v>0.93731897637113193</v>
      </c>
    </row>
    <row r="2988" spans="19:26" x14ac:dyDescent="0.2">
      <c r="S2988" s="58">
        <v>3.8991332180111371</v>
      </c>
      <c r="T2988" s="58">
        <v>6.2514325452367574</v>
      </c>
      <c r="U2988" s="58">
        <v>4.1072796656740449</v>
      </c>
      <c r="V2988" s="58">
        <v>6.3505847577204202</v>
      </c>
      <c r="W2988" s="58">
        <v>0.7654201563504206</v>
      </c>
      <c r="X2988" s="58">
        <v>0.56923929967667697</v>
      </c>
      <c r="Y2988" s="58">
        <v>0.84634726903647017</v>
      </c>
      <c r="Z2988" s="58">
        <v>0.93291199969218441</v>
      </c>
    </row>
    <row r="2989" spans="19:26" x14ac:dyDescent="0.2">
      <c r="S2989" s="58">
        <v>4.7845258290645303</v>
      </c>
      <c r="T2989" s="58">
        <v>8.8746234034706717</v>
      </c>
      <c r="U2989" s="58">
        <v>4.7044155042899884</v>
      </c>
      <c r="V2989" s="58">
        <v>9.1080355971111544</v>
      </c>
      <c r="W2989" s="58">
        <v>0.74560084164336426</v>
      </c>
      <c r="X2989" s="58">
        <v>0.66022438032152575</v>
      </c>
      <c r="Y2989" s="58">
        <v>0.84684665582222718</v>
      </c>
      <c r="Z2989" s="58">
        <v>0.92706254874630378</v>
      </c>
    </row>
    <row r="2990" spans="19:26" x14ac:dyDescent="0.2">
      <c r="S2990" s="58">
        <v>4.5803155595707352</v>
      </c>
      <c r="T2990" s="58">
        <v>7.7986421718676047</v>
      </c>
      <c r="U2990" s="58">
        <v>3.9094578039487726</v>
      </c>
      <c r="V2990" s="58">
        <v>6.6895339334463149</v>
      </c>
      <c r="W2990" s="58">
        <v>0.73161776415892332</v>
      </c>
      <c r="X2990" s="58">
        <v>0.66811470054575051</v>
      </c>
      <c r="Y2990" s="58">
        <v>0.88601997896706686</v>
      </c>
      <c r="Z2990" s="58">
        <v>0.94870805399614577</v>
      </c>
    </row>
    <row r="2991" spans="19:26" x14ac:dyDescent="0.2">
      <c r="S2991" s="58">
        <v>4.8435607202382798</v>
      </c>
      <c r="T2991" s="58">
        <v>8.9323052664501486</v>
      </c>
      <c r="U2991" s="58">
        <v>4.9230609372965972</v>
      </c>
      <c r="V2991" s="58">
        <v>8.065892492826503</v>
      </c>
      <c r="W2991" s="58">
        <v>0.73830272766594607</v>
      </c>
      <c r="X2991" s="58">
        <v>0.72157837965824878</v>
      </c>
      <c r="Y2991" s="58">
        <v>0.8556453865243554</v>
      </c>
      <c r="Z2991" s="58">
        <v>0.93693553925360795</v>
      </c>
    </row>
    <row r="2992" spans="19:26" x14ac:dyDescent="0.2">
      <c r="S2992" s="58">
        <v>5.1839717833198318</v>
      </c>
      <c r="T2992" s="58">
        <v>12.505410989669397</v>
      </c>
      <c r="U2992" s="58">
        <v>5.7486460305236093</v>
      </c>
      <c r="V2992" s="58">
        <v>13.028008851560694</v>
      </c>
      <c r="W2992" s="58">
        <v>0.86273405054820917</v>
      </c>
      <c r="X2992" s="58">
        <v>0.60461558753622735</v>
      </c>
      <c r="Y2992" s="58">
        <v>0.81527873123437589</v>
      </c>
      <c r="Z2992" s="58">
        <v>0.89276617284042281</v>
      </c>
    </row>
    <row r="2993" spans="19:26" x14ac:dyDescent="0.2">
      <c r="S2993" s="58">
        <v>3.4169543564787017</v>
      </c>
      <c r="T2993" s="58">
        <v>5.2955729861103551</v>
      </c>
      <c r="U2993" s="58">
        <v>3.3576860996600812</v>
      </c>
      <c r="V2993" s="58">
        <v>5.12265055805016</v>
      </c>
      <c r="W2993" s="58">
        <v>0.82505519785142556</v>
      </c>
      <c r="X2993" s="58">
        <v>0.67537194327197281</v>
      </c>
      <c r="Y2993" s="58">
        <v>0.80457295612073443</v>
      </c>
      <c r="Z2993" s="58">
        <v>0.93666984230913708</v>
      </c>
    </row>
    <row r="2994" spans="19:26" x14ac:dyDescent="0.2">
      <c r="S2994" s="58">
        <v>4.8499991361860815</v>
      </c>
      <c r="T2994" s="58">
        <v>10.499781990665022</v>
      </c>
      <c r="U2994" s="58">
        <v>4.892401223828756</v>
      </c>
      <c r="V2994" s="58">
        <v>11.257650332146007</v>
      </c>
      <c r="W2994" s="58">
        <v>0.85956940118257763</v>
      </c>
      <c r="X2994" s="58">
        <v>0.75639139800931487</v>
      </c>
      <c r="Y2994" s="58">
        <v>0.82141203871394342</v>
      </c>
      <c r="Z2994" s="58">
        <v>0.90744199743285736</v>
      </c>
    </row>
    <row r="2995" spans="19:26" x14ac:dyDescent="0.2">
      <c r="S2995" s="58">
        <v>4.1360583835244658</v>
      </c>
      <c r="T2995" s="58">
        <v>6.7655732817016698</v>
      </c>
      <c r="U2995" s="58">
        <v>3.9175067656186475</v>
      </c>
      <c r="V2995" s="58">
        <v>5.9180957224152193</v>
      </c>
      <c r="W2995" s="58">
        <v>0.72576727769409621</v>
      </c>
      <c r="X2995" s="58">
        <v>0.59272320625639108</v>
      </c>
      <c r="Y2995" s="58">
        <v>0.83715507737760131</v>
      </c>
      <c r="Z2995" s="58">
        <v>0.93775056884443331</v>
      </c>
    </row>
    <row r="2996" spans="19:26" x14ac:dyDescent="0.2">
      <c r="S2996" s="58">
        <v>4.4330153601715443</v>
      </c>
      <c r="T2996" s="58">
        <v>7.8096712451008488</v>
      </c>
      <c r="U2996" s="58">
        <v>4.4443417100477669</v>
      </c>
      <c r="V2996" s="58">
        <v>6.8014848264938452</v>
      </c>
      <c r="W2996" s="58">
        <v>0.78825843856582845</v>
      </c>
      <c r="X2996" s="58">
        <v>0.6628622748269094</v>
      </c>
      <c r="Y2996" s="58">
        <v>0.87083813085706552</v>
      </c>
      <c r="Z2996" s="58">
        <v>0.93183050509614318</v>
      </c>
    </row>
    <row r="2997" spans="19:26" x14ac:dyDescent="0.2">
      <c r="S2997" s="58">
        <v>7.6250659308221671</v>
      </c>
      <c r="T2997" s="58">
        <v>33.488926043338857</v>
      </c>
      <c r="U2997" s="58">
        <v>6.5072839708135382</v>
      </c>
      <c r="V2997" s="58">
        <v>26.530193794690913</v>
      </c>
      <c r="W2997" s="58">
        <v>0.7678156641947711</v>
      </c>
      <c r="X2997" s="58">
        <v>0.6265885355294547</v>
      </c>
      <c r="Y2997" s="58">
        <v>0.84749870205420419</v>
      </c>
      <c r="Z2997" s="58">
        <v>0.88257674203465619</v>
      </c>
    </row>
    <row r="2998" spans="19:26" x14ac:dyDescent="0.2">
      <c r="S2998" s="58">
        <v>3.6582430124735601</v>
      </c>
      <c r="T2998" s="58">
        <v>6.216054327170478</v>
      </c>
      <c r="U2998" s="58">
        <v>3.9469840480164189</v>
      </c>
      <c r="V2998" s="58">
        <v>5.2019334285113397</v>
      </c>
      <c r="W2998" s="58">
        <v>0.88083539039407632</v>
      </c>
      <c r="X2998" s="58">
        <v>0.67065071345766969</v>
      </c>
      <c r="Y2998" s="58">
        <v>0.77851521318036876</v>
      </c>
      <c r="Z2998" s="58">
        <v>0.91368878568793488</v>
      </c>
    </row>
    <row r="2999" spans="19:26" x14ac:dyDescent="0.2">
      <c r="S2999" s="58">
        <v>7.2847912890367494</v>
      </c>
      <c r="T2999" s="58">
        <v>33.968764024913092</v>
      </c>
      <c r="U2999" s="58">
        <v>8.4839070766263163</v>
      </c>
      <c r="V2999" s="58">
        <v>34.000853752987219</v>
      </c>
      <c r="W2999" s="58">
        <v>0.82070446934720886</v>
      </c>
      <c r="X2999" s="58">
        <v>0.66900986742167201</v>
      </c>
      <c r="Y2999" s="58">
        <v>0.84432862646680562</v>
      </c>
      <c r="Z2999" s="58">
        <v>0.88136496608862902</v>
      </c>
    </row>
    <row r="3000" spans="19:26" x14ac:dyDescent="0.2">
      <c r="S3000" s="58">
        <v>6.1636498973548575</v>
      </c>
      <c r="T3000" s="58">
        <v>14.959452482192052</v>
      </c>
      <c r="U3000" s="58">
        <v>5.0146568395349984</v>
      </c>
      <c r="V3000" s="58">
        <v>10.849157995951565</v>
      </c>
      <c r="W3000" s="58">
        <v>0.71891449485375114</v>
      </c>
      <c r="X3000" s="58">
        <v>0.73324638213946258</v>
      </c>
      <c r="Y3000" s="58">
        <v>0.83738861430596467</v>
      </c>
      <c r="Z3000" s="58">
        <v>0.91066791485117982</v>
      </c>
    </row>
    <row r="3001" spans="19:26" x14ac:dyDescent="0.2">
      <c r="S3001" s="58">
        <v>5.1494427744487083</v>
      </c>
      <c r="T3001" s="58">
        <v>10.896035913734694</v>
      </c>
      <c r="U3001" s="58">
        <v>5.768276193358119</v>
      </c>
      <c r="V3001" s="58">
        <v>11.656049297332148</v>
      </c>
      <c r="W3001" s="58">
        <v>0.76332714781174882</v>
      </c>
      <c r="X3001" s="58">
        <v>0.61452586362617245</v>
      </c>
      <c r="Y3001" s="58">
        <v>0.8198847327847818</v>
      </c>
      <c r="Z3001" s="58">
        <v>0.90609355690782312</v>
      </c>
    </row>
    <row r="3002" spans="19:26" x14ac:dyDescent="0.2">
      <c r="S3002" s="58">
        <v>4.1031852258071275</v>
      </c>
      <c r="T3002" s="58">
        <v>6.6458073019726047</v>
      </c>
      <c r="U3002" s="58">
        <v>4.2846664426550678</v>
      </c>
      <c r="V3002" s="58">
        <v>8.7574786666994378</v>
      </c>
      <c r="W3002" s="58">
        <v>0.74771734545540314</v>
      </c>
      <c r="X3002" s="58">
        <v>0.64660179806180074</v>
      </c>
      <c r="Y3002" s="58">
        <v>0.86544009676090972</v>
      </c>
      <c r="Z3002" s="58">
        <v>0.94872881877274107</v>
      </c>
    </row>
    <row r="3003" spans="19:26" x14ac:dyDescent="0.2">
      <c r="S3003" s="58">
        <v>3.4466360989377911</v>
      </c>
      <c r="T3003" s="58">
        <v>5.35094654726743</v>
      </c>
      <c r="U3003" s="58">
        <v>3.8501388055841343</v>
      </c>
      <c r="V3003" s="58">
        <v>7.3896390371002427</v>
      </c>
      <c r="W3003" s="58">
        <v>0.87576619289357016</v>
      </c>
      <c r="X3003" s="58">
        <v>0.69870427473340035</v>
      </c>
      <c r="Y3003" s="58">
        <v>0.84568336248157883</v>
      </c>
      <c r="Z3003" s="58">
        <v>0.9407603629281176</v>
      </c>
    </row>
    <row r="3004" spans="19:26" x14ac:dyDescent="0.2">
      <c r="S3004" s="58">
        <v>4.3116707863923835</v>
      </c>
      <c r="T3004" s="58">
        <v>7.6642185193239865</v>
      </c>
      <c r="U3004" s="58">
        <v>4.5241228546447783</v>
      </c>
      <c r="V3004" s="58">
        <v>6.9126555473417524</v>
      </c>
      <c r="W3004" s="58">
        <v>0.81576040125215543</v>
      </c>
      <c r="X3004" s="58">
        <v>0.80613700018642653</v>
      </c>
      <c r="Y3004" s="58">
        <v>0.85575808345066551</v>
      </c>
      <c r="Z3004" s="58">
        <v>0.94062062020186044</v>
      </c>
    </row>
    <row r="3005" spans="19:26" x14ac:dyDescent="0.2">
      <c r="S3005" s="58">
        <v>5.9244442788895766</v>
      </c>
      <c r="T3005" s="58">
        <v>13.288863648319531</v>
      </c>
      <c r="U3005" s="58">
        <v>6.5110193855478062</v>
      </c>
      <c r="V3005" s="58">
        <v>14.345309025378901</v>
      </c>
      <c r="W3005" s="58">
        <v>0.75902889820048369</v>
      </c>
      <c r="X3005" s="58">
        <v>0.71547851238477855</v>
      </c>
      <c r="Y3005" s="58">
        <v>0.89366481431940592</v>
      </c>
      <c r="Z3005" s="58">
        <v>0.91659935536665404</v>
      </c>
    </row>
    <row r="3006" spans="19:26" x14ac:dyDescent="0.2">
      <c r="S3006" s="58">
        <v>6.6427951066492357</v>
      </c>
      <c r="T3006" s="58">
        <v>19.996662972604344</v>
      </c>
      <c r="U3006" s="58">
        <v>6.7772343978498126</v>
      </c>
      <c r="V3006" s="58">
        <v>25.426439104912621</v>
      </c>
      <c r="W3006" s="58">
        <v>0.73866585572671739</v>
      </c>
      <c r="X3006" s="58">
        <v>0.59525973247716646</v>
      </c>
      <c r="Y3006" s="58">
        <v>0.82265189890194468</v>
      </c>
      <c r="Z3006" s="58">
        <v>0.89032793468540949</v>
      </c>
    </row>
    <row r="3007" spans="19:26" x14ac:dyDescent="0.2">
      <c r="S3007" s="58">
        <v>3.6572297824255475</v>
      </c>
      <c r="T3007" s="58">
        <v>5.7249011024437788</v>
      </c>
      <c r="U3007" s="58">
        <v>4.3283963476996385</v>
      </c>
      <c r="V3007" s="58">
        <v>7.7361416330191997</v>
      </c>
      <c r="W3007" s="58">
        <v>0.8091236814588002</v>
      </c>
      <c r="X3007" s="58">
        <v>0.57059575218289238</v>
      </c>
      <c r="Y3007" s="58">
        <v>0.85338659990259336</v>
      </c>
      <c r="Z3007" s="58">
        <v>0.93209575475544948</v>
      </c>
    </row>
    <row r="3008" spans="19:26" x14ac:dyDescent="0.2">
      <c r="S3008" s="58">
        <v>4.2858149219870709</v>
      </c>
      <c r="T3008" s="58">
        <v>7.8991338246919431</v>
      </c>
      <c r="U3008" s="58">
        <v>4.4030117840740628</v>
      </c>
      <c r="V3008" s="58">
        <v>9.5462857151155571</v>
      </c>
      <c r="W3008" s="58">
        <v>0.80469316013269976</v>
      </c>
      <c r="X3008" s="58">
        <v>0.61599454987302771</v>
      </c>
      <c r="Y3008" s="58">
        <v>0.80307278869739374</v>
      </c>
      <c r="Z3008" s="58">
        <v>0.91151268199754909</v>
      </c>
    </row>
    <row r="3009" spans="19:26" x14ac:dyDescent="0.2">
      <c r="S3009" s="58">
        <v>4.8268267778617764</v>
      </c>
      <c r="T3009" s="58">
        <v>10.239955010987952</v>
      </c>
      <c r="U3009" s="58">
        <v>4.2214083893259975</v>
      </c>
      <c r="V3009" s="58">
        <v>10.522452105780882</v>
      </c>
      <c r="W3009" s="58">
        <v>0.79820305290962723</v>
      </c>
      <c r="X3009" s="58">
        <v>0.76441161430413529</v>
      </c>
      <c r="Y3009" s="58">
        <v>0.79106105796559256</v>
      </c>
      <c r="Z3009" s="58">
        <v>0.91050522335387152</v>
      </c>
    </row>
    <row r="3010" spans="19:26" x14ac:dyDescent="0.2">
      <c r="S3010" s="58">
        <v>6.3908896815532508</v>
      </c>
      <c r="T3010" s="58">
        <v>21.183835883808872</v>
      </c>
      <c r="U3010" s="58">
        <v>6.0627890623628264</v>
      </c>
      <c r="V3010" s="58">
        <v>27.689725869237936</v>
      </c>
      <c r="W3010" s="58">
        <v>0.78480224820478239</v>
      </c>
      <c r="X3010" s="58">
        <v>0.65515214617238682</v>
      </c>
      <c r="Y3010" s="58">
        <v>0.80220872241635877</v>
      </c>
      <c r="Z3010" s="58">
        <v>0.8871678928106127</v>
      </c>
    </row>
    <row r="3011" spans="19:26" x14ac:dyDescent="0.2">
      <c r="S3011" s="58">
        <v>4.6307773899798077</v>
      </c>
      <c r="T3011" s="58">
        <v>7.9432457430253507</v>
      </c>
      <c r="U3011" s="58">
        <v>4.9057793079388148</v>
      </c>
      <c r="V3011" s="58">
        <v>8.9971805839876566</v>
      </c>
      <c r="W3011" s="58">
        <v>0.71155352455862642</v>
      </c>
      <c r="X3011" s="58">
        <v>0.64196405363961162</v>
      </c>
      <c r="Y3011" s="58">
        <v>0.86374875530480133</v>
      </c>
      <c r="Z3011" s="58">
        <v>0.94367478319024567</v>
      </c>
    </row>
    <row r="3012" spans="19:26" x14ac:dyDescent="0.2">
      <c r="S3012" s="58">
        <v>5.0206642200917067</v>
      </c>
      <c r="T3012" s="58">
        <v>11.456668431587509</v>
      </c>
      <c r="U3012" s="58">
        <v>5.5806692956646344</v>
      </c>
      <c r="V3012" s="58">
        <v>12.467763848883992</v>
      </c>
      <c r="W3012" s="58">
        <v>0.83889236662253497</v>
      </c>
      <c r="X3012" s="58">
        <v>0.61403179975212674</v>
      </c>
      <c r="Y3012" s="58">
        <v>0.80475026034882957</v>
      </c>
      <c r="Z3012" s="58">
        <v>0.89590097086163956</v>
      </c>
    </row>
    <row r="3013" spans="19:26" x14ac:dyDescent="0.2">
      <c r="S3013" s="58">
        <v>3.8403823910217887</v>
      </c>
      <c r="T3013" s="58">
        <v>6.1568691349481943</v>
      </c>
      <c r="U3013" s="58">
        <v>4.0608468877185864</v>
      </c>
      <c r="V3013" s="58">
        <v>7.7482117109135338</v>
      </c>
      <c r="W3013" s="58">
        <v>0.74449584854792961</v>
      </c>
      <c r="X3013" s="58">
        <v>0.59386389526764449</v>
      </c>
      <c r="Y3013" s="58">
        <v>0.81311954798012243</v>
      </c>
      <c r="Z3013" s="58">
        <v>0.93395918145609613</v>
      </c>
    </row>
    <row r="3014" spans="19:26" x14ac:dyDescent="0.2">
      <c r="S3014" s="58">
        <v>3.7440630481711388</v>
      </c>
      <c r="T3014" s="58">
        <v>6.0049786346505751</v>
      </c>
      <c r="U3014" s="58">
        <v>2.7619927714183645</v>
      </c>
      <c r="V3014" s="58">
        <v>5.0191261033101897</v>
      </c>
      <c r="W3014" s="58">
        <v>0.78789789184090409</v>
      </c>
      <c r="X3014" s="58">
        <v>0.63480247552182378</v>
      </c>
      <c r="Y3014" s="58">
        <v>0.82316689565344048</v>
      </c>
      <c r="Z3014" s="58">
        <v>0.93477977920573074</v>
      </c>
    </row>
    <row r="3015" spans="19:26" x14ac:dyDescent="0.2">
      <c r="S3015" s="58">
        <v>4.0251596721426193</v>
      </c>
      <c r="T3015" s="58">
        <v>6.5657966218487864</v>
      </c>
      <c r="U3015" s="58">
        <v>4.1739174329683149</v>
      </c>
      <c r="V3015" s="58">
        <v>4.6646861448963479</v>
      </c>
      <c r="W3015" s="58">
        <v>0.68367720611092619</v>
      </c>
      <c r="X3015" s="58">
        <v>0.58264675577296465</v>
      </c>
      <c r="Y3015" s="58">
        <v>0.77728496485040899</v>
      </c>
      <c r="Z3015" s="58">
        <v>0.93322596391357937</v>
      </c>
    </row>
    <row r="3016" spans="19:26" x14ac:dyDescent="0.2">
      <c r="S3016" s="58">
        <v>3.043616420610415</v>
      </c>
      <c r="T3016" s="58">
        <v>4.443212204970731</v>
      </c>
      <c r="U3016" s="58">
        <v>2.8921414050732981</v>
      </c>
      <c r="V3016" s="58">
        <v>4.0768435533233411</v>
      </c>
      <c r="W3016" s="58">
        <v>0.81091014663595162</v>
      </c>
      <c r="X3016" s="58">
        <v>0.52891688932967551</v>
      </c>
      <c r="Y3016" s="58">
        <v>0.77082978268940394</v>
      </c>
      <c r="Z3016" s="58">
        <v>0.92199390079606369</v>
      </c>
    </row>
    <row r="3017" spans="19:26" x14ac:dyDescent="0.2">
      <c r="S3017" s="58">
        <v>5.0996201494334503</v>
      </c>
      <c r="T3017" s="58">
        <v>9.8898426643149229</v>
      </c>
      <c r="U3017" s="58">
        <v>5.2501746953196058</v>
      </c>
      <c r="V3017" s="58">
        <v>8.563208776231189</v>
      </c>
      <c r="W3017" s="58">
        <v>0.74987603793930235</v>
      </c>
      <c r="X3017" s="58">
        <v>0.59833105816362819</v>
      </c>
      <c r="Y3017" s="58">
        <v>0.86597246355428625</v>
      </c>
      <c r="Z3017" s="58">
        <v>0.91736736700670685</v>
      </c>
    </row>
    <row r="3018" spans="19:26" x14ac:dyDescent="0.2">
      <c r="S3018" s="58">
        <v>3.8217233961617803</v>
      </c>
      <c r="T3018" s="58">
        <v>6.4373177720686821</v>
      </c>
      <c r="U3018" s="58">
        <v>3.5812824335361109</v>
      </c>
      <c r="V3018" s="58">
        <v>7.0523509675368929</v>
      </c>
      <c r="W3018" s="58">
        <v>0.80419928826143916</v>
      </c>
      <c r="X3018" s="58">
        <v>0.7034822319884565</v>
      </c>
      <c r="Y3018" s="58">
        <v>0.79039376324967381</v>
      </c>
      <c r="Z3018" s="58">
        <v>0.92744309121922519</v>
      </c>
    </row>
    <row r="3019" spans="19:26" x14ac:dyDescent="0.2">
      <c r="S3019" s="58">
        <v>4.919596318908372</v>
      </c>
      <c r="T3019" s="58">
        <v>9.3045986847175488</v>
      </c>
      <c r="U3019" s="58">
        <v>4.9896442061392632</v>
      </c>
      <c r="V3019" s="58">
        <v>10.047448471864929</v>
      </c>
      <c r="W3019" s="58">
        <v>0.7696240775491604</v>
      </c>
      <c r="X3019" s="58">
        <v>0.66517106628034428</v>
      </c>
      <c r="Y3019" s="58">
        <v>0.87668745759554378</v>
      </c>
      <c r="Z3019" s="58">
        <v>0.92605735454810068</v>
      </c>
    </row>
    <row r="3020" spans="19:26" x14ac:dyDescent="0.2">
      <c r="S3020" s="58">
        <v>3.1922988010989677</v>
      </c>
      <c r="T3020" s="58">
        <v>4.636696002598625</v>
      </c>
      <c r="U3020" s="58">
        <v>3.1436815627718704</v>
      </c>
      <c r="V3020" s="58">
        <v>4.2576223151506909</v>
      </c>
      <c r="W3020" s="58">
        <v>0.85179932629250166</v>
      </c>
      <c r="X3020" s="58">
        <v>0.62083073112674048</v>
      </c>
      <c r="Y3020" s="58">
        <v>0.87143118905818662</v>
      </c>
      <c r="Z3020" s="58">
        <v>0.95134622136802083</v>
      </c>
    </row>
    <row r="3021" spans="19:26" x14ac:dyDescent="0.2">
      <c r="S3021" s="58">
        <v>4.5723257070137233</v>
      </c>
      <c r="T3021" s="58">
        <v>8.6474916722773294</v>
      </c>
      <c r="U3021" s="58">
        <v>5.0726390398221541</v>
      </c>
      <c r="V3021" s="58">
        <v>9.14786958661605</v>
      </c>
      <c r="W3021" s="58">
        <v>0.71924471683517199</v>
      </c>
      <c r="X3021" s="58">
        <v>0.54541000732522349</v>
      </c>
      <c r="Y3021" s="58">
        <v>0.77159765558592441</v>
      </c>
      <c r="Z3021" s="58">
        <v>0.90701595890695863</v>
      </c>
    </row>
    <row r="3022" spans="19:26" x14ac:dyDescent="0.2">
      <c r="S3022" s="58">
        <v>6.2064598068890318</v>
      </c>
      <c r="T3022" s="58">
        <v>17.11112401817195</v>
      </c>
      <c r="U3022" s="58">
        <v>7.7762335518497636</v>
      </c>
      <c r="V3022" s="58">
        <v>20.623473965308037</v>
      </c>
      <c r="W3022" s="58">
        <v>0.80218233426773233</v>
      </c>
      <c r="X3022" s="58">
        <v>0.66185400824383134</v>
      </c>
      <c r="Y3022" s="58">
        <v>0.86069942795125143</v>
      </c>
      <c r="Z3022" s="58">
        <v>0.8957201625993213</v>
      </c>
    </row>
    <row r="3023" spans="19:26" x14ac:dyDescent="0.2">
      <c r="S3023" s="58">
        <v>3.6973105256563707</v>
      </c>
      <c r="T3023" s="58">
        <v>5.9143688424421663</v>
      </c>
      <c r="U3023" s="58">
        <v>3.4899998715095308</v>
      </c>
      <c r="V3023" s="58">
        <v>5.4943207788433757</v>
      </c>
      <c r="W3023" s="58">
        <v>0.84841446654806818</v>
      </c>
      <c r="X3023" s="58">
        <v>0.64376429205655716</v>
      </c>
      <c r="Y3023" s="58">
        <v>0.85976903180586128</v>
      </c>
      <c r="Z3023" s="58">
        <v>0.93466767398950534</v>
      </c>
    </row>
    <row r="3024" spans="19:26" x14ac:dyDescent="0.2">
      <c r="S3024" s="58">
        <v>6.5475182412623152</v>
      </c>
      <c r="T3024" s="58">
        <v>17.376685478109941</v>
      </c>
      <c r="U3024" s="58">
        <v>6.7832414745030976</v>
      </c>
      <c r="V3024" s="58">
        <v>14.851177892678908</v>
      </c>
      <c r="W3024" s="58">
        <v>0.74854958548921635</v>
      </c>
      <c r="X3024" s="58">
        <v>0.74017753290501231</v>
      </c>
      <c r="Y3024" s="58">
        <v>0.87106880700306466</v>
      </c>
      <c r="Z3024" s="58">
        <v>0.90566867948529273</v>
      </c>
    </row>
    <row r="3025" spans="19:26" x14ac:dyDescent="0.2">
      <c r="S3025" s="58">
        <v>5.0111789487832983</v>
      </c>
      <c r="T3025" s="58">
        <v>10.441666927384107</v>
      </c>
      <c r="U3025" s="58">
        <v>4.7430952161212865</v>
      </c>
      <c r="V3025" s="58">
        <v>9.4713636480922432</v>
      </c>
      <c r="W3025" s="58">
        <v>0.78079472979759157</v>
      </c>
      <c r="X3025" s="58">
        <v>0.76198711107899497</v>
      </c>
      <c r="Y3025" s="58">
        <v>0.82219908940056075</v>
      </c>
      <c r="Z3025" s="58">
        <v>0.91724900508019191</v>
      </c>
    </row>
    <row r="3026" spans="19:26" x14ac:dyDescent="0.2">
      <c r="S3026" s="58">
        <v>6.4649085396755499</v>
      </c>
      <c r="T3026" s="58">
        <v>16.247318146068114</v>
      </c>
      <c r="U3026" s="58">
        <v>6.5920613000137536</v>
      </c>
      <c r="V3026" s="58">
        <v>14.522740121637201</v>
      </c>
      <c r="W3026" s="58">
        <v>0.71549634994056843</v>
      </c>
      <c r="X3026" s="58">
        <v>0.73422269126205353</v>
      </c>
      <c r="Y3026" s="58">
        <v>0.8515167523606374</v>
      </c>
      <c r="Z3026" s="58">
        <v>0.90986317951847795</v>
      </c>
    </row>
    <row r="3027" spans="19:26" x14ac:dyDescent="0.2">
      <c r="S3027" s="58">
        <v>3.4338773717567541</v>
      </c>
      <c r="T3027" s="58">
        <v>5.3640049177498614</v>
      </c>
      <c r="U3027" s="58">
        <v>3.7814074024141564</v>
      </c>
      <c r="V3027" s="58">
        <v>6.1975245612540402</v>
      </c>
      <c r="W3027" s="58">
        <v>0.797096416778446</v>
      </c>
      <c r="X3027" s="58">
        <v>0.58474258018214464</v>
      </c>
      <c r="Y3027" s="58">
        <v>0.77931897265369343</v>
      </c>
      <c r="Z3027" s="58">
        <v>0.92305927380908603</v>
      </c>
    </row>
    <row r="3028" spans="19:26" x14ac:dyDescent="0.2">
      <c r="S3028" s="58">
        <v>4.0443034430835336</v>
      </c>
      <c r="T3028" s="58">
        <v>6.8076713828661131</v>
      </c>
      <c r="U3028" s="58">
        <v>4.4927774661029254</v>
      </c>
      <c r="V3028" s="58">
        <v>6.7013679984754457</v>
      </c>
      <c r="W3028" s="58">
        <v>0.77658784199598074</v>
      </c>
      <c r="X3028" s="58">
        <v>0.68082041027261209</v>
      </c>
      <c r="Y3028" s="58">
        <v>0.82600041289093096</v>
      </c>
      <c r="Z3028" s="58">
        <v>0.93517238012306325</v>
      </c>
    </row>
    <row r="3029" spans="19:26" x14ac:dyDescent="0.2">
      <c r="S3029" s="58">
        <v>5.617240891488942</v>
      </c>
      <c r="T3029" s="58">
        <v>14.355601899502533</v>
      </c>
      <c r="U3029" s="58">
        <v>6.0854404902067403</v>
      </c>
      <c r="V3029" s="58">
        <v>16.233626207495018</v>
      </c>
      <c r="W3029" s="58">
        <v>0.80855480384498135</v>
      </c>
      <c r="X3029" s="58">
        <v>0.70847347876116762</v>
      </c>
      <c r="Y3029" s="58">
        <v>0.81812253986797734</v>
      </c>
      <c r="Z3029" s="58">
        <v>0.89828022103442462</v>
      </c>
    </row>
    <row r="3030" spans="19:26" x14ac:dyDescent="0.2">
      <c r="S3030" s="58">
        <v>3.752780190360554</v>
      </c>
      <c r="T3030" s="58">
        <v>6.0842674529895637</v>
      </c>
      <c r="U3030" s="58">
        <v>3.8328573827742294</v>
      </c>
      <c r="V3030" s="58">
        <v>7.0972830768129977</v>
      </c>
      <c r="W3030" s="58">
        <v>0.82177227504459893</v>
      </c>
      <c r="X3030" s="58">
        <v>0.65464226761855837</v>
      </c>
      <c r="Y3030" s="58">
        <v>0.83538133343563137</v>
      </c>
      <c r="Z3030" s="58">
        <v>0.93321421160866969</v>
      </c>
    </row>
    <row r="3031" spans="19:26" x14ac:dyDescent="0.2">
      <c r="S3031" s="58">
        <v>3.9004975183212522</v>
      </c>
      <c r="T3031" s="58">
        <v>6.5339243580656357</v>
      </c>
      <c r="U3031" s="58">
        <v>3.4315357944999056</v>
      </c>
      <c r="V3031" s="58">
        <v>5.7115584235464825</v>
      </c>
      <c r="W3031" s="58">
        <v>0.7983245587059753</v>
      </c>
      <c r="X3031" s="58">
        <v>0.7282373368789874</v>
      </c>
      <c r="Y3031" s="58">
        <v>0.81331305640564366</v>
      </c>
      <c r="Z3031" s="58">
        <v>0.93598916911466234</v>
      </c>
    </row>
    <row r="3032" spans="19:26" x14ac:dyDescent="0.2">
      <c r="S3032" s="58">
        <v>4.3170440831471808</v>
      </c>
      <c r="T3032" s="58">
        <v>7.9919315478289175</v>
      </c>
      <c r="U3032" s="58">
        <v>4.6233680845088632</v>
      </c>
      <c r="V3032" s="58">
        <v>8.8489655774987988</v>
      </c>
      <c r="W3032" s="58">
        <v>0.81857997657079984</v>
      </c>
      <c r="X3032" s="58">
        <v>0.59633433745199227</v>
      </c>
      <c r="Y3032" s="58">
        <v>0.81524769320568757</v>
      </c>
      <c r="Z3032" s="58">
        <v>0.90973045599467417</v>
      </c>
    </row>
    <row r="3033" spans="19:26" x14ac:dyDescent="0.2">
      <c r="S3033" s="58">
        <v>3.420713479772282</v>
      </c>
      <c r="T3033" s="58">
        <v>5.2984665424963548</v>
      </c>
      <c r="U3033" s="58">
        <v>3.1950724119441802</v>
      </c>
      <c r="V3033" s="58">
        <v>4.6512152365094197</v>
      </c>
      <c r="W3033" s="58">
        <v>0.85214138373632098</v>
      </c>
      <c r="X3033" s="58">
        <v>0.62474913622520345</v>
      </c>
      <c r="Y3033" s="58">
        <v>0.82469570894947453</v>
      </c>
      <c r="Z3033" s="58">
        <v>0.93089733066466285</v>
      </c>
    </row>
    <row r="3034" spans="19:26" x14ac:dyDescent="0.2">
      <c r="S3034" s="58">
        <v>4.7779026537146585</v>
      </c>
      <c r="T3034" s="58">
        <v>9.4934530879104173</v>
      </c>
      <c r="U3034" s="58">
        <v>4.6208774165421742</v>
      </c>
      <c r="V3034" s="58">
        <v>8.6074925803064044</v>
      </c>
      <c r="W3034" s="58">
        <v>0.78025579096481323</v>
      </c>
      <c r="X3034" s="58">
        <v>0.6841714528910392</v>
      </c>
      <c r="Y3034" s="58">
        <v>0.81675618095479141</v>
      </c>
      <c r="Z3034" s="58">
        <v>0.9146597222144548</v>
      </c>
    </row>
    <row r="3035" spans="19:26" x14ac:dyDescent="0.2">
      <c r="S3035" s="58">
        <v>4.0437547825690423</v>
      </c>
      <c r="T3035" s="58">
        <v>6.9568041722619309</v>
      </c>
      <c r="U3035" s="58">
        <v>4.2633453612276622</v>
      </c>
      <c r="V3035" s="58">
        <v>10.546308054772767</v>
      </c>
      <c r="W3035" s="58">
        <v>0.77675971602134575</v>
      </c>
      <c r="X3035" s="58">
        <v>0.57678934843347807</v>
      </c>
      <c r="Y3035" s="58">
        <v>0.80043269422378727</v>
      </c>
      <c r="Z3035" s="58">
        <v>0.91657364408349651</v>
      </c>
    </row>
    <row r="3036" spans="19:26" x14ac:dyDescent="0.2">
      <c r="S3036" s="58">
        <v>3.8637445010345619</v>
      </c>
      <c r="T3036" s="58">
        <v>6.3060816041811805</v>
      </c>
      <c r="U3036" s="58">
        <v>3.9243436341555746</v>
      </c>
      <c r="V3036" s="58">
        <v>6.9801097170688093</v>
      </c>
      <c r="W3036" s="58">
        <v>0.78299928108303007</v>
      </c>
      <c r="X3036" s="58">
        <v>0.74106460866912516</v>
      </c>
      <c r="Y3036" s="58">
        <v>0.82656404543926643</v>
      </c>
      <c r="Z3036" s="58">
        <v>0.9468893301996697</v>
      </c>
    </row>
    <row r="3037" spans="19:26" x14ac:dyDescent="0.2">
      <c r="S3037" s="58">
        <v>2.7270428142617469</v>
      </c>
      <c r="T3037" s="58">
        <v>3.7355911124639958</v>
      </c>
      <c r="U3037" s="58">
        <v>2.8269553115263371</v>
      </c>
      <c r="V3037" s="58">
        <v>3.6774927091347624</v>
      </c>
      <c r="W3037" s="58">
        <v>0.86946379763042525</v>
      </c>
      <c r="X3037" s="58">
        <v>0.65452358310376746</v>
      </c>
      <c r="Y3037" s="58">
        <v>0.81378905199368079</v>
      </c>
      <c r="Z3037" s="58">
        <v>0.95461150369006742</v>
      </c>
    </row>
    <row r="3038" spans="19:26" x14ac:dyDescent="0.2">
      <c r="S3038" s="58">
        <v>3.8393931636683094</v>
      </c>
      <c r="T3038" s="58">
        <v>6.3984089168983207</v>
      </c>
      <c r="U3038" s="58">
        <v>4.1888023737910443</v>
      </c>
      <c r="V3038" s="58">
        <v>6.3482288034778369</v>
      </c>
      <c r="W3038" s="58">
        <v>0.80964637816307095</v>
      </c>
      <c r="X3038" s="58">
        <v>0.72477646979126709</v>
      </c>
      <c r="Y3038" s="58">
        <v>0.81212436250500442</v>
      </c>
      <c r="Z3038" s="58">
        <v>0.93460047134846636</v>
      </c>
    </row>
    <row r="3039" spans="19:26" x14ac:dyDescent="0.2">
      <c r="S3039" s="58">
        <v>5.9886377205464116</v>
      </c>
      <c r="T3039" s="58">
        <v>14.322435956702229</v>
      </c>
      <c r="U3039" s="58">
        <v>5.3596109155399354</v>
      </c>
      <c r="V3039" s="58">
        <v>10.613918707635817</v>
      </c>
      <c r="W3039" s="58">
        <v>0.71996756413108987</v>
      </c>
      <c r="X3039" s="58">
        <v>0.66344578577306856</v>
      </c>
      <c r="Y3039" s="58">
        <v>0.82503009435375174</v>
      </c>
      <c r="Z3039" s="58">
        <v>0.90567349693485144</v>
      </c>
    </row>
    <row r="3040" spans="19:26" x14ac:dyDescent="0.2">
      <c r="S3040" s="58">
        <v>3.6715941173483535</v>
      </c>
      <c r="T3040" s="58">
        <v>5.8737000023572872</v>
      </c>
      <c r="U3040" s="58">
        <v>3.9746306295008891</v>
      </c>
      <c r="V3040" s="58">
        <v>5.8214800194264829</v>
      </c>
      <c r="W3040" s="58">
        <v>0.7611052240982803</v>
      </c>
      <c r="X3040" s="58">
        <v>0.65627489265324102</v>
      </c>
      <c r="Y3040" s="58">
        <v>0.78714110605955723</v>
      </c>
      <c r="Z3040" s="58">
        <v>0.93483739818192702</v>
      </c>
    </row>
    <row r="3041" spans="19:26" x14ac:dyDescent="0.2">
      <c r="S3041" s="58">
        <v>3.1848998606456913</v>
      </c>
      <c r="T3041" s="58">
        <v>4.6675611639475569</v>
      </c>
      <c r="U3041" s="58">
        <v>3.3408739949983222</v>
      </c>
      <c r="V3041" s="58">
        <v>4.8652599617555499</v>
      </c>
      <c r="W3041" s="58">
        <v>0.8126749166945364</v>
      </c>
      <c r="X3041" s="58">
        <v>0.64283749572722293</v>
      </c>
      <c r="Y3041" s="58">
        <v>0.81839915538809971</v>
      </c>
      <c r="Z3041" s="58">
        <v>0.94772515482367181</v>
      </c>
    </row>
    <row r="3042" spans="19:26" x14ac:dyDescent="0.2">
      <c r="S3042" s="58">
        <v>3.8694338034093536</v>
      </c>
      <c r="T3042" s="58">
        <v>6.3932787940154947</v>
      </c>
      <c r="U3042" s="58">
        <v>3.6536623767474992</v>
      </c>
      <c r="V3042" s="58">
        <v>5.090693024556824</v>
      </c>
      <c r="W3042" s="58">
        <v>0.77808240474937018</v>
      </c>
      <c r="X3042" s="58">
        <v>0.6518709525956824</v>
      </c>
      <c r="Y3042" s="58">
        <v>0.80789377386091776</v>
      </c>
      <c r="Z3042" s="58">
        <v>0.93102284278150926</v>
      </c>
    </row>
    <row r="3043" spans="19:26" x14ac:dyDescent="0.2">
      <c r="S3043" s="58">
        <v>3.2209644796639112</v>
      </c>
      <c r="T3043" s="58">
        <v>4.7569150141464718</v>
      </c>
      <c r="U3043" s="58">
        <v>3.4909337045578499</v>
      </c>
      <c r="V3043" s="58">
        <v>4.625015748726204</v>
      </c>
      <c r="W3043" s="58">
        <v>0.82724745881470163</v>
      </c>
      <c r="X3043" s="58">
        <v>0.61763904381236534</v>
      </c>
      <c r="Y3043" s="58">
        <v>0.82647204782333417</v>
      </c>
      <c r="Z3043" s="58">
        <v>0.94182336976882219</v>
      </c>
    </row>
    <row r="3044" spans="19:26" x14ac:dyDescent="0.2">
      <c r="S3044" s="58">
        <v>6.4734400023733638</v>
      </c>
      <c r="T3044" s="58">
        <v>15.106394473629004</v>
      </c>
      <c r="U3044" s="58">
        <v>5.9376961033856119</v>
      </c>
      <c r="V3044" s="58">
        <v>12.262851559173896</v>
      </c>
      <c r="W3044" s="58">
        <v>0.70377988498917821</v>
      </c>
      <c r="X3044" s="58">
        <v>0.72554914123017866</v>
      </c>
      <c r="Y3044" s="58">
        <v>0.87655930529416537</v>
      </c>
      <c r="Z3044" s="58">
        <v>0.91806931774884737</v>
      </c>
    </row>
    <row r="3045" spans="19:26" x14ac:dyDescent="0.2">
      <c r="S3045" s="58">
        <v>3.5165299054222765</v>
      </c>
      <c r="T3045" s="58">
        <v>5.478021954404297</v>
      </c>
      <c r="U3045" s="58">
        <v>4.1139062607309329</v>
      </c>
      <c r="V3045" s="58">
        <v>6.236777138987037</v>
      </c>
      <c r="W3045" s="58">
        <v>0.80356131161202904</v>
      </c>
      <c r="X3045" s="58">
        <v>0.64218121771840253</v>
      </c>
      <c r="Y3045" s="58">
        <v>0.81330066365139386</v>
      </c>
      <c r="Z3045" s="58">
        <v>0.93638875847314262</v>
      </c>
    </row>
    <row r="3046" spans="19:26" x14ac:dyDescent="0.2">
      <c r="S3046" s="58">
        <v>5.5096169938258779</v>
      </c>
      <c r="T3046" s="58">
        <v>11.759518274440115</v>
      </c>
      <c r="U3046" s="58">
        <v>5.2972831335988317</v>
      </c>
      <c r="V3046" s="58">
        <v>11.603791561005</v>
      </c>
      <c r="W3046" s="58">
        <v>0.77444904042828488</v>
      </c>
      <c r="X3046" s="58">
        <v>0.68856250465786295</v>
      </c>
      <c r="Y3046" s="58">
        <v>0.88124215917575088</v>
      </c>
      <c r="Z3046" s="58">
        <v>0.91611924354309693</v>
      </c>
    </row>
    <row r="3047" spans="19:26" x14ac:dyDescent="0.2">
      <c r="S3047" s="58">
        <v>4.657333564399587</v>
      </c>
      <c r="T3047" s="58">
        <v>8.2356764475123025</v>
      </c>
      <c r="U3047" s="58">
        <v>4.8269059792059075</v>
      </c>
      <c r="V3047" s="58">
        <v>8.950627906891766</v>
      </c>
      <c r="W3047" s="58">
        <v>0.72583149809062419</v>
      </c>
      <c r="X3047" s="58">
        <v>0.75393967490979341</v>
      </c>
      <c r="Y3047" s="58">
        <v>0.85104653299346344</v>
      </c>
      <c r="Z3047" s="58">
        <v>0.94889750496283487</v>
      </c>
    </row>
    <row r="3048" spans="19:26" x14ac:dyDescent="0.2">
      <c r="S3048" s="58">
        <v>5.07909437338472</v>
      </c>
      <c r="T3048" s="58">
        <v>10.177625541509649</v>
      </c>
      <c r="U3048" s="58">
        <v>4.8475299131708187</v>
      </c>
      <c r="V3048" s="58">
        <v>9.8483512908427002</v>
      </c>
      <c r="W3048" s="58">
        <v>0.79278024677686021</v>
      </c>
      <c r="X3048" s="58">
        <v>0.70702363465267926</v>
      </c>
      <c r="Y3048" s="58">
        <v>0.87530201175883537</v>
      </c>
      <c r="Z3048" s="58">
        <v>0.92129202825030909</v>
      </c>
    </row>
    <row r="3049" spans="19:26" x14ac:dyDescent="0.2">
      <c r="S3049" s="58">
        <v>3.0569199842470938</v>
      </c>
      <c r="T3049" s="58">
        <v>4.3080348263334942</v>
      </c>
      <c r="U3049" s="58">
        <v>2.6508015313577098</v>
      </c>
      <c r="V3049" s="58">
        <v>3.5787803923952262</v>
      </c>
      <c r="W3049" s="58">
        <v>0.71707784902043303</v>
      </c>
      <c r="X3049" s="58">
        <v>0.52864736845942084</v>
      </c>
      <c r="Y3049" s="58">
        <v>0.77976399770690308</v>
      </c>
      <c r="Z3049" s="58">
        <v>0.94541975075967055</v>
      </c>
    </row>
    <row r="3050" spans="19:26" x14ac:dyDescent="0.2">
      <c r="S3050" s="58">
        <v>6.4697396783077989</v>
      </c>
      <c r="T3050" s="58">
        <v>17.084945169775931</v>
      </c>
      <c r="U3050" s="58">
        <v>6.2536703434178014</v>
      </c>
      <c r="V3050" s="58">
        <v>23.769235566260324</v>
      </c>
      <c r="W3050" s="58">
        <v>0.68667160376321068</v>
      </c>
      <c r="X3050" s="58">
        <v>0.71586674699677921</v>
      </c>
      <c r="Y3050" s="58">
        <v>0.80106423276916361</v>
      </c>
      <c r="Z3050" s="58">
        <v>0.90401803697685157</v>
      </c>
    </row>
    <row r="3051" spans="19:26" x14ac:dyDescent="0.2">
      <c r="S3051" s="58">
        <v>4.5923096197541726</v>
      </c>
      <c r="T3051" s="58">
        <v>8.4895549737936857</v>
      </c>
      <c r="U3051" s="58">
        <v>4.6497504886051573</v>
      </c>
      <c r="V3051" s="58">
        <v>7.8483710729979714</v>
      </c>
      <c r="W3051" s="58">
        <v>0.782315095894905</v>
      </c>
      <c r="X3051" s="58">
        <v>0.66112759680697364</v>
      </c>
      <c r="Y3051" s="58">
        <v>0.84695447577216099</v>
      </c>
      <c r="Z3051" s="58">
        <v>0.92321432764539169</v>
      </c>
    </row>
    <row r="3052" spans="19:26" x14ac:dyDescent="0.2">
      <c r="S3052" s="58">
        <v>3.7238074201558624</v>
      </c>
      <c r="T3052" s="58">
        <v>5.9916931441423973</v>
      </c>
      <c r="U3052" s="58">
        <v>4.1981078425595459</v>
      </c>
      <c r="V3052" s="58">
        <v>7.0357664880122668</v>
      </c>
      <c r="W3052" s="58">
        <v>0.82716071812773995</v>
      </c>
      <c r="X3052" s="58">
        <v>0.64845419082139655</v>
      </c>
      <c r="Y3052" s="58">
        <v>0.84248147257197603</v>
      </c>
      <c r="Z3052" s="58">
        <v>0.93413421889363057</v>
      </c>
    </row>
    <row r="3053" spans="19:26" x14ac:dyDescent="0.2">
      <c r="S3053" s="58">
        <v>4.054564716026186</v>
      </c>
      <c r="T3053" s="58">
        <v>6.7537592424758639</v>
      </c>
      <c r="U3053" s="58">
        <v>3.6999105195252242</v>
      </c>
      <c r="V3053" s="58">
        <v>6.8325959234859868</v>
      </c>
      <c r="W3053" s="58">
        <v>0.78612690114678441</v>
      </c>
      <c r="X3053" s="58">
        <v>0.63411129226710949</v>
      </c>
      <c r="Y3053" s="58">
        <v>0.85018022604965449</v>
      </c>
      <c r="Z3053" s="58">
        <v>0.93362796971797257</v>
      </c>
    </row>
    <row r="3054" spans="19:26" x14ac:dyDescent="0.2">
      <c r="S3054" s="58">
        <v>3.6583593292501386</v>
      </c>
      <c r="T3054" s="58">
        <v>5.8268613478590598</v>
      </c>
      <c r="U3054" s="58">
        <v>3.0441233144367041</v>
      </c>
      <c r="V3054" s="58">
        <v>6.1958491157078877</v>
      </c>
      <c r="W3054" s="58">
        <v>0.81052506815310144</v>
      </c>
      <c r="X3054" s="58">
        <v>0.63093838436808025</v>
      </c>
      <c r="Y3054" s="58">
        <v>0.8262693510057626</v>
      </c>
      <c r="Z3054" s="58">
        <v>0.93284230821214542</v>
      </c>
    </row>
    <row r="3055" spans="19:26" x14ac:dyDescent="0.2">
      <c r="S3055" s="58">
        <v>7.800508476298659</v>
      </c>
      <c r="T3055" s="58">
        <v>33.538718082186264</v>
      </c>
      <c r="U3055" s="58">
        <v>7.9759465310399849</v>
      </c>
      <c r="V3055" s="58">
        <v>27.626412971313702</v>
      </c>
      <c r="W3055" s="58">
        <v>0.73437231845096695</v>
      </c>
      <c r="X3055" s="58">
        <v>0.76890377625524753</v>
      </c>
      <c r="Y3055" s="58">
        <v>0.83650390048721834</v>
      </c>
      <c r="Z3055" s="58">
        <v>0.88766879825118983</v>
      </c>
    </row>
    <row r="3056" spans="19:26" x14ac:dyDescent="0.2">
      <c r="S3056" s="58">
        <v>5.3498410383014283</v>
      </c>
      <c r="T3056" s="58">
        <v>12.373816171744581</v>
      </c>
      <c r="U3056" s="58">
        <v>4.6929124325364047</v>
      </c>
      <c r="V3056" s="58">
        <v>12.535427467415566</v>
      </c>
      <c r="W3056" s="58">
        <v>0.78352225870085435</v>
      </c>
      <c r="X3056" s="58">
        <v>0.65921905717537266</v>
      </c>
      <c r="Y3056" s="58">
        <v>0.81213496888241432</v>
      </c>
      <c r="Z3056" s="58">
        <v>0.90159194871409098</v>
      </c>
    </row>
    <row r="3057" spans="19:26" x14ac:dyDescent="0.2">
      <c r="S3057" s="58">
        <v>3.8758304110059489</v>
      </c>
      <c r="T3057" s="58">
        <v>6.3870113279817682</v>
      </c>
      <c r="U3057" s="58">
        <v>3.8483200112713942</v>
      </c>
      <c r="V3057" s="58">
        <v>5.4971264845080441</v>
      </c>
      <c r="W3057" s="58">
        <v>0.78899650211683059</v>
      </c>
      <c r="X3057" s="58">
        <v>0.63987106266250315</v>
      </c>
      <c r="Y3057" s="58">
        <v>0.82132651341882978</v>
      </c>
      <c r="Z3057" s="58">
        <v>0.93085040119835738</v>
      </c>
    </row>
    <row r="3058" spans="19:26" x14ac:dyDescent="0.2">
      <c r="S3058" s="58">
        <v>4.2671162549897215</v>
      </c>
      <c r="T3058" s="58">
        <v>7.9949248291842521</v>
      </c>
      <c r="U3058" s="58">
        <v>4.8449306672261514</v>
      </c>
      <c r="V3058" s="58">
        <v>9.174693445693455</v>
      </c>
      <c r="W3058" s="58">
        <v>0.78263896121678767</v>
      </c>
      <c r="X3058" s="58">
        <v>0.72886224504685915</v>
      </c>
      <c r="Y3058" s="58">
        <v>0.76993160026767127</v>
      </c>
      <c r="Z3058" s="58">
        <v>0.91676528255083933</v>
      </c>
    </row>
    <row r="3059" spans="19:26" x14ac:dyDescent="0.2">
      <c r="S3059" s="58">
        <v>4.9374258960810282</v>
      </c>
      <c r="T3059" s="58">
        <v>9.9009680155293793</v>
      </c>
      <c r="U3059" s="58">
        <v>4.8137771551640176</v>
      </c>
      <c r="V3059" s="58">
        <v>9.5398777528236529</v>
      </c>
      <c r="W3059" s="58">
        <v>0.80662825811800798</v>
      </c>
      <c r="X3059" s="58">
        <v>0.7550634381746576</v>
      </c>
      <c r="Y3059" s="58">
        <v>0.86021509598611423</v>
      </c>
      <c r="Z3059" s="58">
        <v>0.9223633101685158</v>
      </c>
    </row>
    <row r="3060" spans="19:26" x14ac:dyDescent="0.2">
      <c r="S3060" s="58">
        <v>7.0132482111932175</v>
      </c>
      <c r="T3060" s="58">
        <v>26.40898811303434</v>
      </c>
      <c r="U3060" s="58">
        <v>7.5450506205492518</v>
      </c>
      <c r="V3060" s="58">
        <v>25.528133068702108</v>
      </c>
      <c r="W3060" s="58">
        <v>0.79839732388053575</v>
      </c>
      <c r="X3060" s="58">
        <v>0.69752803011911424</v>
      </c>
      <c r="Y3060" s="58">
        <v>0.84718140545905674</v>
      </c>
      <c r="Z3060" s="58">
        <v>0.88690356555303085</v>
      </c>
    </row>
    <row r="3061" spans="19:26" x14ac:dyDescent="0.2">
      <c r="S3061" s="58">
        <v>6.3291236616588602</v>
      </c>
      <c r="T3061" s="58">
        <v>17.805981844764393</v>
      </c>
      <c r="U3061" s="58">
        <v>6.4569320518094235</v>
      </c>
      <c r="V3061" s="58">
        <v>15.537682317181407</v>
      </c>
      <c r="W3061" s="58">
        <v>0.8042417842697529</v>
      </c>
      <c r="X3061" s="58">
        <v>0.65523288131858037</v>
      </c>
      <c r="Y3061" s="58">
        <v>0.86997764767604013</v>
      </c>
      <c r="Z3061" s="58">
        <v>0.89498193602090015</v>
      </c>
    </row>
    <row r="3062" spans="19:26" x14ac:dyDescent="0.2">
      <c r="S3062" s="58">
        <v>8.6803693985290238</v>
      </c>
      <c r="T3062" s="58">
        <v>61.647966914275585</v>
      </c>
      <c r="U3062" s="58">
        <v>8.723739767039449</v>
      </c>
      <c r="V3062" s="58">
        <v>104.19000302222163</v>
      </c>
      <c r="W3062" s="58">
        <v>0.76095816491600488</v>
      </c>
      <c r="X3062" s="58">
        <v>0.70479611860129365</v>
      </c>
      <c r="Y3062" s="58">
        <v>0.85964419370266421</v>
      </c>
      <c r="Z3062" s="58">
        <v>0.87814193192609857</v>
      </c>
    </row>
    <row r="3063" spans="19:26" x14ac:dyDescent="0.2">
      <c r="S3063" s="58">
        <v>5.2527298684891246</v>
      </c>
      <c r="T3063" s="58">
        <v>10.506437432765727</v>
      </c>
      <c r="U3063" s="58">
        <v>5.7049035358186755</v>
      </c>
      <c r="V3063" s="58">
        <v>12.010498538511658</v>
      </c>
      <c r="W3063" s="58">
        <v>0.75272032062580119</v>
      </c>
      <c r="X3063" s="58">
        <v>0.65450607603587052</v>
      </c>
      <c r="Y3063" s="58">
        <v>0.86833725457996758</v>
      </c>
      <c r="Z3063" s="58">
        <v>0.91990374313755097</v>
      </c>
    </row>
    <row r="3064" spans="19:26" x14ac:dyDescent="0.2">
      <c r="S3064" s="58">
        <v>3.9716954864600149</v>
      </c>
      <c r="T3064" s="58">
        <v>6.612717235110078</v>
      </c>
      <c r="U3064" s="58">
        <v>4.2623832882858279</v>
      </c>
      <c r="V3064" s="58">
        <v>6.6791217825817144</v>
      </c>
      <c r="W3064" s="58">
        <v>0.80111645469632498</v>
      </c>
      <c r="X3064" s="58">
        <v>0.60230882688321197</v>
      </c>
      <c r="Y3064" s="58">
        <v>0.84198123099291688</v>
      </c>
      <c r="Z3064" s="58">
        <v>0.92660580084034261</v>
      </c>
    </row>
    <row r="3065" spans="19:26" x14ac:dyDescent="0.2">
      <c r="S3065" s="58">
        <v>3.2527140419853251</v>
      </c>
      <c r="T3065" s="58">
        <v>4.8810992964434909</v>
      </c>
      <c r="U3065" s="58">
        <v>3.0899185510535365</v>
      </c>
      <c r="V3065" s="58">
        <v>5.2580523690956502</v>
      </c>
      <c r="W3065" s="58">
        <v>0.82637430590536165</v>
      </c>
      <c r="X3065" s="58">
        <v>0.63496918960995519</v>
      </c>
      <c r="Y3065" s="58">
        <v>0.80579616051411496</v>
      </c>
      <c r="Z3065" s="58">
        <v>0.937064783365535</v>
      </c>
    </row>
    <row r="3066" spans="19:26" x14ac:dyDescent="0.2">
      <c r="S3066" s="58">
        <v>3.6997791594875187</v>
      </c>
      <c r="T3066" s="58">
        <v>5.8416761439147411</v>
      </c>
      <c r="U3066" s="58">
        <v>3.7878140035877244</v>
      </c>
      <c r="V3066" s="58">
        <v>5.6963350518886706</v>
      </c>
      <c r="W3066" s="58">
        <v>0.76950042261170792</v>
      </c>
      <c r="X3066" s="58">
        <v>0.53139527684536925</v>
      </c>
      <c r="Y3066" s="58">
        <v>0.81955155593015638</v>
      </c>
      <c r="Z3066" s="58">
        <v>0.92504995902139586</v>
      </c>
    </row>
    <row r="3067" spans="19:26" x14ac:dyDescent="0.2">
      <c r="S3067" s="58">
        <v>4.1890069601711373</v>
      </c>
      <c r="T3067" s="58">
        <v>7.0072762634070411</v>
      </c>
      <c r="U3067" s="58">
        <v>4.6255032227030259</v>
      </c>
      <c r="V3067" s="58">
        <v>8.3977970385760798</v>
      </c>
      <c r="W3067" s="58">
        <v>0.7275606558479939</v>
      </c>
      <c r="X3067" s="58">
        <v>0.75790041215114767</v>
      </c>
      <c r="Y3067" s="58">
        <v>0.82267219835504368</v>
      </c>
      <c r="Z3067" s="58">
        <v>0.95390842170202539</v>
      </c>
    </row>
    <row r="3068" spans="19:26" x14ac:dyDescent="0.2">
      <c r="S3068" s="58">
        <v>4.3087755923171303</v>
      </c>
      <c r="T3068" s="58">
        <v>7.1451343617929286</v>
      </c>
      <c r="U3068" s="58">
        <v>3.5558061270731058</v>
      </c>
      <c r="V3068" s="58">
        <v>6.4938198614836162</v>
      </c>
      <c r="W3068" s="58">
        <v>0.70715615254837294</v>
      </c>
      <c r="X3068" s="58">
        <v>0.57119563011986474</v>
      </c>
      <c r="Y3068" s="58">
        <v>0.83667612733280139</v>
      </c>
      <c r="Z3068" s="58">
        <v>0.93536257234476738</v>
      </c>
    </row>
    <row r="3069" spans="19:26" x14ac:dyDescent="0.2">
      <c r="S3069" s="58">
        <v>3.9586969286233553</v>
      </c>
      <c r="T3069" s="58">
        <v>6.3961442411513501</v>
      </c>
      <c r="U3069" s="58">
        <v>3.6092765878284032</v>
      </c>
      <c r="V3069" s="58">
        <v>5.8835209107425186</v>
      </c>
      <c r="W3069" s="58">
        <v>0.73076514907981427</v>
      </c>
      <c r="X3069" s="58">
        <v>0.64706659233087338</v>
      </c>
      <c r="Y3069" s="58">
        <v>0.81839834761559715</v>
      </c>
      <c r="Z3069" s="58">
        <v>0.94353247911321314</v>
      </c>
    </row>
    <row r="3070" spans="19:26" x14ac:dyDescent="0.2">
      <c r="S3070" s="58">
        <v>3.8986800884621227</v>
      </c>
      <c r="T3070" s="58">
        <v>6.628438733658971</v>
      </c>
      <c r="U3070" s="58">
        <v>4.1943634415833895</v>
      </c>
      <c r="V3070" s="58">
        <v>7.1500752020952172</v>
      </c>
      <c r="W3070" s="58">
        <v>0.84571642563145688</v>
      </c>
      <c r="X3070" s="58">
        <v>0.67575595529508825</v>
      </c>
      <c r="Y3070" s="58">
        <v>0.82692082964407498</v>
      </c>
      <c r="Z3070" s="58">
        <v>0.92493646333940394</v>
      </c>
    </row>
    <row r="3071" spans="19:26" x14ac:dyDescent="0.2">
      <c r="S3071" s="58">
        <v>4.4136436579368699</v>
      </c>
      <c r="T3071" s="58">
        <v>7.3583106438176689</v>
      </c>
      <c r="U3071" s="58">
        <v>3.507401444897245</v>
      </c>
      <c r="V3071" s="58">
        <v>7.2535859504526474</v>
      </c>
      <c r="W3071" s="58">
        <v>0.72439735847240561</v>
      </c>
      <c r="X3071" s="58">
        <v>0.53235762974193779</v>
      </c>
      <c r="Y3071" s="58">
        <v>0.87029512536492293</v>
      </c>
      <c r="Z3071" s="58">
        <v>0.9307247321360822</v>
      </c>
    </row>
    <row r="3072" spans="19:26" x14ac:dyDescent="0.2">
      <c r="S3072" s="58">
        <v>5.2782312828389921</v>
      </c>
      <c r="T3072" s="58">
        <v>11.148053833620018</v>
      </c>
      <c r="U3072" s="58">
        <v>5.1956136537125532</v>
      </c>
      <c r="V3072" s="58">
        <v>8.9873226913313218</v>
      </c>
      <c r="W3072" s="58">
        <v>0.73732410047789498</v>
      </c>
      <c r="X3072" s="58">
        <v>0.71569201061479437</v>
      </c>
      <c r="Y3072" s="58">
        <v>0.81801834698472198</v>
      </c>
      <c r="Z3072" s="58">
        <v>0.91635354274649272</v>
      </c>
    </row>
    <row r="3073" spans="19:26" x14ac:dyDescent="0.2">
      <c r="S3073" s="58">
        <v>5.9692777222301441</v>
      </c>
      <c r="T3073" s="58">
        <v>14.770980513112743</v>
      </c>
      <c r="U3073" s="58">
        <v>5.5563953473461272</v>
      </c>
      <c r="V3073" s="58">
        <v>15.11138110887507</v>
      </c>
      <c r="W3073" s="58">
        <v>0.78139630319156017</v>
      </c>
      <c r="X3073" s="58">
        <v>0.70890999225038731</v>
      </c>
      <c r="Y3073" s="58">
        <v>0.86316149273438658</v>
      </c>
      <c r="Z3073" s="58">
        <v>0.90500750881231384</v>
      </c>
    </row>
    <row r="3074" spans="19:26" x14ac:dyDescent="0.2">
      <c r="S3074" s="58">
        <v>5.2081971198289576</v>
      </c>
      <c r="T3074" s="58">
        <v>12.199810564929951</v>
      </c>
      <c r="U3074" s="58">
        <v>4.6358235758611448</v>
      </c>
      <c r="V3074" s="58">
        <v>11.650498600914188</v>
      </c>
      <c r="W3074" s="58">
        <v>0.77800150943139224</v>
      </c>
      <c r="X3074" s="58">
        <v>0.76388706011718555</v>
      </c>
      <c r="Y3074" s="58">
        <v>0.78034865270304499</v>
      </c>
      <c r="Z3074" s="58">
        <v>0.90426959970160703</v>
      </c>
    </row>
    <row r="3075" spans="19:26" x14ac:dyDescent="0.2">
      <c r="S3075" s="58">
        <v>5.3315132776669341</v>
      </c>
      <c r="T3075" s="58">
        <v>10.845786646990939</v>
      </c>
      <c r="U3075" s="58">
        <v>4.635326337156199</v>
      </c>
      <c r="V3075" s="58">
        <v>13.396197595365333</v>
      </c>
      <c r="W3075" s="58">
        <v>0.7059319714703195</v>
      </c>
      <c r="X3075" s="58">
        <v>0.74787464458832009</v>
      </c>
      <c r="Y3075" s="58">
        <v>0.82005860395736807</v>
      </c>
      <c r="Z3075" s="58">
        <v>0.92693696516894142</v>
      </c>
    </row>
    <row r="3076" spans="19:26" x14ac:dyDescent="0.2">
      <c r="S3076" s="58">
        <v>3.5966174248227865</v>
      </c>
      <c r="T3076" s="58">
        <v>5.4693515810515461</v>
      </c>
      <c r="U3076" s="58">
        <v>3.6553549537107823</v>
      </c>
      <c r="V3076" s="58">
        <v>4.3106760426758957</v>
      </c>
      <c r="W3076" s="58">
        <v>0.75441542473210743</v>
      </c>
      <c r="X3076" s="58">
        <v>0.54241873945078845</v>
      </c>
      <c r="Y3076" s="58">
        <v>0.83814389893249064</v>
      </c>
      <c r="Z3076" s="58">
        <v>0.93800721414228372</v>
      </c>
    </row>
    <row r="3077" spans="19:26" x14ac:dyDescent="0.2">
      <c r="S3077" s="58">
        <v>4.7630532083582429</v>
      </c>
      <c r="T3077" s="58">
        <v>8.9574252002112651</v>
      </c>
      <c r="U3077" s="58">
        <v>4.8089955396040382</v>
      </c>
      <c r="V3077" s="58">
        <v>7.1996373438912817</v>
      </c>
      <c r="W3077" s="58">
        <v>0.77298386471246883</v>
      </c>
      <c r="X3077" s="58">
        <v>0.68879692037623907</v>
      </c>
      <c r="Y3077" s="58">
        <v>0.85558608381860779</v>
      </c>
      <c r="Z3077" s="58">
        <v>0.92623619545822389</v>
      </c>
    </row>
    <row r="3078" spans="19:26" x14ac:dyDescent="0.2">
      <c r="S3078" s="58">
        <v>6.0392679217695973</v>
      </c>
      <c r="T3078" s="58">
        <v>15.179661275783159</v>
      </c>
      <c r="U3078" s="58">
        <v>6.2507260373405877</v>
      </c>
      <c r="V3078" s="58">
        <v>16.137584810566675</v>
      </c>
      <c r="W3078" s="58">
        <v>0.70993739820281376</v>
      </c>
      <c r="X3078" s="58">
        <v>0.59887927689866682</v>
      </c>
      <c r="Y3078" s="58">
        <v>0.7988452574489503</v>
      </c>
      <c r="Z3078" s="58">
        <v>0.89753533609040703</v>
      </c>
    </row>
    <row r="3079" spans="19:26" x14ac:dyDescent="0.2">
      <c r="S3079" s="58">
        <v>8.3466729593921851</v>
      </c>
      <c r="T3079" s="58">
        <v>45.753284322897109</v>
      </c>
      <c r="U3079" s="58">
        <v>8.6380476569858704</v>
      </c>
      <c r="V3079" s="58">
        <v>58.623285794268931</v>
      </c>
      <c r="W3079" s="58">
        <v>0.74488296479453209</v>
      </c>
      <c r="X3079" s="58">
        <v>0.68808781708816624</v>
      </c>
      <c r="Y3079" s="58">
        <v>0.85068660894674952</v>
      </c>
      <c r="Z3079" s="58">
        <v>0.88117291730799419</v>
      </c>
    </row>
    <row r="3080" spans="19:26" x14ac:dyDescent="0.2">
      <c r="S3080" s="58">
        <v>6.3176046210727979</v>
      </c>
      <c r="T3080" s="58">
        <v>17.034180523217351</v>
      </c>
      <c r="U3080" s="58">
        <v>6.4888450939662157</v>
      </c>
      <c r="V3080" s="58">
        <v>16.730970914241862</v>
      </c>
      <c r="W3080" s="58">
        <v>0.77834485764603845</v>
      </c>
      <c r="X3080" s="58">
        <v>0.7685876182406618</v>
      </c>
      <c r="Y3080" s="58">
        <v>0.86443764299578607</v>
      </c>
      <c r="Z3080" s="58">
        <v>0.90391120725548735</v>
      </c>
    </row>
    <row r="3081" spans="19:26" x14ac:dyDescent="0.2">
      <c r="S3081" s="58">
        <v>7.1730384074385922</v>
      </c>
      <c r="T3081" s="58">
        <v>21.164737507882066</v>
      </c>
      <c r="U3081" s="58">
        <v>7.7404317012187986</v>
      </c>
      <c r="V3081" s="58">
        <v>17.853426690149487</v>
      </c>
      <c r="W3081" s="58">
        <v>0.68730651704375578</v>
      </c>
      <c r="X3081" s="58">
        <v>0.68975476592869178</v>
      </c>
      <c r="Y3081" s="58">
        <v>0.82830721910235339</v>
      </c>
      <c r="Z3081" s="58">
        <v>0.89894266067396278</v>
      </c>
    </row>
    <row r="3082" spans="19:26" x14ac:dyDescent="0.2">
      <c r="S3082" s="58">
        <v>4.1278283274908931</v>
      </c>
      <c r="T3082" s="58">
        <v>6.7955719518551261</v>
      </c>
      <c r="U3082" s="58">
        <v>4.4939601032798864</v>
      </c>
      <c r="V3082" s="58">
        <v>8.1299124925162314</v>
      </c>
      <c r="W3082" s="58">
        <v>0.75554341627629584</v>
      </c>
      <c r="X3082" s="58">
        <v>0.64913732014992376</v>
      </c>
      <c r="Y3082" s="58">
        <v>0.85612177882447815</v>
      </c>
      <c r="Z3082" s="58">
        <v>0.94309953151878922</v>
      </c>
    </row>
    <row r="3083" spans="19:26" x14ac:dyDescent="0.2">
      <c r="S3083" s="58">
        <v>3.9886825093375307</v>
      </c>
      <c r="T3083" s="58">
        <v>6.6204333170394545</v>
      </c>
      <c r="U3083" s="58">
        <v>3.6562831003073071</v>
      </c>
      <c r="V3083" s="58">
        <v>5.854349621861429</v>
      </c>
      <c r="W3083" s="58">
        <v>0.78481133691104876</v>
      </c>
      <c r="X3083" s="58">
        <v>0.61802332840402119</v>
      </c>
      <c r="Y3083" s="58">
        <v>0.83723211298823363</v>
      </c>
      <c r="Z3083" s="58">
        <v>0.93026687339610092</v>
      </c>
    </row>
    <row r="3084" spans="19:26" x14ac:dyDescent="0.2">
      <c r="S3084" s="58">
        <v>4.8956816282383029</v>
      </c>
      <c r="T3084" s="58">
        <v>9.707449545042639</v>
      </c>
      <c r="U3084" s="58">
        <v>5.2860012922543085</v>
      </c>
      <c r="V3084" s="58">
        <v>9.6253124277134994</v>
      </c>
      <c r="W3084" s="58">
        <v>0.81242181505763955</v>
      </c>
      <c r="X3084" s="58">
        <v>0.70024765902181929</v>
      </c>
      <c r="Y3084" s="58">
        <v>0.8669302469632103</v>
      </c>
      <c r="Z3084" s="58">
        <v>0.91895101136134272</v>
      </c>
    </row>
    <row r="3085" spans="19:26" x14ac:dyDescent="0.2">
      <c r="S3085" s="58">
        <v>6.6324263732843436</v>
      </c>
      <c r="T3085" s="58">
        <v>20.106021423391525</v>
      </c>
      <c r="U3085" s="58">
        <v>6.1094308352223718</v>
      </c>
      <c r="V3085" s="58">
        <v>14.493974015675978</v>
      </c>
      <c r="W3085" s="58">
        <v>0.75733911763665862</v>
      </c>
      <c r="X3085" s="58">
        <v>0.76699280814875059</v>
      </c>
      <c r="Y3085" s="58">
        <v>0.83603316523142646</v>
      </c>
      <c r="Z3085" s="58">
        <v>0.89762685331665382</v>
      </c>
    </row>
    <row r="3086" spans="19:26" x14ac:dyDescent="0.2">
      <c r="S3086" s="58">
        <v>3.2517051494564515</v>
      </c>
      <c r="T3086" s="58">
        <v>4.7602736751567925</v>
      </c>
      <c r="U3086" s="58">
        <v>3.0780361488911945</v>
      </c>
      <c r="V3086" s="58">
        <v>5.1476932776332536</v>
      </c>
      <c r="W3086" s="58">
        <v>0.79626807588725823</v>
      </c>
      <c r="X3086" s="58">
        <v>0.59315577727947244</v>
      </c>
      <c r="Y3086" s="58">
        <v>0.83364662860350458</v>
      </c>
      <c r="Z3086" s="58">
        <v>0.94618419202806114</v>
      </c>
    </row>
    <row r="3087" spans="19:26" x14ac:dyDescent="0.2">
      <c r="S3087" s="58">
        <v>3.0880865864147036</v>
      </c>
      <c r="T3087" s="58">
        <v>4.3618571759075557</v>
      </c>
      <c r="U3087" s="58">
        <v>2.7368895012159289</v>
      </c>
      <c r="V3087" s="58">
        <v>4.0436820027940872</v>
      </c>
      <c r="W3087" s="58">
        <v>0.79571133791748383</v>
      </c>
      <c r="X3087" s="58">
        <v>0.52624602836119361</v>
      </c>
      <c r="Y3087" s="58">
        <v>0.85218673539442835</v>
      </c>
      <c r="Z3087" s="58">
        <v>0.94596034054641764</v>
      </c>
    </row>
    <row r="3088" spans="19:26" x14ac:dyDescent="0.2">
      <c r="S3088" s="58">
        <v>5.4456711553610022</v>
      </c>
      <c r="T3088" s="58">
        <v>10.627777344565361</v>
      </c>
      <c r="U3088" s="58">
        <v>5.4640554536115244</v>
      </c>
      <c r="V3088" s="58">
        <v>9.1457311191597661</v>
      </c>
      <c r="W3088" s="58">
        <v>0.72640293317800464</v>
      </c>
      <c r="X3088" s="58">
        <v>0.72223258361411569</v>
      </c>
      <c r="Y3088" s="58">
        <v>0.89104149202526906</v>
      </c>
      <c r="Z3088" s="58">
        <v>0.93559644407689624</v>
      </c>
    </row>
    <row r="3089" spans="19:26" x14ac:dyDescent="0.2">
      <c r="S3089" s="58">
        <v>6.3025568295758072</v>
      </c>
      <c r="T3089" s="58">
        <v>19.469235686540898</v>
      </c>
      <c r="U3089" s="58">
        <v>6.070018651065479</v>
      </c>
      <c r="V3089" s="58">
        <v>21.370801575845967</v>
      </c>
      <c r="W3089" s="58">
        <v>0.8063176352074789</v>
      </c>
      <c r="X3089" s="58">
        <v>0.61099074118122576</v>
      </c>
      <c r="Y3089" s="58">
        <v>0.83059156322590011</v>
      </c>
      <c r="Z3089" s="58">
        <v>0.88797271155413349</v>
      </c>
    </row>
    <row r="3090" spans="19:26" x14ac:dyDescent="0.2">
      <c r="S3090" s="58">
        <v>5.2321500821273945</v>
      </c>
      <c r="T3090" s="58">
        <v>11.432640810151721</v>
      </c>
      <c r="U3090" s="58">
        <v>5.1749226425000252</v>
      </c>
      <c r="V3090" s="58">
        <v>14.057237500224769</v>
      </c>
      <c r="W3090" s="58">
        <v>0.8123077004863124</v>
      </c>
      <c r="X3090" s="58">
        <v>0.66223658555015463</v>
      </c>
      <c r="Y3090" s="58">
        <v>0.85156393826819665</v>
      </c>
      <c r="Z3090" s="58">
        <v>0.90668496011614452</v>
      </c>
    </row>
    <row r="3091" spans="19:26" x14ac:dyDescent="0.2">
      <c r="S3091" s="58">
        <v>4.8027483071383976</v>
      </c>
      <c r="T3091" s="58">
        <v>9.2748168043958099</v>
      </c>
      <c r="U3091" s="58">
        <v>5.736144198015408</v>
      </c>
      <c r="V3091" s="58">
        <v>11.163025135229114</v>
      </c>
      <c r="W3091" s="58">
        <v>0.78257226229605037</v>
      </c>
      <c r="X3091" s="58">
        <v>0.72152944601456981</v>
      </c>
      <c r="Y3091" s="58">
        <v>0.84714013710268543</v>
      </c>
      <c r="Z3091" s="58">
        <v>0.92426628189142357</v>
      </c>
    </row>
    <row r="3092" spans="19:26" x14ac:dyDescent="0.2">
      <c r="S3092" s="58">
        <v>5.577682092985861</v>
      </c>
      <c r="T3092" s="58">
        <v>12.406406902803184</v>
      </c>
      <c r="U3092" s="58">
        <v>5.5766226264264542</v>
      </c>
      <c r="V3092" s="58">
        <v>15.422699431993859</v>
      </c>
      <c r="W3092" s="58">
        <v>0.76485646003567409</v>
      </c>
      <c r="X3092" s="58">
        <v>0.73190219160163439</v>
      </c>
      <c r="Y3092" s="58">
        <v>0.85401746224997843</v>
      </c>
      <c r="Z3092" s="58">
        <v>0.91444446510189181</v>
      </c>
    </row>
    <row r="3093" spans="19:26" x14ac:dyDescent="0.2">
      <c r="S3093" s="58">
        <v>3.1052759294484571</v>
      </c>
      <c r="T3093" s="58">
        <v>4.6447730567343601</v>
      </c>
      <c r="U3093" s="58">
        <v>3.5049912332226301</v>
      </c>
      <c r="V3093" s="58">
        <v>5.6389786228171275</v>
      </c>
      <c r="W3093" s="58">
        <v>0.87012701318203522</v>
      </c>
      <c r="X3093" s="58">
        <v>0.64453666914559626</v>
      </c>
      <c r="Y3093" s="58">
        <v>0.78085141904360689</v>
      </c>
      <c r="Z3093" s="58">
        <v>0.9279031256396052</v>
      </c>
    </row>
    <row r="3094" spans="19:26" x14ac:dyDescent="0.2">
      <c r="S3094" s="58">
        <v>3.6324364207883306</v>
      </c>
      <c r="T3094" s="58">
        <v>5.6404580549122594</v>
      </c>
      <c r="U3094" s="58">
        <v>3.6090851949403633</v>
      </c>
      <c r="V3094" s="58">
        <v>6.2252901465299333</v>
      </c>
      <c r="W3094" s="58">
        <v>0.76245642438548222</v>
      </c>
      <c r="X3094" s="58">
        <v>0.70867831268243942</v>
      </c>
      <c r="Y3094" s="58">
        <v>0.82074802863961382</v>
      </c>
      <c r="Z3094" s="58">
        <v>0.95489656644946275</v>
      </c>
    </row>
    <row r="3095" spans="19:26" x14ac:dyDescent="0.2">
      <c r="S3095" s="58">
        <v>3.9808251049672405</v>
      </c>
      <c r="T3095" s="58">
        <v>6.5560810493560648</v>
      </c>
      <c r="U3095" s="58">
        <v>4.2198069267572178</v>
      </c>
      <c r="V3095" s="58">
        <v>7.0634804884903604</v>
      </c>
      <c r="W3095" s="58">
        <v>0.79813853105678789</v>
      </c>
      <c r="X3095" s="58">
        <v>0.68160082202524774</v>
      </c>
      <c r="Y3095" s="58">
        <v>0.85730670941674125</v>
      </c>
      <c r="Z3095" s="58">
        <v>0.94106108652108622</v>
      </c>
    </row>
    <row r="3096" spans="19:26" x14ac:dyDescent="0.2">
      <c r="S3096" s="58">
        <v>6.2790502965293244</v>
      </c>
      <c r="T3096" s="58">
        <v>17.031041279053088</v>
      </c>
      <c r="U3096" s="58">
        <v>6.6750461559719563</v>
      </c>
      <c r="V3096" s="58">
        <v>13.902465749669224</v>
      </c>
      <c r="W3096" s="58">
        <v>0.75974977542134581</v>
      </c>
      <c r="X3096" s="58">
        <v>0.65506692909575659</v>
      </c>
      <c r="Y3096" s="58">
        <v>0.83992064377229569</v>
      </c>
      <c r="Z3096" s="58">
        <v>0.89702217890660019</v>
      </c>
    </row>
    <row r="3097" spans="19:26" x14ac:dyDescent="0.2">
      <c r="S3097" s="58">
        <v>5.6199976210521303</v>
      </c>
      <c r="T3097" s="58">
        <v>13.196143754154679</v>
      </c>
      <c r="U3097" s="58">
        <v>5.9945727849793151</v>
      </c>
      <c r="V3097" s="58">
        <v>11.79146539901188</v>
      </c>
      <c r="W3097" s="58">
        <v>0.74245713902593768</v>
      </c>
      <c r="X3097" s="58">
        <v>0.56024446289123231</v>
      </c>
      <c r="Y3097" s="58">
        <v>0.80890318741678036</v>
      </c>
      <c r="Z3097" s="58">
        <v>0.89693343128198277</v>
      </c>
    </row>
    <row r="3098" spans="19:26" x14ac:dyDescent="0.2">
      <c r="S3098" s="58">
        <v>6.4422083464174742</v>
      </c>
      <c r="T3098" s="58">
        <v>16.184984897932939</v>
      </c>
      <c r="U3098" s="58">
        <v>6.1887585633711764</v>
      </c>
      <c r="V3098" s="58">
        <v>15.940832117445003</v>
      </c>
      <c r="W3098" s="58">
        <v>0.68853362615213631</v>
      </c>
      <c r="X3098" s="58">
        <v>0.64561731811168488</v>
      </c>
      <c r="Y3098" s="58">
        <v>0.81982492999360213</v>
      </c>
      <c r="Z3098" s="58">
        <v>0.90374070991350819</v>
      </c>
    </row>
    <row r="3099" spans="19:26" x14ac:dyDescent="0.2">
      <c r="S3099" s="58">
        <v>4.1045016758738431</v>
      </c>
      <c r="T3099" s="58">
        <v>6.8050743156035693</v>
      </c>
      <c r="U3099" s="58">
        <v>3.9338749223251446</v>
      </c>
      <c r="V3099" s="58">
        <v>5.7489102069921527</v>
      </c>
      <c r="W3099" s="58">
        <v>0.78877744458287291</v>
      </c>
      <c r="X3099" s="58">
        <v>0.6914353077299501</v>
      </c>
      <c r="Y3099" s="58">
        <v>0.87182286989838698</v>
      </c>
      <c r="Z3099" s="58">
        <v>0.94506472616237103</v>
      </c>
    </row>
    <row r="3100" spans="19:26" x14ac:dyDescent="0.2">
      <c r="S3100" s="58">
        <v>4.1253371416824924</v>
      </c>
      <c r="T3100" s="58">
        <v>7.125376722019082</v>
      </c>
      <c r="U3100" s="58">
        <v>4.5557113005876655</v>
      </c>
      <c r="V3100" s="58">
        <v>8.1142880128529917</v>
      </c>
      <c r="W3100" s="58">
        <v>0.7833197985359186</v>
      </c>
      <c r="X3100" s="58">
        <v>0.6900747943004597</v>
      </c>
      <c r="Y3100" s="58">
        <v>0.81962013080720675</v>
      </c>
      <c r="Z3100" s="58">
        <v>0.93053484966199629</v>
      </c>
    </row>
    <row r="3101" spans="19:26" x14ac:dyDescent="0.2">
      <c r="S3101" s="58">
        <v>4.4824717107877756</v>
      </c>
      <c r="T3101" s="58">
        <v>8.2175783216098264</v>
      </c>
      <c r="U3101" s="58">
        <v>4.9840978015059623</v>
      </c>
      <c r="V3101" s="58">
        <v>6.7892824213660452</v>
      </c>
      <c r="W3101" s="58">
        <v>0.7835921712446422</v>
      </c>
      <c r="X3101" s="58">
        <v>0.61195337091909408</v>
      </c>
      <c r="Y3101" s="58">
        <v>0.83389504970646533</v>
      </c>
      <c r="Z3101" s="58">
        <v>0.91737665659903789</v>
      </c>
    </row>
    <row r="3102" spans="19:26" x14ac:dyDescent="0.2">
      <c r="S3102" s="58">
        <v>4.3747461934199894</v>
      </c>
      <c r="T3102" s="58">
        <v>7.5308969170761522</v>
      </c>
      <c r="U3102" s="58">
        <v>4.1007329025059907</v>
      </c>
      <c r="V3102" s="58">
        <v>8.2497233055162091</v>
      </c>
      <c r="W3102" s="58">
        <v>0.75117211155664942</v>
      </c>
      <c r="X3102" s="58">
        <v>0.66999825519172607</v>
      </c>
      <c r="Y3102" s="58">
        <v>0.85058345156830661</v>
      </c>
      <c r="Z3102" s="58">
        <v>0.93826166445181658</v>
      </c>
    </row>
    <row r="3103" spans="19:26" x14ac:dyDescent="0.2">
      <c r="S3103" s="58">
        <v>8.5711765677685587</v>
      </c>
      <c r="T3103" s="58">
        <v>48.741289006708669</v>
      </c>
      <c r="U3103" s="58">
        <v>9.4445971159884579</v>
      </c>
      <c r="V3103" s="58">
        <v>69.647583317701162</v>
      </c>
      <c r="W3103" s="58">
        <v>0.67979205380486241</v>
      </c>
      <c r="X3103" s="58">
        <v>0.72090272272451528</v>
      </c>
      <c r="Y3103" s="58">
        <v>0.79674415766172035</v>
      </c>
      <c r="Z3103" s="58">
        <v>0.88162714081573335</v>
      </c>
    </row>
    <row r="3104" spans="19:26" x14ac:dyDescent="0.2">
      <c r="S3104" s="58">
        <v>4.4998186199232197</v>
      </c>
      <c r="T3104" s="58">
        <v>8.7070870625041419</v>
      </c>
      <c r="U3104" s="58">
        <v>3.8559099131643224</v>
      </c>
      <c r="V3104" s="58">
        <v>8.1610283403167632</v>
      </c>
      <c r="W3104" s="58">
        <v>0.81108376993579512</v>
      </c>
      <c r="X3104" s="58">
        <v>0.70782676015267609</v>
      </c>
      <c r="Y3104" s="58">
        <v>0.8080952601869984</v>
      </c>
      <c r="Z3104" s="58">
        <v>0.91496632240667963</v>
      </c>
    </row>
    <row r="3105" spans="19:26" x14ac:dyDescent="0.2">
      <c r="S3105" s="58">
        <v>5.4422921951617287</v>
      </c>
      <c r="T3105" s="58">
        <v>10.379075725952502</v>
      </c>
      <c r="U3105" s="58">
        <v>5.7503598805266032</v>
      </c>
      <c r="V3105" s="58">
        <v>8.7777244066286748</v>
      </c>
      <c r="W3105" s="58">
        <v>0.66778466839582384</v>
      </c>
      <c r="X3105" s="58">
        <v>0.71972601734048502</v>
      </c>
      <c r="Y3105" s="58">
        <v>0.83735055269648218</v>
      </c>
      <c r="Z3105" s="58">
        <v>0.94104631328087041</v>
      </c>
    </row>
    <row r="3106" spans="19:26" x14ac:dyDescent="0.2">
      <c r="S3106" s="58">
        <v>3.2435506235681828</v>
      </c>
      <c r="T3106" s="58">
        <v>4.8112200118204669</v>
      </c>
      <c r="U3106" s="58">
        <v>3.6280818855130037</v>
      </c>
      <c r="V3106" s="58">
        <v>5.5043774320500214</v>
      </c>
      <c r="W3106" s="58">
        <v>0.80529134394018398</v>
      </c>
      <c r="X3106" s="58">
        <v>0.56351417130064285</v>
      </c>
      <c r="Y3106" s="58">
        <v>0.81049317923938968</v>
      </c>
      <c r="Z3106" s="58">
        <v>0.93291886722786821</v>
      </c>
    </row>
    <row r="3107" spans="19:26" x14ac:dyDescent="0.2">
      <c r="S3107" s="58">
        <v>4.7747171816416838</v>
      </c>
      <c r="T3107" s="58">
        <v>8.5212087646333092</v>
      </c>
      <c r="U3107" s="58">
        <v>5.2948079290237837</v>
      </c>
      <c r="V3107" s="58">
        <v>10.964434229429422</v>
      </c>
      <c r="W3107" s="58">
        <v>0.70055897243163734</v>
      </c>
      <c r="X3107" s="58">
        <v>0.70058019899545998</v>
      </c>
      <c r="Y3107" s="58">
        <v>0.83520402610563083</v>
      </c>
      <c r="Z3107" s="58">
        <v>0.94244937969193321</v>
      </c>
    </row>
    <row r="3108" spans="19:26" x14ac:dyDescent="0.2">
      <c r="S3108" s="58">
        <v>8.0433127879330684</v>
      </c>
      <c r="T3108" s="58">
        <v>63.738323587301061</v>
      </c>
      <c r="U3108" s="58">
        <v>7.6595683098690053</v>
      </c>
      <c r="V3108" s="58">
        <v>66.705172838258406</v>
      </c>
      <c r="W3108" s="58">
        <v>0.76432585578072376</v>
      </c>
      <c r="X3108" s="58">
        <v>0.66844291519241994</v>
      </c>
      <c r="Y3108" s="58">
        <v>0.79921882724176918</v>
      </c>
      <c r="Z3108" s="58">
        <v>0.87561634995148785</v>
      </c>
    </row>
    <row r="3109" spans="19:26" x14ac:dyDescent="0.2">
      <c r="S3109" s="58">
        <v>4.0880434861929071</v>
      </c>
      <c r="T3109" s="58">
        <v>7.027733551163946</v>
      </c>
      <c r="U3109" s="58">
        <v>4.3100588706781569</v>
      </c>
      <c r="V3109" s="58">
        <v>6.7126235421270986</v>
      </c>
      <c r="W3109" s="58">
        <v>0.8285888580926507</v>
      </c>
      <c r="X3109" s="58">
        <v>0.77470647178263696</v>
      </c>
      <c r="Y3109" s="58">
        <v>0.85138815470917206</v>
      </c>
      <c r="Z3109" s="58">
        <v>0.9399371259000312</v>
      </c>
    </row>
    <row r="3110" spans="19:26" x14ac:dyDescent="0.2">
      <c r="S3110" s="58">
        <v>4.1237897835278821</v>
      </c>
      <c r="T3110" s="58">
        <v>6.9477963426802747</v>
      </c>
      <c r="U3110" s="58">
        <v>4.1080707722364691</v>
      </c>
      <c r="V3110" s="58">
        <v>6.8692506069369168</v>
      </c>
      <c r="W3110" s="58">
        <v>0.7664594850235239</v>
      </c>
      <c r="X3110" s="58">
        <v>0.57549915749176639</v>
      </c>
      <c r="Y3110" s="58">
        <v>0.83502673466285016</v>
      </c>
      <c r="Z3110" s="58">
        <v>0.92490046605546028</v>
      </c>
    </row>
    <row r="3111" spans="19:26" x14ac:dyDescent="0.2">
      <c r="S3111" s="58">
        <v>4.760153997581309</v>
      </c>
      <c r="T3111" s="58">
        <v>9.0636790375326211</v>
      </c>
      <c r="U3111" s="58">
        <v>4.6293399761665306</v>
      </c>
      <c r="V3111" s="58">
        <v>8.4301820186685514</v>
      </c>
      <c r="W3111" s="58">
        <v>0.75804675683290623</v>
      </c>
      <c r="X3111" s="58">
        <v>0.69651336475658476</v>
      </c>
      <c r="Y3111" s="58">
        <v>0.83033575797628734</v>
      </c>
      <c r="Z3111" s="58">
        <v>0.92404173007719304</v>
      </c>
    </row>
    <row r="3112" spans="19:26" x14ac:dyDescent="0.2">
      <c r="S3112" s="58">
        <v>4.7033693129673839</v>
      </c>
      <c r="T3112" s="58">
        <v>9.1667496728145021</v>
      </c>
      <c r="U3112" s="58">
        <v>4.5593257670136964</v>
      </c>
      <c r="V3112" s="58">
        <v>8.4033765510666569</v>
      </c>
      <c r="W3112" s="58">
        <v>0.79844631298132107</v>
      </c>
      <c r="X3112" s="58">
        <v>0.72764183650397563</v>
      </c>
      <c r="Y3112" s="58">
        <v>0.83304094081127611</v>
      </c>
      <c r="Z3112" s="58">
        <v>0.92036668524776533</v>
      </c>
    </row>
    <row r="3113" spans="19:26" x14ac:dyDescent="0.2">
      <c r="S3113" s="58">
        <v>8.6508852987110654</v>
      </c>
      <c r="T3113" s="58">
        <v>123.12160081905721</v>
      </c>
      <c r="U3113" s="58">
        <v>8.5196057559462659</v>
      </c>
      <c r="V3113" s="58">
        <v>79.364561798441159</v>
      </c>
      <c r="W3113" s="58">
        <v>0.82121364823823928</v>
      </c>
      <c r="X3113" s="58">
        <v>0.73483460113801857</v>
      </c>
      <c r="Y3113" s="58">
        <v>0.85286886657281757</v>
      </c>
      <c r="Z3113" s="58">
        <v>0.87305093524679611</v>
      </c>
    </row>
    <row r="3114" spans="19:26" x14ac:dyDescent="0.2">
      <c r="S3114" s="58">
        <v>4.4985161210583673</v>
      </c>
      <c r="T3114" s="58">
        <v>8.1354321576835567</v>
      </c>
      <c r="U3114" s="58">
        <v>4.8668165290490162</v>
      </c>
      <c r="V3114" s="58">
        <v>7.3129116958360374</v>
      </c>
      <c r="W3114" s="58">
        <v>0.74249429146005896</v>
      </c>
      <c r="X3114" s="58">
        <v>0.70575747119521282</v>
      </c>
      <c r="Y3114" s="58">
        <v>0.8153708055729052</v>
      </c>
      <c r="Z3114" s="58">
        <v>0.93099521072614633</v>
      </c>
    </row>
    <row r="3115" spans="19:26" x14ac:dyDescent="0.2">
      <c r="S3115" s="58">
        <v>5.2061183849822861</v>
      </c>
      <c r="T3115" s="58">
        <v>10.513496965666954</v>
      </c>
      <c r="U3115" s="58">
        <v>5.3099441143907207</v>
      </c>
      <c r="V3115" s="58">
        <v>9.8164405036096536</v>
      </c>
      <c r="W3115" s="58">
        <v>0.71285449489694175</v>
      </c>
      <c r="X3115" s="58">
        <v>0.77804655669928668</v>
      </c>
      <c r="Y3115" s="58">
        <v>0.81447187644042762</v>
      </c>
      <c r="Z3115" s="58">
        <v>0.92877794099800737</v>
      </c>
    </row>
    <row r="3116" spans="19:26" x14ac:dyDescent="0.2">
      <c r="S3116" s="58">
        <v>5.8034748137511363</v>
      </c>
      <c r="T3116" s="58">
        <v>13.784638129745439</v>
      </c>
      <c r="U3116" s="58">
        <v>5.4379009625700592</v>
      </c>
      <c r="V3116" s="58">
        <v>14.203389911260164</v>
      </c>
      <c r="W3116" s="58">
        <v>0.75639781175332532</v>
      </c>
      <c r="X3116" s="58">
        <v>0.68749393735889919</v>
      </c>
      <c r="Y3116" s="58">
        <v>0.83957274037531271</v>
      </c>
      <c r="Z3116" s="58">
        <v>0.90605896652868301</v>
      </c>
    </row>
    <row r="3117" spans="19:26" x14ac:dyDescent="0.2">
      <c r="S3117" s="58">
        <v>5.0187221703589229</v>
      </c>
      <c r="T3117" s="58">
        <v>10.81343136863317</v>
      </c>
      <c r="U3117" s="58">
        <v>6.103432949270192</v>
      </c>
      <c r="V3117" s="58">
        <v>10.997997556913759</v>
      </c>
      <c r="W3117" s="58">
        <v>0.79482544158978963</v>
      </c>
      <c r="X3117" s="58">
        <v>0.73092412693157827</v>
      </c>
      <c r="Y3117" s="58">
        <v>0.81116638518622597</v>
      </c>
      <c r="Z3117" s="58">
        <v>0.909790851713425</v>
      </c>
    </row>
    <row r="3118" spans="19:26" x14ac:dyDescent="0.2">
      <c r="S3118" s="58">
        <v>3.3738110851945784</v>
      </c>
      <c r="T3118" s="58">
        <v>5.0011956525825489</v>
      </c>
      <c r="U3118" s="58">
        <v>3.4061563482228174</v>
      </c>
      <c r="V3118" s="58">
        <v>4.8760073546819029</v>
      </c>
      <c r="W3118" s="58">
        <v>0.77720553489126154</v>
      </c>
      <c r="X3118" s="58">
        <v>0.60630096381369281</v>
      </c>
      <c r="Y3118" s="58">
        <v>0.83563783549953097</v>
      </c>
      <c r="Z3118" s="58">
        <v>0.94945350473017509</v>
      </c>
    </row>
    <row r="3119" spans="19:26" x14ac:dyDescent="0.2">
      <c r="S3119" s="58">
        <v>4.2011491556822378</v>
      </c>
      <c r="T3119" s="58">
        <v>7.561544862937021</v>
      </c>
      <c r="U3119" s="58">
        <v>4.482933708729731</v>
      </c>
      <c r="V3119" s="58">
        <v>7.3085392724687326</v>
      </c>
      <c r="W3119" s="58">
        <v>0.82282337723386656</v>
      </c>
      <c r="X3119" s="58">
        <v>0.61236898330714995</v>
      </c>
      <c r="Y3119" s="58">
        <v>0.82070502200462825</v>
      </c>
      <c r="Z3119" s="58">
        <v>0.91393761480802138</v>
      </c>
    </row>
    <row r="3120" spans="19:26" x14ac:dyDescent="0.2">
      <c r="S3120" s="58">
        <v>5.0374935408584998</v>
      </c>
      <c r="T3120" s="58">
        <v>10.767313406300579</v>
      </c>
      <c r="U3120" s="58">
        <v>4.9706941222838177</v>
      </c>
      <c r="V3120" s="58">
        <v>9.8042480395974891</v>
      </c>
      <c r="W3120" s="58">
        <v>0.8451813485491807</v>
      </c>
      <c r="X3120" s="58">
        <v>0.63168830409108523</v>
      </c>
      <c r="Y3120" s="58">
        <v>0.85783370700908457</v>
      </c>
      <c r="Z3120" s="58">
        <v>0.90435810026961161</v>
      </c>
    </row>
    <row r="3121" spans="19:26" x14ac:dyDescent="0.2">
      <c r="S3121" s="58">
        <v>9.9499080786890328</v>
      </c>
      <c r="T3121" s="58">
        <v>115.57371084048231</v>
      </c>
      <c r="U3121" s="58">
        <v>11.333972407077841</v>
      </c>
      <c r="V3121" s="58">
        <v>113.20433025352243</v>
      </c>
      <c r="W3121" s="58">
        <v>0.71498140168559632</v>
      </c>
      <c r="X3121" s="58">
        <v>0.69552516357235483</v>
      </c>
      <c r="Y3121" s="58">
        <v>0.86268568152399994</v>
      </c>
      <c r="Z3121" s="58">
        <v>0.8747343375281319</v>
      </c>
    </row>
    <row r="3122" spans="19:26" x14ac:dyDescent="0.2">
      <c r="S3122" s="58">
        <v>6.6621130492224196</v>
      </c>
      <c r="T3122" s="58">
        <v>20.063051360209887</v>
      </c>
      <c r="U3122" s="58">
        <v>7.2173055737416263</v>
      </c>
      <c r="V3122" s="58">
        <v>26.466121674923418</v>
      </c>
      <c r="W3122" s="58">
        <v>0.77367290601836569</v>
      </c>
      <c r="X3122" s="58">
        <v>0.80652640562869338</v>
      </c>
      <c r="Y3122" s="58">
        <v>0.85667123977909454</v>
      </c>
      <c r="Z3122" s="58">
        <v>0.9000693868435925</v>
      </c>
    </row>
    <row r="3123" spans="19:26" x14ac:dyDescent="0.2">
      <c r="S3123" s="58">
        <v>5.6975538527853278</v>
      </c>
      <c r="T3123" s="58">
        <v>15.31029958887826</v>
      </c>
      <c r="U3123" s="58">
        <v>4.4993919081704377</v>
      </c>
      <c r="V3123" s="58">
        <v>11.766290485150121</v>
      </c>
      <c r="W3123" s="58">
        <v>0.80754126326373421</v>
      </c>
      <c r="X3123" s="58">
        <v>0.6589909639206315</v>
      </c>
      <c r="Y3123" s="58">
        <v>0.80579319010889139</v>
      </c>
      <c r="Z3123" s="58">
        <v>0.89302331189419393</v>
      </c>
    </row>
    <row r="3124" spans="19:26" x14ac:dyDescent="0.2">
      <c r="S3124" s="58">
        <v>6.3913401720803353</v>
      </c>
      <c r="T3124" s="58">
        <v>16.909439717043345</v>
      </c>
      <c r="U3124" s="58">
        <v>6.509803393199781</v>
      </c>
      <c r="V3124" s="58">
        <v>17.263610101929931</v>
      </c>
      <c r="W3124" s="58">
        <v>0.7326435928362216</v>
      </c>
      <c r="X3124" s="58">
        <v>0.75064671193516408</v>
      </c>
      <c r="Y3124" s="58">
        <v>0.83813815928003621</v>
      </c>
      <c r="Z3124" s="58">
        <v>0.90523549803958447</v>
      </c>
    </row>
    <row r="3125" spans="19:26" x14ac:dyDescent="0.2">
      <c r="S3125" s="58">
        <v>4.1922358084440958</v>
      </c>
      <c r="T3125" s="58">
        <v>6.991918259296515</v>
      </c>
      <c r="U3125" s="58">
        <v>3.9281950572524011</v>
      </c>
      <c r="V3125" s="58">
        <v>6.9932923615795701</v>
      </c>
      <c r="W3125" s="58">
        <v>0.73768761138063721</v>
      </c>
      <c r="X3125" s="58">
        <v>0.71814947131102724</v>
      </c>
      <c r="Y3125" s="58">
        <v>0.83658367474327977</v>
      </c>
      <c r="Z3125" s="58">
        <v>0.94995102609252624</v>
      </c>
    </row>
    <row r="3126" spans="19:26" x14ac:dyDescent="0.2">
      <c r="S3126" s="58">
        <v>3.8366910577947784</v>
      </c>
      <c r="T3126" s="58">
        <v>6.4291818704514077</v>
      </c>
      <c r="U3126" s="58">
        <v>4.1881567445029475</v>
      </c>
      <c r="V3126" s="58">
        <v>7.4310807245496058</v>
      </c>
      <c r="W3126" s="58">
        <v>0.76955257602948723</v>
      </c>
      <c r="X3126" s="58">
        <v>0.6916057952329614</v>
      </c>
      <c r="Y3126" s="58">
        <v>0.77691747045987158</v>
      </c>
      <c r="Z3126" s="58">
        <v>0.92878425414534549</v>
      </c>
    </row>
    <row r="3127" spans="19:26" x14ac:dyDescent="0.2">
      <c r="S3127" s="58">
        <v>9.2500960632683658</v>
      </c>
      <c r="T3127" s="58">
        <v>93.035482343167914</v>
      </c>
      <c r="U3127" s="58">
        <v>9.8367580631752372</v>
      </c>
      <c r="V3127" s="58">
        <v>148.18262639976524</v>
      </c>
      <c r="W3127" s="58">
        <v>0.76731280852379702</v>
      </c>
      <c r="X3127" s="58">
        <v>0.6790717848222414</v>
      </c>
      <c r="Y3127" s="58">
        <v>0.87838311774676703</v>
      </c>
      <c r="Z3127" s="58">
        <v>0.87507846466553296</v>
      </c>
    </row>
    <row r="3128" spans="19:26" x14ac:dyDescent="0.2">
      <c r="S3128" s="58">
        <v>3.7821516332539757</v>
      </c>
      <c r="T3128" s="58">
        <v>6.0192171097233231</v>
      </c>
      <c r="U3128" s="58">
        <v>3.4775369318066645</v>
      </c>
      <c r="V3128" s="58">
        <v>5.8369863014829182</v>
      </c>
      <c r="W3128" s="58">
        <v>0.78182070416625049</v>
      </c>
      <c r="X3128" s="58">
        <v>0.63993352004580584</v>
      </c>
      <c r="Y3128" s="58">
        <v>0.84045478266596629</v>
      </c>
      <c r="Z3128" s="58">
        <v>0.9408243569551572</v>
      </c>
    </row>
    <row r="3129" spans="19:26" x14ac:dyDescent="0.2">
      <c r="S3129" s="58">
        <v>4.9368920914300736</v>
      </c>
      <c r="T3129" s="58">
        <v>11.003404499906026</v>
      </c>
      <c r="U3129" s="58">
        <v>4.9935899788733886</v>
      </c>
      <c r="V3129" s="58">
        <v>9.0810301075964972</v>
      </c>
      <c r="W3129" s="58">
        <v>0.81699112620861092</v>
      </c>
      <c r="X3129" s="58">
        <v>0.72510894269680592</v>
      </c>
      <c r="Y3129" s="58">
        <v>0.7907683353952305</v>
      </c>
      <c r="Z3129" s="58">
        <v>0.9033861219018221</v>
      </c>
    </row>
    <row r="3130" spans="19:26" x14ac:dyDescent="0.2">
      <c r="S3130" s="58">
        <v>5.3960226628006041</v>
      </c>
      <c r="T3130" s="58">
        <v>10.845674807748287</v>
      </c>
      <c r="U3130" s="58">
        <v>6.67313136807212</v>
      </c>
      <c r="V3130" s="58">
        <v>11.610199700742232</v>
      </c>
      <c r="W3130" s="58">
        <v>0.72113282835769676</v>
      </c>
      <c r="X3130" s="58">
        <v>0.65239235961897912</v>
      </c>
      <c r="Y3130" s="58">
        <v>0.85364389316144451</v>
      </c>
      <c r="Z3130" s="58">
        <v>0.92115850542773436</v>
      </c>
    </row>
    <row r="3131" spans="19:26" x14ac:dyDescent="0.2">
      <c r="S3131" s="58">
        <v>4.1606534585742754</v>
      </c>
      <c r="T3131" s="58">
        <v>7.1078173769552278</v>
      </c>
      <c r="U3131" s="58">
        <v>3.7622264646520329</v>
      </c>
      <c r="V3131" s="58">
        <v>8.446469794226573</v>
      </c>
      <c r="W3131" s="58">
        <v>0.78994022336752456</v>
      </c>
      <c r="X3131" s="58">
        <v>0.63564564900627252</v>
      </c>
      <c r="Y3131" s="58">
        <v>0.84653425305949093</v>
      </c>
      <c r="Z3131" s="58">
        <v>0.92917413835587348</v>
      </c>
    </row>
    <row r="3132" spans="19:26" x14ac:dyDescent="0.2">
      <c r="S3132" s="58">
        <v>4.6466474579525174</v>
      </c>
      <c r="T3132" s="58">
        <v>9.1178701226443408</v>
      </c>
      <c r="U3132" s="58">
        <v>5.2744060851325747</v>
      </c>
      <c r="V3132" s="58">
        <v>10.815750290082258</v>
      </c>
      <c r="W3132" s="58">
        <v>0.87856821764784265</v>
      </c>
      <c r="X3132" s="58">
        <v>0.64723341232749676</v>
      </c>
      <c r="Y3132" s="58">
        <v>0.87547759790150914</v>
      </c>
      <c r="Z3132" s="58">
        <v>0.91101941344308202</v>
      </c>
    </row>
    <row r="3133" spans="19:26" x14ac:dyDescent="0.2">
      <c r="S3133" s="58">
        <v>5.169507099327685</v>
      </c>
      <c r="T3133" s="58">
        <v>12.319886845733087</v>
      </c>
      <c r="U3133" s="58">
        <v>4.7735507043959249</v>
      </c>
      <c r="V3133" s="58">
        <v>8.0294296060602477</v>
      </c>
      <c r="W3133" s="58">
        <v>0.80901036287777972</v>
      </c>
      <c r="X3133" s="58">
        <v>0.65638375541216398</v>
      </c>
      <c r="Y3133" s="58">
        <v>0.78584799324830179</v>
      </c>
      <c r="Z3133" s="58">
        <v>0.89621127373896037</v>
      </c>
    </row>
    <row r="3134" spans="19:26" x14ac:dyDescent="0.2">
      <c r="S3134" s="58">
        <v>4.6480295708511585</v>
      </c>
      <c r="T3134" s="58">
        <v>8.3163069460895684</v>
      </c>
      <c r="U3134" s="58">
        <v>4.3389937195372994</v>
      </c>
      <c r="V3134" s="58">
        <v>10.688619070885645</v>
      </c>
      <c r="W3134" s="58">
        <v>0.75808221544747323</v>
      </c>
      <c r="X3134" s="58">
        <v>0.79221553361394337</v>
      </c>
      <c r="Y3134" s="58">
        <v>0.86983021569417973</v>
      </c>
      <c r="Z3134" s="58">
        <v>0.94911367705611471</v>
      </c>
    </row>
    <row r="3135" spans="19:26" x14ac:dyDescent="0.2">
      <c r="S3135" s="58">
        <v>4.9405618500286561</v>
      </c>
      <c r="T3135" s="58">
        <v>10.338777276441357</v>
      </c>
      <c r="U3135" s="58">
        <v>5.0764738085638514</v>
      </c>
      <c r="V3135" s="58">
        <v>9.9162376863784729</v>
      </c>
      <c r="W3135" s="58">
        <v>0.77048969373842247</v>
      </c>
      <c r="X3135" s="58">
        <v>0.67398884101189349</v>
      </c>
      <c r="Y3135" s="58">
        <v>0.79957831564747206</v>
      </c>
      <c r="Z3135" s="58">
        <v>0.90862943823663112</v>
      </c>
    </row>
    <row r="3136" spans="19:26" x14ac:dyDescent="0.2">
      <c r="S3136" s="58">
        <v>4.5050665483078287</v>
      </c>
      <c r="T3136" s="58">
        <v>8.3566626053090296</v>
      </c>
      <c r="U3136" s="58">
        <v>4.5721797667820452</v>
      </c>
      <c r="V3136" s="58">
        <v>8.6556413677979229</v>
      </c>
      <c r="W3136" s="58">
        <v>0.83137458964099298</v>
      </c>
      <c r="X3136" s="58">
        <v>0.61601100963882793</v>
      </c>
      <c r="Y3136" s="58">
        <v>0.8653985898910932</v>
      </c>
      <c r="Z3136" s="58">
        <v>0.91579606393044155</v>
      </c>
    </row>
    <row r="3137" spans="19:26" x14ac:dyDescent="0.2">
      <c r="S3137" s="58">
        <v>4.6893973102711328</v>
      </c>
      <c r="T3137" s="58">
        <v>9.2457796113227513</v>
      </c>
      <c r="U3137" s="58">
        <v>5.4659882371919579</v>
      </c>
      <c r="V3137" s="58">
        <v>10.379597327675542</v>
      </c>
      <c r="W3137" s="58">
        <v>0.80247001697205245</v>
      </c>
      <c r="X3137" s="58">
        <v>0.63974986251403432</v>
      </c>
      <c r="Y3137" s="58">
        <v>0.82353894828957719</v>
      </c>
      <c r="Z3137" s="58">
        <v>0.91050344355253432</v>
      </c>
    </row>
    <row r="3138" spans="19:26" x14ac:dyDescent="0.2">
      <c r="S3138" s="58">
        <v>6.3263285555148867</v>
      </c>
      <c r="T3138" s="58">
        <v>19.335262277197312</v>
      </c>
      <c r="U3138" s="58">
        <v>6.1046514534911811</v>
      </c>
      <c r="V3138" s="58">
        <v>17.999595936353327</v>
      </c>
      <c r="W3138" s="58">
        <v>0.78460832888093135</v>
      </c>
      <c r="X3138" s="58">
        <v>0.5713896695525511</v>
      </c>
      <c r="Y3138" s="58">
        <v>0.82056148795927353</v>
      </c>
      <c r="Z3138" s="58">
        <v>0.88697891687964248</v>
      </c>
    </row>
    <row r="3139" spans="19:26" x14ac:dyDescent="0.2">
      <c r="S3139" s="58">
        <v>3.2690466453699814</v>
      </c>
      <c r="T3139" s="58">
        <v>5.0117002150320191</v>
      </c>
      <c r="U3139" s="58">
        <v>2.9836151799382487</v>
      </c>
      <c r="V3139" s="58">
        <v>4.7624883628943486</v>
      </c>
      <c r="W3139" s="58">
        <v>0.82310377959807823</v>
      </c>
      <c r="X3139" s="58">
        <v>0.77619610853454024</v>
      </c>
      <c r="Y3139" s="58">
        <v>0.77171087137748695</v>
      </c>
      <c r="Z3139" s="58">
        <v>0.94294536451412936</v>
      </c>
    </row>
    <row r="3140" spans="19:26" x14ac:dyDescent="0.2">
      <c r="S3140" s="58">
        <v>4.0388072343254873</v>
      </c>
      <c r="T3140" s="58">
        <v>7.1176866532861203</v>
      </c>
      <c r="U3140" s="58">
        <v>4.6660798812710969</v>
      </c>
      <c r="V3140" s="58">
        <v>9.8305581325564244</v>
      </c>
      <c r="W3140" s="58">
        <v>0.79345924993498418</v>
      </c>
      <c r="X3140" s="58">
        <v>0.65430491572454952</v>
      </c>
      <c r="Y3140" s="58">
        <v>0.78530090705868605</v>
      </c>
      <c r="Z3140" s="58">
        <v>0.91775654638439963</v>
      </c>
    </row>
    <row r="3141" spans="19:26" x14ac:dyDescent="0.2">
      <c r="S3141" s="58">
        <v>5.0445254015042682</v>
      </c>
      <c r="T3141" s="58">
        <v>10.974583568567866</v>
      </c>
      <c r="U3141" s="58">
        <v>4.9808180408160263</v>
      </c>
      <c r="V3141" s="58">
        <v>9.1267049165273821</v>
      </c>
      <c r="W3141" s="58">
        <v>0.8380826013779954</v>
      </c>
      <c r="X3141" s="58">
        <v>0.72645505603264027</v>
      </c>
      <c r="Y3141" s="58">
        <v>0.84057611984051062</v>
      </c>
      <c r="Z3141" s="58">
        <v>0.90858496792467325</v>
      </c>
    </row>
    <row r="3142" spans="19:26" x14ac:dyDescent="0.2">
      <c r="S3142" s="58">
        <v>5.5289311425805288</v>
      </c>
      <c r="T3142" s="58">
        <v>10.87626754325877</v>
      </c>
      <c r="U3142" s="58">
        <v>5.554616281826636</v>
      </c>
      <c r="V3142" s="58">
        <v>9.5084340527976661</v>
      </c>
      <c r="W3142" s="58">
        <v>0.72437234239656978</v>
      </c>
      <c r="X3142" s="58">
        <v>0.80621315155107398</v>
      </c>
      <c r="Y3142" s="58">
        <v>0.89462300678498308</v>
      </c>
      <c r="Z3142" s="58">
        <v>0.94463087492591058</v>
      </c>
    </row>
    <row r="3143" spans="19:26" x14ac:dyDescent="0.2">
      <c r="S3143" s="58">
        <v>4.4662007230028786</v>
      </c>
      <c r="T3143" s="58">
        <v>7.5045796127967828</v>
      </c>
      <c r="U3143" s="58">
        <v>4.4546491782980411</v>
      </c>
      <c r="V3143" s="58">
        <v>8.8842983902745409</v>
      </c>
      <c r="W3143" s="58">
        <v>0.72649670814867273</v>
      </c>
      <c r="X3143" s="58">
        <v>0.60391388712534777</v>
      </c>
      <c r="Y3143" s="58">
        <v>0.87349053839872837</v>
      </c>
      <c r="Z3143" s="58">
        <v>0.94046642235576428</v>
      </c>
    </row>
    <row r="3144" spans="19:26" x14ac:dyDescent="0.2">
      <c r="S3144" s="58">
        <v>4.4938185662525836</v>
      </c>
      <c r="T3144" s="58">
        <v>8.8203955897858588</v>
      </c>
      <c r="U3144" s="58">
        <v>4.7905683865290198</v>
      </c>
      <c r="V3144" s="58">
        <v>8.9090640112867518</v>
      </c>
      <c r="W3144" s="58">
        <v>0.80973893564005728</v>
      </c>
      <c r="X3144" s="58">
        <v>0.69113877686050196</v>
      </c>
      <c r="Y3144" s="58">
        <v>0.79405590267146153</v>
      </c>
      <c r="Z3144" s="58">
        <v>0.91078748304067558</v>
      </c>
    </row>
    <row r="3145" spans="19:26" x14ac:dyDescent="0.2">
      <c r="S3145" s="58">
        <v>5.0863301510170515</v>
      </c>
      <c r="T3145" s="58">
        <v>9.6288970177016751</v>
      </c>
      <c r="U3145" s="58">
        <v>4.8728464874747939</v>
      </c>
      <c r="V3145" s="58">
        <v>8.924253233201874</v>
      </c>
      <c r="W3145" s="58">
        <v>0.7087679160271404</v>
      </c>
      <c r="X3145" s="58">
        <v>0.70520808234750898</v>
      </c>
      <c r="Y3145" s="58">
        <v>0.84122998055441967</v>
      </c>
      <c r="Z3145" s="58">
        <v>0.93387423588509433</v>
      </c>
    </row>
    <row r="3146" spans="19:26" x14ac:dyDescent="0.2">
      <c r="S3146" s="58">
        <v>3.7328365500578733</v>
      </c>
      <c r="T3146" s="58">
        <v>6.1420628980221164</v>
      </c>
      <c r="U3146" s="58">
        <v>3.168513283612354</v>
      </c>
      <c r="V3146" s="58">
        <v>5.4794179705730306</v>
      </c>
      <c r="W3146" s="58">
        <v>0.80545667256653741</v>
      </c>
      <c r="X3146" s="58">
        <v>0.58729153094226361</v>
      </c>
      <c r="Y3146" s="58">
        <v>0.79729485920568144</v>
      </c>
      <c r="Z3146" s="58">
        <v>0.91910485301688372</v>
      </c>
    </row>
    <row r="3147" spans="19:26" x14ac:dyDescent="0.2">
      <c r="S3147" s="58">
        <v>4.1639332047610438</v>
      </c>
      <c r="T3147" s="58">
        <v>6.7327527634564808</v>
      </c>
      <c r="U3147" s="58">
        <v>4.9550384003936445</v>
      </c>
      <c r="V3147" s="58">
        <v>7.0938951785416551</v>
      </c>
      <c r="W3147" s="58">
        <v>0.71695381706604522</v>
      </c>
      <c r="X3147" s="58">
        <v>0.61984930945471939</v>
      </c>
      <c r="Y3147" s="58">
        <v>0.84938398075259891</v>
      </c>
      <c r="Z3147" s="58">
        <v>0.94776185034935545</v>
      </c>
    </row>
    <row r="3148" spans="19:26" x14ac:dyDescent="0.2">
      <c r="S3148" s="58">
        <v>4.1867101231366721</v>
      </c>
      <c r="T3148" s="58">
        <v>7.2662157355476369</v>
      </c>
      <c r="U3148" s="58">
        <v>4.4741676637397454</v>
      </c>
      <c r="V3148" s="58">
        <v>9.2002474610155041</v>
      </c>
      <c r="W3148" s="58">
        <v>0.79517856012500143</v>
      </c>
      <c r="X3148" s="58">
        <v>0.62185664727045009</v>
      </c>
      <c r="Y3148" s="58">
        <v>0.83775147825162932</v>
      </c>
      <c r="Z3148" s="58">
        <v>0.92371413829653448</v>
      </c>
    </row>
    <row r="3149" spans="19:26" x14ac:dyDescent="0.2">
      <c r="S3149" s="58">
        <v>4.018263813993519</v>
      </c>
      <c r="T3149" s="58">
        <v>7.1017667519908656</v>
      </c>
      <c r="U3149" s="58">
        <v>4.5425991712755085</v>
      </c>
      <c r="V3149" s="58">
        <v>5.8397852603262903</v>
      </c>
      <c r="W3149" s="58">
        <v>0.86808173908716546</v>
      </c>
      <c r="X3149" s="58">
        <v>0.75722140702029772</v>
      </c>
      <c r="Y3149" s="58">
        <v>0.82543759353102941</v>
      </c>
      <c r="Z3149" s="58">
        <v>0.9255294336117178</v>
      </c>
    </row>
    <row r="3150" spans="19:26" x14ac:dyDescent="0.2">
      <c r="S3150" s="58">
        <v>3.550681116824645</v>
      </c>
      <c r="T3150" s="58">
        <v>5.6561811992048074</v>
      </c>
      <c r="U3150" s="58">
        <v>4.0482403704263694</v>
      </c>
      <c r="V3150" s="58">
        <v>5.4346780862736965</v>
      </c>
      <c r="W3150" s="58">
        <v>0.87640490137197857</v>
      </c>
      <c r="X3150" s="58">
        <v>0.62315290140725288</v>
      </c>
      <c r="Y3150" s="58">
        <v>0.83698183534279302</v>
      </c>
      <c r="Z3150" s="58">
        <v>0.92604370422185622</v>
      </c>
    </row>
    <row r="3151" spans="19:26" x14ac:dyDescent="0.2">
      <c r="S3151" s="58">
        <v>7.070700274563654</v>
      </c>
      <c r="T3151" s="58">
        <v>29.367098126254472</v>
      </c>
      <c r="U3151" s="58">
        <v>7.2693861483559923</v>
      </c>
      <c r="V3151" s="58">
        <v>25.762778533080763</v>
      </c>
      <c r="W3151" s="58">
        <v>0.79898251021743283</v>
      </c>
      <c r="X3151" s="58">
        <v>0.64472897742292035</v>
      </c>
      <c r="Y3151" s="58">
        <v>0.82952587777339282</v>
      </c>
      <c r="Z3151" s="58">
        <v>0.88273453959743953</v>
      </c>
    </row>
    <row r="3152" spans="19:26" x14ac:dyDescent="0.2">
      <c r="S3152" s="58">
        <v>4.0425168428558447</v>
      </c>
      <c r="T3152" s="58">
        <v>6.9203872906739896</v>
      </c>
      <c r="U3152" s="58">
        <v>3.5985049671101237</v>
      </c>
      <c r="V3152" s="58">
        <v>6.7764888812651032</v>
      </c>
      <c r="W3152" s="58">
        <v>0.80682739598294895</v>
      </c>
      <c r="X3152" s="58">
        <v>0.5739948092655337</v>
      </c>
      <c r="Y3152" s="58">
        <v>0.82840122615069167</v>
      </c>
      <c r="Z3152" s="58">
        <v>0.91753898760431818</v>
      </c>
    </row>
    <row r="3153" spans="19:26" x14ac:dyDescent="0.2">
      <c r="S3153" s="58">
        <v>3.8523437759970531</v>
      </c>
      <c r="T3153" s="58">
        <v>6.1028328220416865</v>
      </c>
      <c r="U3153" s="58">
        <v>3.3239711596134986</v>
      </c>
      <c r="V3153" s="58">
        <v>6.1205346353293466</v>
      </c>
      <c r="W3153" s="58">
        <v>0.7711969860194553</v>
      </c>
      <c r="X3153" s="58">
        <v>0.61568319501799662</v>
      </c>
      <c r="Y3153" s="58">
        <v>0.85762853580291287</v>
      </c>
      <c r="Z3153" s="58">
        <v>0.94284994195878347</v>
      </c>
    </row>
    <row r="3154" spans="19:26" x14ac:dyDescent="0.2">
      <c r="S3154" s="58">
        <v>5.2627296818437879</v>
      </c>
      <c r="T3154" s="58">
        <v>10.876428461143663</v>
      </c>
      <c r="U3154" s="58">
        <v>5.2879917401021386</v>
      </c>
      <c r="V3154" s="58">
        <v>9.1943724308907484</v>
      </c>
      <c r="W3154" s="58">
        <v>0.74403645272282393</v>
      </c>
      <c r="X3154" s="58">
        <v>0.64597338178264052</v>
      </c>
      <c r="Y3154" s="58">
        <v>0.83652645184813357</v>
      </c>
      <c r="Z3154" s="58">
        <v>0.91374156559201858</v>
      </c>
    </row>
    <row r="3155" spans="19:26" x14ac:dyDescent="0.2">
      <c r="S3155" s="58">
        <v>3.6907603708931824</v>
      </c>
      <c r="T3155" s="58">
        <v>5.8831884393548108</v>
      </c>
      <c r="U3155" s="58">
        <v>3.4893478558772753</v>
      </c>
      <c r="V3155" s="58">
        <v>5.5884612873398298</v>
      </c>
      <c r="W3155" s="58">
        <v>0.80253277726516314</v>
      </c>
      <c r="X3155" s="58">
        <v>0.66535175542717684</v>
      </c>
      <c r="Y3155" s="58">
        <v>0.82858859607869617</v>
      </c>
      <c r="Z3155" s="58">
        <v>0.93866809328461187</v>
      </c>
    </row>
    <row r="3156" spans="19:26" x14ac:dyDescent="0.2">
      <c r="S3156" s="58">
        <v>4.9304652351543163</v>
      </c>
      <c r="T3156" s="58">
        <v>10.200831185209369</v>
      </c>
      <c r="U3156" s="58">
        <v>5.0507786578722014</v>
      </c>
      <c r="V3156" s="58">
        <v>8.9013365673529137</v>
      </c>
      <c r="W3156" s="58">
        <v>0.80269437042752922</v>
      </c>
      <c r="X3156" s="58">
        <v>0.59263776026623749</v>
      </c>
      <c r="Y3156" s="58">
        <v>0.83043553661100933</v>
      </c>
      <c r="Z3156" s="58">
        <v>0.90401654627902517</v>
      </c>
    </row>
    <row r="3157" spans="19:26" x14ac:dyDescent="0.2">
      <c r="S3157" s="58">
        <v>3.2424763211012353</v>
      </c>
      <c r="T3157" s="58">
        <v>4.7639241085623265</v>
      </c>
      <c r="U3157" s="58">
        <v>2.8283514964364911</v>
      </c>
      <c r="V3157" s="58">
        <v>4.0711721306895186</v>
      </c>
      <c r="W3157" s="58">
        <v>0.80953471209567551</v>
      </c>
      <c r="X3157" s="58">
        <v>0.6606748854787492</v>
      </c>
      <c r="Y3157" s="58">
        <v>0.8327661385528311</v>
      </c>
      <c r="Z3157" s="58">
        <v>0.95388633365382003</v>
      </c>
    </row>
    <row r="3158" spans="19:26" x14ac:dyDescent="0.2">
      <c r="S3158" s="58">
        <v>4.2081510511886933</v>
      </c>
      <c r="T3158" s="58">
        <v>7.3142186542161953</v>
      </c>
      <c r="U3158" s="58">
        <v>3.9681478908161512</v>
      </c>
      <c r="V3158" s="58">
        <v>7.7313696100601774</v>
      </c>
      <c r="W3158" s="58">
        <v>0.78751136925333243</v>
      </c>
      <c r="X3158" s="58">
        <v>0.70923523495873342</v>
      </c>
      <c r="Y3158" s="58">
        <v>0.83479422386746149</v>
      </c>
      <c r="Z3158" s="58">
        <v>0.93374499648828135</v>
      </c>
    </row>
    <row r="3159" spans="19:26" x14ac:dyDescent="0.2">
      <c r="S3159" s="58">
        <v>5.4693160404251202</v>
      </c>
      <c r="T3159" s="58">
        <v>12.218541033152139</v>
      </c>
      <c r="U3159" s="58">
        <v>5.5443039348764209</v>
      </c>
      <c r="V3159" s="58">
        <v>12.875620381462991</v>
      </c>
      <c r="W3159" s="58">
        <v>0.79821648552488667</v>
      </c>
      <c r="X3159" s="58">
        <v>0.80371418276847773</v>
      </c>
      <c r="Y3159" s="58">
        <v>0.86438783343480774</v>
      </c>
      <c r="Z3159" s="58">
        <v>0.91738977395057475</v>
      </c>
    </row>
    <row r="3160" spans="19:26" x14ac:dyDescent="0.2">
      <c r="S3160" s="58">
        <v>5.2126113601677009</v>
      </c>
      <c r="T3160" s="58">
        <v>10.714892599872043</v>
      </c>
      <c r="U3160" s="58">
        <v>4.9075647886795144</v>
      </c>
      <c r="V3160" s="58">
        <v>8.869533168688319</v>
      </c>
      <c r="W3160" s="58">
        <v>0.73547485046580618</v>
      </c>
      <c r="X3160" s="58">
        <v>0.76613085569557959</v>
      </c>
      <c r="Y3160" s="58">
        <v>0.82473280932431969</v>
      </c>
      <c r="Z3160" s="58">
        <v>0.92420462415245253</v>
      </c>
    </row>
    <row r="3161" spans="19:26" x14ac:dyDescent="0.2">
      <c r="S3161" s="58">
        <v>3.8765003937199882</v>
      </c>
      <c r="T3161" s="58">
        <v>6.5846424641483186</v>
      </c>
      <c r="U3161" s="58">
        <v>3.8742075977679193</v>
      </c>
      <c r="V3161" s="58">
        <v>6.0604605156755964</v>
      </c>
      <c r="W3161" s="58">
        <v>0.84000198377285118</v>
      </c>
      <c r="X3161" s="58">
        <v>0.67903569320844914</v>
      </c>
      <c r="Y3161" s="58">
        <v>0.81811507347967494</v>
      </c>
      <c r="Z3161" s="58">
        <v>0.92460647233467519</v>
      </c>
    </row>
    <row r="3162" spans="19:26" x14ac:dyDescent="0.2">
      <c r="S3162" s="58">
        <v>6.4567001302710336</v>
      </c>
      <c r="T3162" s="58">
        <v>16.618832748467252</v>
      </c>
      <c r="U3162" s="58">
        <v>7.085261115899689</v>
      </c>
      <c r="V3162" s="58">
        <v>19.063600973504155</v>
      </c>
      <c r="W3162" s="58">
        <v>0.73231659299235052</v>
      </c>
      <c r="X3162" s="58">
        <v>0.63180049979646591</v>
      </c>
      <c r="Y3162" s="58">
        <v>0.85753122174613761</v>
      </c>
      <c r="Z3162" s="58">
        <v>0.90089757082087063</v>
      </c>
    </row>
    <row r="3163" spans="19:26" x14ac:dyDescent="0.2">
      <c r="S3163" s="58">
        <v>4.772960890060352</v>
      </c>
      <c r="T3163" s="58">
        <v>9.1952169793857657</v>
      </c>
      <c r="U3163" s="58">
        <v>5.1647497479699638</v>
      </c>
      <c r="V3163" s="58">
        <v>10.294713520376268</v>
      </c>
      <c r="W3163" s="58">
        <v>0.74088888560069477</v>
      </c>
      <c r="X3163" s="58">
        <v>0.76922988676444093</v>
      </c>
      <c r="Y3163" s="58">
        <v>0.80801005287387284</v>
      </c>
      <c r="Z3163" s="58">
        <v>0.92851116313838822</v>
      </c>
    </row>
    <row r="3164" spans="19:26" x14ac:dyDescent="0.2">
      <c r="S3164" s="58">
        <v>4.6816385576209001</v>
      </c>
      <c r="T3164" s="58">
        <v>8.5848164553532591</v>
      </c>
      <c r="U3164" s="58">
        <v>4.7355701236956085</v>
      </c>
      <c r="V3164" s="58">
        <v>7.9440339696463171</v>
      </c>
      <c r="W3164" s="58">
        <v>0.73549286250780443</v>
      </c>
      <c r="X3164" s="58">
        <v>0.59596541151808768</v>
      </c>
      <c r="Y3164" s="58">
        <v>0.82940722544791434</v>
      </c>
      <c r="Z3164" s="58">
        <v>0.92032962991546818</v>
      </c>
    </row>
    <row r="3165" spans="19:26" x14ac:dyDescent="0.2">
      <c r="S3165" s="58">
        <v>3.5310994323281855</v>
      </c>
      <c r="T3165" s="58">
        <v>5.4339443317744029</v>
      </c>
      <c r="U3165" s="58">
        <v>3.9061523665572024</v>
      </c>
      <c r="V3165" s="58">
        <v>6.1515996885044313</v>
      </c>
      <c r="W3165" s="58">
        <v>0.80651095639738135</v>
      </c>
      <c r="X3165" s="58">
        <v>0.54730164894734246</v>
      </c>
      <c r="Y3165" s="58">
        <v>0.84110990483371062</v>
      </c>
      <c r="Z3165" s="58">
        <v>0.92980479822176998</v>
      </c>
    </row>
    <row r="3166" spans="19:26" x14ac:dyDescent="0.2">
      <c r="S3166" s="58">
        <v>3.9535128835401636</v>
      </c>
      <c r="T3166" s="58">
        <v>6.7547008060056415</v>
      </c>
      <c r="U3166" s="58">
        <v>4.1861554423633027</v>
      </c>
      <c r="V3166" s="58">
        <v>5.7887988148341325</v>
      </c>
      <c r="W3166" s="58">
        <v>0.84012168314640856</v>
      </c>
      <c r="X3166" s="58">
        <v>0.76149788763119419</v>
      </c>
      <c r="Y3166" s="58">
        <v>0.83179710973200793</v>
      </c>
      <c r="Z3166" s="58">
        <v>0.93455377066419154</v>
      </c>
    </row>
    <row r="3167" spans="19:26" x14ac:dyDescent="0.2">
      <c r="S3167" s="58">
        <v>7.1893272227628948</v>
      </c>
      <c r="T3167" s="58">
        <v>28.620948894218724</v>
      </c>
      <c r="U3167" s="58">
        <v>8.1765403663379317</v>
      </c>
      <c r="V3167" s="58">
        <v>35.331560679848153</v>
      </c>
      <c r="W3167" s="58">
        <v>0.73899295268706033</v>
      </c>
      <c r="X3167" s="58">
        <v>0.69895514785874457</v>
      </c>
      <c r="Y3167" s="58">
        <v>0.80218459879172277</v>
      </c>
      <c r="Z3167" s="58">
        <v>0.88585095225106425</v>
      </c>
    </row>
    <row r="3168" spans="19:26" x14ac:dyDescent="0.2">
      <c r="S3168" s="58">
        <v>3.2787736774256575</v>
      </c>
      <c r="T3168" s="58">
        <v>4.8694341267226999</v>
      </c>
      <c r="U3168" s="58">
        <v>2.9034544655674464</v>
      </c>
      <c r="V3168" s="58">
        <v>4.6624872198254854</v>
      </c>
      <c r="W3168" s="58">
        <v>0.80933752809162507</v>
      </c>
      <c r="X3168" s="58">
        <v>0.58834454469616126</v>
      </c>
      <c r="Y3168" s="58">
        <v>0.82380628573781212</v>
      </c>
      <c r="Z3168" s="58">
        <v>0.93846461036245388</v>
      </c>
    </row>
    <row r="3169" spans="19:26" x14ac:dyDescent="0.2">
      <c r="S3169" s="58">
        <v>7.0619814098106035</v>
      </c>
      <c r="T3169" s="58">
        <v>22.302575777575164</v>
      </c>
      <c r="U3169" s="58">
        <v>8.1312988102625461</v>
      </c>
      <c r="V3169" s="58">
        <v>28.984452205006814</v>
      </c>
      <c r="W3169" s="58">
        <v>0.70525205539414404</v>
      </c>
      <c r="X3169" s="58">
        <v>0.6818147052163489</v>
      </c>
      <c r="Y3169" s="58">
        <v>0.81676235224245042</v>
      </c>
      <c r="Z3169" s="58">
        <v>0.89400623649665689</v>
      </c>
    </row>
    <row r="3170" spans="19:26" x14ac:dyDescent="0.2">
      <c r="S3170" s="58">
        <v>5.1197811622852267</v>
      </c>
      <c r="T3170" s="58">
        <v>9.2980737995381659</v>
      </c>
      <c r="U3170" s="58">
        <v>5.7780961168152762</v>
      </c>
      <c r="V3170" s="58">
        <v>11.148415034357273</v>
      </c>
      <c r="W3170" s="58">
        <v>0.68233213438431972</v>
      </c>
      <c r="X3170" s="58">
        <v>0.65385267099027378</v>
      </c>
      <c r="Y3170" s="58">
        <v>0.85170420075825592</v>
      </c>
      <c r="Z3170" s="58">
        <v>0.93946217361850981</v>
      </c>
    </row>
    <row r="3171" spans="19:26" x14ac:dyDescent="0.2">
      <c r="S3171" s="58">
        <v>5.9331992140095693</v>
      </c>
      <c r="T3171" s="58">
        <v>14.505775681161452</v>
      </c>
      <c r="U3171" s="58">
        <v>5.0523956283655096</v>
      </c>
      <c r="V3171" s="58">
        <v>14.491810903650366</v>
      </c>
      <c r="W3171" s="58">
        <v>0.76769946784166776</v>
      </c>
      <c r="X3171" s="58">
        <v>0.70758474886572476</v>
      </c>
      <c r="Y3171" s="58">
        <v>0.85206003323924451</v>
      </c>
      <c r="Z3171" s="58">
        <v>0.90575668456714453</v>
      </c>
    </row>
    <row r="3172" spans="19:26" x14ac:dyDescent="0.2">
      <c r="S3172" s="58">
        <v>4.8038027786049211</v>
      </c>
      <c r="T3172" s="58">
        <v>9.3162686838977447</v>
      </c>
      <c r="U3172" s="58">
        <v>4.3289641890155934</v>
      </c>
      <c r="V3172" s="58">
        <v>10.812890866859174</v>
      </c>
      <c r="W3172" s="58">
        <v>0.79988359918045526</v>
      </c>
      <c r="X3172" s="58">
        <v>0.71417812231599853</v>
      </c>
      <c r="Y3172" s="58">
        <v>0.85837197319019909</v>
      </c>
      <c r="Z3172" s="58">
        <v>0.92267786944917329</v>
      </c>
    </row>
    <row r="3173" spans="19:26" x14ac:dyDescent="0.2">
      <c r="S3173" s="58">
        <v>3.7604771228672416</v>
      </c>
      <c r="T3173" s="58">
        <v>6.0723439086556628</v>
      </c>
      <c r="U3173" s="58">
        <v>3.7139421622725695</v>
      </c>
      <c r="V3173" s="58">
        <v>6.3938094766795652</v>
      </c>
      <c r="W3173" s="58">
        <v>0.82830253986891689</v>
      </c>
      <c r="X3173" s="58">
        <v>0.52075794685656196</v>
      </c>
      <c r="Y3173" s="58">
        <v>0.84883882792446319</v>
      </c>
      <c r="Z3173" s="58">
        <v>0.91837826236861042</v>
      </c>
    </row>
    <row r="3174" spans="19:26" x14ac:dyDescent="0.2">
      <c r="S3174" s="58">
        <v>3.4191709375138752</v>
      </c>
      <c r="T3174" s="58">
        <v>5.1836931948013225</v>
      </c>
      <c r="U3174" s="58">
        <v>3.2919160635521072</v>
      </c>
      <c r="V3174" s="58">
        <v>4.0726668654772826</v>
      </c>
      <c r="W3174" s="58">
        <v>0.82161378341618518</v>
      </c>
      <c r="X3174" s="58">
        <v>0.65896860056309048</v>
      </c>
      <c r="Y3174" s="58">
        <v>0.84276611799276691</v>
      </c>
      <c r="Z3174" s="58">
        <v>0.94699137157682223</v>
      </c>
    </row>
    <row r="3175" spans="19:26" x14ac:dyDescent="0.2">
      <c r="S3175" s="58">
        <v>3.4513565326779063</v>
      </c>
      <c r="T3175" s="58">
        <v>5.3595363509934772</v>
      </c>
      <c r="U3175" s="58">
        <v>3.2925957948077853</v>
      </c>
      <c r="V3175" s="58">
        <v>5.4597027065391774</v>
      </c>
      <c r="W3175" s="58">
        <v>0.80850609236429738</v>
      </c>
      <c r="X3175" s="58">
        <v>0.54961435486086141</v>
      </c>
      <c r="Y3175" s="58">
        <v>0.80142518196756196</v>
      </c>
      <c r="Z3175" s="58">
        <v>0.92211954962391762</v>
      </c>
    </row>
    <row r="3176" spans="19:26" x14ac:dyDescent="0.2">
      <c r="S3176" s="58">
        <v>3.6256483590946784</v>
      </c>
      <c r="T3176" s="58">
        <v>5.6021440550974511</v>
      </c>
      <c r="U3176" s="58">
        <v>3.8378783831316401</v>
      </c>
      <c r="V3176" s="58">
        <v>5.4555350794103168</v>
      </c>
      <c r="W3176" s="58">
        <v>0.80461813260142789</v>
      </c>
      <c r="X3176" s="58">
        <v>0.63448838059855661</v>
      </c>
      <c r="Y3176" s="58">
        <v>0.86283080061634543</v>
      </c>
      <c r="Z3176" s="58">
        <v>0.94610096955151701</v>
      </c>
    </row>
    <row r="3177" spans="19:26" x14ac:dyDescent="0.2">
      <c r="S3177" s="58">
        <v>3.7512590947063851</v>
      </c>
      <c r="T3177" s="58">
        <v>6.2824407072314301</v>
      </c>
      <c r="U3177" s="58">
        <v>3.4202009730415903</v>
      </c>
      <c r="V3177" s="58">
        <v>7.7333488795758152</v>
      </c>
      <c r="W3177" s="58">
        <v>0.83690671712100795</v>
      </c>
      <c r="X3177" s="58">
        <v>0.69998194195562391</v>
      </c>
      <c r="Y3177" s="58">
        <v>0.79955791229930484</v>
      </c>
      <c r="Z3177" s="58">
        <v>0.925680598357981</v>
      </c>
    </row>
    <row r="3178" spans="19:26" x14ac:dyDescent="0.2">
      <c r="S3178" s="58">
        <v>6.8119173243933755</v>
      </c>
      <c r="T3178" s="58">
        <v>25.256979082856624</v>
      </c>
      <c r="U3178" s="58">
        <v>7.2715475443561202</v>
      </c>
      <c r="V3178" s="58">
        <v>32.876263559064789</v>
      </c>
      <c r="W3178" s="58">
        <v>0.78481514049696766</v>
      </c>
      <c r="X3178" s="58">
        <v>0.66140949023770579</v>
      </c>
      <c r="Y3178" s="58">
        <v>0.81819884940861953</v>
      </c>
      <c r="Z3178" s="58">
        <v>0.88543302808899793</v>
      </c>
    </row>
    <row r="3179" spans="19:26" x14ac:dyDescent="0.2">
      <c r="S3179" s="58">
        <v>7.7709734644472883</v>
      </c>
      <c r="T3179" s="58">
        <v>40.176357917220137</v>
      </c>
      <c r="U3179" s="58">
        <v>7.8877845532375623</v>
      </c>
      <c r="V3179" s="58">
        <v>39.444754317224522</v>
      </c>
      <c r="W3179" s="58">
        <v>0.76645301127060783</v>
      </c>
      <c r="X3179" s="58">
        <v>0.68916625065108228</v>
      </c>
      <c r="Y3179" s="58">
        <v>0.829780566465396</v>
      </c>
      <c r="Z3179" s="58">
        <v>0.88104313176118954</v>
      </c>
    </row>
    <row r="3180" spans="19:26" x14ac:dyDescent="0.2">
      <c r="S3180" s="58">
        <v>3.9972102015032327</v>
      </c>
      <c r="T3180" s="58">
        <v>6.5352254988414211</v>
      </c>
      <c r="U3180" s="58">
        <v>4.1506386080604862</v>
      </c>
      <c r="V3180" s="58">
        <v>6.8363446346229955</v>
      </c>
      <c r="W3180" s="58">
        <v>0.78159852855889511</v>
      </c>
      <c r="X3180" s="58">
        <v>0.54172347198848825</v>
      </c>
      <c r="Y3180" s="58">
        <v>0.8577355057901076</v>
      </c>
      <c r="Z3180" s="58">
        <v>0.92569736140458803</v>
      </c>
    </row>
    <row r="3181" spans="19:26" x14ac:dyDescent="0.2">
      <c r="S3181" s="58">
        <v>3.3463817038730062</v>
      </c>
      <c r="T3181" s="58">
        <v>4.9002789531207158</v>
      </c>
      <c r="U3181" s="58">
        <v>3.6408329135686546</v>
      </c>
      <c r="V3181" s="58">
        <v>6.4034756217474467</v>
      </c>
      <c r="W3181" s="58">
        <v>0.72657106346423594</v>
      </c>
      <c r="X3181" s="58">
        <v>0.62133020315189991</v>
      </c>
      <c r="Y3181" s="58">
        <v>0.80623895250788047</v>
      </c>
      <c r="Z3181" s="58">
        <v>0.95844570975098931</v>
      </c>
    </row>
    <row r="3182" spans="19:26" x14ac:dyDescent="0.2">
      <c r="S3182" s="58">
        <v>6.05478473067586</v>
      </c>
      <c r="T3182" s="58">
        <v>13.239286376279987</v>
      </c>
      <c r="U3182" s="58">
        <v>5.9644592363634334</v>
      </c>
      <c r="V3182" s="58">
        <v>12.330727070259817</v>
      </c>
      <c r="W3182" s="58">
        <v>0.70789077762288244</v>
      </c>
      <c r="X3182" s="58">
        <v>0.77760226829987367</v>
      </c>
      <c r="Y3182" s="58">
        <v>0.86981898772013255</v>
      </c>
      <c r="Z3182" s="58">
        <v>0.92764851898301115</v>
      </c>
    </row>
    <row r="3183" spans="19:26" x14ac:dyDescent="0.2">
      <c r="S3183" s="58">
        <v>5.056199282977488</v>
      </c>
      <c r="T3183" s="58">
        <v>11.256151495715107</v>
      </c>
      <c r="U3183" s="58">
        <v>4.6898416144863226</v>
      </c>
      <c r="V3183" s="58">
        <v>9.6469622498873111</v>
      </c>
      <c r="W3183" s="58">
        <v>0.7959964138581771</v>
      </c>
      <c r="X3183" s="58">
        <v>0.8030747052175411</v>
      </c>
      <c r="Y3183" s="58">
        <v>0.7975239147727079</v>
      </c>
      <c r="Z3183" s="58">
        <v>0.91041843131039402</v>
      </c>
    </row>
    <row r="3184" spans="19:26" x14ac:dyDescent="0.2">
      <c r="S3184" s="58">
        <v>6.206083010713769</v>
      </c>
      <c r="T3184" s="58">
        <v>18.681720889700085</v>
      </c>
      <c r="U3184" s="58">
        <v>6.2252298269072543</v>
      </c>
      <c r="V3184" s="58">
        <v>18.017769992799906</v>
      </c>
      <c r="W3184" s="58">
        <v>0.75016855048466557</v>
      </c>
      <c r="X3184" s="58">
        <v>0.68254335701699609</v>
      </c>
      <c r="Y3184" s="58">
        <v>0.78532850957462685</v>
      </c>
      <c r="Z3184" s="58">
        <v>0.8914486997180624</v>
      </c>
    </row>
    <row r="3185" spans="19:26" x14ac:dyDescent="0.2">
      <c r="S3185" s="58">
        <v>5.1118343410731626</v>
      </c>
      <c r="T3185" s="58">
        <v>10.047093769366294</v>
      </c>
      <c r="U3185" s="58">
        <v>4.9641744220169892</v>
      </c>
      <c r="V3185" s="58">
        <v>11.447477391193862</v>
      </c>
      <c r="W3185" s="58">
        <v>0.77941372863207437</v>
      </c>
      <c r="X3185" s="58">
        <v>0.75966556846803612</v>
      </c>
      <c r="Y3185" s="58">
        <v>0.88582012964270707</v>
      </c>
      <c r="Z3185" s="58">
        <v>0.9310644059819575</v>
      </c>
    </row>
    <row r="3186" spans="19:26" x14ac:dyDescent="0.2">
      <c r="S3186" s="58">
        <v>3.3152386890428618</v>
      </c>
      <c r="T3186" s="58">
        <v>5.0402214310741833</v>
      </c>
      <c r="U3186" s="58">
        <v>3.5788109477745231</v>
      </c>
      <c r="V3186" s="58">
        <v>6.1145441160292693</v>
      </c>
      <c r="W3186" s="58">
        <v>0.78541583249348434</v>
      </c>
      <c r="X3186" s="58">
        <v>0.64174548106520102</v>
      </c>
      <c r="Y3186" s="58">
        <v>0.77734098142432062</v>
      </c>
      <c r="Z3186" s="58">
        <v>0.93534959607669166</v>
      </c>
    </row>
    <row r="3187" spans="19:26" x14ac:dyDescent="0.2">
      <c r="S3187" s="58">
        <v>4.3167073463093155</v>
      </c>
      <c r="T3187" s="58">
        <v>8.2423572489927448</v>
      </c>
      <c r="U3187" s="58">
        <v>3.8357779260737401</v>
      </c>
      <c r="V3187" s="58">
        <v>7.0311291421235875</v>
      </c>
      <c r="W3187" s="58">
        <v>0.85621811368138634</v>
      </c>
      <c r="X3187" s="58">
        <v>0.70526948775080689</v>
      </c>
      <c r="Y3187" s="58">
        <v>0.80987721658628375</v>
      </c>
      <c r="Z3187" s="58">
        <v>0.91235019273108497</v>
      </c>
    </row>
    <row r="3188" spans="19:26" x14ac:dyDescent="0.2">
      <c r="S3188" s="58">
        <v>4.1886553969402529</v>
      </c>
      <c r="T3188" s="58">
        <v>7.5358963232715972</v>
      </c>
      <c r="U3188" s="58">
        <v>4.2653508528631221</v>
      </c>
      <c r="V3188" s="58">
        <v>6.8303116941860997</v>
      </c>
      <c r="W3188" s="58">
        <v>0.81832903696758041</v>
      </c>
      <c r="X3188" s="58">
        <v>0.66344232458277086</v>
      </c>
      <c r="Y3188" s="58">
        <v>0.81506927111421357</v>
      </c>
      <c r="Z3188" s="58">
        <v>0.91838584755531205</v>
      </c>
    </row>
    <row r="3189" spans="19:26" x14ac:dyDescent="0.2">
      <c r="S3189" s="58">
        <v>3.3790665821569812</v>
      </c>
      <c r="T3189" s="58">
        <v>5.0742521062964352</v>
      </c>
      <c r="U3189" s="58">
        <v>3.4418969907349188</v>
      </c>
      <c r="V3189" s="58">
        <v>5.188938716692026</v>
      </c>
      <c r="W3189" s="58">
        <v>0.76303768272957384</v>
      </c>
      <c r="X3189" s="58">
        <v>0.58150037436535718</v>
      </c>
      <c r="Y3189" s="58">
        <v>0.80189852729176669</v>
      </c>
      <c r="Z3189" s="58">
        <v>0.93809036966191484</v>
      </c>
    </row>
    <row r="3190" spans="19:26" x14ac:dyDescent="0.2">
      <c r="S3190" s="58">
        <v>3.6909686393608601</v>
      </c>
      <c r="T3190" s="58">
        <v>5.8296569955201019</v>
      </c>
      <c r="U3190" s="58">
        <v>3.4280843660887577</v>
      </c>
      <c r="V3190" s="58">
        <v>5.8983472557217187</v>
      </c>
      <c r="W3190" s="58">
        <v>0.81574913801823457</v>
      </c>
      <c r="X3190" s="58">
        <v>0.64265973548370081</v>
      </c>
      <c r="Y3190" s="58">
        <v>0.85394110168213166</v>
      </c>
      <c r="Z3190" s="58">
        <v>0.9399377959325449</v>
      </c>
    </row>
    <row r="3191" spans="19:26" x14ac:dyDescent="0.2">
      <c r="S3191" s="58">
        <v>7.2019811278268087</v>
      </c>
      <c r="T3191" s="58">
        <v>26.677891505551393</v>
      </c>
      <c r="U3191" s="58">
        <v>7.0177343635319325</v>
      </c>
      <c r="V3191" s="58">
        <v>25.4672319883462</v>
      </c>
      <c r="W3191" s="58">
        <v>0.77972920588399253</v>
      </c>
      <c r="X3191" s="58">
        <v>0.62131530956909509</v>
      </c>
      <c r="Y3191" s="58">
        <v>0.85623576060816098</v>
      </c>
      <c r="Z3191" s="58">
        <v>0.88570823811199084</v>
      </c>
    </row>
    <row r="3192" spans="19:26" x14ac:dyDescent="0.2">
      <c r="S3192" s="58">
        <v>4.8880659485525904</v>
      </c>
      <c r="T3192" s="58">
        <v>8.8912752057844173</v>
      </c>
      <c r="U3192" s="58">
        <v>4.7531835470770281</v>
      </c>
      <c r="V3192" s="58">
        <v>9.8939805688608349</v>
      </c>
      <c r="W3192" s="58">
        <v>0.6943485878757405</v>
      </c>
      <c r="X3192" s="58">
        <v>0.6770148106614704</v>
      </c>
      <c r="Y3192" s="58">
        <v>0.82910430508052213</v>
      </c>
      <c r="Z3192" s="58">
        <v>0.93666858264274044</v>
      </c>
    </row>
    <row r="3193" spans="19:26" x14ac:dyDescent="0.2">
      <c r="S3193" s="58">
        <v>4.2357005689192198</v>
      </c>
      <c r="T3193" s="58">
        <v>7.2418018539692905</v>
      </c>
      <c r="U3193" s="58">
        <v>4.4073442575445894</v>
      </c>
      <c r="V3193" s="58">
        <v>6.6719228663926797</v>
      </c>
      <c r="W3193" s="58">
        <v>0.70954395721425501</v>
      </c>
      <c r="X3193" s="58">
        <v>0.66439377045994497</v>
      </c>
      <c r="Y3193" s="58">
        <v>0.79170480424688716</v>
      </c>
      <c r="Z3193" s="58">
        <v>0.9350647451037456</v>
      </c>
    </row>
    <row r="3194" spans="19:26" x14ac:dyDescent="0.2">
      <c r="S3194" s="58">
        <v>4.205501994065175</v>
      </c>
      <c r="T3194" s="58">
        <v>7.1650070517210152</v>
      </c>
      <c r="U3194" s="58">
        <v>4.1616540485122924</v>
      </c>
      <c r="V3194" s="58">
        <v>7.3775960393691404</v>
      </c>
      <c r="W3194" s="58">
        <v>0.74669609281128058</v>
      </c>
      <c r="X3194" s="58">
        <v>0.71581331301309115</v>
      </c>
      <c r="Y3194" s="58">
        <v>0.82251959463336377</v>
      </c>
      <c r="Z3194" s="58">
        <v>0.94153653219570155</v>
      </c>
    </row>
    <row r="3195" spans="19:26" x14ac:dyDescent="0.2">
      <c r="S3195" s="58">
        <v>5.8196589784710548</v>
      </c>
      <c r="T3195" s="58">
        <v>14.10305501446539</v>
      </c>
      <c r="U3195" s="58">
        <v>5.6381337376297962</v>
      </c>
      <c r="V3195" s="58">
        <v>12.699250167607683</v>
      </c>
      <c r="W3195" s="58">
        <v>0.79278873382862391</v>
      </c>
      <c r="X3195" s="58">
        <v>0.57886719491342675</v>
      </c>
      <c r="Y3195" s="58">
        <v>0.86345382477667676</v>
      </c>
      <c r="Z3195" s="58">
        <v>0.89733455673640927</v>
      </c>
    </row>
    <row r="3196" spans="19:26" x14ac:dyDescent="0.2">
      <c r="S3196" s="58">
        <v>4.731347356286566</v>
      </c>
      <c r="T3196" s="58">
        <v>8.4661801393398246</v>
      </c>
      <c r="U3196" s="58">
        <v>4.4587623538570762</v>
      </c>
      <c r="V3196" s="58">
        <v>8.0618596753940182</v>
      </c>
      <c r="W3196" s="58">
        <v>0.75509204201827995</v>
      </c>
      <c r="X3196" s="58">
        <v>0.58462537325589192</v>
      </c>
      <c r="Y3196" s="58">
        <v>0.8832981440054648</v>
      </c>
      <c r="Z3196" s="58">
        <v>0.92589697118418457</v>
      </c>
    </row>
    <row r="3197" spans="19:26" x14ac:dyDescent="0.2">
      <c r="S3197" s="58">
        <v>4.4273040077413013</v>
      </c>
      <c r="T3197" s="58">
        <v>8.2235903613106185</v>
      </c>
      <c r="U3197" s="58">
        <v>4.7177766914347581</v>
      </c>
      <c r="V3197" s="58">
        <v>8.1921232825340713</v>
      </c>
      <c r="W3197" s="58">
        <v>0.75259960893138222</v>
      </c>
      <c r="X3197" s="58">
        <v>0.71844179767458283</v>
      </c>
      <c r="Y3197" s="58">
        <v>0.7867246232487245</v>
      </c>
      <c r="Z3197" s="58">
        <v>0.92297524026133704</v>
      </c>
    </row>
    <row r="3198" spans="19:26" x14ac:dyDescent="0.2">
      <c r="S3198" s="58">
        <v>5.0244095788785472</v>
      </c>
      <c r="T3198" s="58">
        <v>10.241285971190543</v>
      </c>
      <c r="U3198" s="58">
        <v>4.7127966121910605</v>
      </c>
      <c r="V3198" s="58">
        <v>8.2519727039971986</v>
      </c>
      <c r="W3198" s="58">
        <v>0.77112803455286438</v>
      </c>
      <c r="X3198" s="58">
        <v>0.72197607846311762</v>
      </c>
      <c r="Y3198" s="58">
        <v>0.83261484414798537</v>
      </c>
      <c r="Z3198" s="58">
        <v>0.91828601030864254</v>
      </c>
    </row>
    <row r="3199" spans="19:26" x14ac:dyDescent="0.2">
      <c r="S3199" s="58">
        <v>4.9203597821976643</v>
      </c>
      <c r="T3199" s="58">
        <v>9.5869268805453896</v>
      </c>
      <c r="U3199" s="58">
        <v>4.8455020610601771</v>
      </c>
      <c r="V3199" s="58">
        <v>8.108504943237012</v>
      </c>
      <c r="W3199" s="58">
        <v>0.77046556738018945</v>
      </c>
      <c r="X3199" s="58">
        <v>0.6736025993703656</v>
      </c>
      <c r="Y3199" s="58">
        <v>0.85029584610578679</v>
      </c>
      <c r="Z3199" s="58">
        <v>0.92051810634333875</v>
      </c>
    </row>
    <row r="3200" spans="19:26" x14ac:dyDescent="0.2">
      <c r="S3200" s="58">
        <v>5.184223008472193</v>
      </c>
      <c r="T3200" s="58">
        <v>11.707113977227626</v>
      </c>
      <c r="U3200" s="58">
        <v>4.9521058432425376</v>
      </c>
      <c r="V3200" s="58">
        <v>11.684959749048289</v>
      </c>
      <c r="W3200" s="58">
        <v>0.82634558865884455</v>
      </c>
      <c r="X3200" s="58">
        <v>0.67127033351602294</v>
      </c>
      <c r="Y3200" s="58">
        <v>0.83159060294037945</v>
      </c>
      <c r="Z3200" s="58">
        <v>0.90263928144381855</v>
      </c>
    </row>
    <row r="3201" spans="19:26" x14ac:dyDescent="0.2">
      <c r="S3201" s="58">
        <v>4.342412464295851</v>
      </c>
      <c r="T3201" s="58">
        <v>8.0080473285410427</v>
      </c>
      <c r="U3201" s="58">
        <v>4.3889650990175255</v>
      </c>
      <c r="V3201" s="58">
        <v>8.6488272246772375</v>
      </c>
      <c r="W3201" s="58">
        <v>0.80974683894564492</v>
      </c>
      <c r="X3201" s="58">
        <v>0.57339935481548376</v>
      </c>
      <c r="Y3201" s="58">
        <v>0.81839729450631893</v>
      </c>
      <c r="Z3201" s="58">
        <v>0.90906340933220098</v>
      </c>
    </row>
    <row r="3202" spans="19:26" x14ac:dyDescent="0.2">
      <c r="S3202" s="58">
        <v>4.3105688601917489</v>
      </c>
      <c r="T3202" s="58">
        <v>7.6277820061427528</v>
      </c>
      <c r="U3202" s="58">
        <v>4.2799132793335835</v>
      </c>
      <c r="V3202" s="58">
        <v>8.2118358884940648</v>
      </c>
      <c r="W3202" s="58">
        <v>0.81523033617640384</v>
      </c>
      <c r="X3202" s="58">
        <v>0.67079742623014693</v>
      </c>
      <c r="Y3202" s="58">
        <v>0.86043536452461833</v>
      </c>
      <c r="Z3202" s="58">
        <v>0.92754990001327797</v>
      </c>
    </row>
    <row r="3203" spans="19:26" x14ac:dyDescent="0.2">
      <c r="S3203" s="58">
        <v>6.6088597138825982</v>
      </c>
      <c r="T3203" s="58">
        <v>18.399649925767289</v>
      </c>
      <c r="U3203" s="58">
        <v>5.7326389241885165</v>
      </c>
      <c r="V3203" s="58">
        <v>15.558017429953265</v>
      </c>
      <c r="W3203" s="58">
        <v>0.76241640646380926</v>
      </c>
      <c r="X3203" s="58">
        <v>0.71567625777345201</v>
      </c>
      <c r="Y3203" s="58">
        <v>0.87118464095856329</v>
      </c>
      <c r="Z3203" s="58">
        <v>0.90081974862850833</v>
      </c>
    </row>
    <row r="3204" spans="19:26" x14ac:dyDescent="0.2">
      <c r="S3204" s="58">
        <v>5.0159466628123033</v>
      </c>
      <c r="T3204" s="58">
        <v>10.023269855217332</v>
      </c>
      <c r="U3204" s="58">
        <v>4.5246174273466657</v>
      </c>
      <c r="V3204" s="58">
        <v>11.090976539226562</v>
      </c>
      <c r="W3204" s="58">
        <v>0.77615771487875396</v>
      </c>
      <c r="X3204" s="58">
        <v>0.6596613528956079</v>
      </c>
      <c r="Y3204" s="58">
        <v>0.85115399123989322</v>
      </c>
      <c r="Z3204" s="58">
        <v>0.91633545646257686</v>
      </c>
    </row>
    <row r="3205" spans="19:26" x14ac:dyDescent="0.2">
      <c r="S3205" s="58">
        <v>4.5636838093756378</v>
      </c>
      <c r="T3205" s="58">
        <v>8.9803032577424577</v>
      </c>
      <c r="U3205" s="58">
        <v>4.510460152716929</v>
      </c>
      <c r="V3205" s="58">
        <v>8.7753692446317846</v>
      </c>
      <c r="W3205" s="58">
        <v>0.81909448479896962</v>
      </c>
      <c r="X3205" s="58">
        <v>0.76360822786402949</v>
      </c>
      <c r="Y3205" s="58">
        <v>0.81223722432191081</v>
      </c>
      <c r="Z3205" s="58">
        <v>0.91760324459979503</v>
      </c>
    </row>
    <row r="3206" spans="19:26" x14ac:dyDescent="0.2">
      <c r="S3206" s="58">
        <v>4.9599506469533665</v>
      </c>
      <c r="T3206" s="58">
        <v>10.581654755240343</v>
      </c>
      <c r="U3206" s="58">
        <v>5.252922754797825</v>
      </c>
      <c r="V3206" s="58">
        <v>14.530048271763603</v>
      </c>
      <c r="W3206" s="58">
        <v>0.82314038190478256</v>
      </c>
      <c r="X3206" s="58">
        <v>0.70742117527921589</v>
      </c>
      <c r="Y3206" s="58">
        <v>0.82826851887780284</v>
      </c>
      <c r="Z3206" s="58">
        <v>0.90853254336133404</v>
      </c>
    </row>
    <row r="3207" spans="19:26" x14ac:dyDescent="0.2">
      <c r="S3207" s="58">
        <v>3.2350914701878861</v>
      </c>
      <c r="T3207" s="58">
        <v>4.6130107859666545</v>
      </c>
      <c r="U3207" s="58">
        <v>3.2592874088224835</v>
      </c>
      <c r="V3207" s="58">
        <v>5.651965980509102</v>
      </c>
      <c r="W3207" s="58">
        <v>0.73451994801162035</v>
      </c>
      <c r="X3207" s="58">
        <v>0.53306999577401237</v>
      </c>
      <c r="Y3207" s="58">
        <v>0.8310083136119113</v>
      </c>
      <c r="Z3207" s="58">
        <v>0.95226401642161718</v>
      </c>
    </row>
    <row r="3208" spans="19:26" x14ac:dyDescent="0.2">
      <c r="S3208" s="58">
        <v>4.7697425005341563</v>
      </c>
      <c r="T3208" s="58">
        <v>8.9743125830519013</v>
      </c>
      <c r="U3208" s="58">
        <v>4.1524779996938781</v>
      </c>
      <c r="V3208" s="58">
        <v>10.522720493987913</v>
      </c>
      <c r="W3208" s="58">
        <v>0.74706208864176549</v>
      </c>
      <c r="X3208" s="58">
        <v>0.65872506715839663</v>
      </c>
      <c r="Y3208" s="58">
        <v>0.8325968303501885</v>
      </c>
      <c r="Z3208" s="58">
        <v>0.92320668703172981</v>
      </c>
    </row>
    <row r="3209" spans="19:26" x14ac:dyDescent="0.2">
      <c r="S3209" s="58">
        <v>3.8430552446321116</v>
      </c>
      <c r="T3209" s="58">
        <v>6.2439648232184268</v>
      </c>
      <c r="U3209" s="58">
        <v>3.3953523479505434</v>
      </c>
      <c r="V3209" s="58">
        <v>6.2577150544954243</v>
      </c>
      <c r="W3209" s="58">
        <v>0.77467226058835503</v>
      </c>
      <c r="X3209" s="58">
        <v>0.6203437438127537</v>
      </c>
      <c r="Y3209" s="58">
        <v>0.82074067417577368</v>
      </c>
      <c r="Z3209" s="58">
        <v>0.93233971624883683</v>
      </c>
    </row>
    <row r="3210" spans="19:26" x14ac:dyDescent="0.2">
      <c r="S3210" s="58">
        <v>3.2852626750993239</v>
      </c>
      <c r="T3210" s="58">
        <v>4.8958879591519988</v>
      </c>
      <c r="U3210" s="58">
        <v>3.6339684562027421</v>
      </c>
      <c r="V3210" s="58">
        <v>4.5996201221314772</v>
      </c>
      <c r="W3210" s="58">
        <v>0.77761799204687476</v>
      </c>
      <c r="X3210" s="58">
        <v>0.72041217413381897</v>
      </c>
      <c r="Y3210" s="58">
        <v>0.79631631030302041</v>
      </c>
      <c r="Z3210" s="58">
        <v>0.95650304526047647</v>
      </c>
    </row>
    <row r="3211" spans="19:26" x14ac:dyDescent="0.2">
      <c r="S3211" s="58">
        <v>3.6998495441261707</v>
      </c>
      <c r="T3211" s="58">
        <v>5.8238399126276308</v>
      </c>
      <c r="U3211" s="58">
        <v>3.5922289430790775</v>
      </c>
      <c r="V3211" s="58">
        <v>5.5566482734980518</v>
      </c>
      <c r="W3211" s="58">
        <v>0.78250583248917382</v>
      </c>
      <c r="X3211" s="58">
        <v>0.66926099078042656</v>
      </c>
      <c r="Y3211" s="58">
        <v>0.83501328001852781</v>
      </c>
      <c r="Z3211" s="58">
        <v>0.94584528275017943</v>
      </c>
    </row>
    <row r="3212" spans="19:26" x14ac:dyDescent="0.2">
      <c r="S3212" s="58">
        <v>4.7783703229039949</v>
      </c>
      <c r="T3212" s="58">
        <v>9.1190706172271092</v>
      </c>
      <c r="U3212" s="58">
        <v>4.5743351215527115</v>
      </c>
      <c r="V3212" s="58">
        <v>9.8980897317756416</v>
      </c>
      <c r="W3212" s="58">
        <v>0.74177697369831597</v>
      </c>
      <c r="X3212" s="58">
        <v>0.66842820806265169</v>
      </c>
      <c r="Y3212" s="58">
        <v>0.81726029162364011</v>
      </c>
      <c r="Z3212" s="58">
        <v>0.92124470787575174</v>
      </c>
    </row>
    <row r="3213" spans="19:26" x14ac:dyDescent="0.2">
      <c r="S3213" s="58">
        <v>6.0486597688758996</v>
      </c>
      <c r="T3213" s="58">
        <v>15.816016080923434</v>
      </c>
      <c r="U3213" s="58">
        <v>5.5667535296946129</v>
      </c>
      <c r="V3213" s="58">
        <v>9.6396102469205491</v>
      </c>
      <c r="W3213" s="58">
        <v>0.78092458316509972</v>
      </c>
      <c r="X3213" s="58">
        <v>0.59674274011051376</v>
      </c>
      <c r="Y3213" s="58">
        <v>0.84571510999000121</v>
      </c>
      <c r="Z3213" s="58">
        <v>0.89465300936713699</v>
      </c>
    </row>
    <row r="3214" spans="19:26" x14ac:dyDescent="0.2">
      <c r="S3214" s="58">
        <v>5.1843156692014816</v>
      </c>
      <c r="T3214" s="58">
        <v>9.9153024664714007</v>
      </c>
      <c r="U3214" s="58">
        <v>5.3813943690709323</v>
      </c>
      <c r="V3214" s="58">
        <v>11.37243585955126</v>
      </c>
      <c r="W3214" s="58">
        <v>0.70656069364094365</v>
      </c>
      <c r="X3214" s="58">
        <v>0.6306076053597075</v>
      </c>
      <c r="Y3214" s="58">
        <v>0.84522973847052096</v>
      </c>
      <c r="Z3214" s="58">
        <v>0.9250757605864155</v>
      </c>
    </row>
    <row r="3215" spans="19:26" x14ac:dyDescent="0.2">
      <c r="S3215" s="58">
        <v>4.6752649540254181</v>
      </c>
      <c r="T3215" s="58">
        <v>8.3590941815292865</v>
      </c>
      <c r="U3215" s="58">
        <v>4.3397644376336109</v>
      </c>
      <c r="V3215" s="58">
        <v>6.9652087308715158</v>
      </c>
      <c r="W3215" s="58">
        <v>0.69675390245571001</v>
      </c>
      <c r="X3215" s="58">
        <v>0.58367680407207667</v>
      </c>
      <c r="Y3215" s="58">
        <v>0.81321385926726308</v>
      </c>
      <c r="Z3215" s="58">
        <v>0.92470902383722764</v>
      </c>
    </row>
    <row r="3216" spans="19:26" x14ac:dyDescent="0.2">
      <c r="S3216" s="58">
        <v>5.3194376532076983</v>
      </c>
      <c r="T3216" s="58">
        <v>9.9310464143650972</v>
      </c>
      <c r="U3216" s="58">
        <v>5.3630680788334599</v>
      </c>
      <c r="V3216" s="58">
        <v>9.775629413510929</v>
      </c>
      <c r="W3216" s="58">
        <v>0.7022273742529106</v>
      </c>
      <c r="X3216" s="58">
        <v>0.64063116114188245</v>
      </c>
      <c r="Y3216" s="58">
        <v>0.88161402835372571</v>
      </c>
      <c r="Z3216" s="58">
        <v>0.93432523253645849</v>
      </c>
    </row>
    <row r="3217" spans="19:26" x14ac:dyDescent="0.2">
      <c r="S3217" s="58">
        <v>5.9488233656469705</v>
      </c>
      <c r="T3217" s="58">
        <v>16.240774303037398</v>
      </c>
      <c r="U3217" s="58">
        <v>7.0086499377064015</v>
      </c>
      <c r="V3217" s="58">
        <v>23.148130986044453</v>
      </c>
      <c r="W3217" s="58">
        <v>0.80526477046844613</v>
      </c>
      <c r="X3217" s="58">
        <v>0.75977446140262828</v>
      </c>
      <c r="Y3217" s="58">
        <v>0.83223203035571691</v>
      </c>
      <c r="Z3217" s="58">
        <v>0.89895864143196968</v>
      </c>
    </row>
    <row r="3218" spans="19:26" x14ac:dyDescent="0.2">
      <c r="S3218" s="58">
        <v>4.6602565509518659</v>
      </c>
      <c r="T3218" s="58">
        <v>8.9284403145340168</v>
      </c>
      <c r="U3218" s="58">
        <v>4.8894545411571109</v>
      </c>
      <c r="V3218" s="58">
        <v>9.6847942009252215</v>
      </c>
      <c r="W3218" s="58">
        <v>0.84482348786169925</v>
      </c>
      <c r="X3218" s="58">
        <v>0.60946531119763103</v>
      </c>
      <c r="Y3218" s="58">
        <v>0.87724019266099806</v>
      </c>
      <c r="Z3218" s="58">
        <v>0.9123607167218869</v>
      </c>
    </row>
    <row r="3219" spans="19:26" x14ac:dyDescent="0.2">
      <c r="S3219" s="58">
        <v>4.6701903130019273</v>
      </c>
      <c r="T3219" s="58">
        <v>8.9518448466348257</v>
      </c>
      <c r="U3219" s="58">
        <v>4.3482152080952883</v>
      </c>
      <c r="V3219" s="58">
        <v>8.4720447686226912</v>
      </c>
      <c r="W3219" s="58">
        <v>0.74056486647131414</v>
      </c>
      <c r="X3219" s="58">
        <v>0.73250746160935876</v>
      </c>
      <c r="Y3219" s="58">
        <v>0.79452326448855759</v>
      </c>
      <c r="Z3219" s="58">
        <v>0.92361470274061397</v>
      </c>
    </row>
    <row r="3220" spans="19:26" x14ac:dyDescent="0.2">
      <c r="S3220" s="58">
        <v>4.5472916652916036</v>
      </c>
      <c r="T3220" s="58">
        <v>8.3270820889304247</v>
      </c>
      <c r="U3220" s="58">
        <v>4.9323674286300276</v>
      </c>
      <c r="V3220" s="58">
        <v>7.6196188254962456</v>
      </c>
      <c r="W3220" s="58">
        <v>0.75560440269432294</v>
      </c>
      <c r="X3220" s="58">
        <v>0.66291371793585974</v>
      </c>
      <c r="Y3220" s="58">
        <v>0.82418530422046765</v>
      </c>
      <c r="Z3220" s="58">
        <v>0.92452473554246573</v>
      </c>
    </row>
    <row r="3221" spans="19:26" x14ac:dyDescent="0.2">
      <c r="S3221" s="58">
        <v>3.5816633248711716</v>
      </c>
      <c r="T3221" s="58">
        <v>5.6069114202957433</v>
      </c>
      <c r="U3221" s="58">
        <v>3.7151690640274575</v>
      </c>
      <c r="V3221" s="58">
        <v>6.5490002596586985</v>
      </c>
      <c r="W3221" s="58">
        <v>0.81255869125292735</v>
      </c>
      <c r="X3221" s="58">
        <v>0.61037884941081511</v>
      </c>
      <c r="Y3221" s="58">
        <v>0.83221991913928273</v>
      </c>
      <c r="Z3221" s="58">
        <v>0.93365322242337556</v>
      </c>
    </row>
    <row r="3222" spans="19:26" x14ac:dyDescent="0.2">
      <c r="S3222" s="58">
        <v>4.2477106465592662</v>
      </c>
      <c r="T3222" s="58">
        <v>7.0998771060824017</v>
      </c>
      <c r="U3222" s="58">
        <v>4.4070963919810016</v>
      </c>
      <c r="V3222" s="58">
        <v>6.224176395002889</v>
      </c>
      <c r="W3222" s="58">
        <v>0.7185689992571257</v>
      </c>
      <c r="X3222" s="58">
        <v>0.52888318447882421</v>
      </c>
      <c r="Y3222" s="58">
        <v>0.82689444967920911</v>
      </c>
      <c r="Z3222" s="58">
        <v>0.92486780241133848</v>
      </c>
    </row>
    <row r="3223" spans="19:26" x14ac:dyDescent="0.2">
      <c r="S3223" s="58">
        <v>4.7240622618054884</v>
      </c>
      <c r="T3223" s="58">
        <v>9.346005103912713</v>
      </c>
      <c r="U3223" s="58">
        <v>5.1517645298107997</v>
      </c>
      <c r="V3223" s="58">
        <v>8.5438744871818049</v>
      </c>
      <c r="W3223" s="58">
        <v>0.79662402676895039</v>
      </c>
      <c r="X3223" s="58">
        <v>0.6754095385101645</v>
      </c>
      <c r="Y3223" s="58">
        <v>0.82291814712712386</v>
      </c>
      <c r="Z3223" s="58">
        <v>0.91354999257569525</v>
      </c>
    </row>
    <row r="3224" spans="19:26" x14ac:dyDescent="0.2">
      <c r="S3224" s="58">
        <v>3.8310528009056228</v>
      </c>
      <c r="T3224" s="58">
        <v>6.0977470033346881</v>
      </c>
      <c r="U3224" s="58">
        <v>3.8976882534441746</v>
      </c>
      <c r="V3224" s="58">
        <v>5.7958066150983649</v>
      </c>
      <c r="W3224" s="58">
        <v>0.81153181703470212</v>
      </c>
      <c r="X3224" s="58">
        <v>0.61634333940199315</v>
      </c>
      <c r="Y3224" s="58">
        <v>0.88025014426374815</v>
      </c>
      <c r="Z3224" s="58">
        <v>0.93980023321873885</v>
      </c>
    </row>
    <row r="3225" spans="19:26" x14ac:dyDescent="0.2">
      <c r="S3225" s="58">
        <v>3.403511115621177</v>
      </c>
      <c r="T3225" s="58">
        <v>5.182548661304117</v>
      </c>
      <c r="U3225" s="58">
        <v>3.3603398667017945</v>
      </c>
      <c r="V3225" s="58">
        <v>4.9313183920913248</v>
      </c>
      <c r="W3225" s="58">
        <v>0.7689447628828866</v>
      </c>
      <c r="X3225" s="58">
        <v>0.69277468662655695</v>
      </c>
      <c r="Y3225" s="58">
        <v>0.79061001834875855</v>
      </c>
      <c r="Z3225" s="58">
        <v>0.9480001739688676</v>
      </c>
    </row>
    <row r="3226" spans="19:26" x14ac:dyDescent="0.2">
      <c r="S3226" s="58">
        <v>3.1332100058498646</v>
      </c>
      <c r="T3226" s="58">
        <v>4.5900405122985752</v>
      </c>
      <c r="U3226" s="58">
        <v>2.8212253298142391</v>
      </c>
      <c r="V3226" s="58">
        <v>4.2239245010582138</v>
      </c>
      <c r="W3226" s="58">
        <v>0.86998443243904167</v>
      </c>
      <c r="X3226" s="58">
        <v>0.65641394658567531</v>
      </c>
      <c r="Y3226" s="58">
        <v>0.83739127552611214</v>
      </c>
      <c r="Z3226" s="58">
        <v>0.94522990635717685</v>
      </c>
    </row>
    <row r="3227" spans="19:26" x14ac:dyDescent="0.2">
      <c r="S3227" s="58">
        <v>3.7362791401310695</v>
      </c>
      <c r="T3227" s="58">
        <v>5.889498497068673</v>
      </c>
      <c r="U3227" s="58">
        <v>4.4594443846102152</v>
      </c>
      <c r="V3227" s="58">
        <v>8.2067247426014287</v>
      </c>
      <c r="W3227" s="58">
        <v>0.75159054130467062</v>
      </c>
      <c r="X3227" s="58">
        <v>0.63218410150627991</v>
      </c>
      <c r="Y3227" s="58">
        <v>0.81680111340747319</v>
      </c>
      <c r="Z3227" s="58">
        <v>0.94183129476598604</v>
      </c>
    </row>
    <row r="3228" spans="19:26" x14ac:dyDescent="0.2">
      <c r="S3228" s="58">
        <v>6.8201257247748126</v>
      </c>
      <c r="T3228" s="58">
        <v>23.452358988974122</v>
      </c>
      <c r="U3228" s="58">
        <v>7.7121138515510008</v>
      </c>
      <c r="V3228" s="58">
        <v>28.327746397398858</v>
      </c>
      <c r="W3228" s="58">
        <v>0.77096064658182817</v>
      </c>
      <c r="X3228" s="58">
        <v>0.77140866099725214</v>
      </c>
      <c r="Y3228" s="58">
        <v>0.8284808887540438</v>
      </c>
      <c r="Z3228" s="58">
        <v>0.89207629316909365</v>
      </c>
    </row>
    <row r="3229" spans="19:26" x14ac:dyDescent="0.2">
      <c r="S3229" s="58">
        <v>6.0540185794348851</v>
      </c>
      <c r="T3229" s="58">
        <v>15.783659783773301</v>
      </c>
      <c r="U3229" s="58">
        <v>5.755103608116678</v>
      </c>
      <c r="V3229" s="58">
        <v>14.056812332422624</v>
      </c>
      <c r="W3229" s="58">
        <v>0.77717055638097621</v>
      </c>
      <c r="X3229" s="58">
        <v>0.72783857434648291</v>
      </c>
      <c r="Y3229" s="58">
        <v>0.84455645503769528</v>
      </c>
      <c r="Z3229" s="58">
        <v>0.90212864351723387</v>
      </c>
    </row>
    <row r="3230" spans="19:26" x14ac:dyDescent="0.2">
      <c r="S3230" s="58">
        <v>6.7154299251928995</v>
      </c>
      <c r="T3230" s="58">
        <v>21.799750523242928</v>
      </c>
      <c r="U3230" s="58">
        <v>6.904361519730676</v>
      </c>
      <c r="V3230" s="58">
        <v>22.969487279970597</v>
      </c>
      <c r="W3230" s="58">
        <v>0.72789565155729674</v>
      </c>
      <c r="X3230" s="58">
        <v>0.59551787166942527</v>
      </c>
      <c r="Y3230" s="58">
        <v>0.79752895489620423</v>
      </c>
      <c r="Z3230" s="58">
        <v>0.88743513072764235</v>
      </c>
    </row>
    <row r="3231" spans="19:26" x14ac:dyDescent="0.2">
      <c r="S3231" s="58">
        <v>6.3157963687529302</v>
      </c>
      <c r="T3231" s="58">
        <v>15.745253621630914</v>
      </c>
      <c r="U3231" s="58">
        <v>5.2795420530322934</v>
      </c>
      <c r="V3231" s="58">
        <v>13.739427187823749</v>
      </c>
      <c r="W3231" s="58">
        <v>0.70930732507935701</v>
      </c>
      <c r="X3231" s="58">
        <v>0.58924102459843575</v>
      </c>
      <c r="Y3231" s="58">
        <v>0.83205900941833755</v>
      </c>
      <c r="Z3231" s="58">
        <v>0.8996748580559053</v>
      </c>
    </row>
    <row r="3232" spans="19:26" x14ac:dyDescent="0.2">
      <c r="S3232" s="58">
        <v>7.3673383319400285</v>
      </c>
      <c r="T3232" s="58">
        <v>31.936321387859998</v>
      </c>
      <c r="U3232" s="58">
        <v>6.7030693666635628</v>
      </c>
      <c r="V3232" s="58">
        <v>29.654581305647358</v>
      </c>
      <c r="W3232" s="58">
        <v>0.72708509513157382</v>
      </c>
      <c r="X3232" s="58">
        <v>0.60710571518471568</v>
      </c>
      <c r="Y3232" s="58">
        <v>0.79128450629025271</v>
      </c>
      <c r="Z3232" s="58">
        <v>0.88165475104639301</v>
      </c>
    </row>
    <row r="3233" spans="19:26" x14ac:dyDescent="0.2">
      <c r="S3233" s="58">
        <v>4.9322221699781092</v>
      </c>
      <c r="T3233" s="58">
        <v>9.1956892603796909</v>
      </c>
      <c r="U3233" s="58">
        <v>5.1666771998011889</v>
      </c>
      <c r="V3233" s="58">
        <v>10.994118034910768</v>
      </c>
      <c r="W3233" s="58">
        <v>0.71189136042407775</v>
      </c>
      <c r="X3233" s="58">
        <v>0.70204214535242226</v>
      </c>
      <c r="Y3233" s="58">
        <v>0.83337229058897944</v>
      </c>
      <c r="Z3233" s="58">
        <v>0.93393220620079498</v>
      </c>
    </row>
    <row r="3234" spans="19:26" x14ac:dyDescent="0.2">
      <c r="S3234" s="58">
        <v>5.216604222473717</v>
      </c>
      <c r="T3234" s="58">
        <v>12.011697796200993</v>
      </c>
      <c r="U3234" s="58">
        <v>5.0731899092573753</v>
      </c>
      <c r="V3234" s="58">
        <v>8.9516774584310905</v>
      </c>
      <c r="W3234" s="58">
        <v>0.82303295167915558</v>
      </c>
      <c r="X3234" s="58">
        <v>0.74144413833136336</v>
      </c>
      <c r="Y3234" s="58">
        <v>0.82246167489607735</v>
      </c>
      <c r="Z3234" s="58">
        <v>0.9051219741984351</v>
      </c>
    </row>
    <row r="3235" spans="19:26" x14ac:dyDescent="0.2">
      <c r="S3235" s="58">
        <v>4.3234434726735333</v>
      </c>
      <c r="T3235" s="58">
        <v>7.4154543195666474</v>
      </c>
      <c r="U3235" s="58">
        <v>4.2512545074150339</v>
      </c>
      <c r="V3235" s="58">
        <v>6.8499616528222642</v>
      </c>
      <c r="W3235" s="58">
        <v>0.71615659237839702</v>
      </c>
      <c r="X3235" s="58">
        <v>0.54711987943783325</v>
      </c>
      <c r="Y3235" s="58">
        <v>0.81093527558437084</v>
      </c>
      <c r="Z3235" s="58">
        <v>0.92213338011585688</v>
      </c>
    </row>
    <row r="3236" spans="19:26" x14ac:dyDescent="0.2">
      <c r="S3236" s="58">
        <v>7.0693503796203156</v>
      </c>
      <c r="T3236" s="58">
        <v>16.654095936972535</v>
      </c>
      <c r="U3236" s="58">
        <v>6.3645692599902048</v>
      </c>
      <c r="V3236" s="58">
        <v>17.919718259301089</v>
      </c>
      <c r="W3236" s="58">
        <v>0.66444685586947061</v>
      </c>
      <c r="X3236" s="58">
        <v>0.7351664428741177</v>
      </c>
      <c r="Y3236" s="58">
        <v>0.88091359968344785</v>
      </c>
      <c r="Z3236" s="58">
        <v>0.92303897316487205</v>
      </c>
    </row>
    <row r="3237" spans="19:26" x14ac:dyDescent="0.2">
      <c r="S3237" s="58">
        <v>2.8563727354779389</v>
      </c>
      <c r="T3237" s="58">
        <v>3.9768288529876785</v>
      </c>
      <c r="U3237" s="58">
        <v>2.6487395048836482</v>
      </c>
      <c r="V3237" s="58">
        <v>4.3890931232312669</v>
      </c>
      <c r="W3237" s="58">
        <v>0.83218525839018842</v>
      </c>
      <c r="X3237" s="58">
        <v>0.56132540442149037</v>
      </c>
      <c r="Y3237" s="58">
        <v>0.81170632040224988</v>
      </c>
      <c r="Z3237" s="58">
        <v>0.94091421658063135</v>
      </c>
    </row>
    <row r="3238" spans="19:26" x14ac:dyDescent="0.2">
      <c r="S3238" s="58">
        <v>5.1300899911393492</v>
      </c>
      <c r="T3238" s="58">
        <v>10.359466793877047</v>
      </c>
      <c r="U3238" s="58">
        <v>5.0507508225476023</v>
      </c>
      <c r="V3238" s="58">
        <v>12.205282404169905</v>
      </c>
      <c r="W3238" s="58">
        <v>0.74962997064015113</v>
      </c>
      <c r="X3238" s="58">
        <v>0.68166879760271559</v>
      </c>
      <c r="Y3238" s="58">
        <v>0.83793230901641103</v>
      </c>
      <c r="Z3238" s="58">
        <v>0.91853530441221876</v>
      </c>
    </row>
    <row r="3239" spans="19:26" x14ac:dyDescent="0.2">
      <c r="S3239" s="58">
        <v>3.6097045868857527</v>
      </c>
      <c r="T3239" s="58">
        <v>5.9891058721065233</v>
      </c>
      <c r="U3239" s="58">
        <v>3.4458109414072089</v>
      </c>
      <c r="V3239" s="58">
        <v>5.6143839488818212</v>
      </c>
      <c r="W3239" s="58">
        <v>0.83945554972602077</v>
      </c>
      <c r="X3239" s="58">
        <v>0.62245429521409734</v>
      </c>
      <c r="Y3239" s="58">
        <v>0.77275886391677895</v>
      </c>
      <c r="Z3239" s="58">
        <v>0.91446654048719245</v>
      </c>
    </row>
    <row r="3240" spans="19:26" x14ac:dyDescent="0.2">
      <c r="S3240" s="58">
        <v>5.1405090478718494</v>
      </c>
      <c r="T3240" s="58">
        <v>10.493246916153138</v>
      </c>
      <c r="U3240" s="58">
        <v>4.8313300081481234</v>
      </c>
      <c r="V3240" s="58">
        <v>8.5021489868330011</v>
      </c>
      <c r="W3240" s="58">
        <v>0.7425464675386968</v>
      </c>
      <c r="X3240" s="58">
        <v>0.76701984975691906</v>
      </c>
      <c r="Y3240" s="58">
        <v>0.82517053663092299</v>
      </c>
      <c r="Z3240" s="58">
        <v>0.92419767850632017</v>
      </c>
    </row>
    <row r="3241" spans="19:26" x14ac:dyDescent="0.2">
      <c r="S3241" s="58">
        <v>6.2665603582057976</v>
      </c>
      <c r="T3241" s="58">
        <v>18.249262651876688</v>
      </c>
      <c r="U3241" s="58">
        <v>6.5152126090178983</v>
      </c>
      <c r="V3241" s="58">
        <v>28.519590657738423</v>
      </c>
      <c r="W3241" s="58">
        <v>0.76097601937933135</v>
      </c>
      <c r="X3241" s="58">
        <v>0.62182857612481868</v>
      </c>
      <c r="Y3241" s="58">
        <v>0.81173932042918207</v>
      </c>
      <c r="Z3241" s="58">
        <v>0.89102095077097143</v>
      </c>
    </row>
    <row r="3242" spans="19:26" x14ac:dyDescent="0.2">
      <c r="S3242" s="58">
        <v>5.3416247342679872</v>
      </c>
      <c r="T3242" s="58">
        <v>11.569484314556767</v>
      </c>
      <c r="U3242" s="58">
        <v>4.6484576594755014</v>
      </c>
      <c r="V3242" s="58">
        <v>13.010871064225967</v>
      </c>
      <c r="W3242" s="58">
        <v>0.80975237975269498</v>
      </c>
      <c r="X3242" s="58">
        <v>0.65417867728983314</v>
      </c>
      <c r="Y3242" s="58">
        <v>0.8749478315966136</v>
      </c>
      <c r="Z3242" s="58">
        <v>0.90883435555731651</v>
      </c>
    </row>
    <row r="3243" spans="19:26" x14ac:dyDescent="0.2">
      <c r="S3243" s="58">
        <v>4.3982806668620036</v>
      </c>
      <c r="T3243" s="58">
        <v>8.5536859363576596</v>
      </c>
      <c r="U3243" s="58">
        <v>4.1982856731943494</v>
      </c>
      <c r="V3243" s="58">
        <v>9.3930353803701276</v>
      </c>
      <c r="W3243" s="58">
        <v>0.85019344645836081</v>
      </c>
      <c r="X3243" s="58">
        <v>0.61538589019692469</v>
      </c>
      <c r="Y3243" s="58">
        <v>0.80769832134119113</v>
      </c>
      <c r="Z3243" s="58">
        <v>0.90448483355146081</v>
      </c>
    </row>
    <row r="3244" spans="19:26" x14ac:dyDescent="0.2">
      <c r="S3244" s="58">
        <v>4.7261816507022116</v>
      </c>
      <c r="T3244" s="58">
        <v>8.5262067092591405</v>
      </c>
      <c r="U3244" s="58">
        <v>5.1560802024368648</v>
      </c>
      <c r="V3244" s="58">
        <v>9.0760072072479883</v>
      </c>
      <c r="W3244" s="58">
        <v>0.72864725061118107</v>
      </c>
      <c r="X3244" s="58">
        <v>0.65335973565219796</v>
      </c>
      <c r="Y3244" s="58">
        <v>0.84617083098255252</v>
      </c>
      <c r="Z3244" s="58">
        <v>0.93205536719636728</v>
      </c>
    </row>
    <row r="3245" spans="19:26" x14ac:dyDescent="0.2">
      <c r="S3245" s="58">
        <v>4.394677952704737</v>
      </c>
      <c r="T3245" s="58">
        <v>8.5772118446257704</v>
      </c>
      <c r="U3245" s="58">
        <v>3.7077253788463489</v>
      </c>
      <c r="V3245" s="58">
        <v>8.9824970959011754</v>
      </c>
      <c r="W3245" s="58">
        <v>0.86728835565982643</v>
      </c>
      <c r="X3245" s="58">
        <v>0.67928199753954288</v>
      </c>
      <c r="Y3245" s="58">
        <v>0.81420160415025489</v>
      </c>
      <c r="Z3245" s="58">
        <v>0.908403305909666</v>
      </c>
    </row>
    <row r="3246" spans="19:26" x14ac:dyDescent="0.2">
      <c r="S3246" s="58">
        <v>4.5545276604893914</v>
      </c>
      <c r="T3246" s="58">
        <v>7.6058731145438641</v>
      </c>
      <c r="U3246" s="58">
        <v>4.9401655489900422</v>
      </c>
      <c r="V3246" s="58">
        <v>6.6505724750220478</v>
      </c>
      <c r="W3246" s="58">
        <v>0.71632915376977058</v>
      </c>
      <c r="X3246" s="58">
        <v>0.57839300606635491</v>
      </c>
      <c r="Y3246" s="58">
        <v>0.88758340600648233</v>
      </c>
      <c r="Z3246" s="58">
        <v>0.94127111625031468</v>
      </c>
    </row>
    <row r="3247" spans="19:26" x14ac:dyDescent="0.2">
      <c r="S3247" s="58">
        <v>4.8945033192439373</v>
      </c>
      <c r="T3247" s="58">
        <v>8.6711644443042957</v>
      </c>
      <c r="U3247" s="58">
        <v>5.2905099327340332</v>
      </c>
      <c r="V3247" s="58">
        <v>8.4062003119650939</v>
      </c>
      <c r="W3247" s="58">
        <v>0.66650982793684654</v>
      </c>
      <c r="X3247" s="58">
        <v>0.65184708214518139</v>
      </c>
      <c r="Y3247" s="58">
        <v>0.821466735240997</v>
      </c>
      <c r="Z3247" s="58">
        <v>0.94141727876725534</v>
      </c>
    </row>
    <row r="3248" spans="19:26" x14ac:dyDescent="0.2">
      <c r="S3248" s="58">
        <v>3.6795833759181389</v>
      </c>
      <c r="T3248" s="58">
        <v>6.0018180603245268</v>
      </c>
      <c r="U3248" s="58">
        <v>3.8628910892124408</v>
      </c>
      <c r="V3248" s="58">
        <v>7.1279807336736347</v>
      </c>
      <c r="W3248" s="58">
        <v>0.78200329215193598</v>
      </c>
      <c r="X3248" s="58">
        <v>0.70523891618788248</v>
      </c>
      <c r="Y3248" s="58">
        <v>0.77876226345623845</v>
      </c>
      <c r="Z3248" s="58">
        <v>0.93268927968453796</v>
      </c>
    </row>
    <row r="3249" spans="19:26" x14ac:dyDescent="0.2">
      <c r="S3249" s="58">
        <v>4.4977262409567915</v>
      </c>
      <c r="T3249" s="58">
        <v>7.6210374013363031</v>
      </c>
      <c r="U3249" s="58">
        <v>4.4354739595085455</v>
      </c>
      <c r="V3249" s="58">
        <v>6.9882180734422938</v>
      </c>
      <c r="W3249" s="58">
        <v>0.72629485036448116</v>
      </c>
      <c r="X3249" s="58">
        <v>0.59454162654451104</v>
      </c>
      <c r="Y3249" s="58">
        <v>0.86922155910766619</v>
      </c>
      <c r="Z3249" s="58">
        <v>0.93711213007873284</v>
      </c>
    </row>
    <row r="3250" spans="19:26" x14ac:dyDescent="0.2">
      <c r="S3250" s="58">
        <v>5.1543085785651179</v>
      </c>
      <c r="T3250" s="58">
        <v>10.133605873225317</v>
      </c>
      <c r="U3250" s="58">
        <v>5.6384376832139864</v>
      </c>
      <c r="V3250" s="58">
        <v>9.8087874743187573</v>
      </c>
      <c r="W3250" s="58">
        <v>0.73462167755663532</v>
      </c>
      <c r="X3250" s="58">
        <v>0.65043775657737324</v>
      </c>
      <c r="Y3250" s="58">
        <v>0.8480223454667859</v>
      </c>
      <c r="Z3250" s="58">
        <v>0.92102679947750432</v>
      </c>
    </row>
    <row r="3251" spans="19:26" x14ac:dyDescent="0.2">
      <c r="S3251" s="58">
        <v>4.8194382497091066</v>
      </c>
      <c r="T3251" s="58">
        <v>9.5753584130517488</v>
      </c>
      <c r="U3251" s="58">
        <v>5.1048154652497395</v>
      </c>
      <c r="V3251" s="58">
        <v>8.3875835121749631</v>
      </c>
      <c r="W3251" s="58">
        <v>0.83498984427231804</v>
      </c>
      <c r="X3251" s="58">
        <v>0.73492854461952994</v>
      </c>
      <c r="Y3251" s="58">
        <v>0.86821964510649896</v>
      </c>
      <c r="Z3251" s="58">
        <v>0.91982217710641623</v>
      </c>
    </row>
    <row r="3252" spans="19:26" x14ac:dyDescent="0.2">
      <c r="S3252" s="58">
        <v>2.1220833477492547</v>
      </c>
      <c r="T3252" s="58">
        <v>2.6247113754037024</v>
      </c>
      <c r="U3252" s="58">
        <v>2.3684000572469119</v>
      </c>
      <c r="V3252" s="58">
        <v>2.3592078159993446</v>
      </c>
      <c r="W3252" s="58">
        <v>0.87597723318613063</v>
      </c>
      <c r="X3252" s="58">
        <v>0.57495051363970406</v>
      </c>
      <c r="Y3252" s="58">
        <v>0.77801809783594345</v>
      </c>
      <c r="Z3252" s="58">
        <v>0.95669604955550502</v>
      </c>
    </row>
    <row r="3253" spans="19:26" x14ac:dyDescent="0.2">
      <c r="S3253" s="58">
        <v>3.3324256905555432</v>
      </c>
      <c r="T3253" s="58">
        <v>5.0210214210877959</v>
      </c>
      <c r="U3253" s="58">
        <v>3.0764061854149931</v>
      </c>
      <c r="V3253" s="58">
        <v>5.0581521930821554</v>
      </c>
      <c r="W3253" s="58">
        <v>0.81031991266355008</v>
      </c>
      <c r="X3253" s="58">
        <v>0.70531618069960544</v>
      </c>
      <c r="Y3253" s="58">
        <v>0.81570149994139862</v>
      </c>
      <c r="Z3253" s="58">
        <v>0.95078970071460578</v>
      </c>
    </row>
    <row r="3254" spans="19:26" x14ac:dyDescent="0.2">
      <c r="S3254" s="58">
        <v>4.8314170540568231</v>
      </c>
      <c r="T3254" s="58">
        <v>9.7513681229706997</v>
      </c>
      <c r="U3254" s="58">
        <v>4.7952165136173805</v>
      </c>
      <c r="V3254" s="58">
        <v>10.384588058974737</v>
      </c>
      <c r="W3254" s="58">
        <v>0.7634714613960436</v>
      </c>
      <c r="X3254" s="58">
        <v>0.69487114619272816</v>
      </c>
      <c r="Y3254" s="58">
        <v>0.80122354358529246</v>
      </c>
      <c r="Z3254" s="58">
        <v>0.91387112859813924</v>
      </c>
    </row>
    <row r="3255" spans="19:26" x14ac:dyDescent="0.2">
      <c r="S3255" s="58">
        <v>4.8725681815335706</v>
      </c>
      <c r="T3255" s="58">
        <v>9.5475748018819573</v>
      </c>
      <c r="U3255" s="58">
        <v>4.3339171845577669</v>
      </c>
      <c r="V3255" s="58">
        <v>9.9840001790841697</v>
      </c>
      <c r="W3255" s="58">
        <v>0.79590761596666848</v>
      </c>
      <c r="X3255" s="58">
        <v>0.69712866234455528</v>
      </c>
      <c r="Y3255" s="58">
        <v>0.85896262908693233</v>
      </c>
      <c r="Z3255" s="58">
        <v>0.92052951304444175</v>
      </c>
    </row>
    <row r="3256" spans="19:26" x14ac:dyDescent="0.2">
      <c r="S3256" s="58">
        <v>7.912788021389936</v>
      </c>
      <c r="T3256" s="58">
        <v>42.870558253698661</v>
      </c>
      <c r="U3256" s="58">
        <v>8.1588075595421916</v>
      </c>
      <c r="V3256" s="58">
        <v>34.289135657568522</v>
      </c>
      <c r="W3256" s="58">
        <v>0.73339742469474212</v>
      </c>
      <c r="X3256" s="58">
        <v>0.6280190082670567</v>
      </c>
      <c r="Y3256" s="58">
        <v>0.80630984157147356</v>
      </c>
      <c r="Z3256" s="58">
        <v>0.8792700419891839</v>
      </c>
    </row>
    <row r="3257" spans="19:26" x14ac:dyDescent="0.2">
      <c r="S3257" s="58">
        <v>4.5529989121602963</v>
      </c>
      <c r="T3257" s="58">
        <v>8.6674206339633422</v>
      </c>
      <c r="U3257" s="58">
        <v>4.8042790091322587</v>
      </c>
      <c r="V3257" s="58">
        <v>9.1312538553985103</v>
      </c>
      <c r="W3257" s="58">
        <v>0.78030051099200137</v>
      </c>
      <c r="X3257" s="58">
        <v>0.77784712074397178</v>
      </c>
      <c r="Y3257" s="58">
        <v>0.81033844876251737</v>
      </c>
      <c r="Z3257" s="58">
        <v>0.92599419863329946</v>
      </c>
    </row>
    <row r="3258" spans="19:26" x14ac:dyDescent="0.2">
      <c r="S3258" s="58">
        <v>7.0464810572120937</v>
      </c>
      <c r="T3258" s="58">
        <v>34.616035315162634</v>
      </c>
      <c r="U3258" s="58">
        <v>7.0281417624922664</v>
      </c>
      <c r="V3258" s="58">
        <v>28.482257114233679</v>
      </c>
      <c r="W3258" s="58">
        <v>0.83124472335401367</v>
      </c>
      <c r="X3258" s="58">
        <v>0.65006859524919947</v>
      </c>
      <c r="Y3258" s="58">
        <v>0.81549960539478572</v>
      </c>
      <c r="Z3258" s="58">
        <v>0.87928114534475066</v>
      </c>
    </row>
    <row r="3259" spans="19:26" x14ac:dyDescent="0.2">
      <c r="S3259" s="58">
        <v>4.0369023282916121</v>
      </c>
      <c r="T3259" s="58">
        <v>6.7339580334426339</v>
      </c>
      <c r="U3259" s="58">
        <v>4.7955684615146374</v>
      </c>
      <c r="V3259" s="58">
        <v>7.032423547848432</v>
      </c>
      <c r="W3259" s="58">
        <v>0.71889583248899791</v>
      </c>
      <c r="X3259" s="58">
        <v>0.61310141925127526</v>
      </c>
      <c r="Y3259" s="58">
        <v>0.7869042508134344</v>
      </c>
      <c r="Z3259" s="58">
        <v>0.92978022734889232</v>
      </c>
    </row>
    <row r="3260" spans="19:26" x14ac:dyDescent="0.2">
      <c r="S3260" s="58">
        <v>4.6184305356419753</v>
      </c>
      <c r="T3260" s="58">
        <v>8.5858573583624054</v>
      </c>
      <c r="U3260" s="58">
        <v>5.0877936848509631</v>
      </c>
      <c r="V3260" s="58">
        <v>10.990263007683655</v>
      </c>
      <c r="W3260" s="58">
        <v>0.76665279105176742</v>
      </c>
      <c r="X3260" s="58">
        <v>0.72055713520429943</v>
      </c>
      <c r="Y3260" s="58">
        <v>0.83313321211005675</v>
      </c>
      <c r="Z3260" s="58">
        <v>0.92853949673711611</v>
      </c>
    </row>
    <row r="3261" spans="19:26" x14ac:dyDescent="0.2">
      <c r="S3261" s="58">
        <v>4.9903305340125872</v>
      </c>
      <c r="T3261" s="58">
        <v>9.8379921289866736</v>
      </c>
      <c r="U3261" s="58">
        <v>4.5583363264428716</v>
      </c>
      <c r="V3261" s="58">
        <v>10.151824098521971</v>
      </c>
      <c r="W3261" s="58">
        <v>0.80543038921644727</v>
      </c>
      <c r="X3261" s="58">
        <v>0.72178318519053564</v>
      </c>
      <c r="Y3261" s="58">
        <v>0.88474054346916642</v>
      </c>
      <c r="Z3261" s="58">
        <v>0.92410477644561229</v>
      </c>
    </row>
    <row r="3262" spans="19:26" x14ac:dyDescent="0.2">
      <c r="S3262" s="58">
        <v>4.3129416111090046</v>
      </c>
      <c r="T3262" s="58">
        <v>7.64070287639273</v>
      </c>
      <c r="U3262" s="58">
        <v>3.6055413546556139</v>
      </c>
      <c r="V3262" s="58">
        <v>6.2671009300020417</v>
      </c>
      <c r="W3262" s="58">
        <v>0.75678619660497914</v>
      </c>
      <c r="X3262" s="58">
        <v>0.71425986577710654</v>
      </c>
      <c r="Y3262" s="58">
        <v>0.81156017675799863</v>
      </c>
      <c r="Z3262" s="58">
        <v>0.93197723749614536</v>
      </c>
    </row>
    <row r="3263" spans="19:26" x14ac:dyDescent="0.2">
      <c r="S3263" s="58">
        <v>4.5143845415590595</v>
      </c>
      <c r="T3263" s="58">
        <v>7.9416507791235311</v>
      </c>
      <c r="U3263" s="58">
        <v>3.9064350609134619</v>
      </c>
      <c r="V3263" s="58">
        <v>7.8261393919520179</v>
      </c>
      <c r="W3263" s="58">
        <v>0.79154381386632067</v>
      </c>
      <c r="X3263" s="58">
        <v>0.71400818041217684</v>
      </c>
      <c r="Y3263" s="58">
        <v>0.8942394229237316</v>
      </c>
      <c r="Z3263" s="58">
        <v>0.94103071043349584</v>
      </c>
    </row>
    <row r="3264" spans="19:26" x14ac:dyDescent="0.2">
      <c r="S3264" s="58">
        <v>4.6393474626758664</v>
      </c>
      <c r="T3264" s="58">
        <v>8.6034438931864141</v>
      </c>
      <c r="U3264" s="58">
        <v>5.627994602574443</v>
      </c>
      <c r="V3264" s="58">
        <v>8.6845686205763464</v>
      </c>
      <c r="W3264" s="58">
        <v>0.72761016000798928</v>
      </c>
      <c r="X3264" s="58">
        <v>0.66761148404277615</v>
      </c>
      <c r="Y3264" s="58">
        <v>0.80497378648314211</v>
      </c>
      <c r="Z3264" s="58">
        <v>0.92433224261497937</v>
      </c>
    </row>
    <row r="3265" spans="19:26" x14ac:dyDescent="0.2">
      <c r="S3265" s="58">
        <v>6.8833833477796009</v>
      </c>
      <c r="T3265" s="58">
        <v>16.842324544403009</v>
      </c>
      <c r="U3265" s="58">
        <v>7.5104954869759659</v>
      </c>
      <c r="V3265" s="58">
        <v>17.097865025072117</v>
      </c>
      <c r="W3265" s="58">
        <v>0.69630097891482134</v>
      </c>
      <c r="X3265" s="58">
        <v>0.70503131261545793</v>
      </c>
      <c r="Y3265" s="58">
        <v>0.8871176579489175</v>
      </c>
      <c r="Z3265" s="58">
        <v>0.91420800555878667</v>
      </c>
    </row>
    <row r="3266" spans="19:26" x14ac:dyDescent="0.2">
      <c r="S3266" s="58">
        <v>8.4532584084762821</v>
      </c>
      <c r="T3266" s="58">
        <v>46.022885967783175</v>
      </c>
      <c r="U3266" s="58">
        <v>8.2454561594245739</v>
      </c>
      <c r="V3266" s="58">
        <v>39.364651886651018</v>
      </c>
      <c r="W3266" s="58">
        <v>0.70833275268484486</v>
      </c>
      <c r="X3266" s="58">
        <v>0.6342079710121602</v>
      </c>
      <c r="Y3266" s="58">
        <v>0.82336685460220926</v>
      </c>
      <c r="Z3266" s="58">
        <v>0.88031020580908115</v>
      </c>
    </row>
    <row r="3267" spans="19:26" x14ac:dyDescent="0.2">
      <c r="S3267" s="58">
        <v>4.3184239904657105</v>
      </c>
      <c r="T3267" s="58">
        <v>7.4403657872016611</v>
      </c>
      <c r="U3267" s="58">
        <v>4.4680998929369773</v>
      </c>
      <c r="V3267" s="58">
        <v>8.1141716259927055</v>
      </c>
      <c r="W3267" s="58">
        <v>0.70158963097328186</v>
      </c>
      <c r="X3267" s="58">
        <v>0.78453988612491765</v>
      </c>
      <c r="Y3267" s="58">
        <v>0.79192183587540887</v>
      </c>
      <c r="Z3267" s="58">
        <v>0.95025840327954614</v>
      </c>
    </row>
    <row r="3268" spans="19:26" x14ac:dyDescent="0.2">
      <c r="S3268" s="58">
        <v>3.3138951376457197</v>
      </c>
      <c r="T3268" s="58">
        <v>5.1753316862343945</v>
      </c>
      <c r="U3268" s="58">
        <v>3.5852741295432988</v>
      </c>
      <c r="V3268" s="58">
        <v>5.8939406242095478</v>
      </c>
      <c r="W3268" s="58">
        <v>0.86375559655804079</v>
      </c>
      <c r="X3268" s="58">
        <v>0.69374861146377087</v>
      </c>
      <c r="Y3268" s="58">
        <v>0.77938144552850241</v>
      </c>
      <c r="Z3268" s="58">
        <v>0.92742866980032257</v>
      </c>
    </row>
    <row r="3269" spans="19:26" x14ac:dyDescent="0.2">
      <c r="S3269" s="58">
        <v>3.8813206022708884</v>
      </c>
      <c r="T3269" s="58">
        <v>6.417958464848919</v>
      </c>
      <c r="U3269" s="58">
        <v>4.4373413652942713</v>
      </c>
      <c r="V3269" s="58">
        <v>8.1878056926285776</v>
      </c>
      <c r="W3269" s="58">
        <v>0.74627804387906116</v>
      </c>
      <c r="X3269" s="58">
        <v>0.63311618506945289</v>
      </c>
      <c r="Y3269" s="58">
        <v>0.78552998104923</v>
      </c>
      <c r="Z3269" s="58">
        <v>0.9290280660505198</v>
      </c>
    </row>
    <row r="3270" spans="19:26" x14ac:dyDescent="0.2">
      <c r="S3270" s="58">
        <v>3.4278159416000413</v>
      </c>
      <c r="T3270" s="58">
        <v>5.3788352016682568</v>
      </c>
      <c r="U3270" s="58">
        <v>3.3445280535207482</v>
      </c>
      <c r="V3270" s="58">
        <v>5.8359883475260554</v>
      </c>
      <c r="W3270" s="58">
        <v>0.87346443879506863</v>
      </c>
      <c r="X3270" s="58">
        <v>0.71548848618432281</v>
      </c>
      <c r="Y3270" s="58">
        <v>0.81765272219946761</v>
      </c>
      <c r="Z3270" s="58">
        <v>0.93577794027451255</v>
      </c>
    </row>
    <row r="3271" spans="19:26" x14ac:dyDescent="0.2">
      <c r="S3271" s="58">
        <v>5.5271671260382265</v>
      </c>
      <c r="T3271" s="58">
        <v>12.307891180645406</v>
      </c>
      <c r="U3271" s="58">
        <v>5.9429915381934206</v>
      </c>
      <c r="V3271" s="58">
        <v>13.576769188256741</v>
      </c>
      <c r="W3271" s="58">
        <v>0.74852500830762103</v>
      </c>
      <c r="X3271" s="58">
        <v>0.71291454787132524</v>
      </c>
      <c r="Y3271" s="58">
        <v>0.83093777836608862</v>
      </c>
      <c r="Z3271" s="58">
        <v>0.91214729385580628</v>
      </c>
    </row>
    <row r="3272" spans="19:26" x14ac:dyDescent="0.2">
      <c r="S3272" s="58">
        <v>3.9199663822024751</v>
      </c>
      <c r="T3272" s="58">
        <v>6.4924489204598972</v>
      </c>
      <c r="U3272" s="58">
        <v>3.4081579405820088</v>
      </c>
      <c r="V3272" s="58">
        <v>6.0432042602293343</v>
      </c>
      <c r="W3272" s="58">
        <v>0.76342442619363038</v>
      </c>
      <c r="X3272" s="58">
        <v>0.60840319353181438</v>
      </c>
      <c r="Y3272" s="58">
        <v>0.80583752256974983</v>
      </c>
      <c r="Z3272" s="58">
        <v>0.92709119710536059</v>
      </c>
    </row>
    <row r="3273" spans="19:26" x14ac:dyDescent="0.2">
      <c r="S3273" s="58">
        <v>4.3873251647744933</v>
      </c>
      <c r="T3273" s="58">
        <v>8.2194761117142523</v>
      </c>
      <c r="U3273" s="58">
        <v>4.4626628249177847</v>
      </c>
      <c r="V3273" s="58">
        <v>8.9386484405678974</v>
      </c>
      <c r="W3273" s="58">
        <v>0.83702037161573695</v>
      </c>
      <c r="X3273" s="58">
        <v>0.69767476168594467</v>
      </c>
      <c r="Y3273" s="58">
        <v>0.83214154938810436</v>
      </c>
      <c r="Z3273" s="58">
        <v>0.91790631524873056</v>
      </c>
    </row>
    <row r="3274" spans="19:26" x14ac:dyDescent="0.2">
      <c r="S3274" s="58">
        <v>6.824263246415966</v>
      </c>
      <c r="T3274" s="58">
        <v>19.164901485055346</v>
      </c>
      <c r="U3274" s="58">
        <v>6.727709413630298</v>
      </c>
      <c r="V3274" s="58">
        <v>20.512329128536621</v>
      </c>
      <c r="W3274" s="58">
        <v>0.73350247181357453</v>
      </c>
      <c r="X3274" s="58">
        <v>0.60608410396745449</v>
      </c>
      <c r="Y3274" s="58">
        <v>0.86245604091442274</v>
      </c>
      <c r="Z3274" s="58">
        <v>0.89558584373236938</v>
      </c>
    </row>
    <row r="3275" spans="19:26" x14ac:dyDescent="0.2">
      <c r="S3275" s="58">
        <v>4.2584352793683697</v>
      </c>
      <c r="T3275" s="58">
        <v>7.4584638013885316</v>
      </c>
      <c r="U3275" s="58">
        <v>4.2255733192581317</v>
      </c>
      <c r="V3275" s="58">
        <v>7.7619044765161505</v>
      </c>
      <c r="W3275" s="58">
        <v>0.77587928290597108</v>
      </c>
      <c r="X3275" s="58">
        <v>0.66720006355534078</v>
      </c>
      <c r="Y3275" s="58">
        <v>0.82787097385891506</v>
      </c>
      <c r="Z3275" s="58">
        <v>0.92845345947186497</v>
      </c>
    </row>
    <row r="3276" spans="19:26" x14ac:dyDescent="0.2">
      <c r="S3276" s="58">
        <v>4.9038772395991161</v>
      </c>
      <c r="T3276" s="58">
        <v>9.353720647744975</v>
      </c>
      <c r="U3276" s="58">
        <v>5.0443273802301078</v>
      </c>
      <c r="V3276" s="58">
        <v>8.4601286893632199</v>
      </c>
      <c r="W3276" s="58">
        <v>0.77665285166976228</v>
      </c>
      <c r="X3276" s="58">
        <v>0.66312158252423758</v>
      </c>
      <c r="Y3276" s="58">
        <v>0.87237088553685771</v>
      </c>
      <c r="Z3276" s="58">
        <v>0.92360645371010119</v>
      </c>
    </row>
    <row r="3277" spans="19:26" x14ac:dyDescent="0.2">
      <c r="S3277" s="58">
        <v>4.7415121196934074</v>
      </c>
      <c r="T3277" s="58">
        <v>9.0439020108375878</v>
      </c>
      <c r="U3277" s="58">
        <v>3.8309635921154386</v>
      </c>
      <c r="V3277" s="58">
        <v>8.3670674509344209</v>
      </c>
      <c r="W3277" s="58">
        <v>0.76673602546073072</v>
      </c>
      <c r="X3277" s="58">
        <v>0.59073482903092145</v>
      </c>
      <c r="Y3277" s="58">
        <v>0.83300388303464346</v>
      </c>
      <c r="Z3277" s="58">
        <v>0.91309261420734222</v>
      </c>
    </row>
    <row r="3278" spans="19:26" x14ac:dyDescent="0.2">
      <c r="S3278" s="58">
        <v>4.1804759078553868</v>
      </c>
      <c r="T3278" s="58">
        <v>6.9542655255912065</v>
      </c>
      <c r="U3278" s="58">
        <v>4.5705357292571875</v>
      </c>
      <c r="V3278" s="58">
        <v>6.7968916165366009</v>
      </c>
      <c r="W3278" s="58">
        <v>0.76420180723184639</v>
      </c>
      <c r="X3278" s="58">
        <v>0.68949276560804373</v>
      </c>
      <c r="Y3278" s="58">
        <v>0.86279544338758207</v>
      </c>
      <c r="Z3278" s="58">
        <v>0.94660483664224926</v>
      </c>
    </row>
    <row r="3279" spans="19:26" x14ac:dyDescent="0.2">
      <c r="S3279" s="58">
        <v>5.0828129772299322</v>
      </c>
      <c r="T3279" s="58">
        <v>9.8493652716634532</v>
      </c>
      <c r="U3279" s="58">
        <v>4.8135272366669088</v>
      </c>
      <c r="V3279" s="58">
        <v>8.6167898318140139</v>
      </c>
      <c r="W3279" s="58">
        <v>0.71084610159828132</v>
      </c>
      <c r="X3279" s="58">
        <v>0.66859265288755232</v>
      </c>
      <c r="Y3279" s="58">
        <v>0.82428554623410166</v>
      </c>
      <c r="Z3279" s="58">
        <v>0.92445109817361315</v>
      </c>
    </row>
    <row r="3280" spans="19:26" x14ac:dyDescent="0.2">
      <c r="S3280" s="58">
        <v>6.298296839392183</v>
      </c>
      <c r="T3280" s="58">
        <v>18.760690259888889</v>
      </c>
      <c r="U3280" s="58">
        <v>7.3633165986519389</v>
      </c>
      <c r="V3280" s="58">
        <v>20.287491819669274</v>
      </c>
      <c r="W3280" s="58">
        <v>0.77927273210300196</v>
      </c>
      <c r="X3280" s="58">
        <v>0.5796802646763084</v>
      </c>
      <c r="Y3280" s="58">
        <v>0.82210062931081929</v>
      </c>
      <c r="Z3280" s="58">
        <v>0.88827844902623176</v>
      </c>
    </row>
    <row r="3281" spans="19:26" x14ac:dyDescent="0.2">
      <c r="S3281" s="58">
        <v>4.9258409088447737</v>
      </c>
      <c r="T3281" s="58">
        <v>9.2887798150492689</v>
      </c>
      <c r="U3281" s="58">
        <v>4.6328711821089632</v>
      </c>
      <c r="V3281" s="58">
        <v>8.3313197031007213</v>
      </c>
      <c r="W3281" s="58">
        <v>0.72257014217844884</v>
      </c>
      <c r="X3281" s="58">
        <v>0.62984846114871551</v>
      </c>
      <c r="Y3281" s="58">
        <v>0.83358197000604306</v>
      </c>
      <c r="Z3281" s="58">
        <v>0.92306589443285969</v>
      </c>
    </row>
    <row r="3282" spans="19:26" x14ac:dyDescent="0.2">
      <c r="S3282" s="58">
        <v>5.0745534758736284</v>
      </c>
      <c r="T3282" s="58">
        <v>10.409914167636012</v>
      </c>
      <c r="U3282" s="58">
        <v>4.784054293043762</v>
      </c>
      <c r="V3282" s="58">
        <v>9.8164435974393651</v>
      </c>
      <c r="W3282" s="58">
        <v>0.76440398350753136</v>
      </c>
      <c r="X3282" s="58">
        <v>0.69342354757539537</v>
      </c>
      <c r="Y3282" s="58">
        <v>0.83045288611472323</v>
      </c>
      <c r="Z3282" s="58">
        <v>0.91575859998673437</v>
      </c>
    </row>
    <row r="3283" spans="19:26" x14ac:dyDescent="0.2">
      <c r="S3283" s="58">
        <v>3.5494506692814505</v>
      </c>
      <c r="T3283" s="58">
        <v>5.4560024043560622</v>
      </c>
      <c r="U3283" s="58">
        <v>3.2488725294574481</v>
      </c>
      <c r="V3283" s="58">
        <v>5.0476185786799386</v>
      </c>
      <c r="W3283" s="58">
        <v>0.82407919359996595</v>
      </c>
      <c r="X3283" s="58">
        <v>0.52245600380332902</v>
      </c>
      <c r="Y3283" s="58">
        <v>0.86346904441929129</v>
      </c>
      <c r="Z3283" s="58">
        <v>0.9275584480521496</v>
      </c>
    </row>
    <row r="3284" spans="19:26" x14ac:dyDescent="0.2">
      <c r="S3284" s="58">
        <v>3.5354530151731516</v>
      </c>
      <c r="T3284" s="58">
        <v>5.3834477033083665</v>
      </c>
      <c r="U3284" s="58">
        <v>3.5113081199970635</v>
      </c>
      <c r="V3284" s="58">
        <v>4.2448610020915005</v>
      </c>
      <c r="W3284" s="58">
        <v>0.73762461376042421</v>
      </c>
      <c r="X3284" s="58">
        <v>0.59468017108035487</v>
      </c>
      <c r="Y3284" s="58">
        <v>0.8038188148373866</v>
      </c>
      <c r="Z3284" s="58">
        <v>0.94240278326505045</v>
      </c>
    </row>
    <row r="3285" spans="19:26" x14ac:dyDescent="0.2">
      <c r="S3285" s="58">
        <v>6.0296038024940124</v>
      </c>
      <c r="T3285" s="58">
        <v>17.297960805115355</v>
      </c>
      <c r="U3285" s="58">
        <v>5.6376897794106213</v>
      </c>
      <c r="V3285" s="58">
        <v>19.278277049379312</v>
      </c>
      <c r="W3285" s="58">
        <v>0.79154714395845838</v>
      </c>
      <c r="X3285" s="58">
        <v>0.68008311828983092</v>
      </c>
      <c r="Y3285" s="58">
        <v>0.81214325978353918</v>
      </c>
      <c r="Z3285" s="58">
        <v>0.89272033902950299</v>
      </c>
    </row>
    <row r="3286" spans="19:26" x14ac:dyDescent="0.2">
      <c r="S3286" s="58">
        <v>3.720211696111337</v>
      </c>
      <c r="T3286" s="58">
        <v>6.2534579800275036</v>
      </c>
      <c r="U3286" s="58">
        <v>2.9286189225241634</v>
      </c>
      <c r="V3286" s="58">
        <v>5.6295533566179063</v>
      </c>
      <c r="W3286" s="58">
        <v>0.87604821114722209</v>
      </c>
      <c r="X3286" s="58">
        <v>0.70339150689432872</v>
      </c>
      <c r="Y3286" s="58">
        <v>0.80916973141337967</v>
      </c>
      <c r="Z3286" s="58">
        <v>0.92313834709993781</v>
      </c>
    </row>
    <row r="3287" spans="19:26" x14ac:dyDescent="0.2">
      <c r="S3287" s="58">
        <v>4.4378376235283321</v>
      </c>
      <c r="T3287" s="58">
        <v>8.3416325273221616</v>
      </c>
      <c r="U3287" s="58">
        <v>4.6667098362196029</v>
      </c>
      <c r="V3287" s="58">
        <v>8.9830063177879627</v>
      </c>
      <c r="W3287" s="58">
        <v>0.86776893554874801</v>
      </c>
      <c r="X3287" s="58">
        <v>0.60087289095098073</v>
      </c>
      <c r="Y3287" s="58">
        <v>0.86271607647037352</v>
      </c>
      <c r="Z3287" s="58">
        <v>0.91016983250000327</v>
      </c>
    </row>
    <row r="3288" spans="19:26" x14ac:dyDescent="0.2">
      <c r="S3288" s="58">
        <v>5.1631479337278039</v>
      </c>
      <c r="T3288" s="58">
        <v>10.715374871096616</v>
      </c>
      <c r="U3288" s="58">
        <v>4.7843039677105139</v>
      </c>
      <c r="V3288" s="58">
        <v>9.8950519734344606</v>
      </c>
      <c r="W3288" s="58">
        <v>0.72111853927255409</v>
      </c>
      <c r="X3288" s="58">
        <v>0.64941941508909529</v>
      </c>
      <c r="Y3288" s="58">
        <v>0.79831852191449859</v>
      </c>
      <c r="Z3288" s="58">
        <v>0.91179818682132563</v>
      </c>
    </row>
    <row r="3289" spans="19:26" x14ac:dyDescent="0.2">
      <c r="S3289" s="58">
        <v>4.7600262269020286</v>
      </c>
      <c r="T3289" s="58">
        <v>10.420460790160307</v>
      </c>
      <c r="U3289" s="58">
        <v>4.5156370599816551</v>
      </c>
      <c r="V3289" s="58">
        <v>9.8637517263437253</v>
      </c>
      <c r="W3289" s="58">
        <v>0.81802227176472875</v>
      </c>
      <c r="X3289" s="58">
        <v>0.63687263422020779</v>
      </c>
      <c r="Y3289" s="58">
        <v>0.77171842453159978</v>
      </c>
      <c r="Z3289" s="58">
        <v>0.8973708309572096</v>
      </c>
    </row>
    <row r="3290" spans="19:26" x14ac:dyDescent="0.2">
      <c r="S3290" s="58">
        <v>3.4394158626976714</v>
      </c>
      <c r="T3290" s="58">
        <v>5.2717179218511969</v>
      </c>
      <c r="U3290" s="58">
        <v>3.6345831634894776</v>
      </c>
      <c r="V3290" s="58">
        <v>5.9411141728014041</v>
      </c>
      <c r="W3290" s="58">
        <v>0.76409556834856207</v>
      </c>
      <c r="X3290" s="58">
        <v>0.6649831420071165</v>
      </c>
      <c r="Y3290" s="58">
        <v>0.78731953026768609</v>
      </c>
      <c r="Z3290" s="58">
        <v>0.94290858541639611</v>
      </c>
    </row>
    <row r="3291" spans="19:26" x14ac:dyDescent="0.2">
      <c r="S3291" s="58">
        <v>4.9468622453363134</v>
      </c>
      <c r="T3291" s="58">
        <v>10.12040795797385</v>
      </c>
      <c r="U3291" s="58">
        <v>5.5126215048334073</v>
      </c>
      <c r="V3291" s="58">
        <v>10.211051009763713</v>
      </c>
      <c r="W3291" s="58">
        <v>0.73419293375334027</v>
      </c>
      <c r="X3291" s="58">
        <v>0.69990787536758536</v>
      </c>
      <c r="Y3291" s="58">
        <v>0.78718647085062976</v>
      </c>
      <c r="Z3291" s="58">
        <v>0.91429574539356362</v>
      </c>
    </row>
    <row r="3292" spans="19:26" x14ac:dyDescent="0.2">
      <c r="S3292" s="58">
        <v>6.6396517535362536</v>
      </c>
      <c r="T3292" s="58">
        <v>23.876027191292994</v>
      </c>
      <c r="U3292" s="58">
        <v>6.6135832590850239</v>
      </c>
      <c r="V3292" s="58">
        <v>26.129580840890814</v>
      </c>
      <c r="W3292" s="58">
        <v>0.86020534914416202</v>
      </c>
      <c r="X3292" s="58">
        <v>0.63520181439785395</v>
      </c>
      <c r="Y3292" s="58">
        <v>0.86334371906808294</v>
      </c>
      <c r="Z3292" s="58">
        <v>0.88485104395397551</v>
      </c>
    </row>
    <row r="3293" spans="19:26" x14ac:dyDescent="0.2">
      <c r="S3293" s="58">
        <v>4.6891553254808453</v>
      </c>
      <c r="T3293" s="58">
        <v>9.8800837676143285</v>
      </c>
      <c r="U3293" s="58">
        <v>4.4114866662768302</v>
      </c>
      <c r="V3293" s="58">
        <v>7.1853131778999737</v>
      </c>
      <c r="W3293" s="58">
        <v>0.8104864237160927</v>
      </c>
      <c r="X3293" s="58">
        <v>0.63124724892037609</v>
      </c>
      <c r="Y3293" s="58">
        <v>0.77918242778021007</v>
      </c>
      <c r="Z3293" s="58">
        <v>0.90022329156817926</v>
      </c>
    </row>
    <row r="3294" spans="19:26" x14ac:dyDescent="0.2">
      <c r="S3294" s="58">
        <v>3.9904565082291126</v>
      </c>
      <c r="T3294" s="58">
        <v>6.9800373809095335</v>
      </c>
      <c r="U3294" s="58">
        <v>4.1617958531101529</v>
      </c>
      <c r="V3294" s="58">
        <v>7.6200735586731545</v>
      </c>
      <c r="W3294" s="58">
        <v>0.7930660861937322</v>
      </c>
      <c r="X3294" s="58">
        <v>0.55536192787701055</v>
      </c>
      <c r="Y3294" s="58">
        <v>0.78175712135887665</v>
      </c>
      <c r="Z3294" s="58">
        <v>0.90877601886101256</v>
      </c>
    </row>
    <row r="3295" spans="19:26" x14ac:dyDescent="0.2">
      <c r="S3295" s="58">
        <v>4.8031649226716837</v>
      </c>
      <c r="T3295" s="58">
        <v>8.7748296359785272</v>
      </c>
      <c r="U3295" s="58">
        <v>5.9879157406940413</v>
      </c>
      <c r="V3295" s="58">
        <v>11.854245215284175</v>
      </c>
      <c r="W3295" s="58">
        <v>0.73900109651745105</v>
      </c>
      <c r="X3295" s="58">
        <v>0.64426362215325061</v>
      </c>
      <c r="Y3295" s="58">
        <v>0.85827446921414374</v>
      </c>
      <c r="Z3295" s="58">
        <v>0.92950413037602442</v>
      </c>
    </row>
    <row r="3296" spans="19:26" x14ac:dyDescent="0.2">
      <c r="S3296" s="58">
        <v>3.4957562358016543</v>
      </c>
      <c r="T3296" s="58">
        <v>5.3185316895571475</v>
      </c>
      <c r="U3296" s="58">
        <v>3.4306542799531581</v>
      </c>
      <c r="V3296" s="58">
        <v>5.8509786128961192</v>
      </c>
      <c r="W3296" s="58">
        <v>0.7801869280164262</v>
      </c>
      <c r="X3296" s="58">
        <v>0.59850444274744474</v>
      </c>
      <c r="Y3296" s="58">
        <v>0.82904192880881677</v>
      </c>
      <c r="Z3296" s="58">
        <v>0.94103476408998177</v>
      </c>
    </row>
    <row r="3297" spans="19:26" x14ac:dyDescent="0.2">
      <c r="S3297" s="58">
        <v>4.89318636053508</v>
      </c>
      <c r="T3297" s="58">
        <v>9.995375609359586</v>
      </c>
      <c r="U3297" s="58">
        <v>4.696533434294488</v>
      </c>
      <c r="V3297" s="58">
        <v>10.706762186968332</v>
      </c>
      <c r="W3297" s="58">
        <v>0.83732219157232812</v>
      </c>
      <c r="X3297" s="58">
        <v>0.65308389832013602</v>
      </c>
      <c r="Y3297" s="58">
        <v>0.86042004689095419</v>
      </c>
      <c r="Z3297" s="58">
        <v>0.90983127631067995</v>
      </c>
    </row>
    <row r="3298" spans="19:26" x14ac:dyDescent="0.2">
      <c r="S3298" s="58">
        <v>5.1064285846727806</v>
      </c>
      <c r="T3298" s="58">
        <v>10.087003297794203</v>
      </c>
      <c r="U3298" s="58">
        <v>4.4708631966465333</v>
      </c>
      <c r="V3298" s="58">
        <v>7.6198965714924354</v>
      </c>
      <c r="W3298" s="58">
        <v>0.7513458801852243</v>
      </c>
      <c r="X3298" s="58">
        <v>0.60823646137656118</v>
      </c>
      <c r="Y3298" s="58">
        <v>0.85300259110761933</v>
      </c>
      <c r="Z3298" s="58">
        <v>0.91519162296714485</v>
      </c>
    </row>
    <row r="3299" spans="19:26" x14ac:dyDescent="0.2">
      <c r="S3299" s="58">
        <v>5.497836015015876</v>
      </c>
      <c r="T3299" s="58">
        <v>12.740133870272681</v>
      </c>
      <c r="U3299" s="58">
        <v>5.813294708514845</v>
      </c>
      <c r="V3299" s="58">
        <v>14.952440598525429</v>
      </c>
      <c r="W3299" s="58">
        <v>0.78406699547726433</v>
      </c>
      <c r="X3299" s="58">
        <v>0.63377913694086496</v>
      </c>
      <c r="Y3299" s="58">
        <v>0.83379271968295476</v>
      </c>
      <c r="Z3299" s="58">
        <v>0.90161651132238219</v>
      </c>
    </row>
    <row r="3300" spans="19:26" x14ac:dyDescent="0.2">
      <c r="S3300" s="58">
        <v>5.3939636709145669</v>
      </c>
      <c r="T3300" s="58">
        <v>13.599307743426662</v>
      </c>
      <c r="U3300" s="58">
        <v>4.960080889540265</v>
      </c>
      <c r="V3300" s="58">
        <v>11.654018165189585</v>
      </c>
      <c r="W3300" s="58">
        <v>0.77809938445315785</v>
      </c>
      <c r="X3300" s="58">
        <v>0.62579443635247101</v>
      </c>
      <c r="Y3300" s="58">
        <v>0.77182010714706006</v>
      </c>
      <c r="Z3300" s="58">
        <v>0.89284938453096629</v>
      </c>
    </row>
    <row r="3301" spans="19:26" x14ac:dyDescent="0.2">
      <c r="S3301" s="58">
        <v>2.8592670478259921</v>
      </c>
      <c r="T3301" s="58">
        <v>4.0098738833406458</v>
      </c>
      <c r="U3301" s="58">
        <v>3.0389214842590371</v>
      </c>
      <c r="V3301" s="58">
        <v>3.6026710818654704</v>
      </c>
      <c r="W3301" s="58">
        <v>0.82254471572923893</v>
      </c>
      <c r="X3301" s="58">
        <v>0.6043460812387712</v>
      </c>
      <c r="Y3301" s="58">
        <v>0.78819368177240823</v>
      </c>
      <c r="Z3301" s="58">
        <v>0.94207877250622973</v>
      </c>
    </row>
    <row r="3302" spans="19:26" x14ac:dyDescent="0.2">
      <c r="S3302" s="58">
        <v>4.5872216755735558</v>
      </c>
      <c r="T3302" s="58">
        <v>8.5140498463477474</v>
      </c>
      <c r="U3302" s="58">
        <v>4.1905316834957498</v>
      </c>
      <c r="V3302" s="58">
        <v>7.955248692271458</v>
      </c>
      <c r="W3302" s="58">
        <v>0.75878508687875668</v>
      </c>
      <c r="X3302" s="58">
        <v>0.66754732660258875</v>
      </c>
      <c r="Y3302" s="58">
        <v>0.82196721022827124</v>
      </c>
      <c r="Z3302" s="58">
        <v>0.92278156924340449</v>
      </c>
    </row>
    <row r="3303" spans="19:26" x14ac:dyDescent="0.2">
      <c r="S3303" s="58">
        <v>3.9165473217631184</v>
      </c>
      <c r="T3303" s="58">
        <v>6.826479363660062</v>
      </c>
      <c r="U3303" s="58">
        <v>4.6108140429309517</v>
      </c>
      <c r="V3303" s="58">
        <v>7.8145494244564935</v>
      </c>
      <c r="W3303" s="58">
        <v>0.85725084352144376</v>
      </c>
      <c r="X3303" s="58">
        <v>0.6258143550236086</v>
      </c>
      <c r="Y3303" s="58">
        <v>0.80775074322030227</v>
      </c>
      <c r="Z3303" s="58">
        <v>0.91360838114857368</v>
      </c>
    </row>
    <row r="3304" spans="19:26" x14ac:dyDescent="0.2">
      <c r="S3304" s="58">
        <v>5.2621405671814578</v>
      </c>
      <c r="T3304" s="58">
        <v>10.108244580946499</v>
      </c>
      <c r="U3304" s="58">
        <v>6.0058244368478313</v>
      </c>
      <c r="V3304" s="58">
        <v>9.6880431923626631</v>
      </c>
      <c r="W3304" s="58">
        <v>0.69116619367621379</v>
      </c>
      <c r="X3304" s="58">
        <v>0.52361767499215195</v>
      </c>
      <c r="Y3304" s="58">
        <v>0.83572604805711037</v>
      </c>
      <c r="Z3304" s="58">
        <v>0.91346350773887341</v>
      </c>
    </row>
    <row r="3305" spans="19:26" x14ac:dyDescent="0.2">
      <c r="S3305" s="58">
        <v>5.6041261437113254</v>
      </c>
      <c r="T3305" s="58">
        <v>12.430794231980775</v>
      </c>
      <c r="U3305" s="58">
        <v>6.0074296635996678</v>
      </c>
      <c r="V3305" s="58">
        <v>11.065572112810004</v>
      </c>
      <c r="W3305" s="58">
        <v>0.77070890001362879</v>
      </c>
      <c r="X3305" s="58">
        <v>0.6385272835777861</v>
      </c>
      <c r="Y3305" s="58">
        <v>0.86532958441290819</v>
      </c>
      <c r="Z3305" s="58">
        <v>0.9080683806121097</v>
      </c>
    </row>
    <row r="3306" spans="19:26" x14ac:dyDescent="0.2">
      <c r="S3306" s="58">
        <v>4.9260254410478534</v>
      </c>
      <c r="T3306" s="58">
        <v>9.7488557966365814</v>
      </c>
      <c r="U3306" s="58">
        <v>4.6568555816683537</v>
      </c>
      <c r="V3306" s="58">
        <v>10.390169597126139</v>
      </c>
      <c r="W3306" s="58">
        <v>0.77125135148385238</v>
      </c>
      <c r="X3306" s="58">
        <v>0.76797788733626349</v>
      </c>
      <c r="Y3306" s="58">
        <v>0.83888673101720324</v>
      </c>
      <c r="Z3306" s="58">
        <v>0.92601757147646202</v>
      </c>
    </row>
    <row r="3307" spans="19:26" x14ac:dyDescent="0.2">
      <c r="S3307" s="58">
        <v>5.0142256673006944</v>
      </c>
      <c r="T3307" s="58">
        <v>10.530668976102982</v>
      </c>
      <c r="U3307" s="58">
        <v>5.0844421394057466</v>
      </c>
      <c r="V3307" s="58">
        <v>11.460372025057822</v>
      </c>
      <c r="W3307" s="58">
        <v>0.76500813853020511</v>
      </c>
      <c r="X3307" s="58">
        <v>0.65680480530758789</v>
      </c>
      <c r="Y3307" s="58">
        <v>0.80484661937707014</v>
      </c>
      <c r="Z3307" s="58">
        <v>0.90814933291669986</v>
      </c>
    </row>
    <row r="3308" spans="19:26" x14ac:dyDescent="0.2">
      <c r="S3308" s="58">
        <v>4.5140316654080506</v>
      </c>
      <c r="T3308" s="58">
        <v>8.3611453563171629</v>
      </c>
      <c r="U3308" s="58">
        <v>3.6933197705256817</v>
      </c>
      <c r="V3308" s="58">
        <v>7.4497384685881753</v>
      </c>
      <c r="W3308" s="58">
        <v>0.73960803894269478</v>
      </c>
      <c r="X3308" s="58">
        <v>0.66970175655424657</v>
      </c>
      <c r="Y3308" s="58">
        <v>0.79449173497156211</v>
      </c>
      <c r="Z3308" s="58">
        <v>0.92153897468415258</v>
      </c>
    </row>
    <row r="3309" spans="19:26" x14ac:dyDescent="0.2">
      <c r="S3309" s="58">
        <v>3.6727365651152786</v>
      </c>
      <c r="T3309" s="58">
        <v>5.7732021631705832</v>
      </c>
      <c r="U3309" s="58">
        <v>3.5070143164064826</v>
      </c>
      <c r="V3309" s="58">
        <v>4.8652257602815938</v>
      </c>
      <c r="W3309" s="58">
        <v>0.78464256279792988</v>
      </c>
      <c r="X3309" s="58">
        <v>0.64461716037992745</v>
      </c>
      <c r="Y3309" s="58">
        <v>0.83114858131472746</v>
      </c>
      <c r="Z3309" s="58">
        <v>0.94150077876907001</v>
      </c>
    </row>
    <row r="3310" spans="19:26" x14ac:dyDescent="0.2">
      <c r="S3310" s="58">
        <v>3.2309660274038468</v>
      </c>
      <c r="T3310" s="58">
        <v>4.9147157645551998</v>
      </c>
      <c r="U3310" s="58">
        <v>3.2415361305546151</v>
      </c>
      <c r="V3310" s="58">
        <v>5.0670860609407384</v>
      </c>
      <c r="W3310" s="58">
        <v>0.83309089289510219</v>
      </c>
      <c r="X3310" s="58">
        <v>0.62613565165848439</v>
      </c>
      <c r="Y3310" s="58">
        <v>0.77738296209552216</v>
      </c>
      <c r="Z3310" s="58">
        <v>0.92689503129103978</v>
      </c>
    </row>
    <row r="3311" spans="19:26" x14ac:dyDescent="0.2">
      <c r="S3311" s="58">
        <v>4.53320262788377</v>
      </c>
      <c r="T3311" s="58">
        <v>8.3473717559489433</v>
      </c>
      <c r="U3311" s="58">
        <v>4.5835568765634145</v>
      </c>
      <c r="V3311" s="58">
        <v>5.8783788633424106</v>
      </c>
      <c r="W3311" s="58">
        <v>0.77987565826950278</v>
      </c>
      <c r="X3311" s="58">
        <v>0.58227050590157592</v>
      </c>
      <c r="Y3311" s="58">
        <v>0.83679227981145787</v>
      </c>
      <c r="Z3311" s="58">
        <v>0.91466102379403558</v>
      </c>
    </row>
    <row r="3312" spans="19:26" x14ac:dyDescent="0.2">
      <c r="S3312" s="58">
        <v>4.3048086561698886</v>
      </c>
      <c r="T3312" s="58">
        <v>6.9862359051744098</v>
      </c>
      <c r="U3312" s="58">
        <v>4.244700791601427</v>
      </c>
      <c r="V3312" s="58">
        <v>8.6418460591055695</v>
      </c>
      <c r="W3312" s="58">
        <v>0.70139178929926593</v>
      </c>
      <c r="X3312" s="58">
        <v>0.62501148219782687</v>
      </c>
      <c r="Y3312" s="58">
        <v>0.85665544714901476</v>
      </c>
      <c r="Z3312" s="58">
        <v>0.95236032496645529</v>
      </c>
    </row>
    <row r="3313" spans="19:26" x14ac:dyDescent="0.2">
      <c r="S3313" s="58">
        <v>5.6482711237137595</v>
      </c>
      <c r="T3313" s="58">
        <v>12.806055879911572</v>
      </c>
      <c r="U3313" s="58">
        <v>6.5176441012059172</v>
      </c>
      <c r="V3313" s="58">
        <v>14.233816484136849</v>
      </c>
      <c r="W3313" s="58">
        <v>0.75997750608810655</v>
      </c>
      <c r="X3313" s="58">
        <v>0.6099058059341198</v>
      </c>
      <c r="Y3313" s="58">
        <v>0.84786909312466541</v>
      </c>
      <c r="Z3313" s="58">
        <v>0.90394005147012191</v>
      </c>
    </row>
    <row r="3314" spans="19:26" x14ac:dyDescent="0.2">
      <c r="S3314" s="58">
        <v>3.9866224885144752</v>
      </c>
      <c r="T3314" s="58">
        <v>6.6062599701318838</v>
      </c>
      <c r="U3314" s="58">
        <v>3.813645305504918</v>
      </c>
      <c r="V3314" s="58">
        <v>6.4399365142065328</v>
      </c>
      <c r="W3314" s="58">
        <v>0.77189735289358397</v>
      </c>
      <c r="X3314" s="58">
        <v>0.60941100525249725</v>
      </c>
      <c r="Y3314" s="58">
        <v>0.82811592764633923</v>
      </c>
      <c r="Z3314" s="58">
        <v>0.92967139396764242</v>
      </c>
    </row>
    <row r="3315" spans="19:26" x14ac:dyDescent="0.2">
      <c r="S3315" s="58">
        <v>3.2851510868131117</v>
      </c>
      <c r="T3315" s="58">
        <v>4.8575202732929137</v>
      </c>
      <c r="U3315" s="58">
        <v>3.0964171776607747</v>
      </c>
      <c r="V3315" s="58">
        <v>4.8247088561797709</v>
      </c>
      <c r="W3315" s="58">
        <v>0.83859158361711306</v>
      </c>
      <c r="X3315" s="58">
        <v>0.57502002476202996</v>
      </c>
      <c r="Y3315" s="58">
        <v>0.85766125033194929</v>
      </c>
      <c r="Z3315" s="58">
        <v>0.9394638080253942</v>
      </c>
    </row>
    <row r="3316" spans="19:26" x14ac:dyDescent="0.2">
      <c r="S3316" s="58">
        <v>3.7020090699683994</v>
      </c>
      <c r="T3316" s="58">
        <v>5.557447322470944</v>
      </c>
      <c r="U3316" s="58">
        <v>3.4347232518336122</v>
      </c>
      <c r="V3316" s="58">
        <v>5.019436295712377</v>
      </c>
      <c r="W3316" s="58">
        <v>0.70884255341059998</v>
      </c>
      <c r="X3316" s="58">
        <v>0.5262445189567847</v>
      </c>
      <c r="Y3316" s="58">
        <v>0.84424265296124756</v>
      </c>
      <c r="Z3316" s="58">
        <v>0.94713782722570605</v>
      </c>
    </row>
    <row r="3317" spans="19:26" x14ac:dyDescent="0.2">
      <c r="S3317" s="58">
        <v>3.9954322010687644</v>
      </c>
      <c r="T3317" s="58">
        <v>7.1407486245618754</v>
      </c>
      <c r="U3317" s="58">
        <v>3.6582963638441077</v>
      </c>
      <c r="V3317" s="58">
        <v>7.8550363374624377</v>
      </c>
      <c r="W3317" s="58">
        <v>0.84621241652174783</v>
      </c>
      <c r="X3317" s="58">
        <v>0.67177453551959954</v>
      </c>
      <c r="Y3317" s="58">
        <v>0.79310034193932677</v>
      </c>
      <c r="Z3317" s="58">
        <v>0.91410870440006731</v>
      </c>
    </row>
    <row r="3318" spans="19:26" x14ac:dyDescent="0.2">
      <c r="S3318" s="58">
        <v>4.1611012760810544</v>
      </c>
      <c r="T3318" s="58">
        <v>7.0835051396014119</v>
      </c>
      <c r="U3318" s="58">
        <v>4.5133242883392004</v>
      </c>
      <c r="V3318" s="58">
        <v>7.0397756620425698</v>
      </c>
      <c r="W3318" s="58">
        <v>0.76644914779751872</v>
      </c>
      <c r="X3318" s="58">
        <v>0.69018606525584847</v>
      </c>
      <c r="Y3318" s="58">
        <v>0.83097029526825128</v>
      </c>
      <c r="Z3318" s="58">
        <v>0.93693752344723269</v>
      </c>
    </row>
    <row r="3319" spans="19:26" x14ac:dyDescent="0.2">
      <c r="S3319" s="58">
        <v>4.4811569575271362</v>
      </c>
      <c r="T3319" s="58">
        <v>8.0636354934474781</v>
      </c>
      <c r="U3319" s="58">
        <v>4.6415124125461258</v>
      </c>
      <c r="V3319" s="58">
        <v>7.6581705369709159</v>
      </c>
      <c r="W3319" s="58">
        <v>0.80876491217242885</v>
      </c>
      <c r="X3319" s="58">
        <v>0.61775311517669806</v>
      </c>
      <c r="Y3319" s="58">
        <v>0.87517109084155575</v>
      </c>
      <c r="Z3319" s="58">
        <v>0.92229981262398764</v>
      </c>
    </row>
    <row r="3320" spans="19:26" x14ac:dyDescent="0.2">
      <c r="S3320" s="58">
        <v>6.5773983424600821</v>
      </c>
      <c r="T3320" s="58">
        <v>17.695044300636841</v>
      </c>
      <c r="U3320" s="58">
        <v>6.2042030761104101</v>
      </c>
      <c r="V3320" s="58">
        <v>16.089786224809689</v>
      </c>
      <c r="W3320" s="58">
        <v>0.69478970791538397</v>
      </c>
      <c r="X3320" s="58">
        <v>0.64576946232187227</v>
      </c>
      <c r="Y3320" s="58">
        <v>0.81295241582035294</v>
      </c>
      <c r="Z3320" s="58">
        <v>0.89920714941550861</v>
      </c>
    </row>
    <row r="3321" spans="19:26" x14ac:dyDescent="0.2">
      <c r="S3321" s="58">
        <v>4.4212720468934688</v>
      </c>
      <c r="T3321" s="58">
        <v>7.6064331813657668</v>
      </c>
      <c r="U3321" s="58">
        <v>5.3050599636806721</v>
      </c>
      <c r="V3321" s="58">
        <v>8.1941086720388139</v>
      </c>
      <c r="W3321" s="58">
        <v>0.77957612707696466</v>
      </c>
      <c r="X3321" s="58">
        <v>0.66359486664916978</v>
      </c>
      <c r="Y3321" s="58">
        <v>0.88954612799915278</v>
      </c>
      <c r="Z3321" s="58">
        <v>0.93918074078878422</v>
      </c>
    </row>
    <row r="3322" spans="19:26" x14ac:dyDescent="0.2">
      <c r="S3322" s="58">
        <v>4.3186721794470726</v>
      </c>
      <c r="T3322" s="58">
        <v>7.4198326269977768</v>
      </c>
      <c r="U3322" s="58">
        <v>4.9946237924079027</v>
      </c>
      <c r="V3322" s="58">
        <v>8.0031984899521458</v>
      </c>
      <c r="W3322" s="58">
        <v>0.7871619199662554</v>
      </c>
      <c r="X3322" s="58">
        <v>0.74730273880882958</v>
      </c>
      <c r="Y3322" s="58">
        <v>0.87458707959922466</v>
      </c>
      <c r="Z3322" s="58">
        <v>0.94674577477281596</v>
      </c>
    </row>
    <row r="3323" spans="19:26" x14ac:dyDescent="0.2">
      <c r="S3323" s="58">
        <v>4.2637481127988881</v>
      </c>
      <c r="T3323" s="58">
        <v>8.0438252490520394</v>
      </c>
      <c r="U3323" s="58">
        <v>4.2947539401691941</v>
      </c>
      <c r="V3323" s="58">
        <v>8.782254344357197</v>
      </c>
      <c r="W3323" s="58">
        <v>0.83585058390440548</v>
      </c>
      <c r="X3323" s="58">
        <v>0.71142455382477543</v>
      </c>
      <c r="Y3323" s="58">
        <v>0.7965055888120337</v>
      </c>
      <c r="Z3323" s="58">
        <v>0.91375127137497036</v>
      </c>
    </row>
    <row r="3324" spans="19:26" x14ac:dyDescent="0.2">
      <c r="S3324" s="58">
        <v>4.6713753720831477</v>
      </c>
      <c r="T3324" s="58">
        <v>8.9125938187395324</v>
      </c>
      <c r="U3324" s="58">
        <v>4.5120287599965856</v>
      </c>
      <c r="V3324" s="58">
        <v>10.596774219615281</v>
      </c>
      <c r="W3324" s="58">
        <v>0.790452574472855</v>
      </c>
      <c r="X3324" s="58">
        <v>0.66915942261721106</v>
      </c>
      <c r="Y3324" s="58">
        <v>0.83939830919600633</v>
      </c>
      <c r="Z3324" s="58">
        <v>0.91887690897498031</v>
      </c>
    </row>
    <row r="3325" spans="19:26" x14ac:dyDescent="0.2">
      <c r="S3325" s="58">
        <v>5.7975429997306298</v>
      </c>
      <c r="T3325" s="58">
        <v>12.627984763144237</v>
      </c>
      <c r="U3325" s="58">
        <v>5.4556425069136081</v>
      </c>
      <c r="V3325" s="58">
        <v>12.915977182375986</v>
      </c>
      <c r="W3325" s="58">
        <v>0.68409014057805417</v>
      </c>
      <c r="X3325" s="58">
        <v>0.70552416114093985</v>
      </c>
      <c r="Y3325" s="58">
        <v>0.81408855667726143</v>
      </c>
      <c r="Z3325" s="58">
        <v>0.918463089513187</v>
      </c>
    </row>
    <row r="3326" spans="19:26" x14ac:dyDescent="0.2">
      <c r="S3326" s="58">
        <v>5.541214237652297</v>
      </c>
      <c r="T3326" s="58">
        <v>11.186055120187531</v>
      </c>
      <c r="U3326" s="58">
        <v>5.6536478981195373</v>
      </c>
      <c r="V3326" s="58">
        <v>11.331351031828463</v>
      </c>
      <c r="W3326" s="58">
        <v>0.72910409969896706</v>
      </c>
      <c r="X3326" s="58">
        <v>0.67848783735411522</v>
      </c>
      <c r="Y3326" s="58">
        <v>0.88071201423771539</v>
      </c>
      <c r="Z3326" s="58">
        <v>0.92527747192275123</v>
      </c>
    </row>
    <row r="3327" spans="19:26" x14ac:dyDescent="0.2">
      <c r="S3327" s="58">
        <v>4.6373263103226607</v>
      </c>
      <c r="T3327" s="58">
        <v>8.3314089742912305</v>
      </c>
      <c r="U3327" s="58">
        <v>4.4590883282291882</v>
      </c>
      <c r="V3327" s="58">
        <v>8.6093994669160807</v>
      </c>
      <c r="W3327" s="58">
        <v>0.74799981393871395</v>
      </c>
      <c r="X3327" s="58">
        <v>0.60786315255879164</v>
      </c>
      <c r="Y3327" s="58">
        <v>0.85328991125765108</v>
      </c>
      <c r="Z3327" s="58">
        <v>0.9255151805990145</v>
      </c>
    </row>
    <row r="3328" spans="19:26" x14ac:dyDescent="0.2">
      <c r="S3328" s="58">
        <v>5.1863148841011419</v>
      </c>
      <c r="T3328" s="58">
        <v>11.790342734935852</v>
      </c>
      <c r="U3328" s="58">
        <v>5.5505875151411406</v>
      </c>
      <c r="V3328" s="58">
        <v>12.130466777768753</v>
      </c>
      <c r="W3328" s="58">
        <v>0.81973116661432355</v>
      </c>
      <c r="X3328" s="58">
        <v>0.64424872413791079</v>
      </c>
      <c r="Y3328" s="58">
        <v>0.82291616210599206</v>
      </c>
      <c r="Z3328" s="58">
        <v>0.90029063123615549</v>
      </c>
    </row>
    <row r="3329" spans="19:26" x14ac:dyDescent="0.2">
      <c r="S3329" s="58">
        <v>3.5742612348620835</v>
      </c>
      <c r="T3329" s="58">
        <v>5.5776314517890784</v>
      </c>
      <c r="U3329" s="58">
        <v>4.3450012545578254</v>
      </c>
      <c r="V3329" s="58">
        <v>6.8274924678666942</v>
      </c>
      <c r="W3329" s="58">
        <v>0.83683614319662813</v>
      </c>
      <c r="X3329" s="58">
        <v>0.59937976975297125</v>
      </c>
      <c r="Y3329" s="58">
        <v>0.85374385925908536</v>
      </c>
      <c r="Z3329" s="58">
        <v>0.93319505099312716</v>
      </c>
    </row>
    <row r="3330" spans="19:26" x14ac:dyDescent="0.2">
      <c r="S3330" s="58">
        <v>6.9590752055777498</v>
      </c>
      <c r="T3330" s="58">
        <v>20.720820470378317</v>
      </c>
      <c r="U3330" s="58">
        <v>6.6989453636558629</v>
      </c>
      <c r="V3330" s="58">
        <v>18.603639453384083</v>
      </c>
      <c r="W3330" s="58">
        <v>0.72327209883266352</v>
      </c>
      <c r="X3330" s="58">
        <v>0.60296270397601348</v>
      </c>
      <c r="Y3330" s="58">
        <v>0.84398222841665815</v>
      </c>
      <c r="Z3330" s="58">
        <v>0.89282150740390087</v>
      </c>
    </row>
    <row r="3331" spans="19:26" x14ac:dyDescent="0.2">
      <c r="S3331" s="58">
        <v>5.3638001846692438</v>
      </c>
      <c r="T3331" s="58">
        <v>12.764281281176261</v>
      </c>
      <c r="U3331" s="58">
        <v>5.8396635983404401</v>
      </c>
      <c r="V3331" s="58">
        <v>11.881785511458911</v>
      </c>
      <c r="W3331" s="58">
        <v>0.82763805384189015</v>
      </c>
      <c r="X3331" s="58">
        <v>0.69957979987631658</v>
      </c>
      <c r="Y3331" s="58">
        <v>0.83056815093057557</v>
      </c>
      <c r="Z3331" s="58">
        <v>0.90124704876667705</v>
      </c>
    </row>
    <row r="3332" spans="19:26" x14ac:dyDescent="0.2">
      <c r="S3332" s="58">
        <v>4.6578358008998064</v>
      </c>
      <c r="T3332" s="58">
        <v>8.5858110761532327</v>
      </c>
      <c r="U3332" s="58">
        <v>4.8256576663576514</v>
      </c>
      <c r="V3332" s="58">
        <v>7.9632803248673127</v>
      </c>
      <c r="W3332" s="58">
        <v>0.75508255258232648</v>
      </c>
      <c r="X3332" s="58">
        <v>0.7848266039925833</v>
      </c>
      <c r="Y3332" s="58">
        <v>0.83836511128723046</v>
      </c>
      <c r="Z3332" s="58">
        <v>0.93875165196529731</v>
      </c>
    </row>
    <row r="3333" spans="19:26" x14ac:dyDescent="0.2">
      <c r="S3333" s="58">
        <v>4.3897767668410692</v>
      </c>
      <c r="T3333" s="58">
        <v>7.9934101331484788</v>
      </c>
      <c r="U3333" s="58">
        <v>4.2078864497796902</v>
      </c>
      <c r="V3333" s="58">
        <v>6.8983125860481209</v>
      </c>
      <c r="W3333" s="58">
        <v>0.78278964963201314</v>
      </c>
      <c r="X3333" s="58">
        <v>0.74479157911172</v>
      </c>
      <c r="Y3333" s="58">
        <v>0.82076691457341411</v>
      </c>
      <c r="Z3333" s="58">
        <v>0.92957792886643598</v>
      </c>
    </row>
    <row r="3334" spans="19:26" x14ac:dyDescent="0.2">
      <c r="S3334" s="58">
        <v>5.1704588698109797</v>
      </c>
      <c r="T3334" s="58">
        <v>9.5386021908688239</v>
      </c>
      <c r="U3334" s="58">
        <v>5.4423645979249748</v>
      </c>
      <c r="V3334" s="58">
        <v>9.7248169376283258</v>
      </c>
      <c r="W3334" s="58">
        <v>0.68063896205107211</v>
      </c>
      <c r="X3334" s="58">
        <v>0.7345105168178182</v>
      </c>
      <c r="Y3334" s="58">
        <v>0.84316315462207592</v>
      </c>
      <c r="Z3334" s="58">
        <v>0.94653141734299029</v>
      </c>
    </row>
    <row r="3335" spans="19:26" x14ac:dyDescent="0.2">
      <c r="S3335" s="58">
        <v>3.5903709941058377</v>
      </c>
      <c r="T3335" s="58">
        <v>5.5885844218233691</v>
      </c>
      <c r="U3335" s="58">
        <v>3.2801602336319609</v>
      </c>
      <c r="V3335" s="58">
        <v>4.8284970059273284</v>
      </c>
      <c r="W3335" s="58">
        <v>0.79044218303595359</v>
      </c>
      <c r="X3335" s="58">
        <v>0.58049976379415358</v>
      </c>
      <c r="Y3335" s="58">
        <v>0.82734976626098722</v>
      </c>
      <c r="Z3335" s="58">
        <v>0.93258288769651632</v>
      </c>
    </row>
    <row r="3336" spans="19:26" x14ac:dyDescent="0.2">
      <c r="S3336" s="58">
        <v>5.2212648903140924</v>
      </c>
      <c r="T3336" s="58">
        <v>11.48409242086014</v>
      </c>
      <c r="U3336" s="58">
        <v>5.833223286385671</v>
      </c>
      <c r="V3336" s="58">
        <v>11.725980253503486</v>
      </c>
      <c r="W3336" s="58">
        <v>0.79400065622857963</v>
      </c>
      <c r="X3336" s="58">
        <v>0.58393328712716042</v>
      </c>
      <c r="Y3336" s="58">
        <v>0.83062240044799962</v>
      </c>
      <c r="Z3336" s="58">
        <v>0.9003165903412752</v>
      </c>
    </row>
    <row r="3337" spans="19:26" x14ac:dyDescent="0.2">
      <c r="S3337" s="58">
        <v>5.8754374019498048</v>
      </c>
      <c r="T3337" s="58">
        <v>15.899734397295324</v>
      </c>
      <c r="U3337" s="58">
        <v>5.665897556168054</v>
      </c>
      <c r="V3337" s="58">
        <v>13.413398079883743</v>
      </c>
      <c r="W3337" s="58">
        <v>0.82502959917679242</v>
      </c>
      <c r="X3337" s="58">
        <v>0.72722511848393134</v>
      </c>
      <c r="Y3337" s="58">
        <v>0.84082005558997663</v>
      </c>
      <c r="Z3337" s="58">
        <v>0.89736986997891544</v>
      </c>
    </row>
    <row r="3338" spans="19:26" x14ac:dyDescent="0.2">
      <c r="S3338" s="58">
        <v>7.5929674892996886</v>
      </c>
      <c r="T3338" s="58">
        <v>22.884688227577549</v>
      </c>
      <c r="U3338" s="58">
        <v>7.0752822163771754</v>
      </c>
      <c r="V3338" s="58">
        <v>18.150315667289973</v>
      </c>
      <c r="W3338" s="58">
        <v>0.67207685204569734</v>
      </c>
      <c r="X3338" s="58">
        <v>0.73586283809073372</v>
      </c>
      <c r="Y3338" s="58">
        <v>0.83918134984676107</v>
      </c>
      <c r="Z3338" s="58">
        <v>0.90224102694512054</v>
      </c>
    </row>
    <row r="3339" spans="19:26" x14ac:dyDescent="0.2">
      <c r="S3339" s="58">
        <v>3.9223168307735889</v>
      </c>
      <c r="T3339" s="58">
        <v>6.2624133441957444</v>
      </c>
      <c r="U3339" s="58">
        <v>4.0443360493533218</v>
      </c>
      <c r="V3339" s="58">
        <v>4.94704021750659</v>
      </c>
      <c r="W3339" s="58">
        <v>0.75305010680895734</v>
      </c>
      <c r="X3339" s="58">
        <v>0.57873839896920798</v>
      </c>
      <c r="Y3339" s="58">
        <v>0.84703548258563599</v>
      </c>
      <c r="Z3339" s="58">
        <v>0.93694885717363785</v>
      </c>
    </row>
    <row r="3340" spans="19:26" x14ac:dyDescent="0.2">
      <c r="S3340" s="58">
        <v>3.6231538919693831</v>
      </c>
      <c r="T3340" s="58">
        <v>5.587515319722641</v>
      </c>
      <c r="U3340" s="58">
        <v>3.4998930404396122</v>
      </c>
      <c r="V3340" s="58">
        <v>6.1725879942383655</v>
      </c>
      <c r="W3340" s="58">
        <v>0.78266330255009042</v>
      </c>
      <c r="X3340" s="58">
        <v>0.65854759906270721</v>
      </c>
      <c r="Y3340" s="58">
        <v>0.84663823354809087</v>
      </c>
      <c r="Z3340" s="58">
        <v>0.95071264535702127</v>
      </c>
    </row>
    <row r="3341" spans="19:26" x14ac:dyDescent="0.2">
      <c r="S3341" s="58">
        <v>4.3760165864747584</v>
      </c>
      <c r="T3341" s="58">
        <v>7.2667696070678183</v>
      </c>
      <c r="U3341" s="58">
        <v>4.3343299663377435</v>
      </c>
      <c r="V3341" s="58">
        <v>8.1730435610816947</v>
      </c>
      <c r="W3341" s="58">
        <v>0.71563309761408045</v>
      </c>
      <c r="X3341" s="58">
        <v>0.67711938570762675</v>
      </c>
      <c r="Y3341" s="58">
        <v>0.85775346829085319</v>
      </c>
      <c r="Z3341" s="58">
        <v>0.95323541932360412</v>
      </c>
    </row>
    <row r="3342" spans="19:26" x14ac:dyDescent="0.2">
      <c r="S3342" s="58">
        <v>5.2901764373522528</v>
      </c>
      <c r="T3342" s="58">
        <v>11.781065743702181</v>
      </c>
      <c r="U3342" s="58">
        <v>6.0756126855497286</v>
      </c>
      <c r="V3342" s="58">
        <v>14.15934685826906</v>
      </c>
      <c r="W3342" s="58">
        <v>0.78538954432287023</v>
      </c>
      <c r="X3342" s="58">
        <v>0.54778184694704146</v>
      </c>
      <c r="Y3342" s="58">
        <v>0.82691114060843884</v>
      </c>
      <c r="Z3342" s="58">
        <v>0.89742973269576642</v>
      </c>
    </row>
    <row r="3343" spans="19:26" x14ac:dyDescent="0.2">
      <c r="S3343" s="58">
        <v>5.2230106264361806</v>
      </c>
      <c r="T3343" s="58">
        <v>11.90394738132923</v>
      </c>
      <c r="U3343" s="58">
        <v>5.275084833747969</v>
      </c>
      <c r="V3343" s="58">
        <v>12.427472790250434</v>
      </c>
      <c r="W3343" s="58">
        <v>0.78209488131367444</v>
      </c>
      <c r="X3343" s="58">
        <v>0.64063229365349017</v>
      </c>
      <c r="Y3343" s="58">
        <v>0.8001769327217868</v>
      </c>
      <c r="Z3343" s="58">
        <v>0.90030490140548636</v>
      </c>
    </row>
    <row r="3344" spans="19:26" x14ac:dyDescent="0.2">
      <c r="S3344" s="58">
        <v>4.439371000966533</v>
      </c>
      <c r="T3344" s="58">
        <v>8.0349191634100521</v>
      </c>
      <c r="U3344" s="58">
        <v>4.3227362239032887</v>
      </c>
      <c r="V3344" s="58">
        <v>9.8650002940224812</v>
      </c>
      <c r="W3344" s="58">
        <v>0.81066165413885327</v>
      </c>
      <c r="X3344" s="58">
        <v>0.80822179782022052</v>
      </c>
      <c r="Y3344" s="58">
        <v>0.86058132335303561</v>
      </c>
      <c r="Z3344" s="58">
        <v>0.93959950656192215</v>
      </c>
    </row>
    <row r="3345" spans="19:26" x14ac:dyDescent="0.2">
      <c r="S3345" s="58">
        <v>2.754081500679245</v>
      </c>
      <c r="T3345" s="58">
        <v>3.7804130586346667</v>
      </c>
      <c r="U3345" s="58">
        <v>2.5416985804530348</v>
      </c>
      <c r="V3345" s="58">
        <v>3.6753714417032763</v>
      </c>
      <c r="W3345" s="58">
        <v>0.79799330496206788</v>
      </c>
      <c r="X3345" s="58">
        <v>0.61290747044978655</v>
      </c>
      <c r="Y3345" s="58">
        <v>0.77775945519638434</v>
      </c>
      <c r="Z3345" s="58">
        <v>0.94960905264842477</v>
      </c>
    </row>
    <row r="3346" spans="19:26" x14ac:dyDescent="0.2">
      <c r="S3346" s="58">
        <v>5.6390029521017908</v>
      </c>
      <c r="T3346" s="58">
        <v>14.375802084454318</v>
      </c>
      <c r="U3346" s="58">
        <v>5.9956728256948235</v>
      </c>
      <c r="V3346" s="58">
        <v>17.863329187039334</v>
      </c>
      <c r="W3346" s="58">
        <v>0.75573606264832349</v>
      </c>
      <c r="X3346" s="58">
        <v>0.6912537418353949</v>
      </c>
      <c r="Y3346" s="58">
        <v>0.78368375864346007</v>
      </c>
      <c r="Z3346" s="58">
        <v>0.89784626860052241</v>
      </c>
    </row>
    <row r="3347" spans="19:26" x14ac:dyDescent="0.2">
      <c r="S3347" s="58">
        <v>4.3471536448803336</v>
      </c>
      <c r="T3347" s="58">
        <v>7.7300117605170282</v>
      </c>
      <c r="U3347" s="58">
        <v>3.962714969559229</v>
      </c>
      <c r="V3347" s="58">
        <v>7.8979517916558377</v>
      </c>
      <c r="W3347" s="58">
        <v>0.77322878830277053</v>
      </c>
      <c r="X3347" s="58">
        <v>0.72253934890317772</v>
      </c>
      <c r="Y3347" s="58">
        <v>0.82840380138551351</v>
      </c>
      <c r="Z3347" s="58">
        <v>0.93290640286341198</v>
      </c>
    </row>
    <row r="3348" spans="19:26" x14ac:dyDescent="0.2">
      <c r="S3348" s="58">
        <v>4.5378047697378676</v>
      </c>
      <c r="T3348" s="58">
        <v>7.4525679685154209</v>
      </c>
      <c r="U3348" s="58">
        <v>5.204726812327042</v>
      </c>
      <c r="V3348" s="58">
        <v>10.446434306872698</v>
      </c>
      <c r="W3348" s="58">
        <v>0.70775141164894306</v>
      </c>
      <c r="X3348" s="58">
        <v>0.62012172650355124</v>
      </c>
      <c r="Y3348" s="58">
        <v>0.89598382237330099</v>
      </c>
      <c r="Z3348" s="58">
        <v>0.95433954708802315</v>
      </c>
    </row>
    <row r="3349" spans="19:26" x14ac:dyDescent="0.2">
      <c r="S3349" s="58">
        <v>8.1761820672328547</v>
      </c>
      <c r="T3349" s="58">
        <v>98.316187071682648</v>
      </c>
      <c r="U3349" s="58">
        <v>7.9843589407626601</v>
      </c>
      <c r="V3349" s="58">
        <v>78.864160297824441</v>
      </c>
      <c r="W3349" s="58">
        <v>0.84762227541047241</v>
      </c>
      <c r="X3349" s="58">
        <v>0.67247176980051915</v>
      </c>
      <c r="Y3349" s="58">
        <v>0.83903952047377772</v>
      </c>
      <c r="Z3349" s="58">
        <v>0.87305336447474735</v>
      </c>
    </row>
    <row r="3350" spans="19:26" x14ac:dyDescent="0.2">
      <c r="S3350" s="58">
        <v>4.9144544963267931</v>
      </c>
      <c r="T3350" s="58">
        <v>9.7958317667775905</v>
      </c>
      <c r="U3350" s="58">
        <v>5.1750278395709843</v>
      </c>
      <c r="V3350" s="58">
        <v>11.448826605130568</v>
      </c>
      <c r="W3350" s="58">
        <v>0.74018376335651115</v>
      </c>
      <c r="X3350" s="58">
        <v>0.61021405616162061</v>
      </c>
      <c r="Y3350" s="58">
        <v>0.80481777729810344</v>
      </c>
      <c r="Z3350" s="58">
        <v>0.91056817561447057</v>
      </c>
    </row>
    <row r="3351" spans="19:26" x14ac:dyDescent="0.2">
      <c r="S3351" s="58">
        <v>3.8633621251355388</v>
      </c>
      <c r="T3351" s="58">
        <v>6.2614367899976848</v>
      </c>
      <c r="U3351" s="58">
        <v>4.0393289613433963</v>
      </c>
      <c r="V3351" s="58">
        <v>6.2435558359908869</v>
      </c>
      <c r="W3351" s="58">
        <v>0.79908827328194576</v>
      </c>
      <c r="X3351" s="58">
        <v>0.62635741747444651</v>
      </c>
      <c r="Y3351" s="58">
        <v>0.84975426664540166</v>
      </c>
      <c r="Z3351" s="58">
        <v>0.93502442546825826</v>
      </c>
    </row>
    <row r="3352" spans="19:26" x14ac:dyDescent="0.2">
      <c r="S3352" s="58">
        <v>5.5504133421676469</v>
      </c>
      <c r="T3352" s="58">
        <v>12.496680861796342</v>
      </c>
      <c r="U3352" s="58">
        <v>5.8321750806210186</v>
      </c>
      <c r="V3352" s="58">
        <v>14.493783783012038</v>
      </c>
      <c r="W3352" s="58">
        <v>0.7812444486931347</v>
      </c>
      <c r="X3352" s="58">
        <v>0.62459223638802652</v>
      </c>
      <c r="Y3352" s="58">
        <v>0.85707948489018859</v>
      </c>
      <c r="Z3352" s="58">
        <v>0.90465291779804047</v>
      </c>
    </row>
    <row r="3353" spans="19:26" x14ac:dyDescent="0.2">
      <c r="S3353" s="58">
        <v>3.9285138320802115</v>
      </c>
      <c r="T3353" s="58">
        <v>6.5281981502524742</v>
      </c>
      <c r="U3353" s="58">
        <v>3.4866398223519033</v>
      </c>
      <c r="V3353" s="58">
        <v>6.3208694197769431</v>
      </c>
      <c r="W3353" s="58">
        <v>0.76513903757733315</v>
      </c>
      <c r="X3353" s="58">
        <v>0.76270129448211721</v>
      </c>
      <c r="Y3353" s="58">
        <v>0.80514957209628846</v>
      </c>
      <c r="Z3353" s="58">
        <v>0.9447697678504241</v>
      </c>
    </row>
    <row r="3354" spans="19:26" x14ac:dyDescent="0.2">
      <c r="S3354" s="58">
        <v>6.6189896663137171</v>
      </c>
      <c r="T3354" s="58">
        <v>15.287644636588647</v>
      </c>
      <c r="U3354" s="58">
        <v>7.9769516350812273</v>
      </c>
      <c r="V3354" s="58">
        <v>17.776520330191914</v>
      </c>
      <c r="W3354" s="58">
        <v>0.69884654755969544</v>
      </c>
      <c r="X3354" s="58">
        <v>0.51847835807384446</v>
      </c>
      <c r="Y3354" s="58">
        <v>0.89274384000064644</v>
      </c>
      <c r="Z3354" s="58">
        <v>0.90289311787019932</v>
      </c>
    </row>
    <row r="3355" spans="19:26" x14ac:dyDescent="0.2">
      <c r="S3355" s="58">
        <v>4.1644207594746323</v>
      </c>
      <c r="T3355" s="58">
        <v>6.8497135021421522</v>
      </c>
      <c r="U3355" s="58">
        <v>4.1032141637341519</v>
      </c>
      <c r="V3355" s="58">
        <v>5.447369665782853</v>
      </c>
      <c r="W3355" s="58">
        <v>0.73022126272520937</v>
      </c>
      <c r="X3355" s="58">
        <v>0.63269323754127482</v>
      </c>
      <c r="Y3355" s="58">
        <v>0.84069622693363433</v>
      </c>
      <c r="Z3355" s="58">
        <v>0.94253037800411932</v>
      </c>
    </row>
    <row r="3356" spans="19:26" x14ac:dyDescent="0.2">
      <c r="S3356" s="58">
        <v>4.3365376920318983</v>
      </c>
      <c r="T3356" s="58">
        <v>7.5529195298199436</v>
      </c>
      <c r="U3356" s="58">
        <v>4.2266407182753314</v>
      </c>
      <c r="V3356" s="58">
        <v>8.8058778655915724</v>
      </c>
      <c r="W3356" s="58">
        <v>0.77410384596590154</v>
      </c>
      <c r="X3356" s="58">
        <v>0.64548013763056733</v>
      </c>
      <c r="Y3356" s="58">
        <v>0.84992956787279805</v>
      </c>
      <c r="Z3356" s="58">
        <v>0.93021069677452239</v>
      </c>
    </row>
    <row r="3357" spans="19:26" x14ac:dyDescent="0.2">
      <c r="S3357" s="58">
        <v>5.0622955417069955</v>
      </c>
      <c r="T3357" s="58">
        <v>10.731863928911437</v>
      </c>
      <c r="U3357" s="58">
        <v>4.5584083358598644</v>
      </c>
      <c r="V3357" s="58">
        <v>9.4216546844040199</v>
      </c>
      <c r="W3357" s="58">
        <v>0.80459735360668205</v>
      </c>
      <c r="X3357" s="58">
        <v>0.75140255076960671</v>
      </c>
      <c r="Y3357" s="58">
        <v>0.83737917285417685</v>
      </c>
      <c r="Z3357" s="58">
        <v>0.9145608548965678</v>
      </c>
    </row>
    <row r="3358" spans="19:26" x14ac:dyDescent="0.2">
      <c r="S3358" s="58">
        <v>7.1316840758406057</v>
      </c>
      <c r="T3358" s="58">
        <v>25.327558424711498</v>
      </c>
      <c r="U3358" s="58">
        <v>7.4469608945248629</v>
      </c>
      <c r="V3358" s="58">
        <v>26.851399533772963</v>
      </c>
      <c r="W3358" s="58">
        <v>0.7746803916256999</v>
      </c>
      <c r="X3358" s="58">
        <v>0.72894640751169815</v>
      </c>
      <c r="Y3358" s="58">
        <v>0.85601771652076308</v>
      </c>
      <c r="Z3358" s="58">
        <v>0.89072283566289023</v>
      </c>
    </row>
    <row r="3359" spans="19:26" x14ac:dyDescent="0.2">
      <c r="S3359" s="58">
        <v>4.1002067696034707</v>
      </c>
      <c r="T3359" s="58">
        <v>7.3743239477694082</v>
      </c>
      <c r="U3359" s="58">
        <v>4.1971067868709788</v>
      </c>
      <c r="V3359" s="58">
        <v>7.7125266119777915</v>
      </c>
      <c r="W3359" s="58">
        <v>0.85953739799085205</v>
      </c>
      <c r="X3359" s="58">
        <v>0.670279923026604</v>
      </c>
      <c r="Y3359" s="58">
        <v>0.82118341639166881</v>
      </c>
      <c r="Z3359" s="58">
        <v>0.9161253318019148</v>
      </c>
    </row>
    <row r="3360" spans="19:26" x14ac:dyDescent="0.2">
      <c r="S3360" s="58">
        <v>4.3901719089052396</v>
      </c>
      <c r="T3360" s="58">
        <v>7.9569590778872286</v>
      </c>
      <c r="U3360" s="58">
        <v>4.3628792402902334</v>
      </c>
      <c r="V3360" s="58">
        <v>11.287282415389209</v>
      </c>
      <c r="W3360" s="58">
        <v>0.84808410907425191</v>
      </c>
      <c r="X3360" s="58">
        <v>0.68230782541146762</v>
      </c>
      <c r="Y3360" s="58">
        <v>0.87779031572786892</v>
      </c>
      <c r="Z3360" s="58">
        <v>0.92465311533661665</v>
      </c>
    </row>
    <row r="3361" spans="19:26" x14ac:dyDescent="0.2">
      <c r="S3361" s="58">
        <v>4.2418237556554415</v>
      </c>
      <c r="T3361" s="58">
        <v>7.1057069500905214</v>
      </c>
      <c r="U3361" s="58">
        <v>3.6709153183698788</v>
      </c>
      <c r="V3361" s="58">
        <v>7.1359322626032622</v>
      </c>
      <c r="W3361" s="58">
        <v>0.70811319183236443</v>
      </c>
      <c r="X3361" s="58">
        <v>0.65008014707937112</v>
      </c>
      <c r="Y3361" s="58">
        <v>0.81290771890450764</v>
      </c>
      <c r="Z3361" s="58">
        <v>0.94076808366295628</v>
      </c>
    </row>
    <row r="3362" spans="19:26" x14ac:dyDescent="0.2">
      <c r="S3362" s="58">
        <v>5.9280484152180453</v>
      </c>
      <c r="T3362" s="58">
        <v>14.695834379678377</v>
      </c>
      <c r="U3362" s="58">
        <v>5.8726036326211384</v>
      </c>
      <c r="V3362" s="58">
        <v>14.294445551052428</v>
      </c>
      <c r="W3362" s="58">
        <v>0.80304000535388176</v>
      </c>
      <c r="X3362" s="58">
        <v>0.74855817890346976</v>
      </c>
      <c r="Y3362" s="58">
        <v>0.87577394924408525</v>
      </c>
      <c r="Z3362" s="58">
        <v>0.90681532353228889</v>
      </c>
    </row>
    <row r="3363" spans="19:26" x14ac:dyDescent="0.2">
      <c r="S3363" s="58">
        <v>5.9375806341623365</v>
      </c>
      <c r="T3363" s="58">
        <v>15.615016970255331</v>
      </c>
      <c r="U3363" s="58">
        <v>5.8611474575370766</v>
      </c>
      <c r="V3363" s="58">
        <v>13.256133682454738</v>
      </c>
      <c r="W3363" s="58">
        <v>0.82203192987066276</v>
      </c>
      <c r="X3363" s="58">
        <v>0.69474367268611936</v>
      </c>
      <c r="Y3363" s="58">
        <v>0.86166560744863363</v>
      </c>
      <c r="Z3363" s="58">
        <v>0.89853235058442749</v>
      </c>
    </row>
    <row r="3364" spans="19:26" x14ac:dyDescent="0.2">
      <c r="S3364" s="58">
        <v>3.4498783702310676</v>
      </c>
      <c r="T3364" s="58">
        <v>5.3441857567585602</v>
      </c>
      <c r="U3364" s="58">
        <v>3.013323669904322</v>
      </c>
      <c r="V3364" s="58">
        <v>4.4871180292652539</v>
      </c>
      <c r="W3364" s="58">
        <v>0.83170906520217103</v>
      </c>
      <c r="X3364" s="58">
        <v>0.61129037253172047</v>
      </c>
      <c r="Y3364" s="58">
        <v>0.82089324121163787</v>
      </c>
      <c r="Z3364" s="58">
        <v>0.93096278952285383</v>
      </c>
    </row>
    <row r="3365" spans="19:26" x14ac:dyDescent="0.2">
      <c r="S3365" s="58">
        <v>3.330606496120212</v>
      </c>
      <c r="T3365" s="58">
        <v>5.0571049997439177</v>
      </c>
      <c r="U3365" s="58">
        <v>4.1141913376856065</v>
      </c>
      <c r="V3365" s="58">
        <v>6.0352667710942249</v>
      </c>
      <c r="W3365" s="58">
        <v>0.78698281255032199</v>
      </c>
      <c r="X3365" s="58">
        <v>0.7840775168327776</v>
      </c>
      <c r="Y3365" s="58">
        <v>0.78534033971484341</v>
      </c>
      <c r="Z3365" s="58">
        <v>0.95613885873427962</v>
      </c>
    </row>
    <row r="3366" spans="19:26" x14ac:dyDescent="0.2">
      <c r="S3366" s="58">
        <v>4.1005595604703471</v>
      </c>
      <c r="T3366" s="58">
        <v>7.1391669545487</v>
      </c>
      <c r="U3366" s="58">
        <v>4.2817483054682048</v>
      </c>
      <c r="V3366" s="58">
        <v>8.05745868601519</v>
      </c>
      <c r="W3366" s="58">
        <v>0.80901463490746051</v>
      </c>
      <c r="X3366" s="58">
        <v>0.70351741523688749</v>
      </c>
      <c r="Y3366" s="58">
        <v>0.82405023471227512</v>
      </c>
      <c r="Z3366" s="58">
        <v>0.92843802728808766</v>
      </c>
    </row>
    <row r="3367" spans="19:26" x14ac:dyDescent="0.2">
      <c r="S3367" s="58">
        <v>5.5532131062656402</v>
      </c>
      <c r="T3367" s="58">
        <v>11.499552866394547</v>
      </c>
      <c r="U3367" s="58">
        <v>5.5341852960426934</v>
      </c>
      <c r="V3367" s="58">
        <v>12.973867549794805</v>
      </c>
      <c r="W3367" s="58">
        <v>0.70412276795849482</v>
      </c>
      <c r="X3367" s="58">
        <v>0.6687101774604014</v>
      </c>
      <c r="Y3367" s="58">
        <v>0.8360838696912406</v>
      </c>
      <c r="Z3367" s="58">
        <v>0.91988616400311851</v>
      </c>
    </row>
    <row r="3368" spans="19:26" x14ac:dyDescent="0.2">
      <c r="S3368" s="58">
        <v>7.9278704149336878</v>
      </c>
      <c r="T3368" s="58">
        <v>68.640681437480339</v>
      </c>
      <c r="U3368" s="58">
        <v>8.0958239195159081</v>
      </c>
      <c r="V3368" s="58">
        <v>63.370625477501491</v>
      </c>
      <c r="W3368" s="58">
        <v>0.79760171570547511</v>
      </c>
      <c r="X3368" s="58">
        <v>0.74779705457057588</v>
      </c>
      <c r="Y3368" s="58">
        <v>0.80608858158340224</v>
      </c>
      <c r="Z3368" s="58">
        <v>0.87556633503519499</v>
      </c>
    </row>
    <row r="3369" spans="19:26" x14ac:dyDescent="0.2">
      <c r="S3369" s="58">
        <v>6.5173007502866351</v>
      </c>
      <c r="T3369" s="58">
        <v>22.327146902572863</v>
      </c>
      <c r="U3369" s="58">
        <v>5.9961771294012571</v>
      </c>
      <c r="V3369" s="58">
        <v>20.972216159435728</v>
      </c>
      <c r="W3369" s="58">
        <v>0.78008354743987496</v>
      </c>
      <c r="X3369" s="58">
        <v>0.6550089406782299</v>
      </c>
      <c r="Y3369" s="58">
        <v>0.80352834056139821</v>
      </c>
      <c r="Z3369" s="58">
        <v>0.88657434135327651</v>
      </c>
    </row>
    <row r="3370" spans="19:26" x14ac:dyDescent="0.2">
      <c r="S3370" s="58">
        <v>5.9815493710145713</v>
      </c>
      <c r="T3370" s="58">
        <v>17.273467280165008</v>
      </c>
      <c r="U3370" s="58">
        <v>5.5270520756177497</v>
      </c>
      <c r="V3370" s="58">
        <v>13.465108562470782</v>
      </c>
      <c r="W3370" s="58">
        <v>0.82905113088424176</v>
      </c>
      <c r="X3370" s="58">
        <v>0.69930931936664642</v>
      </c>
      <c r="Y3370" s="58">
        <v>0.83037459897625432</v>
      </c>
      <c r="Z3370" s="58">
        <v>0.89275789425354735</v>
      </c>
    </row>
    <row r="3371" spans="19:26" x14ac:dyDescent="0.2">
      <c r="S3371" s="58">
        <v>4.9551864582980381</v>
      </c>
      <c r="T3371" s="58">
        <v>9.6766843670501679</v>
      </c>
      <c r="U3371" s="58">
        <v>6.2013762016915583</v>
      </c>
      <c r="V3371" s="58">
        <v>13.670444106786526</v>
      </c>
      <c r="W3371" s="58">
        <v>0.71187815299917689</v>
      </c>
      <c r="X3371" s="58">
        <v>0.76007478645855397</v>
      </c>
      <c r="Y3371" s="58">
        <v>0.80068544078147175</v>
      </c>
      <c r="Z3371" s="58">
        <v>0.9290062729736227</v>
      </c>
    </row>
    <row r="3372" spans="19:26" x14ac:dyDescent="0.2">
      <c r="S3372" s="58">
        <v>3.8743028456906226</v>
      </c>
      <c r="T3372" s="58">
        <v>6.2715762776531196</v>
      </c>
      <c r="U3372" s="58">
        <v>3.829454229550826</v>
      </c>
      <c r="V3372" s="58">
        <v>6.4978996999078342</v>
      </c>
      <c r="W3372" s="58">
        <v>0.79545351321390023</v>
      </c>
      <c r="X3372" s="58">
        <v>0.6451393916182534</v>
      </c>
      <c r="Y3372" s="58">
        <v>0.85157797609226527</v>
      </c>
      <c r="Z3372" s="58">
        <v>0.93854443776402097</v>
      </c>
    </row>
    <row r="3373" spans="19:26" x14ac:dyDescent="0.2">
      <c r="S3373" s="58">
        <v>3.7393990195923119</v>
      </c>
      <c r="T3373" s="58">
        <v>6.1105435534864343</v>
      </c>
      <c r="U3373" s="58">
        <v>3.3642464689513698</v>
      </c>
      <c r="V3373" s="58">
        <v>5.5720240463988935</v>
      </c>
      <c r="W3373" s="58">
        <v>0.82753400338093619</v>
      </c>
      <c r="X3373" s="58">
        <v>0.79653520254515897</v>
      </c>
      <c r="Y3373" s="58">
        <v>0.82388872370332211</v>
      </c>
      <c r="Z3373" s="58">
        <v>0.94572031169618187</v>
      </c>
    </row>
    <row r="3374" spans="19:26" x14ac:dyDescent="0.2">
      <c r="S3374" s="58">
        <v>4.7931934300578787</v>
      </c>
      <c r="T3374" s="58">
        <v>10.125307624868878</v>
      </c>
      <c r="U3374" s="58">
        <v>4.6107917995274166</v>
      </c>
      <c r="V3374" s="58">
        <v>8.3907588747204898</v>
      </c>
      <c r="W3374" s="58">
        <v>0.81803861602052863</v>
      </c>
      <c r="X3374" s="58">
        <v>0.67028288544724524</v>
      </c>
      <c r="Y3374" s="58">
        <v>0.80114657939349831</v>
      </c>
      <c r="Z3374" s="58">
        <v>0.90431023951394673</v>
      </c>
    </row>
    <row r="3375" spans="19:26" x14ac:dyDescent="0.2">
      <c r="S3375" s="58">
        <v>4.8639264639261865</v>
      </c>
      <c r="T3375" s="58">
        <v>10.261280701255405</v>
      </c>
      <c r="U3375" s="58">
        <v>4.2750286598685552</v>
      </c>
      <c r="V3375" s="58">
        <v>8.1013540399450665</v>
      </c>
      <c r="W3375" s="58">
        <v>0.84285935069060447</v>
      </c>
      <c r="X3375" s="58">
        <v>0.56553584053143025</v>
      </c>
      <c r="Y3375" s="58">
        <v>0.83238202219912916</v>
      </c>
      <c r="Z3375" s="58">
        <v>0.89869373906398908</v>
      </c>
    </row>
    <row r="3376" spans="19:26" x14ac:dyDescent="0.2">
      <c r="S3376" s="58">
        <v>5.8694552036595322</v>
      </c>
      <c r="T3376" s="58">
        <v>14.988497140281652</v>
      </c>
      <c r="U3376" s="58">
        <v>6.0759253418593895</v>
      </c>
      <c r="V3376" s="58">
        <v>17.657606074624749</v>
      </c>
      <c r="W3376" s="58">
        <v>0.82695526465850056</v>
      </c>
      <c r="X3376" s="58">
        <v>0.68904063766892265</v>
      </c>
      <c r="Y3376" s="58">
        <v>0.8708980757702145</v>
      </c>
      <c r="Z3376" s="58">
        <v>0.899960200757565</v>
      </c>
    </row>
    <row r="3377" spans="19:26" x14ac:dyDescent="0.2">
      <c r="S3377" s="58">
        <v>4.6104856855179763</v>
      </c>
      <c r="T3377" s="58">
        <v>8.521968390197042</v>
      </c>
      <c r="U3377" s="58">
        <v>5.0919923239108211</v>
      </c>
      <c r="V3377" s="58">
        <v>8.6977290730002679</v>
      </c>
      <c r="W3377" s="58">
        <v>0.80575605891151292</v>
      </c>
      <c r="X3377" s="58">
        <v>0.74294946311860743</v>
      </c>
      <c r="Y3377" s="58">
        <v>0.87133248372335337</v>
      </c>
      <c r="Z3377" s="58">
        <v>0.93213154585448643</v>
      </c>
    </row>
    <row r="3378" spans="19:26" x14ac:dyDescent="0.2">
      <c r="S3378" s="58">
        <v>4.4394375686157872</v>
      </c>
      <c r="T3378" s="58">
        <v>7.9373748396187107</v>
      </c>
      <c r="U3378" s="58">
        <v>4.4287930911618885</v>
      </c>
      <c r="V3378" s="58">
        <v>6.3312680365076606</v>
      </c>
      <c r="W3378" s="58">
        <v>0.76628391499605475</v>
      </c>
      <c r="X3378" s="58">
        <v>0.67548607070787536</v>
      </c>
      <c r="Y3378" s="58">
        <v>0.83595840536385102</v>
      </c>
      <c r="Z3378" s="58">
        <v>0.92915320636741361</v>
      </c>
    </row>
    <row r="3379" spans="19:26" x14ac:dyDescent="0.2">
      <c r="S3379" s="58">
        <v>3.9100402302531703</v>
      </c>
      <c r="T3379" s="58">
        <v>6.9149386386031413</v>
      </c>
      <c r="U3379" s="58">
        <v>3.8573380630066829</v>
      </c>
      <c r="V3379" s="58">
        <v>7.5085760152365584</v>
      </c>
      <c r="W3379" s="58">
        <v>0.86791205014204797</v>
      </c>
      <c r="X3379" s="58">
        <v>0.74058060360301003</v>
      </c>
      <c r="Y3379" s="58">
        <v>0.79506189994193943</v>
      </c>
      <c r="Z3379" s="58">
        <v>0.91920441513800266</v>
      </c>
    </row>
    <row r="3380" spans="19:26" x14ac:dyDescent="0.2">
      <c r="S3380" s="58">
        <v>6.0544913097173207</v>
      </c>
      <c r="T3380" s="58">
        <v>16.256659237360264</v>
      </c>
      <c r="U3380" s="58">
        <v>5.5643779405996483</v>
      </c>
      <c r="V3380" s="58">
        <v>13.035178811951695</v>
      </c>
      <c r="W3380" s="58">
        <v>0.73490728859377896</v>
      </c>
      <c r="X3380" s="58">
        <v>0.79152351492916806</v>
      </c>
      <c r="Y3380" s="58">
        <v>0.79609487840976212</v>
      </c>
      <c r="Z3380" s="58">
        <v>0.9029528854775658</v>
      </c>
    </row>
    <row r="3381" spans="19:26" x14ac:dyDescent="0.2">
      <c r="S3381" s="58">
        <v>3.2129653517041352</v>
      </c>
      <c r="T3381" s="58">
        <v>4.6170356249397626</v>
      </c>
      <c r="U3381" s="58">
        <v>3.3818973113440891</v>
      </c>
      <c r="V3381" s="58">
        <v>5.3485549690519258</v>
      </c>
      <c r="W3381" s="58">
        <v>0.71897317495292856</v>
      </c>
      <c r="X3381" s="58">
        <v>0.52628698368603899</v>
      </c>
      <c r="Y3381" s="58">
        <v>0.79375081799035585</v>
      </c>
      <c r="Z3381" s="58">
        <v>0.94377698336488447</v>
      </c>
    </row>
    <row r="3382" spans="19:26" x14ac:dyDescent="0.2">
      <c r="S3382" s="58">
        <v>6.200616587340857</v>
      </c>
      <c r="T3382" s="58">
        <v>13.508063444069965</v>
      </c>
      <c r="U3382" s="58">
        <v>6.0739904648996204</v>
      </c>
      <c r="V3382" s="58">
        <v>12.936575238197822</v>
      </c>
      <c r="W3382" s="58">
        <v>0.6711855202545528</v>
      </c>
      <c r="X3382" s="58">
        <v>0.56531571216525689</v>
      </c>
      <c r="Y3382" s="58">
        <v>0.84372415900149833</v>
      </c>
      <c r="Z3382" s="58">
        <v>0.91020903202629533</v>
      </c>
    </row>
    <row r="3383" spans="19:26" x14ac:dyDescent="0.2">
      <c r="S3383" s="58">
        <v>3.5661636532593493</v>
      </c>
      <c r="T3383" s="58">
        <v>5.30114859631139</v>
      </c>
      <c r="U3383" s="58">
        <v>3.4029548969925072</v>
      </c>
      <c r="V3383" s="58">
        <v>5.9137039590776732</v>
      </c>
      <c r="W3383" s="58">
        <v>0.70636694234041675</v>
      </c>
      <c r="X3383" s="58">
        <v>0.53922706356196715</v>
      </c>
      <c r="Y3383" s="58">
        <v>0.82262462858021912</v>
      </c>
      <c r="Z3383" s="58">
        <v>0.94802000003332265</v>
      </c>
    </row>
    <row r="3384" spans="19:26" x14ac:dyDescent="0.2">
      <c r="S3384" s="58">
        <v>4.3461055996419429</v>
      </c>
      <c r="T3384" s="58">
        <v>7.1527133501805791</v>
      </c>
      <c r="U3384" s="58">
        <v>4.2583713013139528</v>
      </c>
      <c r="V3384" s="58">
        <v>5.7734543254807029</v>
      </c>
      <c r="W3384" s="58">
        <v>0.7418896475343959</v>
      </c>
      <c r="X3384" s="58">
        <v>0.59260544332183451</v>
      </c>
      <c r="Y3384" s="58">
        <v>0.89302286872173053</v>
      </c>
      <c r="Z3384" s="58">
        <v>0.94264717874808279</v>
      </c>
    </row>
    <row r="3385" spans="19:26" x14ac:dyDescent="0.2">
      <c r="S3385" s="58">
        <v>5.7443357071448293</v>
      </c>
      <c r="T3385" s="58">
        <v>15.091190217554388</v>
      </c>
      <c r="U3385" s="58">
        <v>5.606332288725036</v>
      </c>
      <c r="V3385" s="58">
        <v>15.683867040170071</v>
      </c>
      <c r="W3385" s="58">
        <v>0.84075031729858918</v>
      </c>
      <c r="X3385" s="58">
        <v>0.7131287320634061</v>
      </c>
      <c r="Y3385" s="58">
        <v>0.84715887285492009</v>
      </c>
      <c r="Z3385" s="58">
        <v>0.89764424217479466</v>
      </c>
    </row>
    <row r="3386" spans="19:26" x14ac:dyDescent="0.2">
      <c r="S3386" s="58">
        <v>5.9455624624114813</v>
      </c>
      <c r="T3386" s="58">
        <v>20.828710607794466</v>
      </c>
      <c r="U3386" s="58">
        <v>6.433929010715719</v>
      </c>
      <c r="V3386" s="58">
        <v>29.563327995458291</v>
      </c>
      <c r="W3386" s="58">
        <v>0.84032226527256537</v>
      </c>
      <c r="X3386" s="58">
        <v>0.71398737005018531</v>
      </c>
      <c r="Y3386" s="58">
        <v>0.76683783681009576</v>
      </c>
      <c r="Z3386" s="58">
        <v>0.88416514861270668</v>
      </c>
    </row>
    <row r="3387" spans="19:26" x14ac:dyDescent="0.2">
      <c r="S3387" s="58">
        <v>4.450482858577022</v>
      </c>
      <c r="T3387" s="58">
        <v>8.0325309876410742</v>
      </c>
      <c r="U3387" s="58">
        <v>4.869127483726281</v>
      </c>
      <c r="V3387" s="58">
        <v>7.1553536427444246</v>
      </c>
      <c r="W3387" s="58">
        <v>0.77631476811805211</v>
      </c>
      <c r="X3387" s="58">
        <v>0.56503140331962887</v>
      </c>
      <c r="Y3387" s="58">
        <v>0.83706568977826667</v>
      </c>
      <c r="Z3387" s="58">
        <v>0.91517205044062888</v>
      </c>
    </row>
    <row r="3388" spans="19:26" x14ac:dyDescent="0.2">
      <c r="S3388" s="58">
        <v>6.6431542177129677</v>
      </c>
      <c r="T3388" s="58">
        <v>20.440839786208976</v>
      </c>
      <c r="U3388" s="58">
        <v>6.1117915341328812</v>
      </c>
      <c r="V3388" s="58">
        <v>20.679132969797763</v>
      </c>
      <c r="W3388" s="58">
        <v>0.69589963857705162</v>
      </c>
      <c r="X3388" s="58">
        <v>0.67882488301384791</v>
      </c>
      <c r="Y3388" s="58">
        <v>0.77761612856401008</v>
      </c>
      <c r="Z3388" s="58">
        <v>0.89294400615560821</v>
      </c>
    </row>
    <row r="3389" spans="19:26" x14ac:dyDescent="0.2">
      <c r="S3389" s="58">
        <v>3.2543313164085585</v>
      </c>
      <c r="T3389" s="58">
        <v>4.7981298796310865</v>
      </c>
      <c r="U3389" s="58">
        <v>3.3936020239394034</v>
      </c>
      <c r="V3389" s="58">
        <v>5.8069171335397369</v>
      </c>
      <c r="W3389" s="58">
        <v>0.81854484332636113</v>
      </c>
      <c r="X3389" s="58">
        <v>0.65694008677694882</v>
      </c>
      <c r="Y3389" s="58">
        <v>0.8366135010675585</v>
      </c>
      <c r="Z3389" s="58">
        <v>0.95180433973596612</v>
      </c>
    </row>
    <row r="3390" spans="19:26" x14ac:dyDescent="0.2">
      <c r="S3390" s="58">
        <v>4.1137072172039746</v>
      </c>
      <c r="T3390" s="58">
        <v>7.0335668982218831</v>
      </c>
      <c r="U3390" s="58">
        <v>4.1779364872578215</v>
      </c>
      <c r="V3390" s="58">
        <v>7.7408276306970825</v>
      </c>
      <c r="W3390" s="58">
        <v>0.80392409284518085</v>
      </c>
      <c r="X3390" s="58">
        <v>0.51274804250826034</v>
      </c>
      <c r="Y3390" s="58">
        <v>0.84550105975970546</v>
      </c>
      <c r="Z3390" s="58">
        <v>0.91310140634539183</v>
      </c>
    </row>
    <row r="3391" spans="19:26" x14ac:dyDescent="0.2">
      <c r="S3391" s="58">
        <v>5.4241933546941663</v>
      </c>
      <c r="T3391" s="58">
        <v>11.669838728199622</v>
      </c>
      <c r="U3391" s="58">
        <v>5.9587375946242211</v>
      </c>
      <c r="V3391" s="58">
        <v>13.933545455725461</v>
      </c>
      <c r="W3391" s="58">
        <v>0.7362334021265653</v>
      </c>
      <c r="X3391" s="58">
        <v>0.78371456264043593</v>
      </c>
      <c r="Y3391" s="58">
        <v>0.82617448022149798</v>
      </c>
      <c r="Z3391" s="58">
        <v>0.92124126564798048</v>
      </c>
    </row>
    <row r="3392" spans="19:26" x14ac:dyDescent="0.2">
      <c r="S3392" s="58">
        <v>3.5535493756718148</v>
      </c>
      <c r="T3392" s="58">
        <v>5.5785476877154805</v>
      </c>
      <c r="U3392" s="58">
        <v>3.2090958683381636</v>
      </c>
      <c r="V3392" s="58">
        <v>4.319793048268548</v>
      </c>
      <c r="W3392" s="58">
        <v>0.75999081150087122</v>
      </c>
      <c r="X3392" s="58">
        <v>0.74032196546241036</v>
      </c>
      <c r="Y3392" s="58">
        <v>0.78105187278341515</v>
      </c>
      <c r="Z3392" s="58">
        <v>0.94754372748531945</v>
      </c>
    </row>
    <row r="3393" spans="19:26" x14ac:dyDescent="0.2">
      <c r="S3393" s="58">
        <v>6.0300816961153254</v>
      </c>
      <c r="T3393" s="58">
        <v>16.052743461273927</v>
      </c>
      <c r="U3393" s="58">
        <v>6.1240359470238372</v>
      </c>
      <c r="V3393" s="58">
        <v>12.72496690431664</v>
      </c>
      <c r="W3393" s="58">
        <v>0.80632940342308079</v>
      </c>
      <c r="X3393" s="58">
        <v>0.71639259299707359</v>
      </c>
      <c r="Y3393" s="58">
        <v>0.85614017117285968</v>
      </c>
      <c r="Z3393" s="58">
        <v>0.89955926467327552</v>
      </c>
    </row>
    <row r="3394" spans="19:26" x14ac:dyDescent="0.2">
      <c r="S3394" s="58">
        <v>5.3446687478519124</v>
      </c>
      <c r="T3394" s="58">
        <v>10.988845227928675</v>
      </c>
      <c r="U3394" s="58">
        <v>5.7762747357871049</v>
      </c>
      <c r="V3394" s="58">
        <v>14.654828318504915</v>
      </c>
      <c r="W3394" s="58">
        <v>0.76457698096036864</v>
      </c>
      <c r="X3394" s="58">
        <v>0.66619037487377519</v>
      </c>
      <c r="Y3394" s="58">
        <v>0.87324724749641591</v>
      </c>
      <c r="Z3394" s="58">
        <v>0.91766760318137597</v>
      </c>
    </row>
    <row r="3395" spans="19:26" x14ac:dyDescent="0.2">
      <c r="S3395" s="58">
        <v>3.1999712117133048</v>
      </c>
      <c r="T3395" s="58">
        <v>4.7366655723197875</v>
      </c>
      <c r="U3395" s="58">
        <v>3.2719886538586689</v>
      </c>
      <c r="V3395" s="58">
        <v>4.3373460802653945</v>
      </c>
      <c r="W3395" s="58">
        <v>0.87105632501052843</v>
      </c>
      <c r="X3395" s="58">
        <v>0.70147174581539273</v>
      </c>
      <c r="Y3395" s="58">
        <v>0.84322102111743902</v>
      </c>
      <c r="Z3395" s="58">
        <v>0.95064119151276461</v>
      </c>
    </row>
    <row r="3396" spans="19:26" x14ac:dyDescent="0.2">
      <c r="S3396" s="58">
        <v>4.3103862129097044</v>
      </c>
      <c r="T3396" s="58">
        <v>7.3199183936509504</v>
      </c>
      <c r="U3396" s="58">
        <v>4.206791078808922</v>
      </c>
      <c r="V3396" s="58">
        <v>7.3404587592451449</v>
      </c>
      <c r="W3396" s="58">
        <v>0.77094167480003084</v>
      </c>
      <c r="X3396" s="58">
        <v>0.5905900597578454</v>
      </c>
      <c r="Y3396" s="58">
        <v>0.87232903174342102</v>
      </c>
      <c r="Z3396" s="58">
        <v>0.93029747242020677</v>
      </c>
    </row>
    <row r="3397" spans="19:26" x14ac:dyDescent="0.2">
      <c r="S3397" s="58">
        <v>4.1637341243125574</v>
      </c>
      <c r="T3397" s="58">
        <v>7.4290009512949498</v>
      </c>
      <c r="U3397" s="58">
        <v>4.2585818571031533</v>
      </c>
      <c r="V3397" s="58">
        <v>6.0913291622107471</v>
      </c>
      <c r="W3397" s="58">
        <v>0.78771995407947204</v>
      </c>
      <c r="X3397" s="58">
        <v>0.6318357775066864</v>
      </c>
      <c r="Y3397" s="58">
        <v>0.79661255980762369</v>
      </c>
      <c r="Z3397" s="58">
        <v>0.91669377114054018</v>
      </c>
    </row>
    <row r="3398" spans="19:26" x14ac:dyDescent="0.2">
      <c r="S3398" s="58">
        <v>6.3182590682543447</v>
      </c>
      <c r="T3398" s="58">
        <v>14.718886210693082</v>
      </c>
      <c r="U3398" s="58">
        <v>6.5176025234639816</v>
      </c>
      <c r="V3398" s="58">
        <v>17.435487781645254</v>
      </c>
      <c r="W3398" s="58">
        <v>0.69736414326103369</v>
      </c>
      <c r="X3398" s="58">
        <v>0.65541968767304526</v>
      </c>
      <c r="Y3398" s="58">
        <v>0.85209935670859915</v>
      </c>
      <c r="Z3398" s="58">
        <v>0.91111003393991452</v>
      </c>
    </row>
    <row r="3399" spans="19:26" x14ac:dyDescent="0.2">
      <c r="S3399" s="58">
        <v>5.2511047612173636</v>
      </c>
      <c r="T3399" s="58">
        <v>9.7805933518760551</v>
      </c>
      <c r="U3399" s="58">
        <v>4.5265108489529498</v>
      </c>
      <c r="V3399" s="58">
        <v>8.1077407186203274</v>
      </c>
      <c r="W3399" s="58">
        <v>0.67319616938995097</v>
      </c>
      <c r="X3399" s="58">
        <v>0.68331027213168638</v>
      </c>
      <c r="Y3399" s="58">
        <v>0.83733250115724156</v>
      </c>
      <c r="Z3399" s="58">
        <v>0.93902678691047625</v>
      </c>
    </row>
    <row r="3400" spans="19:26" x14ac:dyDescent="0.2">
      <c r="S3400" s="58">
        <v>3.5199045227528032</v>
      </c>
      <c r="T3400" s="58">
        <v>5.4660429331088443</v>
      </c>
      <c r="U3400" s="58">
        <v>4.0107760433603117</v>
      </c>
      <c r="V3400" s="58">
        <v>5.8333476180760959</v>
      </c>
      <c r="W3400" s="58">
        <v>0.80951705998714696</v>
      </c>
      <c r="X3400" s="58">
        <v>0.73898065724932183</v>
      </c>
      <c r="Y3400" s="58">
        <v>0.8239400538256676</v>
      </c>
      <c r="Z3400" s="58">
        <v>0.95122702485161592</v>
      </c>
    </row>
    <row r="3401" spans="19:26" x14ac:dyDescent="0.2">
      <c r="S3401" s="58">
        <v>4.5718082392059323</v>
      </c>
      <c r="T3401" s="58">
        <v>7.8847575596627246</v>
      </c>
      <c r="U3401" s="58">
        <v>5.0262152285420623</v>
      </c>
      <c r="V3401" s="58">
        <v>9.696537108193434</v>
      </c>
      <c r="W3401" s="58">
        <v>0.70991297987797575</v>
      </c>
      <c r="X3401" s="58">
        <v>0.54735031337034235</v>
      </c>
      <c r="Y3401" s="58">
        <v>0.8449186113263496</v>
      </c>
      <c r="Z3401" s="58">
        <v>0.92695806948357129</v>
      </c>
    </row>
    <row r="3402" spans="19:26" x14ac:dyDescent="0.2">
      <c r="S3402" s="58">
        <v>4.0850117621630035</v>
      </c>
      <c r="T3402" s="58">
        <v>7.2108149835650677</v>
      </c>
      <c r="U3402" s="58">
        <v>3.6485849656298535</v>
      </c>
      <c r="V3402" s="58">
        <v>8.0296033336063282</v>
      </c>
      <c r="W3402" s="58">
        <v>0.77483910800922673</v>
      </c>
      <c r="X3402" s="58">
        <v>0.67056320374219069</v>
      </c>
      <c r="Y3402" s="58">
        <v>0.78131407002199482</v>
      </c>
      <c r="Z3402" s="58">
        <v>0.92050517957318656</v>
      </c>
    </row>
    <row r="3403" spans="19:26" x14ac:dyDescent="0.2">
      <c r="S3403" s="58">
        <v>5.6447501862855054</v>
      </c>
      <c r="T3403" s="58">
        <v>13.048991705467714</v>
      </c>
      <c r="U3403" s="58">
        <v>5.8098338765418198</v>
      </c>
      <c r="V3403" s="58">
        <v>15.71617074299504</v>
      </c>
      <c r="W3403" s="58">
        <v>0.75103150555738385</v>
      </c>
      <c r="X3403" s="58">
        <v>0.78283014556810748</v>
      </c>
      <c r="Y3403" s="58">
        <v>0.82798336421185048</v>
      </c>
      <c r="Z3403" s="58">
        <v>0.91372139647229533</v>
      </c>
    </row>
    <row r="3404" spans="19:26" x14ac:dyDescent="0.2">
      <c r="S3404" s="58">
        <v>8.8265785907407714</v>
      </c>
      <c r="T3404" s="58">
        <v>65.241100116901777</v>
      </c>
      <c r="U3404" s="58">
        <v>7.8239172346013364</v>
      </c>
      <c r="V3404" s="58">
        <v>56.911217095278964</v>
      </c>
      <c r="W3404" s="58">
        <v>0.76816399434263571</v>
      </c>
      <c r="X3404" s="58">
        <v>0.68927577060299638</v>
      </c>
      <c r="Y3404" s="58">
        <v>0.87423322197984943</v>
      </c>
      <c r="Z3404" s="58">
        <v>0.87762082520833118</v>
      </c>
    </row>
    <row r="3405" spans="19:26" x14ac:dyDescent="0.2">
      <c r="S3405" s="58">
        <v>3.4883892599113357</v>
      </c>
      <c r="T3405" s="58">
        <v>5.5178556307812272</v>
      </c>
      <c r="U3405" s="58">
        <v>3.5861352593386244</v>
      </c>
      <c r="V3405" s="58">
        <v>5.5234714360788297</v>
      </c>
      <c r="W3405" s="58">
        <v>0.85302935836317195</v>
      </c>
      <c r="X3405" s="58">
        <v>0.53263768962951874</v>
      </c>
      <c r="Y3405" s="58">
        <v>0.81246887382142008</v>
      </c>
      <c r="Z3405" s="58">
        <v>0.91510198294272727</v>
      </c>
    </row>
    <row r="3406" spans="19:26" x14ac:dyDescent="0.2">
      <c r="S3406" s="58">
        <v>4.4504691040425666</v>
      </c>
      <c r="T3406" s="58">
        <v>7.9094039569026187</v>
      </c>
      <c r="U3406" s="58">
        <v>4.2797280466380929</v>
      </c>
      <c r="V3406" s="58">
        <v>8.9375582968575369</v>
      </c>
      <c r="W3406" s="58">
        <v>0.80584673286932162</v>
      </c>
      <c r="X3406" s="58">
        <v>0.61331751166527604</v>
      </c>
      <c r="Y3406" s="58">
        <v>0.8802887609875214</v>
      </c>
      <c r="Z3406" s="58">
        <v>0.92414145253842983</v>
      </c>
    </row>
    <row r="3407" spans="19:26" x14ac:dyDescent="0.2">
      <c r="S3407" s="58">
        <v>4.003630808947956</v>
      </c>
      <c r="T3407" s="58">
        <v>7.1443021012709718</v>
      </c>
      <c r="U3407" s="58">
        <v>4.1950216619294185</v>
      </c>
      <c r="V3407" s="58">
        <v>6.5610161443187289</v>
      </c>
      <c r="W3407" s="58">
        <v>0.86663277140018413</v>
      </c>
      <c r="X3407" s="58">
        <v>0.64073924094958312</v>
      </c>
      <c r="Y3407" s="58">
        <v>0.80918021672432772</v>
      </c>
      <c r="Z3407" s="58">
        <v>0.91218047777970601</v>
      </c>
    </row>
    <row r="3408" spans="19:26" x14ac:dyDescent="0.2">
      <c r="S3408" s="58">
        <v>4.4427520393163258</v>
      </c>
      <c r="T3408" s="58">
        <v>8.1292561115270896</v>
      </c>
      <c r="U3408" s="58">
        <v>4.3218708781942237</v>
      </c>
      <c r="V3408" s="58">
        <v>8.3447557458158528</v>
      </c>
      <c r="W3408" s="58">
        <v>0.8015641168518296</v>
      </c>
      <c r="X3408" s="58">
        <v>0.59775021774138215</v>
      </c>
      <c r="Y3408" s="58">
        <v>0.84204632017906389</v>
      </c>
      <c r="Z3408" s="58">
        <v>0.91539124799889648</v>
      </c>
    </row>
    <row r="3409" spans="19:26" x14ac:dyDescent="0.2">
      <c r="S3409" s="58">
        <v>3.6744575983725327</v>
      </c>
      <c r="T3409" s="58">
        <v>5.7020151975044211</v>
      </c>
      <c r="U3409" s="58">
        <v>3.8257586236428551</v>
      </c>
      <c r="V3409" s="58">
        <v>5.2074387160005315</v>
      </c>
      <c r="W3409" s="58">
        <v>0.77903358723664573</v>
      </c>
      <c r="X3409" s="58">
        <v>0.62179414648725218</v>
      </c>
      <c r="Y3409" s="58">
        <v>0.84813177288119357</v>
      </c>
      <c r="Z3409" s="58">
        <v>0.94470256270079167</v>
      </c>
    </row>
    <row r="3410" spans="19:26" x14ac:dyDescent="0.2">
      <c r="S3410" s="58">
        <v>4.086162303798643</v>
      </c>
      <c r="T3410" s="58">
        <v>7.0674010274627399</v>
      </c>
      <c r="U3410" s="58">
        <v>3.6178110879756082</v>
      </c>
      <c r="V3410" s="58">
        <v>6.3186737081239688</v>
      </c>
      <c r="W3410" s="58">
        <v>0.8237871598443347</v>
      </c>
      <c r="X3410" s="58">
        <v>0.62367697924143317</v>
      </c>
      <c r="Y3410" s="58">
        <v>0.83943732383851077</v>
      </c>
      <c r="Z3410" s="58">
        <v>0.92151611444735138</v>
      </c>
    </row>
    <row r="3411" spans="19:26" x14ac:dyDescent="0.2">
      <c r="S3411" s="58">
        <v>5.0372431121694463</v>
      </c>
      <c r="T3411" s="58">
        <v>9.0825043747833316</v>
      </c>
      <c r="U3411" s="58">
        <v>4.8444085178134708</v>
      </c>
      <c r="V3411" s="58">
        <v>8.5671379686148246</v>
      </c>
      <c r="W3411" s="58">
        <v>0.68307512528922265</v>
      </c>
      <c r="X3411" s="58">
        <v>0.5658893910340228</v>
      </c>
      <c r="Y3411" s="58">
        <v>0.84682933186639575</v>
      </c>
      <c r="Z3411" s="58">
        <v>0.92786031182899043</v>
      </c>
    </row>
    <row r="3412" spans="19:26" x14ac:dyDescent="0.2">
      <c r="S3412" s="58">
        <v>3.540039665474362</v>
      </c>
      <c r="T3412" s="58">
        <v>5.3392929098738682</v>
      </c>
      <c r="U3412" s="58">
        <v>3.9464433126766707</v>
      </c>
      <c r="V3412" s="58">
        <v>6.068948029899822</v>
      </c>
      <c r="W3412" s="58">
        <v>0.75152180014921932</v>
      </c>
      <c r="X3412" s="58">
        <v>0.60523812939105759</v>
      </c>
      <c r="Y3412" s="58">
        <v>0.83331539933106868</v>
      </c>
      <c r="Z3412" s="58">
        <v>0.94981447794633855</v>
      </c>
    </row>
    <row r="3413" spans="19:26" x14ac:dyDescent="0.2">
      <c r="S3413" s="58">
        <v>5.0364343267277825</v>
      </c>
      <c r="T3413" s="58">
        <v>10.416063001618369</v>
      </c>
      <c r="U3413" s="58">
        <v>4.9280426554933623</v>
      </c>
      <c r="V3413" s="58">
        <v>10.853184940164972</v>
      </c>
      <c r="W3413" s="58">
        <v>0.79672138665510162</v>
      </c>
      <c r="X3413" s="58">
        <v>0.60931151375366044</v>
      </c>
      <c r="Y3413" s="58">
        <v>0.84504268099698432</v>
      </c>
      <c r="Z3413" s="58">
        <v>0.90703657610866173</v>
      </c>
    </row>
    <row r="3414" spans="19:26" x14ac:dyDescent="0.2">
      <c r="S3414" s="58">
        <v>4.1843474276079355</v>
      </c>
      <c r="T3414" s="58">
        <v>7.4215919000233024</v>
      </c>
      <c r="U3414" s="58">
        <v>4.0956017597014256</v>
      </c>
      <c r="V3414" s="58">
        <v>7.8692524884855644</v>
      </c>
      <c r="W3414" s="58">
        <v>0.81011086545864974</v>
      </c>
      <c r="X3414" s="58">
        <v>0.61492568571385209</v>
      </c>
      <c r="Y3414" s="58">
        <v>0.82370246227981136</v>
      </c>
      <c r="Z3414" s="58">
        <v>0.91715585923108522</v>
      </c>
    </row>
    <row r="3415" spans="19:26" x14ac:dyDescent="0.2">
      <c r="S3415" s="58">
        <v>3.8448476996213672</v>
      </c>
      <c r="T3415" s="58">
        <v>6.3099686667281052</v>
      </c>
      <c r="U3415" s="58">
        <v>4.2544344934555847</v>
      </c>
      <c r="V3415" s="58">
        <v>5.9830555729921926</v>
      </c>
      <c r="W3415" s="58">
        <v>0.81253177346010597</v>
      </c>
      <c r="X3415" s="58">
        <v>0.63002701040016207</v>
      </c>
      <c r="Y3415" s="58">
        <v>0.83681987099473509</v>
      </c>
      <c r="Z3415" s="58">
        <v>0.92981037889375251</v>
      </c>
    </row>
    <row r="3416" spans="19:26" x14ac:dyDescent="0.2">
      <c r="S3416" s="58">
        <v>4.4785466992928509</v>
      </c>
      <c r="T3416" s="58">
        <v>7.6835577948772498</v>
      </c>
      <c r="U3416" s="58">
        <v>4.4070775875687733</v>
      </c>
      <c r="V3416" s="58">
        <v>6.7717868710945588</v>
      </c>
      <c r="W3416" s="58">
        <v>0.73441526464251616</v>
      </c>
      <c r="X3416" s="58">
        <v>0.69079863770576622</v>
      </c>
      <c r="Y3416" s="58">
        <v>0.85915262400786163</v>
      </c>
      <c r="Z3416" s="58">
        <v>0.94573039289021632</v>
      </c>
    </row>
    <row r="3417" spans="19:26" x14ac:dyDescent="0.2">
      <c r="S3417" s="58">
        <v>5.1036516006385213</v>
      </c>
      <c r="T3417" s="58">
        <v>10.496871348476285</v>
      </c>
      <c r="U3417" s="58">
        <v>5.1040016843337002</v>
      </c>
      <c r="V3417" s="58">
        <v>10.32277372292871</v>
      </c>
      <c r="W3417" s="58">
        <v>0.78181544260272973</v>
      </c>
      <c r="X3417" s="58">
        <v>0.72765694381291135</v>
      </c>
      <c r="Y3417" s="58">
        <v>0.84848374522559789</v>
      </c>
      <c r="Z3417" s="58">
        <v>0.91869399479811575</v>
      </c>
    </row>
    <row r="3418" spans="19:26" x14ac:dyDescent="0.2">
      <c r="S3418" s="58">
        <v>4.8131246917902191</v>
      </c>
      <c r="T3418" s="58">
        <v>9.0506553625219546</v>
      </c>
      <c r="U3418" s="58">
        <v>5.2863963332569739</v>
      </c>
      <c r="V3418" s="58">
        <v>10.688379236020202</v>
      </c>
      <c r="W3418" s="58">
        <v>0.78758326547597779</v>
      </c>
      <c r="X3418" s="58">
        <v>0.66899406790057891</v>
      </c>
      <c r="Y3418" s="58">
        <v>0.87911613095642238</v>
      </c>
      <c r="Z3418" s="58">
        <v>0.92540603280537714</v>
      </c>
    </row>
    <row r="3419" spans="19:26" x14ac:dyDescent="0.2">
      <c r="S3419" s="58">
        <v>5.2796494480647516</v>
      </c>
      <c r="T3419" s="58">
        <v>11.085099919240578</v>
      </c>
      <c r="U3419" s="58">
        <v>4.5523644559237582</v>
      </c>
      <c r="V3419" s="58">
        <v>9.321320769505018</v>
      </c>
      <c r="W3419" s="58">
        <v>0.73830681328139769</v>
      </c>
      <c r="X3419" s="58">
        <v>0.63498457636441041</v>
      </c>
      <c r="Y3419" s="58">
        <v>0.82297132626617786</v>
      </c>
      <c r="Z3419" s="58">
        <v>0.91070404346826961</v>
      </c>
    </row>
    <row r="3420" spans="19:26" x14ac:dyDescent="0.2">
      <c r="S3420" s="58">
        <v>4.2021216969633395</v>
      </c>
      <c r="T3420" s="58">
        <v>7.490581486937697</v>
      </c>
      <c r="U3420" s="58">
        <v>4.329429611449112</v>
      </c>
      <c r="V3420" s="58">
        <v>7.7493932550378757</v>
      </c>
      <c r="W3420" s="58">
        <v>0.78508793872593974</v>
      </c>
      <c r="X3420" s="58">
        <v>0.72893925968387285</v>
      </c>
      <c r="Y3420" s="58">
        <v>0.80401629170773103</v>
      </c>
      <c r="Z3420" s="58">
        <v>0.92761211662656951</v>
      </c>
    </row>
    <row r="3421" spans="19:26" x14ac:dyDescent="0.2">
      <c r="S3421" s="58">
        <v>3.6151226902562592</v>
      </c>
      <c r="T3421" s="58">
        <v>5.763933104297319</v>
      </c>
      <c r="U3421" s="58">
        <v>3.5133957869643564</v>
      </c>
      <c r="V3421" s="58">
        <v>5.4755621358304101</v>
      </c>
      <c r="W3421" s="58">
        <v>0.78275840565629884</v>
      </c>
      <c r="X3421" s="58">
        <v>0.58106898109254734</v>
      </c>
      <c r="Y3421" s="58">
        <v>0.79228371117994956</v>
      </c>
      <c r="Z3421" s="58">
        <v>0.92402344205567188</v>
      </c>
    </row>
    <row r="3422" spans="19:26" x14ac:dyDescent="0.2">
      <c r="S3422" s="58">
        <v>5.1554398459525945</v>
      </c>
      <c r="T3422" s="58">
        <v>11.378850464595587</v>
      </c>
      <c r="U3422" s="58">
        <v>4.2680157001095012</v>
      </c>
      <c r="V3422" s="58">
        <v>8.9492898927067603</v>
      </c>
      <c r="W3422" s="58">
        <v>0.77399746955710125</v>
      </c>
      <c r="X3422" s="58">
        <v>0.67208509081029777</v>
      </c>
      <c r="Y3422" s="58">
        <v>0.80254317857842661</v>
      </c>
      <c r="Z3422" s="58">
        <v>0.90494454813468095</v>
      </c>
    </row>
    <row r="3423" spans="19:26" x14ac:dyDescent="0.2">
      <c r="S3423" s="58">
        <v>4.6962903275069321</v>
      </c>
      <c r="T3423" s="58">
        <v>9.3896608279984193</v>
      </c>
      <c r="U3423" s="58">
        <v>4.9742910779853462</v>
      </c>
      <c r="V3423" s="58">
        <v>10.72730766074447</v>
      </c>
      <c r="W3423" s="58">
        <v>0.83801935739059874</v>
      </c>
      <c r="X3423" s="58">
        <v>0.72111353573880876</v>
      </c>
      <c r="Y3423" s="58">
        <v>0.83913954415405423</v>
      </c>
      <c r="Z3423" s="58">
        <v>0.91460276380465055</v>
      </c>
    </row>
    <row r="3424" spans="19:26" x14ac:dyDescent="0.2">
      <c r="S3424" s="58">
        <v>3.1572624217912555</v>
      </c>
      <c r="T3424" s="58">
        <v>4.6823943354758333</v>
      </c>
      <c r="U3424" s="58">
        <v>3.3295670218655031</v>
      </c>
      <c r="V3424" s="58">
        <v>5.050043708851053</v>
      </c>
      <c r="W3424" s="58">
        <v>0.81257939243678412</v>
      </c>
      <c r="X3424" s="58">
        <v>0.65183369365423649</v>
      </c>
      <c r="Y3424" s="58">
        <v>0.78424160188443981</v>
      </c>
      <c r="Z3424" s="58">
        <v>0.93853473036350787</v>
      </c>
    </row>
    <row r="3425" spans="19:26" x14ac:dyDescent="0.2">
      <c r="S3425" s="58">
        <v>4.1780808921242807</v>
      </c>
      <c r="T3425" s="58">
        <v>7.210585206487516</v>
      </c>
      <c r="U3425" s="58">
        <v>3.6275131087679759</v>
      </c>
      <c r="V3425" s="58">
        <v>6.6067966318539648</v>
      </c>
      <c r="W3425" s="58">
        <v>0.74238197590936283</v>
      </c>
      <c r="X3425" s="58">
        <v>0.66450898747250364</v>
      </c>
      <c r="Y3425" s="58">
        <v>0.79914657997047545</v>
      </c>
      <c r="Z3425" s="58">
        <v>0.92990777379928946</v>
      </c>
    </row>
    <row r="3426" spans="19:26" x14ac:dyDescent="0.2">
      <c r="S3426" s="58">
        <v>5.8104348454081354</v>
      </c>
      <c r="T3426" s="58">
        <v>14.741417116611055</v>
      </c>
      <c r="U3426" s="58">
        <v>6.1072209887419087</v>
      </c>
      <c r="V3426" s="58">
        <v>15.740912479918144</v>
      </c>
      <c r="W3426" s="58">
        <v>0.80624991236672139</v>
      </c>
      <c r="X3426" s="58">
        <v>0.64126303608141422</v>
      </c>
      <c r="Y3426" s="58">
        <v>0.84849164567919444</v>
      </c>
      <c r="Z3426" s="58">
        <v>0.89728990087550065</v>
      </c>
    </row>
    <row r="3427" spans="19:26" x14ac:dyDescent="0.2">
      <c r="S3427" s="58">
        <v>7.269267344171948</v>
      </c>
      <c r="T3427" s="58">
        <v>20.32528787127896</v>
      </c>
      <c r="U3427" s="58">
        <v>7.1561483743527843</v>
      </c>
      <c r="V3427" s="58">
        <v>19.05357288395281</v>
      </c>
      <c r="W3427" s="58">
        <v>0.68851081710579953</v>
      </c>
      <c r="X3427" s="58">
        <v>0.78569266099264901</v>
      </c>
      <c r="Y3427" s="58">
        <v>0.85706641637909076</v>
      </c>
      <c r="Z3427" s="58">
        <v>0.90911890646046356</v>
      </c>
    </row>
    <row r="3428" spans="19:26" x14ac:dyDescent="0.2">
      <c r="S3428" s="58">
        <v>4.7076127771932512</v>
      </c>
      <c r="T3428" s="58">
        <v>8.7649484685690542</v>
      </c>
      <c r="U3428" s="58">
        <v>5.1857169276460517</v>
      </c>
      <c r="V3428" s="58">
        <v>7.8836068105590984</v>
      </c>
      <c r="W3428" s="58">
        <v>0.75316773704118545</v>
      </c>
      <c r="X3428" s="58">
        <v>0.73283927044876873</v>
      </c>
      <c r="Y3428" s="58">
        <v>0.83646627727524214</v>
      </c>
      <c r="Z3428" s="58">
        <v>0.93187787238517583</v>
      </c>
    </row>
    <row r="3429" spans="19:26" x14ac:dyDescent="0.2">
      <c r="S3429" s="58">
        <v>4.7339210407692338</v>
      </c>
      <c r="T3429" s="58">
        <v>9.5291212427483512</v>
      </c>
      <c r="U3429" s="58">
        <v>5.1625537698907502</v>
      </c>
      <c r="V3429" s="58">
        <v>11.263207274832617</v>
      </c>
      <c r="W3429" s="58">
        <v>0.77647519897736994</v>
      </c>
      <c r="X3429" s="58">
        <v>0.58638356759610732</v>
      </c>
      <c r="Y3429" s="58">
        <v>0.79628332809330138</v>
      </c>
      <c r="Z3429" s="58">
        <v>0.90395341017627018</v>
      </c>
    </row>
    <row r="3430" spans="19:26" x14ac:dyDescent="0.2">
      <c r="S3430" s="58">
        <v>4.4315702671255144</v>
      </c>
      <c r="T3430" s="58">
        <v>8.6821083002538035</v>
      </c>
      <c r="U3430" s="58">
        <v>4.2401738995445521</v>
      </c>
      <c r="V3430" s="58">
        <v>9.0178211638356949</v>
      </c>
      <c r="W3430" s="58">
        <v>0.79605658065204299</v>
      </c>
      <c r="X3430" s="58">
        <v>0.69432294095791725</v>
      </c>
      <c r="Y3430" s="58">
        <v>0.77464489547515192</v>
      </c>
      <c r="Z3430" s="58">
        <v>0.9097596158862824</v>
      </c>
    </row>
    <row r="3431" spans="19:26" x14ac:dyDescent="0.2">
      <c r="S3431" s="58">
        <v>6.4693158253613374</v>
      </c>
      <c r="T3431" s="58">
        <v>20.067092749945626</v>
      </c>
      <c r="U3431" s="58">
        <v>6.6467965302711809</v>
      </c>
      <c r="V3431" s="58">
        <v>21.866406089259957</v>
      </c>
      <c r="W3431" s="58">
        <v>0.7440813584998669</v>
      </c>
      <c r="X3431" s="58">
        <v>0.67782417085751567</v>
      </c>
      <c r="Y3431" s="58">
        <v>0.79945748833574326</v>
      </c>
      <c r="Z3431" s="58">
        <v>0.89143905227326437</v>
      </c>
    </row>
    <row r="3432" spans="19:26" x14ac:dyDescent="0.2">
      <c r="S3432" s="58">
        <v>5.1167852350005791</v>
      </c>
      <c r="T3432" s="58">
        <v>10.981653724257269</v>
      </c>
      <c r="U3432" s="58">
        <v>5.6804139049753122</v>
      </c>
      <c r="V3432" s="58">
        <v>10.812157526492468</v>
      </c>
      <c r="W3432" s="58">
        <v>0.77352954266165708</v>
      </c>
      <c r="X3432" s="58">
        <v>0.75912836639091408</v>
      </c>
      <c r="Y3432" s="58">
        <v>0.81362351805799693</v>
      </c>
      <c r="Z3432" s="58">
        <v>0.91419077105556679</v>
      </c>
    </row>
    <row r="3433" spans="19:26" x14ac:dyDescent="0.2">
      <c r="S3433" s="58">
        <v>6.5136073707061701</v>
      </c>
      <c r="T3433" s="58">
        <v>21.298451380959772</v>
      </c>
      <c r="U3433" s="58">
        <v>7.3452173840407298</v>
      </c>
      <c r="V3433" s="58">
        <v>27.125946346250718</v>
      </c>
      <c r="W3433" s="58">
        <v>0.85677784823227188</v>
      </c>
      <c r="X3433" s="58">
        <v>0.56857991879828229</v>
      </c>
      <c r="Y3433" s="58">
        <v>0.87674119871074652</v>
      </c>
      <c r="Z3433" s="58">
        <v>0.88522238056984415</v>
      </c>
    </row>
    <row r="3434" spans="19:26" x14ac:dyDescent="0.2">
      <c r="S3434" s="58">
        <v>7.2035658958123188</v>
      </c>
      <c r="T3434" s="58">
        <v>27.154125074210103</v>
      </c>
      <c r="U3434" s="58">
        <v>6.7337068781158189</v>
      </c>
      <c r="V3434" s="58">
        <v>23.288892536146161</v>
      </c>
      <c r="W3434" s="58">
        <v>0.75431191926859675</v>
      </c>
      <c r="X3434" s="58">
        <v>0.54956902816710085</v>
      </c>
      <c r="Y3434" s="58">
        <v>0.82916091984313423</v>
      </c>
      <c r="Z3434" s="58">
        <v>0.88283136136342455</v>
      </c>
    </row>
    <row r="3435" spans="19:26" x14ac:dyDescent="0.2">
      <c r="S3435" s="58">
        <v>4.4947639843333747</v>
      </c>
      <c r="T3435" s="58">
        <v>8.3794620467676761</v>
      </c>
      <c r="U3435" s="58">
        <v>4.5261030329780105</v>
      </c>
      <c r="V3435" s="58">
        <v>7.2081998836854035</v>
      </c>
      <c r="W3435" s="58">
        <v>0.82650296149561131</v>
      </c>
      <c r="X3435" s="58">
        <v>0.7228558886392088</v>
      </c>
      <c r="Y3435" s="58">
        <v>0.85381965267927196</v>
      </c>
      <c r="Z3435" s="58">
        <v>0.92448998293149809</v>
      </c>
    </row>
    <row r="3436" spans="19:26" x14ac:dyDescent="0.2">
      <c r="S3436" s="58">
        <v>4.6207367403148298</v>
      </c>
      <c r="T3436" s="58">
        <v>8.4920049996775777</v>
      </c>
      <c r="U3436" s="58">
        <v>4.4856787466288521</v>
      </c>
      <c r="V3436" s="58">
        <v>11.658860785583565</v>
      </c>
      <c r="W3436" s="58">
        <v>0.76366441727769885</v>
      </c>
      <c r="X3436" s="58">
        <v>0.73708650246489937</v>
      </c>
      <c r="Y3436" s="58">
        <v>0.84195324668659488</v>
      </c>
      <c r="Z3436" s="58">
        <v>0.9334324297441926</v>
      </c>
    </row>
    <row r="3437" spans="19:26" x14ac:dyDescent="0.2">
      <c r="S3437" s="58">
        <v>3.0817347928495482</v>
      </c>
      <c r="T3437" s="58">
        <v>4.4121702648348693</v>
      </c>
      <c r="U3437" s="58">
        <v>2.7852556115651055</v>
      </c>
      <c r="V3437" s="58">
        <v>4.2337621257233895</v>
      </c>
      <c r="W3437" s="58">
        <v>0.83351284510618595</v>
      </c>
      <c r="X3437" s="58">
        <v>0.63205906693913194</v>
      </c>
      <c r="Y3437" s="58">
        <v>0.84484263254399261</v>
      </c>
      <c r="Z3437" s="58">
        <v>0.95389097114588295</v>
      </c>
    </row>
    <row r="3438" spans="19:26" x14ac:dyDescent="0.2">
      <c r="S3438" s="58">
        <v>3.4013126027540705</v>
      </c>
      <c r="T3438" s="58">
        <v>5.2684730705147018</v>
      </c>
      <c r="U3438" s="58">
        <v>2.9490145355782014</v>
      </c>
      <c r="V3438" s="58">
        <v>5.4520120881832286</v>
      </c>
      <c r="W3438" s="58">
        <v>0.86813703708334022</v>
      </c>
      <c r="X3438" s="58">
        <v>0.6076231674263225</v>
      </c>
      <c r="Y3438" s="58">
        <v>0.82806980681701847</v>
      </c>
      <c r="Z3438" s="58">
        <v>0.92755257882205855</v>
      </c>
    </row>
    <row r="3439" spans="19:26" x14ac:dyDescent="0.2">
      <c r="S3439" s="58">
        <v>3.1996993770877427</v>
      </c>
      <c r="T3439" s="58">
        <v>4.7988082930976876</v>
      </c>
      <c r="U3439" s="58">
        <v>3.1899732349612249</v>
      </c>
      <c r="V3439" s="58">
        <v>4.2597745865641201</v>
      </c>
      <c r="W3439" s="58">
        <v>0.83774567167405212</v>
      </c>
      <c r="X3439" s="58">
        <v>0.6901506489557927</v>
      </c>
      <c r="Y3439" s="58">
        <v>0.79433662452713827</v>
      </c>
      <c r="Z3439" s="58">
        <v>0.94016984915127488</v>
      </c>
    </row>
    <row r="3440" spans="19:26" x14ac:dyDescent="0.2">
      <c r="S3440" s="58">
        <v>5.9572737284512565</v>
      </c>
      <c r="T3440" s="58">
        <v>13.531843818100064</v>
      </c>
      <c r="U3440" s="58">
        <v>6.2865735688043811</v>
      </c>
      <c r="V3440" s="58">
        <v>14.272234800018802</v>
      </c>
      <c r="W3440" s="58">
        <v>0.73820986419999701</v>
      </c>
      <c r="X3440" s="58">
        <v>0.69693474972370062</v>
      </c>
      <c r="Y3440" s="58">
        <v>0.86787616063866169</v>
      </c>
      <c r="Z3440" s="58">
        <v>0.91379328380657143</v>
      </c>
    </row>
    <row r="3441" spans="19:26" x14ac:dyDescent="0.2">
      <c r="S3441" s="58">
        <v>6.5736416265550908</v>
      </c>
      <c r="T3441" s="58">
        <v>18.286579066910164</v>
      </c>
      <c r="U3441" s="58">
        <v>6.8047140595479618</v>
      </c>
      <c r="V3441" s="58">
        <v>24.299123809126741</v>
      </c>
      <c r="W3441" s="58">
        <v>0.71190658662378214</v>
      </c>
      <c r="X3441" s="58">
        <v>0.75153674817805149</v>
      </c>
      <c r="Y3441" s="58">
        <v>0.81761761112844056</v>
      </c>
      <c r="Z3441" s="58">
        <v>0.90255245684465357</v>
      </c>
    </row>
    <row r="3442" spans="19:26" x14ac:dyDescent="0.2">
      <c r="S3442" s="58">
        <v>3.9634927670505284</v>
      </c>
      <c r="T3442" s="58">
        <v>6.4824773024576405</v>
      </c>
      <c r="U3442" s="58">
        <v>3.7484994685647823</v>
      </c>
      <c r="V3442" s="58">
        <v>6.272775541651801</v>
      </c>
      <c r="W3442" s="58">
        <v>0.80457941222525442</v>
      </c>
      <c r="X3442" s="58">
        <v>0.6648379120461132</v>
      </c>
      <c r="Y3442" s="58">
        <v>0.86845951944239497</v>
      </c>
      <c r="Z3442" s="58">
        <v>0.94095651728135898</v>
      </c>
    </row>
    <row r="3443" spans="19:26" x14ac:dyDescent="0.2">
      <c r="S3443" s="58">
        <v>4.6207862205433328</v>
      </c>
      <c r="T3443" s="58">
        <v>8.7309765371406147</v>
      </c>
      <c r="U3443" s="58">
        <v>4.2070614086379772</v>
      </c>
      <c r="V3443" s="58">
        <v>7.4252022938679696</v>
      </c>
      <c r="W3443" s="58">
        <v>0.8056253592140159</v>
      </c>
      <c r="X3443" s="58">
        <v>0.75774113459704062</v>
      </c>
      <c r="Y3443" s="58">
        <v>0.85080960469568034</v>
      </c>
      <c r="Z3443" s="58">
        <v>0.92804652398716536</v>
      </c>
    </row>
    <row r="3444" spans="19:26" x14ac:dyDescent="0.2">
      <c r="S3444" s="58">
        <v>5.7030508210716713</v>
      </c>
      <c r="T3444" s="58">
        <v>14.054615068852577</v>
      </c>
      <c r="U3444" s="58">
        <v>6.0795885729061343</v>
      </c>
      <c r="V3444" s="58">
        <v>14.966794107095197</v>
      </c>
      <c r="W3444" s="58">
        <v>0.74471648210564578</v>
      </c>
      <c r="X3444" s="58">
        <v>0.78961385469366818</v>
      </c>
      <c r="Y3444" s="58">
        <v>0.79810777878759431</v>
      </c>
      <c r="Z3444" s="58">
        <v>0.90717297170677036</v>
      </c>
    </row>
    <row r="3445" spans="19:26" x14ac:dyDescent="0.2">
      <c r="S3445" s="58">
        <v>5.0871224768250896</v>
      </c>
      <c r="T3445" s="58">
        <v>9.7971035242614608</v>
      </c>
      <c r="U3445" s="58">
        <v>4.9213317593770647</v>
      </c>
      <c r="V3445" s="58">
        <v>8.9051062640833809</v>
      </c>
      <c r="W3445" s="58">
        <v>0.72070372503837976</v>
      </c>
      <c r="X3445" s="58">
        <v>0.54673953694726096</v>
      </c>
      <c r="Y3445" s="58">
        <v>0.83987235815900696</v>
      </c>
      <c r="Z3445" s="58">
        <v>0.91301535694333569</v>
      </c>
    </row>
    <row r="3446" spans="19:26" x14ac:dyDescent="0.2">
      <c r="S3446" s="58">
        <v>4.7977560692532117</v>
      </c>
      <c r="T3446" s="58">
        <v>9.045579715417766</v>
      </c>
      <c r="U3446" s="58">
        <v>4.450265803472286</v>
      </c>
      <c r="V3446" s="58">
        <v>8.2095354636926423</v>
      </c>
      <c r="W3446" s="58">
        <v>0.77905986218246981</v>
      </c>
      <c r="X3446" s="58">
        <v>0.67119903417364291</v>
      </c>
      <c r="Y3446" s="58">
        <v>0.86545451255765948</v>
      </c>
      <c r="Z3446" s="58">
        <v>0.92466683494526702</v>
      </c>
    </row>
    <row r="3447" spans="19:26" x14ac:dyDescent="0.2">
      <c r="S3447" s="58">
        <v>5.5688167333302561</v>
      </c>
      <c r="T3447" s="58">
        <v>12.002485824552975</v>
      </c>
      <c r="U3447" s="58">
        <v>5.6126791516032082</v>
      </c>
      <c r="V3447" s="58">
        <v>11.308802668707838</v>
      </c>
      <c r="W3447" s="58">
        <v>0.7687868582261157</v>
      </c>
      <c r="X3447" s="58">
        <v>0.66108297066870625</v>
      </c>
      <c r="Y3447" s="58">
        <v>0.87787900883338399</v>
      </c>
      <c r="Z3447" s="58">
        <v>0.91320820467144903</v>
      </c>
    </row>
    <row r="3448" spans="19:26" x14ac:dyDescent="0.2">
      <c r="S3448" s="58">
        <v>4.4611885339205557</v>
      </c>
      <c r="T3448" s="58">
        <v>7.7287380484726373</v>
      </c>
      <c r="U3448" s="58">
        <v>5.0694307516644033</v>
      </c>
      <c r="V3448" s="58">
        <v>9.6964097174729762</v>
      </c>
      <c r="W3448" s="58">
        <v>0.76438750673737021</v>
      </c>
      <c r="X3448" s="58">
        <v>0.75882634968116358</v>
      </c>
      <c r="Y3448" s="58">
        <v>0.87450757810196367</v>
      </c>
      <c r="Z3448" s="58">
        <v>0.95042616415122561</v>
      </c>
    </row>
    <row r="3449" spans="19:26" x14ac:dyDescent="0.2">
      <c r="S3449" s="58">
        <v>3.7491371985370918</v>
      </c>
      <c r="T3449" s="58">
        <v>5.8488000432802085</v>
      </c>
      <c r="U3449" s="58">
        <v>4.0881428847625072</v>
      </c>
      <c r="V3449" s="58">
        <v>6.4785047148357151</v>
      </c>
      <c r="W3449" s="58">
        <v>0.78984866731694658</v>
      </c>
      <c r="X3449" s="58">
        <v>0.68293406701710602</v>
      </c>
      <c r="Y3449" s="58">
        <v>0.8709599386993484</v>
      </c>
      <c r="Z3449" s="58">
        <v>0.95562838678279671</v>
      </c>
    </row>
    <row r="3450" spans="19:26" x14ac:dyDescent="0.2">
      <c r="S3450" s="58">
        <v>3.6582136485986032</v>
      </c>
      <c r="T3450" s="58">
        <v>5.8198145741401204</v>
      </c>
      <c r="U3450" s="58">
        <v>3.3990636418102844</v>
      </c>
      <c r="V3450" s="58">
        <v>6.5230008426454562</v>
      </c>
      <c r="W3450" s="58">
        <v>0.82554619230899629</v>
      </c>
      <c r="X3450" s="58">
        <v>0.7468635919072294</v>
      </c>
      <c r="Y3450" s="58">
        <v>0.83927526436433098</v>
      </c>
      <c r="Z3450" s="58">
        <v>0.94821489058406383</v>
      </c>
    </row>
    <row r="3451" spans="19:26" x14ac:dyDescent="0.2">
      <c r="S3451" s="58">
        <v>4.6017659273970075</v>
      </c>
      <c r="T3451" s="58">
        <v>7.9037348225332575</v>
      </c>
      <c r="U3451" s="58">
        <v>4.5165444593313131</v>
      </c>
      <c r="V3451" s="58">
        <v>8.2354511217649531</v>
      </c>
      <c r="W3451" s="58">
        <v>0.74618573505083186</v>
      </c>
      <c r="X3451" s="58">
        <v>0.59975755252354912</v>
      </c>
      <c r="Y3451" s="58">
        <v>0.8960583500571262</v>
      </c>
      <c r="Z3451" s="58">
        <v>0.93632985420414017</v>
      </c>
    </row>
    <row r="3452" spans="19:26" x14ac:dyDescent="0.2">
      <c r="S3452" s="58">
        <v>3.016640854437092</v>
      </c>
      <c r="T3452" s="58">
        <v>4.3334436291079639</v>
      </c>
      <c r="U3452" s="58">
        <v>3.3473937620674321</v>
      </c>
      <c r="V3452" s="58">
        <v>4.8658044512795602</v>
      </c>
      <c r="W3452" s="58">
        <v>0.86057785864017211</v>
      </c>
      <c r="X3452" s="58">
        <v>0.61461080693805703</v>
      </c>
      <c r="Y3452" s="58">
        <v>0.82577128519516163</v>
      </c>
      <c r="Z3452" s="58">
        <v>0.94188303682705588</v>
      </c>
    </row>
    <row r="3453" spans="19:26" x14ac:dyDescent="0.2">
      <c r="S3453" s="58">
        <v>3.9096429970730298</v>
      </c>
      <c r="T3453" s="58">
        <v>6.6754285082149272</v>
      </c>
      <c r="U3453" s="58">
        <v>3.9372756244190499</v>
      </c>
      <c r="V3453" s="58">
        <v>6.5503909346872593</v>
      </c>
      <c r="W3453" s="58">
        <v>0.82358975109179411</v>
      </c>
      <c r="X3453" s="58">
        <v>0.57903427486553882</v>
      </c>
      <c r="Y3453" s="58">
        <v>0.80950690810469683</v>
      </c>
      <c r="Z3453" s="58">
        <v>0.91428864100201479</v>
      </c>
    </row>
    <row r="3454" spans="19:26" x14ac:dyDescent="0.2">
      <c r="S3454" s="58">
        <v>6.447744608701738</v>
      </c>
      <c r="T3454" s="58">
        <v>19.74912487711638</v>
      </c>
      <c r="U3454" s="58">
        <v>5.6111180470445419</v>
      </c>
      <c r="V3454" s="58">
        <v>14.155312318774259</v>
      </c>
      <c r="W3454" s="58">
        <v>0.7744434419278784</v>
      </c>
      <c r="X3454" s="58">
        <v>0.70787989542601282</v>
      </c>
      <c r="Y3454" s="58">
        <v>0.82606972078247654</v>
      </c>
      <c r="Z3454" s="58">
        <v>0.89320113721500582</v>
      </c>
    </row>
    <row r="3455" spans="19:26" x14ac:dyDescent="0.2">
      <c r="S3455" s="58">
        <v>6.4348061767939022</v>
      </c>
      <c r="T3455" s="58">
        <v>18.642915464275202</v>
      </c>
      <c r="U3455" s="58">
        <v>6.1559710032872097</v>
      </c>
      <c r="V3455" s="58">
        <v>15.635560399013871</v>
      </c>
      <c r="W3455" s="58">
        <v>0.75128315152175162</v>
      </c>
      <c r="X3455" s="58">
        <v>0.63238806465124064</v>
      </c>
      <c r="Y3455" s="58">
        <v>0.82463652792420961</v>
      </c>
      <c r="Z3455" s="58">
        <v>0.89284364899023294</v>
      </c>
    </row>
    <row r="3456" spans="19:26" x14ac:dyDescent="0.2">
      <c r="S3456" s="58">
        <v>5.7720873518946574</v>
      </c>
      <c r="T3456" s="58">
        <v>12.912188758948503</v>
      </c>
      <c r="U3456" s="58">
        <v>5.7328298550112295</v>
      </c>
      <c r="V3456" s="58">
        <v>13.8103425226313</v>
      </c>
      <c r="W3456" s="58">
        <v>0.71723872787212617</v>
      </c>
      <c r="X3456" s="58">
        <v>0.68195189150700841</v>
      </c>
      <c r="Y3456" s="58">
        <v>0.83094956579351731</v>
      </c>
      <c r="Z3456" s="58">
        <v>0.9124153014946681</v>
      </c>
    </row>
    <row r="3457" spans="19:26" x14ac:dyDescent="0.2">
      <c r="S3457" s="58">
        <v>4.2836331978501967</v>
      </c>
      <c r="T3457" s="58">
        <v>7.366699291351086</v>
      </c>
      <c r="U3457" s="58">
        <v>4.1579578899208212</v>
      </c>
      <c r="V3457" s="58">
        <v>7.3472812299304415</v>
      </c>
      <c r="W3457" s="58">
        <v>0.74395242421773056</v>
      </c>
      <c r="X3457" s="58">
        <v>0.53958075344066425</v>
      </c>
      <c r="Y3457" s="58">
        <v>0.82591604008101194</v>
      </c>
      <c r="Z3457" s="58">
        <v>0.91943177173970592</v>
      </c>
    </row>
    <row r="3458" spans="19:26" x14ac:dyDescent="0.2">
      <c r="S3458" s="58">
        <v>4.9672821005263579</v>
      </c>
      <c r="T3458" s="58">
        <v>10.185457202442008</v>
      </c>
      <c r="U3458" s="58">
        <v>4.6453912539453937</v>
      </c>
      <c r="V3458" s="58">
        <v>7.9430864777675323</v>
      </c>
      <c r="W3458" s="58">
        <v>0.80154133925306803</v>
      </c>
      <c r="X3458" s="58">
        <v>0.66394340381320538</v>
      </c>
      <c r="Y3458" s="58">
        <v>0.84316902842495678</v>
      </c>
      <c r="Z3458" s="58">
        <v>0.91145737628331691</v>
      </c>
    </row>
    <row r="3459" spans="19:26" x14ac:dyDescent="0.2">
      <c r="S3459" s="58">
        <v>5.7036234819497649</v>
      </c>
      <c r="T3459" s="58">
        <v>11.720839320315598</v>
      </c>
      <c r="U3459" s="58">
        <v>6.5297910626377442</v>
      </c>
      <c r="V3459" s="58">
        <v>12.80098066438164</v>
      </c>
      <c r="W3459" s="58">
        <v>0.70474092180660286</v>
      </c>
      <c r="X3459" s="58">
        <v>0.67360305899998085</v>
      </c>
      <c r="Y3459" s="58">
        <v>0.86205128548682353</v>
      </c>
      <c r="Z3459" s="58">
        <v>0.92389048482645886</v>
      </c>
    </row>
    <row r="3460" spans="19:26" x14ac:dyDescent="0.2">
      <c r="S3460" s="58">
        <v>3.994143896851869</v>
      </c>
      <c r="T3460" s="58">
        <v>6.570993268756518</v>
      </c>
      <c r="U3460" s="58">
        <v>3.5064981726832785</v>
      </c>
      <c r="V3460" s="58">
        <v>5.9538695162552919</v>
      </c>
      <c r="W3460" s="58">
        <v>0.80071164875409351</v>
      </c>
      <c r="X3460" s="58">
        <v>0.62802168527837332</v>
      </c>
      <c r="Y3460" s="58">
        <v>0.86468242405461238</v>
      </c>
      <c r="Z3460" s="58">
        <v>0.93502034827028124</v>
      </c>
    </row>
    <row r="3461" spans="19:26" x14ac:dyDescent="0.2">
      <c r="S3461" s="58">
        <v>4.8632405176924172</v>
      </c>
      <c r="T3461" s="58">
        <v>9.7992103114366458</v>
      </c>
      <c r="U3461" s="58">
        <v>4.5239754210287533</v>
      </c>
      <c r="V3461" s="58">
        <v>11.615193036211023</v>
      </c>
      <c r="W3461" s="58">
        <v>0.79545531595318786</v>
      </c>
      <c r="X3461" s="58">
        <v>0.74025100282769696</v>
      </c>
      <c r="Y3461" s="58">
        <v>0.83312524606768679</v>
      </c>
      <c r="Z3461" s="58">
        <v>0.91850640069434897</v>
      </c>
    </row>
    <row r="3462" spans="19:26" x14ac:dyDescent="0.2">
      <c r="S3462" s="58">
        <v>5.8040307095491492</v>
      </c>
      <c r="T3462" s="58">
        <v>14.889713366722727</v>
      </c>
      <c r="U3462" s="58">
        <v>5.1619173842047186</v>
      </c>
      <c r="V3462" s="58">
        <v>13.013778068758352</v>
      </c>
      <c r="W3462" s="58">
        <v>0.79463965358280964</v>
      </c>
      <c r="X3462" s="58">
        <v>0.73375784102724861</v>
      </c>
      <c r="Y3462" s="58">
        <v>0.83263962993988871</v>
      </c>
      <c r="Z3462" s="58">
        <v>0.9013113069743709</v>
      </c>
    </row>
    <row r="3463" spans="19:26" x14ac:dyDescent="0.2">
      <c r="S3463" s="58">
        <v>4.7403276106963901</v>
      </c>
      <c r="T3463" s="58">
        <v>9.2943824387277267</v>
      </c>
      <c r="U3463" s="58">
        <v>4.6401343023774002</v>
      </c>
      <c r="V3463" s="58">
        <v>10.181886545831633</v>
      </c>
      <c r="W3463" s="58">
        <v>0.77380310853044809</v>
      </c>
      <c r="X3463" s="58">
        <v>0.7658689813038998</v>
      </c>
      <c r="Y3463" s="58">
        <v>0.81549323630913029</v>
      </c>
      <c r="Z3463" s="58">
        <v>0.92327849411871343</v>
      </c>
    </row>
    <row r="3464" spans="19:26" x14ac:dyDescent="0.2">
      <c r="S3464" s="58">
        <v>4.1634784496038417</v>
      </c>
      <c r="T3464" s="58">
        <v>7.0319027444566808</v>
      </c>
      <c r="U3464" s="58">
        <v>4.1539639305667109</v>
      </c>
      <c r="V3464" s="58">
        <v>6.6135413459161141</v>
      </c>
      <c r="W3464" s="58">
        <v>0.80532037813275148</v>
      </c>
      <c r="X3464" s="58">
        <v>0.72726623515795663</v>
      </c>
      <c r="Y3464" s="58">
        <v>0.87572773544394766</v>
      </c>
      <c r="Z3464" s="58">
        <v>0.94464288472572999</v>
      </c>
    </row>
    <row r="3465" spans="19:26" x14ac:dyDescent="0.2">
      <c r="S3465" s="58">
        <v>3.872898717387343</v>
      </c>
      <c r="T3465" s="58">
        <v>6.4641051628572379</v>
      </c>
      <c r="U3465" s="58">
        <v>4.8370497407827022</v>
      </c>
      <c r="V3465" s="58">
        <v>7.147214910454796</v>
      </c>
      <c r="W3465" s="58">
        <v>0.81492462480190997</v>
      </c>
      <c r="X3465" s="58">
        <v>0.55984419814473774</v>
      </c>
      <c r="Y3465" s="58">
        <v>0.82287492124470429</v>
      </c>
      <c r="Z3465" s="58">
        <v>0.91721128965647858</v>
      </c>
    </row>
    <row r="3466" spans="19:26" x14ac:dyDescent="0.2">
      <c r="S3466" s="58">
        <v>4.0225747549089776</v>
      </c>
      <c r="T3466" s="58">
        <v>7.1305383215456404</v>
      </c>
      <c r="U3466" s="58">
        <v>3.8420580818965346</v>
      </c>
      <c r="V3466" s="58">
        <v>6.8244767544522293</v>
      </c>
      <c r="W3466" s="58">
        <v>0.88016256236497215</v>
      </c>
      <c r="X3466" s="58">
        <v>0.66697133839501099</v>
      </c>
      <c r="Y3466" s="58">
        <v>0.830663691308826</v>
      </c>
      <c r="Z3466" s="58">
        <v>0.91678343964645925</v>
      </c>
    </row>
    <row r="3467" spans="19:26" x14ac:dyDescent="0.2">
      <c r="S3467" s="58">
        <v>4.1905744480761831</v>
      </c>
      <c r="T3467" s="58">
        <v>7.4743283398727085</v>
      </c>
      <c r="U3467" s="58">
        <v>4.3345442573870141</v>
      </c>
      <c r="V3467" s="58">
        <v>7.4891339435562108</v>
      </c>
      <c r="W3467" s="58">
        <v>0.82622604528185262</v>
      </c>
      <c r="X3467" s="58">
        <v>0.6822885708555908</v>
      </c>
      <c r="Y3467" s="58">
        <v>0.83065684236762594</v>
      </c>
      <c r="Z3467" s="58">
        <v>0.9224993130778637</v>
      </c>
    </row>
    <row r="3468" spans="19:26" x14ac:dyDescent="0.2">
      <c r="S3468" s="58">
        <v>5.3839400835939433</v>
      </c>
      <c r="T3468" s="58">
        <v>12.783995904436194</v>
      </c>
      <c r="U3468" s="58">
        <v>4.6595506035865473</v>
      </c>
      <c r="V3468" s="58">
        <v>10.955437753181689</v>
      </c>
      <c r="W3468" s="58">
        <v>0.80672690166510108</v>
      </c>
      <c r="X3468" s="58">
        <v>0.70388813645344317</v>
      </c>
      <c r="Y3468" s="58">
        <v>0.81989675315515997</v>
      </c>
      <c r="Z3468" s="58">
        <v>0.90198333201286018</v>
      </c>
    </row>
    <row r="3469" spans="19:26" x14ac:dyDescent="0.2">
      <c r="S3469" s="58">
        <v>3.3360969256118147</v>
      </c>
      <c r="T3469" s="58">
        <v>4.9692731235067242</v>
      </c>
      <c r="U3469" s="58">
        <v>3.5387802220076354</v>
      </c>
      <c r="V3469" s="58">
        <v>5.5687583472607436</v>
      </c>
      <c r="W3469" s="58">
        <v>0.77946367323191001</v>
      </c>
      <c r="X3469" s="58">
        <v>0.53852795621933669</v>
      </c>
      <c r="Y3469" s="58">
        <v>0.8154473029580972</v>
      </c>
      <c r="Z3469" s="58">
        <v>0.93303228773321467</v>
      </c>
    </row>
    <row r="3470" spans="19:26" x14ac:dyDescent="0.2">
      <c r="S3470" s="58">
        <v>3.8603290937510542</v>
      </c>
      <c r="T3470" s="58">
        <v>6.3970006293359152</v>
      </c>
      <c r="U3470" s="58">
        <v>3.9093581644053614</v>
      </c>
      <c r="V3470" s="58">
        <v>7.0488624251065923</v>
      </c>
      <c r="W3470" s="58">
        <v>0.78515064653458411</v>
      </c>
      <c r="X3470" s="58">
        <v>0.75478172197536775</v>
      </c>
      <c r="Y3470" s="58">
        <v>0.80716631586120835</v>
      </c>
      <c r="Z3470" s="58">
        <v>0.9414501107097647</v>
      </c>
    </row>
    <row r="3471" spans="19:26" x14ac:dyDescent="0.2">
      <c r="S3471" s="58">
        <v>4.3099912790352732</v>
      </c>
      <c r="T3471" s="58">
        <v>7.7084976187546097</v>
      </c>
      <c r="U3471" s="58">
        <v>3.9726932069922585</v>
      </c>
      <c r="V3471" s="58">
        <v>5.5438302688975103</v>
      </c>
      <c r="W3471" s="58">
        <v>0.84582019432475131</v>
      </c>
      <c r="X3471" s="58">
        <v>0.64866822126277457</v>
      </c>
      <c r="Y3471" s="58">
        <v>0.87197470509901676</v>
      </c>
      <c r="Z3471" s="58">
        <v>0.92227703364461222</v>
      </c>
    </row>
    <row r="3472" spans="19:26" x14ac:dyDescent="0.2">
      <c r="S3472" s="58">
        <v>3.9105281642801013</v>
      </c>
      <c r="T3472" s="58">
        <v>6.5694815738990533</v>
      </c>
      <c r="U3472" s="58">
        <v>3.731245905595348</v>
      </c>
      <c r="V3472" s="58">
        <v>6.8127850826655862</v>
      </c>
      <c r="W3472" s="58">
        <v>0.83453760780011055</v>
      </c>
      <c r="X3472" s="58">
        <v>0.66096674683590539</v>
      </c>
      <c r="Y3472" s="58">
        <v>0.83862057018680725</v>
      </c>
      <c r="Z3472" s="58">
        <v>0.92790395359711064</v>
      </c>
    </row>
    <row r="3473" spans="19:26" x14ac:dyDescent="0.2">
      <c r="S3473" s="58">
        <v>5.9629231496096606</v>
      </c>
      <c r="T3473" s="58">
        <v>16.021922168026489</v>
      </c>
      <c r="U3473" s="58">
        <v>6.1382166523680226</v>
      </c>
      <c r="V3473" s="58">
        <v>17.41526654801541</v>
      </c>
      <c r="W3473" s="58">
        <v>0.71771786124954406</v>
      </c>
      <c r="X3473" s="58">
        <v>0.72141249855628398</v>
      </c>
      <c r="Y3473" s="58">
        <v>0.77183970114538636</v>
      </c>
      <c r="Z3473" s="58">
        <v>0.898463458950442</v>
      </c>
    </row>
    <row r="3474" spans="19:26" x14ac:dyDescent="0.2">
      <c r="S3474" s="58">
        <v>3.4031808510284756</v>
      </c>
      <c r="T3474" s="58">
        <v>5.326363974751704</v>
      </c>
      <c r="U3474" s="58">
        <v>3.2808236468224345</v>
      </c>
      <c r="V3474" s="58">
        <v>4.9486077870406957</v>
      </c>
      <c r="W3474" s="58">
        <v>0.84654969416519554</v>
      </c>
      <c r="X3474" s="58">
        <v>0.63336740775672928</v>
      </c>
      <c r="Y3474" s="58">
        <v>0.79706360229469642</v>
      </c>
      <c r="Z3474" s="58">
        <v>0.92602375435910023</v>
      </c>
    </row>
    <row r="3475" spans="19:26" x14ac:dyDescent="0.2">
      <c r="S3475" s="58">
        <v>3.3262757836365813</v>
      </c>
      <c r="T3475" s="58">
        <v>5.0955197688730856</v>
      </c>
      <c r="U3475" s="58">
        <v>2.7707606902182236</v>
      </c>
      <c r="V3475" s="58">
        <v>3.8767816288069401</v>
      </c>
      <c r="W3475" s="58">
        <v>0.81921800468703843</v>
      </c>
      <c r="X3475" s="58">
        <v>0.64682054085440543</v>
      </c>
      <c r="Y3475" s="58">
        <v>0.7900268342249217</v>
      </c>
      <c r="Z3475" s="58">
        <v>0.93274290467714216</v>
      </c>
    </row>
    <row r="3476" spans="19:26" x14ac:dyDescent="0.2">
      <c r="S3476" s="58">
        <v>3.8017532133061893</v>
      </c>
      <c r="T3476" s="58">
        <v>6.0605436226950067</v>
      </c>
      <c r="U3476" s="58">
        <v>3.9759565971117099</v>
      </c>
      <c r="V3476" s="58">
        <v>6.7077972945101969</v>
      </c>
      <c r="W3476" s="58">
        <v>0.74707773649951614</v>
      </c>
      <c r="X3476" s="58">
        <v>0.66519478168989621</v>
      </c>
      <c r="Y3476" s="58">
        <v>0.81358501440028086</v>
      </c>
      <c r="Z3476" s="58">
        <v>0.94461550215521584</v>
      </c>
    </row>
    <row r="3477" spans="19:26" x14ac:dyDescent="0.2">
      <c r="S3477" s="58">
        <v>4.6436097428817256</v>
      </c>
      <c r="T3477" s="58">
        <v>8.964695823898845</v>
      </c>
      <c r="U3477" s="58">
        <v>4.6610343518764257</v>
      </c>
      <c r="V3477" s="58">
        <v>11.130282651559526</v>
      </c>
      <c r="W3477" s="58">
        <v>0.79157860540881819</v>
      </c>
      <c r="X3477" s="58">
        <v>0.71090269063243183</v>
      </c>
      <c r="Y3477" s="58">
        <v>0.8243318244283292</v>
      </c>
      <c r="Z3477" s="58">
        <v>0.91943468600850364</v>
      </c>
    </row>
    <row r="3478" spans="19:26" x14ac:dyDescent="0.2">
      <c r="S3478" s="58">
        <v>4.7133755872248901</v>
      </c>
      <c r="T3478" s="58">
        <v>9.420219284484169</v>
      </c>
      <c r="U3478" s="58">
        <v>4.5675598856490369</v>
      </c>
      <c r="V3478" s="58">
        <v>9.9686789440388441</v>
      </c>
      <c r="W3478" s="58">
        <v>0.7953074341007289</v>
      </c>
      <c r="X3478" s="58">
        <v>0.51815779031691767</v>
      </c>
      <c r="Y3478" s="58">
        <v>0.81174438180361153</v>
      </c>
      <c r="Z3478" s="58">
        <v>0.89929200114868757</v>
      </c>
    </row>
    <row r="3479" spans="19:26" x14ac:dyDescent="0.2">
      <c r="S3479" s="58">
        <v>4.656007935545639</v>
      </c>
      <c r="T3479" s="58">
        <v>9.7696709894360243</v>
      </c>
      <c r="U3479" s="58">
        <v>4.5888526256256306</v>
      </c>
      <c r="V3479" s="58">
        <v>9.258747077333215</v>
      </c>
      <c r="W3479" s="58">
        <v>0.84543362865097904</v>
      </c>
      <c r="X3479" s="58">
        <v>0.65580874718170623</v>
      </c>
      <c r="Y3479" s="58">
        <v>0.79709738904946081</v>
      </c>
      <c r="Z3479" s="58">
        <v>0.90164441649341298</v>
      </c>
    </row>
    <row r="3480" spans="19:26" x14ac:dyDescent="0.2">
      <c r="S3480" s="58">
        <v>3.4984402294036285</v>
      </c>
      <c r="T3480" s="58">
        <v>5.1979515775281095</v>
      </c>
      <c r="U3480" s="58">
        <v>3.2893617569003681</v>
      </c>
      <c r="V3480" s="58">
        <v>4.3766875687760507</v>
      </c>
      <c r="W3480" s="58">
        <v>0.73439333433387533</v>
      </c>
      <c r="X3480" s="58">
        <v>0.56845749269417856</v>
      </c>
      <c r="Y3480" s="58">
        <v>0.83217085272208369</v>
      </c>
      <c r="Z3480" s="58">
        <v>0.94977405086447486</v>
      </c>
    </row>
    <row r="3481" spans="19:26" x14ac:dyDescent="0.2">
      <c r="S3481" s="58">
        <v>3.8289285666464581</v>
      </c>
      <c r="T3481" s="58">
        <v>6.589820240156449</v>
      </c>
      <c r="U3481" s="58">
        <v>4.1060556923521547</v>
      </c>
      <c r="V3481" s="58">
        <v>6.3098041103128191</v>
      </c>
      <c r="W3481" s="58">
        <v>0.83038350098676594</v>
      </c>
      <c r="X3481" s="58">
        <v>0.65018425118899348</v>
      </c>
      <c r="Y3481" s="58">
        <v>0.78313511095542077</v>
      </c>
      <c r="Z3481" s="58">
        <v>0.91580469165658129</v>
      </c>
    </row>
    <row r="3482" spans="19:26" x14ac:dyDescent="0.2">
      <c r="S3482" s="58">
        <v>4.3781924576962314</v>
      </c>
      <c r="T3482" s="58">
        <v>7.3326433060748437</v>
      </c>
      <c r="U3482" s="58">
        <v>4.5642651422895391</v>
      </c>
      <c r="V3482" s="58">
        <v>7.9581574191905871</v>
      </c>
      <c r="W3482" s="58">
        <v>0.75592770271205534</v>
      </c>
      <c r="X3482" s="58">
        <v>0.6937088396894513</v>
      </c>
      <c r="Y3482" s="58">
        <v>0.89122801780295091</v>
      </c>
      <c r="Z3482" s="58">
        <v>0.95215031307860987</v>
      </c>
    </row>
    <row r="3483" spans="19:26" x14ac:dyDescent="0.2">
      <c r="S3483" s="58">
        <v>4.4114233305005603</v>
      </c>
      <c r="T3483" s="58">
        <v>8.0845338396676567</v>
      </c>
      <c r="U3483" s="58">
        <v>4.3898389426123492</v>
      </c>
      <c r="V3483" s="58">
        <v>6.7307559627157652</v>
      </c>
      <c r="W3483" s="58">
        <v>0.820687989664874</v>
      </c>
      <c r="X3483" s="58">
        <v>0.6504607470353212</v>
      </c>
      <c r="Y3483" s="58">
        <v>0.84855578658123221</v>
      </c>
      <c r="Z3483" s="58">
        <v>0.91937481135373489</v>
      </c>
    </row>
    <row r="3484" spans="19:26" x14ac:dyDescent="0.2">
      <c r="S3484" s="58">
        <v>5.1620258696983496</v>
      </c>
      <c r="T3484" s="58">
        <v>12.084723760132936</v>
      </c>
      <c r="U3484" s="58">
        <v>5.8463238963049449</v>
      </c>
      <c r="V3484" s="58">
        <v>18.54082154654294</v>
      </c>
      <c r="W3484" s="58">
        <v>0.80667146008346247</v>
      </c>
      <c r="X3484" s="58">
        <v>0.74585389338838048</v>
      </c>
      <c r="Y3484" s="58">
        <v>0.79273437374829014</v>
      </c>
      <c r="Z3484" s="58">
        <v>0.90260844996279888</v>
      </c>
    </row>
    <row r="3485" spans="19:26" x14ac:dyDescent="0.2">
      <c r="S3485" s="58">
        <v>6.5083944675772569</v>
      </c>
      <c r="T3485" s="58">
        <v>25.020682731193205</v>
      </c>
      <c r="U3485" s="58">
        <v>5.3441456373338756</v>
      </c>
      <c r="V3485" s="58">
        <v>19.495861470150242</v>
      </c>
      <c r="W3485" s="58">
        <v>0.78222599224783307</v>
      </c>
      <c r="X3485" s="58">
        <v>0.6874329894329223</v>
      </c>
      <c r="Y3485" s="58">
        <v>0.77510829854925734</v>
      </c>
      <c r="Z3485" s="58">
        <v>0.88368205757902962</v>
      </c>
    </row>
    <row r="3486" spans="19:26" x14ac:dyDescent="0.2">
      <c r="S3486" s="58">
        <v>4.1005441849466999</v>
      </c>
      <c r="T3486" s="58">
        <v>6.7943768446371502</v>
      </c>
      <c r="U3486" s="58">
        <v>3.6239845054079587</v>
      </c>
      <c r="V3486" s="58">
        <v>5.859004031340918</v>
      </c>
      <c r="W3486" s="58">
        <v>0.74542993782356226</v>
      </c>
      <c r="X3486" s="58">
        <v>0.67148117755746517</v>
      </c>
      <c r="Y3486" s="58">
        <v>0.83176223484435619</v>
      </c>
      <c r="Z3486" s="58">
        <v>0.94244548582823773</v>
      </c>
    </row>
    <row r="3487" spans="19:26" x14ac:dyDescent="0.2">
      <c r="S3487" s="58">
        <v>4.9061322473577382</v>
      </c>
      <c r="T3487" s="58">
        <v>9.8825312248688384</v>
      </c>
      <c r="U3487" s="58">
        <v>4.2193013673418607</v>
      </c>
      <c r="V3487" s="58">
        <v>7.8685930313197971</v>
      </c>
      <c r="W3487" s="58">
        <v>0.78874345420250269</v>
      </c>
      <c r="X3487" s="58">
        <v>0.74901407820596611</v>
      </c>
      <c r="Y3487" s="58">
        <v>0.83580374015617498</v>
      </c>
      <c r="Z3487" s="58">
        <v>0.92025007861090402</v>
      </c>
    </row>
    <row r="3488" spans="19:26" x14ac:dyDescent="0.2">
      <c r="S3488" s="58">
        <v>3.0915938312426685</v>
      </c>
      <c r="T3488" s="58">
        <v>4.4325508609951809</v>
      </c>
      <c r="U3488" s="58">
        <v>2.94156451654352</v>
      </c>
      <c r="V3488" s="58">
        <v>5.7565516836962258</v>
      </c>
      <c r="W3488" s="58">
        <v>0.7877724197915954</v>
      </c>
      <c r="X3488" s="58">
        <v>0.59877647553285507</v>
      </c>
      <c r="Y3488" s="58">
        <v>0.81144451159957975</v>
      </c>
      <c r="Z3488" s="58">
        <v>0.94812161357130409</v>
      </c>
    </row>
    <row r="3489" spans="19:26" x14ac:dyDescent="0.2">
      <c r="S3489" s="58">
        <v>3.0181482125844594</v>
      </c>
      <c r="T3489" s="58">
        <v>4.3100212886817832</v>
      </c>
      <c r="U3489" s="58">
        <v>2.8146363655105944</v>
      </c>
      <c r="V3489" s="58">
        <v>3.5563696528403992</v>
      </c>
      <c r="W3489" s="58">
        <v>0.85070796867886589</v>
      </c>
      <c r="X3489" s="58">
        <v>0.56113040830069416</v>
      </c>
      <c r="Y3489" s="58">
        <v>0.83479261436490282</v>
      </c>
      <c r="Z3489" s="58">
        <v>0.9379975243592874</v>
      </c>
    </row>
    <row r="3490" spans="19:26" x14ac:dyDescent="0.2">
      <c r="S3490" s="58">
        <v>4.9076585020246082</v>
      </c>
      <c r="T3490" s="58">
        <v>10.18898251503443</v>
      </c>
      <c r="U3490" s="58">
        <v>4.9334407876124384</v>
      </c>
      <c r="V3490" s="58">
        <v>12.98840885950745</v>
      </c>
      <c r="W3490" s="58">
        <v>0.79179078594241115</v>
      </c>
      <c r="X3490" s="58">
        <v>0.70936394596322316</v>
      </c>
      <c r="Y3490" s="58">
        <v>0.81551120849829617</v>
      </c>
      <c r="Z3490" s="58">
        <v>0.91180646453423153</v>
      </c>
    </row>
    <row r="3491" spans="19:26" x14ac:dyDescent="0.2">
      <c r="S3491" s="58">
        <v>3.5290553976014576</v>
      </c>
      <c r="T3491" s="58">
        <v>5.4057510550111951</v>
      </c>
      <c r="U3491" s="58">
        <v>3.5783379422940853</v>
      </c>
      <c r="V3491" s="58">
        <v>5.6018100602358603</v>
      </c>
      <c r="W3491" s="58">
        <v>0.75288136415899809</v>
      </c>
      <c r="X3491" s="58">
        <v>0.59640570467188392</v>
      </c>
      <c r="Y3491" s="58">
        <v>0.80531782315764555</v>
      </c>
      <c r="Z3491" s="58">
        <v>0.93916427049853013</v>
      </c>
    </row>
    <row r="3492" spans="19:26" x14ac:dyDescent="0.2">
      <c r="S3492" s="58">
        <v>4.8828038237914395</v>
      </c>
      <c r="T3492" s="58">
        <v>9.402093103967216</v>
      </c>
      <c r="U3492" s="58">
        <v>4.7567153730071787</v>
      </c>
      <c r="V3492" s="58">
        <v>8.3089151028952131</v>
      </c>
      <c r="W3492" s="58">
        <v>0.74107334823558613</v>
      </c>
      <c r="X3492" s="58">
        <v>0.69727267383108238</v>
      </c>
      <c r="Y3492" s="58">
        <v>0.82688593446100189</v>
      </c>
      <c r="Z3492" s="58">
        <v>0.92447190184168071</v>
      </c>
    </row>
    <row r="3493" spans="19:26" x14ac:dyDescent="0.2">
      <c r="S3493" s="58">
        <v>6.0598282764166669</v>
      </c>
      <c r="T3493" s="58">
        <v>13.804449402544996</v>
      </c>
      <c r="U3493" s="58">
        <v>6.5791096146440955</v>
      </c>
      <c r="V3493" s="58">
        <v>16.464179317577532</v>
      </c>
      <c r="W3493" s="58">
        <v>0.70320949033053015</v>
      </c>
      <c r="X3493" s="58">
        <v>0.69953658477576253</v>
      </c>
      <c r="Y3493" s="58">
        <v>0.8410570870046542</v>
      </c>
      <c r="Z3493" s="58">
        <v>0.91479054248636082</v>
      </c>
    </row>
    <row r="3494" spans="19:26" x14ac:dyDescent="0.2">
      <c r="S3494" s="58">
        <v>3.773523427881377</v>
      </c>
      <c r="T3494" s="58">
        <v>6.1109235355977987</v>
      </c>
      <c r="U3494" s="58">
        <v>3.0939656497708121</v>
      </c>
      <c r="V3494" s="58">
        <v>5.6326164902077913</v>
      </c>
      <c r="W3494" s="58">
        <v>0.80205968975428621</v>
      </c>
      <c r="X3494" s="58">
        <v>0.59997239939148161</v>
      </c>
      <c r="Y3494" s="58">
        <v>0.82818166762316869</v>
      </c>
      <c r="Z3494" s="58">
        <v>0.92788431511616642</v>
      </c>
    </row>
    <row r="3495" spans="19:26" x14ac:dyDescent="0.2">
      <c r="S3495" s="58">
        <v>6.745897949465351</v>
      </c>
      <c r="T3495" s="58">
        <v>17.836629091854622</v>
      </c>
      <c r="U3495" s="58">
        <v>6.1095041330689579</v>
      </c>
      <c r="V3495" s="58">
        <v>19.040570334102682</v>
      </c>
      <c r="W3495" s="58">
        <v>0.68674759861115409</v>
      </c>
      <c r="X3495" s="58">
        <v>0.66996018021042092</v>
      </c>
      <c r="Y3495" s="58">
        <v>0.82707488781091509</v>
      </c>
      <c r="Z3495" s="58">
        <v>0.90317174853773019</v>
      </c>
    </row>
    <row r="3496" spans="19:26" x14ac:dyDescent="0.2">
      <c r="S3496" s="58">
        <v>4.3645668374545679</v>
      </c>
      <c r="T3496" s="58">
        <v>7.8358699522355213</v>
      </c>
      <c r="U3496" s="58">
        <v>4.2997776767048954</v>
      </c>
      <c r="V3496" s="58">
        <v>7.4961207629256865</v>
      </c>
      <c r="W3496" s="58">
        <v>0.84544761355246612</v>
      </c>
      <c r="X3496" s="58">
        <v>0.68506737783437299</v>
      </c>
      <c r="Y3496" s="58">
        <v>0.88083148247076737</v>
      </c>
      <c r="Z3496" s="58">
        <v>0.92670231662104852</v>
      </c>
    </row>
    <row r="3497" spans="19:26" x14ac:dyDescent="0.2">
      <c r="S3497" s="58">
        <v>5.2649196382785783</v>
      </c>
      <c r="T3497" s="58">
        <v>10.48522793834235</v>
      </c>
      <c r="U3497" s="58">
        <v>6.3555621689082349</v>
      </c>
      <c r="V3497" s="58">
        <v>12.038697517960172</v>
      </c>
      <c r="W3497" s="58">
        <v>0.74750451997802492</v>
      </c>
      <c r="X3497" s="58">
        <v>0.59957992870085985</v>
      </c>
      <c r="Y3497" s="58">
        <v>0.86853445985035038</v>
      </c>
      <c r="Z3497" s="58">
        <v>0.91548775513307434</v>
      </c>
    </row>
    <row r="3498" spans="19:26" x14ac:dyDescent="0.2">
      <c r="S3498" s="58">
        <v>2.59514197989516</v>
      </c>
      <c r="T3498" s="58">
        <v>3.494339957149172</v>
      </c>
      <c r="U3498" s="58">
        <v>2.733015820084006</v>
      </c>
      <c r="V3498" s="58">
        <v>3.2566053755699573</v>
      </c>
      <c r="W3498" s="58">
        <v>0.87485791566664284</v>
      </c>
      <c r="X3498" s="58">
        <v>0.54581631450339363</v>
      </c>
      <c r="Y3498" s="58">
        <v>0.79285652959788533</v>
      </c>
      <c r="Z3498" s="58">
        <v>0.93485919253852645</v>
      </c>
    </row>
    <row r="3499" spans="19:26" x14ac:dyDescent="0.2">
      <c r="S3499" s="58">
        <v>4.0077072320771521</v>
      </c>
      <c r="T3499" s="58">
        <v>6.6894892407347024</v>
      </c>
      <c r="U3499" s="58">
        <v>3.9138580327898391</v>
      </c>
      <c r="V3499" s="58">
        <v>6.349751449599454</v>
      </c>
      <c r="W3499" s="58">
        <v>0.79065223644012628</v>
      </c>
      <c r="X3499" s="58">
        <v>0.78716848221007674</v>
      </c>
      <c r="Y3499" s="58">
        <v>0.83936176477324254</v>
      </c>
      <c r="Z3499" s="58">
        <v>0.94985779598872055</v>
      </c>
    </row>
    <row r="3500" spans="19:26" x14ac:dyDescent="0.2">
      <c r="S3500" s="58">
        <v>3.6778346659500771</v>
      </c>
      <c r="T3500" s="58">
        <v>5.9575271062628428</v>
      </c>
      <c r="U3500" s="58">
        <v>3.9298362596602043</v>
      </c>
      <c r="V3500" s="58">
        <v>7.3850063807548239</v>
      </c>
      <c r="W3500" s="58">
        <v>0.79546522289976374</v>
      </c>
      <c r="X3500" s="58">
        <v>0.66395831921577608</v>
      </c>
      <c r="Y3500" s="58">
        <v>0.79647870948999799</v>
      </c>
      <c r="Z3500" s="58">
        <v>0.93080448351638645</v>
      </c>
    </row>
    <row r="3501" spans="19:26" x14ac:dyDescent="0.2">
      <c r="S3501" s="58">
        <v>5.1390005617095662</v>
      </c>
      <c r="T3501" s="58">
        <v>10.815547459025872</v>
      </c>
      <c r="U3501" s="58">
        <v>4.6852659842731574</v>
      </c>
      <c r="V3501" s="58">
        <v>9.2357708462446819</v>
      </c>
      <c r="W3501" s="58">
        <v>0.72308944139179498</v>
      </c>
      <c r="X3501" s="58">
        <v>0.64854353136630449</v>
      </c>
      <c r="Y3501" s="58">
        <v>0.78814568930626716</v>
      </c>
      <c r="Z3501" s="58">
        <v>0.90928253328720321</v>
      </c>
    </row>
    <row r="3502" spans="19:26" x14ac:dyDescent="0.2">
      <c r="S3502" s="58">
        <v>3.3350082351925385</v>
      </c>
      <c r="T3502" s="58">
        <v>5.0173361828809142</v>
      </c>
      <c r="U3502" s="58">
        <v>3.2116468124442168</v>
      </c>
      <c r="V3502" s="58">
        <v>4.9237862819114646</v>
      </c>
      <c r="W3502" s="58">
        <v>0.81408863187989344</v>
      </c>
      <c r="X3502" s="58">
        <v>0.54525635504259551</v>
      </c>
      <c r="Y3502" s="58">
        <v>0.82217826297140806</v>
      </c>
      <c r="Z3502" s="58">
        <v>0.92893958991020842</v>
      </c>
    </row>
    <row r="3503" spans="19:26" x14ac:dyDescent="0.2">
      <c r="S3503" s="58">
        <v>5.1311208062692915</v>
      </c>
      <c r="T3503" s="58">
        <v>11.515524100504125</v>
      </c>
      <c r="U3503" s="58">
        <v>5.0231258926118132</v>
      </c>
      <c r="V3503" s="58">
        <v>10.68660821395226</v>
      </c>
      <c r="W3503" s="58">
        <v>0.77230371730979874</v>
      </c>
      <c r="X3503" s="58">
        <v>0.64095829780837243</v>
      </c>
      <c r="Y3503" s="58">
        <v>0.78792869075578831</v>
      </c>
      <c r="Z3503" s="58">
        <v>0.90068159535569714</v>
      </c>
    </row>
    <row r="3504" spans="19:26" x14ac:dyDescent="0.2">
      <c r="S3504" s="58">
        <v>4.1239649003122443</v>
      </c>
      <c r="T3504" s="58">
        <v>6.8555129890430919</v>
      </c>
      <c r="U3504" s="58">
        <v>4.1784269854145339</v>
      </c>
      <c r="V3504" s="58">
        <v>6.4944732414268698</v>
      </c>
      <c r="W3504" s="58">
        <v>0.76601843841224171</v>
      </c>
      <c r="X3504" s="58">
        <v>0.68982994051111246</v>
      </c>
      <c r="Y3504" s="58">
        <v>0.85196396417720555</v>
      </c>
      <c r="Z3504" s="58">
        <v>0.94457220618069104</v>
      </c>
    </row>
    <row r="3505" spans="19:26" x14ac:dyDescent="0.2">
      <c r="S3505" s="58">
        <v>3.9832380304707224</v>
      </c>
      <c r="T3505" s="58">
        <v>6.6163013115420721</v>
      </c>
      <c r="U3505" s="58">
        <v>4.4910061202151343</v>
      </c>
      <c r="V3505" s="58">
        <v>7.4278845814258379</v>
      </c>
      <c r="W3505" s="58">
        <v>0.76365867629091588</v>
      </c>
      <c r="X3505" s="58">
        <v>0.67574374778762936</v>
      </c>
      <c r="Y3505" s="58">
        <v>0.8174500499479932</v>
      </c>
      <c r="Z3505" s="58">
        <v>0.93697471269968846</v>
      </c>
    </row>
    <row r="3506" spans="19:26" x14ac:dyDescent="0.2">
      <c r="S3506" s="58">
        <v>4.3823503057275381</v>
      </c>
      <c r="T3506" s="58">
        <v>7.7154136228527577</v>
      </c>
      <c r="U3506" s="58">
        <v>4.1227998811658058</v>
      </c>
      <c r="V3506" s="58">
        <v>7.4116038458030982</v>
      </c>
      <c r="W3506" s="58">
        <v>0.78737808423501765</v>
      </c>
      <c r="X3506" s="58">
        <v>0.69355003570297791</v>
      </c>
      <c r="Y3506" s="58">
        <v>0.85937345003272292</v>
      </c>
      <c r="Z3506" s="58">
        <v>0.93398521072362484</v>
      </c>
    </row>
    <row r="3507" spans="19:26" x14ac:dyDescent="0.2">
      <c r="S3507" s="58">
        <v>3.6388638845456782</v>
      </c>
      <c r="T3507" s="58">
        <v>5.5956889585997933</v>
      </c>
      <c r="U3507" s="58">
        <v>3.7397988996117912</v>
      </c>
      <c r="V3507" s="58">
        <v>5.3708459188331839</v>
      </c>
      <c r="W3507" s="58">
        <v>0.76030064013066612</v>
      </c>
      <c r="X3507" s="58">
        <v>0.53776229474092818</v>
      </c>
      <c r="Y3507" s="58">
        <v>0.83657486875689868</v>
      </c>
      <c r="Z3507" s="58">
        <v>0.93408845576002142</v>
      </c>
    </row>
    <row r="3508" spans="19:26" x14ac:dyDescent="0.2">
      <c r="S3508" s="58">
        <v>7.4055083835968976</v>
      </c>
      <c r="T3508" s="58">
        <v>18.995613311393971</v>
      </c>
      <c r="U3508" s="58">
        <v>7.4464307939097356</v>
      </c>
      <c r="V3508" s="58">
        <v>19.232948277238744</v>
      </c>
      <c r="W3508" s="58">
        <v>0.6731778056186748</v>
      </c>
      <c r="X3508" s="58">
        <v>0.6971135265824222</v>
      </c>
      <c r="Y3508" s="58">
        <v>0.88450218797746294</v>
      </c>
      <c r="Z3508" s="58">
        <v>0.91220026551363664</v>
      </c>
    </row>
    <row r="3509" spans="19:26" x14ac:dyDescent="0.2">
      <c r="S3509" s="58">
        <v>3.724945713113502</v>
      </c>
      <c r="T3509" s="58">
        <v>5.8371817919850839</v>
      </c>
      <c r="U3509" s="58">
        <v>3.8417790702807628</v>
      </c>
      <c r="V3509" s="58">
        <v>5.5339117051884745</v>
      </c>
      <c r="W3509" s="58">
        <v>0.77782587642702794</v>
      </c>
      <c r="X3509" s="58">
        <v>0.58681270416083908</v>
      </c>
      <c r="Y3509" s="58">
        <v>0.84544671673097038</v>
      </c>
      <c r="Z3509" s="58">
        <v>0.93731472706104879</v>
      </c>
    </row>
    <row r="3510" spans="19:26" x14ac:dyDescent="0.2">
      <c r="S3510" s="58">
        <v>5.3354965883912238</v>
      </c>
      <c r="T3510" s="58">
        <v>11.214471567654323</v>
      </c>
      <c r="U3510" s="58">
        <v>6.3511629705039638</v>
      </c>
      <c r="V3510" s="58">
        <v>13.430019647450441</v>
      </c>
      <c r="W3510" s="58">
        <v>0.71159547518141286</v>
      </c>
      <c r="X3510" s="58">
        <v>0.70840144254747628</v>
      </c>
      <c r="Y3510" s="58">
        <v>0.80535453310569582</v>
      </c>
      <c r="Z3510" s="58">
        <v>0.91751291024219372</v>
      </c>
    </row>
    <row r="3511" spans="19:26" x14ac:dyDescent="0.2">
      <c r="S3511" s="58">
        <v>5.3700611936832185</v>
      </c>
      <c r="T3511" s="58">
        <v>12.392131985119878</v>
      </c>
      <c r="U3511" s="58">
        <v>5.4875092085949575</v>
      </c>
      <c r="V3511" s="58">
        <v>10.078483528895214</v>
      </c>
      <c r="W3511" s="58">
        <v>0.80737477081159248</v>
      </c>
      <c r="X3511" s="58">
        <v>0.68982826688905019</v>
      </c>
      <c r="Y3511" s="58">
        <v>0.83490475557817689</v>
      </c>
      <c r="Z3511" s="58">
        <v>0.90399935482415283</v>
      </c>
    </row>
    <row r="3512" spans="19:26" x14ac:dyDescent="0.2">
      <c r="S3512" s="58">
        <v>4.0963430853574048</v>
      </c>
      <c r="T3512" s="58">
        <v>6.9367461760953546</v>
      </c>
      <c r="U3512" s="58">
        <v>3.2519086897204588</v>
      </c>
      <c r="V3512" s="58">
        <v>6.0951599107503451</v>
      </c>
      <c r="W3512" s="58">
        <v>0.7672159859261285</v>
      </c>
      <c r="X3512" s="58">
        <v>0.62102218281599575</v>
      </c>
      <c r="Y3512" s="58">
        <v>0.82314058668479673</v>
      </c>
      <c r="Z3512" s="58">
        <v>0.92795317787864007</v>
      </c>
    </row>
    <row r="3513" spans="19:26" x14ac:dyDescent="0.2">
      <c r="S3513" s="58">
        <v>4.2569074703556611</v>
      </c>
      <c r="T3513" s="58">
        <v>7.7929623104914372</v>
      </c>
      <c r="U3513" s="58">
        <v>3.9816780271263315</v>
      </c>
      <c r="V3513" s="58">
        <v>5.3653817092624134</v>
      </c>
      <c r="W3513" s="58">
        <v>0.80250529580505015</v>
      </c>
      <c r="X3513" s="58">
        <v>0.71825721170542267</v>
      </c>
      <c r="Y3513" s="58">
        <v>0.80182053925173247</v>
      </c>
      <c r="Z3513" s="58">
        <v>0.92119059820751015</v>
      </c>
    </row>
    <row r="3514" spans="19:26" x14ac:dyDescent="0.2">
      <c r="S3514" s="58">
        <v>5.7168477844955117</v>
      </c>
      <c r="T3514" s="58">
        <v>14.047557453707482</v>
      </c>
      <c r="U3514" s="58">
        <v>6.4201863733056772</v>
      </c>
      <c r="V3514" s="58">
        <v>17.106085357945396</v>
      </c>
      <c r="W3514" s="58">
        <v>0.83471497817502194</v>
      </c>
      <c r="X3514" s="58">
        <v>0.75572500029937806</v>
      </c>
      <c r="Y3514" s="58">
        <v>0.8750741074320505</v>
      </c>
      <c r="Z3514" s="58">
        <v>0.90569198510842475</v>
      </c>
    </row>
    <row r="3515" spans="19:26" x14ac:dyDescent="0.2">
      <c r="S3515" s="58">
        <v>4.3061941784672726</v>
      </c>
      <c r="T3515" s="58">
        <v>7.3148530732192345</v>
      </c>
      <c r="U3515" s="58">
        <v>4.4677841519664936</v>
      </c>
      <c r="V3515" s="58">
        <v>8.3097072202831974</v>
      </c>
      <c r="W3515" s="58">
        <v>0.77509094848207416</v>
      </c>
      <c r="X3515" s="58">
        <v>0.672287367982766</v>
      </c>
      <c r="Y3515" s="58">
        <v>0.87501140896749552</v>
      </c>
      <c r="Z3515" s="58">
        <v>0.94090578830816263</v>
      </c>
    </row>
    <row r="3516" spans="19:26" x14ac:dyDescent="0.2">
      <c r="S3516" s="58">
        <v>4.0727970534705831</v>
      </c>
      <c r="T3516" s="58">
        <v>6.8135942344823501</v>
      </c>
      <c r="U3516" s="58">
        <v>3.581024204432611</v>
      </c>
      <c r="V3516" s="58">
        <v>5.3003332548688311</v>
      </c>
      <c r="W3516" s="58">
        <v>0.72645207791065469</v>
      </c>
      <c r="X3516" s="58">
        <v>0.64211313180530649</v>
      </c>
      <c r="Y3516" s="58">
        <v>0.79750664253383052</v>
      </c>
      <c r="Z3516" s="58">
        <v>0.93379691658864838</v>
      </c>
    </row>
    <row r="3517" spans="19:26" x14ac:dyDescent="0.2">
      <c r="S3517" s="58">
        <v>5.5851574460313893</v>
      </c>
      <c r="T3517" s="58">
        <v>14.518367490206957</v>
      </c>
      <c r="U3517" s="58">
        <v>5.8803932519909985</v>
      </c>
      <c r="V3517" s="58">
        <v>17.102600527429921</v>
      </c>
      <c r="W3517" s="58">
        <v>0.79930360868879413</v>
      </c>
      <c r="X3517" s="58">
        <v>0.76808980758282674</v>
      </c>
      <c r="Y3517" s="58">
        <v>0.79897828330466258</v>
      </c>
      <c r="Z3517" s="58">
        <v>0.89938244940408618</v>
      </c>
    </row>
    <row r="3518" spans="19:26" x14ac:dyDescent="0.2">
      <c r="S3518" s="58">
        <v>5.7580240380372789</v>
      </c>
      <c r="T3518" s="58">
        <v>15.32351092754149</v>
      </c>
      <c r="U3518" s="58">
        <v>4.8749664047305146</v>
      </c>
      <c r="V3518" s="58">
        <v>13.934269015538199</v>
      </c>
      <c r="W3518" s="58">
        <v>0.8069992793948102</v>
      </c>
      <c r="X3518" s="58">
        <v>0.72559664521611855</v>
      </c>
      <c r="Y3518" s="58">
        <v>0.81826323279622126</v>
      </c>
      <c r="Z3518" s="58">
        <v>0.89738555393138897</v>
      </c>
    </row>
    <row r="3519" spans="19:26" x14ac:dyDescent="0.2">
      <c r="S3519" s="58">
        <v>3.1852978324141934</v>
      </c>
      <c r="T3519" s="58">
        <v>4.6597456709397953</v>
      </c>
      <c r="U3519" s="58">
        <v>3.1733712228082998</v>
      </c>
      <c r="V3519" s="58">
        <v>4.7976309472677512</v>
      </c>
      <c r="W3519" s="58">
        <v>0.8018097485618686</v>
      </c>
      <c r="X3519" s="58">
        <v>0.55003956141848176</v>
      </c>
      <c r="Y3519" s="58">
        <v>0.81448852485940959</v>
      </c>
      <c r="Z3519" s="58">
        <v>0.93457073783469158</v>
      </c>
    </row>
    <row r="3520" spans="19:26" x14ac:dyDescent="0.2">
      <c r="S3520" s="58">
        <v>4.405004125561482</v>
      </c>
      <c r="T3520" s="58">
        <v>7.9439401750904688</v>
      </c>
      <c r="U3520" s="58">
        <v>4.8326139366789009</v>
      </c>
      <c r="V3520" s="58">
        <v>8.0698087184987948</v>
      </c>
      <c r="W3520" s="58">
        <v>0.77054125740523938</v>
      </c>
      <c r="X3520" s="58">
        <v>0.64942305854258842</v>
      </c>
      <c r="Y3520" s="58">
        <v>0.82368898644450173</v>
      </c>
      <c r="Z3520" s="58">
        <v>0.92302936608806563</v>
      </c>
    </row>
    <row r="3521" spans="19:26" x14ac:dyDescent="0.2">
      <c r="S3521" s="58">
        <v>7.4038351865211505</v>
      </c>
      <c r="T3521" s="58">
        <v>23.954869861325047</v>
      </c>
      <c r="U3521" s="58">
        <v>8.3706517834714518</v>
      </c>
      <c r="V3521" s="58">
        <v>29.711692050870234</v>
      </c>
      <c r="W3521" s="58">
        <v>0.70405234408184358</v>
      </c>
      <c r="X3521" s="58">
        <v>0.72683538529846448</v>
      </c>
      <c r="Y3521" s="58">
        <v>0.83920888364534529</v>
      </c>
      <c r="Z3521" s="58">
        <v>0.89645377536407211</v>
      </c>
    </row>
    <row r="3522" spans="19:26" x14ac:dyDescent="0.2">
      <c r="S3522" s="58">
        <v>7.2033702683135772</v>
      </c>
      <c r="T3522" s="58">
        <v>22.788468168863066</v>
      </c>
      <c r="U3522" s="58">
        <v>8.3700427664098562</v>
      </c>
      <c r="V3522" s="58">
        <v>28.254014962392286</v>
      </c>
      <c r="W3522" s="58">
        <v>0.73758821313454337</v>
      </c>
      <c r="X3522" s="58">
        <v>0.618546919505091</v>
      </c>
      <c r="Y3522" s="58">
        <v>0.86312092059574186</v>
      </c>
      <c r="Z3522" s="58">
        <v>0.89169809535529276</v>
      </c>
    </row>
    <row r="3523" spans="19:26" x14ac:dyDescent="0.2">
      <c r="S3523" s="58">
        <v>5.9044835305859733</v>
      </c>
      <c r="T3523" s="58">
        <v>15.011367099028016</v>
      </c>
      <c r="U3523" s="58">
        <v>5.4808095871162914</v>
      </c>
      <c r="V3523" s="58">
        <v>13.188729490618393</v>
      </c>
      <c r="W3523" s="58">
        <v>0.76325330616556741</v>
      </c>
      <c r="X3523" s="58">
        <v>0.62324980088055626</v>
      </c>
      <c r="Y3523" s="58">
        <v>0.82480840757940765</v>
      </c>
      <c r="Z3523" s="58">
        <v>0.89696765905522413</v>
      </c>
    </row>
    <row r="3524" spans="19:26" x14ac:dyDescent="0.2">
      <c r="S3524" s="58">
        <v>4.3606784744052209</v>
      </c>
      <c r="T3524" s="58">
        <v>8.1938279287994753</v>
      </c>
      <c r="U3524" s="58">
        <v>4.4760376746708834</v>
      </c>
      <c r="V3524" s="58">
        <v>9.5257712451519367</v>
      </c>
      <c r="W3524" s="58">
        <v>0.83680716221943585</v>
      </c>
      <c r="X3524" s="58">
        <v>0.66028603263080576</v>
      </c>
      <c r="Y3524" s="58">
        <v>0.82293293901385334</v>
      </c>
      <c r="Z3524" s="58">
        <v>0.91334043585483105</v>
      </c>
    </row>
    <row r="3525" spans="19:26" x14ac:dyDescent="0.2">
      <c r="S3525" s="58">
        <v>3.3936769309074966</v>
      </c>
      <c r="T3525" s="58">
        <v>5.1277854406902303</v>
      </c>
      <c r="U3525" s="58">
        <v>3.5371618192357568</v>
      </c>
      <c r="V3525" s="58">
        <v>5.5494676813801798</v>
      </c>
      <c r="W3525" s="58">
        <v>0.74594864082939283</v>
      </c>
      <c r="X3525" s="58">
        <v>0.65262244899941346</v>
      </c>
      <c r="Y3525" s="58">
        <v>0.78296501868683333</v>
      </c>
      <c r="Z3525" s="58">
        <v>0.94621673558437713</v>
      </c>
    </row>
    <row r="3526" spans="19:26" x14ac:dyDescent="0.2">
      <c r="S3526" s="58">
        <v>4.0454356721043032</v>
      </c>
      <c r="T3526" s="58">
        <v>6.9673174009333119</v>
      </c>
      <c r="U3526" s="58">
        <v>4.1085320346509295</v>
      </c>
      <c r="V3526" s="58">
        <v>6.8784768421112883</v>
      </c>
      <c r="W3526" s="58">
        <v>0.78251035090218335</v>
      </c>
      <c r="X3526" s="58">
        <v>0.68157851141271286</v>
      </c>
      <c r="Y3526" s="58">
        <v>0.80384413842609459</v>
      </c>
      <c r="Z3526" s="58">
        <v>0.92742748324655722</v>
      </c>
    </row>
    <row r="3527" spans="19:26" x14ac:dyDescent="0.2">
      <c r="S3527" s="58">
        <v>3.9414472619607186</v>
      </c>
      <c r="T3527" s="58">
        <v>6.7284200644483283</v>
      </c>
      <c r="U3527" s="58">
        <v>4.1770564178003307</v>
      </c>
      <c r="V3527" s="58">
        <v>5.2860507908380256</v>
      </c>
      <c r="W3527" s="58">
        <v>0.80275866885452019</v>
      </c>
      <c r="X3527" s="58">
        <v>0.64976543592641067</v>
      </c>
      <c r="Y3527" s="58">
        <v>0.80363353156824213</v>
      </c>
      <c r="Z3527" s="58">
        <v>0.92274914917108319</v>
      </c>
    </row>
    <row r="3528" spans="19:26" x14ac:dyDescent="0.2">
      <c r="S3528" s="58">
        <v>4.6581129278324216</v>
      </c>
      <c r="T3528" s="58">
        <v>8.8938864668018063</v>
      </c>
      <c r="U3528" s="58">
        <v>4.263691527413922</v>
      </c>
      <c r="V3528" s="58">
        <v>7.0176426682756121</v>
      </c>
      <c r="W3528" s="58">
        <v>0.81208436868702327</v>
      </c>
      <c r="X3528" s="58">
        <v>0.57964428632353593</v>
      </c>
      <c r="Y3528" s="58">
        <v>0.85370413574262027</v>
      </c>
      <c r="Z3528" s="58">
        <v>0.91021766242820523</v>
      </c>
    </row>
    <row r="3529" spans="19:26" x14ac:dyDescent="0.2">
      <c r="S3529" s="58">
        <v>4.0762765944989532</v>
      </c>
      <c r="T3529" s="58">
        <v>6.8449204940221318</v>
      </c>
      <c r="U3529" s="58">
        <v>3.8469229733621266</v>
      </c>
      <c r="V3529" s="58">
        <v>7.4163271494542515</v>
      </c>
      <c r="W3529" s="58">
        <v>0.78134995924931228</v>
      </c>
      <c r="X3529" s="58">
        <v>0.67028806616909686</v>
      </c>
      <c r="Y3529" s="58">
        <v>0.84075698318272207</v>
      </c>
      <c r="Z3529" s="58">
        <v>0.93610171658615338</v>
      </c>
    </row>
    <row r="3530" spans="19:26" x14ac:dyDescent="0.2">
      <c r="S3530" s="58">
        <v>3.2904981426858519</v>
      </c>
      <c r="T3530" s="58">
        <v>4.9074770578927938</v>
      </c>
      <c r="U3530" s="58">
        <v>3.3452459648584609</v>
      </c>
      <c r="V3530" s="58">
        <v>5.5287740070305738</v>
      </c>
      <c r="W3530" s="58">
        <v>0.78767130337705438</v>
      </c>
      <c r="X3530" s="58">
        <v>0.63921159867912269</v>
      </c>
      <c r="Y3530" s="58">
        <v>0.80395763162534217</v>
      </c>
      <c r="Z3530" s="58">
        <v>0.9444027905252691</v>
      </c>
    </row>
    <row r="3531" spans="19:26" x14ac:dyDescent="0.2">
      <c r="S3531" s="58">
        <v>5.8299728244629145</v>
      </c>
      <c r="T3531" s="58">
        <v>13.883117997234253</v>
      </c>
      <c r="U3531" s="58">
        <v>6.3848499889227535</v>
      </c>
      <c r="V3531" s="58">
        <v>16.459622442894545</v>
      </c>
      <c r="W3531" s="58">
        <v>0.76518120514626309</v>
      </c>
      <c r="X3531" s="58">
        <v>0.55376622082853966</v>
      </c>
      <c r="Y3531" s="58">
        <v>0.8498538398857659</v>
      </c>
      <c r="Z3531" s="58">
        <v>0.89721250856252033</v>
      </c>
    </row>
    <row r="3532" spans="19:26" x14ac:dyDescent="0.2">
      <c r="S3532" s="58">
        <v>6.4647498609953287</v>
      </c>
      <c r="T3532" s="58">
        <v>27.16956260426965</v>
      </c>
      <c r="U3532" s="58">
        <v>7.0827333891601283</v>
      </c>
      <c r="V3532" s="58">
        <v>35.947766119261658</v>
      </c>
      <c r="W3532" s="58">
        <v>0.87399892106337529</v>
      </c>
      <c r="X3532" s="58">
        <v>0.77054736632228371</v>
      </c>
      <c r="Y3532" s="58">
        <v>0.80586066014553115</v>
      </c>
      <c r="Z3532" s="58">
        <v>0.88293174120734341</v>
      </c>
    </row>
    <row r="3533" spans="19:26" x14ac:dyDescent="0.2">
      <c r="S3533" s="58">
        <v>4.8928606072436924</v>
      </c>
      <c r="T3533" s="58">
        <v>9.7737918570928457</v>
      </c>
      <c r="U3533" s="58">
        <v>4.4337383041218281</v>
      </c>
      <c r="V3533" s="58">
        <v>8.675994273983715</v>
      </c>
      <c r="W3533" s="58">
        <v>0.77044494796047869</v>
      </c>
      <c r="X3533" s="58">
        <v>0.73576553921091592</v>
      </c>
      <c r="Y3533" s="58">
        <v>0.82498276538868109</v>
      </c>
      <c r="Z3533" s="58">
        <v>0.92049524529059989</v>
      </c>
    </row>
    <row r="3534" spans="19:26" x14ac:dyDescent="0.2">
      <c r="S3534" s="58">
        <v>4.1275956546672843</v>
      </c>
      <c r="T3534" s="58">
        <v>7.0859057734132289</v>
      </c>
      <c r="U3534" s="58">
        <v>4.7018413687710288</v>
      </c>
      <c r="V3534" s="58">
        <v>5.7642346890648266</v>
      </c>
      <c r="W3534" s="58">
        <v>0.77579942774427424</v>
      </c>
      <c r="X3534" s="58">
        <v>0.71683736236254003</v>
      </c>
      <c r="Y3534" s="58">
        <v>0.82120986005300711</v>
      </c>
      <c r="Z3534" s="58">
        <v>0.93569690307099551</v>
      </c>
    </row>
    <row r="3535" spans="19:26" x14ac:dyDescent="0.2">
      <c r="S3535" s="58">
        <v>4.2650631190713337</v>
      </c>
      <c r="T3535" s="58">
        <v>7.4594245325591055</v>
      </c>
      <c r="U3535" s="58">
        <v>4.7167446347710413</v>
      </c>
      <c r="V3535" s="58">
        <v>6.9255746005810837</v>
      </c>
      <c r="W3535" s="58">
        <v>0.79028031103055807</v>
      </c>
      <c r="X3535" s="58">
        <v>0.77899825062082462</v>
      </c>
      <c r="Y3535" s="58">
        <v>0.84292045996273357</v>
      </c>
      <c r="Z3535" s="58">
        <v>0.94160091219381292</v>
      </c>
    </row>
    <row r="3536" spans="19:26" x14ac:dyDescent="0.2">
      <c r="S3536" s="58">
        <v>4.8932429681810863</v>
      </c>
      <c r="T3536" s="58">
        <v>10.445789841143471</v>
      </c>
      <c r="U3536" s="58">
        <v>4.91413553035171</v>
      </c>
      <c r="V3536" s="58">
        <v>9.174869530792817</v>
      </c>
      <c r="W3536" s="58">
        <v>0.86555494262226473</v>
      </c>
      <c r="X3536" s="58">
        <v>0.60822015392135409</v>
      </c>
      <c r="Y3536" s="58">
        <v>0.84476417222262412</v>
      </c>
      <c r="Z3536" s="58">
        <v>0.90064686336465105</v>
      </c>
    </row>
    <row r="3537" spans="19:26" x14ac:dyDescent="0.2">
      <c r="S3537" s="58">
        <v>4.9986733155345275</v>
      </c>
      <c r="T3537" s="58">
        <v>11.428043538130439</v>
      </c>
      <c r="U3537" s="58">
        <v>5.3137844959516869</v>
      </c>
      <c r="V3537" s="58">
        <v>12.474150061772987</v>
      </c>
      <c r="W3537" s="58">
        <v>0.79743170799744756</v>
      </c>
      <c r="X3537" s="58">
        <v>0.63662912542354455</v>
      </c>
      <c r="Y3537" s="58">
        <v>0.77394581339526758</v>
      </c>
      <c r="Z3537" s="58">
        <v>0.89665306714805693</v>
      </c>
    </row>
    <row r="3538" spans="19:26" x14ac:dyDescent="0.2">
      <c r="S3538" s="58">
        <v>6.5197026968241945</v>
      </c>
      <c r="T3538" s="58">
        <v>18.383612567565535</v>
      </c>
      <c r="U3538" s="58">
        <v>7.8134644597848997</v>
      </c>
      <c r="V3538" s="58">
        <v>18.745604249487098</v>
      </c>
      <c r="W3538" s="58">
        <v>0.73428357152478319</v>
      </c>
      <c r="X3538" s="58">
        <v>0.73513795345246824</v>
      </c>
      <c r="Y3538" s="58">
        <v>0.82855053883054686</v>
      </c>
      <c r="Z3538" s="58">
        <v>0.90024056725974722</v>
      </c>
    </row>
    <row r="3539" spans="19:26" x14ac:dyDescent="0.2">
      <c r="S3539" s="58">
        <v>4.1468680183848949</v>
      </c>
      <c r="T3539" s="58">
        <v>7.1222030501834155</v>
      </c>
      <c r="U3539" s="58">
        <v>4.3051213452993728</v>
      </c>
      <c r="V3539" s="58">
        <v>7.1714251486722578</v>
      </c>
      <c r="W3539" s="58">
        <v>0.78651432764562745</v>
      </c>
      <c r="X3539" s="58">
        <v>0.67918651525032292</v>
      </c>
      <c r="Y3539" s="58">
        <v>0.83383093807600583</v>
      </c>
      <c r="Z3539" s="58">
        <v>0.93200709862146969</v>
      </c>
    </row>
    <row r="3540" spans="19:26" x14ac:dyDescent="0.2">
      <c r="S3540" s="58">
        <v>3.1299609607115588</v>
      </c>
      <c r="T3540" s="58">
        <v>4.5170732606961179</v>
      </c>
      <c r="U3540" s="58">
        <v>3.0778016173572569</v>
      </c>
      <c r="V3540" s="58">
        <v>3.8570033790798237</v>
      </c>
      <c r="W3540" s="58">
        <v>0.79994736234707609</v>
      </c>
      <c r="X3540" s="58">
        <v>0.66418455622314609</v>
      </c>
      <c r="Y3540" s="58">
        <v>0.82103387439833653</v>
      </c>
      <c r="Z3540" s="58">
        <v>0.95763465527364866</v>
      </c>
    </row>
    <row r="3541" spans="19:26" x14ac:dyDescent="0.2">
      <c r="S3541" s="58">
        <v>4.3908350586300724</v>
      </c>
      <c r="T3541" s="58">
        <v>8.2429209057477131</v>
      </c>
      <c r="U3541" s="58">
        <v>4.8300059771027692</v>
      </c>
      <c r="V3541" s="58">
        <v>7.706267319448318</v>
      </c>
      <c r="W3541" s="58">
        <v>0.83293032125374478</v>
      </c>
      <c r="X3541" s="58">
        <v>0.64269725699310154</v>
      </c>
      <c r="Y3541" s="58">
        <v>0.82800068757442047</v>
      </c>
      <c r="Z3541" s="58">
        <v>0.91285394481508242</v>
      </c>
    </row>
    <row r="3542" spans="19:26" x14ac:dyDescent="0.2">
      <c r="S3542" s="58">
        <v>4.2493660337985393</v>
      </c>
      <c r="T3542" s="58">
        <v>7.8494484275628453</v>
      </c>
      <c r="U3542" s="58">
        <v>4.467289235959603</v>
      </c>
      <c r="V3542" s="58">
        <v>9.1700626401757717</v>
      </c>
      <c r="W3542" s="58">
        <v>0.85849523496989866</v>
      </c>
      <c r="X3542" s="58">
        <v>0.69532566010093533</v>
      </c>
      <c r="Y3542" s="58">
        <v>0.8287069368394826</v>
      </c>
      <c r="Z3542" s="58">
        <v>0.91675587018765747</v>
      </c>
    </row>
    <row r="3543" spans="19:26" x14ac:dyDescent="0.2">
      <c r="S3543" s="58">
        <v>5.0563992299317846</v>
      </c>
      <c r="T3543" s="58">
        <v>10.362208712488647</v>
      </c>
      <c r="U3543" s="58">
        <v>4.5870836390983349</v>
      </c>
      <c r="V3543" s="58">
        <v>8.0313042728879349</v>
      </c>
      <c r="W3543" s="58">
        <v>0.79875911233977626</v>
      </c>
      <c r="X3543" s="58">
        <v>0.72195885795434089</v>
      </c>
      <c r="Y3543" s="58">
        <v>0.85758546330704499</v>
      </c>
      <c r="Z3543" s="58">
        <v>0.91794650140666201</v>
      </c>
    </row>
    <row r="3544" spans="19:26" x14ac:dyDescent="0.2">
      <c r="S3544" s="58">
        <v>5.1943029869556181</v>
      </c>
      <c r="T3544" s="58">
        <v>10.635387862194888</v>
      </c>
      <c r="U3544" s="58">
        <v>6.0399389111591528</v>
      </c>
      <c r="V3544" s="58">
        <v>10.052464836219809</v>
      </c>
      <c r="W3544" s="58">
        <v>0.7789698765895845</v>
      </c>
      <c r="X3544" s="58">
        <v>0.56237511118488226</v>
      </c>
      <c r="Y3544" s="58">
        <v>0.86508884746005421</v>
      </c>
      <c r="Z3544" s="58">
        <v>0.90683035291040925</v>
      </c>
    </row>
    <row r="3545" spans="19:26" x14ac:dyDescent="0.2">
      <c r="S3545" s="58">
        <v>3.454856961281437</v>
      </c>
      <c r="T3545" s="58">
        <v>5.3919200281589177</v>
      </c>
      <c r="U3545" s="58">
        <v>3.2008865825028474</v>
      </c>
      <c r="V3545" s="58">
        <v>4.6424149972745434</v>
      </c>
      <c r="W3545" s="58">
        <v>0.82823140015026853</v>
      </c>
      <c r="X3545" s="58">
        <v>0.59996381891644457</v>
      </c>
      <c r="Y3545" s="58">
        <v>0.80751707843123299</v>
      </c>
      <c r="Z3545" s="58">
        <v>0.92647804085873786</v>
      </c>
    </row>
    <row r="3546" spans="19:26" x14ac:dyDescent="0.2">
      <c r="S3546" s="58">
        <v>6.6228001753049002</v>
      </c>
      <c r="T3546" s="58">
        <v>19.068042589121138</v>
      </c>
      <c r="U3546" s="58">
        <v>5.9968283089387731</v>
      </c>
      <c r="V3546" s="58">
        <v>12.976691590254834</v>
      </c>
      <c r="W3546" s="58">
        <v>0.70683284366458654</v>
      </c>
      <c r="X3546" s="58">
        <v>0.70709820664321055</v>
      </c>
      <c r="Y3546" s="58">
        <v>0.80569691105566377</v>
      </c>
      <c r="Z3546" s="58">
        <v>0.89809232929981997</v>
      </c>
    </row>
    <row r="3547" spans="19:26" x14ac:dyDescent="0.2">
      <c r="S3547" s="58">
        <v>5.3398910514125877</v>
      </c>
      <c r="T3547" s="58">
        <v>9.9734480340904543</v>
      </c>
      <c r="U3547" s="58">
        <v>5.1165669481559073</v>
      </c>
      <c r="V3547" s="58">
        <v>13.255307777272378</v>
      </c>
      <c r="W3547" s="58">
        <v>0.67689422172144709</v>
      </c>
      <c r="X3547" s="58">
        <v>0.61953399642060247</v>
      </c>
      <c r="Y3547" s="58">
        <v>0.85194211198528313</v>
      </c>
      <c r="Z3547" s="58">
        <v>0.93188781707423296</v>
      </c>
    </row>
    <row r="3548" spans="19:26" x14ac:dyDescent="0.2">
      <c r="S3548" s="58">
        <v>3.7288058054108317</v>
      </c>
      <c r="T3548" s="58">
        <v>6.0210674704362566</v>
      </c>
      <c r="U3548" s="58">
        <v>3.6681173210751896</v>
      </c>
      <c r="V3548" s="58">
        <v>6.8482678089447493</v>
      </c>
      <c r="W3548" s="58">
        <v>0.75635593542685076</v>
      </c>
      <c r="X3548" s="58">
        <v>0.63788107420649354</v>
      </c>
      <c r="Y3548" s="58">
        <v>0.785928087140079</v>
      </c>
      <c r="Z3548" s="58">
        <v>0.93160232107454766</v>
      </c>
    </row>
    <row r="3549" spans="19:26" x14ac:dyDescent="0.2">
      <c r="S3549" s="58">
        <v>3.0597170928651192</v>
      </c>
      <c r="T3549" s="58">
        <v>4.3902312411853623</v>
      </c>
      <c r="U3549" s="58">
        <v>3.0607159230274137</v>
      </c>
      <c r="V3549" s="58">
        <v>3.8177980904680786</v>
      </c>
      <c r="W3549" s="58">
        <v>0.75619132979821668</v>
      </c>
      <c r="X3549" s="58">
        <v>0.60229120688757853</v>
      </c>
      <c r="Y3549" s="58">
        <v>0.77505077678922951</v>
      </c>
      <c r="Z3549" s="58">
        <v>0.94507371035882148</v>
      </c>
    </row>
    <row r="3550" spans="19:26" x14ac:dyDescent="0.2">
      <c r="S3550" s="58">
        <v>5.2461335610215478</v>
      </c>
      <c r="T3550" s="58">
        <v>11.108253434166604</v>
      </c>
      <c r="U3550" s="58">
        <v>4.8415565607025171</v>
      </c>
      <c r="V3550" s="58">
        <v>9.6982477432438614</v>
      </c>
      <c r="W3550" s="58">
        <v>0.72496818358470105</v>
      </c>
      <c r="X3550" s="58">
        <v>0.70869739879633475</v>
      </c>
      <c r="Y3550" s="58">
        <v>0.80092538235862076</v>
      </c>
      <c r="Z3550" s="58">
        <v>0.91484533282028169</v>
      </c>
    </row>
    <row r="3551" spans="19:26" x14ac:dyDescent="0.2">
      <c r="S3551" s="58">
        <v>4.6416068806481885</v>
      </c>
      <c r="T3551" s="58">
        <v>8.6119560656291032</v>
      </c>
      <c r="U3551" s="58">
        <v>4.4997755514897708</v>
      </c>
      <c r="V3551" s="58">
        <v>7.3787019115416257</v>
      </c>
      <c r="W3551" s="58">
        <v>0.74526589348787098</v>
      </c>
      <c r="X3551" s="58">
        <v>0.656264162733741</v>
      </c>
      <c r="Y3551" s="58">
        <v>0.82054296610225996</v>
      </c>
      <c r="Z3551" s="58">
        <v>0.92310430393796072</v>
      </c>
    </row>
    <row r="3552" spans="19:26" x14ac:dyDescent="0.2">
      <c r="S3552" s="58">
        <v>4.8386768595466556</v>
      </c>
      <c r="T3552" s="58">
        <v>9.474926282303171</v>
      </c>
      <c r="U3552" s="58">
        <v>4.911487270495396</v>
      </c>
      <c r="V3552" s="58">
        <v>8.5208436744548504</v>
      </c>
      <c r="W3552" s="58">
        <v>0.74888357426170582</v>
      </c>
      <c r="X3552" s="58">
        <v>0.7250623033365553</v>
      </c>
      <c r="Y3552" s="58">
        <v>0.81310389973161457</v>
      </c>
      <c r="Z3552" s="58">
        <v>0.9224158716522568</v>
      </c>
    </row>
    <row r="3553" spans="19:26" x14ac:dyDescent="0.2">
      <c r="S3553" s="58">
        <v>4.3412948415418589</v>
      </c>
      <c r="T3553" s="58">
        <v>7.4056242811190751</v>
      </c>
      <c r="U3553" s="58">
        <v>4.70629517930485</v>
      </c>
      <c r="V3553" s="58">
        <v>7.7419156083496423</v>
      </c>
      <c r="W3553" s="58">
        <v>0.73561978301419706</v>
      </c>
      <c r="X3553" s="58">
        <v>0.61487198132743737</v>
      </c>
      <c r="Y3553" s="58">
        <v>0.83910176471807474</v>
      </c>
      <c r="Z3553" s="58">
        <v>0.93303976710732595</v>
      </c>
    </row>
    <row r="3554" spans="19:26" x14ac:dyDescent="0.2">
      <c r="S3554" s="58">
        <v>5.1933750930514186</v>
      </c>
      <c r="T3554" s="58">
        <v>12.142927664088445</v>
      </c>
      <c r="U3554" s="58">
        <v>5.4618475257550729</v>
      </c>
      <c r="V3554" s="58">
        <v>9.6150428178028111</v>
      </c>
      <c r="W3554" s="58">
        <v>0.83330405102044902</v>
      </c>
      <c r="X3554" s="58">
        <v>0.80304564142010293</v>
      </c>
      <c r="Y3554" s="58">
        <v>0.81632063539993494</v>
      </c>
      <c r="Z3554" s="58">
        <v>0.90641053527939242</v>
      </c>
    </row>
    <row r="3555" spans="19:26" x14ac:dyDescent="0.2">
      <c r="S3555" s="58">
        <v>4.6626983581695169</v>
      </c>
      <c r="T3555" s="58">
        <v>8.7346138035113725</v>
      </c>
      <c r="U3555" s="58">
        <v>5.1625485449964303</v>
      </c>
      <c r="V3555" s="58">
        <v>10.096229062330503</v>
      </c>
      <c r="W3555" s="58">
        <v>0.80848130868231505</v>
      </c>
      <c r="X3555" s="58">
        <v>0.70474939936833703</v>
      </c>
      <c r="Y3555" s="58">
        <v>0.87079074944591583</v>
      </c>
      <c r="Z3555" s="58">
        <v>0.92623532900334127</v>
      </c>
    </row>
    <row r="3556" spans="19:26" x14ac:dyDescent="0.2">
      <c r="S3556" s="58">
        <v>8.3782244662801784</v>
      </c>
      <c r="T3556" s="58">
        <v>44.248332043105421</v>
      </c>
      <c r="U3556" s="58">
        <v>9.4864663448334081</v>
      </c>
      <c r="V3556" s="58">
        <v>43.862032242623542</v>
      </c>
      <c r="W3556" s="58">
        <v>0.75360929043582103</v>
      </c>
      <c r="X3556" s="58">
        <v>0.64292450424455083</v>
      </c>
      <c r="Y3556" s="58">
        <v>0.86800572165275058</v>
      </c>
      <c r="Z3556" s="58">
        <v>0.88090205843963976</v>
      </c>
    </row>
    <row r="3557" spans="19:26" x14ac:dyDescent="0.2">
      <c r="S3557" s="58">
        <v>5.0857629549739949</v>
      </c>
      <c r="T3557" s="58">
        <v>10.911896999707521</v>
      </c>
      <c r="U3557" s="58">
        <v>4.717719197262821</v>
      </c>
      <c r="V3557" s="58">
        <v>14.378191607966551</v>
      </c>
      <c r="W3557" s="58">
        <v>0.83456892248147896</v>
      </c>
      <c r="X3557" s="58">
        <v>0.67174703366124844</v>
      </c>
      <c r="Y3557" s="58">
        <v>0.85602769840840864</v>
      </c>
      <c r="Z3557" s="58">
        <v>0.90746072300766312</v>
      </c>
    </row>
    <row r="3558" spans="19:26" x14ac:dyDescent="0.2">
      <c r="S3558" s="58">
        <v>5.9716948738894766</v>
      </c>
      <c r="T3558" s="58">
        <v>16.428915361220497</v>
      </c>
      <c r="U3558" s="58">
        <v>6.0195820661142561</v>
      </c>
      <c r="V3558" s="58">
        <v>12.436138776075373</v>
      </c>
      <c r="W3558" s="58">
        <v>0.85197599230812204</v>
      </c>
      <c r="X3558" s="58">
        <v>0.74612083203136736</v>
      </c>
      <c r="Y3558" s="58">
        <v>0.86790866810898559</v>
      </c>
      <c r="Z3558" s="58">
        <v>0.89795455869502128</v>
      </c>
    </row>
    <row r="3559" spans="19:26" x14ac:dyDescent="0.2">
      <c r="S3559" s="58">
        <v>9.1926994301332297</v>
      </c>
      <c r="T3559" s="58">
        <v>94.427006065554238</v>
      </c>
      <c r="U3559" s="58">
        <v>9.1559761807963156</v>
      </c>
      <c r="V3559" s="58">
        <v>135.0408799259084</v>
      </c>
      <c r="W3559" s="58">
        <v>0.74112953962002937</v>
      </c>
      <c r="X3559" s="58">
        <v>0.73507897329586636</v>
      </c>
      <c r="Y3559" s="58">
        <v>0.84643049762261957</v>
      </c>
      <c r="Z3559" s="58">
        <v>0.87546331200885452</v>
      </c>
    </row>
    <row r="3560" spans="19:26" x14ac:dyDescent="0.2">
      <c r="S3560" s="58">
        <v>5.9410227261267909</v>
      </c>
      <c r="T3560" s="58">
        <v>13.863413846756334</v>
      </c>
      <c r="U3560" s="58">
        <v>6.068390626509359</v>
      </c>
      <c r="V3560" s="58">
        <v>14.534100415863978</v>
      </c>
      <c r="W3560" s="58">
        <v>0.70432345927899032</v>
      </c>
      <c r="X3560" s="58">
        <v>0.59448080776723311</v>
      </c>
      <c r="Y3560" s="58">
        <v>0.81599435741482107</v>
      </c>
      <c r="Z3560" s="58">
        <v>0.90281391788216847</v>
      </c>
    </row>
    <row r="3561" spans="19:26" x14ac:dyDescent="0.2">
      <c r="S3561" s="58">
        <v>3.5084536383506877</v>
      </c>
      <c r="T3561" s="58">
        <v>5.5377587015614607</v>
      </c>
      <c r="U3561" s="58">
        <v>3.3965955247313255</v>
      </c>
      <c r="V3561" s="58">
        <v>5.9409475066141937</v>
      </c>
      <c r="W3561" s="58">
        <v>0.84860577346897337</v>
      </c>
      <c r="X3561" s="58">
        <v>0.57439678050792609</v>
      </c>
      <c r="Y3561" s="58">
        <v>0.81992789690387013</v>
      </c>
      <c r="Z3561" s="58">
        <v>0.92172738104723817</v>
      </c>
    </row>
    <row r="3562" spans="19:26" x14ac:dyDescent="0.2">
      <c r="S3562" s="58">
        <v>3.8905119464399087</v>
      </c>
      <c r="T3562" s="58">
        <v>6.5001055293608889</v>
      </c>
      <c r="U3562" s="58">
        <v>4.2599924777192424</v>
      </c>
      <c r="V3562" s="58">
        <v>6.3897983160695908</v>
      </c>
      <c r="W3562" s="58">
        <v>0.81572514913829652</v>
      </c>
      <c r="X3562" s="58">
        <v>0.74642948179660118</v>
      </c>
      <c r="Y3562" s="58">
        <v>0.82685477587636291</v>
      </c>
      <c r="Z3562" s="58">
        <v>0.93859291347412055</v>
      </c>
    </row>
    <row r="3563" spans="19:26" x14ac:dyDescent="0.2">
      <c r="S3563" s="58">
        <v>3.58549945238354</v>
      </c>
      <c r="T3563" s="58">
        <v>5.6145829149668591</v>
      </c>
      <c r="U3563" s="58">
        <v>3.3681539058410959</v>
      </c>
      <c r="V3563" s="58">
        <v>5.0685916769568919</v>
      </c>
      <c r="W3563" s="58">
        <v>0.76798040388574562</v>
      </c>
      <c r="X3563" s="58">
        <v>0.72235807950525011</v>
      </c>
      <c r="Y3563" s="58">
        <v>0.79923387910109311</v>
      </c>
      <c r="Z3563" s="58">
        <v>0.94880619945842404</v>
      </c>
    </row>
    <row r="3564" spans="19:26" x14ac:dyDescent="0.2">
      <c r="S3564" s="58">
        <v>6.0704230871955041</v>
      </c>
      <c r="T3564" s="58">
        <v>14.580812508628146</v>
      </c>
      <c r="U3564" s="58">
        <v>5.4452749104453169</v>
      </c>
      <c r="V3564" s="58">
        <v>11.322722164617408</v>
      </c>
      <c r="W3564" s="58">
        <v>0.72391326958996693</v>
      </c>
      <c r="X3564" s="58">
        <v>0.75205335543711083</v>
      </c>
      <c r="Y3564" s="58">
        <v>0.83658698238035911</v>
      </c>
      <c r="Z3564" s="58">
        <v>0.91216564915004128</v>
      </c>
    </row>
    <row r="3565" spans="19:26" x14ac:dyDescent="0.2">
      <c r="S3565" s="58">
        <v>5.7210322252055121</v>
      </c>
      <c r="T3565" s="58">
        <v>12.725362188017494</v>
      </c>
      <c r="U3565" s="58">
        <v>5.6364546588240279</v>
      </c>
      <c r="V3565" s="58">
        <v>13.307136344239549</v>
      </c>
      <c r="W3565" s="58">
        <v>0.7016132372546775</v>
      </c>
      <c r="X3565" s="58">
        <v>0.74636178815783794</v>
      </c>
      <c r="Y3565" s="58">
        <v>0.812061024442437</v>
      </c>
      <c r="Z3565" s="58">
        <v>0.91760283494160577</v>
      </c>
    </row>
    <row r="3566" spans="19:26" x14ac:dyDescent="0.2">
      <c r="S3566" s="58">
        <v>5.2288819518915126</v>
      </c>
      <c r="T3566" s="58">
        <v>9.7210201475904441</v>
      </c>
      <c r="U3566" s="58">
        <v>4.4477823791599178</v>
      </c>
      <c r="V3566" s="58">
        <v>9.2046710099834019</v>
      </c>
      <c r="W3566" s="58">
        <v>0.67777448616281577</v>
      </c>
      <c r="X3566" s="58">
        <v>0.71246096624330224</v>
      </c>
      <c r="Y3566" s="58">
        <v>0.84143817412826238</v>
      </c>
      <c r="Z3566" s="58">
        <v>0.94276351496243782</v>
      </c>
    </row>
    <row r="3567" spans="19:26" x14ac:dyDescent="0.2">
      <c r="S3567" s="58">
        <v>3.900647426396576</v>
      </c>
      <c r="T3567" s="58">
        <v>6.3659169738612364</v>
      </c>
      <c r="U3567" s="58">
        <v>4.115730451334346</v>
      </c>
      <c r="V3567" s="58">
        <v>6.3596259441914142</v>
      </c>
      <c r="W3567" s="58">
        <v>0.7860774626771827</v>
      </c>
      <c r="X3567" s="58">
        <v>0.6311647795801788</v>
      </c>
      <c r="Y3567" s="58">
        <v>0.8388634043652925</v>
      </c>
      <c r="Z3567" s="58">
        <v>0.93455728365271229</v>
      </c>
    </row>
    <row r="3568" spans="19:26" x14ac:dyDescent="0.2">
      <c r="S3568" s="58">
        <v>3.1888716472455125</v>
      </c>
      <c r="T3568" s="58">
        <v>4.7276030649148844</v>
      </c>
      <c r="U3568" s="58">
        <v>3.3528965711394969</v>
      </c>
      <c r="V3568" s="58">
        <v>5.3682757999606556</v>
      </c>
      <c r="W3568" s="58">
        <v>0.84182142682146766</v>
      </c>
      <c r="X3568" s="58">
        <v>0.61923564257805941</v>
      </c>
      <c r="Y3568" s="58">
        <v>0.81573727461615142</v>
      </c>
      <c r="Z3568" s="58">
        <v>0.93702589386361468</v>
      </c>
    </row>
    <row r="3569" spans="19:26" x14ac:dyDescent="0.2">
      <c r="S3569" s="58">
        <v>5.8504157012947076</v>
      </c>
      <c r="T3569" s="58">
        <v>18.972080784619259</v>
      </c>
      <c r="U3569" s="58">
        <v>6.2899393418233336</v>
      </c>
      <c r="V3569" s="58">
        <v>20.734284532318405</v>
      </c>
      <c r="W3569" s="58">
        <v>0.86526001238799666</v>
      </c>
      <c r="X3569" s="58">
        <v>0.77795991039900714</v>
      </c>
      <c r="Y3569" s="58">
        <v>0.79124395901090672</v>
      </c>
      <c r="Z3569" s="58">
        <v>0.88833555910308482</v>
      </c>
    </row>
    <row r="3570" spans="19:26" x14ac:dyDescent="0.2">
      <c r="S3570" s="58">
        <v>3.2878974528535476</v>
      </c>
      <c r="T3570" s="58">
        <v>4.8632203773480169</v>
      </c>
      <c r="U3570" s="58">
        <v>3.3929256689403786</v>
      </c>
      <c r="V3570" s="58">
        <v>4.255906113772415</v>
      </c>
      <c r="W3570" s="58">
        <v>0.80171223137239356</v>
      </c>
      <c r="X3570" s="58">
        <v>0.62840352357695672</v>
      </c>
      <c r="Y3570" s="58">
        <v>0.82962085548251363</v>
      </c>
      <c r="Z3570" s="58">
        <v>0.9479087394625727</v>
      </c>
    </row>
    <row r="3571" spans="19:26" x14ac:dyDescent="0.2">
      <c r="S3571" s="58">
        <v>5.0293137044340712</v>
      </c>
      <c r="T3571" s="58">
        <v>9.2437573643823612</v>
      </c>
      <c r="U3571" s="58">
        <v>4.8296835526039823</v>
      </c>
      <c r="V3571" s="58">
        <v>9.2274950218478189</v>
      </c>
      <c r="W3571" s="58">
        <v>0.72549703549377242</v>
      </c>
      <c r="X3571" s="58">
        <v>0.67209659569728553</v>
      </c>
      <c r="Y3571" s="58">
        <v>0.87752400136120079</v>
      </c>
      <c r="Z3571" s="58">
        <v>0.93647220796142683</v>
      </c>
    </row>
    <row r="3572" spans="19:26" x14ac:dyDescent="0.2">
      <c r="S3572" s="58">
        <v>6.4969903572558172</v>
      </c>
      <c r="T3572" s="58">
        <v>16.638116171185345</v>
      </c>
      <c r="U3572" s="58">
        <v>7.1001895326464073</v>
      </c>
      <c r="V3572" s="58">
        <v>15.513149060101656</v>
      </c>
      <c r="W3572" s="58">
        <v>0.72132807435478297</v>
      </c>
      <c r="X3572" s="58">
        <v>0.72153753847915347</v>
      </c>
      <c r="Y3572" s="58">
        <v>0.85275894845463218</v>
      </c>
      <c r="Z3572" s="58">
        <v>0.9074105684828121</v>
      </c>
    </row>
    <row r="3573" spans="19:26" x14ac:dyDescent="0.2">
      <c r="S3573" s="58">
        <v>6.1501091480580721</v>
      </c>
      <c r="T3573" s="58">
        <v>14.391194661531641</v>
      </c>
      <c r="U3573" s="58">
        <v>6.0867153902216815</v>
      </c>
      <c r="V3573" s="58">
        <v>11.553128056961175</v>
      </c>
      <c r="W3573" s="58">
        <v>0.74382306668839371</v>
      </c>
      <c r="X3573" s="58">
        <v>0.75502937490357802</v>
      </c>
      <c r="Y3573" s="58">
        <v>0.88178149220053426</v>
      </c>
      <c r="Z3573" s="58">
        <v>0.91658366001293723</v>
      </c>
    </row>
    <row r="3574" spans="19:26" x14ac:dyDescent="0.2">
      <c r="S3574" s="58">
        <v>5.9172376685630406</v>
      </c>
      <c r="T3574" s="58">
        <v>14.891325922936586</v>
      </c>
      <c r="U3574" s="58">
        <v>4.9794565257237062</v>
      </c>
      <c r="V3574" s="58">
        <v>11.495933368991388</v>
      </c>
      <c r="W3574" s="58">
        <v>0.74614242058121216</v>
      </c>
      <c r="X3574" s="58">
        <v>0.72748331055222837</v>
      </c>
      <c r="Y3574" s="58">
        <v>0.81645301957943983</v>
      </c>
      <c r="Z3574" s="58">
        <v>0.90394126552087317</v>
      </c>
    </row>
    <row r="3575" spans="19:26" x14ac:dyDescent="0.2">
      <c r="S3575" s="58">
        <v>4.2956593283692834</v>
      </c>
      <c r="T3575" s="58">
        <v>7.3700577023585181</v>
      </c>
      <c r="U3575" s="58">
        <v>4.7186674266312814</v>
      </c>
      <c r="V3575" s="58">
        <v>8.2003087586366945</v>
      </c>
      <c r="W3575" s="58">
        <v>0.75348471074744849</v>
      </c>
      <c r="X3575" s="58">
        <v>0.72619353017205557</v>
      </c>
      <c r="Y3575" s="58">
        <v>0.83983401215961095</v>
      </c>
      <c r="Z3575" s="58">
        <v>0.94372929512245585</v>
      </c>
    </row>
    <row r="3576" spans="19:26" x14ac:dyDescent="0.2">
      <c r="S3576" s="58">
        <v>5.5096491201936448</v>
      </c>
      <c r="T3576" s="58">
        <v>12.904998392622019</v>
      </c>
      <c r="U3576" s="58">
        <v>5.5284754020875093</v>
      </c>
      <c r="V3576" s="58">
        <v>14.802953098300542</v>
      </c>
      <c r="W3576" s="58">
        <v>0.76606722800528448</v>
      </c>
      <c r="X3576" s="58">
        <v>0.68802231613297682</v>
      </c>
      <c r="Y3576" s="58">
        <v>0.8148275435853114</v>
      </c>
      <c r="Z3576" s="58">
        <v>0.90409614416820272</v>
      </c>
    </row>
    <row r="3577" spans="19:26" x14ac:dyDescent="0.2">
      <c r="S3577" s="58">
        <v>8.0774103899960519</v>
      </c>
      <c r="T3577" s="58">
        <v>43.649300566438519</v>
      </c>
      <c r="U3577" s="58">
        <v>8.7373569316341122</v>
      </c>
      <c r="V3577" s="58">
        <v>39.172070159053007</v>
      </c>
      <c r="W3577" s="58">
        <v>0.75679846739163248</v>
      </c>
      <c r="X3577" s="58">
        <v>0.62782537229194346</v>
      </c>
      <c r="Y3577" s="58">
        <v>0.84135845730144132</v>
      </c>
      <c r="Z3577" s="58">
        <v>0.87962138292690184</v>
      </c>
    </row>
    <row r="3578" spans="19:26" x14ac:dyDescent="0.2">
      <c r="S3578" s="58">
        <v>4.6474832457920661</v>
      </c>
      <c r="T3578" s="58">
        <v>9.0119017021677248</v>
      </c>
      <c r="U3578" s="58">
        <v>3.7687297845976522</v>
      </c>
      <c r="V3578" s="58">
        <v>7.5538163011047068</v>
      </c>
      <c r="W3578" s="58">
        <v>0.82548955314589434</v>
      </c>
      <c r="X3578" s="58">
        <v>0.67627469157562647</v>
      </c>
      <c r="Y3578" s="58">
        <v>0.84731347162188408</v>
      </c>
      <c r="Z3578" s="58">
        <v>0.91565166360441674</v>
      </c>
    </row>
    <row r="3579" spans="19:26" x14ac:dyDescent="0.2">
      <c r="S3579" s="58">
        <v>4.5956502086850541</v>
      </c>
      <c r="T3579" s="58">
        <v>8.7444724190242873</v>
      </c>
      <c r="U3579" s="58">
        <v>4.839997914671577</v>
      </c>
      <c r="V3579" s="58">
        <v>9.9769863302861364</v>
      </c>
      <c r="W3579" s="58">
        <v>0.75333031110718218</v>
      </c>
      <c r="X3579" s="58">
        <v>0.74833804122410752</v>
      </c>
      <c r="Y3579" s="58">
        <v>0.79770516687453286</v>
      </c>
      <c r="Z3579" s="58">
        <v>0.92473306133795674</v>
      </c>
    </row>
    <row r="3580" spans="19:26" x14ac:dyDescent="0.2">
      <c r="S3580" s="58">
        <v>5.860912814705185</v>
      </c>
      <c r="T3580" s="58">
        <v>14.385296880712142</v>
      </c>
      <c r="U3580" s="58">
        <v>6.7219323970609652</v>
      </c>
      <c r="V3580" s="58">
        <v>14.251092836114227</v>
      </c>
      <c r="W3580" s="58">
        <v>0.7428447488456309</v>
      </c>
      <c r="X3580" s="58">
        <v>0.6450481223969261</v>
      </c>
      <c r="Y3580" s="58">
        <v>0.81821146799233346</v>
      </c>
      <c r="Z3580" s="58">
        <v>0.90074552012943965</v>
      </c>
    </row>
    <row r="3581" spans="19:26" x14ac:dyDescent="0.2">
      <c r="S3581" s="58">
        <v>3.5587355511510625</v>
      </c>
      <c r="T3581" s="58">
        <v>5.5178629504580892</v>
      </c>
      <c r="U3581" s="58">
        <v>3.7129316328208146</v>
      </c>
      <c r="V3581" s="58">
        <v>5.8602774463527902</v>
      </c>
      <c r="W3581" s="58">
        <v>0.81955002517045417</v>
      </c>
      <c r="X3581" s="58">
        <v>0.74702512549481837</v>
      </c>
      <c r="Y3581" s="58">
        <v>0.84685569554976414</v>
      </c>
      <c r="Z3581" s="58">
        <v>0.95615706487709384</v>
      </c>
    </row>
    <row r="3582" spans="19:26" x14ac:dyDescent="0.2">
      <c r="S3582" s="58">
        <v>4.5462465245396801</v>
      </c>
      <c r="T3582" s="58">
        <v>8.5802401868177878</v>
      </c>
      <c r="U3582" s="58">
        <v>4.7438485877930443</v>
      </c>
      <c r="V3582" s="58">
        <v>10.530905625736048</v>
      </c>
      <c r="W3582" s="58">
        <v>0.79794856407169723</v>
      </c>
      <c r="X3582" s="58">
        <v>0.73046613357321299</v>
      </c>
      <c r="Y3582" s="58">
        <v>0.83036481943866325</v>
      </c>
      <c r="Z3582" s="58">
        <v>0.92367294978111791</v>
      </c>
    </row>
    <row r="3583" spans="19:26" x14ac:dyDescent="0.2">
      <c r="S3583" s="58">
        <v>6.1630148201343449</v>
      </c>
      <c r="T3583" s="58">
        <v>16.844098218490608</v>
      </c>
      <c r="U3583" s="58">
        <v>5.6114777304094661</v>
      </c>
      <c r="V3583" s="58">
        <v>17.799963019066411</v>
      </c>
      <c r="W3583" s="58">
        <v>0.76433254816820306</v>
      </c>
      <c r="X3583" s="58">
        <v>0.78629060379076032</v>
      </c>
      <c r="Y3583" s="58">
        <v>0.82657259924135451</v>
      </c>
      <c r="Z3583" s="58">
        <v>0.90224944008783314</v>
      </c>
    </row>
    <row r="3584" spans="19:26" x14ac:dyDescent="0.2">
      <c r="S3584" s="58">
        <v>5.2280510392786459</v>
      </c>
      <c r="T3584" s="58">
        <v>9.7902454057687383</v>
      </c>
      <c r="U3584" s="58">
        <v>5.0003407812575675</v>
      </c>
      <c r="V3584" s="58">
        <v>7.8322054822252554</v>
      </c>
      <c r="W3584" s="58">
        <v>0.66440070141651952</v>
      </c>
      <c r="X3584" s="58">
        <v>0.7199376099957786</v>
      </c>
      <c r="Y3584" s="58">
        <v>0.81927942393085462</v>
      </c>
      <c r="Z3584" s="58">
        <v>0.94161724305064065</v>
      </c>
    </row>
    <row r="3585" spans="19:26" x14ac:dyDescent="0.2">
      <c r="S3585" s="58">
        <v>6.1682740864537973</v>
      </c>
      <c r="T3585" s="58">
        <v>16.431432377501032</v>
      </c>
      <c r="U3585" s="58">
        <v>5.8774140936437984</v>
      </c>
      <c r="V3585" s="58">
        <v>17.990478442697839</v>
      </c>
      <c r="W3585" s="58">
        <v>0.75787686036120883</v>
      </c>
      <c r="X3585" s="58">
        <v>0.71982921858323468</v>
      </c>
      <c r="Y3585" s="58">
        <v>0.83244477382761783</v>
      </c>
      <c r="Z3585" s="58">
        <v>0.90094298737634071</v>
      </c>
    </row>
    <row r="3586" spans="19:26" x14ac:dyDescent="0.2">
      <c r="S3586" s="58">
        <v>7.161691100578099</v>
      </c>
      <c r="T3586" s="58">
        <v>24.739945829900272</v>
      </c>
      <c r="U3586" s="58">
        <v>7.8037970957061278</v>
      </c>
      <c r="V3586" s="58">
        <v>30.542894771649351</v>
      </c>
      <c r="W3586" s="58">
        <v>0.72993400813966847</v>
      </c>
      <c r="X3586" s="58">
        <v>0.78480532828922989</v>
      </c>
      <c r="Y3586" s="58">
        <v>0.82514786048103295</v>
      </c>
      <c r="Z3586" s="58">
        <v>0.89422065031929954</v>
      </c>
    </row>
    <row r="3587" spans="19:26" x14ac:dyDescent="0.2">
      <c r="S3587" s="58">
        <v>4.6255897667840227</v>
      </c>
      <c r="T3587" s="58">
        <v>8.6166603964043968</v>
      </c>
      <c r="U3587" s="58">
        <v>3.9879883453772602</v>
      </c>
      <c r="V3587" s="58">
        <v>8.2198472103325351</v>
      </c>
      <c r="W3587" s="58">
        <v>0.73942567069757736</v>
      </c>
      <c r="X3587" s="58">
        <v>0.67898328541198383</v>
      </c>
      <c r="Y3587" s="58">
        <v>0.80911259260544444</v>
      </c>
      <c r="Z3587" s="58">
        <v>0.92405179181843655</v>
      </c>
    </row>
    <row r="3588" spans="19:26" x14ac:dyDescent="0.2">
      <c r="S3588" s="58">
        <v>3.3764317928263652</v>
      </c>
      <c r="T3588" s="58">
        <v>4.971634025195784</v>
      </c>
      <c r="U3588" s="58">
        <v>3.8864353901261048</v>
      </c>
      <c r="V3588" s="58">
        <v>6.3191197042480782</v>
      </c>
      <c r="W3588" s="58">
        <v>0.72625003522157694</v>
      </c>
      <c r="X3588" s="58">
        <v>0.55781634332376062</v>
      </c>
      <c r="Y3588" s="58">
        <v>0.80496005605199894</v>
      </c>
      <c r="Z3588" s="58">
        <v>0.94546680963480401</v>
      </c>
    </row>
    <row r="3589" spans="19:26" x14ac:dyDescent="0.2">
      <c r="S3589" s="58">
        <v>4.6400664158544087</v>
      </c>
      <c r="T3589" s="58">
        <v>8.8254664883358807</v>
      </c>
      <c r="U3589" s="58">
        <v>4.700643742443507</v>
      </c>
      <c r="V3589" s="58">
        <v>11.781313752422877</v>
      </c>
      <c r="W3589" s="58">
        <v>0.73376563553418395</v>
      </c>
      <c r="X3589" s="58">
        <v>0.73463003110694181</v>
      </c>
      <c r="Y3589" s="58">
        <v>0.78995947689417201</v>
      </c>
      <c r="Z3589" s="58">
        <v>0.92481281811153704</v>
      </c>
    </row>
    <row r="3590" spans="19:26" x14ac:dyDescent="0.2">
      <c r="S3590" s="58">
        <v>3.3459326644973384</v>
      </c>
      <c r="T3590" s="58">
        <v>5.1166478444417178</v>
      </c>
      <c r="U3590" s="58">
        <v>3.553817575888933</v>
      </c>
      <c r="V3590" s="58">
        <v>5.4504052726487764</v>
      </c>
      <c r="W3590" s="58">
        <v>0.86520059913749314</v>
      </c>
      <c r="X3590" s="58">
        <v>0.68731683824313117</v>
      </c>
      <c r="Y3590" s="58">
        <v>0.82976154985761141</v>
      </c>
      <c r="Z3590" s="58">
        <v>0.94026139785198426</v>
      </c>
    </row>
    <row r="3591" spans="19:26" x14ac:dyDescent="0.2">
      <c r="S3591" s="58">
        <v>3.5577670159426384</v>
      </c>
      <c r="T3591" s="58">
        <v>5.6290684049905861</v>
      </c>
      <c r="U3591" s="58">
        <v>3.2168221700464534</v>
      </c>
      <c r="V3591" s="58">
        <v>5.0489878619037052</v>
      </c>
      <c r="W3591" s="58">
        <v>0.84048173695066375</v>
      </c>
      <c r="X3591" s="58">
        <v>0.65467145712314256</v>
      </c>
      <c r="Y3591" s="58">
        <v>0.82685310099372455</v>
      </c>
      <c r="Z3591" s="58">
        <v>0.93311606810103986</v>
      </c>
    </row>
    <row r="3592" spans="19:26" x14ac:dyDescent="0.2">
      <c r="S3592" s="58">
        <v>4.1271687621836755</v>
      </c>
      <c r="T3592" s="58">
        <v>6.624049623965182</v>
      </c>
      <c r="U3592" s="58">
        <v>4.4727113475936617</v>
      </c>
      <c r="V3592" s="58">
        <v>8.4397354374888689</v>
      </c>
      <c r="W3592" s="58">
        <v>0.71306908599631746</v>
      </c>
      <c r="X3592" s="58">
        <v>0.58695651756168721</v>
      </c>
      <c r="Y3592" s="58">
        <v>0.84725730532400889</v>
      </c>
      <c r="Z3592" s="58">
        <v>0.94421177761329589</v>
      </c>
    </row>
    <row r="3593" spans="19:26" x14ac:dyDescent="0.2">
      <c r="S3593" s="58">
        <v>4.5622767021332074</v>
      </c>
      <c r="T3593" s="58">
        <v>8.4562290401124756</v>
      </c>
      <c r="U3593" s="58">
        <v>3.7185599211951414</v>
      </c>
      <c r="V3593" s="58">
        <v>7.7774689446516234</v>
      </c>
      <c r="W3593" s="58">
        <v>0.75953619194722277</v>
      </c>
      <c r="X3593" s="58">
        <v>0.5832550843967006</v>
      </c>
      <c r="Y3593" s="58">
        <v>0.81915644150163081</v>
      </c>
      <c r="Z3593" s="58">
        <v>0.91408380554343949</v>
      </c>
    </row>
    <row r="3594" spans="19:26" x14ac:dyDescent="0.2">
      <c r="S3594" s="58">
        <v>3.3422247986698914</v>
      </c>
      <c r="T3594" s="58">
        <v>4.8842893624223453</v>
      </c>
      <c r="U3594" s="58">
        <v>3.5228453341896366</v>
      </c>
      <c r="V3594" s="58">
        <v>4.6626361236353135</v>
      </c>
      <c r="W3594" s="58">
        <v>0.7594242744434736</v>
      </c>
      <c r="X3594" s="58">
        <v>0.51229702173709535</v>
      </c>
      <c r="Y3594" s="58">
        <v>0.83829829998944227</v>
      </c>
      <c r="Z3594" s="58">
        <v>0.93951208480187443</v>
      </c>
    </row>
    <row r="3595" spans="19:26" x14ac:dyDescent="0.2">
      <c r="S3595" s="58">
        <v>3.4509955217429202</v>
      </c>
      <c r="T3595" s="58">
        <v>5.1056167712385818</v>
      </c>
      <c r="U3595" s="58">
        <v>3.1863312614321866</v>
      </c>
      <c r="V3595" s="58">
        <v>4.5314602914792079</v>
      </c>
      <c r="W3595" s="58">
        <v>0.77936558621784302</v>
      </c>
      <c r="X3595" s="58">
        <v>0.51954823276414441</v>
      </c>
      <c r="Y3595" s="58">
        <v>0.86801309124173898</v>
      </c>
      <c r="Z3595" s="58">
        <v>0.94041781947687819</v>
      </c>
    </row>
    <row r="3596" spans="19:26" x14ac:dyDescent="0.2">
      <c r="S3596" s="58">
        <v>3.4047850406197027</v>
      </c>
      <c r="T3596" s="58">
        <v>5.1807487233897414</v>
      </c>
      <c r="U3596" s="58">
        <v>3.306153869795311</v>
      </c>
      <c r="V3596" s="58">
        <v>4.8077994112712625</v>
      </c>
      <c r="W3596" s="58">
        <v>0.79836358077265057</v>
      </c>
      <c r="X3596" s="58">
        <v>0.57039876868345363</v>
      </c>
      <c r="Y3596" s="58">
        <v>0.81368733133282967</v>
      </c>
      <c r="Z3596" s="58">
        <v>0.93125953461866962</v>
      </c>
    </row>
    <row r="3597" spans="19:26" x14ac:dyDescent="0.2">
      <c r="S3597" s="58">
        <v>3.3525336855580519</v>
      </c>
      <c r="T3597" s="58">
        <v>5.0234453764329539</v>
      </c>
      <c r="U3597" s="58">
        <v>3.4104148323842645</v>
      </c>
      <c r="V3597" s="58">
        <v>5.4184159212975205</v>
      </c>
      <c r="W3597" s="58">
        <v>0.79458870081300625</v>
      </c>
      <c r="X3597" s="58">
        <v>0.63887836247310881</v>
      </c>
      <c r="Y3597" s="58">
        <v>0.82147205148842384</v>
      </c>
      <c r="Z3597" s="58">
        <v>0.94623074722539224</v>
      </c>
    </row>
    <row r="3598" spans="19:26" x14ac:dyDescent="0.2">
      <c r="S3598" s="58">
        <v>6.4086495683771343</v>
      </c>
      <c r="T3598" s="58">
        <v>19.744429297339611</v>
      </c>
      <c r="U3598" s="58">
        <v>7.2772817778059906</v>
      </c>
      <c r="V3598" s="58">
        <v>16.108225892770374</v>
      </c>
      <c r="W3598" s="58">
        <v>0.82419426065316859</v>
      </c>
      <c r="X3598" s="58">
        <v>0.74401781625706509</v>
      </c>
      <c r="Y3598" s="58">
        <v>0.85944191482747323</v>
      </c>
      <c r="Z3598" s="58">
        <v>0.89409413297980089</v>
      </c>
    </row>
    <row r="3599" spans="19:26" x14ac:dyDescent="0.2">
      <c r="S3599" s="58">
        <v>3.9487952619514366</v>
      </c>
      <c r="T3599" s="58">
        <v>6.7024161617429208</v>
      </c>
      <c r="U3599" s="58">
        <v>3.5142607740617184</v>
      </c>
      <c r="V3599" s="58">
        <v>6.3300144007147496</v>
      </c>
      <c r="W3599" s="58">
        <v>0.81185422583916111</v>
      </c>
      <c r="X3599" s="58">
        <v>0.65615062982912264</v>
      </c>
      <c r="Y3599" s="58">
        <v>0.81892401261940428</v>
      </c>
      <c r="Z3599" s="58">
        <v>0.92553535384056562</v>
      </c>
    </row>
    <row r="3600" spans="19:26" x14ac:dyDescent="0.2">
      <c r="S3600" s="58">
        <v>6.156008197777517</v>
      </c>
      <c r="T3600" s="58">
        <v>19.458560577070688</v>
      </c>
      <c r="U3600" s="58">
        <v>5.8910463980971066</v>
      </c>
      <c r="V3600" s="58">
        <v>14.244389938695216</v>
      </c>
      <c r="W3600" s="58">
        <v>0.81917771508332637</v>
      </c>
      <c r="X3600" s="58">
        <v>0.59127639644699848</v>
      </c>
      <c r="Y3600" s="58">
        <v>0.81298417951923618</v>
      </c>
      <c r="Z3600" s="58">
        <v>0.88547718323115587</v>
      </c>
    </row>
    <row r="3601" spans="19:26" x14ac:dyDescent="0.2">
      <c r="S3601" s="58">
        <v>4.2041170203275504</v>
      </c>
      <c r="T3601" s="58">
        <v>7.7222822376084004</v>
      </c>
      <c r="U3601" s="58">
        <v>3.8183672527400074</v>
      </c>
      <c r="V3601" s="58">
        <v>6.9202676830073653</v>
      </c>
      <c r="W3601" s="58">
        <v>0.85192050989046408</v>
      </c>
      <c r="X3601" s="58">
        <v>0.58949962877906315</v>
      </c>
      <c r="Y3601" s="58">
        <v>0.8192679823376624</v>
      </c>
      <c r="Z3601" s="58">
        <v>0.90772867306698601</v>
      </c>
    </row>
    <row r="3602" spans="19:26" x14ac:dyDescent="0.2">
      <c r="S3602" s="58">
        <v>5.0131265419856303</v>
      </c>
      <c r="T3602" s="58">
        <v>10.16060134473217</v>
      </c>
      <c r="U3602" s="58">
        <v>4.5746594655778079</v>
      </c>
      <c r="V3602" s="58">
        <v>8.2221114187057651</v>
      </c>
      <c r="W3602" s="58">
        <v>0.76205861182890022</v>
      </c>
      <c r="X3602" s="58">
        <v>0.7258612768182402</v>
      </c>
      <c r="Y3602" s="58">
        <v>0.82721994603546201</v>
      </c>
      <c r="Z3602" s="58">
        <v>0.91943037706259245</v>
      </c>
    </row>
    <row r="3603" spans="19:26" x14ac:dyDescent="0.2">
      <c r="S3603" s="58">
        <v>5.5793375836726966</v>
      </c>
      <c r="T3603" s="58">
        <v>13.142858069367657</v>
      </c>
      <c r="U3603" s="58">
        <v>6.4380369665998103</v>
      </c>
      <c r="V3603" s="58">
        <v>16.661682828688264</v>
      </c>
      <c r="W3603" s="58">
        <v>0.79320974566383773</v>
      </c>
      <c r="X3603" s="58">
        <v>0.66923363754947829</v>
      </c>
      <c r="Y3603" s="58">
        <v>0.84410373875656741</v>
      </c>
      <c r="Z3603" s="58">
        <v>0.90316844092709403</v>
      </c>
    </row>
    <row r="3604" spans="19:26" x14ac:dyDescent="0.2">
      <c r="S3604" s="58">
        <v>6.0486944773371389</v>
      </c>
      <c r="T3604" s="58">
        <v>13.981374510291957</v>
      </c>
      <c r="U3604" s="58">
        <v>6.3639380961493792</v>
      </c>
      <c r="V3604" s="58">
        <v>13.978646844161114</v>
      </c>
      <c r="W3604" s="58">
        <v>0.7031276639480587</v>
      </c>
      <c r="X3604" s="58">
        <v>0.62566761985629671</v>
      </c>
      <c r="Y3604" s="58">
        <v>0.83194554766236517</v>
      </c>
      <c r="Z3604" s="58">
        <v>0.9071256784017413</v>
      </c>
    </row>
    <row r="3605" spans="19:26" x14ac:dyDescent="0.2">
      <c r="S3605" s="58">
        <v>3.3412584421639631</v>
      </c>
      <c r="T3605" s="58">
        <v>5.0173274015735378</v>
      </c>
      <c r="U3605" s="58">
        <v>2.8253137524931478</v>
      </c>
      <c r="V3605" s="58">
        <v>4.1656949865982913</v>
      </c>
      <c r="W3605" s="58">
        <v>0.78745942846680794</v>
      </c>
      <c r="X3605" s="58">
        <v>0.66348989802139657</v>
      </c>
      <c r="Y3605" s="58">
        <v>0.80833919729721149</v>
      </c>
      <c r="Z3605" s="58">
        <v>0.94767563762893869</v>
      </c>
    </row>
    <row r="3606" spans="19:26" x14ac:dyDescent="0.2">
      <c r="S3606" s="58">
        <v>4.9371309213024643</v>
      </c>
      <c r="T3606" s="58">
        <v>9.0855635520207692</v>
      </c>
      <c r="U3606" s="58">
        <v>5.0294714219089025</v>
      </c>
      <c r="V3606" s="58">
        <v>8.5032889376915044</v>
      </c>
      <c r="W3606" s="58">
        <v>0.72989082588008092</v>
      </c>
      <c r="X3606" s="58">
        <v>0.66726817457674015</v>
      </c>
      <c r="Y3606" s="58">
        <v>0.86528087442466017</v>
      </c>
      <c r="Z3606" s="58">
        <v>0.93344987897606069</v>
      </c>
    </row>
    <row r="3607" spans="19:26" x14ac:dyDescent="0.2">
      <c r="S3607" s="58">
        <v>5.0665617284041895</v>
      </c>
      <c r="T3607" s="58">
        <v>9.7027254974440531</v>
      </c>
      <c r="U3607" s="58">
        <v>4.9110082011086265</v>
      </c>
      <c r="V3607" s="58">
        <v>9.1988019529587639</v>
      </c>
      <c r="W3607" s="58">
        <v>0.72330654802759087</v>
      </c>
      <c r="X3607" s="58">
        <v>0.62677213674734278</v>
      </c>
      <c r="Y3607" s="58">
        <v>0.84395929509094614</v>
      </c>
      <c r="Z3607" s="58">
        <v>0.92221823031642047</v>
      </c>
    </row>
    <row r="3608" spans="19:26" x14ac:dyDescent="0.2">
      <c r="S3608" s="58">
        <v>3.4850549371568058</v>
      </c>
      <c r="T3608" s="58">
        <v>5.4859470200329774</v>
      </c>
      <c r="U3608" s="58">
        <v>3.3333590966694175</v>
      </c>
      <c r="V3608" s="58">
        <v>6.882750514509528</v>
      </c>
      <c r="W3608" s="58">
        <v>0.79986840706850093</v>
      </c>
      <c r="X3608" s="58">
        <v>0.72822301287289437</v>
      </c>
      <c r="Y3608" s="58">
        <v>0.78500156516990593</v>
      </c>
      <c r="Z3608" s="58">
        <v>0.939719526884643</v>
      </c>
    </row>
    <row r="3609" spans="19:26" x14ac:dyDescent="0.2">
      <c r="S3609" s="58">
        <v>4.4001767573674755</v>
      </c>
      <c r="T3609" s="58">
        <v>7.5086129690746715</v>
      </c>
      <c r="U3609" s="58">
        <v>3.9047574566730221</v>
      </c>
      <c r="V3609" s="58">
        <v>7.7609043381386149</v>
      </c>
      <c r="W3609" s="58">
        <v>0.72538756617408484</v>
      </c>
      <c r="X3609" s="58">
        <v>0.66731660084141642</v>
      </c>
      <c r="Y3609" s="58">
        <v>0.84036693308659538</v>
      </c>
      <c r="Z3609" s="58">
        <v>0.9418589772653404</v>
      </c>
    </row>
    <row r="3610" spans="19:26" x14ac:dyDescent="0.2">
      <c r="S3610" s="58">
        <v>3.7052282251065369</v>
      </c>
      <c r="T3610" s="58">
        <v>5.9281475070718583</v>
      </c>
      <c r="U3610" s="58">
        <v>3.843863075275666</v>
      </c>
      <c r="V3610" s="58">
        <v>5.5205223014039486</v>
      </c>
      <c r="W3610" s="58">
        <v>0.85053638429204581</v>
      </c>
      <c r="X3610" s="58">
        <v>0.63632698190997472</v>
      </c>
      <c r="Y3610" s="58">
        <v>0.86364964174788683</v>
      </c>
      <c r="Z3610" s="58">
        <v>0.93404685550237432</v>
      </c>
    </row>
    <row r="3611" spans="19:26" x14ac:dyDescent="0.2">
      <c r="S3611" s="58">
        <v>6.5348578565781734</v>
      </c>
      <c r="T3611" s="58">
        <v>18.517783146617095</v>
      </c>
      <c r="U3611" s="58">
        <v>6.7639994968062549</v>
      </c>
      <c r="V3611" s="58">
        <v>13.558191079520959</v>
      </c>
      <c r="W3611" s="58">
        <v>0.78035416566545091</v>
      </c>
      <c r="X3611" s="58">
        <v>0.64529669368108644</v>
      </c>
      <c r="Y3611" s="58">
        <v>0.87186553126376887</v>
      </c>
      <c r="Z3611" s="58">
        <v>0.89541004097738186</v>
      </c>
    </row>
    <row r="3612" spans="19:26" x14ac:dyDescent="0.2">
      <c r="S3612" s="58">
        <v>3.2182475311960528</v>
      </c>
      <c r="T3612" s="58">
        <v>4.7999401156208794</v>
      </c>
      <c r="U3612" s="58">
        <v>3.7842612154349706</v>
      </c>
      <c r="V3612" s="58">
        <v>4.7965603711561418</v>
      </c>
      <c r="W3612" s="58">
        <v>0.80567745527790047</v>
      </c>
      <c r="X3612" s="58">
        <v>0.60254459211999589</v>
      </c>
      <c r="Y3612" s="58">
        <v>0.79125802719098293</v>
      </c>
      <c r="Z3612" s="58">
        <v>0.93351803911671072</v>
      </c>
    </row>
    <row r="3613" spans="19:26" x14ac:dyDescent="0.2">
      <c r="S3613" s="58">
        <v>4.3629494751079667</v>
      </c>
      <c r="T3613" s="58">
        <v>7.9533991303736817</v>
      </c>
      <c r="U3613" s="58">
        <v>4.1927592630674022</v>
      </c>
      <c r="V3613" s="58">
        <v>7.1185738867342119</v>
      </c>
      <c r="W3613" s="58">
        <v>0.79329038657871964</v>
      </c>
      <c r="X3613" s="58">
        <v>0.63035241522778351</v>
      </c>
      <c r="Y3613" s="58">
        <v>0.8221508975343732</v>
      </c>
      <c r="Z3613" s="58">
        <v>0.91732553234879666</v>
      </c>
    </row>
    <row r="3614" spans="19:26" x14ac:dyDescent="0.2">
      <c r="S3614" s="58">
        <v>4.9163628767958629</v>
      </c>
      <c r="T3614" s="58">
        <v>9.1688143278438936</v>
      </c>
      <c r="U3614" s="58">
        <v>4.8703931862323948</v>
      </c>
      <c r="V3614" s="58">
        <v>9.0173155843298005</v>
      </c>
      <c r="W3614" s="58">
        <v>0.70334318560225717</v>
      </c>
      <c r="X3614" s="58">
        <v>0.63784398815493315</v>
      </c>
      <c r="Y3614" s="58">
        <v>0.8217744334779562</v>
      </c>
      <c r="Z3614" s="58">
        <v>0.92624718755895774</v>
      </c>
    </row>
    <row r="3615" spans="19:26" x14ac:dyDescent="0.2">
      <c r="S3615" s="58">
        <v>4.3104683217681279</v>
      </c>
      <c r="T3615" s="58">
        <v>7.6639751293021696</v>
      </c>
      <c r="U3615" s="58">
        <v>5.0785055594009565</v>
      </c>
      <c r="V3615" s="58">
        <v>7.3881355280546783</v>
      </c>
      <c r="W3615" s="58">
        <v>0.81107650001963638</v>
      </c>
      <c r="X3615" s="58">
        <v>0.7599668952468982</v>
      </c>
      <c r="Y3615" s="58">
        <v>0.85138841445553393</v>
      </c>
      <c r="Z3615" s="58">
        <v>0.9356094750801367</v>
      </c>
    </row>
    <row r="3616" spans="19:26" x14ac:dyDescent="0.2">
      <c r="S3616" s="58">
        <v>6.7003258360067885</v>
      </c>
      <c r="T3616" s="58">
        <v>15.451265480512092</v>
      </c>
      <c r="U3616" s="58">
        <v>5.8907081687098026</v>
      </c>
      <c r="V3616" s="58">
        <v>13.004104378474164</v>
      </c>
      <c r="W3616" s="58">
        <v>0.6728262082560309</v>
      </c>
      <c r="X3616" s="58">
        <v>0.71874224751483062</v>
      </c>
      <c r="Y3616" s="58">
        <v>0.86730254984070065</v>
      </c>
      <c r="Z3616" s="58">
        <v>0.92130487810378148</v>
      </c>
    </row>
    <row r="3617" spans="19:26" x14ac:dyDescent="0.2">
      <c r="S3617" s="58">
        <v>4.1492272761885838</v>
      </c>
      <c r="T3617" s="58">
        <v>7.0297083018380349</v>
      </c>
      <c r="U3617" s="58">
        <v>4.2387641144243942</v>
      </c>
      <c r="V3617" s="58">
        <v>7.9687755479659623</v>
      </c>
      <c r="W3617" s="58">
        <v>0.79044079956795965</v>
      </c>
      <c r="X3617" s="58">
        <v>0.60033052986108149</v>
      </c>
      <c r="Y3617" s="58">
        <v>0.85483662132465188</v>
      </c>
      <c r="Z3617" s="58">
        <v>0.92711959095142771</v>
      </c>
    </row>
    <row r="3618" spans="19:26" x14ac:dyDescent="0.2">
      <c r="S3618" s="58">
        <v>3.875699821356303</v>
      </c>
      <c r="T3618" s="58">
        <v>6.1548899138606767</v>
      </c>
      <c r="U3618" s="58">
        <v>3.6160065110382393</v>
      </c>
      <c r="V3618" s="58">
        <v>5.0008459941241217</v>
      </c>
      <c r="W3618" s="58">
        <v>0.78014684031655346</v>
      </c>
      <c r="X3618" s="58">
        <v>0.57092636792103668</v>
      </c>
      <c r="Y3618" s="58">
        <v>0.86847384075435741</v>
      </c>
      <c r="Z3618" s="58">
        <v>0.93602553291860735</v>
      </c>
    </row>
    <row r="3619" spans="19:26" x14ac:dyDescent="0.2">
      <c r="S3619" s="58">
        <v>6.2977351872534477</v>
      </c>
      <c r="T3619" s="58">
        <v>13.233603460432461</v>
      </c>
      <c r="U3619" s="58">
        <v>6.5445892796343648</v>
      </c>
      <c r="V3619" s="58">
        <v>14.50163728514373</v>
      </c>
      <c r="W3619" s="58">
        <v>0.67171577569379015</v>
      </c>
      <c r="X3619" s="58">
        <v>0.69611061907946126</v>
      </c>
      <c r="Y3619" s="58">
        <v>0.87736928067681408</v>
      </c>
      <c r="Z3619" s="58">
        <v>0.92988136729529658</v>
      </c>
    </row>
    <row r="3620" spans="19:26" x14ac:dyDescent="0.2">
      <c r="S3620" s="58">
        <v>3.6850968553384873</v>
      </c>
      <c r="T3620" s="58">
        <v>5.9799567486773757</v>
      </c>
      <c r="U3620" s="58">
        <v>3.6364566907598106</v>
      </c>
      <c r="V3620" s="58">
        <v>6.1728801734444767</v>
      </c>
      <c r="W3620" s="58">
        <v>0.82908255644377549</v>
      </c>
      <c r="X3620" s="58">
        <v>0.62953455687666149</v>
      </c>
      <c r="Y3620" s="58">
        <v>0.81915234635816869</v>
      </c>
      <c r="Z3620" s="58">
        <v>0.92650397106269611</v>
      </c>
    </row>
    <row r="3621" spans="19:26" x14ac:dyDescent="0.2">
      <c r="S3621" s="58">
        <v>3.1786344979912244</v>
      </c>
      <c r="T3621" s="58">
        <v>4.6983745390367604</v>
      </c>
      <c r="U3621" s="58">
        <v>3.5303826129109863</v>
      </c>
      <c r="V3621" s="58">
        <v>4.6501921174135532</v>
      </c>
      <c r="W3621" s="58">
        <v>0.83736455525536502</v>
      </c>
      <c r="X3621" s="58">
        <v>0.66173031647648062</v>
      </c>
      <c r="Y3621" s="58">
        <v>0.81496855451127614</v>
      </c>
      <c r="Z3621" s="58">
        <v>0.94401050439934242</v>
      </c>
    </row>
    <row r="3622" spans="19:26" x14ac:dyDescent="0.2">
      <c r="S3622" s="58">
        <v>5.7249652376257671</v>
      </c>
      <c r="T3622" s="58">
        <v>13.796047393854341</v>
      </c>
      <c r="U3622" s="58">
        <v>5.7246944137688853</v>
      </c>
      <c r="V3622" s="58">
        <v>11.645448017270605</v>
      </c>
      <c r="W3622" s="58">
        <v>0.7557916051287491</v>
      </c>
      <c r="X3622" s="58">
        <v>0.69613541949342561</v>
      </c>
      <c r="Y3622" s="58">
        <v>0.82093825547629851</v>
      </c>
      <c r="Z3622" s="58">
        <v>0.90421725844085399</v>
      </c>
    </row>
    <row r="3623" spans="19:26" x14ac:dyDescent="0.2">
      <c r="S3623" s="58">
        <v>4.1286314048568151</v>
      </c>
      <c r="T3623" s="58">
        <v>6.8845954939920606</v>
      </c>
      <c r="U3623" s="58">
        <v>3.8404421734083893</v>
      </c>
      <c r="V3623" s="58">
        <v>7.6050114524711026</v>
      </c>
      <c r="W3623" s="58">
        <v>0.77620203559405565</v>
      </c>
      <c r="X3623" s="58">
        <v>0.56676719410886045</v>
      </c>
      <c r="Y3623" s="58">
        <v>0.85828106518531899</v>
      </c>
      <c r="Z3623" s="58">
        <v>0.9271310468681494</v>
      </c>
    </row>
    <row r="3624" spans="19:26" x14ac:dyDescent="0.2">
      <c r="S3624" s="58">
        <v>3.4039316638248973</v>
      </c>
      <c r="T3624" s="58">
        <v>5.1321477323626166</v>
      </c>
      <c r="U3624" s="58">
        <v>3.2009131476433588</v>
      </c>
      <c r="V3624" s="58">
        <v>6.414970960020165</v>
      </c>
      <c r="W3624" s="58">
        <v>0.83392512182996881</v>
      </c>
      <c r="X3624" s="58">
        <v>0.54952088225493245</v>
      </c>
      <c r="Y3624" s="58">
        <v>0.85784551850335866</v>
      </c>
      <c r="Z3624" s="58">
        <v>0.93267374061063235</v>
      </c>
    </row>
    <row r="3625" spans="19:26" x14ac:dyDescent="0.2">
      <c r="S3625" s="58">
        <v>4.0209084324847657</v>
      </c>
      <c r="T3625" s="58">
        <v>6.9158992103851524</v>
      </c>
      <c r="U3625" s="58">
        <v>4.0191801264910056</v>
      </c>
      <c r="V3625" s="58">
        <v>6.8956613357767376</v>
      </c>
      <c r="W3625" s="58">
        <v>0.84436764527494002</v>
      </c>
      <c r="X3625" s="58">
        <v>0.77293125134486518</v>
      </c>
      <c r="Y3625" s="58">
        <v>0.84448672661366408</v>
      </c>
      <c r="Z3625" s="58">
        <v>0.93644596774074251</v>
      </c>
    </row>
    <row r="3626" spans="19:26" x14ac:dyDescent="0.2">
      <c r="S3626" s="58">
        <v>5.2992394037367845</v>
      </c>
      <c r="T3626" s="58">
        <v>11.404331388790286</v>
      </c>
      <c r="U3626" s="58">
        <v>5.5831431066295796</v>
      </c>
      <c r="V3626" s="58">
        <v>12.133059976615666</v>
      </c>
      <c r="W3626" s="58">
        <v>0.80206554376503125</v>
      </c>
      <c r="X3626" s="58">
        <v>0.66127080813342776</v>
      </c>
      <c r="Y3626" s="58">
        <v>0.86563455877670203</v>
      </c>
      <c r="Z3626" s="58">
        <v>0.90961902911470383</v>
      </c>
    </row>
    <row r="3627" spans="19:26" x14ac:dyDescent="0.2">
      <c r="S3627" s="58">
        <v>4.399116042838485</v>
      </c>
      <c r="T3627" s="58">
        <v>8.4019604638005259</v>
      </c>
      <c r="U3627" s="58">
        <v>3.8428511085625168</v>
      </c>
      <c r="V3627" s="58">
        <v>7.5530022777984476</v>
      </c>
      <c r="W3627" s="58">
        <v>0.85267135061348809</v>
      </c>
      <c r="X3627" s="58">
        <v>0.65696013461127312</v>
      </c>
      <c r="Y3627" s="58">
        <v>0.82643412835922103</v>
      </c>
      <c r="Z3627" s="58">
        <v>0.91084771485558536</v>
      </c>
    </row>
    <row r="3628" spans="19:26" x14ac:dyDescent="0.2">
      <c r="S3628" s="58">
        <v>3.9844147605735847</v>
      </c>
      <c r="T3628" s="58">
        <v>6.4442616941308897</v>
      </c>
      <c r="U3628" s="58">
        <v>3.9252688197250363</v>
      </c>
      <c r="V3628" s="58">
        <v>6.0726587059172061</v>
      </c>
      <c r="W3628" s="58">
        <v>0.79471451931314441</v>
      </c>
      <c r="X3628" s="58">
        <v>0.65349915189657326</v>
      </c>
      <c r="Y3628" s="58">
        <v>0.88285906050416174</v>
      </c>
      <c r="Z3628" s="58">
        <v>0.94518141586203019</v>
      </c>
    </row>
    <row r="3629" spans="19:26" x14ac:dyDescent="0.2">
      <c r="S3629" s="58">
        <v>6.485052688532944</v>
      </c>
      <c r="T3629" s="58">
        <v>22.020249629809026</v>
      </c>
      <c r="U3629" s="58">
        <v>6.5010260727641676</v>
      </c>
      <c r="V3629" s="58">
        <v>23.455907727541128</v>
      </c>
      <c r="W3629" s="58">
        <v>0.75693566829718717</v>
      </c>
      <c r="X3629" s="58">
        <v>0.60990161393657061</v>
      </c>
      <c r="Y3629" s="58">
        <v>0.78534917531192672</v>
      </c>
      <c r="Z3629" s="58">
        <v>0.88522726665656126</v>
      </c>
    </row>
    <row r="3630" spans="19:26" x14ac:dyDescent="0.2">
      <c r="S3630" s="58">
        <v>4.4918395112561749</v>
      </c>
      <c r="T3630" s="58">
        <v>7.9806718006516606</v>
      </c>
      <c r="U3630" s="58">
        <v>4.247332533679919</v>
      </c>
      <c r="V3630" s="58">
        <v>8.0512665483957147</v>
      </c>
      <c r="W3630" s="58">
        <v>0.74714603757919185</v>
      </c>
      <c r="X3630" s="58">
        <v>0.54499252221814742</v>
      </c>
      <c r="Y3630" s="58">
        <v>0.83577273404622532</v>
      </c>
      <c r="Z3630" s="58">
        <v>0.91737498867753353</v>
      </c>
    </row>
    <row r="3631" spans="19:26" x14ac:dyDescent="0.2">
      <c r="S3631" s="58">
        <v>5.3304152634955102</v>
      </c>
      <c r="T3631" s="58">
        <v>12.854416859278313</v>
      </c>
      <c r="U3631" s="58">
        <v>5.548120067503806</v>
      </c>
      <c r="V3631" s="58">
        <v>10.506198023203874</v>
      </c>
      <c r="W3631" s="58">
        <v>0.8503285386076519</v>
      </c>
      <c r="X3631" s="58">
        <v>0.69124975832883573</v>
      </c>
      <c r="Y3631" s="58">
        <v>0.83303326561115854</v>
      </c>
      <c r="Z3631" s="58">
        <v>0.8990638192676903</v>
      </c>
    </row>
    <row r="3632" spans="19:26" x14ac:dyDescent="0.2">
      <c r="S3632" s="58">
        <v>4.4621366610458191</v>
      </c>
      <c r="T3632" s="58">
        <v>8.4112845062825912</v>
      </c>
      <c r="U3632" s="58">
        <v>4.8418936360381473</v>
      </c>
      <c r="V3632" s="58">
        <v>6.442436942096684</v>
      </c>
      <c r="W3632" s="58">
        <v>0.80509151471018725</v>
      </c>
      <c r="X3632" s="58">
        <v>0.64266661972064987</v>
      </c>
      <c r="Y3632" s="58">
        <v>0.81952646497076853</v>
      </c>
      <c r="Z3632" s="58">
        <v>0.91385420856035426</v>
      </c>
    </row>
    <row r="3633" spans="19:26" x14ac:dyDescent="0.2">
      <c r="S3633" s="58">
        <v>6.511404693169947</v>
      </c>
      <c r="T3633" s="58">
        <v>23.939911700121883</v>
      </c>
      <c r="U3633" s="58">
        <v>6.1138088441111407</v>
      </c>
      <c r="V3633" s="58">
        <v>21.45435456665858</v>
      </c>
      <c r="W3633" s="58">
        <v>0.83211841438739687</v>
      </c>
      <c r="X3633" s="58">
        <v>0.77591675418029871</v>
      </c>
      <c r="Y3633" s="58">
        <v>0.82003926377497716</v>
      </c>
      <c r="Z3633" s="58">
        <v>0.88761031864733009</v>
      </c>
    </row>
    <row r="3634" spans="19:26" x14ac:dyDescent="0.2">
      <c r="S3634" s="58">
        <v>8.8989893329512917</v>
      </c>
      <c r="T3634" s="58">
        <v>79.514468261641042</v>
      </c>
      <c r="U3634" s="58">
        <v>8.8989275098940492</v>
      </c>
      <c r="V3634" s="58">
        <v>37.676673662406223</v>
      </c>
      <c r="W3634" s="58">
        <v>0.76719471150457297</v>
      </c>
      <c r="X3634" s="58">
        <v>0.65867849267412359</v>
      </c>
      <c r="Y3634" s="58">
        <v>0.86018663506241322</v>
      </c>
      <c r="Z3634" s="58">
        <v>0.87545385166089751</v>
      </c>
    </row>
    <row r="3635" spans="19:26" x14ac:dyDescent="0.2">
      <c r="S3635" s="58">
        <v>5.0045494645230209</v>
      </c>
      <c r="T3635" s="58">
        <v>10.223694121845153</v>
      </c>
      <c r="U3635" s="58">
        <v>5.944501065641405</v>
      </c>
      <c r="V3635" s="58">
        <v>10.888454867163524</v>
      </c>
      <c r="W3635" s="58">
        <v>0.77612231206138971</v>
      </c>
      <c r="X3635" s="58">
        <v>0.657207431892323</v>
      </c>
      <c r="Y3635" s="58">
        <v>0.83176044697006202</v>
      </c>
      <c r="Z3635" s="58">
        <v>0.91218613175819874</v>
      </c>
    </row>
    <row r="3636" spans="19:26" x14ac:dyDescent="0.2">
      <c r="S3636" s="58">
        <v>4.2623683925554063</v>
      </c>
      <c r="T3636" s="58">
        <v>7.3098465108808979</v>
      </c>
      <c r="U3636" s="58">
        <v>4.0350952257228352</v>
      </c>
      <c r="V3636" s="58">
        <v>7.4948310115218097</v>
      </c>
      <c r="W3636" s="58">
        <v>0.76883315480601833</v>
      </c>
      <c r="X3636" s="58">
        <v>0.66846890187437191</v>
      </c>
      <c r="Y3636" s="58">
        <v>0.8470239820081692</v>
      </c>
      <c r="Z3636" s="58">
        <v>0.93547034728570833</v>
      </c>
    </row>
    <row r="3637" spans="19:26" x14ac:dyDescent="0.2">
      <c r="S3637" s="58">
        <v>4.5032739228836389</v>
      </c>
      <c r="T3637" s="58">
        <v>8.2229185112793211</v>
      </c>
      <c r="U3637" s="58">
        <v>4.7447926142556707</v>
      </c>
      <c r="V3637" s="58">
        <v>8.606731891538498</v>
      </c>
      <c r="W3637" s="58">
        <v>0.7503501795987273</v>
      </c>
      <c r="X3637" s="58">
        <v>0.68018319123741988</v>
      </c>
      <c r="Y3637" s="58">
        <v>0.81404266816871085</v>
      </c>
      <c r="Z3637" s="58">
        <v>0.92582242543914917</v>
      </c>
    </row>
    <row r="3638" spans="19:26" x14ac:dyDescent="0.2">
      <c r="S3638" s="58">
        <v>6.2001067372919234</v>
      </c>
      <c r="T3638" s="58">
        <v>16.536935491242566</v>
      </c>
      <c r="U3638" s="58">
        <v>6.3974902145634864</v>
      </c>
      <c r="V3638" s="58">
        <v>17.371992687215144</v>
      </c>
      <c r="W3638" s="58">
        <v>0.73520997262978638</v>
      </c>
      <c r="X3638" s="58">
        <v>0.74395637340628662</v>
      </c>
      <c r="Y3638" s="58">
        <v>0.81546983535145801</v>
      </c>
      <c r="Z3638" s="58">
        <v>0.90243180986093174</v>
      </c>
    </row>
    <row r="3639" spans="19:26" x14ac:dyDescent="0.2">
      <c r="S3639" s="58">
        <v>4.5604765947573389</v>
      </c>
      <c r="T3639" s="58">
        <v>8.1019976833506657</v>
      </c>
      <c r="U3639" s="58">
        <v>4.2379138455987961</v>
      </c>
      <c r="V3639" s="58">
        <v>7.1628362376119661</v>
      </c>
      <c r="W3639" s="58">
        <v>0.772209257453491</v>
      </c>
      <c r="X3639" s="58">
        <v>0.77959987854679658</v>
      </c>
      <c r="Y3639" s="58">
        <v>0.87370828778937482</v>
      </c>
      <c r="Z3639" s="58">
        <v>0.94713721452571631</v>
      </c>
    </row>
    <row r="3640" spans="19:26" x14ac:dyDescent="0.2">
      <c r="S3640" s="58">
        <v>4.4814734870660331</v>
      </c>
      <c r="T3640" s="58">
        <v>8.209758907319042</v>
      </c>
      <c r="U3640" s="58">
        <v>4.1435078097108553</v>
      </c>
      <c r="V3640" s="58">
        <v>6.2708941012384285</v>
      </c>
      <c r="W3640" s="58">
        <v>0.83274993299076172</v>
      </c>
      <c r="X3640" s="58">
        <v>0.67731001309791339</v>
      </c>
      <c r="Y3640" s="58">
        <v>0.87497102164484331</v>
      </c>
      <c r="Z3640" s="58">
        <v>0.92408042870800167</v>
      </c>
    </row>
    <row r="3641" spans="19:26" x14ac:dyDescent="0.2">
      <c r="S3641" s="58">
        <v>5.2457713908357446</v>
      </c>
      <c r="T3641" s="58">
        <v>11.108720743884767</v>
      </c>
      <c r="U3641" s="58">
        <v>5.1649121248810763</v>
      </c>
      <c r="V3641" s="58">
        <v>10.151156725951701</v>
      </c>
      <c r="W3641" s="58">
        <v>0.76726528708156894</v>
      </c>
      <c r="X3641" s="58">
        <v>0.59758832950684737</v>
      </c>
      <c r="Y3641" s="58">
        <v>0.83792959700084668</v>
      </c>
      <c r="Z3641" s="58">
        <v>0.90604360676000129</v>
      </c>
    </row>
    <row r="3642" spans="19:26" x14ac:dyDescent="0.2">
      <c r="S3642" s="58">
        <v>6.5736475545745501</v>
      </c>
      <c r="T3642" s="58">
        <v>16.337196053279396</v>
      </c>
      <c r="U3642" s="58">
        <v>6.4062576867356631</v>
      </c>
      <c r="V3642" s="58">
        <v>18.243922211599941</v>
      </c>
      <c r="W3642" s="58">
        <v>0.68507272973611688</v>
      </c>
      <c r="X3642" s="58">
        <v>0.69103874149193023</v>
      </c>
      <c r="Y3642" s="58">
        <v>0.83377496605595769</v>
      </c>
      <c r="Z3642" s="58">
        <v>0.90896994726694236</v>
      </c>
    </row>
    <row r="3643" spans="19:26" x14ac:dyDescent="0.2">
      <c r="S3643" s="58">
        <v>5.3720820017649569</v>
      </c>
      <c r="T3643" s="58">
        <v>12.046087848076565</v>
      </c>
      <c r="U3643" s="58">
        <v>5.8635370661590533</v>
      </c>
      <c r="V3643" s="58">
        <v>12.061624838664013</v>
      </c>
      <c r="W3643" s="58">
        <v>0.79669851554219417</v>
      </c>
      <c r="X3643" s="58">
        <v>0.7351804618184985</v>
      </c>
      <c r="Y3643" s="58">
        <v>0.84479508295092265</v>
      </c>
      <c r="Z3643" s="58">
        <v>0.91049347573855577</v>
      </c>
    </row>
    <row r="3644" spans="19:26" x14ac:dyDescent="0.2">
      <c r="S3644" s="58">
        <v>4.7766545532552955</v>
      </c>
      <c r="T3644" s="58">
        <v>9.0847213160665632</v>
      </c>
      <c r="U3644" s="58">
        <v>4.2035248886332752</v>
      </c>
      <c r="V3644" s="58">
        <v>8.7368590098015879</v>
      </c>
      <c r="W3644" s="58">
        <v>0.73490078920368007</v>
      </c>
      <c r="X3644" s="58">
        <v>0.63208221793409602</v>
      </c>
      <c r="Y3644" s="58">
        <v>0.81365178499882551</v>
      </c>
      <c r="Z3644" s="58">
        <v>0.91837666415502606</v>
      </c>
    </row>
    <row r="3645" spans="19:26" x14ac:dyDescent="0.2">
      <c r="S3645" s="58">
        <v>3.9813215771210126</v>
      </c>
      <c r="T3645" s="58">
        <v>6.6927893154859728</v>
      </c>
      <c r="U3645" s="58">
        <v>3.6269848723483342</v>
      </c>
      <c r="V3645" s="58">
        <v>6.1510093592409234</v>
      </c>
      <c r="W3645" s="58">
        <v>0.76614921292530691</v>
      </c>
      <c r="X3645" s="58">
        <v>0.71063614932101316</v>
      </c>
      <c r="Y3645" s="58">
        <v>0.80446873392410112</v>
      </c>
      <c r="Z3645" s="58">
        <v>0.9364378283729059</v>
      </c>
    </row>
    <row r="3646" spans="19:26" x14ac:dyDescent="0.2">
      <c r="S3646" s="58">
        <v>4.7174632817940578</v>
      </c>
      <c r="T3646" s="58">
        <v>9.9394035781047751</v>
      </c>
      <c r="U3646" s="58">
        <v>5.0764578389729271</v>
      </c>
      <c r="V3646" s="58">
        <v>7.8919830623883689</v>
      </c>
      <c r="W3646" s="58">
        <v>0.84382213529341965</v>
      </c>
      <c r="X3646" s="58">
        <v>0.59959140691000912</v>
      </c>
      <c r="Y3646" s="58">
        <v>0.80521356628582452</v>
      </c>
      <c r="Z3646" s="58">
        <v>0.89874625560274957</v>
      </c>
    </row>
    <row r="3647" spans="19:26" x14ac:dyDescent="0.2">
      <c r="S3647" s="58">
        <v>5.0998615657204507</v>
      </c>
      <c r="T3647" s="58">
        <v>10.113884786449825</v>
      </c>
      <c r="U3647" s="58">
        <v>5.461320831862424</v>
      </c>
      <c r="V3647" s="58">
        <v>9.2985641696648731</v>
      </c>
      <c r="W3647" s="58">
        <v>0.68534969723857775</v>
      </c>
      <c r="X3647" s="58">
        <v>0.56296681225312561</v>
      </c>
      <c r="Y3647" s="58">
        <v>0.78545683728058113</v>
      </c>
      <c r="Z3647" s="58">
        <v>0.91011788634500701</v>
      </c>
    </row>
    <row r="3648" spans="19:26" x14ac:dyDescent="0.2">
      <c r="S3648" s="58">
        <v>5.0655696488093609</v>
      </c>
      <c r="T3648" s="58">
        <v>9.3102236423526641</v>
      </c>
      <c r="U3648" s="58">
        <v>5.9912020584298586</v>
      </c>
      <c r="V3648" s="58">
        <v>11.371382403382398</v>
      </c>
      <c r="W3648" s="58">
        <v>0.70458810917229286</v>
      </c>
      <c r="X3648" s="58">
        <v>0.68967596299061773</v>
      </c>
      <c r="Y3648" s="58">
        <v>0.85927947134100169</v>
      </c>
      <c r="Z3648" s="58">
        <v>0.93950030102677884</v>
      </c>
    </row>
    <row r="3649" spans="19:26" x14ac:dyDescent="0.2">
      <c r="S3649" s="58">
        <v>4.4056529578482078</v>
      </c>
      <c r="T3649" s="58">
        <v>7.7290369922960993</v>
      </c>
      <c r="U3649" s="58">
        <v>4.539586085699848</v>
      </c>
      <c r="V3649" s="58">
        <v>7.9932686166883107</v>
      </c>
      <c r="W3649" s="58">
        <v>0.79943745329171445</v>
      </c>
      <c r="X3649" s="58">
        <v>0.58552625474387487</v>
      </c>
      <c r="Y3649" s="58">
        <v>0.87991508307900645</v>
      </c>
      <c r="Z3649" s="58">
        <v>0.92308048299141887</v>
      </c>
    </row>
    <row r="3650" spans="19:26" x14ac:dyDescent="0.2">
      <c r="S3650" s="58">
        <v>8.5712147057466552</v>
      </c>
      <c r="T3650" s="58">
        <v>83.918524347466743</v>
      </c>
      <c r="U3650" s="58">
        <v>8.694919959111969</v>
      </c>
      <c r="V3650" s="58">
        <v>87.267089776010835</v>
      </c>
      <c r="W3650" s="58">
        <v>0.76271205103921336</v>
      </c>
      <c r="X3650" s="58">
        <v>0.66680042384935068</v>
      </c>
      <c r="Y3650" s="58">
        <v>0.82272772451953458</v>
      </c>
      <c r="Z3650" s="58">
        <v>0.8745480381450097</v>
      </c>
    </row>
    <row r="3651" spans="19:26" x14ac:dyDescent="0.2">
      <c r="S3651" s="58">
        <v>6.206104215414685</v>
      </c>
      <c r="T3651" s="58">
        <v>19.339644785961571</v>
      </c>
      <c r="U3651" s="58">
        <v>5.8730666855976557</v>
      </c>
      <c r="V3651" s="58">
        <v>14.842468915783094</v>
      </c>
      <c r="W3651" s="58">
        <v>0.83784881583764703</v>
      </c>
      <c r="X3651" s="58">
        <v>0.63888796037115725</v>
      </c>
      <c r="Y3651" s="58">
        <v>0.83795705820843303</v>
      </c>
      <c r="Z3651" s="58">
        <v>0.88808356745031491</v>
      </c>
    </row>
    <row r="3652" spans="19:26" x14ac:dyDescent="0.2">
      <c r="S3652" s="58">
        <v>4.5909052227627436</v>
      </c>
      <c r="T3652" s="58">
        <v>8.5189178497741675</v>
      </c>
      <c r="U3652" s="58">
        <v>4.3640381515178204</v>
      </c>
      <c r="V3652" s="58">
        <v>6.6486286473133811</v>
      </c>
      <c r="W3652" s="58">
        <v>0.73154831453607783</v>
      </c>
      <c r="X3652" s="58">
        <v>0.61658464177489092</v>
      </c>
      <c r="Y3652" s="58">
        <v>0.7996259263614186</v>
      </c>
      <c r="Z3652" s="58">
        <v>0.91782685544300224</v>
      </c>
    </row>
    <row r="3653" spans="19:26" x14ac:dyDescent="0.2">
      <c r="S3653" s="58">
        <v>3.0478541391010228</v>
      </c>
      <c r="T3653" s="58">
        <v>4.3642875346631129</v>
      </c>
      <c r="U3653" s="58">
        <v>2.684716922151309</v>
      </c>
      <c r="V3653" s="58">
        <v>4.2337253097956653</v>
      </c>
      <c r="W3653" s="58">
        <v>0.83271925394266211</v>
      </c>
      <c r="X3653" s="58">
        <v>0.58682363870654464</v>
      </c>
      <c r="Y3653" s="58">
        <v>0.82890420554640765</v>
      </c>
      <c r="Z3653" s="58">
        <v>0.94295539792763716</v>
      </c>
    </row>
    <row r="3654" spans="19:26" x14ac:dyDescent="0.2">
      <c r="S3654" s="58">
        <v>3.280920947816369</v>
      </c>
      <c r="T3654" s="58">
        <v>4.8800592421719005</v>
      </c>
      <c r="U3654" s="58">
        <v>2.8766893914062903</v>
      </c>
      <c r="V3654" s="58">
        <v>4.1791211666878931</v>
      </c>
      <c r="W3654" s="58">
        <v>0.81367952684813538</v>
      </c>
      <c r="X3654" s="58">
        <v>0.62762624337307527</v>
      </c>
      <c r="Y3654" s="58">
        <v>0.82471312045504286</v>
      </c>
      <c r="Z3654" s="58">
        <v>0.94361676449715925</v>
      </c>
    </row>
    <row r="3655" spans="19:26" x14ac:dyDescent="0.2">
      <c r="S3655" s="58">
        <v>8.2849097676811123</v>
      </c>
      <c r="T3655" s="58">
        <v>81.079531897929414</v>
      </c>
      <c r="U3655" s="58">
        <v>8.4959713690378234</v>
      </c>
      <c r="V3655" s="58">
        <v>97.294537400411514</v>
      </c>
      <c r="W3655" s="58">
        <v>0.79441095785244031</v>
      </c>
      <c r="X3655" s="58">
        <v>0.66973172838104911</v>
      </c>
      <c r="Y3655" s="58">
        <v>0.82479657615499269</v>
      </c>
      <c r="Z3655" s="58">
        <v>0.8742983651920565</v>
      </c>
    </row>
    <row r="3656" spans="19:26" x14ac:dyDescent="0.2">
      <c r="S3656" s="58">
        <v>3.8618860808414017</v>
      </c>
      <c r="T3656" s="58">
        <v>6.4714995686785821</v>
      </c>
      <c r="U3656" s="58">
        <v>3.0387254058904731</v>
      </c>
      <c r="V3656" s="58">
        <v>5.5043476679271688</v>
      </c>
      <c r="W3656" s="58">
        <v>0.82362965715840775</v>
      </c>
      <c r="X3656" s="58">
        <v>0.65780368300589087</v>
      </c>
      <c r="Y3656" s="58">
        <v>0.82075309658308893</v>
      </c>
      <c r="Z3656" s="58">
        <v>0.92630263428071824</v>
      </c>
    </row>
    <row r="3657" spans="19:26" x14ac:dyDescent="0.2">
      <c r="S3657" s="58">
        <v>4.0008222644598854</v>
      </c>
      <c r="T3657" s="58">
        <v>6.8305084237044182</v>
      </c>
      <c r="U3657" s="58">
        <v>3.8217331932855596</v>
      </c>
      <c r="V3657" s="58">
        <v>5.9567084927758378</v>
      </c>
      <c r="W3657" s="58">
        <v>0.83771156040531647</v>
      </c>
      <c r="X3657" s="58">
        <v>0.52000869305872699</v>
      </c>
      <c r="Y3657" s="58">
        <v>0.8439864837958756</v>
      </c>
      <c r="Z3657" s="58">
        <v>0.91108210710014259</v>
      </c>
    </row>
    <row r="3658" spans="19:26" x14ac:dyDescent="0.2">
      <c r="S3658" s="58">
        <v>5.1264316638638938</v>
      </c>
      <c r="T3658" s="58">
        <v>9.7321422516632037</v>
      </c>
      <c r="U3658" s="58">
        <v>5.0287891339072344</v>
      </c>
      <c r="V3658" s="58">
        <v>9.5750527009727868</v>
      </c>
      <c r="W3658" s="58">
        <v>0.74945799064873564</v>
      </c>
      <c r="X3658" s="58">
        <v>0.66715721987376075</v>
      </c>
      <c r="Y3658" s="58">
        <v>0.88975191451449964</v>
      </c>
      <c r="Z3658" s="58">
        <v>0.92973999562000331</v>
      </c>
    </row>
    <row r="3659" spans="19:26" x14ac:dyDescent="0.2">
      <c r="S3659" s="58">
        <v>3.7834349120322965</v>
      </c>
      <c r="T3659" s="58">
        <v>6.2707460974256719</v>
      </c>
      <c r="U3659" s="58">
        <v>4.3771120120167488</v>
      </c>
      <c r="V3659" s="58">
        <v>8.5037030281167922</v>
      </c>
      <c r="W3659" s="58">
        <v>0.88867905543794778</v>
      </c>
      <c r="X3659" s="58">
        <v>0.6811045918954951</v>
      </c>
      <c r="Y3659" s="58">
        <v>0.85827754027662984</v>
      </c>
      <c r="Z3659" s="58">
        <v>0.92913370214443913</v>
      </c>
    </row>
    <row r="3660" spans="19:26" x14ac:dyDescent="0.2">
      <c r="S3660" s="58">
        <v>5.1501544783766606</v>
      </c>
      <c r="T3660" s="58">
        <v>9.9749629325355862</v>
      </c>
      <c r="U3660" s="58">
        <v>4.8544440438614576</v>
      </c>
      <c r="V3660" s="58">
        <v>10.431585584575895</v>
      </c>
      <c r="W3660" s="58">
        <v>0.73385329501705465</v>
      </c>
      <c r="X3660" s="58">
        <v>0.74110591899773415</v>
      </c>
      <c r="Y3660" s="58">
        <v>0.85889108827702509</v>
      </c>
      <c r="Z3660" s="58">
        <v>0.93351073822849406</v>
      </c>
    </row>
    <row r="3661" spans="19:26" x14ac:dyDescent="0.2">
      <c r="S3661" s="58">
        <v>7.887082786604549</v>
      </c>
      <c r="T3661" s="58">
        <v>33.78889357145183</v>
      </c>
      <c r="U3661" s="58">
        <v>8.8166880392649265</v>
      </c>
      <c r="V3661" s="58">
        <v>40.616837111919061</v>
      </c>
      <c r="W3661" s="58">
        <v>0.70904227065146141</v>
      </c>
      <c r="X3661" s="58">
        <v>0.61823610206556134</v>
      </c>
      <c r="Y3661" s="58">
        <v>0.81940450741275206</v>
      </c>
      <c r="Z3661" s="58">
        <v>0.88360702518024525</v>
      </c>
    </row>
    <row r="3662" spans="19:26" x14ac:dyDescent="0.2">
      <c r="S3662" s="58">
        <v>4.4645098317734222</v>
      </c>
      <c r="T3662" s="58">
        <v>8.1575106775512545</v>
      </c>
      <c r="U3662" s="58">
        <v>3.8575349941343049</v>
      </c>
      <c r="V3662" s="58">
        <v>6.7387927689578309</v>
      </c>
      <c r="W3662" s="58">
        <v>0.78635177038548199</v>
      </c>
      <c r="X3662" s="58">
        <v>0.6586271050620619</v>
      </c>
      <c r="Y3662" s="58">
        <v>0.83577672328669028</v>
      </c>
      <c r="Z3662" s="58">
        <v>0.9223687877537361</v>
      </c>
    </row>
    <row r="3663" spans="19:26" x14ac:dyDescent="0.2">
      <c r="S3663" s="58">
        <v>5.688418961616339</v>
      </c>
      <c r="T3663" s="58">
        <v>13.312511802808487</v>
      </c>
      <c r="U3663" s="58">
        <v>5.283417205191669</v>
      </c>
      <c r="V3663" s="58">
        <v>12.46282178777586</v>
      </c>
      <c r="W3663" s="58">
        <v>0.74082891461291955</v>
      </c>
      <c r="X3663" s="58">
        <v>0.68127967262881117</v>
      </c>
      <c r="Y3663" s="58">
        <v>0.81812711689864082</v>
      </c>
      <c r="Z3663" s="58">
        <v>0.90593148872255957</v>
      </c>
    </row>
    <row r="3664" spans="19:26" x14ac:dyDescent="0.2">
      <c r="S3664" s="58">
        <v>5.5601496622999882</v>
      </c>
      <c r="T3664" s="58">
        <v>11.441975864779327</v>
      </c>
      <c r="U3664" s="58">
        <v>4.8948155095779553</v>
      </c>
      <c r="V3664" s="58">
        <v>9.8886942767822088</v>
      </c>
      <c r="W3664" s="58">
        <v>0.70071138435920566</v>
      </c>
      <c r="X3664" s="58">
        <v>0.76071741076095156</v>
      </c>
      <c r="Y3664" s="58">
        <v>0.83742934740692476</v>
      </c>
      <c r="Z3664" s="58">
        <v>0.92994645460486958</v>
      </c>
    </row>
    <row r="3665" spans="19:26" x14ac:dyDescent="0.2">
      <c r="S3665" s="58">
        <v>5.5059235490486076</v>
      </c>
      <c r="T3665" s="58">
        <v>11.269335128323128</v>
      </c>
      <c r="U3665" s="58">
        <v>5.7811539155563354</v>
      </c>
      <c r="V3665" s="58">
        <v>13.029608294021418</v>
      </c>
      <c r="W3665" s="58">
        <v>0.68497945270126248</v>
      </c>
      <c r="X3665" s="58">
        <v>0.72479843404469058</v>
      </c>
      <c r="Y3665" s="58">
        <v>0.81673806415426453</v>
      </c>
      <c r="Z3665" s="58">
        <v>0.92662904571808535</v>
      </c>
    </row>
    <row r="3666" spans="19:26" x14ac:dyDescent="0.2">
      <c r="S3666" s="58">
        <v>5.1862792905600434</v>
      </c>
      <c r="T3666" s="58">
        <v>11.721747974797591</v>
      </c>
      <c r="U3666" s="58">
        <v>4.9722535087566522</v>
      </c>
      <c r="V3666" s="58">
        <v>12.184936692590586</v>
      </c>
      <c r="W3666" s="58">
        <v>0.77956183647690103</v>
      </c>
      <c r="X3666" s="58">
        <v>0.6610453358415489</v>
      </c>
      <c r="Y3666" s="58">
        <v>0.79749614389647072</v>
      </c>
      <c r="Z3666" s="58">
        <v>0.90194158847306349</v>
      </c>
    </row>
    <row r="3667" spans="19:26" x14ac:dyDescent="0.2">
      <c r="S3667" s="58">
        <v>5.5017861314961207</v>
      </c>
      <c r="T3667" s="58">
        <v>10.640903464118612</v>
      </c>
      <c r="U3667" s="58">
        <v>5.917054676726579</v>
      </c>
      <c r="V3667" s="58">
        <v>9.5024450601033053</v>
      </c>
      <c r="W3667" s="58">
        <v>0.70967849311095721</v>
      </c>
      <c r="X3667" s="58">
        <v>0.65679787366866749</v>
      </c>
      <c r="Y3667" s="58">
        <v>0.88700274073168928</v>
      </c>
      <c r="Z3667" s="58">
        <v>0.93114729198107915</v>
      </c>
    </row>
    <row r="3668" spans="19:26" x14ac:dyDescent="0.2">
      <c r="S3668" s="58">
        <v>4.175516688758564</v>
      </c>
      <c r="T3668" s="58">
        <v>6.8877682880043105</v>
      </c>
      <c r="U3668" s="58">
        <v>4.5527003210099819</v>
      </c>
      <c r="V3668" s="58">
        <v>6.2286352414550947</v>
      </c>
      <c r="W3668" s="58">
        <v>0.71927182525224498</v>
      </c>
      <c r="X3668" s="58">
        <v>0.54775483358135446</v>
      </c>
      <c r="Y3668" s="58">
        <v>0.82851785325416594</v>
      </c>
      <c r="Z3668" s="58">
        <v>0.92950926881163642</v>
      </c>
    </row>
    <row r="3669" spans="19:26" x14ac:dyDescent="0.2">
      <c r="S3669" s="58">
        <v>4.3511969169272433</v>
      </c>
      <c r="T3669" s="58">
        <v>7.6914635052836378</v>
      </c>
      <c r="U3669" s="58">
        <v>4.4675160379960372</v>
      </c>
      <c r="V3669" s="58">
        <v>7.8662480447260696</v>
      </c>
      <c r="W3669" s="58">
        <v>0.81859880287843334</v>
      </c>
      <c r="X3669" s="58">
        <v>0.73169445690794166</v>
      </c>
      <c r="Y3669" s="58">
        <v>0.87441157086381116</v>
      </c>
      <c r="Z3669" s="58">
        <v>0.93593752659259744</v>
      </c>
    </row>
    <row r="3670" spans="19:26" x14ac:dyDescent="0.2">
      <c r="S3670" s="58">
        <v>7.01362189219327</v>
      </c>
      <c r="T3670" s="58">
        <v>25.520880862072683</v>
      </c>
      <c r="U3670" s="58">
        <v>7.1314381753730096</v>
      </c>
      <c r="V3670" s="58">
        <v>24.162678707139548</v>
      </c>
      <c r="W3670" s="58">
        <v>0.78654044740024565</v>
      </c>
      <c r="X3670" s="58">
        <v>0.79871338426443395</v>
      </c>
      <c r="Y3670" s="58">
        <v>0.8467072943779731</v>
      </c>
      <c r="Z3670" s="58">
        <v>0.89151213906776861</v>
      </c>
    </row>
    <row r="3671" spans="19:26" x14ac:dyDescent="0.2">
      <c r="S3671" s="58">
        <v>3.2503693541758558</v>
      </c>
      <c r="T3671" s="58">
        <v>4.9769770611193973</v>
      </c>
      <c r="U3671" s="58">
        <v>3.0172141993577917</v>
      </c>
      <c r="V3671" s="58">
        <v>4.4709049582402569</v>
      </c>
      <c r="W3671" s="58">
        <v>0.82296221492535293</v>
      </c>
      <c r="X3671" s="58">
        <v>0.70409258093217353</v>
      </c>
      <c r="Y3671" s="58">
        <v>0.76729222595059166</v>
      </c>
      <c r="Z3671" s="58">
        <v>0.93383812167179014</v>
      </c>
    </row>
    <row r="3672" spans="19:26" x14ac:dyDescent="0.2">
      <c r="S3672" s="58">
        <v>3.5640739321416675</v>
      </c>
      <c r="T3672" s="58">
        <v>5.7388378400355817</v>
      </c>
      <c r="U3672" s="58">
        <v>3.9675876523894225</v>
      </c>
      <c r="V3672" s="58">
        <v>5.8483064408466534</v>
      </c>
      <c r="W3672" s="58">
        <v>0.84277747416024118</v>
      </c>
      <c r="X3672" s="58">
        <v>0.6069665216146507</v>
      </c>
      <c r="Y3672" s="58">
        <v>0.80263276630629987</v>
      </c>
      <c r="Z3672" s="58">
        <v>0.9208005600344461</v>
      </c>
    </row>
    <row r="3673" spans="19:26" x14ac:dyDescent="0.2">
      <c r="S3673" s="58">
        <v>3.348363981871052</v>
      </c>
      <c r="T3673" s="58">
        <v>4.9229174740606512</v>
      </c>
      <c r="U3673" s="58">
        <v>2.9966227951835154</v>
      </c>
      <c r="V3673" s="58">
        <v>4.1427398833164846</v>
      </c>
      <c r="W3673" s="58">
        <v>0.71068137780481022</v>
      </c>
      <c r="X3673" s="58">
        <v>0.58190245267789487</v>
      </c>
      <c r="Y3673" s="58">
        <v>0.78581390383678507</v>
      </c>
      <c r="Z3673" s="58">
        <v>0.94873577575904799</v>
      </c>
    </row>
    <row r="3674" spans="19:26" x14ac:dyDescent="0.2">
      <c r="S3674" s="58">
        <v>3.5704291951741634</v>
      </c>
      <c r="T3674" s="58">
        <v>5.6478406218679833</v>
      </c>
      <c r="U3674" s="58">
        <v>3.8638329714748014</v>
      </c>
      <c r="V3674" s="58">
        <v>5.2875038636718159</v>
      </c>
      <c r="W3674" s="58">
        <v>0.81088318602363285</v>
      </c>
      <c r="X3674" s="58">
        <v>0.59755984427992748</v>
      </c>
      <c r="Y3674" s="58">
        <v>0.81070598246778869</v>
      </c>
      <c r="Z3674" s="58">
        <v>0.92690146323899114</v>
      </c>
    </row>
    <row r="3675" spans="19:26" x14ac:dyDescent="0.2">
      <c r="S3675" s="58">
        <v>3.8641457938877508</v>
      </c>
      <c r="T3675" s="58">
        <v>6.149404165409873</v>
      </c>
      <c r="U3675" s="58">
        <v>3.9088904743292008</v>
      </c>
      <c r="V3675" s="58">
        <v>6.3628430178056332</v>
      </c>
      <c r="W3675" s="58">
        <v>0.73456100873673646</v>
      </c>
      <c r="X3675" s="58">
        <v>0.62286390497811239</v>
      </c>
      <c r="Y3675" s="58">
        <v>0.82013636011948432</v>
      </c>
      <c r="Z3675" s="58">
        <v>0.94240389016864723</v>
      </c>
    </row>
    <row r="3676" spans="19:26" x14ac:dyDescent="0.2">
      <c r="S3676" s="58">
        <v>4.0777340907532338</v>
      </c>
      <c r="T3676" s="58">
        <v>7.1357954616712416</v>
      </c>
      <c r="U3676" s="58">
        <v>4.377955706551699</v>
      </c>
      <c r="V3676" s="58">
        <v>6.229385251836371</v>
      </c>
      <c r="W3676" s="58">
        <v>0.81890634596399148</v>
      </c>
      <c r="X3676" s="58">
        <v>0.77603008211462376</v>
      </c>
      <c r="Y3676" s="58">
        <v>0.8196398005861788</v>
      </c>
      <c r="Z3676" s="58">
        <v>0.93314078242796772</v>
      </c>
    </row>
    <row r="3677" spans="19:26" x14ac:dyDescent="0.2">
      <c r="S3677" s="58">
        <v>3.3402421664140327</v>
      </c>
      <c r="T3677" s="58">
        <v>4.9903421718679857</v>
      </c>
      <c r="U3677" s="58">
        <v>3.1055839044884879</v>
      </c>
      <c r="V3677" s="58">
        <v>5.1561928551068723</v>
      </c>
      <c r="W3677" s="58">
        <v>0.82089342205391791</v>
      </c>
      <c r="X3677" s="58">
        <v>0.52621727440205401</v>
      </c>
      <c r="Y3677" s="58">
        <v>0.843004403851492</v>
      </c>
      <c r="Z3677" s="58">
        <v>0.92985339510430398</v>
      </c>
    </row>
    <row r="3678" spans="19:26" x14ac:dyDescent="0.2">
      <c r="S3678" s="58">
        <v>5.4585380117468141</v>
      </c>
      <c r="T3678" s="58">
        <v>12.162945737444023</v>
      </c>
      <c r="U3678" s="58">
        <v>5.6563496037548981</v>
      </c>
      <c r="V3678" s="58">
        <v>13.450750099291772</v>
      </c>
      <c r="W3678" s="58">
        <v>0.72769471924397056</v>
      </c>
      <c r="X3678" s="58">
        <v>0.69477085316023968</v>
      </c>
      <c r="Y3678" s="58">
        <v>0.80263226628719198</v>
      </c>
      <c r="Z3678" s="58">
        <v>0.90976644483486968</v>
      </c>
    </row>
    <row r="3679" spans="19:26" x14ac:dyDescent="0.2">
      <c r="S3679" s="58">
        <v>7.5079078610870242</v>
      </c>
      <c r="T3679" s="58">
        <v>37.670548754191465</v>
      </c>
      <c r="U3679" s="58">
        <v>7.1175000640270767</v>
      </c>
      <c r="V3679" s="58">
        <v>28.411008360310927</v>
      </c>
      <c r="W3679" s="58">
        <v>0.74632142197138851</v>
      </c>
      <c r="X3679" s="58">
        <v>0.70411306640746907</v>
      </c>
      <c r="Y3679" s="58">
        <v>0.79472703766058361</v>
      </c>
      <c r="Z3679" s="58">
        <v>0.88127068952321874</v>
      </c>
    </row>
    <row r="3680" spans="19:26" x14ac:dyDescent="0.2">
      <c r="S3680" s="58">
        <v>6.4526290650701057</v>
      </c>
      <c r="T3680" s="58">
        <v>16.451591072720685</v>
      </c>
      <c r="U3680" s="58">
        <v>5.8996071082597012</v>
      </c>
      <c r="V3680" s="58">
        <v>13.581628207712468</v>
      </c>
      <c r="W3680" s="58">
        <v>0.75291450032580398</v>
      </c>
      <c r="X3680" s="58">
        <v>0.78914471963083177</v>
      </c>
      <c r="Y3680" s="58">
        <v>0.88347574282207397</v>
      </c>
      <c r="Z3680" s="58">
        <v>0.91184103500262026</v>
      </c>
    </row>
    <row r="3681" spans="19:26" x14ac:dyDescent="0.2">
      <c r="S3681" s="58">
        <v>4.5649377542176142</v>
      </c>
      <c r="T3681" s="58">
        <v>8.7055778800445029</v>
      </c>
      <c r="U3681" s="58">
        <v>5.5057763572106504</v>
      </c>
      <c r="V3681" s="58">
        <v>9.5796232784124431</v>
      </c>
      <c r="W3681" s="58">
        <v>0.76055742819078076</v>
      </c>
      <c r="X3681" s="58">
        <v>0.66451454102604246</v>
      </c>
      <c r="Y3681" s="58">
        <v>0.79602078089858264</v>
      </c>
      <c r="Z3681" s="58">
        <v>0.91597318368210479</v>
      </c>
    </row>
    <row r="3682" spans="19:26" x14ac:dyDescent="0.2">
      <c r="S3682" s="58">
        <v>4.5115067843193337</v>
      </c>
      <c r="T3682" s="58">
        <v>8.1837163364439292</v>
      </c>
      <c r="U3682" s="58">
        <v>4.4139053501903085</v>
      </c>
      <c r="V3682" s="58">
        <v>8.1438983847215347</v>
      </c>
      <c r="W3682" s="58">
        <v>0.74104973177512012</v>
      </c>
      <c r="X3682" s="58">
        <v>0.77268258719599359</v>
      </c>
      <c r="Y3682" s="58">
        <v>0.81368247913077274</v>
      </c>
      <c r="Z3682" s="58">
        <v>0.93767261487550391</v>
      </c>
    </row>
    <row r="3683" spans="19:26" x14ac:dyDescent="0.2">
      <c r="S3683" s="58">
        <v>3.8606277761240992</v>
      </c>
      <c r="T3683" s="58">
        <v>6.4662937285449065</v>
      </c>
      <c r="U3683" s="58">
        <v>4.1941915586294947</v>
      </c>
      <c r="V3683" s="58">
        <v>6.6093007653055098</v>
      </c>
      <c r="W3683" s="58">
        <v>0.79937932319066618</v>
      </c>
      <c r="X3683" s="58">
        <v>0.63653639319299216</v>
      </c>
      <c r="Y3683" s="58">
        <v>0.80401333758122628</v>
      </c>
      <c r="Z3683" s="58">
        <v>0.92410171781707517</v>
      </c>
    </row>
    <row r="3684" spans="19:26" x14ac:dyDescent="0.2">
      <c r="S3684" s="58">
        <v>4.5713752852164369</v>
      </c>
      <c r="T3684" s="58">
        <v>8.6875725403775732</v>
      </c>
      <c r="U3684" s="58">
        <v>3.9934580776706734</v>
      </c>
      <c r="V3684" s="58">
        <v>8.0265388911886202</v>
      </c>
      <c r="W3684" s="58">
        <v>0.85316788786827225</v>
      </c>
      <c r="X3684" s="58">
        <v>0.68002170202101375</v>
      </c>
      <c r="Y3684" s="58">
        <v>0.87190296768115449</v>
      </c>
      <c r="Z3684" s="58">
        <v>0.91823428165002507</v>
      </c>
    </row>
    <row r="3685" spans="19:26" x14ac:dyDescent="0.2">
      <c r="S3685" s="58">
        <v>7.3228545132189913</v>
      </c>
      <c r="T3685" s="58">
        <v>22.743232789038384</v>
      </c>
      <c r="U3685" s="58">
        <v>6.8641021305821832</v>
      </c>
      <c r="V3685" s="58">
        <v>27.112202760543223</v>
      </c>
      <c r="W3685" s="58">
        <v>0.70396843233673734</v>
      </c>
      <c r="X3685" s="58">
        <v>0.63376599712393178</v>
      </c>
      <c r="Y3685" s="58">
        <v>0.84417867212968256</v>
      </c>
      <c r="Z3685" s="58">
        <v>0.89385173641971127</v>
      </c>
    </row>
    <row r="3686" spans="19:26" x14ac:dyDescent="0.2">
      <c r="S3686" s="58">
        <v>3.5627014083787998</v>
      </c>
      <c r="T3686" s="58">
        <v>5.8311514916150413</v>
      </c>
      <c r="U3686" s="58">
        <v>3.8939413837808781</v>
      </c>
      <c r="V3686" s="58">
        <v>6.4892875476340262</v>
      </c>
      <c r="W3686" s="58">
        <v>0.83565709072771266</v>
      </c>
      <c r="X3686" s="58">
        <v>0.63653912782394073</v>
      </c>
      <c r="Y3686" s="58">
        <v>0.77479131419385916</v>
      </c>
      <c r="Z3686" s="58">
        <v>0.91794294781040586</v>
      </c>
    </row>
    <row r="3687" spans="19:26" x14ac:dyDescent="0.2">
      <c r="S3687" s="58">
        <v>5.0677728516664517</v>
      </c>
      <c r="T3687" s="58">
        <v>11.14216168032886</v>
      </c>
      <c r="U3687" s="58">
        <v>5.3902372534716401</v>
      </c>
      <c r="V3687" s="58">
        <v>11.864341089273481</v>
      </c>
      <c r="W3687" s="58">
        <v>0.82724343759095975</v>
      </c>
      <c r="X3687" s="58">
        <v>0.57510373976706264</v>
      </c>
      <c r="Y3687" s="58">
        <v>0.82954962565232493</v>
      </c>
      <c r="Z3687" s="58">
        <v>0.89779771223295524</v>
      </c>
    </row>
    <row r="3688" spans="19:26" x14ac:dyDescent="0.2">
      <c r="S3688" s="58">
        <v>4.3514408155243167</v>
      </c>
      <c r="T3688" s="58">
        <v>8.0606470429482293</v>
      </c>
      <c r="U3688" s="58">
        <v>4.6461234867062604</v>
      </c>
      <c r="V3688" s="58">
        <v>7.4841084119750239</v>
      </c>
      <c r="W3688" s="58">
        <v>0.85347974734294885</v>
      </c>
      <c r="X3688" s="58">
        <v>0.57068803826183834</v>
      </c>
      <c r="Y3688" s="58">
        <v>0.84725110594823561</v>
      </c>
      <c r="Z3688" s="58">
        <v>0.90819741357618344</v>
      </c>
    </row>
    <row r="3689" spans="19:26" x14ac:dyDescent="0.2">
      <c r="S3689" s="58">
        <v>6.020689749470324</v>
      </c>
      <c r="T3689" s="58">
        <v>16.296860743797378</v>
      </c>
      <c r="U3689" s="58">
        <v>6.3074159386343318</v>
      </c>
      <c r="V3689" s="58">
        <v>15.102163303879058</v>
      </c>
      <c r="W3689" s="58">
        <v>0.81620788600224881</v>
      </c>
      <c r="X3689" s="58">
        <v>0.73889793996144015</v>
      </c>
      <c r="Y3689" s="58">
        <v>0.85492121398118959</v>
      </c>
      <c r="Z3689" s="58">
        <v>0.89930492262014294</v>
      </c>
    </row>
    <row r="3690" spans="19:26" x14ac:dyDescent="0.2">
      <c r="S3690" s="58">
        <v>4.1975841264055314</v>
      </c>
      <c r="T3690" s="58">
        <v>7.7089710635265343</v>
      </c>
      <c r="U3690" s="58">
        <v>4.6352871347318292</v>
      </c>
      <c r="V3690" s="58">
        <v>6.8988516442326491</v>
      </c>
      <c r="W3690" s="58">
        <v>0.81535691874281324</v>
      </c>
      <c r="X3690" s="58">
        <v>0.68173504723608858</v>
      </c>
      <c r="Y3690" s="58">
        <v>0.79423512511872585</v>
      </c>
      <c r="Z3690" s="58">
        <v>0.9153131183827411</v>
      </c>
    </row>
    <row r="3691" spans="19:26" x14ac:dyDescent="0.2">
      <c r="S3691" s="58">
        <v>4.9033310702428832</v>
      </c>
      <c r="T3691" s="58">
        <v>9.7138988053147823</v>
      </c>
      <c r="U3691" s="58">
        <v>4.3614231770019591</v>
      </c>
      <c r="V3691" s="58">
        <v>8.1853629876214828</v>
      </c>
      <c r="W3691" s="58">
        <v>0.72789015866878359</v>
      </c>
      <c r="X3691" s="58">
        <v>0.62313099472272193</v>
      </c>
      <c r="Y3691" s="58">
        <v>0.79698063530267704</v>
      </c>
      <c r="Z3691" s="58">
        <v>0.91250138743434883</v>
      </c>
    </row>
    <row r="3692" spans="19:26" x14ac:dyDescent="0.2">
      <c r="S3692" s="58">
        <v>5.1156337038954032</v>
      </c>
      <c r="T3692" s="58">
        <v>11.151941338973565</v>
      </c>
      <c r="U3692" s="58">
        <v>4.9997665713419739</v>
      </c>
      <c r="V3692" s="58">
        <v>10.596412853602397</v>
      </c>
      <c r="W3692" s="58">
        <v>0.83557064122687708</v>
      </c>
      <c r="X3692" s="58">
        <v>0.67887237077109375</v>
      </c>
      <c r="Y3692" s="58">
        <v>0.8504763366810687</v>
      </c>
      <c r="Z3692" s="58">
        <v>0.90633429050249825</v>
      </c>
    </row>
    <row r="3693" spans="19:26" x14ac:dyDescent="0.2">
      <c r="S3693" s="58">
        <v>3.5473310224597498</v>
      </c>
      <c r="T3693" s="58">
        <v>5.5596619610232336</v>
      </c>
      <c r="U3693" s="58">
        <v>3.9274838622213433</v>
      </c>
      <c r="V3693" s="58">
        <v>6.0817097885156688</v>
      </c>
      <c r="W3693" s="58">
        <v>0.83556291527682336</v>
      </c>
      <c r="X3693" s="58">
        <v>0.69718145928311903</v>
      </c>
      <c r="Y3693" s="58">
        <v>0.83603378073389067</v>
      </c>
      <c r="Z3693" s="58">
        <v>0.94244429735514201</v>
      </c>
    </row>
    <row r="3694" spans="19:26" x14ac:dyDescent="0.2">
      <c r="S3694" s="58">
        <v>3.2816229049239944</v>
      </c>
      <c r="T3694" s="58">
        <v>4.8579948297266533</v>
      </c>
      <c r="U3694" s="58">
        <v>3.44114023331199</v>
      </c>
      <c r="V3694" s="58">
        <v>4.8579709421264683</v>
      </c>
      <c r="W3694" s="58">
        <v>0.83474783405585107</v>
      </c>
      <c r="X3694" s="58">
        <v>0.58311247350852313</v>
      </c>
      <c r="Y3694" s="58">
        <v>0.85069638284718341</v>
      </c>
      <c r="Z3694" s="58">
        <v>0.9397797404202386</v>
      </c>
    </row>
    <row r="3695" spans="19:26" x14ac:dyDescent="0.2">
      <c r="S3695" s="58">
        <v>4.9829733040274204</v>
      </c>
      <c r="T3695" s="58">
        <v>10.851304821436536</v>
      </c>
      <c r="U3695" s="58">
        <v>4.7346904643800736</v>
      </c>
      <c r="V3695" s="58">
        <v>9.1340651537719761</v>
      </c>
      <c r="W3695" s="58">
        <v>0.82845844627536502</v>
      </c>
      <c r="X3695" s="58">
        <v>0.59914790393332673</v>
      </c>
      <c r="Y3695" s="58">
        <v>0.82167928093406073</v>
      </c>
      <c r="Z3695" s="58">
        <v>0.8991722343362798</v>
      </c>
    </row>
    <row r="3696" spans="19:26" x14ac:dyDescent="0.2">
      <c r="S3696" s="58">
        <v>4.1164043338503538</v>
      </c>
      <c r="T3696" s="58">
        <v>7.0268209211799242</v>
      </c>
      <c r="U3696" s="58">
        <v>3.7073749589067924</v>
      </c>
      <c r="V3696" s="58">
        <v>4.8073728047460644</v>
      </c>
      <c r="W3696" s="58">
        <v>0.76828850895827538</v>
      </c>
      <c r="X3696" s="58">
        <v>0.58916899765460706</v>
      </c>
      <c r="Y3696" s="58">
        <v>0.81914241476938165</v>
      </c>
      <c r="Z3696" s="58">
        <v>0.92244213749129833</v>
      </c>
    </row>
    <row r="3697" spans="19:26" x14ac:dyDescent="0.2">
      <c r="S3697" s="58">
        <v>3.8096084351951576</v>
      </c>
      <c r="T3697" s="58">
        <v>6.3356289384525573</v>
      </c>
      <c r="U3697" s="58">
        <v>3.7116732324591313</v>
      </c>
      <c r="V3697" s="58">
        <v>7.2812395576937288</v>
      </c>
      <c r="W3697" s="58">
        <v>0.7968742914018887</v>
      </c>
      <c r="X3697" s="58">
        <v>0.59908292826111464</v>
      </c>
      <c r="Y3697" s="58">
        <v>0.79804566268807275</v>
      </c>
      <c r="Z3697" s="58">
        <v>0.92019852142969882</v>
      </c>
    </row>
    <row r="3698" spans="19:26" x14ac:dyDescent="0.2">
      <c r="S3698" s="58">
        <v>3.2397478570865137</v>
      </c>
      <c r="T3698" s="58">
        <v>4.7430643751669956</v>
      </c>
      <c r="U3698" s="58">
        <v>3.5959513047990233</v>
      </c>
      <c r="V3698" s="58">
        <v>4.8341590312259273</v>
      </c>
      <c r="W3698" s="58">
        <v>0.83595347652584528</v>
      </c>
      <c r="X3698" s="58">
        <v>0.57877748797150474</v>
      </c>
      <c r="Y3698" s="58">
        <v>0.8600184134245773</v>
      </c>
      <c r="Z3698" s="58">
        <v>0.9428283019971071</v>
      </c>
    </row>
    <row r="3699" spans="19:26" x14ac:dyDescent="0.2">
      <c r="S3699" s="58">
        <v>4.4081217948673599</v>
      </c>
      <c r="T3699" s="58">
        <v>7.6521246089223238</v>
      </c>
      <c r="U3699" s="58">
        <v>4.5806165344797893</v>
      </c>
      <c r="V3699" s="58">
        <v>7.1385334647302345</v>
      </c>
      <c r="W3699" s="58">
        <v>0.75103527533850201</v>
      </c>
      <c r="X3699" s="58">
        <v>0.68462548921722233</v>
      </c>
      <c r="Y3699" s="58">
        <v>0.84777401323281665</v>
      </c>
      <c r="Z3699" s="58">
        <v>0.93837879059292117</v>
      </c>
    </row>
    <row r="3700" spans="19:26" x14ac:dyDescent="0.2">
      <c r="S3700" s="58">
        <v>3.6540876002373359</v>
      </c>
      <c r="T3700" s="58">
        <v>5.7646149013796215</v>
      </c>
      <c r="U3700" s="58">
        <v>3.3201050605204725</v>
      </c>
      <c r="V3700" s="58">
        <v>5.3952491513985086</v>
      </c>
      <c r="W3700" s="58">
        <v>0.77070073416394846</v>
      </c>
      <c r="X3700" s="58">
        <v>0.60242008172126449</v>
      </c>
      <c r="Y3700" s="58">
        <v>0.80927154195412732</v>
      </c>
      <c r="Z3700" s="58">
        <v>0.93301069045625395</v>
      </c>
    </row>
    <row r="3701" spans="19:26" x14ac:dyDescent="0.2">
      <c r="S3701" s="58">
        <v>4.7278735529787692</v>
      </c>
      <c r="T3701" s="58">
        <v>8.2284724717994724</v>
      </c>
      <c r="U3701" s="58">
        <v>4.7478136892976917</v>
      </c>
      <c r="V3701" s="58">
        <v>7.4181773144597329</v>
      </c>
      <c r="W3701" s="58">
        <v>0.71160913297908079</v>
      </c>
      <c r="X3701" s="58">
        <v>0.69696529239292815</v>
      </c>
      <c r="Y3701" s="58">
        <v>0.86531700979106774</v>
      </c>
      <c r="Z3701" s="58">
        <v>0.94921965652992513</v>
      </c>
    </row>
    <row r="3702" spans="19:26" x14ac:dyDescent="0.2">
      <c r="S3702" s="58">
        <v>4.7177609327909531</v>
      </c>
      <c r="T3702" s="58">
        <v>8.6636905562664985</v>
      </c>
      <c r="U3702" s="58">
        <v>4.3143154167221613</v>
      </c>
      <c r="V3702" s="58">
        <v>6.7978249409457501</v>
      </c>
      <c r="W3702" s="58">
        <v>0.77638192325998845</v>
      </c>
      <c r="X3702" s="58">
        <v>0.71837387837070754</v>
      </c>
      <c r="Y3702" s="58">
        <v>0.87379532558167194</v>
      </c>
      <c r="Z3702" s="58">
        <v>0.93438759801856308</v>
      </c>
    </row>
    <row r="3703" spans="19:26" x14ac:dyDescent="0.2">
      <c r="S3703" s="58">
        <v>4.1316275633260986</v>
      </c>
      <c r="T3703" s="58">
        <v>6.8020178587214977</v>
      </c>
      <c r="U3703" s="58">
        <v>4.1634231178844585</v>
      </c>
      <c r="V3703" s="58">
        <v>7.7935682404372013</v>
      </c>
      <c r="W3703" s="58">
        <v>0.72405276062650104</v>
      </c>
      <c r="X3703" s="58">
        <v>0.63071057657218255</v>
      </c>
      <c r="Y3703" s="58">
        <v>0.82637231999365601</v>
      </c>
      <c r="Z3703" s="58">
        <v>0.94060768311523224</v>
      </c>
    </row>
    <row r="3704" spans="19:26" x14ac:dyDescent="0.2">
      <c r="S3704" s="58">
        <v>5.0940833567666681</v>
      </c>
      <c r="T3704" s="58">
        <v>11.134430958380348</v>
      </c>
      <c r="U3704" s="58">
        <v>4.810506140575793</v>
      </c>
      <c r="V3704" s="58">
        <v>8.9540937973096053</v>
      </c>
      <c r="W3704" s="58">
        <v>0.77584702217709967</v>
      </c>
      <c r="X3704" s="58">
        <v>0.67748943246391624</v>
      </c>
      <c r="Y3704" s="58">
        <v>0.8002937086941454</v>
      </c>
      <c r="Z3704" s="58">
        <v>0.90555480936647303</v>
      </c>
    </row>
    <row r="3705" spans="19:26" x14ac:dyDescent="0.2">
      <c r="S3705" s="58">
        <v>4.0228666875319039</v>
      </c>
      <c r="T3705" s="58">
        <v>6.4916623120825392</v>
      </c>
      <c r="U3705" s="58">
        <v>4.5991421415222646</v>
      </c>
      <c r="V3705" s="58">
        <v>6.1670875227993607</v>
      </c>
      <c r="W3705" s="58">
        <v>0.75655082801802476</v>
      </c>
      <c r="X3705" s="58">
        <v>0.70680786275347929</v>
      </c>
      <c r="Y3705" s="58">
        <v>0.85997795765660723</v>
      </c>
      <c r="Z3705" s="58">
        <v>0.95599190055689987</v>
      </c>
    </row>
    <row r="3706" spans="19:26" x14ac:dyDescent="0.2">
      <c r="S3706" s="58">
        <v>3.3572207370572569</v>
      </c>
      <c r="T3706" s="58">
        <v>5.0872160562070832</v>
      </c>
      <c r="U3706" s="58">
        <v>3.1510666318483844</v>
      </c>
      <c r="V3706" s="58">
        <v>4.0481432261239281</v>
      </c>
      <c r="W3706" s="58">
        <v>0.79022575026477138</v>
      </c>
      <c r="X3706" s="58">
        <v>0.70326144259513212</v>
      </c>
      <c r="Y3706" s="58">
        <v>0.79954877591503204</v>
      </c>
      <c r="Z3706" s="58">
        <v>0.94884703911675095</v>
      </c>
    </row>
    <row r="3707" spans="19:26" x14ac:dyDescent="0.2">
      <c r="S3707" s="58">
        <v>3.3993523049167957</v>
      </c>
      <c r="T3707" s="58">
        <v>5.3384171945683807</v>
      </c>
      <c r="U3707" s="58">
        <v>3.2796815519339644</v>
      </c>
      <c r="V3707" s="58">
        <v>4.6283697628621425</v>
      </c>
      <c r="W3707" s="58">
        <v>0.82400451329936186</v>
      </c>
      <c r="X3707" s="58">
        <v>0.71959523018524829</v>
      </c>
      <c r="Y3707" s="58">
        <v>0.77704273465109164</v>
      </c>
      <c r="Z3707" s="58">
        <v>0.93375673766004463</v>
      </c>
    </row>
    <row r="3708" spans="19:26" x14ac:dyDescent="0.2">
      <c r="S3708" s="58">
        <v>5.1349926586751344</v>
      </c>
      <c r="T3708" s="58">
        <v>10.087337234857749</v>
      </c>
      <c r="U3708" s="58">
        <v>6.2581405121320248</v>
      </c>
      <c r="V3708" s="58">
        <v>12.427884886339516</v>
      </c>
      <c r="W3708" s="58">
        <v>0.75155557840850784</v>
      </c>
      <c r="X3708" s="58">
        <v>0.70176823759759688</v>
      </c>
      <c r="Y3708" s="58">
        <v>0.86259952109261606</v>
      </c>
      <c r="Z3708" s="58">
        <v>0.9259405495865477</v>
      </c>
    </row>
    <row r="3709" spans="19:26" x14ac:dyDescent="0.2">
      <c r="S3709" s="58">
        <v>3.9840704271045051</v>
      </c>
      <c r="T3709" s="58">
        <v>6.9349445558417635</v>
      </c>
      <c r="U3709" s="58">
        <v>3.675832859930285</v>
      </c>
      <c r="V3709" s="58">
        <v>6.6399123007554746</v>
      </c>
      <c r="W3709" s="58">
        <v>0.84248460725103358</v>
      </c>
      <c r="X3709" s="58">
        <v>0.68928877440027336</v>
      </c>
      <c r="Y3709" s="58">
        <v>0.81812396316455949</v>
      </c>
      <c r="Z3709" s="58">
        <v>0.92245755257513273</v>
      </c>
    </row>
    <row r="3710" spans="19:26" x14ac:dyDescent="0.2">
      <c r="S3710" s="58">
        <v>3.6200012327952402</v>
      </c>
      <c r="T3710" s="58">
        <v>5.6133023896861038</v>
      </c>
      <c r="U3710" s="58">
        <v>4.2434474463613956</v>
      </c>
      <c r="V3710" s="58">
        <v>6.5961750906477121</v>
      </c>
      <c r="W3710" s="58">
        <v>0.81303041768043172</v>
      </c>
      <c r="X3710" s="58">
        <v>0.64421268399139642</v>
      </c>
      <c r="Y3710" s="58">
        <v>0.86157891997424829</v>
      </c>
      <c r="Z3710" s="58">
        <v>0.9453307739107899</v>
      </c>
    </row>
    <row r="3711" spans="19:26" x14ac:dyDescent="0.2">
      <c r="S3711" s="58">
        <v>5.1549282325135541</v>
      </c>
      <c r="T3711" s="58">
        <v>9.7470436031534096</v>
      </c>
      <c r="U3711" s="58">
        <v>5.671136973717914</v>
      </c>
      <c r="V3711" s="58">
        <v>8.2646361132829469</v>
      </c>
      <c r="W3711" s="58">
        <v>0.73155811061372011</v>
      </c>
      <c r="X3711" s="58">
        <v>0.69150763292839534</v>
      </c>
      <c r="Y3711" s="58">
        <v>0.878512587603405</v>
      </c>
      <c r="Z3711" s="58">
        <v>0.93408621555428561</v>
      </c>
    </row>
    <row r="3712" spans="19:26" x14ac:dyDescent="0.2">
      <c r="S3712" s="58">
        <v>4.0553525410237814</v>
      </c>
      <c r="T3712" s="58">
        <v>6.7616978968222972</v>
      </c>
      <c r="U3712" s="58">
        <v>3.8904042985420797</v>
      </c>
      <c r="V3712" s="58">
        <v>5.4710162737897692</v>
      </c>
      <c r="W3712" s="58">
        <v>0.81029543967882234</v>
      </c>
      <c r="X3712" s="58">
        <v>0.63076191468577703</v>
      </c>
      <c r="Y3712" s="58">
        <v>0.86987346635976515</v>
      </c>
      <c r="Z3712" s="58">
        <v>0.93287832222344191</v>
      </c>
    </row>
    <row r="3713" spans="19:26" x14ac:dyDescent="0.2">
      <c r="S3713" s="58">
        <v>6.9798808385682927</v>
      </c>
      <c r="T3713" s="58">
        <v>25.273869094715234</v>
      </c>
      <c r="U3713" s="58">
        <v>7.2854237969634381</v>
      </c>
      <c r="V3713" s="58">
        <v>24.696280554570574</v>
      </c>
      <c r="W3713" s="58">
        <v>0.79245534564722153</v>
      </c>
      <c r="X3713" s="58">
        <v>0.68377438131111212</v>
      </c>
      <c r="Y3713" s="58">
        <v>0.84937295551675485</v>
      </c>
      <c r="Z3713" s="58">
        <v>0.88769750512860379</v>
      </c>
    </row>
    <row r="3714" spans="19:26" x14ac:dyDescent="0.2">
      <c r="S3714" s="58">
        <v>5.9903443146627824</v>
      </c>
      <c r="T3714" s="58">
        <v>15.673985834734665</v>
      </c>
      <c r="U3714" s="58">
        <v>6.3136489869067027</v>
      </c>
      <c r="V3714" s="58">
        <v>13.687750321662342</v>
      </c>
      <c r="W3714" s="58">
        <v>0.79805511014717379</v>
      </c>
      <c r="X3714" s="58">
        <v>0.81223177666932</v>
      </c>
      <c r="Y3714" s="58">
        <v>0.85201531164690636</v>
      </c>
      <c r="Z3714" s="58">
        <v>0.90572891623420804</v>
      </c>
    </row>
    <row r="3715" spans="19:26" x14ac:dyDescent="0.2">
      <c r="S3715" s="58">
        <v>4.0351932638500845</v>
      </c>
      <c r="T3715" s="58">
        <v>6.9621294552687685</v>
      </c>
      <c r="U3715" s="58">
        <v>3.8049909481526187</v>
      </c>
      <c r="V3715" s="58">
        <v>6.8827538500617571</v>
      </c>
      <c r="W3715" s="58">
        <v>0.75613136745516707</v>
      </c>
      <c r="X3715" s="58">
        <v>0.6666215139552123</v>
      </c>
      <c r="Y3715" s="58">
        <v>0.78039244772856653</v>
      </c>
      <c r="Z3715" s="58">
        <v>0.92489587594253442</v>
      </c>
    </row>
    <row r="3716" spans="19:26" x14ac:dyDescent="0.2">
      <c r="S3716" s="58">
        <v>3.9627599855019287</v>
      </c>
      <c r="T3716" s="58">
        <v>6.6546135492844973</v>
      </c>
      <c r="U3716" s="58">
        <v>4.0223972888730559</v>
      </c>
      <c r="V3716" s="58">
        <v>7.5548099000252815</v>
      </c>
      <c r="W3716" s="58">
        <v>0.83710013059213217</v>
      </c>
      <c r="X3716" s="58">
        <v>0.7481929763672307</v>
      </c>
      <c r="Y3716" s="58">
        <v>0.85581288088950291</v>
      </c>
      <c r="Z3716" s="58">
        <v>0.94031904197943572</v>
      </c>
    </row>
    <row r="3717" spans="19:26" x14ac:dyDescent="0.2">
      <c r="S3717" s="58">
        <v>5.7454730166143824</v>
      </c>
      <c r="T3717" s="58">
        <v>12.630518828632059</v>
      </c>
      <c r="U3717" s="58">
        <v>5.7601974498470323</v>
      </c>
      <c r="V3717" s="58">
        <v>14.217151401515272</v>
      </c>
      <c r="W3717" s="58">
        <v>0.75561030363314474</v>
      </c>
      <c r="X3717" s="58">
        <v>0.70518329122678802</v>
      </c>
      <c r="Y3717" s="58">
        <v>0.87747482351680117</v>
      </c>
      <c r="Z3717" s="58">
        <v>0.91636253595202288</v>
      </c>
    </row>
    <row r="3718" spans="19:26" x14ac:dyDescent="0.2">
      <c r="S3718" s="58">
        <v>3.9140763089304293</v>
      </c>
      <c r="T3718" s="58">
        <v>6.542697041786691</v>
      </c>
      <c r="U3718" s="58">
        <v>3.9649850614761362</v>
      </c>
      <c r="V3718" s="58">
        <v>5.7556132391649362</v>
      </c>
      <c r="W3718" s="58">
        <v>0.79674345858907691</v>
      </c>
      <c r="X3718" s="58">
        <v>0.58304619747319986</v>
      </c>
      <c r="Y3718" s="58">
        <v>0.81835223377584698</v>
      </c>
      <c r="Z3718" s="58">
        <v>0.92089846271692322</v>
      </c>
    </row>
    <row r="3719" spans="19:26" x14ac:dyDescent="0.2">
      <c r="S3719" s="58">
        <v>5.4686097362894364</v>
      </c>
      <c r="T3719" s="58">
        <v>11.639615173057832</v>
      </c>
      <c r="U3719" s="58">
        <v>5.4973115616558292</v>
      </c>
      <c r="V3719" s="58">
        <v>11.996918264718058</v>
      </c>
      <c r="W3719" s="58">
        <v>0.75608477188532897</v>
      </c>
      <c r="X3719" s="58">
        <v>0.78830857842995772</v>
      </c>
      <c r="Y3719" s="58">
        <v>0.85875837004686584</v>
      </c>
      <c r="Z3719" s="58">
        <v>0.92430488331846017</v>
      </c>
    </row>
    <row r="3720" spans="19:26" x14ac:dyDescent="0.2">
      <c r="S3720" s="58">
        <v>5.9194878174203902</v>
      </c>
      <c r="T3720" s="58">
        <v>12.450685039136287</v>
      </c>
      <c r="U3720" s="58">
        <v>5.2954636042383196</v>
      </c>
      <c r="V3720" s="58">
        <v>10.623246172691978</v>
      </c>
      <c r="W3720" s="58">
        <v>0.69484563655796427</v>
      </c>
      <c r="X3720" s="58">
        <v>0.68098970384462665</v>
      </c>
      <c r="Y3720" s="58">
        <v>0.86214144531072279</v>
      </c>
      <c r="Z3720" s="58">
        <v>0.92346732501834639</v>
      </c>
    </row>
    <row r="3721" spans="19:26" x14ac:dyDescent="0.2">
      <c r="S3721" s="58">
        <v>3.8179194862357342</v>
      </c>
      <c r="T3721" s="58">
        <v>6.4383225563550051</v>
      </c>
      <c r="U3721" s="58">
        <v>3.5605990671084196</v>
      </c>
      <c r="V3721" s="58">
        <v>5.9067466591874949</v>
      </c>
      <c r="W3721" s="58">
        <v>0.78601203908917916</v>
      </c>
      <c r="X3721" s="58">
        <v>0.6632058845133475</v>
      </c>
      <c r="Y3721" s="58">
        <v>0.77624368670552457</v>
      </c>
      <c r="Z3721" s="58">
        <v>0.92279389533636635</v>
      </c>
    </row>
    <row r="3722" spans="19:26" x14ac:dyDescent="0.2">
      <c r="S3722" s="58">
        <v>4.1498554882367129</v>
      </c>
      <c r="T3722" s="58">
        <v>6.9679529149356947</v>
      </c>
      <c r="U3722" s="58">
        <v>3.8739372331669162</v>
      </c>
      <c r="V3722" s="58">
        <v>6.3527403179340221</v>
      </c>
      <c r="W3722" s="58">
        <v>0.76985759384114938</v>
      </c>
      <c r="X3722" s="58">
        <v>0.77028317951303782</v>
      </c>
      <c r="Y3722" s="58">
        <v>0.84845851198212174</v>
      </c>
      <c r="Z3722" s="58">
        <v>0.9520399059061716</v>
      </c>
    </row>
    <row r="3723" spans="19:26" x14ac:dyDescent="0.2">
      <c r="S3723" s="58">
        <v>3.9293085560180989</v>
      </c>
      <c r="T3723" s="58">
        <v>6.8106454710703233</v>
      </c>
      <c r="U3723" s="58">
        <v>4.2545383395768575</v>
      </c>
      <c r="V3723" s="58">
        <v>7.6253772404729299</v>
      </c>
      <c r="W3723" s="58">
        <v>0.84210466897097191</v>
      </c>
      <c r="X3723" s="58">
        <v>0.78427709425304704</v>
      </c>
      <c r="Y3723" s="58">
        <v>0.80847291678970479</v>
      </c>
      <c r="Z3723" s="58">
        <v>0.93038885776717151</v>
      </c>
    </row>
    <row r="3724" spans="19:26" x14ac:dyDescent="0.2">
      <c r="S3724" s="58">
        <v>5.7901140778805038</v>
      </c>
      <c r="T3724" s="58">
        <v>14.760696556798123</v>
      </c>
      <c r="U3724" s="58">
        <v>5.9092706170917024</v>
      </c>
      <c r="V3724" s="58">
        <v>14.758020057137491</v>
      </c>
      <c r="W3724" s="58">
        <v>0.79435990609008822</v>
      </c>
      <c r="X3724" s="58">
        <v>0.69095706825571324</v>
      </c>
      <c r="Y3724" s="58">
        <v>0.83354366993109896</v>
      </c>
      <c r="Z3724" s="58">
        <v>0.89941280910501964</v>
      </c>
    </row>
    <row r="3725" spans="19:26" x14ac:dyDescent="0.2">
      <c r="S3725" s="58">
        <v>4.8632155206648964</v>
      </c>
      <c r="T3725" s="58">
        <v>8.8928596548223222</v>
      </c>
      <c r="U3725" s="58">
        <v>4.0583390286994527</v>
      </c>
      <c r="V3725" s="58">
        <v>8.7919639823163411</v>
      </c>
      <c r="W3725" s="58">
        <v>0.73085854064651612</v>
      </c>
      <c r="X3725" s="58">
        <v>0.7021851010725626</v>
      </c>
      <c r="Y3725" s="58">
        <v>0.85956763191010377</v>
      </c>
      <c r="Z3725" s="58">
        <v>0.93759703774845793</v>
      </c>
    </row>
    <row r="3726" spans="19:26" x14ac:dyDescent="0.2">
      <c r="S3726" s="58">
        <v>3.8228143881023247</v>
      </c>
      <c r="T3726" s="58">
        <v>6.3315780530331418</v>
      </c>
      <c r="U3726" s="58">
        <v>3.904970505033496</v>
      </c>
      <c r="V3726" s="58">
        <v>6.2500307722347186</v>
      </c>
      <c r="W3726" s="58">
        <v>0.85599159769388111</v>
      </c>
      <c r="X3726" s="58">
        <v>0.81123831056057427</v>
      </c>
      <c r="Y3726" s="58">
        <v>0.84899192804005819</v>
      </c>
      <c r="Z3726" s="58">
        <v>0.94601470037919222</v>
      </c>
    </row>
    <row r="3727" spans="19:26" x14ac:dyDescent="0.2">
      <c r="S3727" s="58">
        <v>5.2350878298270462</v>
      </c>
      <c r="T3727" s="58">
        <v>10.976921950373141</v>
      </c>
      <c r="U3727" s="58">
        <v>5.9075737140044753</v>
      </c>
      <c r="V3727" s="58">
        <v>12.994569052150549</v>
      </c>
      <c r="W3727" s="58">
        <v>0.73624815731622562</v>
      </c>
      <c r="X3727" s="58">
        <v>0.70775446174307843</v>
      </c>
      <c r="Y3727" s="58">
        <v>0.81547478572657195</v>
      </c>
      <c r="Z3727" s="58">
        <v>0.91615447852463605</v>
      </c>
    </row>
    <row r="3728" spans="19:26" x14ac:dyDescent="0.2">
      <c r="S3728" s="58">
        <v>4.3491526198792965</v>
      </c>
      <c r="T3728" s="58">
        <v>7.5658871003602632</v>
      </c>
      <c r="U3728" s="58">
        <v>3.9737365002967624</v>
      </c>
      <c r="V3728" s="58">
        <v>7.9196986630534614</v>
      </c>
      <c r="W3728" s="58">
        <v>0.80355616890636106</v>
      </c>
      <c r="X3728" s="58">
        <v>0.63722483730814572</v>
      </c>
      <c r="Y3728" s="58">
        <v>0.88088748897236513</v>
      </c>
      <c r="Z3728" s="58">
        <v>0.92998207455106241</v>
      </c>
    </row>
    <row r="3729" spans="19:26" x14ac:dyDescent="0.2">
      <c r="S3729" s="58">
        <v>4.3292726805438715</v>
      </c>
      <c r="T3729" s="58">
        <v>8.0398438014900844</v>
      </c>
      <c r="U3729" s="58">
        <v>4.3044135363443328</v>
      </c>
      <c r="V3729" s="58">
        <v>8.734989734967348</v>
      </c>
      <c r="W3729" s="58">
        <v>0.85304184248769421</v>
      </c>
      <c r="X3729" s="58">
        <v>0.7344293312185568</v>
      </c>
      <c r="Y3729" s="58">
        <v>0.83883094214338161</v>
      </c>
      <c r="Z3729" s="58">
        <v>0.92137371020723413</v>
      </c>
    </row>
    <row r="3730" spans="19:26" x14ac:dyDescent="0.2">
      <c r="S3730" s="58">
        <v>4.8473955435512774</v>
      </c>
      <c r="T3730" s="58">
        <v>10.442531705078105</v>
      </c>
      <c r="U3730" s="58">
        <v>4.9925560476723696</v>
      </c>
      <c r="V3730" s="58">
        <v>11.524951501627324</v>
      </c>
      <c r="W3730" s="58">
        <v>0.78612996264037127</v>
      </c>
      <c r="X3730" s="58">
        <v>0.59244772633948173</v>
      </c>
      <c r="Y3730" s="58">
        <v>0.77680020356835777</v>
      </c>
      <c r="Z3730" s="58">
        <v>0.89789873296575984</v>
      </c>
    </row>
    <row r="3731" spans="19:26" x14ac:dyDescent="0.2">
      <c r="S3731" s="58">
        <v>5.5048319217542376</v>
      </c>
      <c r="T3731" s="58">
        <v>14.529400063398223</v>
      </c>
      <c r="U3731" s="58">
        <v>5.1197286218222962</v>
      </c>
      <c r="V3731" s="58">
        <v>14.939702171104926</v>
      </c>
      <c r="W3731" s="58">
        <v>0.78756412587192293</v>
      </c>
      <c r="X3731" s="58">
        <v>0.69488391146739259</v>
      </c>
      <c r="Y3731" s="58">
        <v>0.77354454524038285</v>
      </c>
      <c r="Z3731" s="58">
        <v>0.89392500601643898</v>
      </c>
    </row>
    <row r="3732" spans="19:26" x14ac:dyDescent="0.2">
      <c r="S3732" s="58">
        <v>4.8184221894135026</v>
      </c>
      <c r="T3732" s="58">
        <v>10.679765404086176</v>
      </c>
      <c r="U3732" s="58">
        <v>4.2826718333179441</v>
      </c>
      <c r="V3732" s="58">
        <v>9.1424215598048733</v>
      </c>
      <c r="W3732" s="58">
        <v>0.87845188627182458</v>
      </c>
      <c r="X3732" s="58">
        <v>0.57568732782771836</v>
      </c>
      <c r="Y3732" s="58">
        <v>0.80987446278902331</v>
      </c>
      <c r="Z3732" s="58">
        <v>0.89365300215461174</v>
      </c>
    </row>
    <row r="3733" spans="19:26" x14ac:dyDescent="0.2">
      <c r="S3733" s="58">
        <v>3.8692283275493491</v>
      </c>
      <c r="T3733" s="58">
        <v>6.1817763958717409</v>
      </c>
      <c r="U3733" s="58">
        <v>3.1936950653747638</v>
      </c>
      <c r="V3733" s="58">
        <v>5.5500498158190323</v>
      </c>
      <c r="W3733" s="58">
        <v>0.77483875447419048</v>
      </c>
      <c r="X3733" s="58">
        <v>0.60152089503314454</v>
      </c>
      <c r="Y3733" s="58">
        <v>0.85224324059529188</v>
      </c>
      <c r="Z3733" s="58">
        <v>0.9377617450344603</v>
      </c>
    </row>
    <row r="3734" spans="19:26" x14ac:dyDescent="0.2">
      <c r="S3734" s="58">
        <v>4.6433004980737511</v>
      </c>
      <c r="T3734" s="58">
        <v>9.5510999202537565</v>
      </c>
      <c r="U3734" s="58">
        <v>4.5979576199390744</v>
      </c>
      <c r="V3734" s="58">
        <v>8.2803001218713153</v>
      </c>
      <c r="W3734" s="58">
        <v>0.83093431177047383</v>
      </c>
      <c r="X3734" s="58">
        <v>0.54436769253806683</v>
      </c>
      <c r="Y3734" s="58">
        <v>0.80046871261546959</v>
      </c>
      <c r="Z3734" s="58">
        <v>0.8966969719547585</v>
      </c>
    </row>
    <row r="3735" spans="19:26" x14ac:dyDescent="0.2">
      <c r="S3735" s="58">
        <v>5.0262007144466923</v>
      </c>
      <c r="T3735" s="58">
        <v>9.5207637892614496</v>
      </c>
      <c r="U3735" s="58">
        <v>4.6713553577210263</v>
      </c>
      <c r="V3735" s="58">
        <v>10.465507197391947</v>
      </c>
      <c r="W3735" s="58">
        <v>0.74963693637789042</v>
      </c>
      <c r="X3735" s="58">
        <v>0.7224653411648978</v>
      </c>
      <c r="Y3735" s="58">
        <v>0.87434130353458217</v>
      </c>
      <c r="Z3735" s="58">
        <v>0.93428682063925916</v>
      </c>
    </row>
    <row r="3736" spans="19:26" x14ac:dyDescent="0.2">
      <c r="S3736" s="58">
        <v>3.6939592641171055</v>
      </c>
      <c r="T3736" s="58">
        <v>5.8825555194523531</v>
      </c>
      <c r="U3736" s="58">
        <v>3.8575061114654678</v>
      </c>
      <c r="V3736" s="58">
        <v>7.5458593052106853</v>
      </c>
      <c r="W3736" s="58">
        <v>0.8478044800823481</v>
      </c>
      <c r="X3736" s="58">
        <v>0.58989591885053927</v>
      </c>
      <c r="Y3736" s="58">
        <v>0.86597741521492566</v>
      </c>
      <c r="Z3736" s="58">
        <v>0.9293977764342698</v>
      </c>
    </row>
    <row r="3737" spans="19:26" x14ac:dyDescent="0.2">
      <c r="S3737" s="58">
        <v>9.2532800480948865</v>
      </c>
      <c r="T3737" s="58">
        <v>214.98028303460455</v>
      </c>
      <c r="U3737" s="58">
        <v>8.9400491739680277</v>
      </c>
      <c r="V3737" s="58">
        <v>505.54492756170424</v>
      </c>
      <c r="W3737" s="58">
        <v>0.75897253461116354</v>
      </c>
      <c r="X3737" s="58">
        <v>0.64178508114610955</v>
      </c>
      <c r="Y3737" s="58">
        <v>0.8292504729154927</v>
      </c>
      <c r="Z3737" s="58">
        <v>0.87124332913273284</v>
      </c>
    </row>
    <row r="3738" spans="19:26" x14ac:dyDescent="0.2">
      <c r="S3738" s="58">
        <v>4.1296368374421357</v>
      </c>
      <c r="T3738" s="58">
        <v>7.003545746912482</v>
      </c>
      <c r="U3738" s="58">
        <v>4.6173716101225191</v>
      </c>
      <c r="V3738" s="58">
        <v>7.8546229573993349</v>
      </c>
      <c r="W3738" s="58">
        <v>0.77478658614940088</v>
      </c>
      <c r="X3738" s="58">
        <v>0.56910461814308422</v>
      </c>
      <c r="Y3738" s="58">
        <v>0.83541266753087995</v>
      </c>
      <c r="Z3738" s="58">
        <v>0.92235922197560605</v>
      </c>
    </row>
    <row r="3739" spans="19:26" x14ac:dyDescent="0.2">
      <c r="S3739" s="58">
        <v>5.3422755470352916</v>
      </c>
      <c r="T3739" s="58">
        <v>10.346320798814652</v>
      </c>
      <c r="U3739" s="58">
        <v>5.6071024870460144</v>
      </c>
      <c r="V3739" s="58">
        <v>13.099716617122249</v>
      </c>
      <c r="W3739" s="58">
        <v>0.69292156140545835</v>
      </c>
      <c r="X3739" s="58">
        <v>0.68215923518923971</v>
      </c>
      <c r="Y3739" s="58">
        <v>0.84264523400347602</v>
      </c>
      <c r="Z3739" s="58">
        <v>0.93096884570541172</v>
      </c>
    </row>
    <row r="3740" spans="19:26" x14ac:dyDescent="0.2">
      <c r="S3740" s="58">
        <v>3.8556083067389926</v>
      </c>
      <c r="T3740" s="58">
        <v>6.0724354822694231</v>
      </c>
      <c r="U3740" s="58">
        <v>4.052826355320331</v>
      </c>
      <c r="V3740" s="58">
        <v>6.8028523057556898</v>
      </c>
      <c r="W3740" s="58">
        <v>0.67561454589331948</v>
      </c>
      <c r="X3740" s="58">
        <v>0.62534818870435305</v>
      </c>
      <c r="Y3740" s="58">
        <v>0.77634846433357585</v>
      </c>
      <c r="Z3740" s="58">
        <v>0.94729562024343605</v>
      </c>
    </row>
    <row r="3741" spans="19:26" x14ac:dyDescent="0.2">
      <c r="S3741" s="58">
        <v>5.6231005436555783</v>
      </c>
      <c r="T3741" s="58">
        <v>12.239035406690094</v>
      </c>
      <c r="U3741" s="58">
        <v>4.7645504158129741</v>
      </c>
      <c r="V3741" s="58">
        <v>10.552551211813958</v>
      </c>
      <c r="W3741" s="58">
        <v>0.75563251576593382</v>
      </c>
      <c r="X3741" s="58">
        <v>0.59832417699149398</v>
      </c>
      <c r="Y3741" s="58">
        <v>0.86616215797952956</v>
      </c>
      <c r="Z3741" s="58">
        <v>0.90741697942115795</v>
      </c>
    </row>
    <row r="3742" spans="19:26" x14ac:dyDescent="0.2">
      <c r="S3742" s="58">
        <v>3.9845269223975457</v>
      </c>
      <c r="T3742" s="58">
        <v>6.7950480421416541</v>
      </c>
      <c r="U3742" s="58">
        <v>4.1810617580007037</v>
      </c>
      <c r="V3742" s="58">
        <v>7.7081933321906329</v>
      </c>
      <c r="W3742" s="58">
        <v>0.78600744597067806</v>
      </c>
      <c r="X3742" s="58">
        <v>0.62940750871746498</v>
      </c>
      <c r="Y3742" s="58">
        <v>0.80338303861127547</v>
      </c>
      <c r="Z3742" s="58">
        <v>0.92259209554682475</v>
      </c>
    </row>
    <row r="3743" spans="19:26" x14ac:dyDescent="0.2">
      <c r="S3743" s="58">
        <v>4.3975018239463184</v>
      </c>
      <c r="T3743" s="58">
        <v>7.6609606333588181</v>
      </c>
      <c r="U3743" s="58">
        <v>3.4471271544970743</v>
      </c>
      <c r="V3743" s="58">
        <v>5.7172883076700236</v>
      </c>
      <c r="W3743" s="58">
        <v>0.74773468941597954</v>
      </c>
      <c r="X3743" s="58">
        <v>0.70261187204979092</v>
      </c>
      <c r="Y3743" s="58">
        <v>0.83846918413090121</v>
      </c>
      <c r="Z3743" s="58">
        <v>0.93902868973572085</v>
      </c>
    </row>
    <row r="3744" spans="19:26" x14ac:dyDescent="0.2">
      <c r="S3744" s="58">
        <v>6.4972018503082607</v>
      </c>
      <c r="T3744" s="58">
        <v>18.031958430619603</v>
      </c>
      <c r="U3744" s="58">
        <v>6.4563123585444924</v>
      </c>
      <c r="V3744" s="58">
        <v>18.55932699897469</v>
      </c>
      <c r="W3744" s="58">
        <v>0.70811533955144734</v>
      </c>
      <c r="X3744" s="58">
        <v>0.61177760427267869</v>
      </c>
      <c r="Y3744" s="58">
        <v>0.80707212657011063</v>
      </c>
      <c r="Z3744" s="58">
        <v>0.89470995283654509</v>
      </c>
    </row>
    <row r="3745" spans="19:26" x14ac:dyDescent="0.2">
      <c r="S3745" s="58">
        <v>5.1600796858097624</v>
      </c>
      <c r="T3745" s="58">
        <v>10.716089080719032</v>
      </c>
      <c r="U3745" s="58">
        <v>5.0492353666076975</v>
      </c>
      <c r="V3745" s="58">
        <v>8.3781771680321242</v>
      </c>
      <c r="W3745" s="58">
        <v>0.78991288300765938</v>
      </c>
      <c r="X3745" s="58">
        <v>0.77477652149612375</v>
      </c>
      <c r="Y3745" s="58">
        <v>0.8578663888517708</v>
      </c>
      <c r="Z3745" s="58">
        <v>0.92191671235242889</v>
      </c>
    </row>
    <row r="3746" spans="19:26" x14ac:dyDescent="0.2">
      <c r="S3746" s="58">
        <v>6.1514970015837829</v>
      </c>
      <c r="T3746" s="58">
        <v>14.939734052050568</v>
      </c>
      <c r="U3746" s="58">
        <v>5.4036982391288637</v>
      </c>
      <c r="V3746" s="58">
        <v>12.479762652162247</v>
      </c>
      <c r="W3746" s="58">
        <v>0.67854910072727692</v>
      </c>
      <c r="X3746" s="58">
        <v>0.55867854834999742</v>
      </c>
      <c r="Y3746" s="58">
        <v>0.79430939650084675</v>
      </c>
      <c r="Z3746" s="58">
        <v>0.89849942501555347</v>
      </c>
    </row>
    <row r="3747" spans="19:26" x14ac:dyDescent="0.2">
      <c r="S3747" s="58">
        <v>8.1376154544075519</v>
      </c>
      <c r="T3747" s="58">
        <v>43.727009832084306</v>
      </c>
      <c r="U3747" s="58">
        <v>7.7965004880422466</v>
      </c>
      <c r="V3747" s="58">
        <v>35.890591391126385</v>
      </c>
      <c r="W3747" s="58">
        <v>0.76700696138794944</v>
      </c>
      <c r="X3747" s="58">
        <v>0.66312384992258266</v>
      </c>
      <c r="Y3747" s="58">
        <v>0.85703856967570191</v>
      </c>
      <c r="Z3747" s="58">
        <v>0.88058234747843622</v>
      </c>
    </row>
    <row r="3748" spans="19:26" x14ac:dyDescent="0.2">
      <c r="S3748" s="58">
        <v>5.7840868948186666</v>
      </c>
      <c r="T3748" s="58">
        <v>12.872729408766551</v>
      </c>
      <c r="U3748" s="58">
        <v>5.6840073927441521</v>
      </c>
      <c r="V3748" s="58">
        <v>10.655147903474166</v>
      </c>
      <c r="W3748" s="58">
        <v>0.73260843630257966</v>
      </c>
      <c r="X3748" s="58">
        <v>0.65807309278910742</v>
      </c>
      <c r="Y3748" s="58">
        <v>0.85122273552953232</v>
      </c>
      <c r="Z3748" s="58">
        <v>0.91133751037157662</v>
      </c>
    </row>
    <row r="3749" spans="19:26" x14ac:dyDescent="0.2">
      <c r="S3749" s="58">
        <v>3.9101632018044969</v>
      </c>
      <c r="T3749" s="58">
        <v>6.2387551611663037</v>
      </c>
      <c r="U3749" s="58">
        <v>3.9174580834411601</v>
      </c>
      <c r="V3749" s="58">
        <v>6.6131450582313196</v>
      </c>
      <c r="W3749" s="58">
        <v>0.7394364271110152</v>
      </c>
      <c r="X3749" s="58">
        <v>0.55266400172209074</v>
      </c>
      <c r="Y3749" s="58">
        <v>0.83215109036548807</v>
      </c>
      <c r="Z3749" s="58">
        <v>0.93278984366389772</v>
      </c>
    </row>
    <row r="3750" spans="19:26" x14ac:dyDescent="0.2">
      <c r="S3750" s="58">
        <v>4.9123616211960268</v>
      </c>
      <c r="T3750" s="58">
        <v>9.5619425968834992</v>
      </c>
      <c r="U3750" s="58">
        <v>4.6685480243888078</v>
      </c>
      <c r="V3750" s="58">
        <v>8.9491191392767213</v>
      </c>
      <c r="W3750" s="58">
        <v>0.7626600599291915</v>
      </c>
      <c r="X3750" s="58">
        <v>0.76686187940790906</v>
      </c>
      <c r="Y3750" s="58">
        <v>0.84263929202097176</v>
      </c>
      <c r="Z3750" s="58">
        <v>0.92937754003678674</v>
      </c>
    </row>
    <row r="3751" spans="19:26" x14ac:dyDescent="0.2">
      <c r="S3751" s="58">
        <v>4.3521505910650085</v>
      </c>
      <c r="T3751" s="58">
        <v>7.9183360409048502</v>
      </c>
      <c r="U3751" s="58">
        <v>3.963555646404</v>
      </c>
      <c r="V3751" s="58">
        <v>7.3873171890414104</v>
      </c>
      <c r="W3751" s="58">
        <v>0.7598211340232186</v>
      </c>
      <c r="X3751" s="58">
        <v>0.60251026893424264</v>
      </c>
      <c r="Y3751" s="58">
        <v>0.79616355954242568</v>
      </c>
      <c r="Z3751" s="58">
        <v>0.91478136618718131</v>
      </c>
    </row>
    <row r="3752" spans="19:26" x14ac:dyDescent="0.2">
      <c r="S3752" s="58">
        <v>5.719881906846175</v>
      </c>
      <c r="T3752" s="58">
        <v>13.989349801714193</v>
      </c>
      <c r="U3752" s="58">
        <v>5.3600496975007079</v>
      </c>
      <c r="V3752" s="58">
        <v>12.098024127406015</v>
      </c>
      <c r="W3752" s="58">
        <v>0.79163214963135442</v>
      </c>
      <c r="X3752" s="58">
        <v>0.63581282711788167</v>
      </c>
      <c r="Y3752" s="58">
        <v>0.84265910406948674</v>
      </c>
      <c r="Z3752" s="58">
        <v>0.89911416409107381</v>
      </c>
    </row>
    <row r="3753" spans="19:26" x14ac:dyDescent="0.2">
      <c r="S3753" s="58">
        <v>6.1348425843739625</v>
      </c>
      <c r="T3753" s="58">
        <v>16.288118776413718</v>
      </c>
      <c r="U3753" s="58">
        <v>6.4579382818355375</v>
      </c>
      <c r="V3753" s="58">
        <v>17.571992762584326</v>
      </c>
      <c r="W3753" s="58">
        <v>0.7573060175745725</v>
      </c>
      <c r="X3753" s="58">
        <v>0.61716079052811712</v>
      </c>
      <c r="Y3753" s="58">
        <v>0.82927426352960731</v>
      </c>
      <c r="Z3753" s="58">
        <v>0.89538042564115639</v>
      </c>
    </row>
    <row r="3754" spans="19:26" x14ac:dyDescent="0.2">
      <c r="S3754" s="58">
        <v>3.3057591305845895</v>
      </c>
      <c r="T3754" s="58">
        <v>4.9189905073743452</v>
      </c>
      <c r="U3754" s="58">
        <v>3.529853366868084</v>
      </c>
      <c r="V3754" s="58">
        <v>3.9833351817855251</v>
      </c>
      <c r="W3754" s="58">
        <v>0.84150884662917902</v>
      </c>
      <c r="X3754" s="58">
        <v>0.67172502370465448</v>
      </c>
      <c r="Y3754" s="58">
        <v>0.85402037561089317</v>
      </c>
      <c r="Z3754" s="58">
        <v>0.95206693636265616</v>
      </c>
    </row>
    <row r="3755" spans="19:26" x14ac:dyDescent="0.2">
      <c r="S3755" s="58">
        <v>4.7621477267900678</v>
      </c>
      <c r="T3755" s="58">
        <v>8.6931373211745484</v>
      </c>
      <c r="U3755" s="58">
        <v>5.6530719121464896</v>
      </c>
      <c r="V3755" s="58">
        <v>10.58286407727563</v>
      </c>
      <c r="W3755" s="58">
        <v>0.76153898574689549</v>
      </c>
      <c r="X3755" s="58">
        <v>0.69730350114934425</v>
      </c>
      <c r="Y3755" s="58">
        <v>0.87431750079169968</v>
      </c>
      <c r="Z3755" s="58">
        <v>0.93488125893752083</v>
      </c>
    </row>
    <row r="3756" spans="19:26" x14ac:dyDescent="0.2">
      <c r="S3756" s="58">
        <v>4.7232627116008548</v>
      </c>
      <c r="T3756" s="58">
        <v>9.1226021801576334</v>
      </c>
      <c r="U3756" s="58">
        <v>4.8584540941901455</v>
      </c>
      <c r="V3756" s="58">
        <v>8.4980430639923856</v>
      </c>
      <c r="W3756" s="58">
        <v>0.79591211644475635</v>
      </c>
      <c r="X3756" s="58">
        <v>0.75888867423904027</v>
      </c>
      <c r="Y3756" s="58">
        <v>0.84293031211189551</v>
      </c>
      <c r="Z3756" s="58">
        <v>0.92563885711581029</v>
      </c>
    </row>
    <row r="3757" spans="19:26" x14ac:dyDescent="0.2">
      <c r="S3757" s="58">
        <v>3.9795026655554273</v>
      </c>
      <c r="T3757" s="58">
        <v>6.2981961749292807</v>
      </c>
      <c r="U3757" s="58">
        <v>4.4015792367207833</v>
      </c>
      <c r="V3757" s="58">
        <v>6.4717763069357384</v>
      </c>
      <c r="W3757" s="58">
        <v>0.75413064203995839</v>
      </c>
      <c r="X3757" s="58">
        <v>0.55894247825428434</v>
      </c>
      <c r="Y3757" s="58">
        <v>0.87648817659504408</v>
      </c>
      <c r="Z3757" s="58">
        <v>0.93983511023457611</v>
      </c>
    </row>
    <row r="3758" spans="19:26" x14ac:dyDescent="0.2">
      <c r="S3758" s="58">
        <v>5.8234504132412823</v>
      </c>
      <c r="T3758" s="58">
        <v>15.303452916296184</v>
      </c>
      <c r="U3758" s="58">
        <v>6.0263054529608917</v>
      </c>
      <c r="V3758" s="58">
        <v>16.708045849985727</v>
      </c>
      <c r="W3758" s="58">
        <v>0.81053040416859545</v>
      </c>
      <c r="X3758" s="58">
        <v>0.55160273615885425</v>
      </c>
      <c r="Y3758" s="58">
        <v>0.83616408790590846</v>
      </c>
      <c r="Z3758" s="58">
        <v>0.89031012983627111</v>
      </c>
    </row>
    <row r="3759" spans="19:26" x14ac:dyDescent="0.2">
      <c r="S3759" s="58">
        <v>4.1231968236146743</v>
      </c>
      <c r="T3759" s="58">
        <v>7.2078094860274415</v>
      </c>
      <c r="U3759" s="58">
        <v>4.4191636623188941</v>
      </c>
      <c r="V3759" s="58">
        <v>7.8455007323419768</v>
      </c>
      <c r="W3759" s="58">
        <v>0.77643857629883051</v>
      </c>
      <c r="X3759" s="58">
        <v>0.72947861224092958</v>
      </c>
      <c r="Y3759" s="58">
        <v>0.80066251270712407</v>
      </c>
      <c r="Z3759" s="58">
        <v>0.93070562987039751</v>
      </c>
    </row>
    <row r="3760" spans="19:26" x14ac:dyDescent="0.2">
      <c r="S3760" s="58">
        <v>6.975035825763924</v>
      </c>
      <c r="T3760" s="58">
        <v>31.385780859473076</v>
      </c>
      <c r="U3760" s="58">
        <v>7.0383113329244997</v>
      </c>
      <c r="V3760" s="58">
        <v>23.744297097803667</v>
      </c>
      <c r="W3760" s="58">
        <v>0.84915712805004984</v>
      </c>
      <c r="X3760" s="58">
        <v>0.66958573816815603</v>
      </c>
      <c r="Y3760" s="58">
        <v>0.83750908254703138</v>
      </c>
      <c r="Z3760" s="58">
        <v>0.88116306518566234</v>
      </c>
    </row>
    <row r="3761" spans="19:26" x14ac:dyDescent="0.2">
      <c r="S3761" s="58">
        <v>4.6748919121941723</v>
      </c>
      <c r="T3761" s="58">
        <v>8.5460142367589338</v>
      </c>
      <c r="U3761" s="58">
        <v>4.0209599983873838</v>
      </c>
      <c r="V3761" s="58">
        <v>8.4359099612761437</v>
      </c>
      <c r="W3761" s="58">
        <v>0.75203577470752458</v>
      </c>
      <c r="X3761" s="58">
        <v>0.76500915422094229</v>
      </c>
      <c r="Y3761" s="58">
        <v>0.84678253765600953</v>
      </c>
      <c r="Z3761" s="58">
        <v>0.93966396019995602</v>
      </c>
    </row>
    <row r="3762" spans="19:26" x14ac:dyDescent="0.2">
      <c r="S3762" s="58">
        <v>4.2346120433665382</v>
      </c>
      <c r="T3762" s="58">
        <v>7.2614794508036127</v>
      </c>
      <c r="U3762" s="58">
        <v>4.3882883959855379</v>
      </c>
      <c r="V3762" s="58">
        <v>7.0463090117196643</v>
      </c>
      <c r="W3762" s="58">
        <v>0.79121258319049481</v>
      </c>
      <c r="X3762" s="58">
        <v>0.55366533551975827</v>
      </c>
      <c r="Y3762" s="58">
        <v>0.86065840792734949</v>
      </c>
      <c r="Z3762" s="58">
        <v>0.92056013055049479</v>
      </c>
    </row>
    <row r="3763" spans="19:26" x14ac:dyDescent="0.2">
      <c r="S3763" s="58">
        <v>4.1160482559567741</v>
      </c>
      <c r="T3763" s="58">
        <v>7.3479105070880468</v>
      </c>
      <c r="U3763" s="58">
        <v>4.6928842727448297</v>
      </c>
      <c r="V3763" s="58">
        <v>10.04516022827554</v>
      </c>
      <c r="W3763" s="58">
        <v>0.86126749051264384</v>
      </c>
      <c r="X3763" s="58">
        <v>0.69478735781403134</v>
      </c>
      <c r="Y3763" s="58">
        <v>0.83515956711831452</v>
      </c>
      <c r="Z3763" s="58">
        <v>0.92080692070395376</v>
      </c>
    </row>
    <row r="3764" spans="19:26" x14ac:dyDescent="0.2">
      <c r="S3764" s="58">
        <v>3.9940971388168314</v>
      </c>
      <c r="T3764" s="58">
        <v>6.7355794529397288</v>
      </c>
      <c r="U3764" s="58">
        <v>3.5545102977360119</v>
      </c>
      <c r="V3764" s="58">
        <v>5.3772135812752753</v>
      </c>
      <c r="W3764" s="58">
        <v>0.82667636120456245</v>
      </c>
      <c r="X3764" s="58">
        <v>0.58688832396149981</v>
      </c>
      <c r="Y3764" s="58">
        <v>0.85056319226162513</v>
      </c>
      <c r="Z3764" s="58">
        <v>0.9215836777262314</v>
      </c>
    </row>
    <row r="3765" spans="19:26" x14ac:dyDescent="0.2">
      <c r="S3765" s="58">
        <v>5.815900121722497</v>
      </c>
      <c r="T3765" s="58">
        <v>13.530221578063983</v>
      </c>
      <c r="U3765" s="58">
        <v>6.4600585049794796</v>
      </c>
      <c r="V3765" s="58">
        <v>16.542208294112189</v>
      </c>
      <c r="W3765" s="58">
        <v>0.76959826819344457</v>
      </c>
      <c r="X3765" s="58">
        <v>0.74441511621665479</v>
      </c>
      <c r="Y3765" s="58">
        <v>0.86550214492589439</v>
      </c>
      <c r="Z3765" s="58">
        <v>0.91253333540756065</v>
      </c>
    </row>
    <row r="3766" spans="19:26" x14ac:dyDescent="0.2">
      <c r="S3766" s="58">
        <v>4.700330358910489</v>
      </c>
      <c r="T3766" s="58">
        <v>8.1165676941461644</v>
      </c>
      <c r="U3766" s="58">
        <v>4.7253857161118082</v>
      </c>
      <c r="V3766" s="58">
        <v>9.6839217318817106</v>
      </c>
      <c r="W3766" s="58">
        <v>0.70869858732153923</v>
      </c>
      <c r="X3766" s="58">
        <v>0.56458308158575243</v>
      </c>
      <c r="Y3766" s="58">
        <v>0.86566007462391248</v>
      </c>
      <c r="Z3766" s="58">
        <v>0.93210198924074439</v>
      </c>
    </row>
    <row r="3767" spans="19:26" x14ac:dyDescent="0.2">
      <c r="S3767" s="58">
        <v>5.2507693593288867</v>
      </c>
      <c r="T3767" s="58">
        <v>9.9749811819017253</v>
      </c>
      <c r="U3767" s="58">
        <v>6.1804265432847538</v>
      </c>
      <c r="V3767" s="58">
        <v>11.219086966159688</v>
      </c>
      <c r="W3767" s="58">
        <v>0.71527140438854742</v>
      </c>
      <c r="X3767" s="58">
        <v>0.66296718442465885</v>
      </c>
      <c r="Y3767" s="58">
        <v>0.87106520529886688</v>
      </c>
      <c r="Z3767" s="58">
        <v>0.93153133329067472</v>
      </c>
    </row>
    <row r="3768" spans="19:26" x14ac:dyDescent="0.2">
      <c r="S3768" s="58">
        <v>4.442367104971626</v>
      </c>
      <c r="T3768" s="58">
        <v>8.5263786901243126</v>
      </c>
      <c r="U3768" s="58">
        <v>3.8799486178221385</v>
      </c>
      <c r="V3768" s="58">
        <v>7.2062454328842414</v>
      </c>
      <c r="W3768" s="58">
        <v>0.83204500064940634</v>
      </c>
      <c r="X3768" s="58">
        <v>0.60309022941642909</v>
      </c>
      <c r="Y3768" s="58">
        <v>0.81760714553479874</v>
      </c>
      <c r="Z3768" s="58">
        <v>0.90673562814348951</v>
      </c>
    </row>
    <row r="3769" spans="19:26" x14ac:dyDescent="0.2">
      <c r="S3769" s="58">
        <v>3.7398272537488535</v>
      </c>
      <c r="T3769" s="58">
        <v>6.082355478909256</v>
      </c>
      <c r="U3769" s="58">
        <v>4.2071174510605953</v>
      </c>
      <c r="V3769" s="58">
        <v>7.9393245850915406</v>
      </c>
      <c r="W3769" s="58">
        <v>0.75522460644067291</v>
      </c>
      <c r="X3769" s="58">
        <v>0.73678365800846124</v>
      </c>
      <c r="Y3769" s="58">
        <v>0.77886763711181783</v>
      </c>
      <c r="Z3769" s="58">
        <v>0.94103096122314467</v>
      </c>
    </row>
    <row r="3770" spans="19:26" x14ac:dyDescent="0.2">
      <c r="S3770" s="58">
        <v>4.4330002128493131</v>
      </c>
      <c r="T3770" s="58">
        <v>7.836163331160094</v>
      </c>
      <c r="U3770" s="58">
        <v>3.825957696486419</v>
      </c>
      <c r="V3770" s="58">
        <v>7.4680196595717909</v>
      </c>
      <c r="W3770" s="58">
        <v>0.7484522505828074</v>
      </c>
      <c r="X3770" s="58">
        <v>0.68765469596946449</v>
      </c>
      <c r="Y3770" s="58">
        <v>0.83065925399735563</v>
      </c>
      <c r="Z3770" s="58">
        <v>0.93369435529989997</v>
      </c>
    </row>
    <row r="3771" spans="19:26" x14ac:dyDescent="0.2">
      <c r="S3771" s="58">
        <v>3.9262805637345739</v>
      </c>
      <c r="T3771" s="58">
        <v>6.5205110340415446</v>
      </c>
      <c r="U3771" s="58">
        <v>3.4453346577169408</v>
      </c>
      <c r="V3771" s="58">
        <v>6.8687245591456421</v>
      </c>
      <c r="W3771" s="58">
        <v>0.80241640835683514</v>
      </c>
      <c r="X3771" s="58">
        <v>0.58130887125137432</v>
      </c>
      <c r="Y3771" s="58">
        <v>0.83450635869656631</v>
      </c>
      <c r="Z3771" s="58">
        <v>0.92317650198438206</v>
      </c>
    </row>
    <row r="3772" spans="19:26" x14ac:dyDescent="0.2">
      <c r="S3772" s="58">
        <v>5.2959377587440981</v>
      </c>
      <c r="T3772" s="58">
        <v>10.287581307002677</v>
      </c>
      <c r="U3772" s="58">
        <v>5.2527178399441103</v>
      </c>
      <c r="V3772" s="58">
        <v>9.0162736846745197</v>
      </c>
      <c r="W3772" s="58">
        <v>0.73765152667753309</v>
      </c>
      <c r="X3772" s="58">
        <v>0.72210080413869837</v>
      </c>
      <c r="Y3772" s="58">
        <v>0.88420862446160076</v>
      </c>
      <c r="Z3772" s="58">
        <v>0.93379951097612612</v>
      </c>
    </row>
    <row r="3773" spans="19:26" x14ac:dyDescent="0.2">
      <c r="S3773" s="58">
        <v>5.2978392373664391</v>
      </c>
      <c r="T3773" s="58">
        <v>11.956077543845616</v>
      </c>
      <c r="U3773" s="58">
        <v>4.8528377640587896</v>
      </c>
      <c r="V3773" s="58">
        <v>12.895776977869783</v>
      </c>
      <c r="W3773" s="58">
        <v>0.81521634174643798</v>
      </c>
      <c r="X3773" s="58">
        <v>0.67228218791637073</v>
      </c>
      <c r="Y3773" s="58">
        <v>0.84313911504325334</v>
      </c>
      <c r="Z3773" s="58">
        <v>0.90440308011246595</v>
      </c>
    </row>
    <row r="3774" spans="19:26" x14ac:dyDescent="0.2">
      <c r="S3774" s="58">
        <v>8.3116813380128463</v>
      </c>
      <c r="T3774" s="58">
        <v>81.587395701960077</v>
      </c>
      <c r="U3774" s="58">
        <v>8.402021583719165</v>
      </c>
      <c r="V3774" s="58">
        <v>110.57896669870649</v>
      </c>
      <c r="W3774" s="58">
        <v>0.8178448621743849</v>
      </c>
      <c r="X3774" s="58">
        <v>0.62069282697144423</v>
      </c>
      <c r="Y3774" s="58">
        <v>0.84509426436211044</v>
      </c>
      <c r="Z3774" s="58">
        <v>0.87383806091520644</v>
      </c>
    </row>
    <row r="3775" spans="19:26" x14ac:dyDescent="0.2">
      <c r="S3775" s="58">
        <v>7.7295895064336726</v>
      </c>
      <c r="T3775" s="58">
        <v>59.597311306885203</v>
      </c>
      <c r="U3775" s="58">
        <v>8.0350902105528661</v>
      </c>
      <c r="V3775" s="58">
        <v>76.493466239142791</v>
      </c>
      <c r="W3775" s="58">
        <v>0.79563426743959698</v>
      </c>
      <c r="X3775" s="58">
        <v>0.718124947840032</v>
      </c>
      <c r="Y3775" s="58">
        <v>0.79774849778422274</v>
      </c>
      <c r="Z3775" s="58">
        <v>0.87598780813660804</v>
      </c>
    </row>
    <row r="3776" spans="19:26" x14ac:dyDescent="0.2">
      <c r="S3776" s="58">
        <v>3.9791997493810665</v>
      </c>
      <c r="T3776" s="58">
        <v>6.6391002735456306</v>
      </c>
      <c r="U3776" s="58">
        <v>4.8429674363695856</v>
      </c>
      <c r="V3776" s="58">
        <v>8.8406700250473413</v>
      </c>
      <c r="W3776" s="58">
        <v>0.77592313365889631</v>
      </c>
      <c r="X3776" s="58">
        <v>0.55319264615677066</v>
      </c>
      <c r="Y3776" s="58">
        <v>0.82085740920850503</v>
      </c>
      <c r="Z3776" s="58">
        <v>0.92025855098592479</v>
      </c>
    </row>
    <row r="3777" spans="19:26" x14ac:dyDescent="0.2">
      <c r="S3777" s="58">
        <v>5.4183472002940869</v>
      </c>
      <c r="T3777" s="58">
        <v>11.85094204822982</v>
      </c>
      <c r="U3777" s="58">
        <v>5.3938735026514237</v>
      </c>
      <c r="V3777" s="58">
        <v>13.501868412447566</v>
      </c>
      <c r="W3777" s="58">
        <v>0.73251931635606116</v>
      </c>
      <c r="X3777" s="58">
        <v>0.70705658401040661</v>
      </c>
      <c r="Y3777" s="58">
        <v>0.81201644644511461</v>
      </c>
      <c r="Z3777" s="58">
        <v>0.91261543408802448</v>
      </c>
    </row>
    <row r="3778" spans="19:26" x14ac:dyDescent="0.2">
      <c r="S3778" s="58">
        <v>3.9952030328885937</v>
      </c>
      <c r="T3778" s="58">
        <v>6.8080770284404402</v>
      </c>
      <c r="U3778" s="58">
        <v>3.4980103929474695</v>
      </c>
      <c r="V3778" s="58">
        <v>5.1465372087849319</v>
      </c>
      <c r="W3778" s="58">
        <v>0.83144664459963269</v>
      </c>
      <c r="X3778" s="58">
        <v>0.56229640601481112</v>
      </c>
      <c r="Y3778" s="58">
        <v>0.84035066907614997</v>
      </c>
      <c r="Z3778" s="58">
        <v>0.91594910340108837</v>
      </c>
    </row>
    <row r="3779" spans="19:26" x14ac:dyDescent="0.2">
      <c r="S3779" s="58">
        <v>3.7357400269991912</v>
      </c>
      <c r="T3779" s="58">
        <v>6.1380544524251786</v>
      </c>
      <c r="U3779" s="58">
        <v>3.3705098790828045</v>
      </c>
      <c r="V3779" s="58">
        <v>5.912532971967603</v>
      </c>
      <c r="W3779" s="58">
        <v>0.81615104551394091</v>
      </c>
      <c r="X3779" s="58">
        <v>0.64625257497615363</v>
      </c>
      <c r="Y3779" s="58">
        <v>0.80724128915672899</v>
      </c>
      <c r="Z3779" s="58">
        <v>0.92621647716570721</v>
      </c>
    </row>
    <row r="3780" spans="19:26" x14ac:dyDescent="0.2">
      <c r="S3780" s="58">
        <v>3.1292552649540322</v>
      </c>
      <c r="T3780" s="58">
        <v>4.4926607576142041</v>
      </c>
      <c r="U3780" s="58">
        <v>2.8623356723073856</v>
      </c>
      <c r="V3780" s="58">
        <v>4.225758370868741</v>
      </c>
      <c r="W3780" s="58">
        <v>0.8126560695850763</v>
      </c>
      <c r="X3780" s="58">
        <v>0.61213432508803356</v>
      </c>
      <c r="Y3780" s="58">
        <v>0.84253862882476704</v>
      </c>
      <c r="Z3780" s="58">
        <v>0.95292610719995419</v>
      </c>
    </row>
    <row r="3781" spans="19:26" x14ac:dyDescent="0.2">
      <c r="S3781" s="58">
        <v>3.3097150604410333</v>
      </c>
      <c r="T3781" s="58">
        <v>4.9867758934693018</v>
      </c>
      <c r="U3781" s="58">
        <v>3.7945703620170268</v>
      </c>
      <c r="V3781" s="58">
        <v>5.1051826549467201</v>
      </c>
      <c r="W3781" s="58">
        <v>0.86012712016885107</v>
      </c>
      <c r="X3781" s="58">
        <v>0.6918550077686666</v>
      </c>
      <c r="Y3781" s="58">
        <v>0.84223521422449632</v>
      </c>
      <c r="Z3781" s="58">
        <v>0.94698643857424458</v>
      </c>
    </row>
    <row r="3782" spans="19:26" x14ac:dyDescent="0.2">
      <c r="S3782" s="58">
        <v>3.1335433566902569</v>
      </c>
      <c r="T3782" s="58">
        <v>4.6759131401765623</v>
      </c>
      <c r="U3782" s="58">
        <v>3.0219786672741518</v>
      </c>
      <c r="V3782" s="58">
        <v>5.6686534537466668</v>
      </c>
      <c r="W3782" s="58">
        <v>0.85070203411267398</v>
      </c>
      <c r="X3782" s="58">
        <v>0.70932603498063651</v>
      </c>
      <c r="Y3782" s="58">
        <v>0.78616028202024035</v>
      </c>
      <c r="Z3782" s="58">
        <v>0.93963454236645605</v>
      </c>
    </row>
    <row r="3783" spans="19:26" x14ac:dyDescent="0.2">
      <c r="S3783" s="58">
        <v>6.6999051433688681</v>
      </c>
      <c r="T3783" s="58">
        <v>19.766895781342402</v>
      </c>
      <c r="U3783" s="58">
        <v>6.888514908169272</v>
      </c>
      <c r="V3783" s="58">
        <v>21.745265821934439</v>
      </c>
      <c r="W3783" s="58">
        <v>0.73030110936838155</v>
      </c>
      <c r="X3783" s="58">
        <v>0.57210070438672134</v>
      </c>
      <c r="Y3783" s="58">
        <v>0.82764778199498656</v>
      </c>
      <c r="Z3783" s="58">
        <v>0.89049350245752457</v>
      </c>
    </row>
    <row r="3784" spans="19:26" x14ac:dyDescent="0.2">
      <c r="S3784" s="58">
        <v>4.8684715838093036</v>
      </c>
      <c r="T3784" s="58">
        <v>9.7312354088034496</v>
      </c>
      <c r="U3784" s="58">
        <v>5.4519302539910957</v>
      </c>
      <c r="V3784" s="58">
        <v>10.223288696405108</v>
      </c>
      <c r="W3784" s="58">
        <v>0.76121052725570282</v>
      </c>
      <c r="X3784" s="58">
        <v>0.71599466135803125</v>
      </c>
      <c r="Y3784" s="58">
        <v>0.81274372320457444</v>
      </c>
      <c r="Z3784" s="58">
        <v>0.91816383842208638</v>
      </c>
    </row>
    <row r="3785" spans="19:26" x14ac:dyDescent="0.2">
      <c r="S3785" s="58">
        <v>6.3404426133653544</v>
      </c>
      <c r="T3785" s="58">
        <v>15.697744334731285</v>
      </c>
      <c r="U3785" s="58">
        <v>6.0731794440284403</v>
      </c>
      <c r="V3785" s="58">
        <v>16.558180195846084</v>
      </c>
      <c r="W3785" s="58">
        <v>0.73017872471596967</v>
      </c>
      <c r="X3785" s="58">
        <v>0.71743511323768783</v>
      </c>
      <c r="Y3785" s="58">
        <v>0.86027217436439873</v>
      </c>
      <c r="Z3785" s="58">
        <v>0.90915529416493213</v>
      </c>
    </row>
    <row r="3786" spans="19:26" x14ac:dyDescent="0.2">
      <c r="S3786" s="58">
        <v>7.964399205529995</v>
      </c>
      <c r="T3786" s="58">
        <v>36.457071594585045</v>
      </c>
      <c r="U3786" s="58">
        <v>8.2964118232046715</v>
      </c>
      <c r="V3786" s="58">
        <v>44.153337236684948</v>
      </c>
      <c r="W3786" s="58">
        <v>0.73650285363015433</v>
      </c>
      <c r="X3786" s="58">
        <v>0.68821143651964378</v>
      </c>
      <c r="Y3786" s="58">
        <v>0.84059518486781049</v>
      </c>
      <c r="Z3786" s="58">
        <v>0.88414135366602908</v>
      </c>
    </row>
    <row r="3787" spans="19:26" x14ac:dyDescent="0.2">
      <c r="S3787" s="58">
        <v>3.648780123567481</v>
      </c>
      <c r="T3787" s="58">
        <v>5.6933001294865599</v>
      </c>
      <c r="U3787" s="58">
        <v>3.2761993269566223</v>
      </c>
      <c r="V3787" s="58">
        <v>5.0255406624666943</v>
      </c>
      <c r="W3787" s="58">
        <v>0.7945932013068524</v>
      </c>
      <c r="X3787" s="58">
        <v>0.6516397783020963</v>
      </c>
      <c r="Y3787" s="58">
        <v>0.84434620823372197</v>
      </c>
      <c r="Z3787" s="58">
        <v>0.94485539417224074</v>
      </c>
    </row>
    <row r="3788" spans="19:26" x14ac:dyDescent="0.2">
      <c r="S3788" s="58">
        <v>4.4477578458124389</v>
      </c>
      <c r="T3788" s="58">
        <v>7.5987230688296163</v>
      </c>
      <c r="U3788" s="58">
        <v>4.1811045056941865</v>
      </c>
      <c r="V3788" s="58">
        <v>7.1367900996529086</v>
      </c>
      <c r="W3788" s="58">
        <v>0.71714119955592559</v>
      </c>
      <c r="X3788" s="58">
        <v>0.66342603843254033</v>
      </c>
      <c r="Y3788" s="58">
        <v>0.8398040774452078</v>
      </c>
      <c r="Z3788" s="58">
        <v>0.94249147238784603</v>
      </c>
    </row>
    <row r="3789" spans="19:26" x14ac:dyDescent="0.2">
      <c r="S3789" s="58">
        <v>5.4809778261034081</v>
      </c>
      <c r="T3789" s="58">
        <v>13.050084840228442</v>
      </c>
      <c r="U3789" s="58">
        <v>5.9884429457407107</v>
      </c>
      <c r="V3789" s="58">
        <v>11.087864539612873</v>
      </c>
      <c r="W3789" s="58">
        <v>0.8420399855096552</v>
      </c>
      <c r="X3789" s="58">
        <v>0.58808207693958536</v>
      </c>
      <c r="Y3789" s="58">
        <v>0.86071890888124891</v>
      </c>
      <c r="Z3789" s="58">
        <v>0.89613894809135408</v>
      </c>
    </row>
    <row r="3790" spans="19:26" x14ac:dyDescent="0.2">
      <c r="S3790" s="58">
        <v>4.1530071166515219</v>
      </c>
      <c r="T3790" s="58">
        <v>7.4764493437153403</v>
      </c>
      <c r="U3790" s="58">
        <v>4.3552022249987292</v>
      </c>
      <c r="V3790" s="58">
        <v>8.3426369728068241</v>
      </c>
      <c r="W3790" s="58">
        <v>0.86680894504502581</v>
      </c>
      <c r="X3790" s="58">
        <v>0.59599129578166032</v>
      </c>
      <c r="Y3790" s="58">
        <v>0.83866355994784958</v>
      </c>
      <c r="Z3790" s="58">
        <v>0.91099523805684934</v>
      </c>
    </row>
    <row r="3791" spans="19:26" x14ac:dyDescent="0.2">
      <c r="S3791" s="58">
        <v>3.9469170896802188</v>
      </c>
      <c r="T3791" s="58">
        <v>6.6762818280834164</v>
      </c>
      <c r="U3791" s="58">
        <v>4.2357637872610265</v>
      </c>
      <c r="V3791" s="58">
        <v>7.3913921176016775</v>
      </c>
      <c r="W3791" s="58">
        <v>0.83427660633401557</v>
      </c>
      <c r="X3791" s="58">
        <v>0.56336505421811411</v>
      </c>
      <c r="Y3791" s="58">
        <v>0.83914897414811207</v>
      </c>
      <c r="Z3791" s="58">
        <v>0.9164431711384966</v>
      </c>
    </row>
    <row r="3792" spans="19:26" x14ac:dyDescent="0.2">
      <c r="S3792" s="58">
        <v>4.9587749200574658</v>
      </c>
      <c r="T3792" s="58">
        <v>10.031017698762993</v>
      </c>
      <c r="U3792" s="58">
        <v>6.0828841754326053</v>
      </c>
      <c r="V3792" s="58">
        <v>13.577073007905113</v>
      </c>
      <c r="W3792" s="58">
        <v>0.83579246724371736</v>
      </c>
      <c r="X3792" s="58">
        <v>0.72518571668236365</v>
      </c>
      <c r="Y3792" s="58">
        <v>0.88116654973062392</v>
      </c>
      <c r="Z3792" s="58">
        <v>0.91860641180618385</v>
      </c>
    </row>
    <row r="3793" spans="19:26" x14ac:dyDescent="0.2">
      <c r="S3793" s="58">
        <v>3.9100391520817799</v>
      </c>
      <c r="T3793" s="58">
        <v>6.6323247146255833</v>
      </c>
      <c r="U3793" s="58">
        <v>4.2995012925025744</v>
      </c>
      <c r="V3793" s="58">
        <v>6.8391264706926549</v>
      </c>
      <c r="W3793" s="58">
        <v>0.84568083747618883</v>
      </c>
      <c r="X3793" s="58">
        <v>0.59481267015479189</v>
      </c>
      <c r="Y3793" s="58">
        <v>0.8332045440995558</v>
      </c>
      <c r="Z3793" s="58">
        <v>0.91772595399457091</v>
      </c>
    </row>
    <row r="3794" spans="19:26" x14ac:dyDescent="0.2">
      <c r="S3794" s="58">
        <v>3.8150559297688686</v>
      </c>
      <c r="T3794" s="58">
        <v>5.9993054304909448</v>
      </c>
      <c r="U3794" s="58">
        <v>3.895337781860821</v>
      </c>
      <c r="V3794" s="58">
        <v>4.7383726838107032</v>
      </c>
      <c r="W3794" s="58">
        <v>0.70800045988018667</v>
      </c>
      <c r="X3794" s="58">
        <v>0.65485928902735513</v>
      </c>
      <c r="Y3794" s="58">
        <v>0.80034133417801745</v>
      </c>
      <c r="Z3794" s="58">
        <v>0.95061717401954082</v>
      </c>
    </row>
    <row r="3795" spans="19:26" x14ac:dyDescent="0.2">
      <c r="S3795" s="58">
        <v>6.5681990005034638</v>
      </c>
      <c r="T3795" s="58">
        <v>16.899006333558482</v>
      </c>
      <c r="U3795" s="58">
        <v>7.6707294970377244</v>
      </c>
      <c r="V3795" s="58">
        <v>16.383304213952862</v>
      </c>
      <c r="W3795" s="58">
        <v>0.688871640261014</v>
      </c>
      <c r="X3795" s="58">
        <v>0.80690516885206698</v>
      </c>
      <c r="Y3795" s="58">
        <v>0.8229596132795054</v>
      </c>
      <c r="Z3795" s="58">
        <v>0.91310812426966181</v>
      </c>
    </row>
    <row r="3796" spans="19:26" x14ac:dyDescent="0.2">
      <c r="S3796" s="58">
        <v>4.6565241970763207</v>
      </c>
      <c r="T3796" s="58">
        <v>8.5766175682112031</v>
      </c>
      <c r="U3796" s="58">
        <v>4.4429266927502029</v>
      </c>
      <c r="V3796" s="58">
        <v>9.1634682865436208</v>
      </c>
      <c r="W3796" s="58">
        <v>0.73480969832749377</v>
      </c>
      <c r="X3796" s="58">
        <v>0.76151053596887452</v>
      </c>
      <c r="Y3796" s="58">
        <v>0.82031946974281689</v>
      </c>
      <c r="Z3796" s="58">
        <v>0.93646301220688066</v>
      </c>
    </row>
    <row r="3797" spans="19:26" x14ac:dyDescent="0.2">
      <c r="S3797" s="58">
        <v>4.7040745544298481</v>
      </c>
      <c r="T3797" s="58">
        <v>9.0054003754706251</v>
      </c>
      <c r="U3797" s="58">
        <v>4.703524311981373</v>
      </c>
      <c r="V3797" s="58">
        <v>9.7635385216464492</v>
      </c>
      <c r="W3797" s="58">
        <v>0.76673516545116227</v>
      </c>
      <c r="X3797" s="58">
        <v>0.7609814652761151</v>
      </c>
      <c r="Y3797" s="58">
        <v>0.82297274215101135</v>
      </c>
      <c r="Z3797" s="58">
        <v>0.92742874450054091</v>
      </c>
    </row>
    <row r="3798" spans="19:26" x14ac:dyDescent="0.2">
      <c r="S3798" s="58">
        <v>3.3053417104766236</v>
      </c>
      <c r="T3798" s="58">
        <v>4.948852955472832</v>
      </c>
      <c r="U3798" s="58">
        <v>2.9502957602408366</v>
      </c>
      <c r="V3798" s="58">
        <v>4.3850655868425958</v>
      </c>
      <c r="W3798" s="58">
        <v>0.81700178084051001</v>
      </c>
      <c r="X3798" s="58">
        <v>0.58286068804013302</v>
      </c>
      <c r="Y3798" s="58">
        <v>0.82295836029350711</v>
      </c>
      <c r="Z3798" s="58">
        <v>0.93493934815865698</v>
      </c>
    </row>
    <row r="3799" spans="19:26" x14ac:dyDescent="0.2">
      <c r="S3799" s="58">
        <v>4.0963268272218913</v>
      </c>
      <c r="T3799" s="58">
        <v>6.9799357368803632</v>
      </c>
      <c r="U3799" s="58">
        <v>4.0893102814089994</v>
      </c>
      <c r="V3799" s="58">
        <v>6.5756051338126289</v>
      </c>
      <c r="W3799" s="58">
        <v>0.79016062712243784</v>
      </c>
      <c r="X3799" s="58">
        <v>0.68606019550204478</v>
      </c>
      <c r="Y3799" s="58">
        <v>0.83439233122665901</v>
      </c>
      <c r="Z3799" s="58">
        <v>0.93353526149623378</v>
      </c>
    </row>
    <row r="3800" spans="19:26" x14ac:dyDescent="0.2">
      <c r="S3800" s="58">
        <v>4.6763779405321291</v>
      </c>
      <c r="T3800" s="58">
        <v>8.8072049943584787</v>
      </c>
      <c r="U3800" s="58">
        <v>5.0596950343471256</v>
      </c>
      <c r="V3800" s="58">
        <v>9.244853610115122</v>
      </c>
      <c r="W3800" s="58">
        <v>0.79557685122761568</v>
      </c>
      <c r="X3800" s="58">
        <v>0.69944789262074836</v>
      </c>
      <c r="Y3800" s="58">
        <v>0.85706710473725189</v>
      </c>
      <c r="Z3800" s="58">
        <v>0.92477891135397172</v>
      </c>
    </row>
    <row r="3801" spans="19:26" x14ac:dyDescent="0.2">
      <c r="S3801" s="58">
        <v>5.0459505047473963</v>
      </c>
      <c r="T3801" s="58">
        <v>9.5172352516691934</v>
      </c>
      <c r="U3801" s="58">
        <v>5.0095040042669483</v>
      </c>
      <c r="V3801" s="58">
        <v>10.727468897914338</v>
      </c>
      <c r="W3801" s="58">
        <v>0.69671332307656908</v>
      </c>
      <c r="X3801" s="58">
        <v>0.62605639577540151</v>
      </c>
      <c r="Y3801" s="58">
        <v>0.82516434937158034</v>
      </c>
      <c r="Z3801" s="58">
        <v>0.92499410731752296</v>
      </c>
    </row>
    <row r="3802" spans="19:26" x14ac:dyDescent="0.2">
      <c r="S3802" s="58">
        <v>5.5479861556685615</v>
      </c>
      <c r="T3802" s="58">
        <v>12.955324522826993</v>
      </c>
      <c r="U3802" s="58">
        <v>5.7567359122845572</v>
      </c>
      <c r="V3802" s="58">
        <v>13.875548168222279</v>
      </c>
      <c r="W3802" s="58">
        <v>0.76688065917680981</v>
      </c>
      <c r="X3802" s="58">
        <v>0.77404329642443603</v>
      </c>
      <c r="Y3802" s="58">
        <v>0.82257972624128228</v>
      </c>
      <c r="Z3802" s="58">
        <v>0.91042589550224462</v>
      </c>
    </row>
    <row r="3803" spans="19:26" x14ac:dyDescent="0.2">
      <c r="S3803" s="58">
        <v>4.8444852889988397</v>
      </c>
      <c r="T3803" s="58">
        <v>9.3494074363608028</v>
      </c>
      <c r="U3803" s="58">
        <v>4.4484840037793836</v>
      </c>
      <c r="V3803" s="58">
        <v>9.7373568989009165</v>
      </c>
      <c r="W3803" s="58">
        <v>0.80861633462011251</v>
      </c>
      <c r="X3803" s="58">
        <v>0.64211227056977438</v>
      </c>
      <c r="Y3803" s="58">
        <v>0.87880950822139714</v>
      </c>
      <c r="Z3803" s="58">
        <v>0.91785214645612756</v>
      </c>
    </row>
    <row r="3804" spans="19:26" x14ac:dyDescent="0.2">
      <c r="S3804" s="58">
        <v>4.5033889415149808</v>
      </c>
      <c r="T3804" s="58">
        <v>8.1330276391741663</v>
      </c>
      <c r="U3804" s="58">
        <v>5.3619662409423299</v>
      </c>
      <c r="V3804" s="58">
        <v>9.5582785365438845</v>
      </c>
      <c r="W3804" s="58">
        <v>0.81406865436804454</v>
      </c>
      <c r="X3804" s="58">
        <v>0.64815138284053087</v>
      </c>
      <c r="Y3804" s="58">
        <v>0.88073001643457893</v>
      </c>
      <c r="Z3804" s="58">
        <v>0.92528892749090241</v>
      </c>
    </row>
    <row r="3805" spans="19:26" x14ac:dyDescent="0.2">
      <c r="S3805" s="58">
        <v>3.5758457199281248</v>
      </c>
      <c r="T3805" s="58">
        <v>5.674214565815924</v>
      </c>
      <c r="U3805" s="58">
        <v>3.666054283024863</v>
      </c>
      <c r="V3805" s="58">
        <v>6.123094062559427</v>
      </c>
      <c r="W3805" s="58">
        <v>0.83658566310182081</v>
      </c>
      <c r="X3805" s="58">
        <v>0.66840970971757085</v>
      </c>
      <c r="Y3805" s="58">
        <v>0.82524011430917721</v>
      </c>
      <c r="Z3805" s="58">
        <v>0.93452849550548389</v>
      </c>
    </row>
    <row r="3806" spans="19:26" x14ac:dyDescent="0.2">
      <c r="S3806" s="58">
        <v>5.4863419157060109</v>
      </c>
      <c r="T3806" s="58">
        <v>11.460028814081252</v>
      </c>
      <c r="U3806" s="58">
        <v>5.0922467148384856</v>
      </c>
      <c r="V3806" s="58">
        <v>11.014570980086315</v>
      </c>
      <c r="W3806" s="58">
        <v>0.74812747409455194</v>
      </c>
      <c r="X3806" s="58">
        <v>0.67615312069798228</v>
      </c>
      <c r="Y3806" s="58">
        <v>0.86699075495941513</v>
      </c>
      <c r="Z3806" s="58">
        <v>0.91812718367357582</v>
      </c>
    </row>
    <row r="3807" spans="19:26" x14ac:dyDescent="0.2">
      <c r="S3807" s="58">
        <v>5.74304364786002</v>
      </c>
      <c r="T3807" s="58">
        <v>13.993960516062975</v>
      </c>
      <c r="U3807" s="58">
        <v>6.0602104774966064</v>
      </c>
      <c r="V3807" s="58">
        <v>13.414649972055059</v>
      </c>
      <c r="W3807" s="58">
        <v>0.79976392419587894</v>
      </c>
      <c r="X3807" s="58">
        <v>0.75183061028061582</v>
      </c>
      <c r="Y3807" s="58">
        <v>0.85495049894934427</v>
      </c>
      <c r="Z3807" s="58">
        <v>0.90667560915715117</v>
      </c>
    </row>
    <row r="3808" spans="19:26" x14ac:dyDescent="0.2">
      <c r="S3808" s="58">
        <v>3.5661532731681218</v>
      </c>
      <c r="T3808" s="58">
        <v>5.3328923330556925</v>
      </c>
      <c r="U3808" s="58">
        <v>3.982787172064755</v>
      </c>
      <c r="V3808" s="58">
        <v>7.3270482572547628</v>
      </c>
      <c r="W3808" s="58">
        <v>0.74296537608842295</v>
      </c>
      <c r="X3808" s="58">
        <v>0.54055542927771705</v>
      </c>
      <c r="Y3808" s="58">
        <v>0.84861049793067411</v>
      </c>
      <c r="Z3808" s="58">
        <v>0.94484761428853326</v>
      </c>
    </row>
    <row r="3809" spans="19:26" x14ac:dyDescent="0.2">
      <c r="S3809" s="58">
        <v>4.6932454462070163</v>
      </c>
      <c r="T3809" s="58">
        <v>9.2411023839944857</v>
      </c>
      <c r="U3809" s="58">
        <v>4.7047524718452838</v>
      </c>
      <c r="V3809" s="58">
        <v>10.0117967131056</v>
      </c>
      <c r="W3809" s="58">
        <v>0.82487512351147108</v>
      </c>
      <c r="X3809" s="58">
        <v>0.6961428449367133</v>
      </c>
      <c r="Y3809" s="58">
        <v>0.84234175706317416</v>
      </c>
      <c r="Z3809" s="58">
        <v>0.91542543471784388</v>
      </c>
    </row>
    <row r="3810" spans="19:26" x14ac:dyDescent="0.2">
      <c r="S3810" s="58">
        <v>6.0907758818393276</v>
      </c>
      <c r="T3810" s="58">
        <v>14.739969219361281</v>
      </c>
      <c r="U3810" s="58">
        <v>6.1983607328024748</v>
      </c>
      <c r="V3810" s="58">
        <v>15.542303288804465</v>
      </c>
      <c r="W3810" s="58">
        <v>0.74303702909937697</v>
      </c>
      <c r="X3810" s="58">
        <v>0.76677577908419325</v>
      </c>
      <c r="Y3810" s="58">
        <v>0.85450511822758246</v>
      </c>
      <c r="Z3810" s="58">
        <v>0.91250940399207514</v>
      </c>
    </row>
    <row r="3811" spans="19:26" x14ac:dyDescent="0.2">
      <c r="S3811" s="58">
        <v>5.7097387984853851</v>
      </c>
      <c r="T3811" s="58">
        <v>15.122539035611148</v>
      </c>
      <c r="U3811" s="58">
        <v>5.8928788751747829</v>
      </c>
      <c r="V3811" s="58">
        <v>13.842586586898205</v>
      </c>
      <c r="W3811" s="58">
        <v>0.81485811517850215</v>
      </c>
      <c r="X3811" s="58">
        <v>0.57266085027779656</v>
      </c>
      <c r="Y3811" s="58">
        <v>0.81918634603104501</v>
      </c>
      <c r="Z3811" s="58">
        <v>0.89003002051554914</v>
      </c>
    </row>
    <row r="3812" spans="19:26" x14ac:dyDescent="0.2">
      <c r="S3812" s="58">
        <v>4.2260721933787568</v>
      </c>
      <c r="T3812" s="58">
        <v>7.3276224623114485</v>
      </c>
      <c r="U3812" s="58">
        <v>3.7762037421906669</v>
      </c>
      <c r="V3812" s="58">
        <v>6.8191689592485982</v>
      </c>
      <c r="W3812" s="58">
        <v>0.79179945654436035</v>
      </c>
      <c r="X3812" s="58">
        <v>0.59644294183105961</v>
      </c>
      <c r="Y3812" s="58">
        <v>0.84537807499077511</v>
      </c>
      <c r="Z3812" s="58">
        <v>0.92235441013057662</v>
      </c>
    </row>
    <row r="3813" spans="19:26" x14ac:dyDescent="0.2">
      <c r="S3813" s="58">
        <v>3.5444015772051536</v>
      </c>
      <c r="T3813" s="58">
        <v>5.6897642784471696</v>
      </c>
      <c r="U3813" s="58">
        <v>3.6041410790677078</v>
      </c>
      <c r="V3813" s="58">
        <v>5.8287754905189191</v>
      </c>
      <c r="W3813" s="58">
        <v>0.86570559288399807</v>
      </c>
      <c r="X3813" s="58">
        <v>0.60149482263286347</v>
      </c>
      <c r="Y3813" s="58">
        <v>0.81521836091897126</v>
      </c>
      <c r="Z3813" s="58">
        <v>0.92031650114399255</v>
      </c>
    </row>
    <row r="3814" spans="19:26" x14ac:dyDescent="0.2">
      <c r="S3814" s="58">
        <v>5.5863545023652597</v>
      </c>
      <c r="T3814" s="58">
        <v>11.285168813224182</v>
      </c>
      <c r="U3814" s="58">
        <v>5.2935429909817717</v>
      </c>
      <c r="V3814" s="58">
        <v>11.367531327472147</v>
      </c>
      <c r="W3814" s="58">
        <v>0.70831815708378887</v>
      </c>
      <c r="X3814" s="58">
        <v>0.61475710951869389</v>
      </c>
      <c r="Y3814" s="58">
        <v>0.86264898295324755</v>
      </c>
      <c r="Z3814" s="58">
        <v>0.91925020438444716</v>
      </c>
    </row>
    <row r="3815" spans="19:26" x14ac:dyDescent="0.2">
      <c r="S3815" s="58">
        <v>4.9287532490282002</v>
      </c>
      <c r="T3815" s="58">
        <v>9.7927987958387455</v>
      </c>
      <c r="U3815" s="58">
        <v>4.7115638263814903</v>
      </c>
      <c r="V3815" s="58">
        <v>8.042907223975865</v>
      </c>
      <c r="W3815" s="58">
        <v>0.7726007447456833</v>
      </c>
      <c r="X3815" s="58">
        <v>0.64141200498368256</v>
      </c>
      <c r="Y3815" s="58">
        <v>0.83732971671671985</v>
      </c>
      <c r="Z3815" s="58">
        <v>0.91408572668081156</v>
      </c>
    </row>
    <row r="3816" spans="19:26" x14ac:dyDescent="0.2">
      <c r="S3816" s="58">
        <v>4.011973509769069</v>
      </c>
      <c r="T3816" s="58">
        <v>6.8169034722327995</v>
      </c>
      <c r="U3816" s="58">
        <v>3.7212727056816979</v>
      </c>
      <c r="V3816" s="58">
        <v>6.2865783585615178</v>
      </c>
      <c r="W3816" s="58">
        <v>0.79900825877990722</v>
      </c>
      <c r="X3816" s="58">
        <v>0.67751698926450499</v>
      </c>
      <c r="Y3816" s="58">
        <v>0.8241228577106553</v>
      </c>
      <c r="Z3816" s="58">
        <v>0.93011291100553639</v>
      </c>
    </row>
    <row r="3817" spans="19:26" x14ac:dyDescent="0.2">
      <c r="S3817" s="58">
        <v>3.2175568413080842</v>
      </c>
      <c r="T3817" s="58">
        <v>4.727378121761026</v>
      </c>
      <c r="U3817" s="58">
        <v>3.3301265036778998</v>
      </c>
      <c r="V3817" s="58">
        <v>4.9827975223831826</v>
      </c>
      <c r="W3817" s="58">
        <v>0.79335922068107112</v>
      </c>
      <c r="X3817" s="58">
        <v>0.54135906046055116</v>
      </c>
      <c r="Y3817" s="58">
        <v>0.81136933394253796</v>
      </c>
      <c r="Z3817" s="58">
        <v>0.93305392294583922</v>
      </c>
    </row>
    <row r="3818" spans="19:26" x14ac:dyDescent="0.2">
      <c r="S3818" s="58">
        <v>4.5617851895957795</v>
      </c>
      <c r="T3818" s="58">
        <v>8.7695732522966434</v>
      </c>
      <c r="U3818" s="58">
        <v>4.3579816550524759</v>
      </c>
      <c r="V3818" s="58">
        <v>7.935950592141837</v>
      </c>
      <c r="W3818" s="58">
        <v>0.83503164101445548</v>
      </c>
      <c r="X3818" s="58">
        <v>0.67729592356374835</v>
      </c>
      <c r="Y3818" s="58">
        <v>0.84430607140072678</v>
      </c>
      <c r="Z3818" s="58">
        <v>0.91537448989681669</v>
      </c>
    </row>
    <row r="3819" spans="19:26" x14ac:dyDescent="0.2">
      <c r="S3819" s="58">
        <v>3.966600419318064</v>
      </c>
      <c r="T3819" s="58">
        <v>6.7038498874413737</v>
      </c>
      <c r="U3819" s="58">
        <v>3.9775791669388227</v>
      </c>
      <c r="V3819" s="58">
        <v>5.3619895190401134</v>
      </c>
      <c r="W3819" s="58">
        <v>0.81809509144699821</v>
      </c>
      <c r="X3819" s="58">
        <v>0.51952932210403491</v>
      </c>
      <c r="Y3819" s="58">
        <v>0.83367786376410236</v>
      </c>
      <c r="Z3819" s="58">
        <v>0.91246190639780622</v>
      </c>
    </row>
    <row r="3820" spans="19:26" x14ac:dyDescent="0.2">
      <c r="S3820" s="58">
        <v>4.2485648058137837</v>
      </c>
      <c r="T3820" s="58">
        <v>7.5684386619711601</v>
      </c>
      <c r="U3820" s="58">
        <v>4.0390377992670379</v>
      </c>
      <c r="V3820" s="58">
        <v>7.3227414745062909</v>
      </c>
      <c r="W3820" s="58">
        <v>0.85278782135623343</v>
      </c>
      <c r="X3820" s="58">
        <v>0.68519530564198705</v>
      </c>
      <c r="Y3820" s="58">
        <v>0.86648868095041975</v>
      </c>
      <c r="Z3820" s="58">
        <v>0.92510080429818564</v>
      </c>
    </row>
    <row r="3821" spans="19:26" x14ac:dyDescent="0.2">
      <c r="S3821" s="58">
        <v>5.6778748408837645</v>
      </c>
      <c r="T3821" s="58">
        <v>12.824517308332489</v>
      </c>
      <c r="U3821" s="58">
        <v>4.8813726572462821</v>
      </c>
      <c r="V3821" s="58">
        <v>12.0229406906042</v>
      </c>
      <c r="W3821" s="58">
        <v>0.70959488633334034</v>
      </c>
      <c r="X3821" s="58">
        <v>0.72600149371402556</v>
      </c>
      <c r="Y3821" s="58">
        <v>0.80656688631949092</v>
      </c>
      <c r="Z3821" s="58">
        <v>0.91327364269710198</v>
      </c>
    </row>
    <row r="3822" spans="19:26" x14ac:dyDescent="0.2">
      <c r="S3822" s="58">
        <v>3.2252065262209291</v>
      </c>
      <c r="T3822" s="58">
        <v>4.759297861330122</v>
      </c>
      <c r="U3822" s="58">
        <v>3.2692527089180716</v>
      </c>
      <c r="V3822" s="58">
        <v>4.2616675874783958</v>
      </c>
      <c r="W3822" s="58">
        <v>0.80179568663575551</v>
      </c>
      <c r="X3822" s="58">
        <v>0.70285880451273841</v>
      </c>
      <c r="Y3822" s="58">
        <v>0.81156905632580012</v>
      </c>
      <c r="Z3822" s="58">
        <v>0.95556620240311374</v>
      </c>
    </row>
    <row r="3823" spans="19:26" x14ac:dyDescent="0.2">
      <c r="S3823" s="58">
        <v>5.8628267086033974</v>
      </c>
      <c r="T3823" s="58">
        <v>14.590246660687104</v>
      </c>
      <c r="U3823" s="58">
        <v>5.704389635886316</v>
      </c>
      <c r="V3823" s="58">
        <v>16.152331102926269</v>
      </c>
      <c r="W3823" s="58">
        <v>0.7655130358622918</v>
      </c>
      <c r="X3823" s="58">
        <v>0.75613617145750334</v>
      </c>
      <c r="Y3823" s="58">
        <v>0.8315335810759501</v>
      </c>
      <c r="Z3823" s="58">
        <v>0.90613181234617768</v>
      </c>
    </row>
    <row r="3824" spans="19:26" x14ac:dyDescent="0.2">
      <c r="S3824" s="58">
        <v>4.3704902321814867</v>
      </c>
      <c r="T3824" s="58">
        <v>7.8789685830095246</v>
      </c>
      <c r="U3824" s="58">
        <v>4.4726168872835279</v>
      </c>
      <c r="V3824" s="58">
        <v>6.5793994082423879</v>
      </c>
      <c r="W3824" s="58">
        <v>0.78485792198538662</v>
      </c>
      <c r="X3824" s="58">
        <v>0.67179877117535902</v>
      </c>
      <c r="Y3824" s="58">
        <v>0.8284996774336979</v>
      </c>
      <c r="Z3824" s="58">
        <v>0.92440239214456787</v>
      </c>
    </row>
    <row r="3825" spans="19:26" x14ac:dyDescent="0.2">
      <c r="S3825" s="58">
        <v>4.7448106653253008</v>
      </c>
      <c r="T3825" s="58">
        <v>9.7979438890310853</v>
      </c>
      <c r="U3825" s="58">
        <v>5.090434580552901</v>
      </c>
      <c r="V3825" s="58">
        <v>13.737697021931334</v>
      </c>
      <c r="W3825" s="58">
        <v>0.81929434872975471</v>
      </c>
      <c r="X3825" s="58">
        <v>0.72680806701657719</v>
      </c>
      <c r="Y3825" s="58">
        <v>0.80946908710864585</v>
      </c>
      <c r="Z3825" s="58">
        <v>0.910507438502977</v>
      </c>
    </row>
    <row r="3826" spans="19:26" x14ac:dyDescent="0.2">
      <c r="S3826" s="58">
        <v>3.1387072326063463</v>
      </c>
      <c r="T3826" s="58">
        <v>4.510920597911154</v>
      </c>
      <c r="U3826" s="58">
        <v>2.5826517838113077</v>
      </c>
      <c r="V3826" s="58">
        <v>4.1782738745159715</v>
      </c>
      <c r="W3826" s="58">
        <v>0.79064960064515255</v>
      </c>
      <c r="X3826" s="58">
        <v>0.57859513124638762</v>
      </c>
      <c r="Y3826" s="58">
        <v>0.82667782620437025</v>
      </c>
      <c r="Z3826" s="58">
        <v>0.94716012121831805</v>
      </c>
    </row>
    <row r="3827" spans="19:26" x14ac:dyDescent="0.2">
      <c r="S3827" s="58">
        <v>3.6683326237593885</v>
      </c>
      <c r="T3827" s="58">
        <v>5.8519108259299575</v>
      </c>
      <c r="U3827" s="58">
        <v>3.1782632257797916</v>
      </c>
      <c r="V3827" s="58">
        <v>4.596188596645491</v>
      </c>
      <c r="W3827" s="58">
        <v>0.79948033069056557</v>
      </c>
      <c r="X3827" s="58">
        <v>0.56844956279475911</v>
      </c>
      <c r="Y3827" s="58">
        <v>0.81859818700757425</v>
      </c>
      <c r="Z3827" s="58">
        <v>0.92475790019577386</v>
      </c>
    </row>
    <row r="3828" spans="19:26" x14ac:dyDescent="0.2">
      <c r="S3828" s="58">
        <v>4.6802790729844359</v>
      </c>
      <c r="T3828" s="58">
        <v>8.4555806917299332</v>
      </c>
      <c r="U3828" s="58">
        <v>5.3781100307375684</v>
      </c>
      <c r="V3828" s="58">
        <v>9.4339622876441709</v>
      </c>
      <c r="W3828" s="58">
        <v>0.73290572448068536</v>
      </c>
      <c r="X3828" s="58">
        <v>0.63382613433185053</v>
      </c>
      <c r="Y3828" s="58">
        <v>0.84078031956090915</v>
      </c>
      <c r="Z3828" s="58">
        <v>0.92819379667486657</v>
      </c>
    </row>
    <row r="3829" spans="19:26" x14ac:dyDescent="0.2">
      <c r="S3829" s="58">
        <v>3.7510727672475128</v>
      </c>
      <c r="T3829" s="58">
        <v>6.08010386065326</v>
      </c>
      <c r="U3829" s="58">
        <v>3.7753257919170888</v>
      </c>
      <c r="V3829" s="58">
        <v>6.8451758520581372</v>
      </c>
      <c r="W3829" s="58">
        <v>0.82111331941097232</v>
      </c>
      <c r="X3829" s="58">
        <v>0.76684731401180828</v>
      </c>
      <c r="Y3829" s="58">
        <v>0.83473573188265882</v>
      </c>
      <c r="Z3829" s="58">
        <v>0.94694354288475646</v>
      </c>
    </row>
    <row r="3830" spans="19:26" x14ac:dyDescent="0.2">
      <c r="S3830" s="58">
        <v>4.4485827500325614</v>
      </c>
      <c r="T3830" s="58">
        <v>7.7507349257643856</v>
      </c>
      <c r="U3830" s="58">
        <v>4.0854396991549908</v>
      </c>
      <c r="V3830" s="58">
        <v>7.5024050213683084</v>
      </c>
      <c r="W3830" s="58">
        <v>0.74038509551245324</v>
      </c>
      <c r="X3830" s="58">
        <v>0.70492244136423932</v>
      </c>
      <c r="Y3830" s="58">
        <v>0.84165087261445781</v>
      </c>
      <c r="Z3830" s="58">
        <v>0.94102096638098132</v>
      </c>
    </row>
    <row r="3831" spans="19:26" x14ac:dyDescent="0.2">
      <c r="S3831" s="58">
        <v>6.5790551328182483</v>
      </c>
      <c r="T3831" s="58">
        <v>19.152758110849962</v>
      </c>
      <c r="U3831" s="58">
        <v>6.0401567561310374</v>
      </c>
      <c r="V3831" s="58">
        <v>17.791673925469272</v>
      </c>
      <c r="W3831" s="58">
        <v>0.75871871847361427</v>
      </c>
      <c r="X3831" s="58">
        <v>0.72894998991661919</v>
      </c>
      <c r="Y3831" s="58">
        <v>0.84600717980117113</v>
      </c>
      <c r="Z3831" s="58">
        <v>0.89812591967775923</v>
      </c>
    </row>
    <row r="3832" spans="19:26" x14ac:dyDescent="0.2">
      <c r="S3832" s="58">
        <v>5.7178377255456638</v>
      </c>
      <c r="T3832" s="58">
        <v>15.835112693872905</v>
      </c>
      <c r="U3832" s="58">
        <v>5.2763975004551735</v>
      </c>
      <c r="V3832" s="58">
        <v>12.178736094921904</v>
      </c>
      <c r="W3832" s="58">
        <v>0.76075085857077551</v>
      </c>
      <c r="X3832" s="58">
        <v>0.76456209500751315</v>
      </c>
      <c r="Y3832" s="58">
        <v>0.76484030269025627</v>
      </c>
      <c r="Z3832" s="58">
        <v>0.89575357800727917</v>
      </c>
    </row>
    <row r="3833" spans="19:26" x14ac:dyDescent="0.2">
      <c r="S3833" s="58">
        <v>3.66941523823562</v>
      </c>
      <c r="T3833" s="58">
        <v>5.8750497954046219</v>
      </c>
      <c r="U3833" s="58">
        <v>4.1005219045016785</v>
      </c>
      <c r="V3833" s="58">
        <v>7.0496466921378191</v>
      </c>
      <c r="W3833" s="58">
        <v>0.83633659597142451</v>
      </c>
      <c r="X3833" s="58">
        <v>0.7315605213298001</v>
      </c>
      <c r="Y3833" s="58">
        <v>0.84033549249138484</v>
      </c>
      <c r="Z3833" s="58">
        <v>0.94369836806315099</v>
      </c>
    </row>
    <row r="3834" spans="19:26" x14ac:dyDescent="0.2">
      <c r="S3834" s="58">
        <v>4.7143020834098053</v>
      </c>
      <c r="T3834" s="58">
        <v>8.4765769876459949</v>
      </c>
      <c r="U3834" s="58">
        <v>5.0180831026038382</v>
      </c>
      <c r="V3834" s="58">
        <v>7.1223181554056509</v>
      </c>
      <c r="W3834" s="58">
        <v>0.71464524809176777</v>
      </c>
      <c r="X3834" s="58">
        <v>0.6113396050899611</v>
      </c>
      <c r="Y3834" s="58">
        <v>0.83290248849826742</v>
      </c>
      <c r="Z3834" s="58">
        <v>0.92756790143963364</v>
      </c>
    </row>
    <row r="3835" spans="19:26" x14ac:dyDescent="0.2">
      <c r="S3835" s="58">
        <v>7.1110631309878665</v>
      </c>
      <c r="T3835" s="58">
        <v>31.676513605146976</v>
      </c>
      <c r="U3835" s="58">
        <v>7.2539413487393789</v>
      </c>
      <c r="V3835" s="58">
        <v>30.819121571099874</v>
      </c>
      <c r="W3835" s="58">
        <v>0.79513112766073069</v>
      </c>
      <c r="X3835" s="58">
        <v>0.71257566593981969</v>
      </c>
      <c r="Y3835" s="58">
        <v>0.81581036161111387</v>
      </c>
      <c r="Z3835" s="58">
        <v>0.88284326861096707</v>
      </c>
    </row>
    <row r="3836" spans="19:26" x14ac:dyDescent="0.2">
      <c r="S3836" s="58">
        <v>3.6684053064149134</v>
      </c>
      <c r="T3836" s="58">
        <v>5.900618315577673</v>
      </c>
      <c r="U3836" s="58">
        <v>3.8321768056433103</v>
      </c>
      <c r="V3836" s="58">
        <v>4.7890171706879174</v>
      </c>
      <c r="W3836" s="58">
        <v>0.77691811667486266</v>
      </c>
      <c r="X3836" s="58">
        <v>0.68464681099778635</v>
      </c>
      <c r="Y3836" s="58">
        <v>0.79047924178561613</v>
      </c>
      <c r="Z3836" s="58">
        <v>0.9357294026807369</v>
      </c>
    </row>
    <row r="3837" spans="19:26" x14ac:dyDescent="0.2">
      <c r="S3837" s="58">
        <v>4.4881721912310288</v>
      </c>
      <c r="T3837" s="58">
        <v>8.863598806465145</v>
      </c>
      <c r="U3837" s="58">
        <v>4.4288066034488898</v>
      </c>
      <c r="V3837" s="58">
        <v>8.7616917646421086</v>
      </c>
      <c r="W3837" s="58">
        <v>0.85871240494985412</v>
      </c>
      <c r="X3837" s="58">
        <v>0.6976739699365595</v>
      </c>
      <c r="Y3837" s="58">
        <v>0.81930535892778955</v>
      </c>
      <c r="Z3837" s="58">
        <v>0.91001098425685811</v>
      </c>
    </row>
    <row r="3838" spans="19:26" x14ac:dyDescent="0.2">
      <c r="S3838" s="58">
        <v>5.306443060774475</v>
      </c>
      <c r="T3838" s="58">
        <v>12.193687224534846</v>
      </c>
      <c r="U3838" s="58">
        <v>5.0855578453796593</v>
      </c>
      <c r="V3838" s="58">
        <v>13.274635792299181</v>
      </c>
      <c r="W3838" s="58">
        <v>0.77547134548306462</v>
      </c>
      <c r="X3838" s="58">
        <v>0.60758696301580661</v>
      </c>
      <c r="Y3838" s="58">
        <v>0.80321738811179999</v>
      </c>
      <c r="Z3838" s="58">
        <v>0.89852402372936613</v>
      </c>
    </row>
    <row r="3839" spans="19:26" x14ac:dyDescent="0.2">
      <c r="S3839" s="58">
        <v>4.678519394555364</v>
      </c>
      <c r="T3839" s="58">
        <v>8.3675135323806362</v>
      </c>
      <c r="U3839" s="58">
        <v>4.6996984894518334</v>
      </c>
      <c r="V3839" s="58">
        <v>8.4427526139736742</v>
      </c>
      <c r="W3839" s="58">
        <v>0.72550845881875048</v>
      </c>
      <c r="X3839" s="58">
        <v>0.71887378465772322</v>
      </c>
      <c r="Y3839" s="58">
        <v>0.84296997731016543</v>
      </c>
      <c r="Z3839" s="58">
        <v>0.94128735666539476</v>
      </c>
    </row>
    <row r="3840" spans="19:26" x14ac:dyDescent="0.2">
      <c r="S3840" s="58">
        <v>4.2815318219605487</v>
      </c>
      <c r="T3840" s="58">
        <v>7.9936850481118942</v>
      </c>
      <c r="U3840" s="58">
        <v>4.2238721621687079</v>
      </c>
      <c r="V3840" s="58">
        <v>10.110380456568116</v>
      </c>
      <c r="W3840" s="58">
        <v>0.79982669922569927</v>
      </c>
      <c r="X3840" s="58">
        <v>0.73542088167508191</v>
      </c>
      <c r="Y3840" s="58">
        <v>0.78697376888550918</v>
      </c>
      <c r="Z3840" s="58">
        <v>0.91859593948458484</v>
      </c>
    </row>
    <row r="3841" spans="19:26" x14ac:dyDescent="0.2">
      <c r="S3841" s="58">
        <v>4.56037342689425</v>
      </c>
      <c r="T3841" s="58">
        <v>8.5578088220947741</v>
      </c>
      <c r="U3841" s="58">
        <v>4.2862020266184695</v>
      </c>
      <c r="V3841" s="58">
        <v>8.1471847499846515</v>
      </c>
      <c r="W3841" s="58">
        <v>0.78601899632464101</v>
      </c>
      <c r="X3841" s="58">
        <v>0.63321845256309883</v>
      </c>
      <c r="Y3841" s="58">
        <v>0.82913480083490931</v>
      </c>
      <c r="Z3841" s="58">
        <v>0.91634282929314725</v>
      </c>
    </row>
    <row r="3842" spans="19:26" x14ac:dyDescent="0.2">
      <c r="S3842" s="58">
        <v>5.0417267583483349</v>
      </c>
      <c r="T3842" s="58">
        <v>9.8917759603440096</v>
      </c>
      <c r="U3842" s="58">
        <v>5.3588955793238098</v>
      </c>
      <c r="V3842" s="58">
        <v>12.585249889825855</v>
      </c>
      <c r="W3842" s="58">
        <v>0.80082665347707249</v>
      </c>
      <c r="X3842" s="58">
        <v>0.59277645699250536</v>
      </c>
      <c r="Y3842" s="58">
        <v>0.89503055260755315</v>
      </c>
      <c r="Z3842" s="58">
        <v>0.91378120000246876</v>
      </c>
    </row>
    <row r="3843" spans="19:26" x14ac:dyDescent="0.2">
      <c r="S3843" s="58">
        <v>7.0770321916928385</v>
      </c>
      <c r="T3843" s="58">
        <v>29.351056874899072</v>
      </c>
      <c r="U3843" s="58">
        <v>6.9901376841369469</v>
      </c>
      <c r="V3843" s="58">
        <v>34.677833505969254</v>
      </c>
      <c r="W3843" s="58">
        <v>0.83474995383852102</v>
      </c>
      <c r="X3843" s="58">
        <v>0.72144119952675534</v>
      </c>
      <c r="Y3843" s="58">
        <v>0.8583696464075794</v>
      </c>
      <c r="Z3843" s="58">
        <v>0.88482573217409233</v>
      </c>
    </row>
    <row r="3844" spans="19:26" x14ac:dyDescent="0.2">
      <c r="S3844" s="58">
        <v>7.3121151027098339</v>
      </c>
      <c r="T3844" s="58">
        <v>27.180115321401043</v>
      </c>
      <c r="U3844" s="58">
        <v>7.3085780264106388</v>
      </c>
      <c r="V3844" s="58">
        <v>33.785837712823586</v>
      </c>
      <c r="W3844" s="58">
        <v>0.6951924786436755</v>
      </c>
      <c r="X3844" s="58">
        <v>0.64563749693224215</v>
      </c>
      <c r="Y3844" s="58">
        <v>0.78826967448277252</v>
      </c>
      <c r="Z3844" s="58">
        <v>0.88681970487464956</v>
      </c>
    </row>
    <row r="3845" spans="19:26" x14ac:dyDescent="0.2">
      <c r="S3845" s="58">
        <v>3.872241935499825</v>
      </c>
      <c r="T3845" s="58">
        <v>6.6178735879163382</v>
      </c>
      <c r="U3845" s="58">
        <v>3.2217731779597307</v>
      </c>
      <c r="V3845" s="58">
        <v>6.2223084335936871</v>
      </c>
      <c r="W3845" s="58">
        <v>0.84815517883878355</v>
      </c>
      <c r="X3845" s="58">
        <v>0.69289400490768149</v>
      </c>
      <c r="Y3845" s="58">
        <v>0.81434135716073963</v>
      </c>
      <c r="Z3845" s="58">
        <v>0.92378404514813106</v>
      </c>
    </row>
    <row r="3846" spans="19:26" x14ac:dyDescent="0.2">
      <c r="S3846" s="58">
        <v>4.7510900996115</v>
      </c>
      <c r="T3846" s="58">
        <v>8.9740383128431667</v>
      </c>
      <c r="U3846" s="58">
        <v>5.6808784009317739</v>
      </c>
      <c r="V3846" s="58">
        <v>11.152266555982269</v>
      </c>
      <c r="W3846" s="58">
        <v>0.78945787068062334</v>
      </c>
      <c r="X3846" s="58">
        <v>0.69021928254884646</v>
      </c>
      <c r="Y3846" s="58">
        <v>0.86393040023752243</v>
      </c>
      <c r="Z3846" s="58">
        <v>0.92505472424656709</v>
      </c>
    </row>
    <row r="3847" spans="19:26" x14ac:dyDescent="0.2">
      <c r="S3847" s="58">
        <v>4.9718403312158976</v>
      </c>
      <c r="T3847" s="58">
        <v>8.8397305297427895</v>
      </c>
      <c r="U3847" s="58">
        <v>5.271554758803223</v>
      </c>
      <c r="V3847" s="58">
        <v>8.4029913473232742</v>
      </c>
      <c r="W3847" s="58">
        <v>0.68334371398692006</v>
      </c>
      <c r="X3847" s="58">
        <v>0.69244336649837468</v>
      </c>
      <c r="Y3847" s="58">
        <v>0.85035090903639543</v>
      </c>
      <c r="Z3847" s="58">
        <v>0.94786493606582811</v>
      </c>
    </row>
    <row r="3848" spans="19:26" x14ac:dyDescent="0.2">
      <c r="S3848" s="58">
        <v>5.6985916845630049</v>
      </c>
      <c r="T3848" s="58">
        <v>14.244384164799538</v>
      </c>
      <c r="U3848" s="58">
        <v>5.7270597639553795</v>
      </c>
      <c r="V3848" s="58">
        <v>12.784751880217511</v>
      </c>
      <c r="W3848" s="58">
        <v>0.80835756550424231</v>
      </c>
      <c r="X3848" s="58">
        <v>0.58048831643005794</v>
      </c>
      <c r="Y3848" s="58">
        <v>0.84135013049124496</v>
      </c>
      <c r="Z3848" s="58">
        <v>0.89403695381767656</v>
      </c>
    </row>
    <row r="3849" spans="19:26" x14ac:dyDescent="0.2">
      <c r="S3849" s="58">
        <v>5.4106927531744988</v>
      </c>
      <c r="T3849" s="58">
        <v>11.762478020776884</v>
      </c>
      <c r="U3849" s="58">
        <v>6.2995631643991938</v>
      </c>
      <c r="V3849" s="58">
        <v>13.896328551299991</v>
      </c>
      <c r="W3849" s="58">
        <v>0.70831851637059196</v>
      </c>
      <c r="X3849" s="58">
        <v>0.7944636866463255</v>
      </c>
      <c r="Y3849" s="58">
        <v>0.79270985581009201</v>
      </c>
      <c r="Z3849" s="58">
        <v>0.92007890308044882</v>
      </c>
    </row>
    <row r="3850" spans="19:26" x14ac:dyDescent="0.2">
      <c r="S3850" s="58">
        <v>4.7225667326942444</v>
      </c>
      <c r="T3850" s="58">
        <v>8.9171184836239554</v>
      </c>
      <c r="U3850" s="58">
        <v>4.8871035366071061</v>
      </c>
      <c r="V3850" s="58">
        <v>7.209971139615674</v>
      </c>
      <c r="W3850" s="58">
        <v>0.78189528892302029</v>
      </c>
      <c r="X3850" s="58">
        <v>0.59020429843646083</v>
      </c>
      <c r="Y3850" s="58">
        <v>0.85189298734577035</v>
      </c>
      <c r="Z3850" s="58">
        <v>0.91455173823405878</v>
      </c>
    </row>
    <row r="3851" spans="19:26" x14ac:dyDescent="0.2">
      <c r="S3851" s="58">
        <v>3.3853180617851883</v>
      </c>
      <c r="T3851" s="58">
        <v>5.2683646676311353</v>
      </c>
      <c r="U3851" s="58">
        <v>3.5683189623529623</v>
      </c>
      <c r="V3851" s="58">
        <v>5.7596832728699372</v>
      </c>
      <c r="W3851" s="58">
        <v>0.83126510443790957</v>
      </c>
      <c r="X3851" s="58">
        <v>0.65519797024071913</v>
      </c>
      <c r="Y3851" s="58">
        <v>0.79109921213437751</v>
      </c>
      <c r="Z3851" s="58">
        <v>0.92998310693143171</v>
      </c>
    </row>
    <row r="3852" spans="19:26" x14ac:dyDescent="0.2">
      <c r="S3852" s="58">
        <v>4.2503996526211862</v>
      </c>
      <c r="T3852" s="58">
        <v>7.7531588505639437</v>
      </c>
      <c r="U3852" s="58">
        <v>3.9656454635285807</v>
      </c>
      <c r="V3852" s="58">
        <v>8.2586989959079489</v>
      </c>
      <c r="W3852" s="58">
        <v>0.83580505618754808</v>
      </c>
      <c r="X3852" s="58">
        <v>0.69337243758943357</v>
      </c>
      <c r="Y3852" s="58">
        <v>0.82708442344887989</v>
      </c>
      <c r="Z3852" s="58">
        <v>0.91966619825594953</v>
      </c>
    </row>
    <row r="3853" spans="19:26" x14ac:dyDescent="0.2">
      <c r="S3853" s="58">
        <v>5.0955228425205288</v>
      </c>
      <c r="T3853" s="58">
        <v>10.024721528281141</v>
      </c>
      <c r="U3853" s="58">
        <v>4.7069751641624409</v>
      </c>
      <c r="V3853" s="58">
        <v>8.1058174340114402</v>
      </c>
      <c r="W3853" s="58">
        <v>0.77444204342159872</v>
      </c>
      <c r="X3853" s="58">
        <v>0.65977423601659646</v>
      </c>
      <c r="Y3853" s="58">
        <v>0.87709735747615225</v>
      </c>
      <c r="Z3853" s="58">
        <v>0.92073876076271188</v>
      </c>
    </row>
    <row r="3854" spans="19:26" x14ac:dyDescent="0.2">
      <c r="S3854" s="58">
        <v>4.3597507589502973</v>
      </c>
      <c r="T3854" s="58">
        <v>7.856151660768246</v>
      </c>
      <c r="U3854" s="58">
        <v>4.8051774747596054</v>
      </c>
      <c r="V3854" s="58">
        <v>8.9308314900046035</v>
      </c>
      <c r="W3854" s="58">
        <v>0.77649626333220001</v>
      </c>
      <c r="X3854" s="58">
        <v>0.68395350466497895</v>
      </c>
      <c r="Y3854" s="58">
        <v>0.81998199301072805</v>
      </c>
      <c r="Z3854" s="58">
        <v>0.92542712153884943</v>
      </c>
    </row>
    <row r="3855" spans="19:26" x14ac:dyDescent="0.2">
      <c r="S3855" s="58">
        <v>6.1195622795801095</v>
      </c>
      <c r="T3855" s="58">
        <v>15.200218378804262</v>
      </c>
      <c r="U3855" s="58">
        <v>5.5354422303855069</v>
      </c>
      <c r="V3855" s="58">
        <v>19.269682464555608</v>
      </c>
      <c r="W3855" s="58">
        <v>0.71617502646730746</v>
      </c>
      <c r="X3855" s="58">
        <v>0.60347127667775158</v>
      </c>
      <c r="Y3855" s="58">
        <v>0.81877226847666329</v>
      </c>
      <c r="Z3855" s="58">
        <v>0.89940149536786762</v>
      </c>
    </row>
    <row r="3856" spans="19:26" x14ac:dyDescent="0.2">
      <c r="S3856" s="58">
        <v>3.7443822686847383</v>
      </c>
      <c r="T3856" s="58">
        <v>6.103167312292757</v>
      </c>
      <c r="U3856" s="58">
        <v>3.7865388296105471</v>
      </c>
      <c r="V3856" s="58">
        <v>5.3912832042522147</v>
      </c>
      <c r="W3856" s="58">
        <v>0.82954004258730363</v>
      </c>
      <c r="X3856" s="58">
        <v>0.66313514989089384</v>
      </c>
      <c r="Y3856" s="58">
        <v>0.83052960598136616</v>
      </c>
      <c r="Z3856" s="58">
        <v>0.93164034819557795</v>
      </c>
    </row>
    <row r="3857" spans="19:26" x14ac:dyDescent="0.2">
      <c r="S3857" s="58">
        <v>4.8923816805830711</v>
      </c>
      <c r="T3857" s="58">
        <v>9.8328679565697357</v>
      </c>
      <c r="U3857" s="58">
        <v>4.2772782602199833</v>
      </c>
      <c r="V3857" s="58">
        <v>9.4722451707487689</v>
      </c>
      <c r="W3857" s="58">
        <v>0.77316678960268992</v>
      </c>
      <c r="X3857" s="58">
        <v>0.75836201827055505</v>
      </c>
      <c r="Y3857" s="58">
        <v>0.82241088441167609</v>
      </c>
      <c r="Z3857" s="58">
        <v>0.92115363887435808</v>
      </c>
    </row>
    <row r="3858" spans="19:26" x14ac:dyDescent="0.2">
      <c r="S3858" s="58">
        <v>5.1704473675884053</v>
      </c>
      <c r="T3858" s="58">
        <v>10.932747050491939</v>
      </c>
      <c r="U3858" s="58">
        <v>4.9002135077460496</v>
      </c>
      <c r="V3858" s="58">
        <v>10.692815354518117</v>
      </c>
      <c r="W3858" s="58">
        <v>0.76901250004177713</v>
      </c>
      <c r="X3858" s="58">
        <v>0.62413819468154252</v>
      </c>
      <c r="Y3858" s="58">
        <v>0.82845669537210143</v>
      </c>
      <c r="Z3858" s="58">
        <v>0.90723597588903926</v>
      </c>
    </row>
    <row r="3859" spans="19:26" x14ac:dyDescent="0.2">
      <c r="S3859" s="58">
        <v>4.5725628986128459</v>
      </c>
      <c r="T3859" s="58">
        <v>8.3596923888188712</v>
      </c>
      <c r="U3859" s="58">
        <v>4.5531784004442857</v>
      </c>
      <c r="V3859" s="58">
        <v>7.8517519966105498</v>
      </c>
      <c r="W3859" s="58">
        <v>0.80616883341485046</v>
      </c>
      <c r="X3859" s="58">
        <v>0.70885285717345092</v>
      </c>
      <c r="Y3859" s="58">
        <v>0.87539186980028028</v>
      </c>
      <c r="Z3859" s="58">
        <v>0.93048622855040708</v>
      </c>
    </row>
    <row r="3860" spans="19:26" x14ac:dyDescent="0.2">
      <c r="S3860" s="58">
        <v>5.1540062357306189</v>
      </c>
      <c r="T3860" s="58">
        <v>10.235759781646701</v>
      </c>
      <c r="U3860" s="58">
        <v>5.9622219204173827</v>
      </c>
      <c r="V3860" s="58">
        <v>14.587785614848235</v>
      </c>
      <c r="W3860" s="58">
        <v>0.69591666658888829</v>
      </c>
      <c r="X3860" s="58">
        <v>0.57030020979897555</v>
      </c>
      <c r="Y3860" s="58">
        <v>0.80197677179722526</v>
      </c>
      <c r="Z3860" s="58">
        <v>0.91141054484000372</v>
      </c>
    </row>
    <row r="3861" spans="19:26" x14ac:dyDescent="0.2">
      <c r="S3861" s="58">
        <v>5.3848020819283606</v>
      </c>
      <c r="T3861" s="58">
        <v>9.745300114434114</v>
      </c>
      <c r="U3861" s="58">
        <v>5.9192552423264795</v>
      </c>
      <c r="V3861" s="58">
        <v>11.165759867646324</v>
      </c>
      <c r="W3861" s="58">
        <v>0.67306997604711161</v>
      </c>
      <c r="X3861" s="58">
        <v>0.58592558149102203</v>
      </c>
      <c r="Y3861" s="58">
        <v>0.88151286399342632</v>
      </c>
      <c r="Z3861" s="58">
        <v>0.93599733375740368</v>
      </c>
    </row>
    <row r="3862" spans="19:26" x14ac:dyDescent="0.2">
      <c r="S3862" s="58">
        <v>5.1801400025068354</v>
      </c>
      <c r="T3862" s="58">
        <v>11.628096843440447</v>
      </c>
      <c r="U3862" s="58">
        <v>5.2336842827740533</v>
      </c>
      <c r="V3862" s="58">
        <v>13.994573064816912</v>
      </c>
      <c r="W3862" s="58">
        <v>0.79836521664441107</v>
      </c>
      <c r="X3862" s="58">
        <v>0.73419638771019369</v>
      </c>
      <c r="Y3862" s="58">
        <v>0.81428897544834045</v>
      </c>
      <c r="Z3862" s="58">
        <v>0.90722883379858854</v>
      </c>
    </row>
    <row r="3863" spans="19:26" x14ac:dyDescent="0.2">
      <c r="S3863" s="58">
        <v>3.5480724289667043</v>
      </c>
      <c r="T3863" s="58">
        <v>5.4945180948717898</v>
      </c>
      <c r="U3863" s="58">
        <v>3.7978817211951408</v>
      </c>
      <c r="V3863" s="58">
        <v>6.4081738543541693</v>
      </c>
      <c r="W3863" s="58">
        <v>0.75940351766389447</v>
      </c>
      <c r="X3863" s="58">
        <v>0.58175772332864506</v>
      </c>
      <c r="Y3863" s="58">
        <v>0.79891482410117909</v>
      </c>
      <c r="Z3863" s="58">
        <v>0.93281229588980652</v>
      </c>
    </row>
    <row r="3864" spans="19:26" x14ac:dyDescent="0.2">
      <c r="S3864" s="58">
        <v>3.7519541250228485</v>
      </c>
      <c r="T3864" s="58">
        <v>6.0594377051053607</v>
      </c>
      <c r="U3864" s="58">
        <v>3.6082742583553684</v>
      </c>
      <c r="V3864" s="58">
        <v>4.3867560878910279</v>
      </c>
      <c r="W3864" s="58">
        <v>0.81072114020200847</v>
      </c>
      <c r="X3864" s="58">
        <v>0.68150744618849768</v>
      </c>
      <c r="Y3864" s="58">
        <v>0.83268450314512421</v>
      </c>
      <c r="Z3864" s="58">
        <v>0.9381474767194824</v>
      </c>
    </row>
    <row r="3865" spans="19:26" x14ac:dyDescent="0.2">
      <c r="S3865" s="58">
        <v>8.2727155155741308</v>
      </c>
      <c r="T3865" s="58">
        <v>41.449010264550559</v>
      </c>
      <c r="U3865" s="58">
        <v>8.556752026116401</v>
      </c>
      <c r="V3865" s="58">
        <v>41.617877812733468</v>
      </c>
      <c r="W3865" s="58">
        <v>0.69372499155744205</v>
      </c>
      <c r="X3865" s="58">
        <v>0.55012136801602052</v>
      </c>
      <c r="Y3865" s="58">
        <v>0.80719609437802575</v>
      </c>
      <c r="Z3865" s="58">
        <v>0.87942066261054919</v>
      </c>
    </row>
    <row r="3866" spans="19:26" x14ac:dyDescent="0.2">
      <c r="S3866" s="58">
        <v>3.6922038543565505</v>
      </c>
      <c r="T3866" s="58">
        <v>5.8542359826032149</v>
      </c>
      <c r="U3866" s="58">
        <v>3.7893747090823751</v>
      </c>
      <c r="V3866" s="58">
        <v>5.1573507878088289</v>
      </c>
      <c r="W3866" s="58">
        <v>0.79112208127368699</v>
      </c>
      <c r="X3866" s="58">
        <v>0.5950713061068833</v>
      </c>
      <c r="Y3866" s="58">
        <v>0.82837641907040183</v>
      </c>
      <c r="Z3866" s="58">
        <v>0.93177941621266069</v>
      </c>
    </row>
    <row r="3867" spans="19:26" x14ac:dyDescent="0.2">
      <c r="S3867" s="58">
        <v>4.1975953840460054</v>
      </c>
      <c r="T3867" s="58">
        <v>7.4049500143026759</v>
      </c>
      <c r="U3867" s="58">
        <v>3.9059025904635747</v>
      </c>
      <c r="V3867" s="58">
        <v>7.4633710124960642</v>
      </c>
      <c r="W3867" s="58">
        <v>0.79600300421982206</v>
      </c>
      <c r="X3867" s="58">
        <v>0.70175022414378974</v>
      </c>
      <c r="Y3867" s="58">
        <v>0.82221884071990814</v>
      </c>
      <c r="Z3867" s="58">
        <v>0.92784354230709398</v>
      </c>
    </row>
    <row r="3868" spans="19:26" x14ac:dyDescent="0.2">
      <c r="S3868" s="58">
        <v>5.0139085521541906</v>
      </c>
      <c r="T3868" s="58">
        <v>10.352114497046204</v>
      </c>
      <c r="U3868" s="58">
        <v>6.3303048019670776</v>
      </c>
      <c r="V3868" s="58">
        <v>16.133769980943661</v>
      </c>
      <c r="W3868" s="58">
        <v>0.76619897557488315</v>
      </c>
      <c r="X3868" s="58">
        <v>0.66970282635262002</v>
      </c>
      <c r="Y3868" s="58">
        <v>0.81738550321837</v>
      </c>
      <c r="Z3868" s="58">
        <v>0.91167523146946072</v>
      </c>
    </row>
    <row r="3869" spans="19:26" x14ac:dyDescent="0.2">
      <c r="S3869" s="58">
        <v>4.4054284684379326</v>
      </c>
      <c r="T3869" s="58">
        <v>7.8140504856808652</v>
      </c>
      <c r="U3869" s="58">
        <v>5.1740942307119768</v>
      </c>
      <c r="V3869" s="58">
        <v>8.8051661474842646</v>
      </c>
      <c r="W3869" s="58">
        <v>0.80650927764042279</v>
      </c>
      <c r="X3869" s="58">
        <v>0.75166728236996128</v>
      </c>
      <c r="Y3869" s="58">
        <v>0.87270898662857299</v>
      </c>
      <c r="Z3869" s="58">
        <v>0.93897111882057693</v>
      </c>
    </row>
    <row r="3870" spans="19:26" x14ac:dyDescent="0.2">
      <c r="S3870" s="58">
        <v>3.6386125083997891</v>
      </c>
      <c r="T3870" s="58">
        <v>5.6221296609572624</v>
      </c>
      <c r="U3870" s="58">
        <v>3.5245272407147215</v>
      </c>
      <c r="V3870" s="58">
        <v>4.8328736182169134</v>
      </c>
      <c r="W3870" s="58">
        <v>0.75882335645916243</v>
      </c>
      <c r="X3870" s="58">
        <v>0.57890329431048204</v>
      </c>
      <c r="Y3870" s="58">
        <v>0.82730625669152769</v>
      </c>
      <c r="Z3870" s="58">
        <v>0.93829720446476317</v>
      </c>
    </row>
    <row r="3871" spans="19:26" x14ac:dyDescent="0.2">
      <c r="S3871" s="58">
        <v>6.8849761034008674</v>
      </c>
      <c r="T3871" s="58">
        <v>23.672413286858436</v>
      </c>
      <c r="U3871" s="58">
        <v>7.5012019589908734</v>
      </c>
      <c r="V3871" s="58">
        <v>28.42080497257108</v>
      </c>
      <c r="W3871" s="58">
        <v>0.73452935202881142</v>
      </c>
      <c r="X3871" s="58">
        <v>0.75142329256337104</v>
      </c>
      <c r="Y3871" s="58">
        <v>0.80418829339436682</v>
      </c>
      <c r="Z3871" s="58">
        <v>0.8917222042221451</v>
      </c>
    </row>
    <row r="3872" spans="19:26" x14ac:dyDescent="0.2">
      <c r="S3872" s="58">
        <v>3.4256333158085015</v>
      </c>
      <c r="T3872" s="58">
        <v>5.0320183337662314</v>
      </c>
      <c r="U3872" s="58">
        <v>4.2229447633682922</v>
      </c>
      <c r="V3872" s="58">
        <v>5.3302698656135608</v>
      </c>
      <c r="W3872" s="58">
        <v>0.74750221337711698</v>
      </c>
      <c r="X3872" s="58">
        <v>0.53754854429787535</v>
      </c>
      <c r="Y3872" s="58">
        <v>0.84424038168577431</v>
      </c>
      <c r="Z3872" s="58">
        <v>0.94642273603052596</v>
      </c>
    </row>
    <row r="3873" spans="19:26" x14ac:dyDescent="0.2">
      <c r="S3873" s="58">
        <v>3.5438478749195128</v>
      </c>
      <c r="T3873" s="58">
        <v>5.5168812472880209</v>
      </c>
      <c r="U3873" s="58">
        <v>3.8383656261855128</v>
      </c>
      <c r="V3873" s="58">
        <v>5.5929011468414265</v>
      </c>
      <c r="W3873" s="58">
        <v>0.84422261193413539</v>
      </c>
      <c r="X3873" s="58">
        <v>0.66973124797325179</v>
      </c>
      <c r="Y3873" s="58">
        <v>0.85329005711545991</v>
      </c>
      <c r="Z3873" s="58">
        <v>0.94213113278815985</v>
      </c>
    </row>
    <row r="3874" spans="19:26" x14ac:dyDescent="0.2">
      <c r="S3874" s="58">
        <v>4.8100185340180301</v>
      </c>
      <c r="T3874" s="58">
        <v>8.7876051646652549</v>
      </c>
      <c r="U3874" s="58">
        <v>4.7010800880561847</v>
      </c>
      <c r="V3874" s="58">
        <v>7.8179665185711587</v>
      </c>
      <c r="W3874" s="58">
        <v>0.72958311480124527</v>
      </c>
      <c r="X3874" s="58">
        <v>0.74272899386390623</v>
      </c>
      <c r="Y3874" s="58">
        <v>0.84973972358537797</v>
      </c>
      <c r="Z3874" s="58">
        <v>0.94125868566520554</v>
      </c>
    </row>
    <row r="3875" spans="19:26" x14ac:dyDescent="0.2">
      <c r="S3875" s="58">
        <v>6.2735034429320251</v>
      </c>
      <c r="T3875" s="58">
        <v>18.172450348776714</v>
      </c>
      <c r="U3875" s="58">
        <v>6.5589992338014689</v>
      </c>
      <c r="V3875" s="58">
        <v>20.852514859842831</v>
      </c>
      <c r="W3875" s="58">
        <v>0.77483728038094013</v>
      </c>
      <c r="X3875" s="58">
        <v>0.56610813019010353</v>
      </c>
      <c r="Y3875" s="58">
        <v>0.82584308896052205</v>
      </c>
      <c r="Z3875" s="58">
        <v>0.88882946255965778</v>
      </c>
    </row>
    <row r="3876" spans="19:26" x14ac:dyDescent="0.2">
      <c r="S3876" s="58">
        <v>7.4676667568425339</v>
      </c>
      <c r="T3876" s="58">
        <v>33.430613583819024</v>
      </c>
      <c r="U3876" s="58">
        <v>6.7834854569490028</v>
      </c>
      <c r="V3876" s="58">
        <v>33.28541522134767</v>
      </c>
      <c r="W3876" s="58">
        <v>0.78646139030258144</v>
      </c>
      <c r="X3876" s="58">
        <v>0.67865307451022994</v>
      </c>
      <c r="Y3876" s="58">
        <v>0.84434659413617652</v>
      </c>
      <c r="Z3876" s="58">
        <v>0.88304915537317119</v>
      </c>
    </row>
    <row r="3877" spans="19:26" x14ac:dyDescent="0.2">
      <c r="S3877" s="58">
        <v>6.5161727018163882</v>
      </c>
      <c r="T3877" s="58">
        <v>18.402932587026108</v>
      </c>
      <c r="U3877" s="58">
        <v>6.4306666460271433</v>
      </c>
      <c r="V3877" s="58">
        <v>17.964747770144573</v>
      </c>
      <c r="W3877" s="58">
        <v>0.77915051891674136</v>
      </c>
      <c r="X3877" s="58">
        <v>0.71654392461151029</v>
      </c>
      <c r="Y3877" s="58">
        <v>0.86983145928075556</v>
      </c>
      <c r="Z3877" s="58">
        <v>0.89914526291546604</v>
      </c>
    </row>
    <row r="3878" spans="19:26" x14ac:dyDescent="0.2">
      <c r="S3878" s="58">
        <v>3.930644589564015</v>
      </c>
      <c r="T3878" s="58">
        <v>6.7513596928277035</v>
      </c>
      <c r="U3878" s="58">
        <v>3.6766250970770211</v>
      </c>
      <c r="V3878" s="58">
        <v>6.2058321051107184</v>
      </c>
      <c r="W3878" s="58">
        <v>0.84792607670500808</v>
      </c>
      <c r="X3878" s="58">
        <v>0.66873218622291986</v>
      </c>
      <c r="Y3878" s="58">
        <v>0.82395795060495891</v>
      </c>
      <c r="Z3878" s="58">
        <v>0.9223332116566666</v>
      </c>
    </row>
    <row r="3879" spans="19:26" x14ac:dyDescent="0.2">
      <c r="S3879" s="58">
        <v>4.8054453683152252</v>
      </c>
      <c r="T3879" s="58">
        <v>9.5011715308217326</v>
      </c>
      <c r="U3879" s="58">
        <v>4.7352030893224191</v>
      </c>
      <c r="V3879" s="58">
        <v>8.9077018479533177</v>
      </c>
      <c r="W3879" s="58">
        <v>0.78120557312677763</v>
      </c>
      <c r="X3879" s="58">
        <v>0.71016326152427844</v>
      </c>
      <c r="Y3879" s="58">
        <v>0.82642900392917595</v>
      </c>
      <c r="Z3879" s="58">
        <v>0.91837747583146578</v>
      </c>
    </row>
    <row r="3880" spans="19:26" x14ac:dyDescent="0.2">
      <c r="S3880" s="58">
        <v>4.9698639605436812</v>
      </c>
      <c r="T3880" s="58">
        <v>10.218176471887674</v>
      </c>
      <c r="U3880" s="58">
        <v>4.7707528421658489</v>
      </c>
      <c r="V3880" s="58">
        <v>9.6345515848273937</v>
      </c>
      <c r="W3880" s="58">
        <v>0.77741430412680324</v>
      </c>
      <c r="X3880" s="58">
        <v>0.56376677097019479</v>
      </c>
      <c r="Y3880" s="58">
        <v>0.82214140395290791</v>
      </c>
      <c r="Z3880" s="58">
        <v>0.90320538080825719</v>
      </c>
    </row>
    <row r="3881" spans="19:26" x14ac:dyDescent="0.2">
      <c r="S3881" s="58">
        <v>4.8214458892809171</v>
      </c>
      <c r="T3881" s="58">
        <v>9.9429818763590525</v>
      </c>
      <c r="U3881" s="58">
        <v>4.8097596835827332</v>
      </c>
      <c r="V3881" s="58">
        <v>8.3211730078278272</v>
      </c>
      <c r="W3881" s="58">
        <v>0.75071038374931265</v>
      </c>
      <c r="X3881" s="58">
        <v>0.66672564082308261</v>
      </c>
      <c r="Y3881" s="58">
        <v>0.77557893289788959</v>
      </c>
      <c r="Z3881" s="58">
        <v>0.90804002552497365</v>
      </c>
    </row>
    <row r="3882" spans="19:26" x14ac:dyDescent="0.2">
      <c r="S3882" s="58">
        <v>3.8790932816236654</v>
      </c>
      <c r="T3882" s="58">
        <v>6.0854614537536076</v>
      </c>
      <c r="U3882" s="58">
        <v>4.1037760652074278</v>
      </c>
      <c r="V3882" s="58">
        <v>7.0227117385589324</v>
      </c>
      <c r="W3882" s="58">
        <v>0.7485929347052811</v>
      </c>
      <c r="X3882" s="58">
        <v>0.61285707695770253</v>
      </c>
      <c r="Y3882" s="58">
        <v>0.85869646140703604</v>
      </c>
      <c r="Z3882" s="58">
        <v>0.94837678390759983</v>
      </c>
    </row>
    <row r="3883" spans="19:26" x14ac:dyDescent="0.2">
      <c r="S3883" s="58">
        <v>5.5239129025747413</v>
      </c>
      <c r="T3883" s="58">
        <v>10.837492593632021</v>
      </c>
      <c r="U3883" s="58">
        <v>6.0183871525072581</v>
      </c>
      <c r="V3883" s="58">
        <v>11.28201909254263</v>
      </c>
      <c r="W3883" s="58">
        <v>0.68632848989909223</v>
      </c>
      <c r="X3883" s="58">
        <v>0.65047609512788107</v>
      </c>
      <c r="Y3883" s="58">
        <v>0.84971056488876218</v>
      </c>
      <c r="Z3883" s="58">
        <v>0.92769977796553571</v>
      </c>
    </row>
    <row r="3884" spans="19:26" x14ac:dyDescent="0.2">
      <c r="S3884" s="58">
        <v>3.2840443855558799</v>
      </c>
      <c r="T3884" s="58">
        <v>4.9025435476845391</v>
      </c>
      <c r="U3884" s="58">
        <v>3.404029642372794</v>
      </c>
      <c r="V3884" s="58">
        <v>4.6545718454998797</v>
      </c>
      <c r="W3884" s="58">
        <v>0.76774100366644293</v>
      </c>
      <c r="X3884" s="58">
        <v>0.59786156790355272</v>
      </c>
      <c r="Y3884" s="58">
        <v>0.78577225618908664</v>
      </c>
      <c r="Z3884" s="58">
        <v>0.93725781727058166</v>
      </c>
    </row>
    <row r="3885" spans="19:26" x14ac:dyDescent="0.2">
      <c r="S3885" s="58">
        <v>2.8899576576150459</v>
      </c>
      <c r="T3885" s="58">
        <v>4.0205554494430311</v>
      </c>
      <c r="U3885" s="58">
        <v>2.5862476405659738</v>
      </c>
      <c r="V3885" s="58">
        <v>3.40848336692321</v>
      </c>
      <c r="W3885" s="58">
        <v>0.81406571855681331</v>
      </c>
      <c r="X3885" s="58">
        <v>0.61485101563158506</v>
      </c>
      <c r="Y3885" s="58">
        <v>0.81745257821320916</v>
      </c>
      <c r="Z3885" s="58">
        <v>0.95474837412158831</v>
      </c>
    </row>
    <row r="3886" spans="19:26" x14ac:dyDescent="0.2">
      <c r="S3886" s="58">
        <v>4.0019161969693977</v>
      </c>
      <c r="T3886" s="58">
        <v>6.8813226141824755</v>
      </c>
      <c r="U3886" s="58">
        <v>4.3300329760057226</v>
      </c>
      <c r="V3886" s="58">
        <v>7.1276226550217148</v>
      </c>
      <c r="W3886" s="58">
        <v>0.8044109876727511</v>
      </c>
      <c r="X3886" s="58">
        <v>0.68657179785514189</v>
      </c>
      <c r="Y3886" s="58">
        <v>0.81118631323845092</v>
      </c>
      <c r="Z3886" s="58">
        <v>0.92671346256162368</v>
      </c>
    </row>
    <row r="3887" spans="19:26" x14ac:dyDescent="0.2">
      <c r="S3887" s="58">
        <v>4.3097873779054883</v>
      </c>
      <c r="T3887" s="58">
        <v>7.7353682567461455</v>
      </c>
      <c r="U3887" s="58">
        <v>4.3866551671133092</v>
      </c>
      <c r="V3887" s="58">
        <v>9.5324568479965155</v>
      </c>
      <c r="W3887" s="58">
        <v>0.8145313184972891</v>
      </c>
      <c r="X3887" s="58">
        <v>0.73568377891277681</v>
      </c>
      <c r="Y3887" s="58">
        <v>0.8431988564499262</v>
      </c>
      <c r="Z3887" s="58">
        <v>0.93013117516044397</v>
      </c>
    </row>
    <row r="3888" spans="19:26" x14ac:dyDescent="0.2">
      <c r="S3888" s="58">
        <v>3.898755973901904</v>
      </c>
      <c r="T3888" s="58">
        <v>6.5993578650392468</v>
      </c>
      <c r="U3888" s="58">
        <v>3.7564971465340204</v>
      </c>
      <c r="V3888" s="58">
        <v>5.8987060691383473</v>
      </c>
      <c r="W3888" s="58">
        <v>0.78802192598232645</v>
      </c>
      <c r="X3888" s="58">
        <v>0.62384251629267651</v>
      </c>
      <c r="Y3888" s="58">
        <v>0.79288222278486509</v>
      </c>
      <c r="Z3888" s="58">
        <v>0.92095629724644057</v>
      </c>
    </row>
    <row r="3889" spans="19:26" x14ac:dyDescent="0.2">
      <c r="S3889" s="58">
        <v>5.2422887349613889</v>
      </c>
      <c r="T3889" s="58">
        <v>10.889986256858107</v>
      </c>
      <c r="U3889" s="58">
        <v>5.1105260863127029</v>
      </c>
      <c r="V3889" s="58">
        <v>10.669834406254173</v>
      </c>
      <c r="W3889" s="58">
        <v>0.7386996948685477</v>
      </c>
      <c r="X3889" s="58">
        <v>0.64963126495746781</v>
      </c>
      <c r="Y3889" s="58">
        <v>0.82493304299306613</v>
      </c>
      <c r="Z3889" s="58">
        <v>0.9129365198245093</v>
      </c>
    </row>
    <row r="3890" spans="19:26" x14ac:dyDescent="0.2">
      <c r="S3890" s="58">
        <v>7.1732329403802035</v>
      </c>
      <c r="T3890" s="58">
        <v>32.879339998751952</v>
      </c>
      <c r="U3890" s="58">
        <v>8.272948591912785</v>
      </c>
      <c r="V3890" s="58">
        <v>47.879766059292777</v>
      </c>
      <c r="W3890" s="58">
        <v>0.81270019090262446</v>
      </c>
      <c r="X3890" s="58">
        <v>0.64905322831538881</v>
      </c>
      <c r="Y3890" s="58">
        <v>0.82968016370760944</v>
      </c>
      <c r="Z3890" s="58">
        <v>0.88093811521911713</v>
      </c>
    </row>
    <row r="3891" spans="19:26" x14ac:dyDescent="0.2">
      <c r="S3891" s="58">
        <v>4.358282867808394</v>
      </c>
      <c r="T3891" s="58">
        <v>7.292393107023174</v>
      </c>
      <c r="U3891" s="58">
        <v>4.2616006285662333</v>
      </c>
      <c r="V3891" s="58">
        <v>6.9368500383384903</v>
      </c>
      <c r="W3891" s="58">
        <v>0.71962056392029461</v>
      </c>
      <c r="X3891" s="58">
        <v>0.69074486417724701</v>
      </c>
      <c r="Y3891" s="58">
        <v>0.84909967916810281</v>
      </c>
      <c r="Z3891" s="58">
        <v>0.95136398222178686</v>
      </c>
    </row>
    <row r="3892" spans="19:26" x14ac:dyDescent="0.2">
      <c r="S3892" s="58">
        <v>6.8390205988994754</v>
      </c>
      <c r="T3892" s="58">
        <v>23.646608836044059</v>
      </c>
      <c r="U3892" s="58">
        <v>7.0966505313039479</v>
      </c>
      <c r="V3892" s="58">
        <v>31.146770725143046</v>
      </c>
      <c r="W3892" s="58">
        <v>0.81873470953173311</v>
      </c>
      <c r="X3892" s="58">
        <v>0.62035610984366363</v>
      </c>
      <c r="Y3892" s="58">
        <v>0.86908305472973624</v>
      </c>
      <c r="Z3892" s="58">
        <v>0.88656012407947615</v>
      </c>
    </row>
    <row r="3893" spans="19:26" x14ac:dyDescent="0.2">
      <c r="S3893" s="58">
        <v>5.4844254953126095</v>
      </c>
      <c r="T3893" s="58">
        <v>10.70497520095407</v>
      </c>
      <c r="U3893" s="58">
        <v>5.0555270844875286</v>
      </c>
      <c r="V3893" s="58">
        <v>12.369380338656313</v>
      </c>
      <c r="W3893" s="58">
        <v>0.71203699267925413</v>
      </c>
      <c r="X3893" s="58">
        <v>0.63126040300180564</v>
      </c>
      <c r="Y3893" s="58">
        <v>0.87952546660043673</v>
      </c>
      <c r="Z3893" s="58">
        <v>0.92595871851692468</v>
      </c>
    </row>
    <row r="3894" spans="19:26" x14ac:dyDescent="0.2">
      <c r="S3894" s="58">
        <v>4.265633115104837</v>
      </c>
      <c r="T3894" s="58">
        <v>7.6551513352913876</v>
      </c>
      <c r="U3894" s="58">
        <v>3.8696260584758617</v>
      </c>
      <c r="V3894" s="58">
        <v>8.4433888705788505</v>
      </c>
      <c r="W3894" s="58">
        <v>0.79186634075322726</v>
      </c>
      <c r="X3894" s="58">
        <v>0.69180013058696677</v>
      </c>
      <c r="Y3894" s="58">
        <v>0.81598412290988531</v>
      </c>
      <c r="Z3894" s="58">
        <v>0.92428462502664155</v>
      </c>
    </row>
    <row r="3895" spans="19:26" x14ac:dyDescent="0.2">
      <c r="S3895" s="58">
        <v>4.0447535180335885</v>
      </c>
      <c r="T3895" s="58">
        <v>6.8231744210223662</v>
      </c>
      <c r="U3895" s="58">
        <v>4.6527215411405853</v>
      </c>
      <c r="V3895" s="58">
        <v>6.6085937478362435</v>
      </c>
      <c r="W3895" s="58">
        <v>0.77355796702096935</v>
      </c>
      <c r="X3895" s="58">
        <v>0.69292954511882021</v>
      </c>
      <c r="Y3895" s="58">
        <v>0.820982990778232</v>
      </c>
      <c r="Z3895" s="58">
        <v>0.9358350579649205</v>
      </c>
    </row>
    <row r="3896" spans="19:26" x14ac:dyDescent="0.2">
      <c r="S3896" s="58">
        <v>3.489493533359024</v>
      </c>
      <c r="T3896" s="58">
        <v>5.3478125862432897</v>
      </c>
      <c r="U3896" s="58">
        <v>3.7030977186049907</v>
      </c>
      <c r="V3896" s="58">
        <v>5.4030198691447415</v>
      </c>
      <c r="W3896" s="58">
        <v>0.79228302373488246</v>
      </c>
      <c r="X3896" s="58">
        <v>0.69985518870371299</v>
      </c>
      <c r="Y3896" s="58">
        <v>0.82389108372756825</v>
      </c>
      <c r="Z3896" s="58">
        <v>0.95152404974348603</v>
      </c>
    </row>
    <row r="3897" spans="19:26" x14ac:dyDescent="0.2">
      <c r="S3897" s="58">
        <v>4.7437789731411772</v>
      </c>
      <c r="T3897" s="58">
        <v>9.3280849028888362</v>
      </c>
      <c r="U3897" s="58">
        <v>4.4358061429850082</v>
      </c>
      <c r="V3897" s="58">
        <v>9.6718406703648512</v>
      </c>
      <c r="W3897" s="58">
        <v>0.80514436017640445</v>
      </c>
      <c r="X3897" s="58">
        <v>0.65431715051345529</v>
      </c>
      <c r="Y3897" s="58">
        <v>0.83846429526698008</v>
      </c>
      <c r="Z3897" s="58">
        <v>0.91332396273351246</v>
      </c>
    </row>
    <row r="3898" spans="19:26" x14ac:dyDescent="0.2">
      <c r="S3898" s="58">
        <v>6.1488181030796714</v>
      </c>
      <c r="T3898" s="58">
        <v>14.655386440096271</v>
      </c>
      <c r="U3898" s="58">
        <v>5.1815876772272134</v>
      </c>
      <c r="V3898" s="58">
        <v>12.66074102536116</v>
      </c>
      <c r="W3898" s="58">
        <v>0.72669548857213884</v>
      </c>
      <c r="X3898" s="58">
        <v>0.62973097478255657</v>
      </c>
      <c r="Y3898" s="58">
        <v>0.8529283856665123</v>
      </c>
      <c r="Z3898" s="58">
        <v>0.90515861982467283</v>
      </c>
    </row>
    <row r="3899" spans="19:26" x14ac:dyDescent="0.2">
      <c r="S3899" s="58">
        <v>3.4399730723363393</v>
      </c>
      <c r="T3899" s="58">
        <v>5.1799850909354248</v>
      </c>
      <c r="U3899" s="58">
        <v>3.3255335311552163</v>
      </c>
      <c r="V3899" s="58">
        <v>4.8590608030811886</v>
      </c>
      <c r="W3899" s="58">
        <v>0.71256879954242214</v>
      </c>
      <c r="X3899" s="58">
        <v>0.57364098378529738</v>
      </c>
      <c r="Y3899" s="58">
        <v>0.77449383032399832</v>
      </c>
      <c r="Z3899" s="58">
        <v>0.93926263962728607</v>
      </c>
    </row>
    <row r="3900" spans="19:26" x14ac:dyDescent="0.2">
      <c r="S3900" s="58">
        <v>4.3477733464660169</v>
      </c>
      <c r="T3900" s="58">
        <v>7.7827544988144002</v>
      </c>
      <c r="U3900" s="58">
        <v>4.2304398195642303</v>
      </c>
      <c r="V3900" s="58">
        <v>7.3861323246222348</v>
      </c>
      <c r="W3900" s="58">
        <v>0.79941743673239718</v>
      </c>
      <c r="X3900" s="58">
        <v>0.66384852607419376</v>
      </c>
      <c r="Y3900" s="58">
        <v>0.84286391416584994</v>
      </c>
      <c r="Z3900" s="58">
        <v>0.92477575732320894</v>
      </c>
    </row>
    <row r="3901" spans="19:26" x14ac:dyDescent="0.2">
      <c r="S3901" s="58">
        <v>5.7519163612407125</v>
      </c>
      <c r="T3901" s="58">
        <v>13.773994205459736</v>
      </c>
      <c r="U3901" s="58">
        <v>6.1230540286111612</v>
      </c>
      <c r="V3901" s="58">
        <v>13.524156886662334</v>
      </c>
      <c r="W3901" s="58">
        <v>0.77958344484826791</v>
      </c>
      <c r="X3901" s="58">
        <v>0.5372838792619633</v>
      </c>
      <c r="Y3901" s="58">
        <v>0.84864122911201956</v>
      </c>
      <c r="Z3901" s="58">
        <v>0.89505702468246506</v>
      </c>
    </row>
    <row r="3902" spans="19:26" x14ac:dyDescent="0.2">
      <c r="S3902" s="58">
        <v>7.3683547633592976</v>
      </c>
      <c r="T3902" s="58">
        <v>28.551840271250846</v>
      </c>
      <c r="U3902" s="58">
        <v>7.1102242653058187</v>
      </c>
      <c r="V3902" s="58">
        <v>27.102720608033891</v>
      </c>
      <c r="W3902" s="58">
        <v>0.79205531795786555</v>
      </c>
      <c r="X3902" s="58">
        <v>0.6004963121162129</v>
      </c>
      <c r="Y3902" s="58">
        <v>0.87311140179476676</v>
      </c>
      <c r="Z3902" s="58">
        <v>0.88424089354456048</v>
      </c>
    </row>
    <row r="3903" spans="19:26" x14ac:dyDescent="0.2">
      <c r="S3903" s="58">
        <v>5.3230072646362698</v>
      </c>
      <c r="T3903" s="58">
        <v>10.880052567289974</v>
      </c>
      <c r="U3903" s="58">
        <v>5.3120444730240859</v>
      </c>
      <c r="V3903" s="58">
        <v>11.225739904740106</v>
      </c>
      <c r="W3903" s="58">
        <v>0.73061946714762893</v>
      </c>
      <c r="X3903" s="58">
        <v>0.76473945439766844</v>
      </c>
      <c r="Y3903" s="58">
        <v>0.84043002854734661</v>
      </c>
      <c r="Z3903" s="58">
        <v>0.92737113017654538</v>
      </c>
    </row>
    <row r="3904" spans="19:26" x14ac:dyDescent="0.2">
      <c r="S3904" s="58">
        <v>4.6633516970478297</v>
      </c>
      <c r="T3904" s="58">
        <v>8.946092775124491</v>
      </c>
      <c r="U3904" s="58">
        <v>4.768306324983195</v>
      </c>
      <c r="V3904" s="58">
        <v>8.8711713199979219</v>
      </c>
      <c r="W3904" s="58">
        <v>0.8022907191937948</v>
      </c>
      <c r="X3904" s="58">
        <v>0.67719442182633871</v>
      </c>
      <c r="Y3904" s="58">
        <v>0.84237893835676869</v>
      </c>
      <c r="Z3904" s="58">
        <v>0.91827426775759702</v>
      </c>
    </row>
    <row r="3905" spans="19:26" x14ac:dyDescent="0.2">
      <c r="S3905" s="58">
        <v>7.7085753622204702</v>
      </c>
      <c r="T3905" s="58">
        <v>30.740332923963354</v>
      </c>
      <c r="U3905" s="58">
        <v>8.2731966048370875</v>
      </c>
      <c r="V3905" s="58">
        <v>39.611231671399565</v>
      </c>
      <c r="W3905" s="58">
        <v>0.76800013523343691</v>
      </c>
      <c r="X3905" s="58">
        <v>0.70828623608342056</v>
      </c>
      <c r="Y3905" s="58">
        <v>0.87805451934614309</v>
      </c>
      <c r="Z3905" s="58">
        <v>0.88794995504688179</v>
      </c>
    </row>
    <row r="3906" spans="19:26" x14ac:dyDescent="0.2">
      <c r="S3906" s="58">
        <v>5.4599187254018879</v>
      </c>
      <c r="T3906" s="58">
        <v>12.381495756689125</v>
      </c>
      <c r="U3906" s="58">
        <v>6.380517054767612</v>
      </c>
      <c r="V3906" s="58">
        <v>11.606721595074005</v>
      </c>
      <c r="W3906" s="58">
        <v>0.72583133926697418</v>
      </c>
      <c r="X3906" s="58">
        <v>0.59587894383850259</v>
      </c>
      <c r="Y3906" s="58">
        <v>0.79191945106076644</v>
      </c>
      <c r="Z3906" s="58">
        <v>0.90084184591751659</v>
      </c>
    </row>
    <row r="3907" spans="19:26" x14ac:dyDescent="0.2">
      <c r="S3907" s="58">
        <v>4.2718496952303964</v>
      </c>
      <c r="T3907" s="58">
        <v>7.2090325512350502</v>
      </c>
      <c r="U3907" s="58">
        <v>4.2364828441944882</v>
      </c>
      <c r="V3907" s="58">
        <v>5.5263073236045077</v>
      </c>
      <c r="W3907" s="58">
        <v>0.74026130535310752</v>
      </c>
      <c r="X3907" s="58">
        <v>0.76186906138575528</v>
      </c>
      <c r="Y3907" s="58">
        <v>0.84182717469222457</v>
      </c>
      <c r="Z3907" s="58">
        <v>0.95417099159244378</v>
      </c>
    </row>
    <row r="3908" spans="19:26" x14ac:dyDescent="0.2">
      <c r="S3908" s="58">
        <v>4.5229463633424727</v>
      </c>
      <c r="T3908" s="58">
        <v>8.423718875243198</v>
      </c>
      <c r="U3908" s="58">
        <v>4.0988148044026653</v>
      </c>
      <c r="V3908" s="58">
        <v>9.8802200776350233</v>
      </c>
      <c r="W3908" s="58">
        <v>0.82446384515972049</v>
      </c>
      <c r="X3908" s="58">
        <v>0.73090683576099491</v>
      </c>
      <c r="Y3908" s="58">
        <v>0.85958931872984157</v>
      </c>
      <c r="Z3908" s="58">
        <v>0.92633038527753986</v>
      </c>
    </row>
    <row r="3909" spans="19:26" x14ac:dyDescent="0.2">
      <c r="S3909" s="58">
        <v>6.2177053959592126</v>
      </c>
      <c r="T3909" s="58">
        <v>15.875619110465697</v>
      </c>
      <c r="U3909" s="58">
        <v>6.0006388965924566</v>
      </c>
      <c r="V3909" s="58">
        <v>14.059213909794945</v>
      </c>
      <c r="W3909" s="58">
        <v>0.69485325846077928</v>
      </c>
      <c r="X3909" s="58">
        <v>0.7193840572834922</v>
      </c>
      <c r="Y3909" s="58">
        <v>0.79707675236663311</v>
      </c>
      <c r="Z3909" s="58">
        <v>0.90507144687067154</v>
      </c>
    </row>
    <row r="3910" spans="19:26" x14ac:dyDescent="0.2">
      <c r="S3910" s="58">
        <v>4.5690064410905089</v>
      </c>
      <c r="T3910" s="58">
        <v>8.3237325089741354</v>
      </c>
      <c r="U3910" s="58">
        <v>4.7832272643061478</v>
      </c>
      <c r="V3910" s="58">
        <v>7.8706450109803034</v>
      </c>
      <c r="W3910" s="58">
        <v>0.76906599572312762</v>
      </c>
      <c r="X3910" s="58">
        <v>0.52657320770456906</v>
      </c>
      <c r="Y3910" s="58">
        <v>0.84534230536466559</v>
      </c>
      <c r="Z3910" s="58">
        <v>0.91174946513641408</v>
      </c>
    </row>
    <row r="3911" spans="19:26" x14ac:dyDescent="0.2">
      <c r="S3911" s="58">
        <v>3.7504159483098274</v>
      </c>
      <c r="T3911" s="58">
        <v>5.7786046261287689</v>
      </c>
      <c r="U3911" s="58">
        <v>4.1894526989434047</v>
      </c>
      <c r="V3911" s="58">
        <v>5.3007657702501341</v>
      </c>
      <c r="W3911" s="58">
        <v>0.74470141477563534</v>
      </c>
      <c r="X3911" s="58">
        <v>0.5847369932510903</v>
      </c>
      <c r="Y3911" s="58">
        <v>0.84990513508411725</v>
      </c>
      <c r="Z3911" s="58">
        <v>0.94643275866919152</v>
      </c>
    </row>
    <row r="3912" spans="19:26" x14ac:dyDescent="0.2">
      <c r="S3912" s="58">
        <v>3.5063673397016744</v>
      </c>
      <c r="T3912" s="58">
        <v>5.3731012508809712</v>
      </c>
      <c r="U3912" s="58">
        <v>3.5229615853634288</v>
      </c>
      <c r="V3912" s="58">
        <v>5.2949435682269614</v>
      </c>
      <c r="W3912" s="58">
        <v>0.84357222354327477</v>
      </c>
      <c r="X3912" s="58">
        <v>0.66536307338354306</v>
      </c>
      <c r="Y3912" s="58">
        <v>0.86994716377850279</v>
      </c>
      <c r="Z3912" s="58">
        <v>0.94775459117812877</v>
      </c>
    </row>
    <row r="3913" spans="19:26" x14ac:dyDescent="0.2">
      <c r="S3913" s="58">
        <v>4.7837373082590613</v>
      </c>
      <c r="T3913" s="58">
        <v>9.1036613043649162</v>
      </c>
      <c r="U3913" s="58">
        <v>5.1425698317408113</v>
      </c>
      <c r="V3913" s="58">
        <v>8.8047317755548029</v>
      </c>
      <c r="W3913" s="58">
        <v>0.76675050793583555</v>
      </c>
      <c r="X3913" s="58">
        <v>0.62273358860099282</v>
      </c>
      <c r="Y3913" s="58">
        <v>0.84282522443117203</v>
      </c>
      <c r="Z3913" s="58">
        <v>0.91748735075591792</v>
      </c>
    </row>
    <row r="3914" spans="19:26" x14ac:dyDescent="0.2">
      <c r="S3914" s="58">
        <v>5.278035155839472</v>
      </c>
      <c r="T3914" s="58">
        <v>10.171303896899586</v>
      </c>
      <c r="U3914" s="58">
        <v>5.9259953539803378</v>
      </c>
      <c r="V3914" s="58">
        <v>10.766072584637625</v>
      </c>
      <c r="W3914" s="58">
        <v>0.69768277781561772</v>
      </c>
      <c r="X3914" s="58">
        <v>0.64687473332327905</v>
      </c>
      <c r="Y3914" s="58">
        <v>0.84290604586017392</v>
      </c>
      <c r="Z3914" s="58">
        <v>0.92695285589936316</v>
      </c>
    </row>
    <row r="3915" spans="19:26" x14ac:dyDescent="0.2">
      <c r="S3915" s="58">
        <v>4.2585848349069808</v>
      </c>
      <c r="T3915" s="58">
        <v>7.7209321630315282</v>
      </c>
      <c r="U3915" s="58">
        <v>4.3984858460808143</v>
      </c>
      <c r="V3915" s="58">
        <v>9.5393243434685075</v>
      </c>
      <c r="W3915" s="58">
        <v>0.78843151267033662</v>
      </c>
      <c r="X3915" s="58">
        <v>0.76753034456403435</v>
      </c>
      <c r="Y3915" s="58">
        <v>0.80168439071879827</v>
      </c>
      <c r="Z3915" s="58">
        <v>0.92837949402565079</v>
      </c>
    </row>
    <row r="3916" spans="19:26" x14ac:dyDescent="0.2">
      <c r="S3916" s="58">
        <v>5.2589587465332848</v>
      </c>
      <c r="T3916" s="58">
        <v>10.338326112142745</v>
      </c>
      <c r="U3916" s="58">
        <v>4.8514275780992717</v>
      </c>
      <c r="V3916" s="58">
        <v>8.3784489574606553</v>
      </c>
      <c r="W3916" s="58">
        <v>0.70375723255653444</v>
      </c>
      <c r="X3916" s="58">
        <v>0.60227265763123738</v>
      </c>
      <c r="Y3916" s="58">
        <v>0.83172104409889713</v>
      </c>
      <c r="Z3916" s="58">
        <v>0.91791583144643063</v>
      </c>
    </row>
    <row r="3917" spans="19:26" x14ac:dyDescent="0.2">
      <c r="S3917" s="58">
        <v>4.689155785608909</v>
      </c>
      <c r="T3917" s="58">
        <v>8.6972427511698474</v>
      </c>
      <c r="U3917" s="58">
        <v>4.7914222376582618</v>
      </c>
      <c r="V3917" s="58">
        <v>7.1257914736273547</v>
      </c>
      <c r="W3917" s="58">
        <v>0.78720016578994301</v>
      </c>
      <c r="X3917" s="58">
        <v>0.66457387709504956</v>
      </c>
      <c r="Y3917" s="58">
        <v>0.86770349166810856</v>
      </c>
      <c r="Z3917" s="58">
        <v>0.92522916381835096</v>
      </c>
    </row>
    <row r="3918" spans="19:26" x14ac:dyDescent="0.2">
      <c r="S3918" s="58">
        <v>5.8693729465862434</v>
      </c>
      <c r="T3918" s="58">
        <v>13.21266289761347</v>
      </c>
      <c r="U3918" s="58">
        <v>4.8061937317474488</v>
      </c>
      <c r="V3918" s="58">
        <v>11.595253193054972</v>
      </c>
      <c r="W3918" s="58">
        <v>0.71878339511647038</v>
      </c>
      <c r="X3918" s="58">
        <v>0.61719608339919385</v>
      </c>
      <c r="Y3918" s="58">
        <v>0.8412423763632908</v>
      </c>
      <c r="Z3918" s="58">
        <v>0.90763908627237611</v>
      </c>
    </row>
    <row r="3919" spans="19:26" x14ac:dyDescent="0.2">
      <c r="S3919" s="58">
        <v>5.0414201961272163</v>
      </c>
      <c r="T3919" s="58">
        <v>10.333699070888558</v>
      </c>
      <c r="U3919" s="58">
        <v>4.6460901148076887</v>
      </c>
      <c r="V3919" s="58">
        <v>10.780099861086976</v>
      </c>
      <c r="W3919" s="58">
        <v>0.78902553063413627</v>
      </c>
      <c r="X3919" s="58">
        <v>0.78269258329954705</v>
      </c>
      <c r="Y3919" s="58">
        <v>0.84644575978522774</v>
      </c>
      <c r="Z3919" s="58">
        <v>0.92259009300778927</v>
      </c>
    </row>
    <row r="3920" spans="19:26" x14ac:dyDescent="0.2">
      <c r="S3920" s="58">
        <v>4.1367331894636941</v>
      </c>
      <c r="T3920" s="58">
        <v>6.9992968083876876</v>
      </c>
      <c r="U3920" s="58">
        <v>4.3039147798647841</v>
      </c>
      <c r="V3920" s="58">
        <v>9.1468623310288812</v>
      </c>
      <c r="W3920" s="58">
        <v>0.7451581178270239</v>
      </c>
      <c r="X3920" s="58">
        <v>0.57848353497131011</v>
      </c>
      <c r="Y3920" s="58">
        <v>0.81437462925195203</v>
      </c>
      <c r="Z3920" s="58">
        <v>0.92441370530670552</v>
      </c>
    </row>
    <row r="3921" spans="19:26" x14ac:dyDescent="0.2">
      <c r="S3921" s="58">
        <v>5.1840165827208056</v>
      </c>
      <c r="T3921" s="58">
        <v>10.133790628596971</v>
      </c>
      <c r="U3921" s="58">
        <v>5.2663239373887869</v>
      </c>
      <c r="V3921" s="58">
        <v>9.4238652564631202</v>
      </c>
      <c r="W3921" s="58">
        <v>0.73344583915644446</v>
      </c>
      <c r="X3921" s="58">
        <v>0.73818691735358977</v>
      </c>
      <c r="Y3921" s="58">
        <v>0.85618911791802454</v>
      </c>
      <c r="Z3921" s="58">
        <v>0.93172706080334788</v>
      </c>
    </row>
    <row r="3922" spans="19:26" x14ac:dyDescent="0.2">
      <c r="S3922" s="58">
        <v>4.9341188237873315</v>
      </c>
      <c r="T3922" s="58">
        <v>9.5780687210133788</v>
      </c>
      <c r="U3922" s="58">
        <v>5.402308784984923</v>
      </c>
      <c r="V3922" s="58">
        <v>10.13866778177321</v>
      </c>
      <c r="W3922" s="58">
        <v>0.77923974268131047</v>
      </c>
      <c r="X3922" s="58">
        <v>0.72060611948912945</v>
      </c>
      <c r="Y3922" s="58">
        <v>0.86414362506712417</v>
      </c>
      <c r="Z3922" s="58">
        <v>0.92610144086193336</v>
      </c>
    </row>
    <row r="3923" spans="19:26" x14ac:dyDescent="0.2">
      <c r="S3923" s="58">
        <v>8.0107065175722116</v>
      </c>
      <c r="T3923" s="58">
        <v>48.322245231160828</v>
      </c>
      <c r="U3923" s="58">
        <v>7.8750097576914193</v>
      </c>
      <c r="V3923" s="58">
        <v>40.135155704508136</v>
      </c>
      <c r="W3923" s="58">
        <v>0.75536325334013077</v>
      </c>
      <c r="X3923" s="58">
        <v>0.6794304753685283</v>
      </c>
      <c r="Y3923" s="58">
        <v>0.81885665157089027</v>
      </c>
      <c r="Z3923" s="58">
        <v>0.87881618617766</v>
      </c>
    </row>
    <row r="3924" spans="19:26" x14ac:dyDescent="0.2">
      <c r="S3924" s="58">
        <v>3.3108854816445068</v>
      </c>
      <c r="T3924" s="58">
        <v>4.9715672896079157</v>
      </c>
      <c r="U3924" s="58">
        <v>3.2954460020842102</v>
      </c>
      <c r="V3924" s="58">
        <v>5.6429399289402609</v>
      </c>
      <c r="W3924" s="58">
        <v>0.80956213861257287</v>
      </c>
      <c r="X3924" s="58">
        <v>0.69524176856352227</v>
      </c>
      <c r="Y3924" s="58">
        <v>0.81402611117456203</v>
      </c>
      <c r="Z3924" s="58">
        <v>0.94980269352803537</v>
      </c>
    </row>
    <row r="3925" spans="19:26" x14ac:dyDescent="0.2">
      <c r="S3925" s="58">
        <v>4.2163305970611793</v>
      </c>
      <c r="T3925" s="58">
        <v>7.4885040032704531</v>
      </c>
      <c r="U3925" s="58">
        <v>4.7527590694172588</v>
      </c>
      <c r="V3925" s="58">
        <v>9.5169673066022664</v>
      </c>
      <c r="W3925" s="58">
        <v>0.79061977589921484</v>
      </c>
      <c r="X3925" s="58">
        <v>0.70302913836064507</v>
      </c>
      <c r="Y3925" s="58">
        <v>0.81504654641039442</v>
      </c>
      <c r="Z3925" s="58">
        <v>0.92663901094214929</v>
      </c>
    </row>
    <row r="3926" spans="19:26" x14ac:dyDescent="0.2">
      <c r="S3926" s="58">
        <v>5.3404094132198869</v>
      </c>
      <c r="T3926" s="58">
        <v>11.804131115091096</v>
      </c>
      <c r="U3926" s="58">
        <v>5.3223752419583326</v>
      </c>
      <c r="V3926" s="58">
        <v>11.83739712535492</v>
      </c>
      <c r="W3926" s="58">
        <v>0.75677643445559162</v>
      </c>
      <c r="X3926" s="58">
        <v>0.69312227354141775</v>
      </c>
      <c r="Y3926" s="58">
        <v>0.81575744358993996</v>
      </c>
      <c r="Z3926" s="58">
        <v>0.90899327826181775</v>
      </c>
    </row>
    <row r="3927" spans="19:26" x14ac:dyDescent="0.2">
      <c r="S3927" s="58">
        <v>4.754291514239573</v>
      </c>
      <c r="T3927" s="58">
        <v>9.3838793415067663</v>
      </c>
      <c r="U3927" s="58">
        <v>4.4562344525455657</v>
      </c>
      <c r="V3927" s="58">
        <v>9.131673062816164</v>
      </c>
      <c r="W3927" s="58">
        <v>0.78659635831376906</v>
      </c>
      <c r="X3927" s="58">
        <v>0.65515563542688982</v>
      </c>
      <c r="Y3927" s="58">
        <v>0.82274277205174773</v>
      </c>
      <c r="Z3927" s="58">
        <v>0.91294732648924837</v>
      </c>
    </row>
    <row r="3928" spans="19:26" x14ac:dyDescent="0.2">
      <c r="S3928" s="58">
        <v>4.6953915265916173</v>
      </c>
      <c r="T3928" s="58">
        <v>9.6246829196148944</v>
      </c>
      <c r="U3928" s="58">
        <v>4.731223099469565</v>
      </c>
      <c r="V3928" s="58">
        <v>9.3082459108109177</v>
      </c>
      <c r="W3928" s="58">
        <v>0.82365358027571312</v>
      </c>
      <c r="X3928" s="58">
        <v>0.70123006787221032</v>
      </c>
      <c r="Y3928" s="58">
        <v>0.8085349781661425</v>
      </c>
      <c r="Z3928" s="58">
        <v>0.90883567593070058</v>
      </c>
    </row>
    <row r="3929" spans="19:26" x14ac:dyDescent="0.2">
      <c r="S3929" s="58">
        <v>5.8166804918378832</v>
      </c>
      <c r="T3929" s="58">
        <v>14.923429737364469</v>
      </c>
      <c r="U3929" s="58">
        <v>5.6766678619803077</v>
      </c>
      <c r="V3929" s="58">
        <v>17.412490594134447</v>
      </c>
      <c r="W3929" s="58">
        <v>0.79174012598268528</v>
      </c>
      <c r="X3929" s="58">
        <v>0.71536449049753936</v>
      </c>
      <c r="Y3929" s="58">
        <v>0.83206897553645742</v>
      </c>
      <c r="Z3929" s="58">
        <v>0.90045582103246025</v>
      </c>
    </row>
    <row r="3930" spans="19:26" x14ac:dyDescent="0.2">
      <c r="S3930" s="58">
        <v>3.5595992172061166</v>
      </c>
      <c r="T3930" s="58">
        <v>5.3785541251794129</v>
      </c>
      <c r="U3930" s="58">
        <v>3.8168024721680394</v>
      </c>
      <c r="V3930" s="58">
        <v>6.4534057970633647</v>
      </c>
      <c r="W3930" s="58">
        <v>0.76300147852366484</v>
      </c>
      <c r="X3930" s="58">
        <v>0.60306981473400234</v>
      </c>
      <c r="Y3930" s="58">
        <v>0.84639565006052586</v>
      </c>
      <c r="Z3930" s="58">
        <v>0.94959438193214751</v>
      </c>
    </row>
    <row r="3931" spans="19:26" x14ac:dyDescent="0.2">
      <c r="S3931" s="58">
        <v>4.4560053634419381</v>
      </c>
      <c r="T3931" s="58">
        <v>7.8606596405635152</v>
      </c>
      <c r="U3931" s="58">
        <v>3.7102381006804648</v>
      </c>
      <c r="V3931" s="58">
        <v>7.6106582949472994</v>
      </c>
      <c r="W3931" s="58">
        <v>0.75479635759553498</v>
      </c>
      <c r="X3931" s="58">
        <v>0.57179502469998567</v>
      </c>
      <c r="Y3931" s="58">
        <v>0.84329824316321045</v>
      </c>
      <c r="Z3931" s="58">
        <v>0.92135418918013379</v>
      </c>
    </row>
    <row r="3932" spans="19:26" x14ac:dyDescent="0.2">
      <c r="S3932" s="58">
        <v>3.9399458521557928</v>
      </c>
      <c r="T3932" s="58">
        <v>6.5267945741281483</v>
      </c>
      <c r="U3932" s="58">
        <v>4.3540052718671367</v>
      </c>
      <c r="V3932" s="58">
        <v>6.534308715609165</v>
      </c>
      <c r="W3932" s="58">
        <v>0.78270710332824589</v>
      </c>
      <c r="X3932" s="58">
        <v>0.54869419531203545</v>
      </c>
      <c r="Y3932" s="58">
        <v>0.8258045033442587</v>
      </c>
      <c r="Z3932" s="58">
        <v>0.92048916655205537</v>
      </c>
    </row>
    <row r="3933" spans="19:26" x14ac:dyDescent="0.2">
      <c r="S3933" s="58">
        <v>4.0724633018536203</v>
      </c>
      <c r="T3933" s="58">
        <v>7.1775473372974075</v>
      </c>
      <c r="U3933" s="58">
        <v>4.2700320901624789</v>
      </c>
      <c r="V3933" s="58">
        <v>8.9593880317477375</v>
      </c>
      <c r="W3933" s="58">
        <v>0.81733824151328938</v>
      </c>
      <c r="X3933" s="58">
        <v>0.68437525811529643</v>
      </c>
      <c r="Y3933" s="58">
        <v>0.80914815150169517</v>
      </c>
      <c r="Z3933" s="58">
        <v>0.92179071595999795</v>
      </c>
    </row>
    <row r="3934" spans="19:26" x14ac:dyDescent="0.2">
      <c r="S3934" s="58">
        <v>6.9892335190222239</v>
      </c>
      <c r="T3934" s="58">
        <v>20.254989848644193</v>
      </c>
      <c r="U3934" s="58">
        <v>6.7966063659327238</v>
      </c>
      <c r="V3934" s="58">
        <v>19.474680481372275</v>
      </c>
      <c r="W3934" s="58">
        <v>0.702000435448771</v>
      </c>
      <c r="X3934" s="58">
        <v>0.63082645470180643</v>
      </c>
      <c r="Y3934" s="58">
        <v>0.83369633061908288</v>
      </c>
      <c r="Z3934" s="58">
        <v>0.89592636202966891</v>
      </c>
    </row>
    <row r="3935" spans="19:26" x14ac:dyDescent="0.2">
      <c r="S3935" s="58">
        <v>5.737515181717586</v>
      </c>
      <c r="T3935" s="58">
        <v>15.614374162583903</v>
      </c>
      <c r="U3935" s="58">
        <v>5.8306999867101705</v>
      </c>
      <c r="V3935" s="58">
        <v>20.36087323983795</v>
      </c>
      <c r="W3935" s="58">
        <v>0.78691111621819965</v>
      </c>
      <c r="X3935" s="58">
        <v>0.75988435360112128</v>
      </c>
      <c r="Y3935" s="58">
        <v>0.79164997819725191</v>
      </c>
      <c r="Z3935" s="58">
        <v>0.8970415280832037</v>
      </c>
    </row>
    <row r="3936" spans="19:26" x14ac:dyDescent="0.2">
      <c r="S3936" s="58">
        <v>3.8932367190585646</v>
      </c>
      <c r="T3936" s="58">
        <v>6.4338257166909507</v>
      </c>
      <c r="U3936" s="58">
        <v>3.6396745276005822</v>
      </c>
      <c r="V3936" s="58">
        <v>5.4279117101611192</v>
      </c>
      <c r="W3936" s="58">
        <v>0.83950079679022926</v>
      </c>
      <c r="X3936" s="58">
        <v>0.70020381817022148</v>
      </c>
      <c r="Y3936" s="58">
        <v>0.86125722427380991</v>
      </c>
      <c r="Z3936" s="58">
        <v>0.93784832457871692</v>
      </c>
    </row>
    <row r="3937" spans="19:26" x14ac:dyDescent="0.2">
      <c r="S3937" s="58">
        <v>4.9998021277265323</v>
      </c>
      <c r="T3937" s="58">
        <v>10.141683219861976</v>
      </c>
      <c r="U3937" s="58">
        <v>5.0596212427944813</v>
      </c>
      <c r="V3937" s="58">
        <v>11.110062539753685</v>
      </c>
      <c r="W3937" s="58">
        <v>0.79097419375829192</v>
      </c>
      <c r="X3937" s="58">
        <v>0.73987114287424771</v>
      </c>
      <c r="Y3937" s="58">
        <v>0.84898435720858823</v>
      </c>
      <c r="Z3937" s="58">
        <v>0.92017991972370938</v>
      </c>
    </row>
    <row r="3938" spans="19:26" x14ac:dyDescent="0.2">
      <c r="S3938" s="58">
        <v>5.8779788113155726</v>
      </c>
      <c r="T3938" s="58">
        <v>13.185107862201169</v>
      </c>
      <c r="U3938" s="58">
        <v>5.0505629585621765</v>
      </c>
      <c r="V3938" s="58">
        <v>12.555919940403834</v>
      </c>
      <c r="W3938" s="58">
        <v>0.69636233251580881</v>
      </c>
      <c r="X3938" s="58">
        <v>0.77283582230407577</v>
      </c>
      <c r="Y3938" s="58">
        <v>0.82068189988148188</v>
      </c>
      <c r="Z3938" s="58">
        <v>0.92061243878850896</v>
      </c>
    </row>
    <row r="3939" spans="19:26" x14ac:dyDescent="0.2">
      <c r="S3939" s="58">
        <v>3.3003687882322033</v>
      </c>
      <c r="T3939" s="58">
        <v>4.9717497774409365</v>
      </c>
      <c r="U3939" s="58">
        <v>2.7001463149296767</v>
      </c>
      <c r="V3939" s="58">
        <v>4.0999933629801957</v>
      </c>
      <c r="W3939" s="58">
        <v>0.80227943931513801</v>
      </c>
      <c r="X3939" s="58">
        <v>0.62065898575143741</v>
      </c>
      <c r="Y3939" s="58">
        <v>0.79937562261085848</v>
      </c>
      <c r="Z3939" s="58">
        <v>0.93653163300733766</v>
      </c>
    </row>
    <row r="3940" spans="19:26" x14ac:dyDescent="0.2">
      <c r="S3940" s="58">
        <v>3.7522332503226838</v>
      </c>
      <c r="T3940" s="58">
        <v>6.114379308598263</v>
      </c>
      <c r="U3940" s="58">
        <v>3.1461265778472671</v>
      </c>
      <c r="V3940" s="58">
        <v>5.8125346484959897</v>
      </c>
      <c r="W3940" s="58">
        <v>0.78524069694483878</v>
      </c>
      <c r="X3940" s="58">
        <v>0.55168135175183486</v>
      </c>
      <c r="Y3940" s="58">
        <v>0.80120400244625867</v>
      </c>
      <c r="Z3940" s="58">
        <v>0.91895579371855607</v>
      </c>
    </row>
    <row r="3941" spans="19:26" x14ac:dyDescent="0.2">
      <c r="S3941" s="58">
        <v>6.4134694268580734</v>
      </c>
      <c r="T3941" s="58">
        <v>14.908935945658383</v>
      </c>
      <c r="U3941" s="58">
        <v>6.2328454300781226</v>
      </c>
      <c r="V3941" s="58">
        <v>13.058108602866277</v>
      </c>
      <c r="W3941" s="58">
        <v>0.67213213768628521</v>
      </c>
      <c r="X3941" s="58">
        <v>0.62515157314162706</v>
      </c>
      <c r="Y3941" s="58">
        <v>0.83305985395292237</v>
      </c>
      <c r="Z3941" s="58">
        <v>0.90974106113403497</v>
      </c>
    </row>
    <row r="3942" spans="19:26" x14ac:dyDescent="0.2">
      <c r="S3942" s="58">
        <v>6.0114145570646</v>
      </c>
      <c r="T3942" s="58">
        <v>18.02426200561969</v>
      </c>
      <c r="U3942" s="58">
        <v>5.6334243507392916</v>
      </c>
      <c r="V3942" s="58">
        <v>16.52272814272019</v>
      </c>
      <c r="W3942" s="58">
        <v>0.78218481861886424</v>
      </c>
      <c r="X3942" s="58">
        <v>0.67855044528120556</v>
      </c>
      <c r="Y3942" s="58">
        <v>0.7872902428830767</v>
      </c>
      <c r="Z3942" s="58">
        <v>0.89009450467693974</v>
      </c>
    </row>
    <row r="3943" spans="19:26" x14ac:dyDescent="0.2">
      <c r="S3943" s="58">
        <v>4.1692313694598671</v>
      </c>
      <c r="T3943" s="58">
        <v>7.2891084094469099</v>
      </c>
      <c r="U3943" s="58">
        <v>4.0817536321089083</v>
      </c>
      <c r="V3943" s="58">
        <v>7.1591426223464136</v>
      </c>
      <c r="W3943" s="58">
        <v>0.79267059538322626</v>
      </c>
      <c r="X3943" s="58">
        <v>0.60295546689087298</v>
      </c>
      <c r="Y3943" s="58">
        <v>0.82318721057221089</v>
      </c>
      <c r="Z3943" s="58">
        <v>0.91911392918634494</v>
      </c>
    </row>
    <row r="3944" spans="19:26" x14ac:dyDescent="0.2">
      <c r="S3944" s="58">
        <v>4.3574532860365629</v>
      </c>
      <c r="T3944" s="58">
        <v>8.1335360566722983</v>
      </c>
      <c r="U3944" s="58">
        <v>4.2319387775716208</v>
      </c>
      <c r="V3944" s="58">
        <v>7.8216453526409051</v>
      </c>
      <c r="W3944" s="58">
        <v>0.86389179167062236</v>
      </c>
      <c r="X3944" s="58">
        <v>0.75725499064588242</v>
      </c>
      <c r="Y3944" s="58">
        <v>0.8477805369282394</v>
      </c>
      <c r="Z3944" s="58">
        <v>0.92298206913149361</v>
      </c>
    </row>
    <row r="3945" spans="19:26" x14ac:dyDescent="0.2">
      <c r="S3945" s="58">
        <v>3.6778874487531565</v>
      </c>
      <c r="T3945" s="58">
        <v>6.0707558461623528</v>
      </c>
      <c r="U3945" s="58">
        <v>3.7703978432698908</v>
      </c>
      <c r="V3945" s="58">
        <v>6.2893935189349195</v>
      </c>
      <c r="W3945" s="58">
        <v>0.82600669493508894</v>
      </c>
      <c r="X3945" s="58">
        <v>0.68710544954108677</v>
      </c>
      <c r="Y3945" s="58">
        <v>0.79115350645629268</v>
      </c>
      <c r="Z3945" s="58">
        <v>0.92594210714542724</v>
      </c>
    </row>
    <row r="3946" spans="19:26" x14ac:dyDescent="0.2">
      <c r="S3946" s="58">
        <v>4.2336953313746575</v>
      </c>
      <c r="T3946" s="58">
        <v>7.1446344478490724</v>
      </c>
      <c r="U3946" s="58">
        <v>4.1168404644569865</v>
      </c>
      <c r="V3946" s="58">
        <v>7.2091024526607947</v>
      </c>
      <c r="W3946" s="58">
        <v>0.76584348462102092</v>
      </c>
      <c r="X3946" s="58">
        <v>0.59757067492800708</v>
      </c>
      <c r="Y3946" s="58">
        <v>0.85784270460853063</v>
      </c>
      <c r="Z3946" s="58">
        <v>0.93080914725575237</v>
      </c>
    </row>
    <row r="3947" spans="19:26" x14ac:dyDescent="0.2">
      <c r="S3947" s="58">
        <v>7.5859671572010638</v>
      </c>
      <c r="T3947" s="58">
        <v>32.175675583949463</v>
      </c>
      <c r="U3947" s="58">
        <v>7.681979654865132</v>
      </c>
      <c r="V3947" s="58">
        <v>42.280476622460768</v>
      </c>
      <c r="W3947" s="58">
        <v>0.76160801837557079</v>
      </c>
      <c r="X3947" s="58">
        <v>0.75889640458582597</v>
      </c>
      <c r="Y3947" s="58">
        <v>0.84551829739174444</v>
      </c>
      <c r="Z3947" s="58">
        <v>0.88707312708043273</v>
      </c>
    </row>
    <row r="3948" spans="19:26" x14ac:dyDescent="0.2">
      <c r="S3948" s="58">
        <v>4.7246892392737116</v>
      </c>
      <c r="T3948" s="58">
        <v>9.1992574809533583</v>
      </c>
      <c r="U3948" s="58">
        <v>4.4819224755795197</v>
      </c>
      <c r="V3948" s="58">
        <v>7.8696260044118818</v>
      </c>
      <c r="W3948" s="58">
        <v>0.78761072724361714</v>
      </c>
      <c r="X3948" s="58">
        <v>0.72358807241759615</v>
      </c>
      <c r="Y3948" s="58">
        <v>0.82938664254229455</v>
      </c>
      <c r="Z3948" s="58">
        <v>0.92075437478906741</v>
      </c>
    </row>
    <row r="3949" spans="19:26" x14ac:dyDescent="0.2">
      <c r="S3949" s="58">
        <v>6.8521921504483361</v>
      </c>
      <c r="T3949" s="58">
        <v>24.698395475451466</v>
      </c>
      <c r="U3949" s="58">
        <v>7.1485746303611988</v>
      </c>
      <c r="V3949" s="58">
        <v>29.149296843495296</v>
      </c>
      <c r="W3949" s="58">
        <v>0.78130350061378406</v>
      </c>
      <c r="X3949" s="58">
        <v>0.67679641458986506</v>
      </c>
      <c r="Y3949" s="58">
        <v>0.8272907186946703</v>
      </c>
      <c r="Z3949" s="58">
        <v>0.88705944126946679</v>
      </c>
    </row>
    <row r="3950" spans="19:26" x14ac:dyDescent="0.2">
      <c r="S3950" s="58">
        <v>7.6394359831183793</v>
      </c>
      <c r="T3950" s="58">
        <v>30.693192359825634</v>
      </c>
      <c r="U3950" s="58">
        <v>7.1687376848961781</v>
      </c>
      <c r="V3950" s="58">
        <v>29.51690964722631</v>
      </c>
      <c r="W3950" s="58">
        <v>0.72261217206524064</v>
      </c>
      <c r="X3950" s="58">
        <v>0.70315787195321366</v>
      </c>
      <c r="Y3950" s="58">
        <v>0.82514183645485883</v>
      </c>
      <c r="Z3950" s="58">
        <v>0.88730593545674186</v>
      </c>
    </row>
    <row r="3951" spans="19:26" x14ac:dyDescent="0.2">
      <c r="S3951" s="58">
        <v>4.3787548208521709</v>
      </c>
      <c r="T3951" s="58">
        <v>8.171653714924922</v>
      </c>
      <c r="U3951" s="58">
        <v>4.3511146767288666</v>
      </c>
      <c r="V3951" s="58">
        <v>8.2697996424877118</v>
      </c>
      <c r="W3951" s="58">
        <v>0.76957378386347775</v>
      </c>
      <c r="X3951" s="58">
        <v>0.69600484041049304</v>
      </c>
      <c r="Y3951" s="58">
        <v>0.78611768076827526</v>
      </c>
      <c r="Z3951" s="58">
        <v>0.91839705186038267</v>
      </c>
    </row>
    <row r="3952" spans="19:26" x14ac:dyDescent="0.2">
      <c r="S3952" s="58">
        <v>4.4586339430944726</v>
      </c>
      <c r="T3952" s="58">
        <v>8.9457413752698063</v>
      </c>
      <c r="U3952" s="58">
        <v>4.4833591380064401</v>
      </c>
      <c r="V3952" s="58">
        <v>11.636260222810051</v>
      </c>
      <c r="W3952" s="58">
        <v>0.83915730595221816</v>
      </c>
      <c r="X3952" s="58">
        <v>0.58690725044029246</v>
      </c>
      <c r="Y3952" s="58">
        <v>0.78759954510679508</v>
      </c>
      <c r="Z3952" s="58">
        <v>0.89924282499471986</v>
      </c>
    </row>
    <row r="3953" spans="19:26" x14ac:dyDescent="0.2">
      <c r="S3953" s="58">
        <v>3.107461613807275</v>
      </c>
      <c r="T3953" s="58">
        <v>4.5240483473981383</v>
      </c>
      <c r="U3953" s="58">
        <v>2.7685684677175439</v>
      </c>
      <c r="V3953" s="58">
        <v>3.8550064680766374</v>
      </c>
      <c r="W3953" s="58">
        <v>0.80959283796777859</v>
      </c>
      <c r="X3953" s="58">
        <v>0.66660348509299039</v>
      </c>
      <c r="Y3953" s="58">
        <v>0.80017013329394249</v>
      </c>
      <c r="Z3953" s="58">
        <v>0.94877578694051867</v>
      </c>
    </row>
    <row r="3954" spans="19:26" x14ac:dyDescent="0.2">
      <c r="S3954" s="58">
        <v>5.5370881653621336</v>
      </c>
      <c r="T3954" s="58">
        <v>12.959897258351722</v>
      </c>
      <c r="U3954" s="58">
        <v>5.4845025804869536</v>
      </c>
      <c r="V3954" s="58">
        <v>12.848889627481302</v>
      </c>
      <c r="W3954" s="58">
        <v>0.73722591946159577</v>
      </c>
      <c r="X3954" s="58">
        <v>0.66591266794205461</v>
      </c>
      <c r="Y3954" s="58">
        <v>0.79538023718218798</v>
      </c>
      <c r="Z3954" s="58">
        <v>0.90311678595698497</v>
      </c>
    </row>
    <row r="3955" spans="19:26" x14ac:dyDescent="0.2">
      <c r="S3955" s="58">
        <v>8.0155753966421557</v>
      </c>
      <c r="T3955" s="58">
        <v>49.94219959250416</v>
      </c>
      <c r="U3955" s="58">
        <v>7.6137444310376559</v>
      </c>
      <c r="V3955" s="58">
        <v>61.954982314856181</v>
      </c>
      <c r="W3955" s="58">
        <v>0.77722039596186021</v>
      </c>
      <c r="X3955" s="58">
        <v>0.72431396779709423</v>
      </c>
      <c r="Y3955" s="58">
        <v>0.83350552153409874</v>
      </c>
      <c r="Z3955" s="58">
        <v>0.87912657515638504</v>
      </c>
    </row>
    <row r="3956" spans="19:26" x14ac:dyDescent="0.2">
      <c r="S3956" s="58">
        <v>4.8119851885078697</v>
      </c>
      <c r="T3956" s="58">
        <v>8.525804951489615</v>
      </c>
      <c r="U3956" s="58">
        <v>4.5077278865181283</v>
      </c>
      <c r="V3956" s="58">
        <v>8.5327199690898592</v>
      </c>
      <c r="W3956" s="58">
        <v>0.70652912634568876</v>
      </c>
      <c r="X3956" s="58">
        <v>0.56698303894381918</v>
      </c>
      <c r="Y3956" s="58">
        <v>0.85530971892651386</v>
      </c>
      <c r="Z3956" s="58">
        <v>0.92788813665031367</v>
      </c>
    </row>
    <row r="3957" spans="19:26" x14ac:dyDescent="0.2">
      <c r="S3957" s="58">
        <v>6.301160169935156</v>
      </c>
      <c r="T3957" s="58">
        <v>18.069753983967633</v>
      </c>
      <c r="U3957" s="58">
        <v>5.8084286036134047</v>
      </c>
      <c r="V3957" s="58">
        <v>16.266609781190152</v>
      </c>
      <c r="W3957" s="58">
        <v>0.7600845460582184</v>
      </c>
      <c r="X3957" s="58">
        <v>0.7416406927686815</v>
      </c>
      <c r="Y3957" s="58">
        <v>0.8206525808468359</v>
      </c>
      <c r="Z3957" s="58">
        <v>0.89765726559254211</v>
      </c>
    </row>
    <row r="3958" spans="19:26" x14ac:dyDescent="0.2">
      <c r="S3958" s="58">
        <v>5.5772334126533716</v>
      </c>
      <c r="T3958" s="58">
        <v>12.876181826607697</v>
      </c>
      <c r="U3958" s="58">
        <v>5.2548519424849909</v>
      </c>
      <c r="V3958" s="58">
        <v>12.548109117782403</v>
      </c>
      <c r="W3958" s="58">
        <v>0.81979263134724123</v>
      </c>
      <c r="X3958" s="58">
        <v>0.62031619752116107</v>
      </c>
      <c r="Y3958" s="58">
        <v>0.87886783861577833</v>
      </c>
      <c r="Z3958" s="58">
        <v>0.90200751690603309</v>
      </c>
    </row>
    <row r="3959" spans="19:26" x14ac:dyDescent="0.2">
      <c r="S3959" s="58">
        <v>4.337967211957352</v>
      </c>
      <c r="T3959" s="58">
        <v>7.545855129994206</v>
      </c>
      <c r="U3959" s="58">
        <v>4.4008642155277382</v>
      </c>
      <c r="V3959" s="58">
        <v>8.3336101903189927</v>
      </c>
      <c r="W3959" s="58">
        <v>0.74632845876966114</v>
      </c>
      <c r="X3959" s="58">
        <v>0.6375155524451257</v>
      </c>
      <c r="Y3959" s="58">
        <v>0.82669750372247286</v>
      </c>
      <c r="Z3959" s="58">
        <v>0.92969004334548966</v>
      </c>
    </row>
    <row r="3960" spans="19:26" x14ac:dyDescent="0.2">
      <c r="S3960" s="58">
        <v>10.203722091382122</v>
      </c>
      <c r="T3960" s="58">
        <v>64.949061475198789</v>
      </c>
      <c r="U3960" s="58">
        <v>7.7621198460753122</v>
      </c>
      <c r="V3960" s="58">
        <v>45.437707721882305</v>
      </c>
      <c r="W3960" s="58">
        <v>0.686362734892219</v>
      </c>
      <c r="X3960" s="58">
        <v>0.53247061951886943</v>
      </c>
      <c r="Y3960" s="58">
        <v>0.89625915194612793</v>
      </c>
      <c r="Z3960" s="58">
        <v>0.87790808859633307</v>
      </c>
    </row>
    <row r="3961" spans="19:26" x14ac:dyDescent="0.2">
      <c r="S3961" s="58">
        <v>4.4903450586181881</v>
      </c>
      <c r="T3961" s="58">
        <v>7.7124820940847831</v>
      </c>
      <c r="U3961" s="58">
        <v>4.0315733189154939</v>
      </c>
      <c r="V3961" s="58">
        <v>7.5698726501473255</v>
      </c>
      <c r="W3961" s="58">
        <v>0.70300476841867587</v>
      </c>
      <c r="X3961" s="58">
        <v>0.67205091154002461</v>
      </c>
      <c r="Y3961" s="58">
        <v>0.82709697278632799</v>
      </c>
      <c r="Z3961" s="58">
        <v>0.94314587081295365</v>
      </c>
    </row>
    <row r="3962" spans="19:26" x14ac:dyDescent="0.2">
      <c r="S3962" s="58">
        <v>6.7405754742091366</v>
      </c>
      <c r="T3962" s="58">
        <v>23.378606102783895</v>
      </c>
      <c r="U3962" s="58">
        <v>6.9022489550468187</v>
      </c>
      <c r="V3962" s="58">
        <v>22.992511771177835</v>
      </c>
      <c r="W3962" s="58">
        <v>0.81351986635777407</v>
      </c>
      <c r="X3962" s="58">
        <v>0.61936198286174071</v>
      </c>
      <c r="Y3962" s="58">
        <v>0.85172135975043739</v>
      </c>
      <c r="Z3962" s="58">
        <v>0.88598783498651268</v>
      </c>
    </row>
    <row r="3963" spans="19:26" x14ac:dyDescent="0.2">
      <c r="S3963" s="58">
        <v>5.2101681579144001</v>
      </c>
      <c r="T3963" s="58">
        <v>9.5284714748898303</v>
      </c>
      <c r="U3963" s="58">
        <v>4.8992884457915462</v>
      </c>
      <c r="V3963" s="58">
        <v>7.7970923469765347</v>
      </c>
      <c r="W3963" s="58">
        <v>0.66337256138580802</v>
      </c>
      <c r="X3963" s="58">
        <v>0.59057449040855092</v>
      </c>
      <c r="Y3963" s="58">
        <v>0.83449016926694997</v>
      </c>
      <c r="Z3963" s="58">
        <v>0.93089470140805441</v>
      </c>
    </row>
    <row r="3964" spans="19:26" x14ac:dyDescent="0.2">
      <c r="S3964" s="58">
        <v>3.5166121082929571</v>
      </c>
      <c r="T3964" s="58">
        <v>5.4504683695380249</v>
      </c>
      <c r="U3964" s="58">
        <v>3.4229061360298516</v>
      </c>
      <c r="V3964" s="58">
        <v>4.6333063121810731</v>
      </c>
      <c r="W3964" s="58">
        <v>0.75904245934250314</v>
      </c>
      <c r="X3964" s="58">
        <v>0.7592335652649046</v>
      </c>
      <c r="Y3964" s="58">
        <v>0.7886215207482532</v>
      </c>
      <c r="Z3964" s="58">
        <v>0.95490275606643316</v>
      </c>
    </row>
    <row r="3965" spans="19:26" x14ac:dyDescent="0.2">
      <c r="S3965" s="58">
        <v>5.2837273588641649</v>
      </c>
      <c r="T3965" s="58">
        <v>11.528522676504249</v>
      </c>
      <c r="U3965" s="58">
        <v>5.2214153799915373</v>
      </c>
      <c r="V3965" s="58">
        <v>9.2214462917685367</v>
      </c>
      <c r="W3965" s="58">
        <v>0.8104778298952473</v>
      </c>
      <c r="X3965" s="58">
        <v>0.67924297915739174</v>
      </c>
      <c r="Y3965" s="58">
        <v>0.8600765130244209</v>
      </c>
      <c r="Z3965" s="58">
        <v>0.90886362485322947</v>
      </c>
    </row>
    <row r="3966" spans="19:26" x14ac:dyDescent="0.2">
      <c r="S3966" s="58">
        <v>6.4102614929990471</v>
      </c>
      <c r="T3966" s="58">
        <v>24.430737959948292</v>
      </c>
      <c r="U3966" s="58">
        <v>6.7094168050326193</v>
      </c>
      <c r="V3966" s="58">
        <v>29.961205905591939</v>
      </c>
      <c r="W3966" s="58">
        <v>0.84137278894690859</v>
      </c>
      <c r="X3966" s="58">
        <v>0.74226835987505158</v>
      </c>
      <c r="Y3966" s="58">
        <v>0.80375355044452002</v>
      </c>
      <c r="Z3966" s="58">
        <v>0.88486912818046293</v>
      </c>
    </row>
    <row r="3967" spans="19:26" x14ac:dyDescent="0.2">
      <c r="S3967" s="58">
        <v>4.5641088875137434</v>
      </c>
      <c r="T3967" s="58">
        <v>8.4130516278112264</v>
      </c>
      <c r="U3967" s="58">
        <v>4.6128954089036691</v>
      </c>
      <c r="V3967" s="58">
        <v>7.8415299408203563</v>
      </c>
      <c r="W3967" s="58">
        <v>0.80231435626995773</v>
      </c>
      <c r="X3967" s="58">
        <v>0.70238789679086056</v>
      </c>
      <c r="Y3967" s="58">
        <v>0.86124537908522902</v>
      </c>
      <c r="Z3967" s="58">
        <v>0.92737636763463838</v>
      </c>
    </row>
    <row r="3968" spans="19:26" x14ac:dyDescent="0.2">
      <c r="S3968" s="58">
        <v>5.8928183850746345</v>
      </c>
      <c r="T3968" s="58">
        <v>15.130107118776957</v>
      </c>
      <c r="U3968" s="58">
        <v>5.9104740476374866</v>
      </c>
      <c r="V3968" s="58">
        <v>20.424310575679169</v>
      </c>
      <c r="W3968" s="58">
        <v>0.78943128574635013</v>
      </c>
      <c r="X3968" s="58">
        <v>0.69532133109264815</v>
      </c>
      <c r="Y3968" s="58">
        <v>0.84045398946725036</v>
      </c>
      <c r="Z3968" s="58">
        <v>0.90007812521493946</v>
      </c>
    </row>
    <row r="3969" spans="19:26" x14ac:dyDescent="0.2">
      <c r="S3969" s="58">
        <v>3.7285143919362889</v>
      </c>
      <c r="T3969" s="58">
        <v>5.9589169552561705</v>
      </c>
      <c r="U3969" s="58">
        <v>4.181923908007783</v>
      </c>
      <c r="V3969" s="58">
        <v>6.4202305449891126</v>
      </c>
      <c r="W3969" s="58">
        <v>0.7586456549534073</v>
      </c>
      <c r="X3969" s="58">
        <v>0.60102193591012398</v>
      </c>
      <c r="Y3969" s="58">
        <v>0.80113082372881173</v>
      </c>
      <c r="Z3969" s="58">
        <v>0.93106458440373752</v>
      </c>
    </row>
    <row r="3970" spans="19:26" x14ac:dyDescent="0.2">
      <c r="S3970" s="58">
        <v>9.3406594854397493</v>
      </c>
      <c r="T3970" s="58">
        <v>155.96476239251052</v>
      </c>
      <c r="U3970" s="58">
        <v>9.2576281549607593</v>
      </c>
      <c r="V3970" s="58">
        <v>189.14266306966513</v>
      </c>
      <c r="W3970" s="58">
        <v>0.74595198155470466</v>
      </c>
      <c r="X3970" s="58">
        <v>0.73950041706254244</v>
      </c>
      <c r="Y3970" s="58">
        <v>0.8351622461144752</v>
      </c>
      <c r="Z3970" s="58">
        <v>0.87279971540736223</v>
      </c>
    </row>
    <row r="3971" spans="19:26" x14ac:dyDescent="0.2">
      <c r="S3971" s="58">
        <v>4.638440596436447</v>
      </c>
      <c r="T3971" s="58">
        <v>8.5248061352155631</v>
      </c>
      <c r="U3971" s="58">
        <v>4.634422439497186</v>
      </c>
      <c r="V3971" s="58">
        <v>7.7049354732411759</v>
      </c>
      <c r="W3971" s="58">
        <v>0.72882207877872318</v>
      </c>
      <c r="X3971" s="58">
        <v>0.72528603850822426</v>
      </c>
      <c r="Y3971" s="58">
        <v>0.81362052903474502</v>
      </c>
      <c r="Z3971" s="58">
        <v>0.93268373942089111</v>
      </c>
    </row>
    <row r="3972" spans="19:26" x14ac:dyDescent="0.2">
      <c r="S3972" s="58">
        <v>5.6199084855580219</v>
      </c>
      <c r="T3972" s="58">
        <v>13.828361589513401</v>
      </c>
      <c r="U3972" s="58">
        <v>5.3394826733066525</v>
      </c>
      <c r="V3972" s="58">
        <v>15.754019998200608</v>
      </c>
      <c r="W3972" s="58">
        <v>0.86176627134605799</v>
      </c>
      <c r="X3972" s="58">
        <v>0.79039401246737362</v>
      </c>
      <c r="Y3972" s="58">
        <v>0.87946508731773099</v>
      </c>
      <c r="Z3972" s="58">
        <v>0.90629030770108387</v>
      </c>
    </row>
    <row r="3973" spans="19:26" x14ac:dyDescent="0.2">
      <c r="S3973" s="58">
        <v>3.4083214806293785</v>
      </c>
      <c r="T3973" s="58">
        <v>5.2146705418031303</v>
      </c>
      <c r="U3973" s="58">
        <v>4.1436952041985187</v>
      </c>
      <c r="V3973" s="58">
        <v>7.114339863857313</v>
      </c>
      <c r="W3973" s="58">
        <v>0.78173075746500575</v>
      </c>
      <c r="X3973" s="58">
        <v>0.67966723597671708</v>
      </c>
      <c r="Y3973" s="58">
        <v>0.79354308103968807</v>
      </c>
      <c r="Z3973" s="58">
        <v>0.94369868600344708</v>
      </c>
    </row>
    <row r="3974" spans="19:26" x14ac:dyDescent="0.2">
      <c r="S3974" s="58">
        <v>4.3017559951703408</v>
      </c>
      <c r="T3974" s="58">
        <v>7.3041827908224901</v>
      </c>
      <c r="U3974" s="58">
        <v>3.8511480418802231</v>
      </c>
      <c r="V3974" s="58">
        <v>6.3657262255208034</v>
      </c>
      <c r="W3974" s="58">
        <v>0.70237236484871357</v>
      </c>
      <c r="X3974" s="58">
        <v>0.55895383255623077</v>
      </c>
      <c r="Y3974" s="58">
        <v>0.80416477147873244</v>
      </c>
      <c r="Z3974" s="58">
        <v>0.92588844132644399</v>
      </c>
    </row>
    <row r="3975" spans="19:26" x14ac:dyDescent="0.2">
      <c r="S3975" s="58">
        <v>5.6736388746693169</v>
      </c>
      <c r="T3975" s="58">
        <v>12.236830155638046</v>
      </c>
      <c r="U3975" s="58">
        <v>5.5163897675754043</v>
      </c>
      <c r="V3975" s="58">
        <v>13.285042913412854</v>
      </c>
      <c r="W3975" s="58">
        <v>0.72495987806015627</v>
      </c>
      <c r="X3975" s="58">
        <v>0.63692313191182026</v>
      </c>
      <c r="Y3975" s="58">
        <v>0.84795871915001253</v>
      </c>
      <c r="Z3975" s="58">
        <v>0.91243039535546533</v>
      </c>
    </row>
    <row r="3976" spans="19:26" x14ac:dyDescent="0.2">
      <c r="S3976" s="58">
        <v>5.3161964621741085</v>
      </c>
      <c r="T3976" s="58">
        <v>11.304993794655307</v>
      </c>
      <c r="U3976" s="58">
        <v>5.9345033654953898</v>
      </c>
      <c r="V3976" s="58">
        <v>12.161220669143129</v>
      </c>
      <c r="W3976" s="58">
        <v>0.74034412586088394</v>
      </c>
      <c r="X3976" s="58">
        <v>0.76957128079695969</v>
      </c>
      <c r="Y3976" s="58">
        <v>0.82187311085488035</v>
      </c>
      <c r="Z3976" s="58">
        <v>0.92020280748431005</v>
      </c>
    </row>
    <row r="3977" spans="19:26" x14ac:dyDescent="0.2">
      <c r="S3977" s="58">
        <v>3.9841232030077847</v>
      </c>
      <c r="T3977" s="58">
        <v>6.8861742764656553</v>
      </c>
      <c r="U3977" s="58">
        <v>4.5301217441684738</v>
      </c>
      <c r="V3977" s="58">
        <v>6.498664244332736</v>
      </c>
      <c r="W3977" s="58">
        <v>0.78072455838372712</v>
      </c>
      <c r="X3977" s="58">
        <v>0.63568036001125627</v>
      </c>
      <c r="Y3977" s="58">
        <v>0.7846550749255029</v>
      </c>
      <c r="Z3977" s="58">
        <v>0.91929918817431799</v>
      </c>
    </row>
    <row r="3978" spans="19:26" x14ac:dyDescent="0.2">
      <c r="S3978" s="58">
        <v>3.4936983414324532</v>
      </c>
      <c r="T3978" s="58">
        <v>5.230787574225622</v>
      </c>
      <c r="U3978" s="58">
        <v>3.4982828332138101</v>
      </c>
      <c r="V3978" s="58">
        <v>6.5069948068464756</v>
      </c>
      <c r="W3978" s="58">
        <v>0.72130212862290277</v>
      </c>
      <c r="X3978" s="58">
        <v>0.56952003561656861</v>
      </c>
      <c r="Y3978" s="58">
        <v>0.8052949638582324</v>
      </c>
      <c r="Z3978" s="58">
        <v>0.94511002720075599</v>
      </c>
    </row>
    <row r="3979" spans="19:26" x14ac:dyDescent="0.2">
      <c r="S3979" s="58">
        <v>5.6900991181948513</v>
      </c>
      <c r="T3979" s="58">
        <v>15.035422537112535</v>
      </c>
      <c r="U3979" s="58">
        <v>5.6434623206289709</v>
      </c>
      <c r="V3979" s="58">
        <v>14.540559374794038</v>
      </c>
      <c r="W3979" s="58">
        <v>0.87862122324114189</v>
      </c>
      <c r="X3979" s="58">
        <v>0.73514689645671627</v>
      </c>
      <c r="Y3979" s="58">
        <v>0.86263374585378916</v>
      </c>
      <c r="Z3979" s="58">
        <v>0.89767451462433578</v>
      </c>
    </row>
    <row r="3980" spans="19:26" x14ac:dyDescent="0.2">
      <c r="S3980" s="58">
        <v>5.9869944169786233</v>
      </c>
      <c r="T3980" s="58">
        <v>15.102487454482548</v>
      </c>
      <c r="U3980" s="58">
        <v>5.6791819555602112</v>
      </c>
      <c r="V3980" s="58">
        <v>14.63796212918802</v>
      </c>
      <c r="W3980" s="58">
        <v>0.73896181659318494</v>
      </c>
      <c r="X3980" s="58">
        <v>0.7151112647609521</v>
      </c>
      <c r="Y3980" s="58">
        <v>0.81759131250298578</v>
      </c>
      <c r="Z3980" s="58">
        <v>0.90371389646537281</v>
      </c>
    </row>
    <row r="3981" spans="19:26" x14ac:dyDescent="0.2">
      <c r="S3981" s="58">
        <v>6.509288946677148</v>
      </c>
      <c r="T3981" s="58">
        <v>17.84020946529948</v>
      </c>
      <c r="U3981" s="58">
        <v>6.4536998399064176</v>
      </c>
      <c r="V3981" s="58">
        <v>21.407732895091904</v>
      </c>
      <c r="W3981" s="58">
        <v>0.69342812090109529</v>
      </c>
      <c r="X3981" s="58">
        <v>0.70388165680402548</v>
      </c>
      <c r="Y3981" s="58">
        <v>0.79840290556448767</v>
      </c>
      <c r="Z3981" s="58">
        <v>0.9006260075858471</v>
      </c>
    </row>
    <row r="3982" spans="19:26" x14ac:dyDescent="0.2">
      <c r="S3982" s="58">
        <v>3.2276935257370836</v>
      </c>
      <c r="T3982" s="58">
        <v>4.7275852842004138</v>
      </c>
      <c r="U3982" s="58">
        <v>3.4547148827516749</v>
      </c>
      <c r="V3982" s="58">
        <v>5.241595557826713</v>
      </c>
      <c r="W3982" s="58">
        <v>0.78559896405704821</v>
      </c>
      <c r="X3982" s="58">
        <v>0.65939520181664146</v>
      </c>
      <c r="Y3982" s="58">
        <v>0.81546919544956176</v>
      </c>
      <c r="Z3982" s="58">
        <v>0.95463833693247546</v>
      </c>
    </row>
    <row r="3983" spans="19:26" x14ac:dyDescent="0.2">
      <c r="S3983" s="58">
        <v>3.3823009383164497</v>
      </c>
      <c r="T3983" s="58">
        <v>5.3045748333728149</v>
      </c>
      <c r="U3983" s="58">
        <v>3.3839945931070088</v>
      </c>
      <c r="V3983" s="58">
        <v>4.3283570912889333</v>
      </c>
      <c r="W3983" s="58">
        <v>0.84588589303362349</v>
      </c>
      <c r="X3983" s="58">
        <v>0.62962906303519695</v>
      </c>
      <c r="Y3983" s="58">
        <v>0.78624789815402163</v>
      </c>
      <c r="Z3983" s="58">
        <v>0.92338983598804092</v>
      </c>
    </row>
    <row r="3984" spans="19:26" x14ac:dyDescent="0.2">
      <c r="S3984" s="58">
        <v>5.312311607327671</v>
      </c>
      <c r="T3984" s="58">
        <v>12.61175777712195</v>
      </c>
      <c r="U3984" s="58">
        <v>5.1290197711729864</v>
      </c>
      <c r="V3984" s="58">
        <v>13.025636730351422</v>
      </c>
      <c r="W3984" s="58">
        <v>0.83991711534533176</v>
      </c>
      <c r="X3984" s="58">
        <v>0.66994887677500103</v>
      </c>
      <c r="Y3984" s="58">
        <v>0.8320455214747503</v>
      </c>
      <c r="Z3984" s="58">
        <v>0.89914664998982152</v>
      </c>
    </row>
    <row r="3985" spans="19:26" x14ac:dyDescent="0.2">
      <c r="S3985" s="58">
        <v>3.009021555489678</v>
      </c>
      <c r="T3985" s="58">
        <v>4.3564429616881073</v>
      </c>
      <c r="U3985" s="58">
        <v>2.8566846358553688</v>
      </c>
      <c r="V3985" s="58">
        <v>4.015933336181698</v>
      </c>
      <c r="W3985" s="58">
        <v>0.82067502401365644</v>
      </c>
      <c r="X3985" s="58">
        <v>0.5875535108077159</v>
      </c>
      <c r="Y3985" s="58">
        <v>0.77970182535403276</v>
      </c>
      <c r="Z3985" s="58">
        <v>0.93185115554391529</v>
      </c>
    </row>
    <row r="3986" spans="19:26" x14ac:dyDescent="0.2">
      <c r="S3986" s="58">
        <v>2.3343628834972892</v>
      </c>
      <c r="T3986" s="58">
        <v>3.0043015950979139</v>
      </c>
      <c r="U3986" s="58">
        <v>1.9568236813247455</v>
      </c>
      <c r="V3986" s="58">
        <v>2.4475883417979416</v>
      </c>
      <c r="W3986" s="58">
        <v>0.87239181757608264</v>
      </c>
      <c r="X3986" s="58">
        <v>0.59219811709863612</v>
      </c>
      <c r="Y3986" s="58">
        <v>0.77614546653888294</v>
      </c>
      <c r="Z3986" s="58">
        <v>0.94860024717920133</v>
      </c>
    </row>
    <row r="3987" spans="19:26" x14ac:dyDescent="0.2">
      <c r="S3987" s="58">
        <v>4.6957856465829426</v>
      </c>
      <c r="T3987" s="58">
        <v>8.2729473322723699</v>
      </c>
      <c r="U3987" s="58">
        <v>5.2601184108826073</v>
      </c>
      <c r="V3987" s="58">
        <v>9.0935629275191463</v>
      </c>
      <c r="W3987" s="58">
        <v>0.71536021427625374</v>
      </c>
      <c r="X3987" s="58">
        <v>0.69932373153886884</v>
      </c>
      <c r="Y3987" s="58">
        <v>0.85067082573575314</v>
      </c>
      <c r="Z3987" s="58">
        <v>0.944290047515847</v>
      </c>
    </row>
    <row r="3988" spans="19:26" x14ac:dyDescent="0.2">
      <c r="S3988" s="58">
        <v>4.4425707293361771</v>
      </c>
      <c r="T3988" s="58">
        <v>8.7575743959893249</v>
      </c>
      <c r="U3988" s="58">
        <v>4.6280556668929194</v>
      </c>
      <c r="V3988" s="58">
        <v>8.1684178847717668</v>
      </c>
      <c r="W3988" s="58">
        <v>0.84835055341117449</v>
      </c>
      <c r="X3988" s="58">
        <v>0.74118315534761903</v>
      </c>
      <c r="Y3988" s="58">
        <v>0.80436353909546776</v>
      </c>
      <c r="Z3988" s="58">
        <v>0.91224026663760993</v>
      </c>
    </row>
    <row r="3989" spans="19:26" x14ac:dyDescent="0.2">
      <c r="S3989" s="58">
        <v>3.4652598496146161</v>
      </c>
      <c r="T3989" s="58">
        <v>5.3451709464138837</v>
      </c>
      <c r="U3989" s="58">
        <v>3.34291145779259</v>
      </c>
      <c r="V3989" s="58">
        <v>5.8900415654486276</v>
      </c>
      <c r="W3989" s="58">
        <v>0.80317778699841991</v>
      </c>
      <c r="X3989" s="58">
        <v>0.59482638810329957</v>
      </c>
      <c r="Y3989" s="58">
        <v>0.8132225302598618</v>
      </c>
      <c r="Z3989" s="58">
        <v>0.9317276079808966</v>
      </c>
    </row>
    <row r="3990" spans="19:26" x14ac:dyDescent="0.2">
      <c r="S3990" s="58">
        <v>4.3255372281628848</v>
      </c>
      <c r="T3990" s="58">
        <v>7.616771066728405</v>
      </c>
      <c r="U3990" s="58">
        <v>4.33811233769186</v>
      </c>
      <c r="V3990" s="58">
        <v>7.1867217090337334</v>
      </c>
      <c r="W3990" s="58">
        <v>0.82558803770383704</v>
      </c>
      <c r="X3990" s="58">
        <v>0.67420900868525813</v>
      </c>
      <c r="Y3990" s="58">
        <v>0.87887187291106528</v>
      </c>
      <c r="Z3990" s="58">
        <v>0.92985806916205871</v>
      </c>
    </row>
    <row r="3991" spans="19:26" x14ac:dyDescent="0.2">
      <c r="S3991" s="58">
        <v>4.8598573255057165</v>
      </c>
      <c r="T3991" s="58">
        <v>10.058968319764876</v>
      </c>
      <c r="U3991" s="58">
        <v>4.9990561872366008</v>
      </c>
      <c r="V3991" s="58">
        <v>8.2427647779875759</v>
      </c>
      <c r="W3991" s="58">
        <v>0.76041366153103396</v>
      </c>
      <c r="X3991" s="58">
        <v>0.6972704603591271</v>
      </c>
      <c r="Y3991" s="58">
        <v>0.78633065870657282</v>
      </c>
      <c r="Z3991" s="58">
        <v>0.91045187767479752</v>
      </c>
    </row>
    <row r="3992" spans="19:26" x14ac:dyDescent="0.2">
      <c r="S3992" s="58">
        <v>4.1979936428242359</v>
      </c>
      <c r="T3992" s="58">
        <v>7.0410988150746041</v>
      </c>
      <c r="U3992" s="58">
        <v>4.013276795433435</v>
      </c>
      <c r="V3992" s="58">
        <v>7.2190848002133308</v>
      </c>
      <c r="W3992" s="58">
        <v>0.76098053316190639</v>
      </c>
      <c r="X3992" s="58">
        <v>0.72282372107584758</v>
      </c>
      <c r="Y3992" s="58">
        <v>0.85292428127136344</v>
      </c>
      <c r="Z3992" s="58">
        <v>0.94841291738213218</v>
      </c>
    </row>
    <row r="3993" spans="19:26" x14ac:dyDescent="0.2">
      <c r="S3993" s="58">
        <v>4.8396825817083524</v>
      </c>
      <c r="T3993" s="58">
        <v>10.670628612835817</v>
      </c>
      <c r="U3993" s="58">
        <v>5.1531112918930004</v>
      </c>
      <c r="V3993" s="58">
        <v>13.586717595606896</v>
      </c>
      <c r="W3993" s="58">
        <v>0.82881686668729582</v>
      </c>
      <c r="X3993" s="58">
        <v>0.75844750463648714</v>
      </c>
      <c r="Y3993" s="58">
        <v>0.78779879664410646</v>
      </c>
      <c r="Z3993" s="58">
        <v>0.9048297333223041</v>
      </c>
    </row>
    <row r="3994" spans="19:26" x14ac:dyDescent="0.2">
      <c r="S3994" s="58">
        <v>4.9254799267475047</v>
      </c>
      <c r="T3994" s="58">
        <v>10.437096037637415</v>
      </c>
      <c r="U3994" s="58">
        <v>4.8744938456923412</v>
      </c>
      <c r="V3994" s="58">
        <v>10.511597846595368</v>
      </c>
      <c r="W3994" s="58">
        <v>0.84393358174935351</v>
      </c>
      <c r="X3994" s="58">
        <v>0.79877559750422888</v>
      </c>
      <c r="Y3994" s="58">
        <v>0.84179932720827189</v>
      </c>
      <c r="Z3994" s="58">
        <v>0.91516192731075119</v>
      </c>
    </row>
    <row r="3995" spans="19:26" x14ac:dyDescent="0.2">
      <c r="S3995" s="58">
        <v>5.0498558478421272</v>
      </c>
      <c r="T3995" s="58">
        <v>10.422636539152922</v>
      </c>
      <c r="U3995" s="58">
        <v>4.0761071729544849</v>
      </c>
      <c r="V3995" s="58">
        <v>9.8047267844294428</v>
      </c>
      <c r="W3995" s="58">
        <v>0.82152891329908162</v>
      </c>
      <c r="X3995" s="58">
        <v>0.56421506178360481</v>
      </c>
      <c r="Y3995" s="58">
        <v>0.86975455001226154</v>
      </c>
      <c r="Z3995" s="58">
        <v>0.90391638687221998</v>
      </c>
    </row>
    <row r="3996" spans="19:26" x14ac:dyDescent="0.2">
      <c r="S3996" s="58">
        <v>6.1262660827943307</v>
      </c>
      <c r="T3996" s="58">
        <v>16.631446663043089</v>
      </c>
      <c r="U3996" s="58">
        <v>5.8372942520732662</v>
      </c>
      <c r="V3996" s="58">
        <v>18.651701600193025</v>
      </c>
      <c r="W3996" s="58">
        <v>0.7203667959332557</v>
      </c>
      <c r="X3996" s="58">
        <v>0.77053129252675845</v>
      </c>
      <c r="Y3996" s="58">
        <v>0.78770050639593525</v>
      </c>
      <c r="Z3996" s="58">
        <v>0.90165803516655618</v>
      </c>
    </row>
    <row r="3997" spans="19:26" x14ac:dyDescent="0.2">
      <c r="S3997" s="58">
        <v>4.1402149237916781</v>
      </c>
      <c r="T3997" s="58">
        <v>7.0598992286287485</v>
      </c>
      <c r="U3997" s="58">
        <v>3.9027783542859389</v>
      </c>
      <c r="V3997" s="58">
        <v>7.3969711462873464</v>
      </c>
      <c r="W3997" s="58">
        <v>0.74178824198878512</v>
      </c>
      <c r="X3997" s="58">
        <v>0.65901345898128849</v>
      </c>
      <c r="Y3997" s="58">
        <v>0.80359704524465969</v>
      </c>
      <c r="Z3997" s="58">
        <v>0.93180986046695069</v>
      </c>
    </row>
    <row r="3998" spans="19:26" x14ac:dyDescent="0.2">
      <c r="S3998" s="58">
        <v>4.1866497899850135</v>
      </c>
      <c r="T3998" s="58">
        <v>7.7471933820087422</v>
      </c>
      <c r="U3998" s="58">
        <v>4.8425896493015888</v>
      </c>
      <c r="V3998" s="58">
        <v>7.9532627926112722</v>
      </c>
      <c r="W3998" s="58">
        <v>0.8750724106421649</v>
      </c>
      <c r="X3998" s="58">
        <v>0.6328930784468435</v>
      </c>
      <c r="Y3998" s="58">
        <v>0.82166251480214902</v>
      </c>
      <c r="Z3998" s="58">
        <v>0.90933723492500107</v>
      </c>
    </row>
    <row r="3999" spans="19:26" x14ac:dyDescent="0.2">
      <c r="S3999" s="58">
        <v>3.100169829576588</v>
      </c>
      <c r="T3999" s="58">
        <v>4.5110404887275664</v>
      </c>
      <c r="U3999" s="58">
        <v>3.3860709277671686</v>
      </c>
      <c r="V3999" s="58">
        <v>4.4863885047986738</v>
      </c>
      <c r="W3999" s="58">
        <v>0.83808755056908468</v>
      </c>
      <c r="X3999" s="58">
        <v>0.58483291025777007</v>
      </c>
      <c r="Y3999" s="58">
        <v>0.81745570408400947</v>
      </c>
      <c r="Z3999" s="58">
        <v>0.93634200394454214</v>
      </c>
    </row>
    <row r="4000" spans="19:26" x14ac:dyDescent="0.2">
      <c r="S4000" s="58">
        <v>3.9762491192947036</v>
      </c>
      <c r="T4000" s="58">
        <v>6.8145730421296093</v>
      </c>
      <c r="U4000" s="58">
        <v>4.1881861685038331</v>
      </c>
      <c r="V4000" s="58">
        <v>7.3074304006995385</v>
      </c>
      <c r="W4000" s="58">
        <v>0.8293133397729352</v>
      </c>
      <c r="X4000" s="58">
        <v>0.61838139550498716</v>
      </c>
      <c r="Y4000" s="58">
        <v>0.82634161829536135</v>
      </c>
      <c r="Z4000" s="58">
        <v>0.91966516738450443</v>
      </c>
    </row>
    <row r="4001" spans="19:26" x14ac:dyDescent="0.2">
      <c r="S4001" s="58">
        <v>3.6262030867252655</v>
      </c>
      <c r="T4001" s="58">
        <v>5.6118532795368834</v>
      </c>
      <c r="U4001" s="58">
        <v>3.6638724146736696</v>
      </c>
      <c r="V4001" s="58">
        <v>5.2122425080218822</v>
      </c>
      <c r="W4001" s="58">
        <v>0.80595784957548811</v>
      </c>
      <c r="X4001" s="58">
        <v>0.64995548983496509</v>
      </c>
      <c r="Y4001" s="58">
        <v>0.86125286628489506</v>
      </c>
      <c r="Z4001" s="58">
        <v>0.94762827594989674</v>
      </c>
    </row>
    <row r="4002" spans="19:26" x14ac:dyDescent="0.2">
      <c r="S4002" s="58">
        <v>5.8112465505586881</v>
      </c>
      <c r="T4002" s="58">
        <v>15.551939501682959</v>
      </c>
      <c r="U4002" s="58">
        <v>5.7406082316174096</v>
      </c>
      <c r="V4002" s="58">
        <v>15.329834953774416</v>
      </c>
      <c r="W4002" s="58">
        <v>0.84581005669643972</v>
      </c>
      <c r="X4002" s="58">
        <v>0.79558599873170233</v>
      </c>
      <c r="Y4002" s="58">
        <v>0.85200487141853221</v>
      </c>
      <c r="Z4002" s="58">
        <v>0.90083211410726438</v>
      </c>
    </row>
    <row r="4003" spans="19:26" x14ac:dyDescent="0.2">
      <c r="S4003" s="58">
        <v>3.6555781197945008</v>
      </c>
      <c r="T4003" s="58">
        <v>5.6801566842856825</v>
      </c>
      <c r="U4003" s="58">
        <v>3.6586815539186412</v>
      </c>
      <c r="V4003" s="58">
        <v>5.1639347471870183</v>
      </c>
      <c r="W4003" s="58">
        <v>0.78318675019360628</v>
      </c>
      <c r="X4003" s="58">
        <v>0.56952757206422855</v>
      </c>
      <c r="Y4003" s="58">
        <v>0.84388377905588396</v>
      </c>
      <c r="Z4003" s="58">
        <v>0.93511917602312422</v>
      </c>
    </row>
    <row r="4004" spans="19:26" x14ac:dyDescent="0.2">
      <c r="S4004" s="58">
        <v>3.5217547505095208</v>
      </c>
      <c r="T4004" s="58">
        <v>5.5391725751848213</v>
      </c>
      <c r="U4004" s="58">
        <v>3.271234930683804</v>
      </c>
      <c r="V4004" s="58">
        <v>5.1014985315243493</v>
      </c>
      <c r="W4004" s="58">
        <v>0.80506873961039238</v>
      </c>
      <c r="X4004" s="58">
        <v>0.68744365599089041</v>
      </c>
      <c r="Y4004" s="58">
        <v>0.80072506987270375</v>
      </c>
      <c r="Z4004" s="58">
        <v>0.93771913588313338</v>
      </c>
    </row>
    <row r="4005" spans="19:26" x14ac:dyDescent="0.2">
      <c r="S4005" s="58">
        <v>5.4485291975226211</v>
      </c>
      <c r="T4005" s="58">
        <v>13.263056572763791</v>
      </c>
      <c r="U4005" s="58">
        <v>5.0455713176583066</v>
      </c>
      <c r="V4005" s="58">
        <v>13.758236599287255</v>
      </c>
      <c r="W4005" s="58">
        <v>0.85724097434371127</v>
      </c>
      <c r="X4005" s="58">
        <v>0.66646079390691515</v>
      </c>
      <c r="Y4005" s="58">
        <v>0.8527808276940152</v>
      </c>
      <c r="Z4005" s="58">
        <v>0.89833109891602891</v>
      </c>
    </row>
    <row r="4006" spans="19:26" x14ac:dyDescent="0.2">
      <c r="S4006" s="58">
        <v>4.1434441431820606</v>
      </c>
      <c r="T4006" s="58">
        <v>7.0412829481788943</v>
      </c>
      <c r="U4006" s="58">
        <v>4.3794939453121948</v>
      </c>
      <c r="V4006" s="58">
        <v>9.3282278972259522</v>
      </c>
      <c r="W4006" s="58">
        <v>0.76202643737926457</v>
      </c>
      <c r="X4006" s="58">
        <v>0.64880905622813145</v>
      </c>
      <c r="Y4006" s="58">
        <v>0.82525952523346047</v>
      </c>
      <c r="Z4006" s="58">
        <v>0.93185641757499127</v>
      </c>
    </row>
    <row r="4007" spans="19:26" x14ac:dyDescent="0.2">
      <c r="S4007" s="58">
        <v>5.1823139368423963</v>
      </c>
      <c r="T4007" s="58">
        <v>10.319114439141815</v>
      </c>
      <c r="U4007" s="58">
        <v>5.0831915661167208</v>
      </c>
      <c r="V4007" s="58">
        <v>9.7139450946369106</v>
      </c>
      <c r="W4007" s="58">
        <v>0.73005478534323531</v>
      </c>
      <c r="X4007" s="58">
        <v>0.69621175800231483</v>
      </c>
      <c r="Y4007" s="58">
        <v>0.8379160794675985</v>
      </c>
      <c r="Z4007" s="58">
        <v>0.92352630237790956</v>
      </c>
    </row>
    <row r="4008" spans="19:26" x14ac:dyDescent="0.2">
      <c r="S4008" s="58">
        <v>3.8310579655788022</v>
      </c>
      <c r="T4008" s="58">
        <v>6.3859581730049992</v>
      </c>
      <c r="U4008" s="58">
        <v>3.8403609106876115</v>
      </c>
      <c r="V4008" s="58">
        <v>5.8367332859831311</v>
      </c>
      <c r="W4008" s="58">
        <v>0.81743584237628442</v>
      </c>
      <c r="X4008" s="58">
        <v>0.5585214709076638</v>
      </c>
      <c r="Y4008" s="58">
        <v>0.81504252337068439</v>
      </c>
      <c r="Z4008" s="58">
        <v>0.91591415903098372</v>
      </c>
    </row>
    <row r="4009" spans="19:26" x14ac:dyDescent="0.2">
      <c r="S4009" s="58">
        <v>4.6204996162360441</v>
      </c>
      <c r="T4009" s="58">
        <v>8.3959948962817403</v>
      </c>
      <c r="U4009" s="58">
        <v>4.9636693047074036</v>
      </c>
      <c r="V4009" s="58">
        <v>8.1301909448087333</v>
      </c>
      <c r="W4009" s="58">
        <v>0.68853959484022198</v>
      </c>
      <c r="X4009" s="58">
        <v>0.65506994410231445</v>
      </c>
      <c r="Y4009" s="58">
        <v>0.78298232834130432</v>
      </c>
      <c r="Z4009" s="58">
        <v>0.92759228468004362</v>
      </c>
    </row>
    <row r="4010" spans="19:26" x14ac:dyDescent="0.2">
      <c r="S4010" s="58">
        <v>4.4604116169259083</v>
      </c>
      <c r="T4010" s="58">
        <v>8.6001700102299186</v>
      </c>
      <c r="U4010" s="58">
        <v>4.0338337194403993</v>
      </c>
      <c r="V4010" s="58">
        <v>7.3442464701654426</v>
      </c>
      <c r="W4010" s="58">
        <v>0.84293945272484039</v>
      </c>
      <c r="X4010" s="58">
        <v>0.60364485410613211</v>
      </c>
      <c r="Y4010" s="58">
        <v>0.82471544499637683</v>
      </c>
      <c r="Z4010" s="58">
        <v>0.9064182133523403</v>
      </c>
    </row>
    <row r="4011" spans="19:26" x14ac:dyDescent="0.2">
      <c r="S4011" s="58">
        <v>4.0145896811534394</v>
      </c>
      <c r="T4011" s="58">
        <v>6.9685205067029647</v>
      </c>
      <c r="U4011" s="58">
        <v>4.1095630830518974</v>
      </c>
      <c r="V4011" s="58">
        <v>7.0640365988557763</v>
      </c>
      <c r="W4011" s="58">
        <v>0.81078399571144733</v>
      </c>
      <c r="X4011" s="58">
        <v>0.67235414321107556</v>
      </c>
      <c r="Y4011" s="58">
        <v>0.8077891841107766</v>
      </c>
      <c r="Z4011" s="58">
        <v>0.92285341083009731</v>
      </c>
    </row>
    <row r="4012" spans="19:26" x14ac:dyDescent="0.2">
      <c r="S4012" s="58">
        <v>4.2885926409175212</v>
      </c>
      <c r="T4012" s="58">
        <v>7.9214159372856141</v>
      </c>
      <c r="U4012" s="58">
        <v>4.5222768794120771</v>
      </c>
      <c r="V4012" s="58">
        <v>7.521406718209108</v>
      </c>
      <c r="W4012" s="58">
        <v>0.85528435891532328</v>
      </c>
      <c r="X4012" s="58">
        <v>0.6765086194835952</v>
      </c>
      <c r="Y4012" s="58">
        <v>0.83627486711030052</v>
      </c>
      <c r="Z4012" s="58">
        <v>0.91637880038246666</v>
      </c>
    </row>
    <row r="4013" spans="19:26" x14ac:dyDescent="0.2">
      <c r="S4013" s="58">
        <v>4.4737412569536836</v>
      </c>
      <c r="T4013" s="58">
        <v>9.0246726360568701</v>
      </c>
      <c r="U4013" s="58">
        <v>4.6208495855884939</v>
      </c>
      <c r="V4013" s="58">
        <v>9.2279851631744325</v>
      </c>
      <c r="W4013" s="58">
        <v>0.87109514264937071</v>
      </c>
      <c r="X4013" s="58">
        <v>0.71188985644341685</v>
      </c>
      <c r="Y4013" s="58">
        <v>0.80520586695853691</v>
      </c>
      <c r="Z4013" s="58">
        <v>0.90696294365908336</v>
      </c>
    </row>
    <row r="4014" spans="19:26" x14ac:dyDescent="0.2">
      <c r="S4014" s="58">
        <v>3.7336224814001011</v>
      </c>
      <c r="T4014" s="58">
        <v>5.982060476413996</v>
      </c>
      <c r="U4014" s="58">
        <v>3.5241957455731008</v>
      </c>
      <c r="V4014" s="58">
        <v>5.7612034217615946</v>
      </c>
      <c r="W4014" s="58">
        <v>0.75855947427218118</v>
      </c>
      <c r="X4014" s="58">
        <v>0.56078487670368971</v>
      </c>
      <c r="Y4014" s="58">
        <v>0.79897257442041825</v>
      </c>
      <c r="Z4014" s="58">
        <v>0.92506960501307489</v>
      </c>
    </row>
    <row r="4015" spans="19:26" x14ac:dyDescent="0.2">
      <c r="S4015" s="58">
        <v>3.2375499485322465</v>
      </c>
      <c r="T4015" s="58">
        <v>4.8063849754032768</v>
      </c>
      <c r="U4015" s="58">
        <v>2.4148092903102256</v>
      </c>
      <c r="V4015" s="58">
        <v>3.9575917280932198</v>
      </c>
      <c r="W4015" s="58">
        <v>0.78641373249220003</v>
      </c>
      <c r="X4015" s="58">
        <v>0.54233006763132252</v>
      </c>
      <c r="Y4015" s="58">
        <v>0.79349224288993181</v>
      </c>
      <c r="Z4015" s="58">
        <v>0.92895123992935169</v>
      </c>
    </row>
    <row r="4016" spans="19:26" x14ac:dyDescent="0.2">
      <c r="S4016" s="58">
        <v>5.4139888304678596</v>
      </c>
      <c r="T4016" s="58">
        <v>11.522689612608817</v>
      </c>
      <c r="U4016" s="58">
        <v>5.3369963208583524</v>
      </c>
      <c r="V4016" s="58">
        <v>10.56665395894327</v>
      </c>
      <c r="W4016" s="58">
        <v>0.755315047732522</v>
      </c>
      <c r="X4016" s="58">
        <v>0.74132431995139736</v>
      </c>
      <c r="Y4016" s="58">
        <v>0.84972210450622732</v>
      </c>
      <c r="Z4016" s="58">
        <v>0.91946994598722609</v>
      </c>
    </row>
    <row r="4017" spans="19:26" x14ac:dyDescent="0.2">
      <c r="S4017" s="58">
        <v>6.3939700973596274</v>
      </c>
      <c r="T4017" s="58">
        <v>20.301126723339305</v>
      </c>
      <c r="U4017" s="58">
        <v>7.3455573704255812</v>
      </c>
      <c r="V4017" s="58">
        <v>34.097324448563583</v>
      </c>
      <c r="W4017" s="58">
        <v>0.84759843596070461</v>
      </c>
      <c r="X4017" s="58">
        <v>0.67538010935701032</v>
      </c>
      <c r="Y4017" s="58">
        <v>0.86414135185704188</v>
      </c>
      <c r="Z4017" s="58">
        <v>0.88975867533847441</v>
      </c>
    </row>
    <row r="4018" spans="19:26" x14ac:dyDescent="0.2">
      <c r="S4018" s="58">
        <v>4.1278365190924395</v>
      </c>
      <c r="T4018" s="58">
        <v>7.3675492509245366</v>
      </c>
      <c r="U4018" s="58">
        <v>3.6191476774443969</v>
      </c>
      <c r="V4018" s="58">
        <v>6.9217655203702755</v>
      </c>
      <c r="W4018" s="58">
        <v>0.81886310324485501</v>
      </c>
      <c r="X4018" s="58">
        <v>0.63301543266926208</v>
      </c>
      <c r="Y4018" s="58">
        <v>0.80963552336708522</v>
      </c>
      <c r="Z4018" s="58">
        <v>0.91557618876605795</v>
      </c>
    </row>
    <row r="4019" spans="19:26" x14ac:dyDescent="0.2">
      <c r="S4019" s="58">
        <v>3.7971254840262625</v>
      </c>
      <c r="T4019" s="58">
        <v>6.2793868755238584</v>
      </c>
      <c r="U4019" s="58">
        <v>4.4782741790891594</v>
      </c>
      <c r="V4019" s="58">
        <v>8.7182058025741895</v>
      </c>
      <c r="W4019" s="58">
        <v>0.80966753582404127</v>
      </c>
      <c r="X4019" s="58">
        <v>0.75472635679955169</v>
      </c>
      <c r="Y4019" s="58">
        <v>0.8109534805997991</v>
      </c>
      <c r="Z4019" s="58">
        <v>0.93887967003929651</v>
      </c>
    </row>
    <row r="4020" spans="19:26" x14ac:dyDescent="0.2">
      <c r="S4020" s="58">
        <v>4.9647191287427512</v>
      </c>
      <c r="T4020" s="58">
        <v>10.442192975860602</v>
      </c>
      <c r="U4020" s="58">
        <v>5.3495207634584432</v>
      </c>
      <c r="V4020" s="58">
        <v>11.353408664242655</v>
      </c>
      <c r="W4020" s="58">
        <v>0.79211035194541479</v>
      </c>
      <c r="X4020" s="58">
        <v>0.7833277683410762</v>
      </c>
      <c r="Y4020" s="58">
        <v>0.81640820794401314</v>
      </c>
      <c r="Z4020" s="58">
        <v>0.91620982253638905</v>
      </c>
    </row>
    <row r="4021" spans="19:26" x14ac:dyDescent="0.2">
      <c r="S4021" s="58">
        <v>4.0210931753962322</v>
      </c>
      <c r="T4021" s="58">
        <v>6.9026600092725765</v>
      </c>
      <c r="U4021" s="58">
        <v>4.4294497554325671</v>
      </c>
      <c r="V4021" s="58">
        <v>6.7788633140865473</v>
      </c>
      <c r="W4021" s="58">
        <v>0.79087993844913229</v>
      </c>
      <c r="X4021" s="58">
        <v>0.69050676978448022</v>
      </c>
      <c r="Y4021" s="58">
        <v>0.80802630366182715</v>
      </c>
      <c r="Z4021" s="58">
        <v>0.92846092259934854</v>
      </c>
    </row>
    <row r="4022" spans="19:26" x14ac:dyDescent="0.2">
      <c r="S4022" s="58">
        <v>6.7432035048355816</v>
      </c>
      <c r="T4022" s="58">
        <v>27.126279208927105</v>
      </c>
      <c r="U4022" s="58">
        <v>6.0932077704017003</v>
      </c>
      <c r="V4022" s="58">
        <v>24.044173006397248</v>
      </c>
      <c r="W4022" s="58">
        <v>0.770937505484938</v>
      </c>
      <c r="X4022" s="58">
        <v>0.63780674772120394</v>
      </c>
      <c r="Y4022" s="58">
        <v>0.78185310244087114</v>
      </c>
      <c r="Z4022" s="58">
        <v>0.88217077268003807</v>
      </c>
    </row>
    <row r="4023" spans="19:26" x14ac:dyDescent="0.2">
      <c r="S4023" s="58">
        <v>4.2845443225691646</v>
      </c>
      <c r="T4023" s="58">
        <v>7.2828705830367211</v>
      </c>
      <c r="U4023" s="58">
        <v>4.4049998932419685</v>
      </c>
      <c r="V4023" s="58">
        <v>9.2276964708807725</v>
      </c>
      <c r="W4023" s="58">
        <v>0.73152597712777268</v>
      </c>
      <c r="X4023" s="58">
        <v>0.58739551212929708</v>
      </c>
      <c r="Y4023" s="58">
        <v>0.82763316003719722</v>
      </c>
      <c r="Z4023" s="58">
        <v>0.92879588269567215</v>
      </c>
    </row>
    <row r="4024" spans="19:26" x14ac:dyDescent="0.2">
      <c r="S4024" s="58">
        <v>6.805631699161002</v>
      </c>
      <c r="T4024" s="58">
        <v>18.07000311203636</v>
      </c>
      <c r="U4024" s="58">
        <v>6.6271632710052577</v>
      </c>
      <c r="V4024" s="58">
        <v>19.155337719226242</v>
      </c>
      <c r="W4024" s="58">
        <v>0.70876701486717242</v>
      </c>
      <c r="X4024" s="58">
        <v>0.67588481701627567</v>
      </c>
      <c r="Y4024" s="58">
        <v>0.85630389022413644</v>
      </c>
      <c r="Z4024" s="58">
        <v>0.90361107814309549</v>
      </c>
    </row>
    <row r="4025" spans="19:26" x14ac:dyDescent="0.2">
      <c r="S4025" s="58">
        <v>3.5563774754779467</v>
      </c>
      <c r="T4025" s="58">
        <v>5.5655366835727627</v>
      </c>
      <c r="U4025" s="58">
        <v>3.3670273014113357</v>
      </c>
      <c r="V4025" s="58">
        <v>5.3920944830373712</v>
      </c>
      <c r="W4025" s="58">
        <v>0.82563663473721483</v>
      </c>
      <c r="X4025" s="58">
        <v>0.65399221868425295</v>
      </c>
      <c r="Y4025" s="58">
        <v>0.83438067716755548</v>
      </c>
      <c r="Z4025" s="58">
        <v>0.93813976374105956</v>
      </c>
    </row>
    <row r="4026" spans="19:26" x14ac:dyDescent="0.2">
      <c r="S4026" s="58">
        <v>5.4167497876894375</v>
      </c>
      <c r="T4026" s="58">
        <v>11.407616344832032</v>
      </c>
      <c r="U4026" s="58">
        <v>6.0607497801066508</v>
      </c>
      <c r="V4026" s="58">
        <v>11.934696179794749</v>
      </c>
      <c r="W4026" s="58">
        <v>0.71669536479037077</v>
      </c>
      <c r="X4026" s="58">
        <v>0.64536138840722557</v>
      </c>
      <c r="Y4026" s="58">
        <v>0.81992126200238691</v>
      </c>
      <c r="Z4026" s="58">
        <v>0.91313017995904833</v>
      </c>
    </row>
    <row r="4027" spans="19:26" x14ac:dyDescent="0.2">
      <c r="S4027" s="58">
        <v>5.0089068077667553</v>
      </c>
      <c r="T4027" s="58">
        <v>10.463407786206878</v>
      </c>
      <c r="U4027" s="58">
        <v>4.8374677935390338</v>
      </c>
      <c r="V4027" s="58">
        <v>11.49140147849131</v>
      </c>
      <c r="W4027" s="58">
        <v>0.8117118921837051</v>
      </c>
      <c r="X4027" s="58">
        <v>0.73240825547702593</v>
      </c>
      <c r="Y4027" s="58">
        <v>0.84441055877276683</v>
      </c>
      <c r="Z4027" s="58">
        <v>0.91452720573825852</v>
      </c>
    </row>
    <row r="4028" spans="19:26" x14ac:dyDescent="0.2">
      <c r="S4028" s="58">
        <v>4.8806993160823939</v>
      </c>
      <c r="T4028" s="58">
        <v>10.186406998935993</v>
      </c>
      <c r="U4028" s="58">
        <v>4.5570549954198407</v>
      </c>
      <c r="V4028" s="58">
        <v>10.753195864468292</v>
      </c>
      <c r="W4028" s="58">
        <v>0.82673722978154096</v>
      </c>
      <c r="X4028" s="58">
        <v>0.5970745769338297</v>
      </c>
      <c r="Y4028" s="58">
        <v>0.83246578598482501</v>
      </c>
      <c r="Z4028" s="58">
        <v>0.9024257987783556</v>
      </c>
    </row>
    <row r="4029" spans="19:26" x14ac:dyDescent="0.2">
      <c r="S4029" s="58">
        <v>3.3364094714897208</v>
      </c>
      <c r="T4029" s="58">
        <v>5.0880329658513324</v>
      </c>
      <c r="U4029" s="58">
        <v>3.2627740234838267</v>
      </c>
      <c r="V4029" s="58">
        <v>7.2761058717422378</v>
      </c>
      <c r="W4029" s="58">
        <v>0.87405558816158313</v>
      </c>
      <c r="X4029" s="58">
        <v>0.57776166551877095</v>
      </c>
      <c r="Y4029" s="58">
        <v>0.83734815668876506</v>
      </c>
      <c r="Z4029" s="58">
        <v>0.92695448026833172</v>
      </c>
    </row>
    <row r="4030" spans="19:26" x14ac:dyDescent="0.2">
      <c r="S4030" s="58">
        <v>3.0414009194295635</v>
      </c>
      <c r="T4030" s="58">
        <v>4.3128999891706341</v>
      </c>
      <c r="U4030" s="58">
        <v>3.1914089540314396</v>
      </c>
      <c r="V4030" s="58">
        <v>3.3451069806223934</v>
      </c>
      <c r="W4030" s="58">
        <v>0.84387350133038697</v>
      </c>
      <c r="X4030" s="58">
        <v>0.59227547982783879</v>
      </c>
      <c r="Y4030" s="58">
        <v>0.85932452029726158</v>
      </c>
      <c r="Z4030" s="58">
        <v>0.95077327517247034</v>
      </c>
    </row>
    <row r="4031" spans="19:26" x14ac:dyDescent="0.2">
      <c r="S4031" s="58">
        <v>3.6064717949644551</v>
      </c>
      <c r="T4031" s="58">
        <v>5.7294444429707525</v>
      </c>
      <c r="U4031" s="58">
        <v>3.6611128425181989</v>
      </c>
      <c r="V4031" s="58">
        <v>5.5257846045467929</v>
      </c>
      <c r="W4031" s="58">
        <v>0.77465601402978301</v>
      </c>
      <c r="X4031" s="58">
        <v>0.64315087121096848</v>
      </c>
      <c r="Y4031" s="58">
        <v>0.78922377019494361</v>
      </c>
      <c r="Z4031" s="58">
        <v>0.93267631206542223</v>
      </c>
    </row>
    <row r="4032" spans="19:26" x14ac:dyDescent="0.2">
      <c r="S4032" s="58">
        <v>4.1683798414640965</v>
      </c>
      <c r="T4032" s="58">
        <v>7.2389435761263359</v>
      </c>
      <c r="U4032" s="58">
        <v>4.5246765323469997</v>
      </c>
      <c r="V4032" s="58">
        <v>9.1215499444060306</v>
      </c>
      <c r="W4032" s="58">
        <v>0.84233277095624282</v>
      </c>
      <c r="X4032" s="58">
        <v>0.72664592312980969</v>
      </c>
      <c r="Y4032" s="58">
        <v>0.87005817840420752</v>
      </c>
      <c r="Z4032" s="58">
        <v>0.93441214555518581</v>
      </c>
    </row>
    <row r="4033" spans="19:26" x14ac:dyDescent="0.2">
      <c r="S4033" s="58">
        <v>5.3190876620629064</v>
      </c>
      <c r="T4033" s="58">
        <v>10.890105500107232</v>
      </c>
      <c r="U4033" s="58">
        <v>5.2147083106798569</v>
      </c>
      <c r="V4033" s="58">
        <v>10.881340830406334</v>
      </c>
      <c r="W4033" s="58">
        <v>0.75736613840116729</v>
      </c>
      <c r="X4033" s="58">
        <v>0.78255075405041963</v>
      </c>
      <c r="Y4033" s="58">
        <v>0.86522135222861218</v>
      </c>
      <c r="Z4033" s="58">
        <v>0.9285819979841754</v>
      </c>
    </row>
    <row r="4034" spans="19:26" x14ac:dyDescent="0.2">
      <c r="S4034" s="58">
        <v>4.5806317785120036</v>
      </c>
      <c r="T4034" s="58">
        <v>9.003420909640953</v>
      </c>
      <c r="U4034" s="58">
        <v>4.9744441594952438</v>
      </c>
      <c r="V4034" s="58">
        <v>9.8489091707914511</v>
      </c>
      <c r="W4034" s="58">
        <v>0.7854672903975527</v>
      </c>
      <c r="X4034" s="58">
        <v>0.72024678809561304</v>
      </c>
      <c r="Y4034" s="58">
        <v>0.7931299618669545</v>
      </c>
      <c r="Z4034" s="58">
        <v>0.91493882784131708</v>
      </c>
    </row>
    <row r="4035" spans="19:26" x14ac:dyDescent="0.2">
      <c r="S4035" s="58">
        <v>4.2169288535829343</v>
      </c>
      <c r="T4035" s="58">
        <v>6.9060768901882694</v>
      </c>
      <c r="U4035" s="58">
        <v>3.5468555590828732</v>
      </c>
      <c r="V4035" s="58">
        <v>6.7781517719075834</v>
      </c>
      <c r="W4035" s="58">
        <v>0.69391346849385516</v>
      </c>
      <c r="X4035" s="58">
        <v>0.6789154903282123</v>
      </c>
      <c r="Y4035" s="58">
        <v>0.81941453217614335</v>
      </c>
      <c r="Z4035" s="58">
        <v>0.95343811322623673</v>
      </c>
    </row>
    <row r="4036" spans="19:26" x14ac:dyDescent="0.2">
      <c r="S4036" s="58">
        <v>6.4668960390228465</v>
      </c>
      <c r="T4036" s="58">
        <v>15.924913495109365</v>
      </c>
      <c r="U4036" s="58">
        <v>6.9733596159410514</v>
      </c>
      <c r="V4036" s="58">
        <v>16.696307566793294</v>
      </c>
      <c r="W4036" s="58">
        <v>0.71960115267404245</v>
      </c>
      <c r="X4036" s="58">
        <v>0.61762323984269685</v>
      </c>
      <c r="Y4036" s="58">
        <v>0.86617220154449936</v>
      </c>
      <c r="Z4036" s="58">
        <v>0.9037943961130992</v>
      </c>
    </row>
    <row r="4037" spans="19:26" x14ac:dyDescent="0.2">
      <c r="S4037" s="58">
        <v>3.0190346464216584</v>
      </c>
      <c r="T4037" s="58">
        <v>4.2588853129208335</v>
      </c>
      <c r="U4037" s="58">
        <v>2.9997528980975141</v>
      </c>
      <c r="V4037" s="58">
        <v>4.6087451679997375</v>
      </c>
      <c r="W4037" s="58">
        <v>0.83942526275246621</v>
      </c>
      <c r="X4037" s="58">
        <v>0.5823404533291453</v>
      </c>
      <c r="Y4037" s="58">
        <v>0.85968462484997143</v>
      </c>
      <c r="Z4037" s="58">
        <v>0.95103757650527565</v>
      </c>
    </row>
    <row r="4038" spans="19:26" x14ac:dyDescent="0.2">
      <c r="S4038" s="58">
        <v>3.4143714720267719</v>
      </c>
      <c r="T4038" s="58">
        <v>5.1870656422483643</v>
      </c>
      <c r="U4038" s="58">
        <v>3.2455926823742711</v>
      </c>
      <c r="V4038" s="58">
        <v>5.8979144876187917</v>
      </c>
      <c r="W4038" s="58">
        <v>0.76529169915863082</v>
      </c>
      <c r="X4038" s="58">
        <v>0.66301365510675492</v>
      </c>
      <c r="Y4038" s="58">
        <v>0.7949216996596653</v>
      </c>
      <c r="Z4038" s="58">
        <v>0.94599166593271655</v>
      </c>
    </row>
    <row r="4039" spans="19:26" x14ac:dyDescent="0.2">
      <c r="S4039" s="58">
        <v>3.6873204089009746</v>
      </c>
      <c r="T4039" s="58">
        <v>5.9952263805365531</v>
      </c>
      <c r="U4039" s="58">
        <v>3.3976854892415611</v>
      </c>
      <c r="V4039" s="58">
        <v>6.246810602744163</v>
      </c>
      <c r="W4039" s="58">
        <v>0.78722232364341038</v>
      </c>
      <c r="X4039" s="58">
        <v>0.73048513492621336</v>
      </c>
      <c r="Y4039" s="58">
        <v>0.78840379693570217</v>
      </c>
      <c r="Z4039" s="58">
        <v>0.93735931440888953</v>
      </c>
    </row>
    <row r="4040" spans="19:26" x14ac:dyDescent="0.2">
      <c r="S4040" s="58">
        <v>5.5337092159740378</v>
      </c>
      <c r="T4040" s="58">
        <v>11.712972253765907</v>
      </c>
      <c r="U4040" s="58">
        <v>5.9913949509929507</v>
      </c>
      <c r="V4040" s="58">
        <v>15.663564902411133</v>
      </c>
      <c r="W4040" s="58">
        <v>0.7494437896566073</v>
      </c>
      <c r="X4040" s="58">
        <v>0.66249298049744199</v>
      </c>
      <c r="Y4040" s="58">
        <v>0.86593978066426913</v>
      </c>
      <c r="Z4040" s="58">
        <v>0.91551141876448028</v>
      </c>
    </row>
    <row r="4041" spans="19:26" x14ac:dyDescent="0.2">
      <c r="S4041" s="58">
        <v>5.761556340430726</v>
      </c>
      <c r="T4041" s="58">
        <v>14.177342622612025</v>
      </c>
      <c r="U4041" s="58">
        <v>5.6927390688076738</v>
      </c>
      <c r="V4041" s="58">
        <v>12.59202436945225</v>
      </c>
      <c r="W4041" s="58">
        <v>0.74367186025088838</v>
      </c>
      <c r="X4041" s="58">
        <v>0.69590232874155189</v>
      </c>
      <c r="Y4041" s="58">
        <v>0.80527892228525899</v>
      </c>
      <c r="Z4041" s="58">
        <v>0.90255440280259203</v>
      </c>
    </row>
    <row r="4042" spans="19:26" x14ac:dyDescent="0.2">
      <c r="S4042" s="58">
        <v>4.5038780411765327</v>
      </c>
      <c r="T4042" s="58">
        <v>8.5133008000516881</v>
      </c>
      <c r="U4042" s="58">
        <v>4.6286225064726327</v>
      </c>
      <c r="V4042" s="58">
        <v>7.6488824479182043</v>
      </c>
      <c r="W4042" s="58">
        <v>0.78071973714534759</v>
      </c>
      <c r="X4042" s="58">
        <v>0.68759858391965201</v>
      </c>
      <c r="Y4042" s="58">
        <v>0.80734597730654067</v>
      </c>
      <c r="Z4042" s="58">
        <v>0.91830807299977268</v>
      </c>
    </row>
    <row r="4043" spans="19:26" x14ac:dyDescent="0.2">
      <c r="S4043" s="58">
        <v>9.0502389792636215</v>
      </c>
      <c r="T4043" s="58">
        <v>42.383176717539378</v>
      </c>
      <c r="U4043" s="58">
        <v>8.2122070167646033</v>
      </c>
      <c r="V4043" s="58">
        <v>31.203669176992072</v>
      </c>
      <c r="W4043" s="58">
        <v>0.69766345938620367</v>
      </c>
      <c r="X4043" s="58">
        <v>0.69097589544186888</v>
      </c>
      <c r="Y4043" s="58">
        <v>0.87880782658386214</v>
      </c>
      <c r="Z4043" s="58">
        <v>0.8860992942295709</v>
      </c>
    </row>
    <row r="4044" spans="19:26" x14ac:dyDescent="0.2">
      <c r="S4044" s="58">
        <v>5.8705562054372784</v>
      </c>
      <c r="T4044" s="58">
        <v>13.651023261416627</v>
      </c>
      <c r="U4044" s="58">
        <v>5.7260974925579102</v>
      </c>
      <c r="V4044" s="58">
        <v>13.116361598323277</v>
      </c>
      <c r="W4044" s="58">
        <v>0.74413912727250409</v>
      </c>
      <c r="X4044" s="58">
        <v>0.71260362824331203</v>
      </c>
      <c r="Y4044" s="58">
        <v>0.84867979718323139</v>
      </c>
      <c r="Z4044" s="58">
        <v>0.9109927893543972</v>
      </c>
    </row>
    <row r="4045" spans="19:26" x14ac:dyDescent="0.2">
      <c r="S4045" s="58">
        <v>4.7128750836949358</v>
      </c>
      <c r="T4045" s="58">
        <v>9.0248322495036497</v>
      </c>
      <c r="U4045" s="58">
        <v>4.7596604687107007</v>
      </c>
      <c r="V4045" s="58">
        <v>9.3149036078387653</v>
      </c>
      <c r="W4045" s="58">
        <v>0.79980564378806507</v>
      </c>
      <c r="X4045" s="58">
        <v>0.62696663039097833</v>
      </c>
      <c r="Y4045" s="58">
        <v>0.85200917678596477</v>
      </c>
      <c r="Z4045" s="58">
        <v>0.91517227714260851</v>
      </c>
    </row>
    <row r="4046" spans="19:26" x14ac:dyDescent="0.2">
      <c r="S4046" s="58">
        <v>8.2123697231169466</v>
      </c>
      <c r="T4046" s="58">
        <v>45.184889148556223</v>
      </c>
      <c r="U4046" s="58">
        <v>8.5403098438413476</v>
      </c>
      <c r="V4046" s="58">
        <v>34.85864523421337</v>
      </c>
      <c r="W4046" s="58">
        <v>0.77551345162936947</v>
      </c>
      <c r="X4046" s="58">
        <v>0.72279285361855128</v>
      </c>
      <c r="Y4046" s="58">
        <v>0.86797103424245237</v>
      </c>
      <c r="Z4046" s="58">
        <v>0.88156946761653188</v>
      </c>
    </row>
    <row r="4047" spans="19:26" x14ac:dyDescent="0.2">
      <c r="S4047" s="58">
        <v>3.3961892430506517</v>
      </c>
      <c r="T4047" s="58">
        <v>5.0917122236414238</v>
      </c>
      <c r="U4047" s="58">
        <v>3.3045982272085124</v>
      </c>
      <c r="V4047" s="58">
        <v>4.6903958442863329</v>
      </c>
      <c r="W4047" s="58">
        <v>0.80267038745522934</v>
      </c>
      <c r="X4047" s="58">
        <v>0.68656797638623457</v>
      </c>
      <c r="Y4047" s="58">
        <v>0.84180702494494508</v>
      </c>
      <c r="Z4047" s="58">
        <v>0.95665984447058805</v>
      </c>
    </row>
    <row r="4048" spans="19:26" x14ac:dyDescent="0.2">
      <c r="S4048" s="58">
        <v>4.5244911571262376</v>
      </c>
      <c r="T4048" s="58">
        <v>8.2983101038749396</v>
      </c>
      <c r="U4048" s="58">
        <v>4.2510220362697222</v>
      </c>
      <c r="V4048" s="58">
        <v>7.29400125167622</v>
      </c>
      <c r="W4048" s="58">
        <v>0.76271701572204698</v>
      </c>
      <c r="X4048" s="58">
        <v>0.70874119817626235</v>
      </c>
      <c r="Y4048" s="58">
        <v>0.82442393773471589</v>
      </c>
      <c r="Z4048" s="58">
        <v>0.92820286923208806</v>
      </c>
    </row>
    <row r="4049" spans="19:26" x14ac:dyDescent="0.2">
      <c r="S4049" s="58">
        <v>3.9856050260198082</v>
      </c>
      <c r="T4049" s="58">
        <v>6.3918928820064878</v>
      </c>
      <c r="U4049" s="58">
        <v>3.9735825062747896</v>
      </c>
      <c r="V4049" s="58">
        <v>6.5446910935831824</v>
      </c>
      <c r="W4049" s="58">
        <v>0.75088276817560307</v>
      </c>
      <c r="X4049" s="58">
        <v>0.63186036446429472</v>
      </c>
      <c r="Y4049" s="58">
        <v>0.85426293139080656</v>
      </c>
      <c r="Z4049" s="58">
        <v>0.94582985904917782</v>
      </c>
    </row>
    <row r="4050" spans="19:26" x14ac:dyDescent="0.2">
      <c r="S4050" s="58">
        <v>9.6508244204937235</v>
      </c>
      <c r="T4050" s="58">
        <v>51.218749762452298</v>
      </c>
      <c r="U4050" s="58">
        <v>9.8908478517080809</v>
      </c>
      <c r="V4050" s="58">
        <v>63.154948747197899</v>
      </c>
      <c r="W4050" s="58">
        <v>0.6820308322713905</v>
      </c>
      <c r="X4050" s="58">
        <v>0.58604913580831808</v>
      </c>
      <c r="Y4050" s="58">
        <v>0.87921648012091036</v>
      </c>
      <c r="Z4050" s="58">
        <v>0.8813201577569072</v>
      </c>
    </row>
    <row r="4051" spans="19:26" x14ac:dyDescent="0.2">
      <c r="S4051" s="58">
        <v>4.9025415356798394</v>
      </c>
      <c r="T4051" s="58">
        <v>9.6388951850414788</v>
      </c>
      <c r="U4051" s="58">
        <v>5.0796262894662263</v>
      </c>
      <c r="V4051" s="58">
        <v>10.933914590007982</v>
      </c>
      <c r="W4051" s="58">
        <v>0.79648939191404111</v>
      </c>
      <c r="X4051" s="58">
        <v>0.69719911837259596</v>
      </c>
      <c r="Y4051" s="58">
        <v>0.86218845019798074</v>
      </c>
      <c r="Z4051" s="58">
        <v>0.9205042112284828</v>
      </c>
    </row>
    <row r="4052" spans="19:26" x14ac:dyDescent="0.2">
      <c r="S4052" s="58">
        <v>5.2250718553512074</v>
      </c>
      <c r="T4052" s="58">
        <v>10.185339709190105</v>
      </c>
      <c r="U4052" s="58">
        <v>4.7962265970195013</v>
      </c>
      <c r="V4052" s="58">
        <v>9.0413740411875061</v>
      </c>
      <c r="W4052" s="58">
        <v>0.71390263897410566</v>
      </c>
      <c r="X4052" s="58">
        <v>0.66708605940905774</v>
      </c>
      <c r="Y4052" s="58">
        <v>0.84409389030923443</v>
      </c>
      <c r="Z4052" s="58">
        <v>0.9257495162568018</v>
      </c>
    </row>
    <row r="4053" spans="19:26" x14ac:dyDescent="0.2">
      <c r="S4053" s="58">
        <v>7.425518716988992</v>
      </c>
      <c r="T4053" s="58">
        <v>32.189264137410021</v>
      </c>
      <c r="U4053" s="58">
        <v>7.8132948374680744</v>
      </c>
      <c r="V4053" s="58">
        <v>22.601781280257796</v>
      </c>
      <c r="W4053" s="58">
        <v>0.79523385539067182</v>
      </c>
      <c r="X4053" s="58">
        <v>0.5603269103532702</v>
      </c>
      <c r="Y4053" s="58">
        <v>0.85443229780926266</v>
      </c>
      <c r="Z4053" s="58">
        <v>0.88057171834565751</v>
      </c>
    </row>
    <row r="4054" spans="19:26" x14ac:dyDescent="0.2">
      <c r="S4054" s="58">
        <v>4.1450565866227267</v>
      </c>
      <c r="T4054" s="58">
        <v>7.1827766779112432</v>
      </c>
      <c r="U4054" s="58">
        <v>4.1426961357223373</v>
      </c>
      <c r="V4054" s="58">
        <v>6.9935202224628004</v>
      </c>
      <c r="W4054" s="58">
        <v>0.78437704974610334</v>
      </c>
      <c r="X4054" s="58">
        <v>0.55834471322856893</v>
      </c>
      <c r="Y4054" s="58">
        <v>0.82125841559400781</v>
      </c>
      <c r="Z4054" s="58">
        <v>0.91584727998323301</v>
      </c>
    </row>
    <row r="4055" spans="19:26" x14ac:dyDescent="0.2">
      <c r="S4055" s="58">
        <v>3.7493739011482807</v>
      </c>
      <c r="T4055" s="58">
        <v>5.9107034143330086</v>
      </c>
      <c r="U4055" s="58">
        <v>3.7575646884306462</v>
      </c>
      <c r="V4055" s="58">
        <v>5.3947980057969138</v>
      </c>
      <c r="W4055" s="58">
        <v>0.7516207938339724</v>
      </c>
      <c r="X4055" s="58">
        <v>0.59626363929962212</v>
      </c>
      <c r="Y4055" s="58">
        <v>0.82009186300687231</v>
      </c>
      <c r="Z4055" s="58">
        <v>0.93722149905861918</v>
      </c>
    </row>
    <row r="4056" spans="19:26" x14ac:dyDescent="0.2">
      <c r="S4056" s="58">
        <v>5.5572479758735529</v>
      </c>
      <c r="T4056" s="58">
        <v>11.097995515617553</v>
      </c>
      <c r="U4056" s="58">
        <v>5.5159250239834341</v>
      </c>
      <c r="V4056" s="58">
        <v>12.785496806976697</v>
      </c>
      <c r="W4056" s="58">
        <v>0.72305330222165631</v>
      </c>
      <c r="X4056" s="58">
        <v>0.6732061138939146</v>
      </c>
      <c r="Y4056" s="58">
        <v>0.88472800068851554</v>
      </c>
      <c r="Z4056" s="58">
        <v>0.92710158632391337</v>
      </c>
    </row>
    <row r="4057" spans="19:26" x14ac:dyDescent="0.2">
      <c r="S4057" s="58">
        <v>5.6172352840614854</v>
      </c>
      <c r="T4057" s="58">
        <v>13.863776433249454</v>
      </c>
      <c r="U4057" s="58">
        <v>5.1911346057148711</v>
      </c>
      <c r="V4057" s="58">
        <v>14.958764354731436</v>
      </c>
      <c r="W4057" s="58">
        <v>0.79838789398144028</v>
      </c>
      <c r="X4057" s="58">
        <v>0.71079188431583729</v>
      </c>
      <c r="Y4057" s="58">
        <v>0.82814740870634473</v>
      </c>
      <c r="Z4057" s="58">
        <v>0.90149112792341723</v>
      </c>
    </row>
    <row r="4058" spans="19:26" x14ac:dyDescent="0.2">
      <c r="S4058" s="58">
        <v>5.4801613466117187</v>
      </c>
      <c r="T4058" s="58">
        <v>11.392965747160329</v>
      </c>
      <c r="U4058" s="58">
        <v>5.6837586281814589</v>
      </c>
      <c r="V4058" s="58">
        <v>10.91359947408778</v>
      </c>
      <c r="W4058" s="58">
        <v>0.74071781250847413</v>
      </c>
      <c r="X4058" s="58">
        <v>0.56940175810802363</v>
      </c>
      <c r="Y4058" s="58">
        <v>0.86186994173968068</v>
      </c>
      <c r="Z4058" s="58">
        <v>0.90910052996721169</v>
      </c>
    </row>
    <row r="4059" spans="19:26" x14ac:dyDescent="0.2">
      <c r="S4059" s="58">
        <v>4.2644678991464247</v>
      </c>
      <c r="T4059" s="58">
        <v>8.1642390086302186</v>
      </c>
      <c r="U4059" s="58">
        <v>4.5521590599138131</v>
      </c>
      <c r="V4059" s="58">
        <v>11.310012925944465</v>
      </c>
      <c r="W4059" s="58">
        <v>0.88434147703171728</v>
      </c>
      <c r="X4059" s="58">
        <v>0.67401371390050646</v>
      </c>
      <c r="Y4059" s="58">
        <v>0.81170169902289169</v>
      </c>
      <c r="Z4059" s="58">
        <v>0.90802907219145446</v>
      </c>
    </row>
    <row r="4060" spans="19:26" x14ac:dyDescent="0.2">
      <c r="S4060" s="58">
        <v>4.4205800521444472</v>
      </c>
      <c r="T4060" s="58">
        <v>7.345167249487794</v>
      </c>
      <c r="U4060" s="58">
        <v>4.2379721417756544</v>
      </c>
      <c r="V4060" s="58">
        <v>7.3436852305609648</v>
      </c>
      <c r="W4060" s="58">
        <v>0.73230289480790489</v>
      </c>
      <c r="X4060" s="58">
        <v>0.56602117589453704</v>
      </c>
      <c r="Y4060" s="58">
        <v>0.88522947161993326</v>
      </c>
      <c r="Z4060" s="58">
        <v>0.93724543631504675</v>
      </c>
    </row>
    <row r="4061" spans="19:26" x14ac:dyDescent="0.2">
      <c r="S4061" s="58">
        <v>5.8348595247164869</v>
      </c>
      <c r="T4061" s="58">
        <v>13.386274950199635</v>
      </c>
      <c r="U4061" s="58">
        <v>5.5738113841353485</v>
      </c>
      <c r="V4061" s="58">
        <v>14.3490652169491</v>
      </c>
      <c r="W4061" s="58">
        <v>0.71018211506180473</v>
      </c>
      <c r="X4061" s="58">
        <v>0.72001473293228302</v>
      </c>
      <c r="Y4061" s="58">
        <v>0.81796249776644947</v>
      </c>
      <c r="Z4061" s="58">
        <v>0.9127961193969385</v>
      </c>
    </row>
    <row r="4062" spans="19:26" x14ac:dyDescent="0.2">
      <c r="S4062" s="58">
        <v>5.5448335475935586</v>
      </c>
      <c r="T4062" s="58">
        <v>14.746629747709891</v>
      </c>
      <c r="U4062" s="58">
        <v>4.9859499020403408</v>
      </c>
      <c r="V4062" s="58">
        <v>14.626802511648847</v>
      </c>
      <c r="W4062" s="58">
        <v>0.84693993608416818</v>
      </c>
      <c r="X4062" s="58">
        <v>0.5962174590956445</v>
      </c>
      <c r="Y4062" s="58">
        <v>0.8140775283405528</v>
      </c>
      <c r="Z4062" s="58">
        <v>0.88950297595205274</v>
      </c>
    </row>
    <row r="4063" spans="19:26" x14ac:dyDescent="0.2">
      <c r="S4063" s="58">
        <v>3.8267745492815792</v>
      </c>
      <c r="T4063" s="58">
        <v>6.6016093439500896</v>
      </c>
      <c r="U4063" s="58">
        <v>3.9253224409158234</v>
      </c>
      <c r="V4063" s="58">
        <v>8.3828037599714982</v>
      </c>
      <c r="W4063" s="58">
        <v>0.87739912660344199</v>
      </c>
      <c r="X4063" s="58">
        <v>0.77512777796547128</v>
      </c>
      <c r="Y4063" s="58">
        <v>0.80729222921614752</v>
      </c>
      <c r="Z4063" s="58">
        <v>0.92609402330013513</v>
      </c>
    </row>
    <row r="4064" spans="19:26" x14ac:dyDescent="0.2">
      <c r="S4064" s="58">
        <v>4.1131572327898374</v>
      </c>
      <c r="T4064" s="58">
        <v>6.8290665555266905</v>
      </c>
      <c r="U4064" s="58">
        <v>4.7693185714744324</v>
      </c>
      <c r="V4064" s="58">
        <v>6.9156455912107786</v>
      </c>
      <c r="W4064" s="58">
        <v>0.71480184154765047</v>
      </c>
      <c r="X4064" s="58">
        <v>0.67113117654413279</v>
      </c>
      <c r="Y4064" s="58">
        <v>0.80382211385948388</v>
      </c>
      <c r="Z4064" s="58">
        <v>0.94210368816932222</v>
      </c>
    </row>
    <row r="4065" spans="19:26" x14ac:dyDescent="0.2">
      <c r="S4065" s="58">
        <v>6.1733934523217293</v>
      </c>
      <c r="T4065" s="58">
        <v>15.559317707981368</v>
      </c>
      <c r="U4065" s="58">
        <v>6.3204047907748926</v>
      </c>
      <c r="V4065" s="58">
        <v>16.249724009910178</v>
      </c>
      <c r="W4065" s="58">
        <v>0.72886259500841299</v>
      </c>
      <c r="X4065" s="58">
        <v>0.67022931530214302</v>
      </c>
      <c r="Y4065" s="58">
        <v>0.83069965129000767</v>
      </c>
      <c r="Z4065" s="58">
        <v>0.90282556654359569</v>
      </c>
    </row>
    <row r="4066" spans="19:26" x14ac:dyDescent="0.2">
      <c r="S4066" s="58">
        <v>3.8090757410843898</v>
      </c>
      <c r="T4066" s="58">
        <v>5.9765613978043959</v>
      </c>
      <c r="U4066" s="58">
        <v>4.1172762929609386</v>
      </c>
      <c r="V4066" s="58">
        <v>6.6966154808354856</v>
      </c>
      <c r="W4066" s="58">
        <v>0.74589661522622486</v>
      </c>
      <c r="X4066" s="58">
        <v>0.62173231000356022</v>
      </c>
      <c r="Y4066" s="58">
        <v>0.83753207674535357</v>
      </c>
      <c r="Z4066" s="58">
        <v>0.94626459694433551</v>
      </c>
    </row>
    <row r="4067" spans="19:26" x14ac:dyDescent="0.2">
      <c r="S4067" s="58">
        <v>4.4259374047988587</v>
      </c>
      <c r="T4067" s="58">
        <v>8.1645908022733664</v>
      </c>
      <c r="U4067" s="58">
        <v>3.6040976701263951</v>
      </c>
      <c r="V4067" s="58">
        <v>6.4629685232361149</v>
      </c>
      <c r="W4067" s="58">
        <v>0.80108919172148929</v>
      </c>
      <c r="X4067" s="58">
        <v>0.75467320128537885</v>
      </c>
      <c r="Y4067" s="58">
        <v>0.82973241805896925</v>
      </c>
      <c r="Z4067" s="58">
        <v>0.92809890627329317</v>
      </c>
    </row>
    <row r="4068" spans="19:26" x14ac:dyDescent="0.2">
      <c r="S4068" s="58">
        <v>5.562827724934154</v>
      </c>
      <c r="T4068" s="58">
        <v>13.879113821366916</v>
      </c>
      <c r="U4068" s="58">
        <v>5.0140094166887152</v>
      </c>
      <c r="V4068" s="58">
        <v>14.104169100942556</v>
      </c>
      <c r="W4068" s="58">
        <v>0.77657308212607712</v>
      </c>
      <c r="X4068" s="58">
        <v>0.59604983819564894</v>
      </c>
      <c r="Y4068" s="58">
        <v>0.79858844674628982</v>
      </c>
      <c r="Z4068" s="58">
        <v>0.89378353371697006</v>
      </c>
    </row>
    <row r="4069" spans="19:26" x14ac:dyDescent="0.2">
      <c r="S4069" s="58">
        <v>4.9084707529828213</v>
      </c>
      <c r="T4069" s="58">
        <v>9.6124255620479815</v>
      </c>
      <c r="U4069" s="58">
        <v>4.4469761713164777</v>
      </c>
      <c r="V4069" s="58">
        <v>10.778591807462188</v>
      </c>
      <c r="W4069" s="58">
        <v>0.8177493445314763</v>
      </c>
      <c r="X4069" s="58">
        <v>0.62642311999023326</v>
      </c>
      <c r="Y4069" s="58">
        <v>0.8857685971892435</v>
      </c>
      <c r="Z4069" s="58">
        <v>0.91490496677456945</v>
      </c>
    </row>
    <row r="4070" spans="19:26" x14ac:dyDescent="0.2">
      <c r="S4070" s="58">
        <v>3.2888271065912082</v>
      </c>
      <c r="T4070" s="58">
        <v>5.0344749581310371</v>
      </c>
      <c r="U4070" s="58">
        <v>3.3201597292202059</v>
      </c>
      <c r="V4070" s="58">
        <v>4.473040648714159</v>
      </c>
      <c r="W4070" s="58">
        <v>0.83835595520134021</v>
      </c>
      <c r="X4070" s="58">
        <v>0.69057235425278618</v>
      </c>
      <c r="Y4070" s="58">
        <v>0.79003219885675136</v>
      </c>
      <c r="Z4070" s="58">
        <v>0.93557569717095002</v>
      </c>
    </row>
    <row r="4071" spans="19:26" x14ac:dyDescent="0.2">
      <c r="S4071" s="58">
        <v>6.9855440920379763</v>
      </c>
      <c r="T4071" s="58">
        <v>27.064501027366912</v>
      </c>
      <c r="U4071" s="58">
        <v>6.7908186086986717</v>
      </c>
      <c r="V4071" s="58">
        <v>24.252662513819153</v>
      </c>
      <c r="W4071" s="58">
        <v>0.82527978909428257</v>
      </c>
      <c r="X4071" s="58">
        <v>0.55414459325967813</v>
      </c>
      <c r="Y4071" s="58">
        <v>0.85801296725349296</v>
      </c>
      <c r="Z4071" s="58">
        <v>0.88162702672595028</v>
      </c>
    </row>
    <row r="4072" spans="19:26" x14ac:dyDescent="0.2">
      <c r="S4072" s="58">
        <v>3.8103266486527141</v>
      </c>
      <c r="T4072" s="58">
        <v>6.4674703710229764</v>
      </c>
      <c r="U4072" s="58">
        <v>3.4985754471052197</v>
      </c>
      <c r="V4072" s="58">
        <v>6.8530760423881114</v>
      </c>
      <c r="W4072" s="58">
        <v>0.88155531657101571</v>
      </c>
      <c r="X4072" s="58">
        <v>0.73122863140833005</v>
      </c>
      <c r="Y4072" s="58">
        <v>0.82659712667891738</v>
      </c>
      <c r="Z4072" s="58">
        <v>0.9269048343080255</v>
      </c>
    </row>
    <row r="4073" spans="19:26" x14ac:dyDescent="0.2">
      <c r="S4073" s="58">
        <v>6.4296664319799008</v>
      </c>
      <c r="T4073" s="58">
        <v>19.866595715001537</v>
      </c>
      <c r="U4073" s="58">
        <v>5.568639324114022</v>
      </c>
      <c r="V4073" s="58">
        <v>19.767545594305577</v>
      </c>
      <c r="W4073" s="58">
        <v>0.74678225218293826</v>
      </c>
      <c r="X4073" s="58">
        <v>0.69043822936076604</v>
      </c>
      <c r="Y4073" s="58">
        <v>0.79865298347781388</v>
      </c>
      <c r="Z4073" s="58">
        <v>0.89190156649733043</v>
      </c>
    </row>
    <row r="4074" spans="19:26" x14ac:dyDescent="0.2">
      <c r="S4074" s="58">
        <v>4.8778681078574593</v>
      </c>
      <c r="T4074" s="58">
        <v>9.3624058311870364</v>
      </c>
      <c r="U4074" s="58">
        <v>4.8850241872937934</v>
      </c>
      <c r="V4074" s="58">
        <v>9.1185144638055089</v>
      </c>
      <c r="W4074" s="58">
        <v>0.78176229751614923</v>
      </c>
      <c r="X4074" s="58">
        <v>0.64320190469317007</v>
      </c>
      <c r="Y4074" s="58">
        <v>0.86630111476302185</v>
      </c>
      <c r="Z4074" s="58">
        <v>0.91974020393160349</v>
      </c>
    </row>
    <row r="4075" spans="19:26" x14ac:dyDescent="0.2">
      <c r="S4075" s="58">
        <v>5.7663699139318103</v>
      </c>
      <c r="T4075" s="58">
        <v>15.294553319198091</v>
      </c>
      <c r="U4075" s="58">
        <v>5.2988331712920633</v>
      </c>
      <c r="V4075" s="58">
        <v>17.039734138644469</v>
      </c>
      <c r="W4075" s="58">
        <v>0.81411978687585651</v>
      </c>
      <c r="X4075" s="58">
        <v>0.70244561457152166</v>
      </c>
      <c r="Y4075" s="58">
        <v>0.82620055057052</v>
      </c>
      <c r="Z4075" s="58">
        <v>0.89661802770239296</v>
      </c>
    </row>
    <row r="4076" spans="19:26" x14ac:dyDescent="0.2">
      <c r="S4076" s="58">
        <v>4.9881889195093772</v>
      </c>
      <c r="T4076" s="58">
        <v>10.525439996944877</v>
      </c>
      <c r="U4076" s="58">
        <v>4.8451737424338353</v>
      </c>
      <c r="V4076" s="58">
        <v>10.770960378266929</v>
      </c>
      <c r="W4076" s="58">
        <v>0.79794896049081809</v>
      </c>
      <c r="X4076" s="58">
        <v>0.7141072380892135</v>
      </c>
      <c r="Y4076" s="58">
        <v>0.82260646685072392</v>
      </c>
      <c r="Z4076" s="58">
        <v>0.91116977390498444</v>
      </c>
    </row>
    <row r="4077" spans="19:26" x14ac:dyDescent="0.2">
      <c r="S4077" s="58">
        <v>5.669916575162441</v>
      </c>
      <c r="T4077" s="58">
        <v>13.911388429902667</v>
      </c>
      <c r="U4077" s="58">
        <v>5.8940173503029705</v>
      </c>
      <c r="V4077" s="58">
        <v>16.952253072452791</v>
      </c>
      <c r="W4077" s="58">
        <v>0.80732799851878934</v>
      </c>
      <c r="X4077" s="58">
        <v>0.6884334839106927</v>
      </c>
      <c r="Y4077" s="58">
        <v>0.84627415353816227</v>
      </c>
      <c r="Z4077" s="58">
        <v>0.90137956907113925</v>
      </c>
    </row>
    <row r="4078" spans="19:26" x14ac:dyDescent="0.2">
      <c r="S4078" s="58">
        <v>3.8368488594809689</v>
      </c>
      <c r="T4078" s="58">
        <v>6.1287344296720967</v>
      </c>
      <c r="U4078" s="58">
        <v>3.7587324358809453</v>
      </c>
      <c r="V4078" s="58">
        <v>6.9681520787087017</v>
      </c>
      <c r="W4078" s="58">
        <v>0.75386743130000067</v>
      </c>
      <c r="X4078" s="58">
        <v>0.66367582117331803</v>
      </c>
      <c r="Y4078" s="58">
        <v>0.82545764865346682</v>
      </c>
      <c r="Z4078" s="58">
        <v>0.94527024242368229</v>
      </c>
    </row>
    <row r="4079" spans="19:26" x14ac:dyDescent="0.2">
      <c r="S4079" s="58">
        <v>4.9311210106722152</v>
      </c>
      <c r="T4079" s="58">
        <v>10.72810352037208</v>
      </c>
      <c r="U4079" s="58">
        <v>4.7221638553380894</v>
      </c>
      <c r="V4079" s="58">
        <v>12.519140712280931</v>
      </c>
      <c r="W4079" s="58">
        <v>0.8594491995356135</v>
      </c>
      <c r="X4079" s="58">
        <v>0.66377034544110836</v>
      </c>
      <c r="Y4079" s="58">
        <v>0.83372903623774441</v>
      </c>
      <c r="Z4079" s="58">
        <v>0.90256655720737655</v>
      </c>
    </row>
    <row r="4080" spans="19:26" x14ac:dyDescent="0.2">
      <c r="S4080" s="58">
        <v>5.5342230617794916</v>
      </c>
      <c r="T4080" s="58">
        <v>14.120714093647887</v>
      </c>
      <c r="U4080" s="58">
        <v>5.4855554437062288</v>
      </c>
      <c r="V4080" s="58">
        <v>10.315826905509111</v>
      </c>
      <c r="W4080" s="58">
        <v>0.81407424744468404</v>
      </c>
      <c r="X4080" s="58">
        <v>0.70889139220402819</v>
      </c>
      <c r="Y4080" s="58">
        <v>0.81049599375817594</v>
      </c>
      <c r="Z4080" s="58">
        <v>0.89749722646498609</v>
      </c>
    </row>
    <row r="4081" spans="19:26" x14ac:dyDescent="0.2">
      <c r="S4081" s="58">
        <v>6.4238910874061261</v>
      </c>
      <c r="T4081" s="58">
        <v>22.822942373905317</v>
      </c>
      <c r="U4081" s="58">
        <v>5.6506003529628313</v>
      </c>
      <c r="V4081" s="58">
        <v>18.803556317975236</v>
      </c>
      <c r="W4081" s="58">
        <v>0.82896262222533246</v>
      </c>
      <c r="X4081" s="58">
        <v>0.72842001540148371</v>
      </c>
      <c r="Y4081" s="58">
        <v>0.81680472143876248</v>
      </c>
      <c r="Z4081" s="58">
        <v>0.88701528417099085</v>
      </c>
    </row>
    <row r="4082" spans="19:26" x14ac:dyDescent="0.2">
      <c r="S4082" s="58">
        <v>5.2812730372726389</v>
      </c>
      <c r="T4082" s="58">
        <v>12.520911099024794</v>
      </c>
      <c r="U4082" s="58">
        <v>5.8238747576000875</v>
      </c>
      <c r="V4082" s="58">
        <v>16.169268942604798</v>
      </c>
      <c r="W4082" s="58">
        <v>0.80334322777860045</v>
      </c>
      <c r="X4082" s="58">
        <v>0.77245970981358647</v>
      </c>
      <c r="Y4082" s="58">
        <v>0.80232235251796202</v>
      </c>
      <c r="Z4082" s="58">
        <v>0.90452333866941326</v>
      </c>
    </row>
    <row r="4083" spans="19:26" x14ac:dyDescent="0.2">
      <c r="S4083" s="58">
        <v>3.4271453637642684</v>
      </c>
      <c r="T4083" s="58">
        <v>5.1595836592221547</v>
      </c>
      <c r="U4083" s="58">
        <v>3.2492665540187202</v>
      </c>
      <c r="V4083" s="58">
        <v>5.7819838754310018</v>
      </c>
      <c r="W4083" s="58">
        <v>0.73092722231883223</v>
      </c>
      <c r="X4083" s="58">
        <v>0.55258875400430429</v>
      </c>
      <c r="Y4083" s="58">
        <v>0.78633162657770184</v>
      </c>
      <c r="Z4083" s="58">
        <v>0.93527505315329051</v>
      </c>
    </row>
    <row r="4084" spans="19:26" x14ac:dyDescent="0.2">
      <c r="S4084" s="58">
        <v>4.853227231296362</v>
      </c>
      <c r="T4084" s="58">
        <v>9.3821042653248341</v>
      </c>
      <c r="U4084" s="58">
        <v>4.9511338932026563</v>
      </c>
      <c r="V4084" s="58">
        <v>9.6829968360936487</v>
      </c>
      <c r="W4084" s="58">
        <v>0.79084978118711868</v>
      </c>
      <c r="X4084" s="58">
        <v>0.70673054081617548</v>
      </c>
      <c r="Y4084" s="58">
        <v>0.86311781602155035</v>
      </c>
      <c r="Z4084" s="58">
        <v>0.92383617242407967</v>
      </c>
    </row>
    <row r="4085" spans="19:26" x14ac:dyDescent="0.2">
      <c r="S4085" s="58">
        <v>3.8793317642594962</v>
      </c>
      <c r="T4085" s="58">
        <v>6.310795178922552</v>
      </c>
      <c r="U4085" s="58">
        <v>4.1938131027629915</v>
      </c>
      <c r="V4085" s="58">
        <v>6.6987302880354269</v>
      </c>
      <c r="W4085" s="58">
        <v>0.78414205922675073</v>
      </c>
      <c r="X4085" s="58">
        <v>0.57690660336837873</v>
      </c>
      <c r="Y4085" s="58">
        <v>0.8362051200949816</v>
      </c>
      <c r="Z4085" s="58">
        <v>0.92775699780238141</v>
      </c>
    </row>
    <row r="4086" spans="19:26" x14ac:dyDescent="0.2">
      <c r="S4086" s="58">
        <v>4.6493341748734345</v>
      </c>
      <c r="T4086" s="58">
        <v>9.1511711917563101</v>
      </c>
      <c r="U4086" s="58">
        <v>4.4981243984256993</v>
      </c>
      <c r="V4086" s="58">
        <v>9.6992803536413952</v>
      </c>
      <c r="W4086" s="58">
        <v>0.75813130617298741</v>
      </c>
      <c r="X4086" s="58">
        <v>0.68345252717790828</v>
      </c>
      <c r="Y4086" s="58">
        <v>0.7846904064692628</v>
      </c>
      <c r="Z4086" s="58">
        <v>0.91344660590554427</v>
      </c>
    </row>
    <row r="4087" spans="19:26" x14ac:dyDescent="0.2">
      <c r="S4087" s="58">
        <v>4.3170445086767364</v>
      </c>
      <c r="T4087" s="58">
        <v>8.2650058299900824</v>
      </c>
      <c r="U4087" s="58">
        <v>5.3052887050469328</v>
      </c>
      <c r="V4087" s="58">
        <v>11.301563950635174</v>
      </c>
      <c r="W4087" s="58">
        <v>0.8793715367784386</v>
      </c>
      <c r="X4087" s="58">
        <v>0.74442041881653254</v>
      </c>
      <c r="Y4087" s="58">
        <v>0.82163597375526576</v>
      </c>
      <c r="Z4087" s="58">
        <v>0.91472476421604587</v>
      </c>
    </row>
    <row r="4088" spans="19:26" x14ac:dyDescent="0.2">
      <c r="S4088" s="58">
        <v>5.7552385360015155</v>
      </c>
      <c r="T4088" s="58">
        <v>12.194726521786329</v>
      </c>
      <c r="U4088" s="58">
        <v>6.4535056089879479</v>
      </c>
      <c r="V4088" s="58">
        <v>11.85957175593367</v>
      </c>
      <c r="W4088" s="58">
        <v>0.69817646093566899</v>
      </c>
      <c r="X4088" s="58">
        <v>0.58510027360281192</v>
      </c>
      <c r="Y4088" s="58">
        <v>0.84073305551922373</v>
      </c>
      <c r="Z4088" s="58">
        <v>0.9111929306303771</v>
      </c>
    </row>
    <row r="4089" spans="19:26" x14ac:dyDescent="0.2">
      <c r="S4089" s="58">
        <v>5.3333312637162509</v>
      </c>
      <c r="T4089" s="58">
        <v>10.56613972479102</v>
      </c>
      <c r="U4089" s="58">
        <v>5.8382134415399385</v>
      </c>
      <c r="V4089" s="58">
        <v>10.174635549754797</v>
      </c>
      <c r="W4089" s="58">
        <v>0.72403341442921465</v>
      </c>
      <c r="X4089" s="58">
        <v>0.6956976087236374</v>
      </c>
      <c r="Y4089" s="58">
        <v>0.85856754388724799</v>
      </c>
      <c r="Z4089" s="58">
        <v>0.92730738537119928</v>
      </c>
    </row>
    <row r="4090" spans="19:26" x14ac:dyDescent="0.2">
      <c r="S4090" s="58">
        <v>3.4989500313153017</v>
      </c>
      <c r="T4090" s="58">
        <v>5.345417102971096</v>
      </c>
      <c r="U4090" s="58">
        <v>3.8562236157872607</v>
      </c>
      <c r="V4090" s="58">
        <v>5.7023379251705384</v>
      </c>
      <c r="W4090" s="58">
        <v>0.78406261218730011</v>
      </c>
      <c r="X4090" s="58">
        <v>0.58710194253116199</v>
      </c>
      <c r="Y4090" s="58">
        <v>0.82590387366878448</v>
      </c>
      <c r="Z4090" s="58">
        <v>0.93734274361446979</v>
      </c>
    </row>
    <row r="4091" spans="19:26" x14ac:dyDescent="0.2">
      <c r="S4091" s="58">
        <v>3.328069525741935</v>
      </c>
      <c r="T4091" s="58">
        <v>5.151112215062132</v>
      </c>
      <c r="U4091" s="58">
        <v>3.9846761646208995</v>
      </c>
      <c r="V4091" s="58">
        <v>6.3588672897293268</v>
      </c>
      <c r="W4091" s="58">
        <v>0.84771632024642596</v>
      </c>
      <c r="X4091" s="58">
        <v>0.67319071864261404</v>
      </c>
      <c r="Y4091" s="58">
        <v>0.79040980742999978</v>
      </c>
      <c r="Z4091" s="58">
        <v>0.93069373568306568</v>
      </c>
    </row>
    <row r="4092" spans="19:26" x14ac:dyDescent="0.2">
      <c r="S4092" s="58">
        <v>4.6176714946244353</v>
      </c>
      <c r="T4092" s="58">
        <v>8.6715373252922063</v>
      </c>
      <c r="U4092" s="58">
        <v>4.7901460405465635</v>
      </c>
      <c r="V4092" s="58">
        <v>8.8974411004484466</v>
      </c>
      <c r="W4092" s="58">
        <v>0.81151251667602231</v>
      </c>
      <c r="X4092" s="58">
        <v>0.65925822989938299</v>
      </c>
      <c r="Y4092" s="58">
        <v>0.86119066774849151</v>
      </c>
      <c r="Z4092" s="58">
        <v>0.92006055099908091</v>
      </c>
    </row>
    <row r="4093" spans="19:26" x14ac:dyDescent="0.2">
      <c r="S4093" s="58">
        <v>3.5681480355669701</v>
      </c>
      <c r="T4093" s="58">
        <v>5.6098759493107666</v>
      </c>
      <c r="U4093" s="58">
        <v>3.3977795665042199</v>
      </c>
      <c r="V4093" s="58">
        <v>5.1045100335723994</v>
      </c>
      <c r="W4093" s="58">
        <v>0.78265315159056814</v>
      </c>
      <c r="X4093" s="58">
        <v>0.69915668595770364</v>
      </c>
      <c r="Y4093" s="58">
        <v>0.79925273106962647</v>
      </c>
      <c r="Z4093" s="58">
        <v>0.94242519566073069</v>
      </c>
    </row>
    <row r="4094" spans="19:26" x14ac:dyDescent="0.2">
      <c r="S4094" s="58">
        <v>3.495792503864497</v>
      </c>
      <c r="T4094" s="58">
        <v>5.3517243004973398</v>
      </c>
      <c r="U4094" s="58">
        <v>3.705772067001718</v>
      </c>
      <c r="V4094" s="58">
        <v>7.5816417570548102</v>
      </c>
      <c r="W4094" s="58">
        <v>0.83106803207058266</v>
      </c>
      <c r="X4094" s="58">
        <v>0.57601278260462752</v>
      </c>
      <c r="Y4094" s="58">
        <v>0.85822009045931869</v>
      </c>
      <c r="Z4094" s="58">
        <v>0.93448135739292659</v>
      </c>
    </row>
    <row r="4095" spans="19:26" x14ac:dyDescent="0.2">
      <c r="S4095" s="58">
        <v>3.9160615194796815</v>
      </c>
      <c r="T4095" s="58">
        <v>6.7430396479917087</v>
      </c>
      <c r="U4095" s="58">
        <v>3.9205568380963687</v>
      </c>
      <c r="V4095" s="58">
        <v>5.8006228957305632</v>
      </c>
      <c r="W4095" s="58">
        <v>0.7855003071299409</v>
      </c>
      <c r="X4095" s="58">
        <v>0.70554018007333519</v>
      </c>
      <c r="Y4095" s="58">
        <v>0.77623973876910524</v>
      </c>
      <c r="Z4095" s="58">
        <v>0.9245242359964847</v>
      </c>
    </row>
    <row r="4096" spans="19:26" x14ac:dyDescent="0.2">
      <c r="S4096" s="58">
        <v>5.2975137314070944</v>
      </c>
      <c r="T4096" s="58">
        <v>13.525580796092273</v>
      </c>
      <c r="U4096" s="58">
        <v>5.3332673128216905</v>
      </c>
      <c r="V4096" s="58">
        <v>12.098192293048818</v>
      </c>
      <c r="W4096" s="58">
        <v>0.81905264590500804</v>
      </c>
      <c r="X4096" s="58">
        <v>0.70680058603616758</v>
      </c>
      <c r="Y4096" s="58">
        <v>0.77779171890740506</v>
      </c>
      <c r="Z4096" s="58">
        <v>0.89452193940441826</v>
      </c>
    </row>
    <row r="4097" spans="19:26" x14ac:dyDescent="0.2">
      <c r="S4097" s="58">
        <v>4.2044323174828993</v>
      </c>
      <c r="T4097" s="58">
        <v>7.4809106239126342</v>
      </c>
      <c r="U4097" s="58">
        <v>4.1785367162103251</v>
      </c>
      <c r="V4097" s="58">
        <v>6.1628873796165946</v>
      </c>
      <c r="W4097" s="58">
        <v>0.833209057254789</v>
      </c>
      <c r="X4097" s="58">
        <v>0.61567064776213298</v>
      </c>
      <c r="Y4097" s="58">
        <v>0.84196719279909249</v>
      </c>
      <c r="Z4097" s="58">
        <v>0.91706084735155802</v>
      </c>
    </row>
    <row r="4098" spans="19:26" x14ac:dyDescent="0.2">
      <c r="S4098" s="58">
        <v>4.3392252523233106</v>
      </c>
      <c r="T4098" s="58">
        <v>7.3983708693050971</v>
      </c>
      <c r="U4098" s="58">
        <v>3.6652753937417004</v>
      </c>
      <c r="V4098" s="58">
        <v>6.3490719233372745</v>
      </c>
      <c r="W4098" s="58">
        <v>0.76248594275520276</v>
      </c>
      <c r="X4098" s="58">
        <v>0.67215340019671754</v>
      </c>
      <c r="Y4098" s="58">
        <v>0.86552658560699125</v>
      </c>
      <c r="Z4098" s="58">
        <v>0.94070776688709168</v>
      </c>
    </row>
    <row r="4099" spans="19:26" x14ac:dyDescent="0.2">
      <c r="S4099" s="58">
        <v>4.1371631316361306</v>
      </c>
      <c r="T4099" s="58">
        <v>7.3190201318551606</v>
      </c>
      <c r="U4099" s="58">
        <v>4.3394718552079619</v>
      </c>
      <c r="V4099" s="58">
        <v>8.3467598765998314</v>
      </c>
      <c r="W4099" s="58">
        <v>0.77050807313606706</v>
      </c>
      <c r="X4099" s="58">
        <v>0.60708693765446675</v>
      </c>
      <c r="Y4099" s="58">
        <v>0.78718898086394373</v>
      </c>
      <c r="Z4099" s="58">
        <v>0.91556580968460544</v>
      </c>
    </row>
    <row r="4100" spans="19:26" x14ac:dyDescent="0.2">
      <c r="S4100" s="58">
        <v>4.2654246361893913</v>
      </c>
      <c r="T4100" s="58">
        <v>7.147939481985194</v>
      </c>
      <c r="U4100" s="58">
        <v>4.5817719520341189</v>
      </c>
      <c r="V4100" s="58">
        <v>7.3897121085145798</v>
      </c>
      <c r="W4100" s="58">
        <v>0.73925790344261033</v>
      </c>
      <c r="X4100" s="58">
        <v>0.74720511685159463</v>
      </c>
      <c r="Y4100" s="58">
        <v>0.848052167493485</v>
      </c>
      <c r="Z4100" s="58">
        <v>0.95501470426905155</v>
      </c>
    </row>
    <row r="4101" spans="19:26" x14ac:dyDescent="0.2">
      <c r="S4101" s="58">
        <v>3.208624136316514</v>
      </c>
      <c r="T4101" s="58">
        <v>4.7830888261634552</v>
      </c>
      <c r="U4101" s="58">
        <v>3.0494103051564068</v>
      </c>
      <c r="V4101" s="58">
        <v>4.838614474143359</v>
      </c>
      <c r="W4101" s="58">
        <v>0.86310201663450492</v>
      </c>
      <c r="X4101" s="58">
        <v>0.62755197242965877</v>
      </c>
      <c r="Y4101" s="58">
        <v>0.82602083352389855</v>
      </c>
      <c r="Z4101" s="58">
        <v>0.93646324044562701</v>
      </c>
    </row>
    <row r="4102" spans="19:26" x14ac:dyDescent="0.2">
      <c r="S4102" s="58">
        <v>4.6542604354679318</v>
      </c>
      <c r="T4102" s="58">
        <v>8.9685538359090948</v>
      </c>
      <c r="U4102" s="58">
        <v>4.6547957585285848</v>
      </c>
      <c r="V4102" s="58">
        <v>6.7039609329971608</v>
      </c>
      <c r="W4102" s="58">
        <v>0.77707311136667478</v>
      </c>
      <c r="X4102" s="58">
        <v>0.71433668642099102</v>
      </c>
      <c r="Y4102" s="58">
        <v>0.81660362235429096</v>
      </c>
      <c r="Z4102" s="58">
        <v>0.92040403681344896</v>
      </c>
    </row>
    <row r="4103" spans="19:26" x14ac:dyDescent="0.2">
      <c r="S4103" s="58">
        <v>3.9647827756504506</v>
      </c>
      <c r="T4103" s="58">
        <v>6.495823734478706</v>
      </c>
      <c r="U4103" s="58">
        <v>3.6288327006595571</v>
      </c>
      <c r="V4103" s="58">
        <v>5.8857772089449156</v>
      </c>
      <c r="W4103" s="58">
        <v>0.69895441141696957</v>
      </c>
      <c r="X4103" s="58">
        <v>0.52171103586679968</v>
      </c>
      <c r="Y4103" s="58">
        <v>0.77480457674781544</v>
      </c>
      <c r="Z4103" s="58">
        <v>0.92122687485281152</v>
      </c>
    </row>
    <row r="4104" spans="19:26" x14ac:dyDescent="0.2">
      <c r="S4104" s="58">
        <v>3.733722877118709</v>
      </c>
      <c r="T4104" s="58">
        <v>6.0655677459514727</v>
      </c>
      <c r="U4104" s="58">
        <v>3.7739886073928508</v>
      </c>
      <c r="V4104" s="58">
        <v>7.0238941120378744</v>
      </c>
      <c r="W4104" s="58">
        <v>0.79508033427978564</v>
      </c>
      <c r="X4104" s="58">
        <v>0.62302129196822409</v>
      </c>
      <c r="Y4104" s="58">
        <v>0.80751215824986156</v>
      </c>
      <c r="Z4104" s="58">
        <v>0.92767653327267063</v>
      </c>
    </row>
    <row r="4105" spans="19:26" x14ac:dyDescent="0.2">
      <c r="S4105" s="58">
        <v>5.1862246613556007</v>
      </c>
      <c r="T4105" s="58">
        <v>12.13004983640845</v>
      </c>
      <c r="U4105" s="58">
        <v>4.8228459908016639</v>
      </c>
      <c r="V4105" s="58">
        <v>9.9114103022635724</v>
      </c>
      <c r="W4105" s="58">
        <v>0.86921883663530886</v>
      </c>
      <c r="X4105" s="58">
        <v>0.72498804252708038</v>
      </c>
      <c r="Y4105" s="58">
        <v>0.83894337937375474</v>
      </c>
      <c r="Z4105" s="58">
        <v>0.90194319652387112</v>
      </c>
    </row>
    <row r="4106" spans="19:26" x14ac:dyDescent="0.2">
      <c r="S4106" s="58">
        <v>4.1912407962023615</v>
      </c>
      <c r="T4106" s="58">
        <v>7.1397957068975249</v>
      </c>
      <c r="U4106" s="58">
        <v>4.4330590647101236</v>
      </c>
      <c r="V4106" s="58">
        <v>6.7174533010114494</v>
      </c>
      <c r="W4106" s="58">
        <v>0.73014287170260928</v>
      </c>
      <c r="X4106" s="58">
        <v>0.78065466173965326</v>
      </c>
      <c r="Y4106" s="58">
        <v>0.80512102351272907</v>
      </c>
      <c r="Z4106" s="58">
        <v>0.94897203255171581</v>
      </c>
    </row>
    <row r="4107" spans="19:26" x14ac:dyDescent="0.2">
      <c r="S4107" s="58">
        <v>5.9390567973884583</v>
      </c>
      <c r="T4107" s="58">
        <v>16.659218666804414</v>
      </c>
      <c r="U4107" s="58">
        <v>5.7480786420433239</v>
      </c>
      <c r="V4107" s="58">
        <v>15.512365762012992</v>
      </c>
      <c r="W4107" s="58">
        <v>0.81259723193472311</v>
      </c>
      <c r="X4107" s="58">
        <v>0.68118262880125724</v>
      </c>
      <c r="Y4107" s="58">
        <v>0.82467413121914612</v>
      </c>
      <c r="Z4107" s="58">
        <v>0.89339529873013468</v>
      </c>
    </row>
    <row r="4108" spans="19:26" x14ac:dyDescent="0.2">
      <c r="S4108" s="58">
        <v>5.0120364321980713</v>
      </c>
      <c r="T4108" s="58">
        <v>9.2149805253674923</v>
      </c>
      <c r="U4108" s="58">
        <v>5.4171651043712625</v>
      </c>
      <c r="V4108" s="58">
        <v>7.772951539858294</v>
      </c>
      <c r="W4108" s="58">
        <v>0.74584908011768325</v>
      </c>
      <c r="X4108" s="58">
        <v>0.64625002370613616</v>
      </c>
      <c r="Y4108" s="58">
        <v>0.89738951943175194</v>
      </c>
      <c r="Z4108" s="58">
        <v>0.93280269826487761</v>
      </c>
    </row>
    <row r="4109" spans="19:26" x14ac:dyDescent="0.2">
      <c r="S4109" s="58">
        <v>3.8665025804455371</v>
      </c>
      <c r="T4109" s="58">
        <v>6.7358981063192411</v>
      </c>
      <c r="U4109" s="58">
        <v>4.4754565528886658</v>
      </c>
      <c r="V4109" s="58">
        <v>7.7641006983030145</v>
      </c>
      <c r="W4109" s="58">
        <v>0.82897420097163987</v>
      </c>
      <c r="X4109" s="58">
        <v>0.63732808262745577</v>
      </c>
      <c r="Y4109" s="58">
        <v>0.77824400208272959</v>
      </c>
      <c r="Z4109" s="58">
        <v>0.91286948590553862</v>
      </c>
    </row>
    <row r="4110" spans="19:26" x14ac:dyDescent="0.2">
      <c r="S4110" s="58">
        <v>5.9772073621119599</v>
      </c>
      <c r="T4110" s="58">
        <v>13.195370019729907</v>
      </c>
      <c r="U4110" s="58">
        <v>5.5490388390400351</v>
      </c>
      <c r="V4110" s="58">
        <v>13.540259882125774</v>
      </c>
      <c r="W4110" s="58">
        <v>0.72370991417443065</v>
      </c>
      <c r="X4110" s="58">
        <v>0.74308650969303269</v>
      </c>
      <c r="Y4110" s="58">
        <v>0.87225689626682468</v>
      </c>
      <c r="Z4110" s="58">
        <v>0.92196567322493927</v>
      </c>
    </row>
    <row r="4111" spans="19:26" x14ac:dyDescent="0.2">
      <c r="S4111" s="58">
        <v>5.4602436450105962</v>
      </c>
      <c r="T4111" s="58">
        <v>11.351922920548571</v>
      </c>
      <c r="U4111" s="58">
        <v>5.698851707027524</v>
      </c>
      <c r="V4111" s="58">
        <v>13.319573346045251</v>
      </c>
      <c r="W4111" s="58">
        <v>0.68911641607338769</v>
      </c>
      <c r="X4111" s="58">
        <v>0.68663267632227432</v>
      </c>
      <c r="Y4111" s="58">
        <v>0.80585769303887655</v>
      </c>
      <c r="Z4111" s="58">
        <v>0.9194595491030767</v>
      </c>
    </row>
    <row r="4112" spans="19:26" x14ac:dyDescent="0.2">
      <c r="S4112" s="58">
        <v>5.1045260092595397</v>
      </c>
      <c r="T4112" s="58">
        <v>9.8284927945527158</v>
      </c>
      <c r="U4112" s="58">
        <v>4.4087391141446748</v>
      </c>
      <c r="V4112" s="58">
        <v>8.220326064942622</v>
      </c>
      <c r="W4112" s="58">
        <v>0.70239839808964077</v>
      </c>
      <c r="X4112" s="58">
        <v>0.58824661948871704</v>
      </c>
      <c r="Y4112" s="58">
        <v>0.82366393284263162</v>
      </c>
      <c r="Z4112" s="58">
        <v>0.91772507288878769</v>
      </c>
    </row>
    <row r="4113" spans="19:26" x14ac:dyDescent="0.2">
      <c r="S4113" s="58">
        <v>4.455488344038347</v>
      </c>
      <c r="T4113" s="58">
        <v>7.8797179452197996</v>
      </c>
      <c r="U4113" s="58">
        <v>4.519692616596851</v>
      </c>
      <c r="V4113" s="58">
        <v>7.6457684712281448</v>
      </c>
      <c r="W4113" s="58">
        <v>0.73480503046690337</v>
      </c>
      <c r="X4113" s="58">
        <v>0.63448108822477722</v>
      </c>
      <c r="Y4113" s="58">
        <v>0.82204520828647321</v>
      </c>
      <c r="Z4113" s="58">
        <v>0.9280430786841688</v>
      </c>
    </row>
    <row r="4114" spans="19:26" x14ac:dyDescent="0.2">
      <c r="S4114" s="58">
        <v>5.1693334254789978</v>
      </c>
      <c r="T4114" s="58">
        <v>10.257398920131623</v>
      </c>
      <c r="U4114" s="58">
        <v>5.1413279122917164</v>
      </c>
      <c r="V4114" s="58">
        <v>9.9791969299473262</v>
      </c>
      <c r="W4114" s="58">
        <v>0.77948096811493395</v>
      </c>
      <c r="X4114" s="58">
        <v>0.65383459278603717</v>
      </c>
      <c r="Y4114" s="58">
        <v>0.88772563462030396</v>
      </c>
      <c r="Z4114" s="58">
        <v>0.91987223592932443</v>
      </c>
    </row>
    <row r="4115" spans="19:26" x14ac:dyDescent="0.2">
      <c r="S4115" s="58">
        <v>6.8673927499608656</v>
      </c>
      <c r="T4115" s="58">
        <v>25.327466762239315</v>
      </c>
      <c r="U4115" s="58">
        <v>6.8124608449955488</v>
      </c>
      <c r="V4115" s="58">
        <v>21.938894768510266</v>
      </c>
      <c r="W4115" s="58">
        <v>0.82294098770661872</v>
      </c>
      <c r="X4115" s="58">
        <v>0.59230582806547771</v>
      </c>
      <c r="Y4115" s="58">
        <v>0.85596815012704353</v>
      </c>
      <c r="Z4115" s="58">
        <v>0.88367293652239232</v>
      </c>
    </row>
    <row r="4116" spans="19:26" x14ac:dyDescent="0.2">
      <c r="S4116" s="58">
        <v>4.431320207254748</v>
      </c>
      <c r="T4116" s="58">
        <v>7.7780805360639782</v>
      </c>
      <c r="U4116" s="58">
        <v>4.4741343636944517</v>
      </c>
      <c r="V4116" s="58">
        <v>6.7243697387893429</v>
      </c>
      <c r="W4116" s="58">
        <v>0.76401891678914513</v>
      </c>
      <c r="X4116" s="58">
        <v>0.60006510762266008</v>
      </c>
      <c r="Y4116" s="58">
        <v>0.85230858903617401</v>
      </c>
      <c r="Z4116" s="58">
        <v>0.92537086782662337</v>
      </c>
    </row>
    <row r="4117" spans="19:26" x14ac:dyDescent="0.2">
      <c r="S4117" s="58">
        <v>4.2810606223316157</v>
      </c>
      <c r="T4117" s="58">
        <v>7.5008725490057735</v>
      </c>
      <c r="U4117" s="58">
        <v>4.3518349491689774</v>
      </c>
      <c r="V4117" s="58">
        <v>9.0437700123172071</v>
      </c>
      <c r="W4117" s="58">
        <v>0.75762817750004419</v>
      </c>
      <c r="X4117" s="58">
        <v>0.54592565747139621</v>
      </c>
      <c r="Y4117" s="58">
        <v>0.81712803965039615</v>
      </c>
      <c r="Z4117" s="58">
        <v>0.91555103291029016</v>
      </c>
    </row>
    <row r="4118" spans="19:26" x14ac:dyDescent="0.2">
      <c r="S4118" s="58">
        <v>5.8985249723402191</v>
      </c>
      <c r="T4118" s="58">
        <v>13.569913374461862</v>
      </c>
      <c r="U4118" s="58">
        <v>5.9816552561133207</v>
      </c>
      <c r="V4118" s="58">
        <v>13.00276701603469</v>
      </c>
      <c r="W4118" s="58">
        <v>0.71952529785662434</v>
      </c>
      <c r="X4118" s="58">
        <v>0.63270020595641829</v>
      </c>
      <c r="Y4118" s="58">
        <v>0.83360649445099089</v>
      </c>
      <c r="Z4118" s="58">
        <v>0.90668740943867177</v>
      </c>
    </row>
    <row r="4119" spans="19:26" x14ac:dyDescent="0.2">
      <c r="S4119" s="58">
        <v>5.1071913771741801</v>
      </c>
      <c r="T4119" s="58">
        <v>10.228152451598095</v>
      </c>
      <c r="U4119" s="58">
        <v>6.2055595983883558</v>
      </c>
      <c r="V4119" s="58">
        <v>12.789045599118937</v>
      </c>
      <c r="W4119" s="58">
        <v>0.76575551548807619</v>
      </c>
      <c r="X4119" s="58">
        <v>0.6043424042510791</v>
      </c>
      <c r="Y4119" s="58">
        <v>0.85567017027904324</v>
      </c>
      <c r="Z4119" s="58">
        <v>0.91254915395255576</v>
      </c>
    </row>
    <row r="4120" spans="19:26" x14ac:dyDescent="0.2">
      <c r="S4120" s="58">
        <v>4.0865165784720547</v>
      </c>
      <c r="T4120" s="58">
        <v>6.8130755857541123</v>
      </c>
      <c r="U4120" s="58">
        <v>4.8524264080120716</v>
      </c>
      <c r="V4120" s="58">
        <v>7.0533913823173791</v>
      </c>
      <c r="W4120" s="58">
        <v>0.77371809237325162</v>
      </c>
      <c r="X4120" s="58">
        <v>0.73926770372257811</v>
      </c>
      <c r="Y4120" s="58">
        <v>0.84602934404765306</v>
      </c>
      <c r="Z4120" s="58">
        <v>0.94820606404153684</v>
      </c>
    </row>
    <row r="4121" spans="19:26" x14ac:dyDescent="0.2">
      <c r="S4121" s="58">
        <v>5.0804308931709254</v>
      </c>
      <c r="T4121" s="58">
        <v>9.9700784508160236</v>
      </c>
      <c r="U4121" s="58">
        <v>4.8481966840322945</v>
      </c>
      <c r="V4121" s="58">
        <v>11.32666434780624</v>
      </c>
      <c r="W4121" s="58">
        <v>0.75617405242382474</v>
      </c>
      <c r="X4121" s="58">
        <v>0.64982061758112952</v>
      </c>
      <c r="Y4121" s="58">
        <v>0.8587810489664216</v>
      </c>
      <c r="Z4121" s="58">
        <v>0.91996846124652076</v>
      </c>
    </row>
    <row r="4122" spans="19:26" x14ac:dyDescent="0.2">
      <c r="S4122" s="58">
        <v>6.0284626164440374</v>
      </c>
      <c r="T4122" s="58">
        <v>13.674613641113245</v>
      </c>
      <c r="U4122" s="58">
        <v>5.8744476685108564</v>
      </c>
      <c r="V4122" s="58">
        <v>12.788589303456323</v>
      </c>
      <c r="W4122" s="58">
        <v>0.7087555020821692</v>
      </c>
      <c r="X4122" s="58">
        <v>0.75089577930909557</v>
      </c>
      <c r="Y4122" s="58">
        <v>0.84579574336886587</v>
      </c>
      <c r="Z4122" s="58">
        <v>0.91914179117815853</v>
      </c>
    </row>
    <row r="4123" spans="19:26" x14ac:dyDescent="0.2">
      <c r="S4123" s="58">
        <v>4.6703687942434176</v>
      </c>
      <c r="T4123" s="58">
        <v>8.0432428036231212</v>
      </c>
      <c r="U4123" s="58">
        <v>4.3718432812011985</v>
      </c>
      <c r="V4123" s="58">
        <v>7.2576131113593503</v>
      </c>
      <c r="W4123" s="58">
        <v>0.68342940289396659</v>
      </c>
      <c r="X4123" s="58">
        <v>0.69145111580656526</v>
      </c>
      <c r="Y4123" s="58">
        <v>0.8336803183692596</v>
      </c>
      <c r="Z4123" s="58">
        <v>0.95060184616972421</v>
      </c>
    </row>
    <row r="4124" spans="19:26" x14ac:dyDescent="0.2">
      <c r="S4124" s="58">
        <v>7.2299428761164286</v>
      </c>
      <c r="T4124" s="58">
        <v>27.124356118371953</v>
      </c>
      <c r="U4124" s="58">
        <v>7.2316485227942424</v>
      </c>
      <c r="V4124" s="58">
        <v>26.099818104957997</v>
      </c>
      <c r="W4124" s="58">
        <v>0.7875952022974545</v>
      </c>
      <c r="X4124" s="58">
        <v>0.7468772447503198</v>
      </c>
      <c r="Y4124" s="58">
        <v>0.86282204118444505</v>
      </c>
      <c r="Z4124" s="58">
        <v>0.88956802884557473</v>
      </c>
    </row>
    <row r="4125" spans="19:26" x14ac:dyDescent="0.2">
      <c r="S4125" s="58">
        <v>5.3925012722205521</v>
      </c>
      <c r="T4125" s="58">
        <v>12.971466466554713</v>
      </c>
      <c r="U4125" s="58">
        <v>5.3792710480599091</v>
      </c>
      <c r="V4125" s="58">
        <v>11.99883616257652</v>
      </c>
      <c r="W4125" s="58">
        <v>0.81571057528923629</v>
      </c>
      <c r="X4125" s="58">
        <v>0.67877838565889248</v>
      </c>
      <c r="Y4125" s="58">
        <v>0.82050398010711956</v>
      </c>
      <c r="Z4125" s="58">
        <v>0.89941186182128141</v>
      </c>
    </row>
    <row r="4126" spans="19:26" x14ac:dyDescent="0.2">
      <c r="S4126" s="58">
        <v>5.4590142870334413</v>
      </c>
      <c r="T4126" s="58">
        <v>11.726563495703767</v>
      </c>
      <c r="U4126" s="58">
        <v>5.3916168136394775</v>
      </c>
      <c r="V4126" s="58">
        <v>10.106258985830822</v>
      </c>
      <c r="W4126" s="58">
        <v>0.78440395166333554</v>
      </c>
      <c r="X4126" s="58">
        <v>0.66613326532074668</v>
      </c>
      <c r="Y4126" s="58">
        <v>0.87788099301680467</v>
      </c>
      <c r="Z4126" s="58">
        <v>0.91258050259527812</v>
      </c>
    </row>
    <row r="4127" spans="19:26" x14ac:dyDescent="0.2">
      <c r="S4127" s="58">
        <v>4.1651243945897605</v>
      </c>
      <c r="T4127" s="58">
        <v>7.1580497983528604</v>
      </c>
      <c r="U4127" s="58">
        <v>3.8464437396289983</v>
      </c>
      <c r="V4127" s="58">
        <v>6.2119793223032227</v>
      </c>
      <c r="W4127" s="58">
        <v>0.75760406620425369</v>
      </c>
      <c r="X4127" s="58">
        <v>0.68060332412311209</v>
      </c>
      <c r="Y4127" s="58">
        <v>0.81347851129215831</v>
      </c>
      <c r="Z4127" s="58">
        <v>0.93265069370939557</v>
      </c>
    </row>
    <row r="4128" spans="19:26" x14ac:dyDescent="0.2">
      <c r="S4128" s="58">
        <v>3.2636040766729129</v>
      </c>
      <c r="T4128" s="58">
        <v>4.9074800816949988</v>
      </c>
      <c r="U4128" s="58">
        <v>3.1694165036213389</v>
      </c>
      <c r="V4128" s="58">
        <v>5.636602536625789</v>
      </c>
      <c r="W4128" s="58">
        <v>0.77851515828039164</v>
      </c>
      <c r="X4128" s="58">
        <v>0.57540300017609747</v>
      </c>
      <c r="Y4128" s="58">
        <v>0.7744182082964296</v>
      </c>
      <c r="Z4128" s="58">
        <v>0.92874335648910067</v>
      </c>
    </row>
    <row r="4129" spans="19:26" x14ac:dyDescent="0.2">
      <c r="S4129" s="58">
        <v>3.6111838559922158</v>
      </c>
      <c r="T4129" s="58">
        <v>5.7077541075647327</v>
      </c>
      <c r="U4129" s="58">
        <v>4.2802808814978217</v>
      </c>
      <c r="V4129" s="58">
        <v>6.5936032268694991</v>
      </c>
      <c r="W4129" s="58">
        <v>0.77448400153649788</v>
      </c>
      <c r="X4129" s="58">
        <v>0.64266008398657126</v>
      </c>
      <c r="Y4129" s="58">
        <v>0.79759244777989258</v>
      </c>
      <c r="Z4129" s="58">
        <v>0.93516708292851292</v>
      </c>
    </row>
    <row r="4130" spans="19:26" x14ac:dyDescent="0.2">
      <c r="S4130" s="58">
        <v>9.2565813504689487</v>
      </c>
      <c r="T4130" s="58">
        <v>51.322370841874168</v>
      </c>
      <c r="U4130" s="58">
        <v>10.076990966654263</v>
      </c>
      <c r="V4130" s="58">
        <v>86.090827247666965</v>
      </c>
      <c r="W4130" s="58">
        <v>0.68975183631463699</v>
      </c>
      <c r="X4130" s="58">
        <v>0.67208310052553244</v>
      </c>
      <c r="Y4130" s="58">
        <v>0.85647988761392946</v>
      </c>
      <c r="Z4130" s="58">
        <v>0.88215340937744591</v>
      </c>
    </row>
    <row r="4131" spans="19:26" x14ac:dyDescent="0.2">
      <c r="S4131" s="58">
        <v>5.1367341227583916</v>
      </c>
      <c r="T4131" s="58">
        <v>11.676242652235439</v>
      </c>
      <c r="U4131" s="58">
        <v>4.6447284750554818</v>
      </c>
      <c r="V4131" s="58">
        <v>9.4452611269019844</v>
      </c>
      <c r="W4131" s="58">
        <v>0.81716987433313104</v>
      </c>
      <c r="X4131" s="58">
        <v>0.58152832116199382</v>
      </c>
      <c r="Y4131" s="58">
        <v>0.81280425366759568</v>
      </c>
      <c r="Z4131" s="58">
        <v>0.89589681322836068</v>
      </c>
    </row>
    <row r="4132" spans="19:26" x14ac:dyDescent="0.2">
      <c r="S4132" s="58">
        <v>5.8446144649931604</v>
      </c>
      <c r="T4132" s="58">
        <v>14.889366373130708</v>
      </c>
      <c r="U4132" s="58">
        <v>5.8630755842535232</v>
      </c>
      <c r="V4132" s="58">
        <v>15.823876927402791</v>
      </c>
      <c r="W4132" s="58">
        <v>0.79979620994257983</v>
      </c>
      <c r="X4132" s="58">
        <v>0.6102394553388294</v>
      </c>
      <c r="Y4132" s="58">
        <v>0.84608429614702862</v>
      </c>
      <c r="Z4132" s="58">
        <v>0.89557538762165778</v>
      </c>
    </row>
    <row r="4133" spans="19:26" x14ac:dyDescent="0.2">
      <c r="S4133" s="58">
        <v>5.6876364157168586</v>
      </c>
      <c r="T4133" s="58">
        <v>12.838887743538208</v>
      </c>
      <c r="U4133" s="58">
        <v>4.8720506730912145</v>
      </c>
      <c r="V4133" s="58">
        <v>8.3792983352550934</v>
      </c>
      <c r="W4133" s="58">
        <v>0.75313313854733721</v>
      </c>
      <c r="X4133" s="58">
        <v>0.67801172139876376</v>
      </c>
      <c r="Y4133" s="58">
        <v>0.84968540864463393</v>
      </c>
      <c r="Z4133" s="58">
        <v>0.90991267993213654</v>
      </c>
    </row>
    <row r="4134" spans="19:26" x14ac:dyDescent="0.2">
      <c r="S4134" s="58">
        <v>5.4209980091610914</v>
      </c>
      <c r="T4134" s="58">
        <v>12.49557375174291</v>
      </c>
      <c r="U4134" s="58">
        <v>5.4426693763730141</v>
      </c>
      <c r="V4134" s="58">
        <v>10.554820103526836</v>
      </c>
      <c r="W4134" s="58">
        <v>0.80385854814911017</v>
      </c>
      <c r="X4134" s="58">
        <v>0.7250744105784136</v>
      </c>
      <c r="Y4134" s="58">
        <v>0.84104325813880831</v>
      </c>
      <c r="Z4134" s="58">
        <v>0.90706214734546509</v>
      </c>
    </row>
    <row r="4135" spans="19:26" x14ac:dyDescent="0.2">
      <c r="S4135" s="58">
        <v>3.7653459364449717</v>
      </c>
      <c r="T4135" s="58">
        <v>5.9783052660365676</v>
      </c>
      <c r="U4135" s="58">
        <v>3.8325956009651136</v>
      </c>
      <c r="V4135" s="58">
        <v>6.2538492719110481</v>
      </c>
      <c r="W4135" s="58">
        <v>0.77424558336692795</v>
      </c>
      <c r="X4135" s="58">
        <v>0.58008816366819604</v>
      </c>
      <c r="Y4135" s="58">
        <v>0.83303679416389331</v>
      </c>
      <c r="Z4135" s="58">
        <v>0.93260554690384312</v>
      </c>
    </row>
    <row r="4136" spans="19:26" x14ac:dyDescent="0.2">
      <c r="S4136" s="58">
        <v>6.4208645002120308</v>
      </c>
      <c r="T4136" s="58">
        <v>19.898929005019415</v>
      </c>
      <c r="U4136" s="58">
        <v>6.4851850333015566</v>
      </c>
      <c r="V4136" s="58">
        <v>24.079227891619066</v>
      </c>
      <c r="W4136" s="58">
        <v>0.8029585203436943</v>
      </c>
      <c r="X4136" s="58">
        <v>0.6867677965061163</v>
      </c>
      <c r="Y4136" s="58">
        <v>0.84178605015358898</v>
      </c>
      <c r="Z4136" s="58">
        <v>0.89154370810749961</v>
      </c>
    </row>
    <row r="4137" spans="19:26" x14ac:dyDescent="0.2">
      <c r="S4137" s="58">
        <v>5.3814435278592949</v>
      </c>
      <c r="T4137" s="58">
        <v>11.574603887114623</v>
      </c>
      <c r="U4137" s="58">
        <v>5.1598456253029426</v>
      </c>
      <c r="V4137" s="58">
        <v>10.203495243423223</v>
      </c>
      <c r="W4137" s="58">
        <v>0.74450589068964623</v>
      </c>
      <c r="X4137" s="58">
        <v>0.73054290776058828</v>
      </c>
      <c r="Y4137" s="58">
        <v>0.82785241078124594</v>
      </c>
      <c r="Z4137" s="58">
        <v>0.91635234404748633</v>
      </c>
    </row>
    <row r="4138" spans="19:26" x14ac:dyDescent="0.2">
      <c r="S4138" s="58">
        <v>3.7816141753332162</v>
      </c>
      <c r="T4138" s="58">
        <v>6.2113811647422263</v>
      </c>
      <c r="U4138" s="58">
        <v>3.3620726369218743</v>
      </c>
      <c r="V4138" s="58">
        <v>7.0970215519633664</v>
      </c>
      <c r="W4138" s="58">
        <v>0.80631611292047756</v>
      </c>
      <c r="X4138" s="58">
        <v>0.7162103436319941</v>
      </c>
      <c r="Y4138" s="58">
        <v>0.81354076902197192</v>
      </c>
      <c r="Z4138" s="58">
        <v>0.93658015815186546</v>
      </c>
    </row>
    <row r="4139" spans="19:26" x14ac:dyDescent="0.2">
      <c r="S4139" s="58">
        <v>4.0501314138384545</v>
      </c>
      <c r="T4139" s="58">
        <v>7.0425170985625298</v>
      </c>
      <c r="U4139" s="58">
        <v>3.456941122813757</v>
      </c>
      <c r="V4139" s="58">
        <v>5.9070775155625643</v>
      </c>
      <c r="W4139" s="58">
        <v>0.76213890596603462</v>
      </c>
      <c r="X4139" s="58">
        <v>0.75149346130305117</v>
      </c>
      <c r="Y4139" s="58">
        <v>0.7799876263604929</v>
      </c>
      <c r="Z4139" s="58">
        <v>0.93166540429619238</v>
      </c>
    </row>
    <row r="4140" spans="19:26" x14ac:dyDescent="0.2">
      <c r="S4140" s="58">
        <v>4.5982537194156787</v>
      </c>
      <c r="T4140" s="58">
        <v>8.1601567563275221</v>
      </c>
      <c r="U4140" s="58">
        <v>4.5147415149205647</v>
      </c>
      <c r="V4140" s="58">
        <v>9.6931979216825894</v>
      </c>
      <c r="W4140" s="58">
        <v>0.6899203924316184</v>
      </c>
      <c r="X4140" s="58">
        <v>0.54830167651180217</v>
      </c>
      <c r="Y4140" s="58">
        <v>0.80055404736432156</v>
      </c>
      <c r="Z4140" s="58">
        <v>0.92043782764012272</v>
      </c>
    </row>
    <row r="4141" spans="19:26" x14ac:dyDescent="0.2">
      <c r="S4141" s="58">
        <v>5.4680749747622359</v>
      </c>
      <c r="T4141" s="58">
        <v>11.464538479681833</v>
      </c>
      <c r="U4141" s="58">
        <v>5.8781509622755861</v>
      </c>
      <c r="V4141" s="58">
        <v>11.023202071412529</v>
      </c>
      <c r="W4141" s="58">
        <v>0.75300528059987315</v>
      </c>
      <c r="X4141" s="58">
        <v>0.74034968722108085</v>
      </c>
      <c r="Y4141" s="58">
        <v>0.86642389071929871</v>
      </c>
      <c r="Z4141" s="58">
        <v>0.92290527946379164</v>
      </c>
    </row>
    <row r="4142" spans="19:26" x14ac:dyDescent="0.2">
      <c r="S4142" s="58">
        <v>6.762195444808401</v>
      </c>
      <c r="T4142" s="58">
        <v>20.938482373651489</v>
      </c>
      <c r="U4142" s="58">
        <v>6.9204363361614787</v>
      </c>
      <c r="V4142" s="58">
        <v>27.725643897768599</v>
      </c>
      <c r="W4142" s="58">
        <v>0.73896620436752736</v>
      </c>
      <c r="X4142" s="58">
        <v>0.70394478819630235</v>
      </c>
      <c r="Y4142" s="58">
        <v>0.82615955659880613</v>
      </c>
      <c r="Z4142" s="58">
        <v>0.89440631380212876</v>
      </c>
    </row>
    <row r="4143" spans="19:26" x14ac:dyDescent="0.2">
      <c r="S4143" s="58">
        <v>5.1854222830384122</v>
      </c>
      <c r="T4143" s="58">
        <v>11.394209907359496</v>
      </c>
      <c r="U4143" s="58">
        <v>5.4153623713744041</v>
      </c>
      <c r="V4143" s="58">
        <v>10.275974113846281</v>
      </c>
      <c r="W4143" s="58">
        <v>0.82907038481500339</v>
      </c>
      <c r="X4143" s="58">
        <v>0.69328310743133903</v>
      </c>
      <c r="Y4143" s="58">
        <v>0.85252690354980742</v>
      </c>
      <c r="Z4143" s="58">
        <v>0.90739582114694728</v>
      </c>
    </row>
    <row r="4144" spans="19:26" x14ac:dyDescent="0.2">
      <c r="S4144" s="58">
        <v>2.9915090613504893</v>
      </c>
      <c r="T4144" s="58">
        <v>4.1933881191012103</v>
      </c>
      <c r="U4144" s="58">
        <v>2.7098138837683328</v>
      </c>
      <c r="V4144" s="58">
        <v>4.318313842348581</v>
      </c>
      <c r="W4144" s="58">
        <v>0.77833101324491061</v>
      </c>
      <c r="X4144" s="58">
        <v>0.57529356751548422</v>
      </c>
      <c r="Y4144" s="58">
        <v>0.81644965383374246</v>
      </c>
      <c r="Z4144" s="58">
        <v>0.95227262422593084</v>
      </c>
    </row>
    <row r="4145" spans="19:26" x14ac:dyDescent="0.2">
      <c r="S4145" s="58">
        <v>5.025660475046239</v>
      </c>
      <c r="T4145" s="58">
        <v>10.878923887287005</v>
      </c>
      <c r="U4145" s="58">
        <v>4.7356147424004602</v>
      </c>
      <c r="V4145" s="58">
        <v>10.104727793515531</v>
      </c>
      <c r="W4145" s="58">
        <v>0.73223709730624287</v>
      </c>
      <c r="X4145" s="58">
        <v>0.70343153432782823</v>
      </c>
      <c r="Y4145" s="58">
        <v>0.76379109827798441</v>
      </c>
      <c r="Z4145" s="58">
        <v>0.907410580329297</v>
      </c>
    </row>
    <row r="4146" spans="19:26" x14ac:dyDescent="0.2">
      <c r="S4146" s="58">
        <v>8.1423056502173363</v>
      </c>
      <c r="T4146" s="58">
        <v>27.531616502250852</v>
      </c>
      <c r="U4146" s="58">
        <v>7.8756875714325734</v>
      </c>
      <c r="V4146" s="58">
        <v>24.031594878802405</v>
      </c>
      <c r="W4146" s="58">
        <v>0.68203466269252144</v>
      </c>
      <c r="X4146" s="58">
        <v>0.72530639499867844</v>
      </c>
      <c r="Y4146" s="58">
        <v>0.86258507556867126</v>
      </c>
      <c r="Z4146" s="58">
        <v>0.89717612333002317</v>
      </c>
    </row>
    <row r="4147" spans="19:26" x14ac:dyDescent="0.2">
      <c r="S4147" s="58">
        <v>5.6359820886974372</v>
      </c>
      <c r="T4147" s="58">
        <v>14.064912265908251</v>
      </c>
      <c r="U4147" s="58">
        <v>5.1857553312832003</v>
      </c>
      <c r="V4147" s="58">
        <v>11.939205687191807</v>
      </c>
      <c r="W4147" s="58">
        <v>0.78968512084876297</v>
      </c>
      <c r="X4147" s="58">
        <v>0.67355699758854659</v>
      </c>
      <c r="Y4147" s="58">
        <v>0.81853278119164596</v>
      </c>
      <c r="Z4147" s="58">
        <v>0.89865983510340153</v>
      </c>
    </row>
    <row r="4148" spans="19:26" x14ac:dyDescent="0.2">
      <c r="S4148" s="58">
        <v>3.3453315002355777</v>
      </c>
      <c r="T4148" s="58">
        <v>5.0350641096857238</v>
      </c>
      <c r="U4148" s="58">
        <v>3.1841161194779706</v>
      </c>
      <c r="V4148" s="58">
        <v>5.2149220880188238</v>
      </c>
      <c r="W4148" s="58">
        <v>0.8615917081741552</v>
      </c>
      <c r="X4148" s="58">
        <v>0.66427466017367409</v>
      </c>
      <c r="Y4148" s="58">
        <v>0.85974261830354159</v>
      </c>
      <c r="Z4148" s="58">
        <v>0.94664543078501961</v>
      </c>
    </row>
    <row r="4149" spans="19:26" x14ac:dyDescent="0.2">
      <c r="S4149" s="58">
        <v>7.0700766899698726</v>
      </c>
      <c r="T4149" s="58">
        <v>22.189223618864741</v>
      </c>
      <c r="U4149" s="58">
        <v>7.1163628520501687</v>
      </c>
      <c r="V4149" s="58">
        <v>21.59204614627161</v>
      </c>
      <c r="W4149" s="58">
        <v>0.71377919354693564</v>
      </c>
      <c r="X4149" s="58">
        <v>0.67712528250020076</v>
      </c>
      <c r="Y4149" s="58">
        <v>0.82797453236286889</v>
      </c>
      <c r="Z4149" s="58">
        <v>0.8941623257253255</v>
      </c>
    </row>
    <row r="4150" spans="19:26" x14ac:dyDescent="0.2">
      <c r="S4150" s="58">
        <v>5.1083549154676664</v>
      </c>
      <c r="T4150" s="58">
        <v>10.140891278604952</v>
      </c>
      <c r="U4150" s="58">
        <v>5.712450862583033</v>
      </c>
      <c r="V4150" s="58">
        <v>9.836946458128736</v>
      </c>
      <c r="W4150" s="58">
        <v>0.7363160709399148</v>
      </c>
      <c r="X4150" s="58">
        <v>0.65931262252793399</v>
      </c>
      <c r="Y4150" s="58">
        <v>0.83487208275968672</v>
      </c>
      <c r="Z4150" s="58">
        <v>0.91921611288437288</v>
      </c>
    </row>
    <row r="4151" spans="19:26" x14ac:dyDescent="0.2">
      <c r="S4151" s="58">
        <v>4.9326812061665812</v>
      </c>
      <c r="T4151" s="58">
        <v>8.9990655017459655</v>
      </c>
      <c r="U4151" s="58">
        <v>4.8517731548444178</v>
      </c>
      <c r="V4151" s="58">
        <v>8.7451052249514749</v>
      </c>
      <c r="W4151" s="58">
        <v>0.72649352031769421</v>
      </c>
      <c r="X4151" s="58">
        <v>0.61815997496569319</v>
      </c>
      <c r="Y4151" s="58">
        <v>0.86928693756619158</v>
      </c>
      <c r="Z4151" s="58">
        <v>0.92960844830577949</v>
      </c>
    </row>
    <row r="4152" spans="19:26" x14ac:dyDescent="0.2">
      <c r="S4152" s="58">
        <v>4.7178689369846252</v>
      </c>
      <c r="T4152" s="58">
        <v>9.0257269421530406</v>
      </c>
      <c r="U4152" s="58">
        <v>4.4985666782311862</v>
      </c>
      <c r="V4152" s="58">
        <v>6.8948822820281741</v>
      </c>
      <c r="W4152" s="58">
        <v>0.77879346750421141</v>
      </c>
      <c r="X4152" s="58">
        <v>0.74590485347751989</v>
      </c>
      <c r="Y4152" s="58">
        <v>0.83622662871682363</v>
      </c>
      <c r="Z4152" s="58">
        <v>0.926562857522917</v>
      </c>
    </row>
    <row r="4153" spans="19:26" x14ac:dyDescent="0.2">
      <c r="S4153" s="58">
        <v>4.0638994178179235</v>
      </c>
      <c r="T4153" s="58">
        <v>6.9092275124776403</v>
      </c>
      <c r="U4153" s="58">
        <v>3.7022754561045179</v>
      </c>
      <c r="V4153" s="58">
        <v>7.1756252074026703</v>
      </c>
      <c r="W4153" s="58">
        <v>0.81634053289900022</v>
      </c>
      <c r="X4153" s="58">
        <v>0.67235914945123731</v>
      </c>
      <c r="Y4153" s="58">
        <v>0.85009007992862518</v>
      </c>
      <c r="Z4153" s="58">
        <v>0.93143153325844108</v>
      </c>
    </row>
    <row r="4154" spans="19:26" x14ac:dyDescent="0.2">
      <c r="S4154" s="58">
        <v>3.1329241955351357</v>
      </c>
      <c r="T4154" s="58">
        <v>4.6566273756902143</v>
      </c>
      <c r="U4154" s="58">
        <v>2.8514301096473753</v>
      </c>
      <c r="V4154" s="58">
        <v>4.6451897152646788</v>
      </c>
      <c r="W4154" s="58">
        <v>0.82632639322212187</v>
      </c>
      <c r="X4154" s="58">
        <v>0.66205884882594779</v>
      </c>
      <c r="Y4154" s="58">
        <v>0.77934822689127825</v>
      </c>
      <c r="Z4154" s="58">
        <v>0.93626022162373346</v>
      </c>
    </row>
    <row r="4155" spans="19:26" x14ac:dyDescent="0.2">
      <c r="S4155" s="58">
        <v>4.7121107696251912</v>
      </c>
      <c r="T4155" s="58">
        <v>9.203473168976144</v>
      </c>
      <c r="U4155" s="58">
        <v>5.0001707917999063</v>
      </c>
      <c r="V4155" s="58">
        <v>9.791326282544814</v>
      </c>
      <c r="W4155" s="58">
        <v>0.70929566874359018</v>
      </c>
      <c r="X4155" s="58">
        <v>0.66158312590466073</v>
      </c>
      <c r="Y4155" s="58">
        <v>0.76281348088614609</v>
      </c>
      <c r="Z4155" s="58">
        <v>0.91449177155671957</v>
      </c>
    </row>
    <row r="4156" spans="19:26" x14ac:dyDescent="0.2">
      <c r="S4156" s="58">
        <v>4.2253176915031876</v>
      </c>
      <c r="T4156" s="58">
        <v>7.3438098968672252</v>
      </c>
      <c r="U4156" s="58">
        <v>4.2475677556164815</v>
      </c>
      <c r="V4156" s="58">
        <v>6.6304056962720894</v>
      </c>
      <c r="W4156" s="58">
        <v>0.75985439135652222</v>
      </c>
      <c r="X4156" s="58">
        <v>0.62524214596607275</v>
      </c>
      <c r="Y4156" s="58">
        <v>0.81588635214843019</v>
      </c>
      <c r="Z4156" s="58">
        <v>0.92493112209857753</v>
      </c>
    </row>
    <row r="4157" spans="19:26" x14ac:dyDescent="0.2">
      <c r="S4157" s="58">
        <v>4.2765731844686554</v>
      </c>
      <c r="T4157" s="58">
        <v>7.1950035275429798</v>
      </c>
      <c r="U4157" s="58">
        <v>3.9304259718563075</v>
      </c>
      <c r="V4157" s="58">
        <v>6.4571779875922308</v>
      </c>
      <c r="W4157" s="58">
        <v>0.72822849878043261</v>
      </c>
      <c r="X4157" s="58">
        <v>0.63162185275272253</v>
      </c>
      <c r="Y4157" s="58">
        <v>0.83467776008066719</v>
      </c>
      <c r="Z4157" s="58">
        <v>0.93787211612908494</v>
      </c>
    </row>
    <row r="4158" spans="19:26" x14ac:dyDescent="0.2">
      <c r="S4158" s="58">
        <v>3.7175260232622733</v>
      </c>
      <c r="T4158" s="58">
        <v>5.9741313793527162</v>
      </c>
      <c r="U4158" s="58">
        <v>3.6860393656319483</v>
      </c>
      <c r="V4158" s="58">
        <v>5.3216448382466606</v>
      </c>
      <c r="W4158" s="58">
        <v>0.78075838183143031</v>
      </c>
      <c r="X4158" s="58">
        <v>0.67590245682380168</v>
      </c>
      <c r="Y4158" s="58">
        <v>0.80764213096401971</v>
      </c>
      <c r="Z4158" s="58">
        <v>0.93779546215801657</v>
      </c>
    </row>
    <row r="4159" spans="19:26" x14ac:dyDescent="0.2">
      <c r="S4159" s="58">
        <v>5.263984973154642</v>
      </c>
      <c r="T4159" s="58">
        <v>11.689528260644495</v>
      </c>
      <c r="U4159" s="58">
        <v>4.6827800301258273</v>
      </c>
      <c r="V4159" s="58">
        <v>8.8104255805633294</v>
      </c>
      <c r="W4159" s="58">
        <v>0.77807989903291486</v>
      </c>
      <c r="X4159" s="58">
        <v>0.6132637959270173</v>
      </c>
      <c r="Y4159" s="58">
        <v>0.81876328094996775</v>
      </c>
      <c r="Z4159" s="58">
        <v>0.9018380248204183</v>
      </c>
    </row>
    <row r="4160" spans="19:26" x14ac:dyDescent="0.2">
      <c r="S4160" s="58">
        <v>6.0036580096824546</v>
      </c>
      <c r="T4160" s="58">
        <v>16.04808147711493</v>
      </c>
      <c r="U4160" s="58">
        <v>6.3001910769544933</v>
      </c>
      <c r="V4160" s="58">
        <v>20.27038236907698</v>
      </c>
      <c r="W4160" s="58">
        <v>0.79140369664795074</v>
      </c>
      <c r="X4160" s="58">
        <v>0.65273060006581285</v>
      </c>
      <c r="Y4160" s="58">
        <v>0.83823636962917936</v>
      </c>
      <c r="Z4160" s="58">
        <v>0.89574970468086645</v>
      </c>
    </row>
    <row r="4161" spans="19:26" x14ac:dyDescent="0.2">
      <c r="S4161" s="58">
        <v>4.3024775838767226</v>
      </c>
      <c r="T4161" s="58">
        <v>7.7841535891225186</v>
      </c>
      <c r="U4161" s="58">
        <v>4.0356337746063176</v>
      </c>
      <c r="V4161" s="58">
        <v>9.8742517941627082</v>
      </c>
      <c r="W4161" s="58">
        <v>0.75246276764056008</v>
      </c>
      <c r="X4161" s="58">
        <v>0.67571980452139258</v>
      </c>
      <c r="Y4161" s="58">
        <v>0.78609021369542742</v>
      </c>
      <c r="Z4161" s="58">
        <v>0.9217589683446763</v>
      </c>
    </row>
    <row r="4162" spans="19:26" x14ac:dyDescent="0.2">
      <c r="S4162" s="58">
        <v>3.5250806961937911</v>
      </c>
      <c r="T4162" s="58">
        <v>5.3671040474998311</v>
      </c>
      <c r="U4162" s="58">
        <v>3.856744372682003</v>
      </c>
      <c r="V4162" s="58">
        <v>5.8845939281465212</v>
      </c>
      <c r="W4162" s="58">
        <v>0.78104109850181114</v>
      </c>
      <c r="X4162" s="58">
        <v>0.66306096769428491</v>
      </c>
      <c r="Y4162" s="58">
        <v>0.83764371117194569</v>
      </c>
      <c r="Z4162" s="58">
        <v>0.95254691503781586</v>
      </c>
    </row>
    <row r="4163" spans="19:26" x14ac:dyDescent="0.2">
      <c r="S4163" s="58">
        <v>4.5117216952506709</v>
      </c>
      <c r="T4163" s="58">
        <v>8.6699235142298008</v>
      </c>
      <c r="U4163" s="58">
        <v>4.7043087754413744</v>
      </c>
      <c r="V4163" s="58">
        <v>10.34286854424743</v>
      </c>
      <c r="W4163" s="58">
        <v>0.81343455500226292</v>
      </c>
      <c r="X4163" s="58">
        <v>0.68257716599947615</v>
      </c>
      <c r="Y4163" s="58">
        <v>0.81827948597724109</v>
      </c>
      <c r="Z4163" s="58">
        <v>0.91462815317629731</v>
      </c>
    </row>
    <row r="4164" spans="19:26" x14ac:dyDescent="0.2">
      <c r="S4164" s="58">
        <v>7.1740030236193153</v>
      </c>
      <c r="T4164" s="58">
        <v>30.400738257769898</v>
      </c>
      <c r="U4164" s="58">
        <v>7.0108571180431323</v>
      </c>
      <c r="V4164" s="58">
        <v>24.873091440403609</v>
      </c>
      <c r="W4164" s="58">
        <v>0.80543414088680299</v>
      </c>
      <c r="X4164" s="58">
        <v>0.68759277120831164</v>
      </c>
      <c r="Y4164" s="58">
        <v>0.84115401642498955</v>
      </c>
      <c r="Z4164" s="58">
        <v>0.88370301525415584</v>
      </c>
    </row>
    <row r="4165" spans="19:26" x14ac:dyDescent="0.2">
      <c r="S4165" s="58">
        <v>4.5192935901514488</v>
      </c>
      <c r="T4165" s="58">
        <v>8.6013080148889376</v>
      </c>
      <c r="U4165" s="58">
        <v>4.6326208506985367</v>
      </c>
      <c r="V4165" s="58">
        <v>8.0873232943758087</v>
      </c>
      <c r="W4165" s="58">
        <v>0.79916195031983384</v>
      </c>
      <c r="X4165" s="58">
        <v>0.712063632938994</v>
      </c>
      <c r="Y4165" s="58">
        <v>0.81808367272098459</v>
      </c>
      <c r="Z4165" s="58">
        <v>0.91934735781662569</v>
      </c>
    </row>
    <row r="4166" spans="19:26" x14ac:dyDescent="0.2">
      <c r="S4166" s="58">
        <v>5.2875794783682801</v>
      </c>
      <c r="T4166" s="58">
        <v>11.725126230050503</v>
      </c>
      <c r="U4166" s="58">
        <v>5.7299647027243701</v>
      </c>
      <c r="V4166" s="58">
        <v>11.69510777189504</v>
      </c>
      <c r="W4166" s="58">
        <v>0.78062099307394062</v>
      </c>
      <c r="X4166" s="58">
        <v>0.61940468420869776</v>
      </c>
      <c r="Y4166" s="58">
        <v>0.82535670374098802</v>
      </c>
      <c r="Z4166" s="58">
        <v>0.90272220287733818</v>
      </c>
    </row>
    <row r="4167" spans="19:26" x14ac:dyDescent="0.2">
      <c r="S4167" s="58">
        <v>3.8468288343356289</v>
      </c>
      <c r="T4167" s="58">
        <v>6.3242818223032105</v>
      </c>
      <c r="U4167" s="58">
        <v>3.6631606798628815</v>
      </c>
      <c r="V4167" s="58">
        <v>5.7947599998595924</v>
      </c>
      <c r="W4167" s="58">
        <v>0.76989223791151684</v>
      </c>
      <c r="X4167" s="58">
        <v>0.72042326514454236</v>
      </c>
      <c r="Y4167" s="58">
        <v>0.80240041071440937</v>
      </c>
      <c r="Z4167" s="58">
        <v>0.94013196042997049</v>
      </c>
    </row>
    <row r="4168" spans="19:26" x14ac:dyDescent="0.2">
      <c r="S4168" s="58">
        <v>2.742901332463874</v>
      </c>
      <c r="T4168" s="58">
        <v>3.7899863089705916</v>
      </c>
      <c r="U4168" s="58">
        <v>2.7189951777704486</v>
      </c>
      <c r="V4168" s="58">
        <v>4.046296306967351</v>
      </c>
      <c r="W4168" s="58">
        <v>0.83019242621699962</v>
      </c>
      <c r="X4168" s="58">
        <v>0.62215694451899051</v>
      </c>
      <c r="Y4168" s="58">
        <v>0.77455420301926214</v>
      </c>
      <c r="Z4168" s="58">
        <v>0.94303176041447567</v>
      </c>
    </row>
    <row r="4169" spans="19:26" x14ac:dyDescent="0.2">
      <c r="S4169" s="58">
        <v>4.5119862112037268</v>
      </c>
      <c r="T4169" s="58">
        <v>8.4776081147943074</v>
      </c>
      <c r="U4169" s="58">
        <v>5.0881667403813191</v>
      </c>
      <c r="V4169" s="58">
        <v>7.6707094448219477</v>
      </c>
      <c r="W4169" s="58">
        <v>0.74832824208784254</v>
      </c>
      <c r="X4169" s="58">
        <v>0.60264683422258114</v>
      </c>
      <c r="Y4169" s="58">
        <v>0.78923869781488065</v>
      </c>
      <c r="Z4169" s="58">
        <v>0.91212865303387081</v>
      </c>
    </row>
    <row r="4170" spans="19:26" x14ac:dyDescent="0.2">
      <c r="S4170" s="58">
        <v>3.0790541593523564</v>
      </c>
      <c r="T4170" s="58">
        <v>4.5534726502421305</v>
      </c>
      <c r="U4170" s="58">
        <v>3.4286532326796837</v>
      </c>
      <c r="V4170" s="58">
        <v>6.4265004376800858</v>
      </c>
      <c r="W4170" s="58">
        <v>0.82700581061600031</v>
      </c>
      <c r="X4170" s="58">
        <v>0.67906168191094274</v>
      </c>
      <c r="Y4170" s="58">
        <v>0.76884650682474642</v>
      </c>
      <c r="Z4170" s="58">
        <v>0.93654085594271441</v>
      </c>
    </row>
    <row r="4171" spans="19:26" x14ac:dyDescent="0.2">
      <c r="S4171" s="58">
        <v>4.4010763785807816</v>
      </c>
      <c r="T4171" s="58">
        <v>7.9746951794349261</v>
      </c>
      <c r="U4171" s="58">
        <v>4.309038926213077</v>
      </c>
      <c r="V4171" s="58">
        <v>7.3935541101373081</v>
      </c>
      <c r="W4171" s="58">
        <v>0.79366643018041605</v>
      </c>
      <c r="X4171" s="58">
        <v>0.66118847829648786</v>
      </c>
      <c r="Y4171" s="58">
        <v>0.83685556943375383</v>
      </c>
      <c r="Z4171" s="58">
        <v>0.92291118555528717</v>
      </c>
    </row>
    <row r="4172" spans="19:26" x14ac:dyDescent="0.2">
      <c r="S4172" s="58">
        <v>4.7319217433859606</v>
      </c>
      <c r="T4172" s="58">
        <v>9.5012365121375559</v>
      </c>
      <c r="U4172" s="58">
        <v>4.0910021916521808</v>
      </c>
      <c r="V4172" s="58">
        <v>8.5109768666751595</v>
      </c>
      <c r="W4172" s="58">
        <v>0.75338133720829525</v>
      </c>
      <c r="X4172" s="58">
        <v>0.74364305256487995</v>
      </c>
      <c r="Y4172" s="58">
        <v>0.78086316863905081</v>
      </c>
      <c r="Z4172" s="58">
        <v>0.91638824017053422</v>
      </c>
    </row>
    <row r="4173" spans="19:26" x14ac:dyDescent="0.2">
      <c r="S4173" s="58">
        <v>3.5890199180284155</v>
      </c>
      <c r="T4173" s="58">
        <v>5.7505986950244683</v>
      </c>
      <c r="U4173" s="58">
        <v>3.5837939239873959</v>
      </c>
      <c r="V4173" s="58">
        <v>4.7104792573633754</v>
      </c>
      <c r="W4173" s="58">
        <v>0.80697040755054372</v>
      </c>
      <c r="X4173" s="58">
        <v>0.63433925085407716</v>
      </c>
      <c r="Y4173" s="58">
        <v>0.79443249023166129</v>
      </c>
      <c r="Z4173" s="58">
        <v>0.92706336599393324</v>
      </c>
    </row>
    <row r="4174" spans="19:26" x14ac:dyDescent="0.2">
      <c r="S4174" s="58">
        <v>4.9174662618829492</v>
      </c>
      <c r="T4174" s="58">
        <v>10.649861628087672</v>
      </c>
      <c r="U4174" s="58">
        <v>4.8039433559521978</v>
      </c>
      <c r="V4174" s="58">
        <v>8.5321454418424718</v>
      </c>
      <c r="W4174" s="58">
        <v>0.83563646967129346</v>
      </c>
      <c r="X4174" s="58">
        <v>0.62099910103105038</v>
      </c>
      <c r="Y4174" s="58">
        <v>0.81836193934231982</v>
      </c>
      <c r="Z4174" s="58">
        <v>0.90018751899931626</v>
      </c>
    </row>
    <row r="4175" spans="19:26" x14ac:dyDescent="0.2">
      <c r="S4175" s="58">
        <v>6.2970301339541459</v>
      </c>
      <c r="T4175" s="58">
        <v>19.084571479893761</v>
      </c>
      <c r="U4175" s="58">
        <v>6.4899033643219166</v>
      </c>
      <c r="V4175" s="58">
        <v>21.975045079234899</v>
      </c>
      <c r="W4175" s="58">
        <v>0.82787101032622046</v>
      </c>
      <c r="X4175" s="58">
        <v>0.79596467406717986</v>
      </c>
      <c r="Y4175" s="58">
        <v>0.85371204877701845</v>
      </c>
      <c r="Z4175" s="58">
        <v>0.89635053309751489</v>
      </c>
    </row>
    <row r="4176" spans="19:26" x14ac:dyDescent="0.2">
      <c r="S4176" s="58">
        <v>4.2833057042545066</v>
      </c>
      <c r="T4176" s="58">
        <v>7.7229882005910255</v>
      </c>
      <c r="U4176" s="58">
        <v>4.782149146706864</v>
      </c>
      <c r="V4176" s="58">
        <v>8.3175493061392896</v>
      </c>
      <c r="W4176" s="58">
        <v>0.8021887337009892</v>
      </c>
      <c r="X4176" s="58">
        <v>0.58245722793412735</v>
      </c>
      <c r="Y4176" s="58">
        <v>0.82275642080945843</v>
      </c>
      <c r="Z4176" s="58">
        <v>0.91298931780977777</v>
      </c>
    </row>
    <row r="4177" spans="19:26" x14ac:dyDescent="0.2">
      <c r="S4177" s="58">
        <v>4.3331654733040512</v>
      </c>
      <c r="T4177" s="58">
        <v>7.2465842064051209</v>
      </c>
      <c r="U4177" s="58">
        <v>4.2999614329340208</v>
      </c>
      <c r="V4177" s="58">
        <v>6.2744971079956624</v>
      </c>
      <c r="W4177" s="58">
        <v>0.73317480225110865</v>
      </c>
      <c r="X4177" s="58">
        <v>0.58118944618851542</v>
      </c>
      <c r="Y4177" s="58">
        <v>0.85892662135814757</v>
      </c>
      <c r="Z4177" s="58">
        <v>0.9346892161119249</v>
      </c>
    </row>
    <row r="4178" spans="19:26" x14ac:dyDescent="0.2">
      <c r="S4178" s="58">
        <v>6.3039512775122564</v>
      </c>
      <c r="T4178" s="58">
        <v>27.068861039474005</v>
      </c>
      <c r="U4178" s="58">
        <v>5.8416283975832943</v>
      </c>
      <c r="V4178" s="58">
        <v>24.180975961905208</v>
      </c>
      <c r="W4178" s="58">
        <v>0.88567343100329021</v>
      </c>
      <c r="X4178" s="58">
        <v>0.71211320892967789</v>
      </c>
      <c r="Y4178" s="58">
        <v>0.78626233394317635</v>
      </c>
      <c r="Z4178" s="58">
        <v>0.88043359653282682</v>
      </c>
    </row>
    <row r="4179" spans="19:26" x14ac:dyDescent="0.2">
      <c r="S4179" s="58">
        <v>3.4061113265285843</v>
      </c>
      <c r="T4179" s="58">
        <v>5.2371560517839413</v>
      </c>
      <c r="U4179" s="58">
        <v>3.3235197324307859</v>
      </c>
      <c r="V4179" s="58">
        <v>5.371190708051838</v>
      </c>
      <c r="W4179" s="58">
        <v>0.83234784286709174</v>
      </c>
      <c r="X4179" s="58">
        <v>0.67266533200457457</v>
      </c>
      <c r="Y4179" s="58">
        <v>0.81954014949567533</v>
      </c>
      <c r="Z4179" s="58">
        <v>0.93980219153998124</v>
      </c>
    </row>
    <row r="4180" spans="19:26" x14ac:dyDescent="0.2">
      <c r="S4180" s="58">
        <v>4.255079458258912</v>
      </c>
      <c r="T4180" s="58">
        <v>7.5588144937859596</v>
      </c>
      <c r="U4180" s="58">
        <v>4.0158773846881175</v>
      </c>
      <c r="V4180" s="58">
        <v>7.8254811725851159</v>
      </c>
      <c r="W4180" s="58">
        <v>0.80365914478316802</v>
      </c>
      <c r="X4180" s="58">
        <v>0.64013119896057469</v>
      </c>
      <c r="Y4180" s="58">
        <v>0.83358554741923996</v>
      </c>
      <c r="Z4180" s="58">
        <v>0.92148586297986013</v>
      </c>
    </row>
    <row r="4181" spans="19:26" x14ac:dyDescent="0.2">
      <c r="S4181" s="58">
        <v>3.8670999686621341</v>
      </c>
      <c r="T4181" s="58">
        <v>6.6462800589680739</v>
      </c>
      <c r="U4181" s="58">
        <v>3.694355441116326</v>
      </c>
      <c r="V4181" s="58">
        <v>7.5326722400827855</v>
      </c>
      <c r="W4181" s="58">
        <v>0.83808294899177049</v>
      </c>
      <c r="X4181" s="58">
        <v>0.7491078236769283</v>
      </c>
      <c r="Y4181" s="58">
        <v>0.79956431761604574</v>
      </c>
      <c r="Z4181" s="58">
        <v>0.9270256317770349</v>
      </c>
    </row>
    <row r="4182" spans="19:26" x14ac:dyDescent="0.2">
      <c r="S4182" s="58">
        <v>4.6130643185003128</v>
      </c>
      <c r="T4182" s="58">
        <v>7.833057610275544</v>
      </c>
      <c r="U4182" s="58">
        <v>4.0117548349830523</v>
      </c>
      <c r="V4182" s="58">
        <v>8.0578424176086507</v>
      </c>
      <c r="W4182" s="58">
        <v>0.70272825788189819</v>
      </c>
      <c r="X4182" s="58">
        <v>0.6506616294624521</v>
      </c>
      <c r="Y4182" s="58">
        <v>0.86183522397554879</v>
      </c>
      <c r="Z4182" s="58">
        <v>0.94814659027235992</v>
      </c>
    </row>
    <row r="4183" spans="19:26" x14ac:dyDescent="0.2">
      <c r="S4183" s="58">
        <v>4.6009709995091503</v>
      </c>
      <c r="T4183" s="58">
        <v>8.2767736853802099</v>
      </c>
      <c r="U4183" s="58">
        <v>4.3959908607604365</v>
      </c>
      <c r="V4183" s="58">
        <v>7.5861761926404636</v>
      </c>
      <c r="W4183" s="58">
        <v>0.75153905127473486</v>
      </c>
      <c r="X4183" s="58">
        <v>0.59925414367059759</v>
      </c>
      <c r="Y4183" s="58">
        <v>0.84835404987657248</v>
      </c>
      <c r="Z4183" s="58">
        <v>0.92330945269559217</v>
      </c>
    </row>
    <row r="4184" spans="19:26" x14ac:dyDescent="0.2">
      <c r="S4184" s="58">
        <v>4.4403882659835174</v>
      </c>
      <c r="T4184" s="58">
        <v>7.8845829157491458</v>
      </c>
      <c r="U4184" s="58">
        <v>4.9412056577675516</v>
      </c>
      <c r="V4184" s="58">
        <v>8.1991843118613552</v>
      </c>
      <c r="W4184" s="58">
        <v>0.73022541427760468</v>
      </c>
      <c r="X4184" s="58">
        <v>0.76397242066134441</v>
      </c>
      <c r="Y4184" s="58">
        <v>0.81111950256610565</v>
      </c>
      <c r="Z4184" s="58">
        <v>0.94124654706152411</v>
      </c>
    </row>
    <row r="4185" spans="19:26" x14ac:dyDescent="0.2">
      <c r="S4185" s="58">
        <v>7.5988036912291621</v>
      </c>
      <c r="T4185" s="58">
        <v>37.51530748876128</v>
      </c>
      <c r="U4185" s="58">
        <v>7.9813443895911336</v>
      </c>
      <c r="V4185" s="58">
        <v>53.413333147656772</v>
      </c>
      <c r="W4185" s="58">
        <v>0.79113806375878049</v>
      </c>
      <c r="X4185" s="58">
        <v>0.7149036522637332</v>
      </c>
      <c r="Y4185" s="58">
        <v>0.84223581948749038</v>
      </c>
      <c r="Z4185" s="58">
        <v>0.88208321668323775</v>
      </c>
    </row>
    <row r="4186" spans="19:26" x14ac:dyDescent="0.2">
      <c r="S4186" s="58">
        <v>4.8331088342480406</v>
      </c>
      <c r="T4186" s="58">
        <v>9.4160306246416869</v>
      </c>
      <c r="U4186" s="58">
        <v>5.0508389328099002</v>
      </c>
      <c r="V4186" s="58">
        <v>11.412451274171939</v>
      </c>
      <c r="W4186" s="58">
        <v>0.77602202255576636</v>
      </c>
      <c r="X4186" s="58">
        <v>0.76491971110091128</v>
      </c>
      <c r="Y4186" s="58">
        <v>0.8394382502671639</v>
      </c>
      <c r="Z4186" s="58">
        <v>0.92701261483924746</v>
      </c>
    </row>
    <row r="4187" spans="19:26" x14ac:dyDescent="0.2">
      <c r="S4187" s="58">
        <v>3.1304304972581072</v>
      </c>
      <c r="T4187" s="58">
        <v>4.6485414153322671</v>
      </c>
      <c r="U4187" s="58">
        <v>3.0562875921375481</v>
      </c>
      <c r="V4187" s="58">
        <v>5.3696587164153868</v>
      </c>
      <c r="W4187" s="58">
        <v>0.81222676025400853</v>
      </c>
      <c r="X4187" s="58">
        <v>0.73901301527632235</v>
      </c>
      <c r="Y4187" s="58">
        <v>0.77186391391091036</v>
      </c>
      <c r="Z4187" s="58">
        <v>0.94640068471722694</v>
      </c>
    </row>
    <row r="4188" spans="19:26" x14ac:dyDescent="0.2">
      <c r="S4188" s="58">
        <v>3.9374393789034392</v>
      </c>
      <c r="T4188" s="58">
        <v>6.7106660682554757</v>
      </c>
      <c r="U4188" s="58">
        <v>4.7802967167553891</v>
      </c>
      <c r="V4188" s="58">
        <v>8.6110389428017839</v>
      </c>
      <c r="W4188" s="58">
        <v>0.79768116999224681</v>
      </c>
      <c r="X4188" s="58">
        <v>0.72645471345555401</v>
      </c>
      <c r="Y4188" s="58">
        <v>0.80102663502043592</v>
      </c>
      <c r="Z4188" s="58">
        <v>0.93106184736649755</v>
      </c>
    </row>
    <row r="4189" spans="19:26" x14ac:dyDescent="0.2">
      <c r="S4189" s="58">
        <v>4.9041138656660177</v>
      </c>
      <c r="T4189" s="58">
        <v>10.240936078813888</v>
      </c>
      <c r="U4189" s="58">
        <v>4.4202415247923481</v>
      </c>
      <c r="V4189" s="58">
        <v>7.4269558804590989</v>
      </c>
      <c r="W4189" s="58">
        <v>0.81094115072725848</v>
      </c>
      <c r="X4189" s="58">
        <v>0.67220991086919579</v>
      </c>
      <c r="Y4189" s="58">
        <v>0.82486626982827049</v>
      </c>
      <c r="Z4189" s="58">
        <v>0.90813984216596844</v>
      </c>
    </row>
    <row r="4190" spans="19:26" x14ac:dyDescent="0.2">
      <c r="S4190" s="58">
        <v>4.1825600979475617</v>
      </c>
      <c r="T4190" s="58">
        <v>6.9890689301991209</v>
      </c>
      <c r="U4190" s="58">
        <v>4.2715010649664311</v>
      </c>
      <c r="V4190" s="58">
        <v>6.0952330400262191</v>
      </c>
      <c r="W4190" s="58">
        <v>0.75061523770429672</v>
      </c>
      <c r="X4190" s="58">
        <v>0.66917995508488792</v>
      </c>
      <c r="Y4190" s="58">
        <v>0.84439827589690852</v>
      </c>
      <c r="Z4190" s="58">
        <v>0.94208194831094616</v>
      </c>
    </row>
    <row r="4191" spans="19:26" x14ac:dyDescent="0.2">
      <c r="S4191" s="58">
        <v>5.0149856585047576</v>
      </c>
      <c r="T4191" s="58">
        <v>11.283296811420225</v>
      </c>
      <c r="U4191" s="58">
        <v>5.4640508052256616</v>
      </c>
      <c r="V4191" s="58">
        <v>12.975482254375038</v>
      </c>
      <c r="W4191" s="58">
        <v>0.87208143787613435</v>
      </c>
      <c r="X4191" s="58">
        <v>0.64670145062207562</v>
      </c>
      <c r="Y4191" s="58">
        <v>0.83437400592355015</v>
      </c>
      <c r="Z4191" s="58">
        <v>0.89906611080911547</v>
      </c>
    </row>
    <row r="4192" spans="19:26" x14ac:dyDescent="0.2">
      <c r="S4192" s="58">
        <v>2.9806545942998084</v>
      </c>
      <c r="T4192" s="58">
        <v>4.3227163216590885</v>
      </c>
      <c r="U4192" s="58">
        <v>3.3888787517652781</v>
      </c>
      <c r="V4192" s="58">
        <v>5.4321304693101053</v>
      </c>
      <c r="W4192" s="58">
        <v>0.84999590477509046</v>
      </c>
      <c r="X4192" s="58">
        <v>0.5776449618851206</v>
      </c>
      <c r="Y4192" s="58">
        <v>0.78114556239185007</v>
      </c>
      <c r="Z4192" s="58">
        <v>0.92686439662049624</v>
      </c>
    </row>
    <row r="4193" spans="19:26" x14ac:dyDescent="0.2">
      <c r="S4193" s="58">
        <v>4.6253125157393056</v>
      </c>
      <c r="T4193" s="58">
        <v>8.748655538411052</v>
      </c>
      <c r="U4193" s="58">
        <v>4.998129680225432</v>
      </c>
      <c r="V4193" s="58">
        <v>7.5400281575370594</v>
      </c>
      <c r="W4193" s="58">
        <v>0.77903513167242544</v>
      </c>
      <c r="X4193" s="58">
        <v>0.7979990958088381</v>
      </c>
      <c r="Y4193" s="58">
        <v>0.82893325782320748</v>
      </c>
      <c r="Z4193" s="58">
        <v>0.93168437466192033</v>
      </c>
    </row>
    <row r="4194" spans="19:26" x14ac:dyDescent="0.2">
      <c r="S4194" s="58">
        <v>5.7442083225898743</v>
      </c>
      <c r="T4194" s="58">
        <v>15.022034459764157</v>
      </c>
      <c r="U4194" s="58">
        <v>5.5276342333384205</v>
      </c>
      <c r="V4194" s="58">
        <v>16.639489444454519</v>
      </c>
      <c r="W4194" s="58">
        <v>0.75967714362113248</v>
      </c>
      <c r="X4194" s="58">
        <v>0.79442078736743915</v>
      </c>
      <c r="Y4194" s="58">
        <v>0.78917855519078584</v>
      </c>
      <c r="Z4194" s="58">
        <v>0.90202907796594833</v>
      </c>
    </row>
    <row r="4195" spans="19:26" x14ac:dyDescent="0.2">
      <c r="S4195" s="58">
        <v>4.2986757325756608</v>
      </c>
      <c r="T4195" s="58">
        <v>7.6649660883126911</v>
      </c>
      <c r="U4195" s="58">
        <v>3.4857674726978565</v>
      </c>
      <c r="V4195" s="58">
        <v>7.713785109873629</v>
      </c>
      <c r="W4195" s="58">
        <v>0.77915477275391898</v>
      </c>
      <c r="X4195" s="58">
        <v>0.68532976304324755</v>
      </c>
      <c r="Y4195" s="58">
        <v>0.82000366775346134</v>
      </c>
      <c r="Z4195" s="58">
        <v>0.9265187190172367</v>
      </c>
    </row>
    <row r="4196" spans="19:26" x14ac:dyDescent="0.2">
      <c r="S4196" s="58">
        <v>5.1723437351801218</v>
      </c>
      <c r="T4196" s="58">
        <v>11.181753048130178</v>
      </c>
      <c r="U4196" s="58">
        <v>5.2756383235848077</v>
      </c>
      <c r="V4196" s="58">
        <v>11.651430093967956</v>
      </c>
      <c r="W4196" s="58">
        <v>0.84323846787185508</v>
      </c>
      <c r="X4196" s="58">
        <v>0.72017575682319745</v>
      </c>
      <c r="Y4196" s="58">
        <v>0.87345117946270023</v>
      </c>
      <c r="Z4196" s="58">
        <v>0.91130165805017904</v>
      </c>
    </row>
    <row r="4197" spans="19:26" x14ac:dyDescent="0.2">
      <c r="S4197" s="58">
        <v>8.997854383368983</v>
      </c>
      <c r="T4197" s="58">
        <v>70.81241949679054</v>
      </c>
      <c r="U4197" s="58">
        <v>10.439757894799992</v>
      </c>
      <c r="V4197" s="58">
        <v>109.32043243374304</v>
      </c>
      <c r="W4197" s="58">
        <v>0.73368110604416548</v>
      </c>
      <c r="X4197" s="58">
        <v>0.77958057150187854</v>
      </c>
      <c r="Y4197" s="58">
        <v>0.84671485551859349</v>
      </c>
      <c r="Z4197" s="58">
        <v>0.87842244542019943</v>
      </c>
    </row>
    <row r="4198" spans="19:26" x14ac:dyDescent="0.2">
      <c r="S4198" s="58">
        <v>4.553854867130088</v>
      </c>
      <c r="T4198" s="58">
        <v>8.425472287652223</v>
      </c>
      <c r="U4198" s="58">
        <v>4.6031555789300755</v>
      </c>
      <c r="V4198" s="58">
        <v>7.4961945605531914</v>
      </c>
      <c r="W4198" s="58">
        <v>0.7962133601618897</v>
      </c>
      <c r="X4198" s="58">
        <v>0.74286956122686154</v>
      </c>
      <c r="Y4198" s="58">
        <v>0.85000502353156671</v>
      </c>
      <c r="Z4198" s="58">
        <v>0.93016372717032825</v>
      </c>
    </row>
    <row r="4199" spans="19:26" x14ac:dyDescent="0.2">
      <c r="S4199" s="58">
        <v>3.4262587199675885</v>
      </c>
      <c r="T4199" s="58">
        <v>5.2432647211260379</v>
      </c>
      <c r="U4199" s="58">
        <v>3.6449797966877062</v>
      </c>
      <c r="V4199" s="58">
        <v>5.5306743385374508</v>
      </c>
      <c r="W4199" s="58">
        <v>0.78983692652098347</v>
      </c>
      <c r="X4199" s="58">
        <v>0.75425581001544129</v>
      </c>
      <c r="Y4199" s="58">
        <v>0.80456399260438527</v>
      </c>
      <c r="Z4199" s="58">
        <v>0.95518643823334726</v>
      </c>
    </row>
    <row r="4200" spans="19:26" x14ac:dyDescent="0.2">
      <c r="S4200" s="58">
        <v>4.3375372611652114</v>
      </c>
      <c r="T4200" s="58">
        <v>7.8112836897633713</v>
      </c>
      <c r="U4200" s="58">
        <v>4.2157224057910057</v>
      </c>
      <c r="V4200" s="58">
        <v>7.8805620621345565</v>
      </c>
      <c r="W4200" s="58">
        <v>0.81225509886668157</v>
      </c>
      <c r="X4200" s="58">
        <v>0.71186023645861463</v>
      </c>
      <c r="Y4200" s="58">
        <v>0.84412081143672102</v>
      </c>
      <c r="Z4200" s="58">
        <v>0.92770693725750786</v>
      </c>
    </row>
    <row r="4201" spans="19:26" x14ac:dyDescent="0.2">
      <c r="S4201" s="58">
        <v>7.068093056474603</v>
      </c>
      <c r="T4201" s="58">
        <v>23.255493393817883</v>
      </c>
      <c r="U4201" s="58">
        <v>6.5256613747512002</v>
      </c>
      <c r="V4201" s="58">
        <v>23.031566863120943</v>
      </c>
      <c r="W4201" s="58">
        <v>0.72736206208706977</v>
      </c>
      <c r="X4201" s="58">
        <v>0.69366864709037057</v>
      </c>
      <c r="Y4201" s="58">
        <v>0.82727533730162517</v>
      </c>
      <c r="Z4201" s="58">
        <v>0.89249687925555155</v>
      </c>
    </row>
    <row r="4202" spans="19:26" x14ac:dyDescent="0.2">
      <c r="S4202" s="58">
        <v>4.6167042835494998</v>
      </c>
      <c r="T4202" s="58">
        <v>9.0408721091425068</v>
      </c>
      <c r="U4202" s="58">
        <v>4.0944951980008852</v>
      </c>
      <c r="V4202" s="58">
        <v>8.1725675750626294</v>
      </c>
      <c r="W4202" s="58">
        <v>0.79951179588135002</v>
      </c>
      <c r="X4202" s="58">
        <v>0.61697436005647044</v>
      </c>
      <c r="Y4202" s="58">
        <v>0.81294472317532607</v>
      </c>
      <c r="Z4202" s="58">
        <v>0.90827872379076124</v>
      </c>
    </row>
    <row r="4203" spans="19:26" x14ac:dyDescent="0.2">
      <c r="S4203" s="58">
        <v>3.3130346275882694</v>
      </c>
      <c r="T4203" s="58">
        <v>4.8306124567170077</v>
      </c>
      <c r="U4203" s="58">
        <v>3.7634055236634416</v>
      </c>
      <c r="V4203" s="58">
        <v>4.7747704914141993</v>
      </c>
      <c r="W4203" s="58">
        <v>0.77286099230376193</v>
      </c>
      <c r="X4203" s="58">
        <v>0.52567378269546805</v>
      </c>
      <c r="Y4203" s="58">
        <v>0.84497122266751157</v>
      </c>
      <c r="Z4203" s="58">
        <v>0.94143453789829734</v>
      </c>
    </row>
    <row r="4204" spans="19:26" x14ac:dyDescent="0.2">
      <c r="S4204" s="58">
        <v>6.2185054655961789</v>
      </c>
      <c r="T4204" s="58">
        <v>26.264777909650828</v>
      </c>
      <c r="U4204" s="58">
        <v>6.4306468969084705</v>
      </c>
      <c r="V4204" s="58">
        <v>27.035474748842148</v>
      </c>
      <c r="W4204" s="58">
        <v>0.87074286309954174</v>
      </c>
      <c r="X4204" s="58">
        <v>0.78678370630416927</v>
      </c>
      <c r="Y4204" s="58">
        <v>0.77118099673545548</v>
      </c>
      <c r="Z4204" s="58">
        <v>0.88184478924976706</v>
      </c>
    </row>
    <row r="4205" spans="19:26" x14ac:dyDescent="0.2">
      <c r="S4205" s="58">
        <v>4.370317411451742</v>
      </c>
      <c r="T4205" s="58">
        <v>7.7159691841053357</v>
      </c>
      <c r="U4205" s="58">
        <v>5.1064043577947134</v>
      </c>
      <c r="V4205" s="58">
        <v>7.7329179553336385</v>
      </c>
      <c r="W4205" s="58">
        <v>0.77016696465650913</v>
      </c>
      <c r="X4205" s="58">
        <v>0.69303058928858341</v>
      </c>
      <c r="Y4205" s="58">
        <v>0.83838948712197459</v>
      </c>
      <c r="Z4205" s="58">
        <v>0.93264631263042141</v>
      </c>
    </row>
    <row r="4206" spans="19:26" x14ac:dyDescent="0.2">
      <c r="S4206" s="58">
        <v>4.3517562668769525</v>
      </c>
      <c r="T4206" s="58">
        <v>7.8301520588062576</v>
      </c>
      <c r="U4206" s="58">
        <v>4.4398475847269427</v>
      </c>
      <c r="V4206" s="58">
        <v>7.8007245720704432</v>
      </c>
      <c r="W4206" s="58">
        <v>0.77189133349315153</v>
      </c>
      <c r="X4206" s="58">
        <v>0.66610720055041039</v>
      </c>
      <c r="Y4206" s="58">
        <v>0.81613306303181932</v>
      </c>
      <c r="Z4206" s="58">
        <v>0.92375731907501757</v>
      </c>
    </row>
    <row r="4207" spans="19:26" x14ac:dyDescent="0.2">
      <c r="S4207" s="58">
        <v>4.3144256381889141</v>
      </c>
      <c r="T4207" s="58">
        <v>7.7809149860590452</v>
      </c>
      <c r="U4207" s="58">
        <v>4.0368855621414381</v>
      </c>
      <c r="V4207" s="58">
        <v>7.3187432748424266</v>
      </c>
      <c r="W4207" s="58">
        <v>0.84338115982941353</v>
      </c>
      <c r="X4207" s="58">
        <v>0.80533148642794661</v>
      </c>
      <c r="Y4207" s="58">
        <v>0.8611118176659891</v>
      </c>
      <c r="Z4207" s="58">
        <v>0.93575661725625103</v>
      </c>
    </row>
    <row r="4208" spans="19:26" x14ac:dyDescent="0.2">
      <c r="S4208" s="58">
        <v>3.6631085680933051</v>
      </c>
      <c r="T4208" s="58">
        <v>5.9804118111056734</v>
      </c>
      <c r="U4208" s="58">
        <v>3.3181140872630883</v>
      </c>
      <c r="V4208" s="58">
        <v>5.9635105186191604</v>
      </c>
      <c r="W4208" s="58">
        <v>0.8797205497575844</v>
      </c>
      <c r="X4208" s="58">
        <v>0.58537665955515983</v>
      </c>
      <c r="Y4208" s="58">
        <v>0.83665709913094455</v>
      </c>
      <c r="Z4208" s="58">
        <v>0.91839712471556179</v>
      </c>
    </row>
    <row r="4209" spans="19:26" x14ac:dyDescent="0.2">
      <c r="S4209" s="58">
        <v>5.5869983433298867</v>
      </c>
      <c r="T4209" s="58">
        <v>14.149218642553473</v>
      </c>
      <c r="U4209" s="58">
        <v>5.8632916261702563</v>
      </c>
      <c r="V4209" s="58">
        <v>14.099712225329521</v>
      </c>
      <c r="W4209" s="58">
        <v>0.8037881231229308</v>
      </c>
      <c r="X4209" s="58">
        <v>0.63104520702930411</v>
      </c>
      <c r="Y4209" s="58">
        <v>0.81468113276324139</v>
      </c>
      <c r="Z4209" s="58">
        <v>0.89474639615677021</v>
      </c>
    </row>
    <row r="4210" spans="19:26" x14ac:dyDescent="0.2">
      <c r="S4210" s="58">
        <v>4.3905150799430634</v>
      </c>
      <c r="T4210" s="58">
        <v>7.7878655722056109</v>
      </c>
      <c r="U4210" s="58">
        <v>4.7513777970077253</v>
      </c>
      <c r="V4210" s="58">
        <v>7.7859765584337293</v>
      </c>
      <c r="W4210" s="58">
        <v>0.77261305678012826</v>
      </c>
      <c r="X4210" s="58">
        <v>0.69080915842652579</v>
      </c>
      <c r="Y4210" s="58">
        <v>0.83972202863507617</v>
      </c>
      <c r="Z4210" s="58">
        <v>0.93163655067379803</v>
      </c>
    </row>
    <row r="4211" spans="19:26" x14ac:dyDescent="0.2">
      <c r="S4211" s="58">
        <v>3.4868850207088244</v>
      </c>
      <c r="T4211" s="58">
        <v>5.5324966483877089</v>
      </c>
      <c r="U4211" s="58">
        <v>3.515085416463124</v>
      </c>
      <c r="V4211" s="58">
        <v>6.8270809997289801</v>
      </c>
      <c r="W4211" s="58">
        <v>0.86806372880777261</v>
      </c>
      <c r="X4211" s="58">
        <v>0.5785991710493763</v>
      </c>
      <c r="Y4211" s="58">
        <v>0.81621213458221176</v>
      </c>
      <c r="Z4211" s="58">
        <v>0.91912276613832644</v>
      </c>
    </row>
    <row r="4212" spans="19:26" x14ac:dyDescent="0.2">
      <c r="S4212" s="58">
        <v>4.4622163294482959</v>
      </c>
      <c r="T4212" s="58">
        <v>8.4041533174093157</v>
      </c>
      <c r="U4212" s="58">
        <v>3.9076401430957897</v>
      </c>
      <c r="V4212" s="58">
        <v>8.4584964975126624</v>
      </c>
      <c r="W4212" s="58">
        <v>0.8151416808652161</v>
      </c>
      <c r="X4212" s="58">
        <v>0.56212991383131827</v>
      </c>
      <c r="Y4212" s="58">
        <v>0.82775588200488237</v>
      </c>
      <c r="Z4212" s="58">
        <v>0.90697253061639715</v>
      </c>
    </row>
    <row r="4213" spans="19:26" x14ac:dyDescent="0.2">
      <c r="S4213" s="58">
        <v>3.770950655294341</v>
      </c>
      <c r="T4213" s="58">
        <v>6.0901381320939425</v>
      </c>
      <c r="U4213" s="58">
        <v>3.6294071596583009</v>
      </c>
      <c r="V4213" s="58">
        <v>5.8002114274679304</v>
      </c>
      <c r="W4213" s="58">
        <v>0.82059202842975765</v>
      </c>
      <c r="X4213" s="58">
        <v>0.68275337051348373</v>
      </c>
      <c r="Y4213" s="58">
        <v>0.84581922725030023</v>
      </c>
      <c r="Z4213" s="58">
        <v>0.93931629520206228</v>
      </c>
    </row>
    <row r="4214" spans="19:26" x14ac:dyDescent="0.2">
      <c r="S4214" s="58">
        <v>4.3634072184678283</v>
      </c>
      <c r="T4214" s="58">
        <v>7.7727407318364694</v>
      </c>
      <c r="U4214" s="58">
        <v>5.1133265383620161</v>
      </c>
      <c r="V4214" s="58">
        <v>8.8297412823856352</v>
      </c>
      <c r="W4214" s="58">
        <v>0.81175166378958141</v>
      </c>
      <c r="X4214" s="58">
        <v>0.77534334982942454</v>
      </c>
      <c r="Y4214" s="58">
        <v>0.86221395613950724</v>
      </c>
      <c r="Z4214" s="58">
        <v>0.93860457253591667</v>
      </c>
    </row>
    <row r="4215" spans="19:26" x14ac:dyDescent="0.2">
      <c r="S4215" s="58">
        <v>5.656351019539648</v>
      </c>
      <c r="T4215" s="58">
        <v>11.605616878269057</v>
      </c>
      <c r="U4215" s="58">
        <v>5.4250114522134609</v>
      </c>
      <c r="V4215" s="58">
        <v>12.517931178853587</v>
      </c>
      <c r="W4215" s="58">
        <v>0.67620565669785804</v>
      </c>
      <c r="X4215" s="58">
        <v>0.61207175785267931</v>
      </c>
      <c r="Y4215" s="58">
        <v>0.82366360439001873</v>
      </c>
      <c r="Z4215" s="58">
        <v>0.91733165279302842</v>
      </c>
    </row>
    <row r="4216" spans="19:26" x14ac:dyDescent="0.2">
      <c r="S4216" s="58">
        <v>7.0564009506797225</v>
      </c>
      <c r="T4216" s="58">
        <v>32.386137533069338</v>
      </c>
      <c r="U4216" s="58">
        <v>6.5497328223778997</v>
      </c>
      <c r="V4216" s="58">
        <v>27.883014623063236</v>
      </c>
      <c r="W4216" s="58">
        <v>0.81019616710792619</v>
      </c>
      <c r="X4216" s="58">
        <v>0.69328371030505154</v>
      </c>
      <c r="Y4216" s="58">
        <v>0.81505962715293656</v>
      </c>
      <c r="Z4216" s="58">
        <v>0.88153096972459288</v>
      </c>
    </row>
    <row r="4217" spans="19:26" x14ac:dyDescent="0.2">
      <c r="S4217" s="58">
        <v>6.105160719624279</v>
      </c>
      <c r="T4217" s="58">
        <v>13.769506898217312</v>
      </c>
      <c r="U4217" s="58">
        <v>6.2065215067814616</v>
      </c>
      <c r="V4217" s="58">
        <v>12.981607850423339</v>
      </c>
      <c r="W4217" s="58">
        <v>0.70135195791262017</v>
      </c>
      <c r="X4217" s="58">
        <v>0.56512635039933956</v>
      </c>
      <c r="Y4217" s="58">
        <v>0.84981943799470727</v>
      </c>
      <c r="Z4217" s="58">
        <v>0.90542721599049847</v>
      </c>
    </row>
    <row r="4218" spans="19:26" x14ac:dyDescent="0.2">
      <c r="S4218" s="58">
        <v>4.3706912623315128</v>
      </c>
      <c r="T4218" s="58">
        <v>7.6239703726211348</v>
      </c>
      <c r="U4218" s="58">
        <v>4.8964733452120655</v>
      </c>
      <c r="V4218" s="58">
        <v>8.7119084368758593</v>
      </c>
      <c r="W4218" s="58">
        <v>0.79073117567613505</v>
      </c>
      <c r="X4218" s="58">
        <v>0.6237624987485122</v>
      </c>
      <c r="Y4218" s="58">
        <v>0.87089000596468369</v>
      </c>
      <c r="Z4218" s="58">
        <v>0.92822388143361045</v>
      </c>
    </row>
    <row r="4219" spans="19:26" x14ac:dyDescent="0.2">
      <c r="S4219" s="58">
        <v>3.7822514512892131</v>
      </c>
      <c r="T4219" s="58">
        <v>6.1447974803210768</v>
      </c>
      <c r="U4219" s="58">
        <v>3.4812704982928366</v>
      </c>
      <c r="V4219" s="58">
        <v>6.6350933844072886</v>
      </c>
      <c r="W4219" s="58">
        <v>0.75565845374543417</v>
      </c>
      <c r="X4219" s="58">
        <v>0.64097955825657682</v>
      </c>
      <c r="Y4219" s="58">
        <v>0.79074983063424642</v>
      </c>
      <c r="Z4219" s="58">
        <v>0.93214552654248573</v>
      </c>
    </row>
    <row r="4220" spans="19:26" x14ac:dyDescent="0.2">
      <c r="S4220" s="58">
        <v>3.6148281780120781</v>
      </c>
      <c r="T4220" s="58">
        <v>5.7485811069446298</v>
      </c>
      <c r="U4220" s="58">
        <v>3.5955426165856448</v>
      </c>
      <c r="V4220" s="58">
        <v>5.6871376797948052</v>
      </c>
      <c r="W4220" s="58">
        <v>0.77478325740511067</v>
      </c>
      <c r="X4220" s="58">
        <v>0.61724348990340838</v>
      </c>
      <c r="Y4220" s="58">
        <v>0.79016130377937588</v>
      </c>
      <c r="Z4220" s="58">
        <v>0.92948137215667237</v>
      </c>
    </row>
    <row r="4221" spans="19:26" x14ac:dyDescent="0.2">
      <c r="S4221" s="58">
        <v>3.4819217597041252</v>
      </c>
      <c r="T4221" s="58">
        <v>5.3651168691094453</v>
      </c>
      <c r="U4221" s="58">
        <v>3.8017832941373841</v>
      </c>
      <c r="V4221" s="58">
        <v>5.3974345328028752</v>
      </c>
      <c r="W4221" s="58">
        <v>0.80926835716576917</v>
      </c>
      <c r="X4221" s="58">
        <v>0.64489873448671298</v>
      </c>
      <c r="Y4221" s="58">
        <v>0.82489660719354851</v>
      </c>
      <c r="Z4221" s="58">
        <v>0.94013698376450794</v>
      </c>
    </row>
    <row r="4222" spans="19:26" x14ac:dyDescent="0.2">
      <c r="S4222" s="58">
        <v>5.1627790391155912</v>
      </c>
      <c r="T4222" s="58">
        <v>10.834669354209181</v>
      </c>
      <c r="U4222" s="58">
        <v>4.3143538303795435</v>
      </c>
      <c r="V4222" s="58">
        <v>10.253590494537068</v>
      </c>
      <c r="W4222" s="58">
        <v>0.74980920504972881</v>
      </c>
      <c r="X4222" s="58">
        <v>0.57464028232446085</v>
      </c>
      <c r="Y4222" s="58">
        <v>0.81601464387638356</v>
      </c>
      <c r="Z4222" s="58">
        <v>0.90423138414559889</v>
      </c>
    </row>
    <row r="4223" spans="19:26" x14ac:dyDescent="0.2">
      <c r="S4223" s="58">
        <v>4.5735026623699442</v>
      </c>
      <c r="T4223" s="58">
        <v>8.3495545732577696</v>
      </c>
      <c r="U4223" s="58">
        <v>4.8416147583838569</v>
      </c>
      <c r="V4223" s="58">
        <v>8.3652077602150321</v>
      </c>
      <c r="W4223" s="58">
        <v>0.79388693626355555</v>
      </c>
      <c r="X4223" s="58">
        <v>0.69043190189153658</v>
      </c>
      <c r="Y4223" s="58">
        <v>0.86623650453098178</v>
      </c>
      <c r="Z4223" s="58">
        <v>0.92893768617904282</v>
      </c>
    </row>
    <row r="4224" spans="19:26" x14ac:dyDescent="0.2">
      <c r="S4224" s="58">
        <v>4.0777475401306376</v>
      </c>
      <c r="T4224" s="58">
        <v>6.9094237004200307</v>
      </c>
      <c r="U4224" s="58">
        <v>3.7156974122946296</v>
      </c>
      <c r="V4224" s="58">
        <v>7.1639786735747109</v>
      </c>
      <c r="W4224" s="58">
        <v>0.77258174755046582</v>
      </c>
      <c r="X4224" s="58">
        <v>0.68853569549150895</v>
      </c>
      <c r="Y4224" s="58">
        <v>0.82254394300811884</v>
      </c>
      <c r="Z4224" s="58">
        <v>0.93506742639052254</v>
      </c>
    </row>
    <row r="4225" spans="19:26" x14ac:dyDescent="0.2">
      <c r="S4225" s="58">
        <v>3.9754138033934949</v>
      </c>
      <c r="T4225" s="58">
        <v>6.5785343800563414</v>
      </c>
      <c r="U4225" s="58">
        <v>4.1221814942442379</v>
      </c>
      <c r="V4225" s="58">
        <v>6.920910025831807</v>
      </c>
      <c r="W4225" s="58">
        <v>0.69963456975668681</v>
      </c>
      <c r="X4225" s="58">
        <v>0.61927707490207873</v>
      </c>
      <c r="Y4225" s="58">
        <v>0.76703859276277153</v>
      </c>
      <c r="Z4225" s="58">
        <v>0.93096767288525473</v>
      </c>
    </row>
    <row r="4226" spans="19:26" x14ac:dyDescent="0.2">
      <c r="S4226" s="58">
        <v>5.6551763273184577</v>
      </c>
      <c r="T4226" s="58">
        <v>14.261066179788294</v>
      </c>
      <c r="U4226" s="58">
        <v>6.3159958944907313</v>
      </c>
      <c r="V4226" s="58">
        <v>16.11978664856564</v>
      </c>
      <c r="W4226" s="58">
        <v>0.78386369650929366</v>
      </c>
      <c r="X4226" s="58">
        <v>0.58589235550998287</v>
      </c>
      <c r="Y4226" s="58">
        <v>0.81171452874736771</v>
      </c>
      <c r="Z4226" s="58">
        <v>0.89333295195610651</v>
      </c>
    </row>
    <row r="4227" spans="19:26" x14ac:dyDescent="0.2">
      <c r="S4227" s="58">
        <v>4.7259122858285085</v>
      </c>
      <c r="T4227" s="58">
        <v>9.4374665671098352</v>
      </c>
      <c r="U4227" s="58">
        <v>4.7835526701059532</v>
      </c>
      <c r="V4227" s="58">
        <v>8.4214341255561447</v>
      </c>
      <c r="W4227" s="58">
        <v>0.7881802327968972</v>
      </c>
      <c r="X4227" s="58">
        <v>0.57949136979359184</v>
      </c>
      <c r="Y4227" s="58">
        <v>0.8094466598560669</v>
      </c>
      <c r="Z4227" s="58">
        <v>0.90440340263833829</v>
      </c>
    </row>
    <row r="4228" spans="19:26" x14ac:dyDescent="0.2">
      <c r="S4228" s="58">
        <v>4.9223594714321877</v>
      </c>
      <c r="T4228" s="58">
        <v>9.7052919035772263</v>
      </c>
      <c r="U4228" s="58">
        <v>5.1479544808136781</v>
      </c>
      <c r="V4228" s="58">
        <v>8.2721191508954544</v>
      </c>
      <c r="W4228" s="58">
        <v>0.77238464109528482</v>
      </c>
      <c r="X4228" s="58">
        <v>0.58695596005195216</v>
      </c>
      <c r="Y4228" s="58">
        <v>0.84230429792460193</v>
      </c>
      <c r="Z4228" s="58">
        <v>0.91039754819522534</v>
      </c>
    </row>
    <row r="4229" spans="19:26" x14ac:dyDescent="0.2">
      <c r="S4229" s="58">
        <v>3.6834256357557047</v>
      </c>
      <c r="T4229" s="58">
        <v>5.7701302409305333</v>
      </c>
      <c r="U4229" s="58">
        <v>3.6855518827275087</v>
      </c>
      <c r="V4229" s="58">
        <v>7.3316479288764844</v>
      </c>
      <c r="W4229" s="58">
        <v>0.84127684981738449</v>
      </c>
      <c r="X4229" s="58">
        <v>0.65141015182918138</v>
      </c>
      <c r="Y4229" s="58">
        <v>0.88728096574365312</v>
      </c>
      <c r="Z4229" s="58">
        <v>0.94479561436052639</v>
      </c>
    </row>
    <row r="4230" spans="19:26" x14ac:dyDescent="0.2">
      <c r="S4230" s="58">
        <v>3.739938862732707</v>
      </c>
      <c r="T4230" s="58">
        <v>6.0972200190312327</v>
      </c>
      <c r="U4230" s="58">
        <v>3.2545230018292872</v>
      </c>
      <c r="V4230" s="58">
        <v>4.2414042680492665</v>
      </c>
      <c r="W4230" s="58">
        <v>0.83201377810244226</v>
      </c>
      <c r="X4230" s="58">
        <v>0.65094529513371069</v>
      </c>
      <c r="Y4230" s="58">
        <v>0.83065671123458507</v>
      </c>
      <c r="Z4230" s="58">
        <v>0.92990677468711824</v>
      </c>
    </row>
    <row r="4231" spans="19:26" x14ac:dyDescent="0.2">
      <c r="S4231" s="58">
        <v>6.5395895303103799</v>
      </c>
      <c r="T4231" s="58">
        <v>19.635226051556042</v>
      </c>
      <c r="U4231" s="58">
        <v>6.5274909933502814</v>
      </c>
      <c r="V4231" s="58">
        <v>17.795113935763073</v>
      </c>
      <c r="W4231" s="58">
        <v>0.75662053449542754</v>
      </c>
      <c r="X4231" s="58">
        <v>0.63054535217919083</v>
      </c>
      <c r="Y4231" s="58">
        <v>0.82836441493178326</v>
      </c>
      <c r="Z4231" s="58">
        <v>0.89148542318555335</v>
      </c>
    </row>
    <row r="4232" spans="19:26" x14ac:dyDescent="0.2">
      <c r="S4232" s="58">
        <v>7.0564691427190454</v>
      </c>
      <c r="T4232" s="58">
        <v>23.119410359553452</v>
      </c>
      <c r="U4232" s="58">
        <v>6.6755978953317561</v>
      </c>
      <c r="V4232" s="58">
        <v>26.811751923973308</v>
      </c>
      <c r="W4232" s="58">
        <v>0.77909448231520018</v>
      </c>
      <c r="X4232" s="58">
        <v>0.65331041261887723</v>
      </c>
      <c r="Y4232" s="58">
        <v>0.87725959736339998</v>
      </c>
      <c r="Z4232" s="58">
        <v>0.89095959054239793</v>
      </c>
    </row>
    <row r="4233" spans="19:26" x14ac:dyDescent="0.2">
      <c r="S4233" s="58">
        <v>4.5274942562236422</v>
      </c>
      <c r="T4233" s="58">
        <v>8.0661513476702584</v>
      </c>
      <c r="U4233" s="58">
        <v>4.0582718741195052</v>
      </c>
      <c r="V4233" s="58">
        <v>6.0441856808704024</v>
      </c>
      <c r="W4233" s="58">
        <v>0.73959751520514505</v>
      </c>
      <c r="X4233" s="58">
        <v>0.60979599235926352</v>
      </c>
      <c r="Y4233" s="58">
        <v>0.83277689494636387</v>
      </c>
      <c r="Z4233" s="58">
        <v>0.9251364660621374</v>
      </c>
    </row>
    <row r="4234" spans="19:26" x14ac:dyDescent="0.2">
      <c r="S4234" s="58">
        <v>3.9182154389449706</v>
      </c>
      <c r="T4234" s="58">
        <v>6.4779500959240304</v>
      </c>
      <c r="U4234" s="58">
        <v>3.6875451827993881</v>
      </c>
      <c r="V4234" s="58">
        <v>6.3155191004595848</v>
      </c>
      <c r="W4234" s="58">
        <v>0.83878602585921902</v>
      </c>
      <c r="X4234" s="58">
        <v>0.68567305442949089</v>
      </c>
      <c r="Y4234" s="58">
        <v>0.86740220741152474</v>
      </c>
      <c r="Z4234" s="58">
        <v>0.937096708885654</v>
      </c>
    </row>
    <row r="4235" spans="19:26" x14ac:dyDescent="0.2">
      <c r="S4235" s="58">
        <v>3.362054374410647</v>
      </c>
      <c r="T4235" s="58">
        <v>5.1743689319679564</v>
      </c>
      <c r="U4235" s="58">
        <v>2.8478839189589986</v>
      </c>
      <c r="V4235" s="58">
        <v>5.4541914068497919</v>
      </c>
      <c r="W4235" s="58">
        <v>0.80192293976041495</v>
      </c>
      <c r="X4235" s="58">
        <v>0.68049145437473479</v>
      </c>
      <c r="Y4235" s="58">
        <v>0.78313831850471982</v>
      </c>
      <c r="Z4235" s="58">
        <v>0.93704076462264219</v>
      </c>
    </row>
    <row r="4236" spans="19:26" x14ac:dyDescent="0.2">
      <c r="S4236" s="58">
        <v>5.6644053038138891</v>
      </c>
      <c r="T4236" s="58">
        <v>12.082535844790341</v>
      </c>
      <c r="U4236" s="58">
        <v>5.7461925293166205</v>
      </c>
      <c r="V4236" s="58">
        <v>12.577264618935233</v>
      </c>
      <c r="W4236" s="58">
        <v>0.72713463462760841</v>
      </c>
      <c r="X4236" s="58">
        <v>0.64721232396515327</v>
      </c>
      <c r="Y4236" s="58">
        <v>0.85621168307379136</v>
      </c>
      <c r="Z4236" s="58">
        <v>0.91477903203594568</v>
      </c>
    </row>
    <row r="4237" spans="19:26" x14ac:dyDescent="0.2">
      <c r="S4237" s="58">
        <v>5.3257764864638233</v>
      </c>
      <c r="T4237" s="58">
        <v>12.58460960093892</v>
      </c>
      <c r="U4237" s="58">
        <v>6.3232305176807824</v>
      </c>
      <c r="V4237" s="58">
        <v>18.538957900386553</v>
      </c>
      <c r="W4237" s="58">
        <v>0.79823123944594654</v>
      </c>
      <c r="X4237" s="58">
        <v>0.64632865495222946</v>
      </c>
      <c r="Y4237" s="58">
        <v>0.80741881696512197</v>
      </c>
      <c r="Z4237" s="58">
        <v>0.8984292852529937</v>
      </c>
    </row>
    <row r="4238" spans="19:26" x14ac:dyDescent="0.2">
      <c r="S4238" s="58">
        <v>4.554757459442226</v>
      </c>
      <c r="T4238" s="58">
        <v>8.302275448576987</v>
      </c>
      <c r="U4238" s="58">
        <v>4.6745020007519376</v>
      </c>
      <c r="V4238" s="58">
        <v>9.9239768654730387</v>
      </c>
      <c r="W4238" s="58">
        <v>0.74168854399982931</v>
      </c>
      <c r="X4238" s="58">
        <v>0.69590777884839006</v>
      </c>
      <c r="Y4238" s="58">
        <v>0.81770886607402915</v>
      </c>
      <c r="Z4238" s="58">
        <v>0.92941274472780555</v>
      </c>
    </row>
    <row r="4239" spans="19:26" x14ac:dyDescent="0.2">
      <c r="S4239" s="58">
        <v>5.6155970024993085</v>
      </c>
      <c r="T4239" s="58">
        <v>15.00072884300994</v>
      </c>
      <c r="U4239" s="58">
        <v>6.0189419527324395</v>
      </c>
      <c r="V4239" s="58">
        <v>13.446301064469306</v>
      </c>
      <c r="W4239" s="58">
        <v>0.81724216514135017</v>
      </c>
      <c r="X4239" s="58">
        <v>0.73374961060910304</v>
      </c>
      <c r="Y4239" s="58">
        <v>0.8032791846561832</v>
      </c>
      <c r="Z4239" s="58">
        <v>0.89596627611950874</v>
      </c>
    </row>
    <row r="4240" spans="19:26" x14ac:dyDescent="0.2">
      <c r="S4240" s="58">
        <v>4.1215769092777821</v>
      </c>
      <c r="T4240" s="58">
        <v>6.9889514529185801</v>
      </c>
      <c r="U4240" s="58">
        <v>3.7787311206564915</v>
      </c>
      <c r="V4240" s="58">
        <v>5.2947318825434344</v>
      </c>
      <c r="W4240" s="58">
        <v>0.76586155386286614</v>
      </c>
      <c r="X4240" s="58">
        <v>0.68218115605629015</v>
      </c>
      <c r="Y4240" s="58">
        <v>0.82614903590318411</v>
      </c>
      <c r="Z4240" s="58">
        <v>0.93581018908210489</v>
      </c>
    </row>
    <row r="4241" spans="19:26" x14ac:dyDescent="0.2">
      <c r="S4241" s="58">
        <v>4.033485206871112</v>
      </c>
      <c r="T4241" s="58">
        <v>6.8839677070234897</v>
      </c>
      <c r="U4241" s="58">
        <v>4.1840111860912916</v>
      </c>
      <c r="V4241" s="58">
        <v>6.1973683478410617</v>
      </c>
      <c r="W4241" s="58">
        <v>0.79496327650648846</v>
      </c>
      <c r="X4241" s="58">
        <v>0.64104156918763933</v>
      </c>
      <c r="Y4241" s="58">
        <v>0.82090420648060713</v>
      </c>
      <c r="Z4241" s="58">
        <v>0.92546185584715057</v>
      </c>
    </row>
    <row r="4242" spans="19:26" x14ac:dyDescent="0.2">
      <c r="S4242" s="58">
        <v>5.2932985766292564</v>
      </c>
      <c r="T4242" s="58">
        <v>11.953970742730116</v>
      </c>
      <c r="U4242" s="58">
        <v>4.9968997674519073</v>
      </c>
      <c r="V4242" s="58">
        <v>12.443092749394198</v>
      </c>
      <c r="W4242" s="58">
        <v>0.79233173728839335</v>
      </c>
      <c r="X4242" s="58">
        <v>0.70483427343093785</v>
      </c>
      <c r="Y4242" s="58">
        <v>0.82419498606475661</v>
      </c>
      <c r="Z4242" s="58">
        <v>0.90637058077314558</v>
      </c>
    </row>
    <row r="4243" spans="19:26" x14ac:dyDescent="0.2">
      <c r="S4243" s="58">
        <v>4.779912607048062</v>
      </c>
      <c r="T4243" s="58">
        <v>8.8247550664767189</v>
      </c>
      <c r="U4243" s="58">
        <v>4.6093208735568254</v>
      </c>
      <c r="V4243" s="58">
        <v>7.5062975669494989</v>
      </c>
      <c r="W4243" s="58">
        <v>0.74644201473972316</v>
      </c>
      <c r="X4243" s="58">
        <v>0.64362784620327296</v>
      </c>
      <c r="Y4243" s="58">
        <v>0.85126707536261925</v>
      </c>
      <c r="Z4243" s="58">
        <v>0.92625907547196928</v>
      </c>
    </row>
    <row r="4244" spans="19:26" x14ac:dyDescent="0.2">
      <c r="S4244" s="58">
        <v>4.4877931659915689</v>
      </c>
      <c r="T4244" s="58">
        <v>8.4964097038773065</v>
      </c>
      <c r="U4244" s="58">
        <v>4.0826252586470835</v>
      </c>
      <c r="V4244" s="58">
        <v>6.2464959238798663</v>
      </c>
      <c r="W4244" s="58">
        <v>0.76150606785194719</v>
      </c>
      <c r="X4244" s="58">
        <v>0.67610051287212669</v>
      </c>
      <c r="Y4244" s="58">
        <v>0.78867108193032642</v>
      </c>
      <c r="Z4244" s="58">
        <v>0.9165297353089914</v>
      </c>
    </row>
    <row r="4245" spans="19:26" x14ac:dyDescent="0.2">
      <c r="S4245" s="58">
        <v>5.7430233586101966</v>
      </c>
      <c r="T4245" s="58">
        <v>15.073242707628067</v>
      </c>
      <c r="U4245" s="58">
        <v>5.0962557750658481</v>
      </c>
      <c r="V4245" s="58">
        <v>11.218983658072487</v>
      </c>
      <c r="W4245" s="58">
        <v>0.86013889357274187</v>
      </c>
      <c r="X4245" s="58">
        <v>0.74017923344669168</v>
      </c>
      <c r="Y4245" s="58">
        <v>0.86176802968720256</v>
      </c>
      <c r="Z4245" s="58">
        <v>0.89903181304904545</v>
      </c>
    </row>
    <row r="4246" spans="19:26" x14ac:dyDescent="0.2">
      <c r="S4246" s="58">
        <v>4.0876700592237833</v>
      </c>
      <c r="T4246" s="58">
        <v>6.7526535495208311</v>
      </c>
      <c r="U4246" s="58">
        <v>4.895941601474723</v>
      </c>
      <c r="V4246" s="58">
        <v>9.0005313704789547</v>
      </c>
      <c r="W4246" s="58">
        <v>0.79273661772310955</v>
      </c>
      <c r="X4246" s="58">
        <v>0.75580159408162351</v>
      </c>
      <c r="Y4246" s="58">
        <v>0.87638200830095614</v>
      </c>
      <c r="Z4246" s="58">
        <v>0.95467830126320441</v>
      </c>
    </row>
    <row r="4247" spans="19:26" x14ac:dyDescent="0.2">
      <c r="S4247" s="58">
        <v>4.6291633516868549</v>
      </c>
      <c r="T4247" s="58">
        <v>8.7652111018955008</v>
      </c>
      <c r="U4247" s="58">
        <v>3.9597781291915295</v>
      </c>
      <c r="V4247" s="58">
        <v>6.8406841285350799</v>
      </c>
      <c r="W4247" s="58">
        <v>0.79818424060144433</v>
      </c>
      <c r="X4247" s="58">
        <v>0.7918850208367636</v>
      </c>
      <c r="Y4247" s="58">
        <v>0.84440449230396741</v>
      </c>
      <c r="Z4247" s="58">
        <v>0.93094601220504625</v>
      </c>
    </row>
    <row r="4248" spans="19:26" x14ac:dyDescent="0.2">
      <c r="S4248" s="58">
        <v>2.7719260454562091</v>
      </c>
      <c r="T4248" s="58">
        <v>3.8392785916650602</v>
      </c>
      <c r="U4248" s="58">
        <v>2.7061690102554952</v>
      </c>
      <c r="V4248" s="58">
        <v>3.6093984546278377</v>
      </c>
      <c r="W4248" s="58">
        <v>0.83059444346494427</v>
      </c>
      <c r="X4248" s="58">
        <v>0.5599664800668066</v>
      </c>
      <c r="Y4248" s="58">
        <v>0.78292976404569925</v>
      </c>
      <c r="Z4248" s="58">
        <v>0.93521516854511944</v>
      </c>
    </row>
    <row r="4249" spans="19:26" x14ac:dyDescent="0.2">
      <c r="S4249" s="58">
        <v>4.8457171217550332</v>
      </c>
      <c r="T4249" s="58">
        <v>9.730548499862774</v>
      </c>
      <c r="U4249" s="58">
        <v>5.1623536596890931</v>
      </c>
      <c r="V4249" s="58">
        <v>12.170860568521167</v>
      </c>
      <c r="W4249" s="58">
        <v>0.77830871494132337</v>
      </c>
      <c r="X4249" s="58">
        <v>0.65776324303683853</v>
      </c>
      <c r="Y4249" s="58">
        <v>0.81906472357909177</v>
      </c>
      <c r="Z4249" s="58">
        <v>0.91205493628510292</v>
      </c>
    </row>
    <row r="4250" spans="19:26" x14ac:dyDescent="0.2">
      <c r="S4250" s="58">
        <v>4.540438788480877</v>
      </c>
      <c r="T4250" s="58">
        <v>8.1903472995624096</v>
      </c>
      <c r="U4250" s="58">
        <v>4.9717441071190116</v>
      </c>
      <c r="V4250" s="58">
        <v>8.8372126402568441</v>
      </c>
      <c r="W4250" s="58">
        <v>0.73100099457015499</v>
      </c>
      <c r="X4250" s="58">
        <v>0.61090452903044867</v>
      </c>
      <c r="Y4250" s="58">
        <v>0.81517510166898355</v>
      </c>
      <c r="Z4250" s="58">
        <v>0.92246891684846388</v>
      </c>
    </row>
    <row r="4251" spans="19:26" x14ac:dyDescent="0.2">
      <c r="S4251" s="58">
        <v>3.7550504451902991</v>
      </c>
      <c r="T4251" s="58">
        <v>5.8833231523853682</v>
      </c>
      <c r="U4251" s="58">
        <v>4.5346615839772957</v>
      </c>
      <c r="V4251" s="58">
        <v>7.5547465082868541</v>
      </c>
      <c r="W4251" s="58">
        <v>0.750503173076152</v>
      </c>
      <c r="X4251" s="58">
        <v>0.62208623681632902</v>
      </c>
      <c r="Y4251" s="58">
        <v>0.82981968552080809</v>
      </c>
      <c r="Z4251" s="58">
        <v>0.94425373247413757</v>
      </c>
    </row>
    <row r="4252" spans="19:26" x14ac:dyDescent="0.2">
      <c r="S4252" s="58">
        <v>6.5169414882505823</v>
      </c>
      <c r="T4252" s="58">
        <v>19.371852765762519</v>
      </c>
      <c r="U4252" s="58">
        <v>7.2742233069587847</v>
      </c>
      <c r="V4252" s="58">
        <v>20.265493136899963</v>
      </c>
      <c r="W4252" s="58">
        <v>0.82499114032212406</v>
      </c>
      <c r="X4252" s="58">
        <v>0.67486598395800745</v>
      </c>
      <c r="Y4252" s="58">
        <v>0.88952637113401034</v>
      </c>
      <c r="Z4252" s="58">
        <v>0.89388429487001453</v>
      </c>
    </row>
    <row r="4253" spans="19:26" x14ac:dyDescent="0.2">
      <c r="S4253" s="58">
        <v>4.4578310907785408</v>
      </c>
      <c r="T4253" s="58">
        <v>8.1545338480021723</v>
      </c>
      <c r="U4253" s="58">
        <v>5.2628553697143898</v>
      </c>
      <c r="V4253" s="58">
        <v>9.9988985972071127</v>
      </c>
      <c r="W4253" s="58">
        <v>0.78128466788482764</v>
      </c>
      <c r="X4253" s="58">
        <v>0.73081522598581361</v>
      </c>
      <c r="Y4253" s="58">
        <v>0.82910709116270087</v>
      </c>
      <c r="Z4253" s="58">
        <v>0.92911970809439071</v>
      </c>
    </row>
    <row r="4254" spans="19:26" x14ac:dyDescent="0.2">
      <c r="S4254" s="58">
        <v>3.095323898935459</v>
      </c>
      <c r="T4254" s="58">
        <v>4.466318215436706</v>
      </c>
      <c r="U4254" s="58">
        <v>2.4185004344672683</v>
      </c>
      <c r="V4254" s="58">
        <v>4.0702929274514252</v>
      </c>
      <c r="W4254" s="58">
        <v>0.82169818556228957</v>
      </c>
      <c r="X4254" s="58">
        <v>0.5867085174932325</v>
      </c>
      <c r="Y4254" s="58">
        <v>0.82326295888417556</v>
      </c>
      <c r="Z4254" s="58">
        <v>0.94183188160521381</v>
      </c>
    </row>
    <row r="4255" spans="19:26" x14ac:dyDescent="0.2">
      <c r="S4255" s="58">
        <v>4.0368981167954257</v>
      </c>
      <c r="T4255" s="58">
        <v>6.8471691150947249</v>
      </c>
      <c r="U4255" s="58">
        <v>3.6768773336656508</v>
      </c>
      <c r="V4255" s="58">
        <v>7.4161711148485479</v>
      </c>
      <c r="W4255" s="58">
        <v>0.83075245190784885</v>
      </c>
      <c r="X4255" s="58">
        <v>0.68248016521522825</v>
      </c>
      <c r="Y4255" s="58">
        <v>0.85744405741679797</v>
      </c>
      <c r="Z4255" s="58">
        <v>0.93231495945369014</v>
      </c>
    </row>
    <row r="4256" spans="19:26" x14ac:dyDescent="0.2">
      <c r="S4256" s="58">
        <v>3.9255756354342126</v>
      </c>
      <c r="T4256" s="58">
        <v>6.6479293637395847</v>
      </c>
      <c r="U4256" s="58">
        <v>3.6169634971082223</v>
      </c>
      <c r="V4256" s="58">
        <v>5.2725097013772722</v>
      </c>
      <c r="W4256" s="58">
        <v>0.76262974513347026</v>
      </c>
      <c r="X4256" s="58">
        <v>0.66999857219443926</v>
      </c>
      <c r="Y4256" s="58">
        <v>0.78078558591850744</v>
      </c>
      <c r="Z4256" s="58">
        <v>0.92679660406452147</v>
      </c>
    </row>
    <row r="4257" spans="19:26" x14ac:dyDescent="0.2">
      <c r="S4257" s="58">
        <v>9.0102441785394269</v>
      </c>
      <c r="T4257" s="58">
        <v>81.982597170729207</v>
      </c>
      <c r="U4257" s="58">
        <v>9.3544566607270028</v>
      </c>
      <c r="V4257" s="58">
        <v>114.54297306506366</v>
      </c>
      <c r="W4257" s="58">
        <v>0.76238859673836878</v>
      </c>
      <c r="X4257" s="58">
        <v>0.7559227929082909</v>
      </c>
      <c r="Y4257" s="58">
        <v>0.8628739140330034</v>
      </c>
      <c r="Z4257" s="58">
        <v>0.87656163236108953</v>
      </c>
    </row>
    <row r="4258" spans="19:26" x14ac:dyDescent="0.2">
      <c r="S4258" s="58">
        <v>7.8081039030158079</v>
      </c>
      <c r="T4258" s="58">
        <v>32.841928682998152</v>
      </c>
      <c r="U4258" s="58">
        <v>7.6610187995514165</v>
      </c>
      <c r="V4258" s="58">
        <v>43.465053763080412</v>
      </c>
      <c r="W4258" s="58">
        <v>0.72387301385666358</v>
      </c>
      <c r="X4258" s="58">
        <v>0.67168716200968659</v>
      </c>
      <c r="Y4258" s="58">
        <v>0.83126497568340352</v>
      </c>
      <c r="Z4258" s="58">
        <v>0.8854762432785046</v>
      </c>
    </row>
    <row r="4259" spans="19:26" x14ac:dyDescent="0.2">
      <c r="S4259" s="58">
        <v>2.888019583630042</v>
      </c>
      <c r="T4259" s="58">
        <v>3.9901853507725673</v>
      </c>
      <c r="U4259" s="58">
        <v>2.6246368398140363</v>
      </c>
      <c r="V4259" s="58">
        <v>3.233036588696657</v>
      </c>
      <c r="W4259" s="58">
        <v>0.81811490229821138</v>
      </c>
      <c r="X4259" s="58">
        <v>0.55880749937259933</v>
      </c>
      <c r="Y4259" s="58">
        <v>0.83875757879397028</v>
      </c>
      <c r="Z4259" s="58">
        <v>0.95071136547001123</v>
      </c>
    </row>
    <row r="4260" spans="19:26" x14ac:dyDescent="0.2">
      <c r="S4260" s="58">
        <v>4.3224956524462961</v>
      </c>
      <c r="T4260" s="58">
        <v>7.6523099346740455</v>
      </c>
      <c r="U4260" s="58">
        <v>4.4411116729087823</v>
      </c>
      <c r="V4260" s="58">
        <v>6.7573636966237647</v>
      </c>
      <c r="W4260" s="58">
        <v>0.71876657937835364</v>
      </c>
      <c r="X4260" s="58">
        <v>0.6579255881208913</v>
      </c>
      <c r="Y4260" s="58">
        <v>0.78260323624781369</v>
      </c>
      <c r="Z4260" s="58">
        <v>0.9264092258231067</v>
      </c>
    </row>
    <row r="4261" spans="19:26" x14ac:dyDescent="0.2">
      <c r="S4261" s="58">
        <v>4.5881954737279163</v>
      </c>
      <c r="T4261" s="58">
        <v>9.226663672333645</v>
      </c>
      <c r="U4261" s="58">
        <v>4.8161780427459444</v>
      </c>
      <c r="V4261" s="58">
        <v>10.805123829129888</v>
      </c>
      <c r="W4261" s="58">
        <v>0.86048221057480734</v>
      </c>
      <c r="X4261" s="58">
        <v>0.62650214810461924</v>
      </c>
      <c r="Y4261" s="58">
        <v>0.82649946937834118</v>
      </c>
      <c r="Z4261" s="58">
        <v>0.90426139154428919</v>
      </c>
    </row>
    <row r="4262" spans="19:26" x14ac:dyDescent="0.2">
      <c r="S4262" s="58">
        <v>4.5224054032430159</v>
      </c>
      <c r="T4262" s="58">
        <v>8.793018012658365</v>
      </c>
      <c r="U4262" s="58">
        <v>4.9556443066242313</v>
      </c>
      <c r="V4262" s="58">
        <v>9.7835987819051287</v>
      </c>
      <c r="W4262" s="58">
        <v>0.81543349908369478</v>
      </c>
      <c r="X4262" s="58">
        <v>0.7577354405024429</v>
      </c>
      <c r="Y4262" s="58">
        <v>0.81155231249287962</v>
      </c>
      <c r="Z4262" s="58">
        <v>0.91852825082144129</v>
      </c>
    </row>
    <row r="4263" spans="19:26" x14ac:dyDescent="0.2">
      <c r="S4263" s="58">
        <v>6.7326365975779812</v>
      </c>
      <c r="T4263" s="58">
        <v>18.888003620751252</v>
      </c>
      <c r="U4263" s="58">
        <v>6.7003492165808183</v>
      </c>
      <c r="V4263" s="58">
        <v>18.456963471713614</v>
      </c>
      <c r="W4263" s="58">
        <v>0.75775177217282197</v>
      </c>
      <c r="X4263" s="58">
        <v>0.69077247267373121</v>
      </c>
      <c r="Y4263" s="58">
        <v>0.87792429910276448</v>
      </c>
      <c r="Z4263" s="58">
        <v>0.89976739480521006</v>
      </c>
    </row>
    <row r="4264" spans="19:26" x14ac:dyDescent="0.2">
      <c r="S4264" s="58">
        <v>7.8515805340192237</v>
      </c>
      <c r="T4264" s="58">
        <v>39.137325879508083</v>
      </c>
      <c r="U4264" s="58">
        <v>7.560917040071323</v>
      </c>
      <c r="V4264" s="58">
        <v>41.957134186458092</v>
      </c>
      <c r="W4264" s="58">
        <v>0.76507893478763145</v>
      </c>
      <c r="X4264" s="58">
        <v>0.70193353572293937</v>
      </c>
      <c r="Y4264" s="58">
        <v>0.84205317018929671</v>
      </c>
      <c r="Z4264" s="58">
        <v>0.88225008065719612</v>
      </c>
    </row>
    <row r="4265" spans="19:26" x14ac:dyDescent="0.2">
      <c r="S4265" s="58">
        <v>4.7138861363491449</v>
      </c>
      <c r="T4265" s="58">
        <v>8.9223329583894362</v>
      </c>
      <c r="U4265" s="58">
        <v>4.5414063197499441</v>
      </c>
      <c r="V4265" s="58">
        <v>10.576419763402551</v>
      </c>
      <c r="W4265" s="58">
        <v>0.81553575612358553</v>
      </c>
      <c r="X4265" s="58">
        <v>0.77228615504337017</v>
      </c>
      <c r="Y4265" s="58">
        <v>0.87713821023886895</v>
      </c>
      <c r="Z4265" s="58">
        <v>0.93165166117602993</v>
      </c>
    </row>
    <row r="4266" spans="19:26" x14ac:dyDescent="0.2">
      <c r="S4266" s="58">
        <v>8.0740698656828744</v>
      </c>
      <c r="T4266" s="58">
        <v>28.507301129475362</v>
      </c>
      <c r="U4266" s="58">
        <v>8.7005034801677823</v>
      </c>
      <c r="V4266" s="58">
        <v>22.793760230485606</v>
      </c>
      <c r="W4266" s="58">
        <v>0.70174400275205706</v>
      </c>
      <c r="X4266" s="58">
        <v>0.50987909719251634</v>
      </c>
      <c r="Y4266" s="58">
        <v>0.8700753625122879</v>
      </c>
      <c r="Z4266" s="58">
        <v>0.88547934876954182</v>
      </c>
    </row>
    <row r="4267" spans="19:26" x14ac:dyDescent="0.2">
      <c r="S4267" s="58">
        <v>3.6748635697964653</v>
      </c>
      <c r="T4267" s="58">
        <v>5.7992722036674618</v>
      </c>
      <c r="U4267" s="58">
        <v>3.6335776145216001</v>
      </c>
      <c r="V4267" s="58">
        <v>5.9272486593117266</v>
      </c>
      <c r="W4267" s="58">
        <v>0.7798373891229391</v>
      </c>
      <c r="X4267" s="58">
        <v>0.56277217739954655</v>
      </c>
      <c r="Y4267" s="58">
        <v>0.82176436456211366</v>
      </c>
      <c r="Z4267" s="58">
        <v>0.92848644753068676</v>
      </c>
    </row>
    <row r="4268" spans="19:26" x14ac:dyDescent="0.2">
      <c r="S4268" s="58">
        <v>3.8036714602890083</v>
      </c>
      <c r="T4268" s="58">
        <v>6.3607324366169866</v>
      </c>
      <c r="U4268" s="58">
        <v>4.0043642945132776</v>
      </c>
      <c r="V4268" s="58">
        <v>6.4306023681118232</v>
      </c>
      <c r="W4268" s="58">
        <v>0.83730093228029678</v>
      </c>
      <c r="X4268" s="58">
        <v>0.56202102402850618</v>
      </c>
      <c r="Y4268" s="58">
        <v>0.81665145876425704</v>
      </c>
      <c r="Z4268" s="58">
        <v>0.91436593554291656</v>
      </c>
    </row>
    <row r="4269" spans="19:26" x14ac:dyDescent="0.2">
      <c r="S4269" s="58">
        <v>6.2716822061824127</v>
      </c>
      <c r="T4269" s="58">
        <v>19.59527743817274</v>
      </c>
      <c r="U4269" s="58">
        <v>6.2388358910298782</v>
      </c>
      <c r="V4269" s="58">
        <v>26.473002018260932</v>
      </c>
      <c r="W4269" s="58">
        <v>0.76462180552832348</v>
      </c>
      <c r="X4269" s="58">
        <v>0.69766865187462301</v>
      </c>
      <c r="Y4269" s="58">
        <v>0.79176845677600127</v>
      </c>
      <c r="Z4269" s="58">
        <v>0.89058831895329316</v>
      </c>
    </row>
    <row r="4270" spans="19:26" x14ac:dyDescent="0.2">
      <c r="S4270" s="58">
        <v>5.2351588557822568</v>
      </c>
      <c r="T4270" s="58">
        <v>10.816969398857136</v>
      </c>
      <c r="U4270" s="58">
        <v>5.9245307561490161</v>
      </c>
      <c r="V4270" s="58">
        <v>14.70558387451343</v>
      </c>
      <c r="W4270" s="58">
        <v>0.72368669377452788</v>
      </c>
      <c r="X4270" s="58">
        <v>0.66103031341361151</v>
      </c>
      <c r="Y4270" s="58">
        <v>0.81360834416239314</v>
      </c>
      <c r="Z4270" s="58">
        <v>0.91463417199285413</v>
      </c>
    </row>
    <row r="4271" spans="19:26" x14ac:dyDescent="0.2">
      <c r="S4271" s="58">
        <v>5.817466236807773</v>
      </c>
      <c r="T4271" s="58">
        <v>15.583889435564126</v>
      </c>
      <c r="U4271" s="58">
        <v>5.9169430524415105</v>
      </c>
      <c r="V4271" s="58">
        <v>20.196952255081072</v>
      </c>
      <c r="W4271" s="58">
        <v>0.77733711851271547</v>
      </c>
      <c r="X4271" s="58">
        <v>0.79123630798404609</v>
      </c>
      <c r="Y4271" s="58">
        <v>0.80167847644694656</v>
      </c>
      <c r="Z4271" s="58">
        <v>0.90061106641272171</v>
      </c>
    </row>
    <row r="4272" spans="19:26" x14ac:dyDescent="0.2">
      <c r="S4272" s="58">
        <v>5.4562473944006742</v>
      </c>
      <c r="T4272" s="58">
        <v>12.751089938987887</v>
      </c>
      <c r="U4272" s="58">
        <v>5.4022448234582354</v>
      </c>
      <c r="V4272" s="58">
        <v>9.9797016287250191</v>
      </c>
      <c r="W4272" s="58">
        <v>0.8409816098172086</v>
      </c>
      <c r="X4272" s="58">
        <v>0.70180051116341413</v>
      </c>
      <c r="Y4272" s="58">
        <v>0.8676134696722575</v>
      </c>
      <c r="Z4272" s="58">
        <v>0.90450800611133408</v>
      </c>
    </row>
    <row r="4273" spans="19:26" x14ac:dyDescent="0.2">
      <c r="S4273" s="58">
        <v>4.1010378182558824</v>
      </c>
      <c r="T4273" s="58">
        <v>6.9403186943177912</v>
      </c>
      <c r="U4273" s="58">
        <v>4.1736868300867496</v>
      </c>
      <c r="V4273" s="58">
        <v>7.432133768865099</v>
      </c>
      <c r="W4273" s="58">
        <v>0.78306098360738319</v>
      </c>
      <c r="X4273" s="58">
        <v>0.71769047857055124</v>
      </c>
      <c r="Y4273" s="58">
        <v>0.8382459700322723</v>
      </c>
      <c r="Z4273" s="58">
        <v>0.93999096032764717</v>
      </c>
    </row>
    <row r="4274" spans="19:26" x14ac:dyDescent="0.2">
      <c r="S4274" s="58">
        <v>3.2158589169417628</v>
      </c>
      <c r="T4274" s="58">
        <v>4.7407160854199137</v>
      </c>
      <c r="U4274" s="58">
        <v>3.1672280978942209</v>
      </c>
      <c r="V4274" s="58">
        <v>4.2797212208374846</v>
      </c>
      <c r="W4274" s="58">
        <v>0.83482508512584153</v>
      </c>
      <c r="X4274" s="58">
        <v>0.67815304657891695</v>
      </c>
      <c r="Y4274" s="58">
        <v>0.83377870677798527</v>
      </c>
      <c r="Z4274" s="58">
        <v>0.95170470386771988</v>
      </c>
    </row>
    <row r="4275" spans="19:26" x14ac:dyDescent="0.2">
      <c r="S4275" s="58">
        <v>6.6568847290284197</v>
      </c>
      <c r="T4275" s="58">
        <v>20.590469137781252</v>
      </c>
      <c r="U4275" s="58">
        <v>7.0264743571919954</v>
      </c>
      <c r="V4275" s="58">
        <v>23.592178728611664</v>
      </c>
      <c r="W4275" s="58">
        <v>0.77511354115317854</v>
      </c>
      <c r="X4275" s="58">
        <v>0.65359429655805301</v>
      </c>
      <c r="Y4275" s="58">
        <v>0.84760958514972262</v>
      </c>
      <c r="Z4275" s="58">
        <v>0.89166455128548372</v>
      </c>
    </row>
    <row r="4276" spans="19:26" x14ac:dyDescent="0.2">
      <c r="S4276" s="58">
        <v>5.7808462604701019</v>
      </c>
      <c r="T4276" s="58">
        <v>13.891621657836845</v>
      </c>
      <c r="U4276" s="58">
        <v>5.7667958813784441</v>
      </c>
      <c r="V4276" s="58">
        <v>15.493027849483669</v>
      </c>
      <c r="W4276" s="58">
        <v>0.80833698119210906</v>
      </c>
      <c r="X4276" s="58">
        <v>0.60895174701608112</v>
      </c>
      <c r="Y4276" s="58">
        <v>0.8762718520578765</v>
      </c>
      <c r="Z4276" s="58">
        <v>0.89959174980646284</v>
      </c>
    </row>
    <row r="4277" spans="19:26" x14ac:dyDescent="0.2">
      <c r="S4277" s="58">
        <v>3.9034221860214462</v>
      </c>
      <c r="T4277" s="58">
        <v>6.056090285730229</v>
      </c>
      <c r="U4277" s="58">
        <v>4.188746200718783</v>
      </c>
      <c r="V4277" s="58">
        <v>6.3920279774838225</v>
      </c>
      <c r="W4277" s="58">
        <v>0.68075844132717656</v>
      </c>
      <c r="X4277" s="58">
        <v>0.57160904514080779</v>
      </c>
      <c r="Y4277" s="58">
        <v>0.8103880808233016</v>
      </c>
      <c r="Z4277" s="58">
        <v>0.94797651692783613</v>
      </c>
    </row>
    <row r="4278" spans="19:26" x14ac:dyDescent="0.2">
      <c r="S4278" s="58">
        <v>8.2041022424278065</v>
      </c>
      <c r="T4278" s="58">
        <v>40.658361312585541</v>
      </c>
      <c r="U4278" s="58">
        <v>8.1889083096972097</v>
      </c>
      <c r="V4278" s="58">
        <v>37.548231077064123</v>
      </c>
      <c r="W4278" s="58">
        <v>0.73833970501381085</v>
      </c>
      <c r="X4278" s="58">
        <v>0.68700782111829406</v>
      </c>
      <c r="Y4278" s="58">
        <v>0.84853528176981663</v>
      </c>
      <c r="Z4278" s="58">
        <v>0.88285147108628048</v>
      </c>
    </row>
    <row r="4279" spans="19:26" x14ac:dyDescent="0.2">
      <c r="S4279" s="58">
        <v>4.5385242214733861</v>
      </c>
      <c r="T4279" s="58">
        <v>7.8910163688660848</v>
      </c>
      <c r="U4279" s="58">
        <v>4.9028851856893958</v>
      </c>
      <c r="V4279" s="58">
        <v>7.7658044283673897</v>
      </c>
      <c r="W4279" s="58">
        <v>0.73881502703023005</v>
      </c>
      <c r="X4279" s="58">
        <v>0.54396027393043367</v>
      </c>
      <c r="Y4279" s="58">
        <v>0.86033225478426412</v>
      </c>
      <c r="Z4279" s="58">
        <v>0.92355533438763004</v>
      </c>
    </row>
    <row r="4280" spans="19:26" x14ac:dyDescent="0.2">
      <c r="S4280" s="58">
        <v>4.7163026223316304</v>
      </c>
      <c r="T4280" s="58">
        <v>8.5050410299636994</v>
      </c>
      <c r="U4280" s="58">
        <v>5.1251990730358328</v>
      </c>
      <c r="V4280" s="58">
        <v>9.231873691782452</v>
      </c>
      <c r="W4280" s="58">
        <v>0.74027201946701604</v>
      </c>
      <c r="X4280" s="58">
        <v>0.65388172158052371</v>
      </c>
      <c r="Y4280" s="58">
        <v>0.85665903245050601</v>
      </c>
      <c r="Z4280" s="58">
        <v>0.93197487089344944</v>
      </c>
    </row>
    <row r="4281" spans="19:26" x14ac:dyDescent="0.2">
      <c r="S4281" s="58">
        <v>4.4199847899282405</v>
      </c>
      <c r="T4281" s="58">
        <v>8.1361368984048603</v>
      </c>
      <c r="U4281" s="58">
        <v>5.2152210987213659</v>
      </c>
      <c r="V4281" s="58">
        <v>9.1179137229963061</v>
      </c>
      <c r="W4281" s="58">
        <v>0.75653986723173816</v>
      </c>
      <c r="X4281" s="58">
        <v>0.76001018836676637</v>
      </c>
      <c r="Y4281" s="58">
        <v>0.79613732050589026</v>
      </c>
      <c r="Z4281" s="58">
        <v>0.92900058230755089</v>
      </c>
    </row>
    <row r="4282" spans="19:26" x14ac:dyDescent="0.2">
      <c r="S4282" s="58">
        <v>3.6606915706103518</v>
      </c>
      <c r="T4282" s="58">
        <v>5.712101320748288</v>
      </c>
      <c r="U4282" s="58">
        <v>3.8143157762293529</v>
      </c>
      <c r="V4282" s="58">
        <v>5.8423948316264251</v>
      </c>
      <c r="W4282" s="58">
        <v>0.78307866237607759</v>
      </c>
      <c r="X4282" s="58">
        <v>0.56600071285976794</v>
      </c>
      <c r="Y4282" s="58">
        <v>0.83826310723479869</v>
      </c>
      <c r="Z4282" s="58">
        <v>0.93297751805630436</v>
      </c>
    </row>
    <row r="4283" spans="19:26" x14ac:dyDescent="0.2">
      <c r="S4283" s="58">
        <v>3.7411110717547609</v>
      </c>
      <c r="T4283" s="58">
        <v>5.7960820434923876</v>
      </c>
      <c r="U4283" s="58">
        <v>3.6399301254594469</v>
      </c>
      <c r="V4283" s="58">
        <v>5.3786757099922635</v>
      </c>
      <c r="W4283" s="58">
        <v>0.68850716759819974</v>
      </c>
      <c r="X4283" s="58">
        <v>0.67706859204254077</v>
      </c>
      <c r="Y4283" s="58">
        <v>0.78523841387372328</v>
      </c>
      <c r="Z4283" s="58">
        <v>0.95823538856408408</v>
      </c>
    </row>
    <row r="4284" spans="19:26" x14ac:dyDescent="0.2">
      <c r="S4284" s="58">
        <v>5.3257938590602141</v>
      </c>
      <c r="T4284" s="58">
        <v>11.544412732233376</v>
      </c>
      <c r="U4284" s="58">
        <v>5.0642965354539307</v>
      </c>
      <c r="V4284" s="58">
        <v>9.261337589949413</v>
      </c>
      <c r="W4284" s="58">
        <v>0.75536083870379833</v>
      </c>
      <c r="X4284" s="58">
        <v>0.63394545321319951</v>
      </c>
      <c r="Y4284" s="58">
        <v>0.82438851580380335</v>
      </c>
      <c r="Z4284" s="58">
        <v>0.90698156203246527</v>
      </c>
    </row>
    <row r="4285" spans="19:26" x14ac:dyDescent="0.2">
      <c r="S4285" s="58">
        <v>4.9078476080935891</v>
      </c>
      <c r="T4285" s="58">
        <v>9.6331892026850152</v>
      </c>
      <c r="U4285" s="58">
        <v>4.8113568422727901</v>
      </c>
      <c r="V4285" s="58">
        <v>9.8226712931256959</v>
      </c>
      <c r="W4285" s="58">
        <v>0.72775534531785047</v>
      </c>
      <c r="X4285" s="58">
        <v>0.55838165393719108</v>
      </c>
      <c r="Y4285" s="58">
        <v>0.80416864818587841</v>
      </c>
      <c r="Z4285" s="58">
        <v>0.90826345399392572</v>
      </c>
    </row>
    <row r="4286" spans="19:26" x14ac:dyDescent="0.2">
      <c r="S4286" s="58">
        <v>3.4431597663976405</v>
      </c>
      <c r="T4286" s="58">
        <v>5.3092174288758764</v>
      </c>
      <c r="U4286" s="58">
        <v>3.1281484582382326</v>
      </c>
      <c r="V4286" s="58">
        <v>4.503628853585532</v>
      </c>
      <c r="W4286" s="58">
        <v>0.80283333449996686</v>
      </c>
      <c r="X4286" s="58">
        <v>0.56550993382453607</v>
      </c>
      <c r="Y4286" s="58">
        <v>0.80650947720801758</v>
      </c>
      <c r="Z4286" s="58">
        <v>0.92669286837575937</v>
      </c>
    </row>
    <row r="4287" spans="19:26" x14ac:dyDescent="0.2">
      <c r="S4287" s="58">
        <v>3.2552639591908163</v>
      </c>
      <c r="T4287" s="58">
        <v>4.7758650416365924</v>
      </c>
      <c r="U4287" s="58">
        <v>2.8936099723724689</v>
      </c>
      <c r="V4287" s="58">
        <v>4.4242372643206673</v>
      </c>
      <c r="W4287" s="58">
        <v>0.79111655801135006</v>
      </c>
      <c r="X4287" s="58">
        <v>0.6628108679072886</v>
      </c>
      <c r="Y4287" s="58">
        <v>0.82631250230393127</v>
      </c>
      <c r="Z4287" s="58">
        <v>0.95645291071110683</v>
      </c>
    </row>
    <row r="4288" spans="19:26" x14ac:dyDescent="0.2">
      <c r="S4288" s="58">
        <v>4.8169197154029852</v>
      </c>
      <c r="T4288" s="58">
        <v>9.2483497927346328</v>
      </c>
      <c r="U4288" s="58">
        <v>4.7438887073003491</v>
      </c>
      <c r="V4288" s="58">
        <v>10.688385516148095</v>
      </c>
      <c r="W4288" s="58">
        <v>0.74279470131169045</v>
      </c>
      <c r="X4288" s="58">
        <v>0.68546675962990555</v>
      </c>
      <c r="Y4288" s="58">
        <v>0.81975108684001941</v>
      </c>
      <c r="Z4288" s="58">
        <v>0.92246469380771479</v>
      </c>
    </row>
    <row r="4289" spans="19:26" x14ac:dyDescent="0.2">
      <c r="S4289" s="58">
        <v>4.8853091184969015</v>
      </c>
      <c r="T4289" s="58">
        <v>9.547558282945861</v>
      </c>
      <c r="U4289" s="58">
        <v>5.164563551134262</v>
      </c>
      <c r="V4289" s="58">
        <v>9.6876931075910377</v>
      </c>
      <c r="W4289" s="58">
        <v>0.7850411451862338</v>
      </c>
      <c r="X4289" s="58">
        <v>0.67281493417982829</v>
      </c>
      <c r="Y4289" s="58">
        <v>0.85422397448833209</v>
      </c>
      <c r="Z4289" s="58">
        <v>0.91910407621398194</v>
      </c>
    </row>
    <row r="4290" spans="19:26" x14ac:dyDescent="0.2">
      <c r="S4290" s="58">
        <v>4.4504055429800946</v>
      </c>
      <c r="T4290" s="58">
        <v>8.3419541810639704</v>
      </c>
      <c r="U4290" s="58">
        <v>4.3213695823111511</v>
      </c>
      <c r="V4290" s="58">
        <v>8.6570034257234756</v>
      </c>
      <c r="W4290" s="58">
        <v>0.84556002388506779</v>
      </c>
      <c r="X4290" s="58">
        <v>0.68120006447166737</v>
      </c>
      <c r="Y4290" s="58">
        <v>0.85242185666169745</v>
      </c>
      <c r="Z4290" s="58">
        <v>0.91814099110937897</v>
      </c>
    </row>
    <row r="4291" spans="19:26" x14ac:dyDescent="0.2">
      <c r="S4291" s="58">
        <v>5.7197375404171629</v>
      </c>
      <c r="T4291" s="58">
        <v>16.374691120276243</v>
      </c>
      <c r="U4291" s="58">
        <v>4.7923380036221994</v>
      </c>
      <c r="V4291" s="58">
        <v>14.523003318387612</v>
      </c>
      <c r="W4291" s="58">
        <v>0.8603820359103469</v>
      </c>
      <c r="X4291" s="58">
        <v>0.75955615668708609</v>
      </c>
      <c r="Y4291" s="58">
        <v>0.8164844582812586</v>
      </c>
      <c r="Z4291" s="58">
        <v>0.8933305524832329</v>
      </c>
    </row>
    <row r="4292" spans="19:26" x14ac:dyDescent="0.2">
      <c r="S4292" s="58">
        <v>5.8330310430466161</v>
      </c>
      <c r="T4292" s="58">
        <v>13.057151513650348</v>
      </c>
      <c r="U4292" s="58">
        <v>6.130476223665994</v>
      </c>
      <c r="V4292" s="58">
        <v>13.650712207910956</v>
      </c>
      <c r="W4292" s="58">
        <v>0.6858657255182411</v>
      </c>
      <c r="X4292" s="58">
        <v>0.73229543585509549</v>
      </c>
      <c r="Y4292" s="58">
        <v>0.80563299459565285</v>
      </c>
      <c r="Z4292" s="58">
        <v>0.91707926331941625</v>
      </c>
    </row>
    <row r="4293" spans="19:26" x14ac:dyDescent="0.2">
      <c r="S4293" s="58">
        <v>6.3406370938637426</v>
      </c>
      <c r="T4293" s="58">
        <v>14.262805324515409</v>
      </c>
      <c r="U4293" s="58">
        <v>5.9122674746540307</v>
      </c>
      <c r="V4293" s="58">
        <v>13.634883351790727</v>
      </c>
      <c r="W4293" s="58">
        <v>0.6689591714519264</v>
      </c>
      <c r="X4293" s="58">
        <v>0.64304459761929378</v>
      </c>
      <c r="Y4293" s="58">
        <v>0.83825551150911659</v>
      </c>
      <c r="Z4293" s="58">
        <v>0.91456966557508246</v>
      </c>
    </row>
    <row r="4294" spans="19:26" x14ac:dyDescent="0.2">
      <c r="S4294" s="58">
        <v>3.8689551064226473</v>
      </c>
      <c r="T4294" s="58">
        <v>6.2837799030477477</v>
      </c>
      <c r="U4294" s="58">
        <v>3.6990755139170406</v>
      </c>
      <c r="V4294" s="58">
        <v>5.9172979318099452</v>
      </c>
      <c r="W4294" s="58">
        <v>0.78133814270518587</v>
      </c>
      <c r="X4294" s="58">
        <v>0.69107848480778444</v>
      </c>
      <c r="Y4294" s="58">
        <v>0.83343831597224471</v>
      </c>
      <c r="Z4294" s="58">
        <v>0.94295174905360701</v>
      </c>
    </row>
    <row r="4295" spans="19:26" x14ac:dyDescent="0.2">
      <c r="S4295" s="58">
        <v>7.5918367892541649</v>
      </c>
      <c r="T4295" s="58">
        <v>26.239093880722105</v>
      </c>
      <c r="U4295" s="58">
        <v>7.2655297286174205</v>
      </c>
      <c r="V4295" s="58">
        <v>26.698674275351269</v>
      </c>
      <c r="W4295" s="58">
        <v>0.67258857371240521</v>
      </c>
      <c r="X4295" s="58">
        <v>0.54229240145472157</v>
      </c>
      <c r="Y4295" s="58">
        <v>0.80312670170537714</v>
      </c>
      <c r="Z4295" s="58">
        <v>0.88625673117393788</v>
      </c>
    </row>
    <row r="4296" spans="19:26" x14ac:dyDescent="0.2">
      <c r="S4296" s="58">
        <v>3.9662537783644414</v>
      </c>
      <c r="T4296" s="58">
        <v>6.5636922168301819</v>
      </c>
      <c r="U4296" s="58">
        <v>3.3367166304633282</v>
      </c>
      <c r="V4296" s="58">
        <v>5.4789001405127387</v>
      </c>
      <c r="W4296" s="58">
        <v>0.81690565309514007</v>
      </c>
      <c r="X4296" s="58">
        <v>0.76142611930366988</v>
      </c>
      <c r="Y4296" s="58">
        <v>0.86202396085024657</v>
      </c>
      <c r="Z4296" s="58">
        <v>0.94845555722583708</v>
      </c>
    </row>
    <row r="4297" spans="19:26" x14ac:dyDescent="0.2">
      <c r="S4297" s="58">
        <v>5.2078620884637603</v>
      </c>
      <c r="T4297" s="58">
        <v>11.438105427128709</v>
      </c>
      <c r="U4297" s="58">
        <v>4.819736710275671</v>
      </c>
      <c r="V4297" s="58">
        <v>8.7236026491035332</v>
      </c>
      <c r="W4297" s="58">
        <v>0.76324243796791558</v>
      </c>
      <c r="X4297" s="58">
        <v>0.77022807933964366</v>
      </c>
      <c r="Y4297" s="58">
        <v>0.80519477829313746</v>
      </c>
      <c r="Z4297" s="58">
        <v>0.91309915469249048</v>
      </c>
    </row>
    <row r="4298" spans="19:26" x14ac:dyDescent="0.2">
      <c r="S4298" s="58">
        <v>4.2639805098736669</v>
      </c>
      <c r="T4298" s="58">
        <v>7.6540463720615755</v>
      </c>
      <c r="U4298" s="58">
        <v>4.4648000788296933</v>
      </c>
      <c r="V4298" s="58">
        <v>7.3762323874288889</v>
      </c>
      <c r="W4298" s="58">
        <v>0.7785692851079945</v>
      </c>
      <c r="X4298" s="58">
        <v>0.73167821153738</v>
      </c>
      <c r="Y4298" s="58">
        <v>0.80539307489963174</v>
      </c>
      <c r="Z4298" s="58">
        <v>0.9280724914951195</v>
      </c>
    </row>
    <row r="4299" spans="19:26" x14ac:dyDescent="0.2">
      <c r="S4299" s="58">
        <v>5.590255457257828</v>
      </c>
      <c r="T4299" s="58">
        <v>12.326798496855991</v>
      </c>
      <c r="U4299" s="58">
        <v>5.7250913480655887</v>
      </c>
      <c r="V4299" s="58">
        <v>12.813303483964793</v>
      </c>
      <c r="W4299" s="58">
        <v>0.74173533071359732</v>
      </c>
      <c r="X4299" s="58">
        <v>0.63554541987831392</v>
      </c>
      <c r="Y4299" s="58">
        <v>0.8394152032715666</v>
      </c>
      <c r="Z4299" s="58">
        <v>0.90839820191944975</v>
      </c>
    </row>
    <row r="4300" spans="19:26" x14ac:dyDescent="0.2">
      <c r="S4300" s="58">
        <v>4.2865034913748952</v>
      </c>
      <c r="T4300" s="58">
        <v>7.7456510774037843</v>
      </c>
      <c r="U4300" s="58">
        <v>4.2293797209721982</v>
      </c>
      <c r="V4300" s="58">
        <v>7.9988840422517988</v>
      </c>
      <c r="W4300" s="58">
        <v>0.75843848933168712</v>
      </c>
      <c r="X4300" s="58">
        <v>0.58019848507360483</v>
      </c>
      <c r="Y4300" s="58">
        <v>0.78859367611634301</v>
      </c>
      <c r="Z4300" s="58">
        <v>0.91238757532469339</v>
      </c>
    </row>
    <row r="4301" spans="19:26" x14ac:dyDescent="0.2">
      <c r="S4301" s="58">
        <v>5.201010669405977</v>
      </c>
      <c r="T4301" s="58">
        <v>9.3782807997220559</v>
      </c>
      <c r="U4301" s="58">
        <v>5.3473799743767971</v>
      </c>
      <c r="V4301" s="58">
        <v>9.0102514522540389</v>
      </c>
      <c r="W4301" s="58">
        <v>0.67276094989831581</v>
      </c>
      <c r="X4301" s="58">
        <v>0.67603501461161863</v>
      </c>
      <c r="Y4301" s="58">
        <v>0.85790153450664663</v>
      </c>
      <c r="Z4301" s="58">
        <v>0.94645047938427751</v>
      </c>
    </row>
    <row r="4302" spans="19:26" x14ac:dyDescent="0.2">
      <c r="S4302" s="58">
        <v>4.6704434154368135</v>
      </c>
      <c r="T4302" s="58">
        <v>9.0300073229742424</v>
      </c>
      <c r="U4302" s="58">
        <v>5.3861369177821441</v>
      </c>
      <c r="V4302" s="58">
        <v>10.124862709780739</v>
      </c>
      <c r="W4302" s="58">
        <v>0.76771835094132845</v>
      </c>
      <c r="X4302" s="58">
        <v>0.52270492349139019</v>
      </c>
      <c r="Y4302" s="58">
        <v>0.80941980043242856</v>
      </c>
      <c r="Z4302" s="58">
        <v>0.90336780281522577</v>
      </c>
    </row>
    <row r="4303" spans="19:26" x14ac:dyDescent="0.2">
      <c r="S4303" s="58">
        <v>3.5333582966539141</v>
      </c>
      <c r="T4303" s="58">
        <v>5.4877124943950868</v>
      </c>
      <c r="U4303" s="58">
        <v>3.270084248471699</v>
      </c>
      <c r="V4303" s="58">
        <v>4.8918267342561368</v>
      </c>
      <c r="W4303" s="58">
        <v>0.76721870727964148</v>
      </c>
      <c r="X4303" s="58">
        <v>0.67139593873013892</v>
      </c>
      <c r="Y4303" s="58">
        <v>0.79633009171267199</v>
      </c>
      <c r="Z4303" s="58">
        <v>0.94291603688036252</v>
      </c>
    </row>
    <row r="4304" spans="19:26" x14ac:dyDescent="0.2">
      <c r="S4304" s="58">
        <v>4.9918577090597465</v>
      </c>
      <c r="T4304" s="58">
        <v>10.221054992039512</v>
      </c>
      <c r="U4304" s="58">
        <v>5.2778384624810712</v>
      </c>
      <c r="V4304" s="58">
        <v>14.469557788701056</v>
      </c>
      <c r="W4304" s="58">
        <v>0.78399962568321724</v>
      </c>
      <c r="X4304" s="58">
        <v>0.75954439507792526</v>
      </c>
      <c r="Y4304" s="58">
        <v>0.83437420231464532</v>
      </c>
      <c r="Z4304" s="58">
        <v>0.91984301952084024</v>
      </c>
    </row>
    <row r="4305" spans="19:26" x14ac:dyDescent="0.2">
      <c r="S4305" s="58">
        <v>3.1804083317077301</v>
      </c>
      <c r="T4305" s="58">
        <v>4.6717343338937178</v>
      </c>
      <c r="U4305" s="58">
        <v>2.9624669005309139</v>
      </c>
      <c r="V4305" s="58">
        <v>4.427498012748571</v>
      </c>
      <c r="W4305" s="58">
        <v>0.77081038255603718</v>
      </c>
      <c r="X4305" s="58">
        <v>0.6475119511440246</v>
      </c>
      <c r="Y4305" s="58">
        <v>0.78262344267080519</v>
      </c>
      <c r="Z4305" s="58">
        <v>0.94640486063299867</v>
      </c>
    </row>
    <row r="4306" spans="19:26" x14ac:dyDescent="0.2">
      <c r="S4306" s="58">
        <v>6.4548491727250052</v>
      </c>
      <c r="T4306" s="58">
        <v>15.894002834470482</v>
      </c>
      <c r="U4306" s="58">
        <v>5.8636075179241578</v>
      </c>
      <c r="V4306" s="58">
        <v>18.367542686128854</v>
      </c>
      <c r="W4306" s="58">
        <v>0.69018972518804755</v>
      </c>
      <c r="X4306" s="58">
        <v>0.69695862381202467</v>
      </c>
      <c r="Y4306" s="58">
        <v>0.83164758674032746</v>
      </c>
      <c r="Z4306" s="58">
        <v>0.90934049808092765</v>
      </c>
    </row>
    <row r="4307" spans="19:26" x14ac:dyDescent="0.2">
      <c r="S4307" s="58">
        <v>4.7695739218993767</v>
      </c>
      <c r="T4307" s="58">
        <v>8.5600369389712672</v>
      </c>
      <c r="U4307" s="58">
        <v>6.474683934520578</v>
      </c>
      <c r="V4307" s="58">
        <v>11.411862532781154</v>
      </c>
      <c r="W4307" s="58">
        <v>0.70140103268869147</v>
      </c>
      <c r="X4307" s="58">
        <v>0.68263475991274392</v>
      </c>
      <c r="Y4307" s="58">
        <v>0.8299891202091455</v>
      </c>
      <c r="Z4307" s="58">
        <v>0.93827648420597687</v>
      </c>
    </row>
    <row r="4308" spans="19:26" x14ac:dyDescent="0.2">
      <c r="S4308" s="58">
        <v>6.1375659097463418</v>
      </c>
      <c r="T4308" s="58">
        <v>15.316522059965486</v>
      </c>
      <c r="U4308" s="58">
        <v>5.0694776694850194</v>
      </c>
      <c r="V4308" s="58">
        <v>12.033011205164003</v>
      </c>
      <c r="W4308" s="58">
        <v>0.75724320144753388</v>
      </c>
      <c r="X4308" s="58">
        <v>0.63627427903423162</v>
      </c>
      <c r="Y4308" s="58">
        <v>0.85863987767195304</v>
      </c>
      <c r="Z4308" s="58">
        <v>0.90124757951072798</v>
      </c>
    </row>
    <row r="4309" spans="19:26" x14ac:dyDescent="0.2">
      <c r="S4309" s="58">
        <v>4.7925479065865808</v>
      </c>
      <c r="T4309" s="58">
        <v>8.8992359964475938</v>
      </c>
      <c r="U4309" s="58">
        <v>5.592202695851527</v>
      </c>
      <c r="V4309" s="58">
        <v>9.2111496393284895</v>
      </c>
      <c r="W4309" s="58">
        <v>0.75514724076776707</v>
      </c>
      <c r="X4309" s="58">
        <v>0.54883433012705152</v>
      </c>
      <c r="Y4309" s="58">
        <v>0.85654439292507956</v>
      </c>
      <c r="Z4309" s="58">
        <v>0.91481998201757575</v>
      </c>
    </row>
    <row r="4310" spans="19:26" x14ac:dyDescent="0.2">
      <c r="S4310" s="58">
        <v>8.6074735647332066</v>
      </c>
      <c r="T4310" s="58">
        <v>80.365317865806688</v>
      </c>
      <c r="U4310" s="58">
        <v>7.9043643969385302</v>
      </c>
      <c r="V4310" s="58">
        <v>117.58853606404165</v>
      </c>
      <c r="W4310" s="58">
        <v>0.79126507583080796</v>
      </c>
      <c r="X4310" s="58">
        <v>0.79330169011434049</v>
      </c>
      <c r="Y4310" s="58">
        <v>0.85384714772944859</v>
      </c>
      <c r="Z4310" s="58">
        <v>0.87628007703080368</v>
      </c>
    </row>
    <row r="4311" spans="19:26" x14ac:dyDescent="0.2">
      <c r="S4311" s="58">
        <v>6.1667462795445127</v>
      </c>
      <c r="T4311" s="58">
        <v>17.168866745394766</v>
      </c>
      <c r="U4311" s="58">
        <v>5.6797815412026624</v>
      </c>
      <c r="V4311" s="58">
        <v>14.706399990276889</v>
      </c>
      <c r="W4311" s="58">
        <v>0.80339447311665269</v>
      </c>
      <c r="X4311" s="58">
        <v>0.67913767941626313</v>
      </c>
      <c r="Y4311" s="58">
        <v>0.85192185693635913</v>
      </c>
      <c r="Z4311" s="58">
        <v>0.89561772990570332</v>
      </c>
    </row>
    <row r="4312" spans="19:26" x14ac:dyDescent="0.2">
      <c r="S4312" s="58">
        <v>5.086938609070434</v>
      </c>
      <c r="T4312" s="58">
        <v>9.5079216528682373</v>
      </c>
      <c r="U4312" s="58">
        <v>5.0146260328738386</v>
      </c>
      <c r="V4312" s="58">
        <v>8.6268696482811293</v>
      </c>
      <c r="W4312" s="58">
        <v>0.73741927606354718</v>
      </c>
      <c r="X4312" s="58">
        <v>0.7155530098364361</v>
      </c>
      <c r="Y4312" s="58">
        <v>0.88454191175108965</v>
      </c>
      <c r="Z4312" s="58">
        <v>0.93844992949368278</v>
      </c>
    </row>
    <row r="4313" spans="19:26" x14ac:dyDescent="0.2">
      <c r="S4313" s="58">
        <v>6.0808349390142622</v>
      </c>
      <c r="T4313" s="58">
        <v>23.136622035236254</v>
      </c>
      <c r="U4313" s="58">
        <v>6.3646343223433322</v>
      </c>
      <c r="V4313" s="58">
        <v>22.965643980247513</v>
      </c>
      <c r="W4313" s="58">
        <v>0.85763504451235384</v>
      </c>
      <c r="X4313" s="58">
        <v>0.75317235689065309</v>
      </c>
      <c r="Y4313" s="58">
        <v>0.77159160833478846</v>
      </c>
      <c r="Z4313" s="58">
        <v>0.88328176652222479</v>
      </c>
    </row>
    <row r="4314" spans="19:26" x14ac:dyDescent="0.2">
      <c r="S4314" s="58">
        <v>3.3278211917184479</v>
      </c>
      <c r="T4314" s="58">
        <v>4.9165894007819331</v>
      </c>
      <c r="U4314" s="58">
        <v>3.2595977159984444</v>
      </c>
      <c r="V4314" s="58">
        <v>5.211063575919451</v>
      </c>
      <c r="W4314" s="58">
        <v>0.80726947568382967</v>
      </c>
      <c r="X4314" s="58">
        <v>0.63369815140606844</v>
      </c>
      <c r="Y4314" s="58">
        <v>0.851167261199678</v>
      </c>
      <c r="Z4314" s="58">
        <v>0.95275778898712582</v>
      </c>
    </row>
    <row r="4315" spans="19:26" x14ac:dyDescent="0.2">
      <c r="S4315" s="58">
        <v>4.6249033996876827</v>
      </c>
      <c r="T4315" s="58">
        <v>8.925393841171374</v>
      </c>
      <c r="U4315" s="58">
        <v>4.2031390400715001</v>
      </c>
      <c r="V4315" s="58">
        <v>9.1510409544708331</v>
      </c>
      <c r="W4315" s="58">
        <v>0.80731240912907165</v>
      </c>
      <c r="X4315" s="58">
        <v>0.66479259883196429</v>
      </c>
      <c r="Y4315" s="58">
        <v>0.83308788569687064</v>
      </c>
      <c r="Z4315" s="58">
        <v>0.91507038243386718</v>
      </c>
    </row>
    <row r="4316" spans="19:26" x14ac:dyDescent="0.2">
      <c r="S4316" s="58">
        <v>3.2599889614794182</v>
      </c>
      <c r="T4316" s="58">
        <v>4.7913669385344475</v>
      </c>
      <c r="U4316" s="58">
        <v>3.1795275558100364</v>
      </c>
      <c r="V4316" s="58">
        <v>5.071722637578171</v>
      </c>
      <c r="W4316" s="58">
        <v>0.80382962801562452</v>
      </c>
      <c r="X4316" s="58">
        <v>0.56637229038436776</v>
      </c>
      <c r="Y4316" s="58">
        <v>0.83422240548255544</v>
      </c>
      <c r="Z4316" s="58">
        <v>0.93987868686981446</v>
      </c>
    </row>
    <row r="4317" spans="19:26" x14ac:dyDescent="0.2">
      <c r="S4317" s="58">
        <v>6.1229011674375267</v>
      </c>
      <c r="T4317" s="58">
        <v>19.439827674795264</v>
      </c>
      <c r="U4317" s="58">
        <v>6.3485376765233763</v>
      </c>
      <c r="V4317" s="58">
        <v>19.281443863616378</v>
      </c>
      <c r="W4317" s="58">
        <v>0.79363401015641222</v>
      </c>
      <c r="X4317" s="58">
        <v>0.67995323577707856</v>
      </c>
      <c r="Y4317" s="58">
        <v>0.78997137707498855</v>
      </c>
      <c r="Z4317" s="58">
        <v>0.88819885571624468</v>
      </c>
    </row>
    <row r="4318" spans="19:26" x14ac:dyDescent="0.2">
      <c r="S4318" s="58">
        <v>4.4176616691003279</v>
      </c>
      <c r="T4318" s="58">
        <v>8.9577938451107624</v>
      </c>
      <c r="U4318" s="58">
        <v>4.9023208389612511</v>
      </c>
      <c r="V4318" s="58">
        <v>10.155882064028463</v>
      </c>
      <c r="W4318" s="58">
        <v>0.83347972326362318</v>
      </c>
      <c r="X4318" s="58">
        <v>0.55075884858740287</v>
      </c>
      <c r="Y4318" s="58">
        <v>0.76790418679904737</v>
      </c>
      <c r="Z4318" s="58">
        <v>0.89484960629025012</v>
      </c>
    </row>
    <row r="4319" spans="19:26" x14ac:dyDescent="0.2">
      <c r="S4319" s="58">
        <v>3.1828291184046762</v>
      </c>
      <c r="T4319" s="58">
        <v>4.7663839358573359</v>
      </c>
      <c r="U4319" s="58">
        <v>3.1419336429668996</v>
      </c>
      <c r="V4319" s="58">
        <v>4.3186544005641281</v>
      </c>
      <c r="W4319" s="58">
        <v>0.84145169326797165</v>
      </c>
      <c r="X4319" s="58">
        <v>0.62351629014786958</v>
      </c>
      <c r="Y4319" s="58">
        <v>0.79302093125776352</v>
      </c>
      <c r="Z4319" s="58">
        <v>0.93120497503645816</v>
      </c>
    </row>
    <row r="4320" spans="19:26" x14ac:dyDescent="0.2">
      <c r="S4320" s="58">
        <v>5.1042291233755011</v>
      </c>
      <c r="T4320" s="58">
        <v>9.8574292161456682</v>
      </c>
      <c r="U4320" s="58">
        <v>5.5257576972145737</v>
      </c>
      <c r="V4320" s="58">
        <v>9.5384119150764075</v>
      </c>
      <c r="W4320" s="58">
        <v>0.73031911634635205</v>
      </c>
      <c r="X4320" s="58">
        <v>0.55643893623298912</v>
      </c>
      <c r="Y4320" s="58">
        <v>0.85023002706252448</v>
      </c>
      <c r="Z4320" s="58">
        <v>0.913827818759822</v>
      </c>
    </row>
    <row r="4321" spans="19:26" x14ac:dyDescent="0.2">
      <c r="S4321" s="58">
        <v>5.1284889041625252</v>
      </c>
      <c r="T4321" s="58">
        <v>11.132566060165892</v>
      </c>
      <c r="U4321" s="58">
        <v>4.7281455390238012</v>
      </c>
      <c r="V4321" s="58">
        <v>14.191272389785428</v>
      </c>
      <c r="W4321" s="58">
        <v>0.81732710721462476</v>
      </c>
      <c r="X4321" s="58">
        <v>0.50314273402137355</v>
      </c>
      <c r="Y4321" s="58">
        <v>0.84195512955920182</v>
      </c>
      <c r="Z4321" s="58">
        <v>0.89493468854939662</v>
      </c>
    </row>
    <row r="4322" spans="19:26" x14ac:dyDescent="0.2">
      <c r="S4322" s="58">
        <v>5.133717012213614</v>
      </c>
      <c r="T4322" s="58">
        <v>10.463725734774384</v>
      </c>
      <c r="U4322" s="58">
        <v>5.9501211572617505</v>
      </c>
      <c r="V4322" s="58">
        <v>13.439730929847876</v>
      </c>
      <c r="W4322" s="58">
        <v>0.79374960408532003</v>
      </c>
      <c r="X4322" s="58">
        <v>0.68734658532352877</v>
      </c>
      <c r="Y4322" s="58">
        <v>0.87166203397731767</v>
      </c>
      <c r="Z4322" s="58">
        <v>0.91744436820209985</v>
      </c>
    </row>
    <row r="4323" spans="19:26" x14ac:dyDescent="0.2">
      <c r="S4323" s="58">
        <v>3.3354654015664891</v>
      </c>
      <c r="T4323" s="58">
        <v>4.9468433141943651</v>
      </c>
      <c r="U4323" s="58">
        <v>3.6695269952180101</v>
      </c>
      <c r="V4323" s="58">
        <v>5.4027060738419488</v>
      </c>
      <c r="W4323" s="58">
        <v>0.77882421229833332</v>
      </c>
      <c r="X4323" s="58">
        <v>0.58989572088346609</v>
      </c>
      <c r="Y4323" s="58">
        <v>0.82299322376344397</v>
      </c>
      <c r="Z4323" s="58">
        <v>0.94364063907577733</v>
      </c>
    </row>
    <row r="4324" spans="19:26" x14ac:dyDescent="0.2">
      <c r="S4324" s="58">
        <v>7.0460618193112454</v>
      </c>
      <c r="T4324" s="58">
        <v>18.874447755788808</v>
      </c>
      <c r="U4324" s="58">
        <v>9.6947378589502868</v>
      </c>
      <c r="V4324" s="58">
        <v>31.008970827518144</v>
      </c>
      <c r="W4324" s="58">
        <v>0.70616995001146476</v>
      </c>
      <c r="X4324" s="58">
        <v>0.62848727252169656</v>
      </c>
      <c r="Y4324" s="58">
        <v>0.87427507916139158</v>
      </c>
      <c r="Z4324" s="58">
        <v>0.90138884730212587</v>
      </c>
    </row>
    <row r="4325" spans="19:26" x14ac:dyDescent="0.2">
      <c r="S4325" s="58">
        <v>3.5274027501869609</v>
      </c>
      <c r="T4325" s="58">
        <v>5.5515740183715021</v>
      </c>
      <c r="U4325" s="58">
        <v>3.2288864982343668</v>
      </c>
      <c r="V4325" s="58">
        <v>5.7558315580373627</v>
      </c>
      <c r="W4325" s="58">
        <v>0.80248402590197576</v>
      </c>
      <c r="X4325" s="58">
        <v>0.55872656910943563</v>
      </c>
      <c r="Y4325" s="58">
        <v>0.79969268688007178</v>
      </c>
      <c r="Z4325" s="58">
        <v>0.92190645430855567</v>
      </c>
    </row>
    <row r="4326" spans="19:26" x14ac:dyDescent="0.2">
      <c r="S4326" s="58">
        <v>4.3375370436485978</v>
      </c>
      <c r="T4326" s="58">
        <v>7.7025736783660141</v>
      </c>
      <c r="U4326" s="58">
        <v>3.9700072076308652</v>
      </c>
      <c r="V4326" s="58">
        <v>7.8153801467663877</v>
      </c>
      <c r="W4326" s="58">
        <v>0.77911432082425336</v>
      </c>
      <c r="X4326" s="58">
        <v>0.68566850063049511</v>
      </c>
      <c r="Y4326" s="58">
        <v>0.83267740529122858</v>
      </c>
      <c r="Z4326" s="58">
        <v>0.92901241659481171</v>
      </c>
    </row>
    <row r="4327" spans="19:26" x14ac:dyDescent="0.2">
      <c r="S4327" s="58">
        <v>4.7342840104197395</v>
      </c>
      <c r="T4327" s="58">
        <v>8.5887940506311686</v>
      </c>
      <c r="U4327" s="58">
        <v>4.1391611141991991</v>
      </c>
      <c r="V4327" s="58">
        <v>6.794229624003842</v>
      </c>
      <c r="W4327" s="58">
        <v>0.76664715967545338</v>
      </c>
      <c r="X4327" s="58">
        <v>0.62548209355322182</v>
      </c>
      <c r="Y4327" s="58">
        <v>0.88061387624813292</v>
      </c>
      <c r="Z4327" s="58">
        <v>0.92745176774851645</v>
      </c>
    </row>
    <row r="4328" spans="19:26" x14ac:dyDescent="0.2">
      <c r="S4328" s="58">
        <v>4.16561222456167</v>
      </c>
      <c r="T4328" s="58">
        <v>6.883601185037282</v>
      </c>
      <c r="U4328" s="58">
        <v>3.8546419612705778</v>
      </c>
      <c r="V4328" s="58">
        <v>6.9844527842219106</v>
      </c>
      <c r="W4328" s="58">
        <v>0.7298486456685821</v>
      </c>
      <c r="X4328" s="58">
        <v>0.66018008908780224</v>
      </c>
      <c r="Y4328" s="58">
        <v>0.83468930674385111</v>
      </c>
      <c r="Z4328" s="58">
        <v>0.94464681366097558</v>
      </c>
    </row>
    <row r="4329" spans="19:26" x14ac:dyDescent="0.2">
      <c r="S4329" s="58">
        <v>3.0356523618385549</v>
      </c>
      <c r="T4329" s="58">
        <v>4.3844612216015069</v>
      </c>
      <c r="U4329" s="58">
        <v>3.2298890662107378</v>
      </c>
      <c r="V4329" s="58">
        <v>4.4245440711359425</v>
      </c>
      <c r="W4329" s="58">
        <v>0.81043090188155953</v>
      </c>
      <c r="X4329" s="58">
        <v>0.70317522544156852</v>
      </c>
      <c r="Y4329" s="58">
        <v>0.78913019957472696</v>
      </c>
      <c r="Z4329" s="58">
        <v>0.95277294530977963</v>
      </c>
    </row>
    <row r="4330" spans="19:26" x14ac:dyDescent="0.2">
      <c r="S4330" s="58">
        <v>3.9298662259296617</v>
      </c>
      <c r="T4330" s="58">
        <v>6.3735073509560802</v>
      </c>
      <c r="U4330" s="58">
        <v>4.2730720995667433</v>
      </c>
      <c r="V4330" s="58">
        <v>7.3722171269708561</v>
      </c>
      <c r="W4330" s="58">
        <v>0.75669389308281865</v>
      </c>
      <c r="X4330" s="58">
        <v>0.57556560596793394</v>
      </c>
      <c r="Y4330" s="58">
        <v>0.82990681912052</v>
      </c>
      <c r="Z4330" s="58">
        <v>0.93068879398996562</v>
      </c>
    </row>
    <row r="4331" spans="19:26" x14ac:dyDescent="0.2">
      <c r="S4331" s="58">
        <v>4.3854435543597745</v>
      </c>
      <c r="T4331" s="58">
        <v>7.8654449984676456</v>
      </c>
      <c r="U4331" s="58">
        <v>4.6936793913135935</v>
      </c>
      <c r="V4331" s="58">
        <v>8.1761073359353116</v>
      </c>
      <c r="W4331" s="58">
        <v>0.75841888831059356</v>
      </c>
      <c r="X4331" s="58">
        <v>0.77782255908343501</v>
      </c>
      <c r="Y4331" s="58">
        <v>0.81516724445674327</v>
      </c>
      <c r="Z4331" s="58">
        <v>0.93742402689296112</v>
      </c>
    </row>
    <row r="4332" spans="19:26" x14ac:dyDescent="0.2">
      <c r="S4332" s="58">
        <v>4.292173681671934</v>
      </c>
      <c r="T4332" s="58">
        <v>7.1166627783578917</v>
      </c>
      <c r="U4332" s="58">
        <v>4.2793780276519842</v>
      </c>
      <c r="V4332" s="58">
        <v>7.6620654288748833</v>
      </c>
      <c r="W4332" s="58">
        <v>0.70477898898481128</v>
      </c>
      <c r="X4332" s="58">
        <v>0.64455635542817646</v>
      </c>
      <c r="Y4332" s="58">
        <v>0.83102635116340728</v>
      </c>
      <c r="Z4332" s="58">
        <v>0.94583865055452898</v>
      </c>
    </row>
    <row r="4333" spans="19:26" x14ac:dyDescent="0.2">
      <c r="S4333" s="58">
        <v>4.1531698874852969</v>
      </c>
      <c r="T4333" s="58">
        <v>7.0322262661475587</v>
      </c>
      <c r="U4333" s="58">
        <v>4.5933712609091053</v>
      </c>
      <c r="V4333" s="58">
        <v>7.6887182516588028</v>
      </c>
      <c r="W4333" s="58">
        <v>0.82896180554217647</v>
      </c>
      <c r="X4333" s="58">
        <v>0.55301869685085303</v>
      </c>
      <c r="Y4333" s="58">
        <v>0.89020373176601553</v>
      </c>
      <c r="Z4333" s="58">
        <v>0.92156478785739704</v>
      </c>
    </row>
    <row r="4334" spans="19:26" x14ac:dyDescent="0.2">
      <c r="S4334" s="58">
        <v>5.1568177535648232</v>
      </c>
      <c r="T4334" s="58">
        <v>10.1825069382931</v>
      </c>
      <c r="U4334" s="58">
        <v>5.1804106629080886</v>
      </c>
      <c r="V4334" s="58">
        <v>10.483005763375211</v>
      </c>
      <c r="W4334" s="58">
        <v>0.75537339292341865</v>
      </c>
      <c r="X4334" s="58">
        <v>0.57981065847234214</v>
      </c>
      <c r="Y4334" s="58">
        <v>0.86575339591121092</v>
      </c>
      <c r="Z4334" s="58">
        <v>0.9133001433172746</v>
      </c>
    </row>
    <row r="4335" spans="19:26" x14ac:dyDescent="0.2">
      <c r="S4335" s="58">
        <v>3.7771648617855154</v>
      </c>
      <c r="T4335" s="58">
        <v>6.0946660014254546</v>
      </c>
      <c r="U4335" s="58">
        <v>3.5242539819185583</v>
      </c>
      <c r="V4335" s="58">
        <v>6.2690902113323377</v>
      </c>
      <c r="W4335" s="58">
        <v>0.81973427774007501</v>
      </c>
      <c r="X4335" s="58">
        <v>0.6387126787429781</v>
      </c>
      <c r="Y4335" s="58">
        <v>0.84841654649562281</v>
      </c>
      <c r="Z4335" s="58">
        <v>0.9343959661613096</v>
      </c>
    </row>
    <row r="4336" spans="19:26" x14ac:dyDescent="0.2">
      <c r="S4336" s="58">
        <v>6.6245496827125923</v>
      </c>
      <c r="T4336" s="58">
        <v>17.544211757396607</v>
      </c>
      <c r="U4336" s="58">
        <v>6.7486841699294278</v>
      </c>
      <c r="V4336" s="58">
        <v>20.388125829459732</v>
      </c>
      <c r="W4336" s="58">
        <v>0.7100357932385768</v>
      </c>
      <c r="X4336" s="58">
        <v>0.70690542194137085</v>
      </c>
      <c r="Y4336" s="58">
        <v>0.83988733488305967</v>
      </c>
      <c r="Z4336" s="58">
        <v>0.90444941166792503</v>
      </c>
    </row>
    <row r="4337" spans="19:26" x14ac:dyDescent="0.2">
      <c r="S4337" s="58">
        <v>3.6359893966817713</v>
      </c>
      <c r="T4337" s="58">
        <v>5.7644084476109896</v>
      </c>
      <c r="U4337" s="58">
        <v>3.5817780711918106</v>
      </c>
      <c r="V4337" s="58">
        <v>7.2684067321724779</v>
      </c>
      <c r="W4337" s="58">
        <v>0.79663967191200435</v>
      </c>
      <c r="X4337" s="58">
        <v>0.70585154321324128</v>
      </c>
      <c r="Y4337" s="58">
        <v>0.81651502645833518</v>
      </c>
      <c r="Z4337" s="58">
        <v>0.94332872088303188</v>
      </c>
    </row>
    <row r="4338" spans="19:26" x14ac:dyDescent="0.2">
      <c r="S4338" s="58">
        <v>3.3251900291148129</v>
      </c>
      <c r="T4338" s="58">
        <v>4.9240421031876922</v>
      </c>
      <c r="U4338" s="58">
        <v>2.3993007845166598</v>
      </c>
      <c r="V4338" s="58">
        <v>3.5006742495834504</v>
      </c>
      <c r="W4338" s="58">
        <v>0.78772078203613283</v>
      </c>
      <c r="X4338" s="58">
        <v>0.65938193478598794</v>
      </c>
      <c r="Y4338" s="58">
        <v>0.82961066596017108</v>
      </c>
      <c r="Z4338" s="58">
        <v>0.95514672375023513</v>
      </c>
    </row>
    <row r="4339" spans="19:26" x14ac:dyDescent="0.2">
      <c r="S4339" s="58">
        <v>3.3284687237444892</v>
      </c>
      <c r="T4339" s="58">
        <v>5.1158749152030518</v>
      </c>
      <c r="U4339" s="58">
        <v>3.5546395219982476</v>
      </c>
      <c r="V4339" s="58">
        <v>5.3417533616545665</v>
      </c>
      <c r="W4339" s="58">
        <v>0.87416832394771138</v>
      </c>
      <c r="X4339" s="58">
        <v>0.60409113917799862</v>
      </c>
      <c r="Y4339" s="58">
        <v>0.81897622478256038</v>
      </c>
      <c r="Z4339" s="58">
        <v>0.92605017468778694</v>
      </c>
    </row>
    <row r="4340" spans="19:26" x14ac:dyDescent="0.2">
      <c r="S4340" s="58">
        <v>7.0136697142875395</v>
      </c>
      <c r="T4340" s="58">
        <v>18.975391817752893</v>
      </c>
      <c r="U4340" s="58">
        <v>6.5794897774363301</v>
      </c>
      <c r="V4340" s="58">
        <v>14.167136388200291</v>
      </c>
      <c r="W4340" s="58">
        <v>0.71065288130089355</v>
      </c>
      <c r="X4340" s="58">
        <v>0.66342721838352892</v>
      </c>
      <c r="Y4340" s="58">
        <v>0.87213232297385179</v>
      </c>
      <c r="Z4340" s="58">
        <v>0.90266255830205466</v>
      </c>
    </row>
    <row r="4341" spans="19:26" x14ac:dyDescent="0.2">
      <c r="S4341" s="58">
        <v>3.342256622309586</v>
      </c>
      <c r="T4341" s="58">
        <v>5.0295030158260143</v>
      </c>
      <c r="U4341" s="58">
        <v>3.3669882746464479</v>
      </c>
      <c r="V4341" s="58">
        <v>5.4307912768540794</v>
      </c>
      <c r="W4341" s="58">
        <v>0.79837550654429257</v>
      </c>
      <c r="X4341" s="58">
        <v>0.71107580663301784</v>
      </c>
      <c r="Y4341" s="58">
        <v>0.81280985437177133</v>
      </c>
      <c r="Z4341" s="58">
        <v>0.95330651706263425</v>
      </c>
    </row>
    <row r="4342" spans="19:26" x14ac:dyDescent="0.2">
      <c r="S4342" s="58">
        <v>5.0361181526668446</v>
      </c>
      <c r="T4342" s="58">
        <v>9.7954975271682816</v>
      </c>
      <c r="U4342" s="58">
        <v>5.5229264749436195</v>
      </c>
      <c r="V4342" s="58">
        <v>10.316254411914692</v>
      </c>
      <c r="W4342" s="58">
        <v>0.76507990920719349</v>
      </c>
      <c r="X4342" s="58">
        <v>0.79728541413002507</v>
      </c>
      <c r="Y4342" s="58">
        <v>0.86747687289332853</v>
      </c>
      <c r="Z4342" s="58">
        <v>0.93556645159971574</v>
      </c>
    </row>
    <row r="4343" spans="19:26" x14ac:dyDescent="0.2">
      <c r="S4343" s="58">
        <v>5.1684126785050406</v>
      </c>
      <c r="T4343" s="58">
        <v>10.744061456776333</v>
      </c>
      <c r="U4343" s="58">
        <v>4.229244895829896</v>
      </c>
      <c r="V4343" s="58">
        <v>10.498956444026311</v>
      </c>
      <c r="W4343" s="58">
        <v>0.75668844501018262</v>
      </c>
      <c r="X4343" s="58">
        <v>0.67886230139422277</v>
      </c>
      <c r="Y4343" s="58">
        <v>0.82931810733449574</v>
      </c>
      <c r="Z4343" s="58">
        <v>0.91404388230928157</v>
      </c>
    </row>
    <row r="4344" spans="19:26" x14ac:dyDescent="0.2">
      <c r="S4344" s="58">
        <v>3.1827814631246203</v>
      </c>
      <c r="T4344" s="58">
        <v>4.6707690364976866</v>
      </c>
      <c r="U4344" s="58">
        <v>2.8265526775219758</v>
      </c>
      <c r="V4344" s="58">
        <v>4.60220108801634</v>
      </c>
      <c r="W4344" s="58">
        <v>0.8334465210313049</v>
      </c>
      <c r="X4344" s="58">
        <v>0.62780781445342182</v>
      </c>
      <c r="Y4344" s="58">
        <v>0.82941458157521519</v>
      </c>
      <c r="Z4344" s="58">
        <v>0.94430959536021508</v>
      </c>
    </row>
    <row r="4345" spans="19:26" x14ac:dyDescent="0.2">
      <c r="S4345" s="58">
        <v>5.1751392123969406</v>
      </c>
      <c r="T4345" s="58">
        <v>10.288664733055921</v>
      </c>
      <c r="U4345" s="58">
        <v>5.2506003970233728</v>
      </c>
      <c r="V4345" s="58">
        <v>8.9281243291890977</v>
      </c>
      <c r="W4345" s="58">
        <v>0.75077957338034584</v>
      </c>
      <c r="X4345" s="58">
        <v>0.58502206831834869</v>
      </c>
      <c r="Y4345" s="58">
        <v>0.85857299631949535</v>
      </c>
      <c r="Z4345" s="58">
        <v>0.91297899014200812</v>
      </c>
    </row>
    <row r="4346" spans="19:26" x14ac:dyDescent="0.2">
      <c r="S4346" s="58">
        <v>3.6619838021754321</v>
      </c>
      <c r="T4346" s="58">
        <v>5.7312260391983409</v>
      </c>
      <c r="U4346" s="58">
        <v>3.3776721784962849</v>
      </c>
      <c r="V4346" s="58">
        <v>4.6042589342234219</v>
      </c>
      <c r="W4346" s="58">
        <v>0.78119883410495983</v>
      </c>
      <c r="X4346" s="58">
        <v>0.62720796953748592</v>
      </c>
      <c r="Y4346" s="58">
        <v>0.8322023264964753</v>
      </c>
      <c r="Z4346" s="58">
        <v>0.94055401807220518</v>
      </c>
    </row>
    <row r="4347" spans="19:26" x14ac:dyDescent="0.2">
      <c r="S4347" s="58">
        <v>7.37353360399874</v>
      </c>
      <c r="T4347" s="58">
        <v>28.597373424999933</v>
      </c>
      <c r="U4347" s="58">
        <v>7.6788315287477289</v>
      </c>
      <c r="V4347" s="58">
        <v>37.11166733218009</v>
      </c>
      <c r="W4347" s="58">
        <v>0.73853664004513819</v>
      </c>
      <c r="X4347" s="58">
        <v>0.76458879320080042</v>
      </c>
      <c r="Y4347" s="58">
        <v>0.82434474319293893</v>
      </c>
      <c r="Z4347" s="58">
        <v>0.88949531494477041</v>
      </c>
    </row>
    <row r="4348" spans="19:26" x14ac:dyDescent="0.2">
      <c r="S4348" s="58">
        <v>3.344668669956524</v>
      </c>
      <c r="T4348" s="58">
        <v>5.0364286353178747</v>
      </c>
      <c r="U4348" s="58">
        <v>3.1027308180656603</v>
      </c>
      <c r="V4348" s="58">
        <v>5.2776115852584171</v>
      </c>
      <c r="W4348" s="58">
        <v>0.82635162638657078</v>
      </c>
      <c r="X4348" s="58">
        <v>0.61963646952735318</v>
      </c>
      <c r="Y4348" s="58">
        <v>0.83279825032521526</v>
      </c>
      <c r="Z4348" s="58">
        <v>0.93984431833225157</v>
      </c>
    </row>
    <row r="4349" spans="19:26" x14ac:dyDescent="0.2">
      <c r="S4349" s="58">
        <v>6.2038876438482315</v>
      </c>
      <c r="T4349" s="58">
        <v>15.605399523126263</v>
      </c>
      <c r="U4349" s="58">
        <v>6.2132945275221552</v>
      </c>
      <c r="V4349" s="58">
        <v>16.394462372987029</v>
      </c>
      <c r="W4349" s="58">
        <v>0.71525888278451211</v>
      </c>
      <c r="X4349" s="58">
        <v>0.70874000679124882</v>
      </c>
      <c r="Y4349" s="58">
        <v>0.82174447423339203</v>
      </c>
      <c r="Z4349" s="58">
        <v>0.90570465820970236</v>
      </c>
    </row>
    <row r="4350" spans="19:26" x14ac:dyDescent="0.2">
      <c r="S4350" s="58">
        <v>5.5177917450562228</v>
      </c>
      <c r="T4350" s="58">
        <v>12.860117895286674</v>
      </c>
      <c r="U4350" s="58">
        <v>5.5806244674946592</v>
      </c>
      <c r="V4350" s="58">
        <v>15.535662511733163</v>
      </c>
      <c r="W4350" s="58">
        <v>0.7830471607612669</v>
      </c>
      <c r="X4350" s="58">
        <v>0.73458409185341134</v>
      </c>
      <c r="Y4350" s="58">
        <v>0.8326119585205205</v>
      </c>
      <c r="Z4350" s="58">
        <v>0.90770913327898362</v>
      </c>
    </row>
    <row r="4351" spans="19:26" x14ac:dyDescent="0.2">
      <c r="S4351" s="58">
        <v>3.9684398810676482</v>
      </c>
      <c r="T4351" s="58">
        <v>6.603165835182514</v>
      </c>
      <c r="U4351" s="58">
        <v>4.3396112923393986</v>
      </c>
      <c r="V4351" s="58">
        <v>7.6656658891774292</v>
      </c>
      <c r="W4351" s="58">
        <v>0.78791495288032898</v>
      </c>
      <c r="X4351" s="58">
        <v>0.7291944775565512</v>
      </c>
      <c r="Y4351" s="58">
        <v>0.83134794381632238</v>
      </c>
      <c r="Z4351" s="58">
        <v>0.94216958888717794</v>
      </c>
    </row>
    <row r="4352" spans="19:26" x14ac:dyDescent="0.2">
      <c r="S4352" s="58">
        <v>6.3337301890727478</v>
      </c>
      <c r="T4352" s="58">
        <v>19.430922566369311</v>
      </c>
      <c r="U4352" s="58">
        <v>7.3198854267860476</v>
      </c>
      <c r="V4352" s="58">
        <v>21.37704728662613</v>
      </c>
      <c r="W4352" s="58">
        <v>0.75683227154869448</v>
      </c>
      <c r="X4352" s="58">
        <v>0.76835169196281217</v>
      </c>
      <c r="Y4352" s="58">
        <v>0.79846616693990236</v>
      </c>
      <c r="Z4352" s="58">
        <v>0.89477451701722155</v>
      </c>
    </row>
    <row r="4353" spans="19:26" x14ac:dyDescent="0.2">
      <c r="S4353" s="58">
        <v>6.0831968838418611</v>
      </c>
      <c r="T4353" s="58">
        <v>15.034694398018967</v>
      </c>
      <c r="U4353" s="58">
        <v>6.5436598153594341</v>
      </c>
      <c r="V4353" s="58">
        <v>19.078530446660764</v>
      </c>
      <c r="W4353" s="58">
        <v>0.7415929589982162</v>
      </c>
      <c r="X4353" s="58">
        <v>0.75612950653437772</v>
      </c>
      <c r="Y4353" s="58">
        <v>0.84142828915340984</v>
      </c>
      <c r="Z4353" s="58">
        <v>0.90931842266094687</v>
      </c>
    </row>
    <row r="4354" spans="19:26" x14ac:dyDescent="0.2">
      <c r="S4354" s="58">
        <v>3.3472467638926191</v>
      </c>
      <c r="T4354" s="58">
        <v>4.9440442212359326</v>
      </c>
      <c r="U4354" s="58">
        <v>2.9462986890031875</v>
      </c>
      <c r="V4354" s="58">
        <v>5.2845372446076544</v>
      </c>
      <c r="W4354" s="58">
        <v>0.76348760121406922</v>
      </c>
      <c r="X4354" s="58">
        <v>0.65057309872778168</v>
      </c>
      <c r="Y4354" s="58">
        <v>0.82224242300739403</v>
      </c>
      <c r="Z4354" s="58">
        <v>0.95734594174486176</v>
      </c>
    </row>
    <row r="4355" spans="19:26" x14ac:dyDescent="0.2">
      <c r="S4355" s="58">
        <v>4.9555229746995701</v>
      </c>
      <c r="T4355" s="58">
        <v>9.9405484702402571</v>
      </c>
      <c r="U4355" s="58">
        <v>4.1140673645917643</v>
      </c>
      <c r="V4355" s="58">
        <v>8.4710640869230591</v>
      </c>
      <c r="W4355" s="58">
        <v>0.82108347730720666</v>
      </c>
      <c r="X4355" s="58">
        <v>0.69191176108928198</v>
      </c>
      <c r="Y4355" s="58">
        <v>0.87571958784958304</v>
      </c>
      <c r="Z4355" s="58">
        <v>0.91728774260410295</v>
      </c>
    </row>
    <row r="4356" spans="19:26" x14ac:dyDescent="0.2">
      <c r="S4356" s="58">
        <v>2.8175491376268531</v>
      </c>
      <c r="T4356" s="58">
        <v>3.9229169146181411</v>
      </c>
      <c r="U4356" s="58">
        <v>2.5741292839471965</v>
      </c>
      <c r="V4356" s="58">
        <v>3.4793303253794416</v>
      </c>
      <c r="W4356" s="58">
        <v>0.86842084874733672</v>
      </c>
      <c r="X4356" s="58">
        <v>0.64890339388570595</v>
      </c>
      <c r="Y4356" s="58">
        <v>0.81486949963060162</v>
      </c>
      <c r="Z4356" s="58">
        <v>0.95019343313143967</v>
      </c>
    </row>
    <row r="4357" spans="19:26" x14ac:dyDescent="0.2">
      <c r="S4357" s="58">
        <v>4.4956749926037576</v>
      </c>
      <c r="T4357" s="58">
        <v>8.3744618688474581</v>
      </c>
      <c r="U4357" s="58">
        <v>3.5153748253922577</v>
      </c>
      <c r="V4357" s="58">
        <v>7.520159436953743</v>
      </c>
      <c r="W4357" s="58">
        <v>0.77916225210514933</v>
      </c>
      <c r="X4357" s="58">
        <v>0.78848140697682156</v>
      </c>
      <c r="Y4357" s="58">
        <v>0.81766744863674157</v>
      </c>
      <c r="Z4357" s="58">
        <v>0.93087446887093184</v>
      </c>
    </row>
    <row r="4358" spans="19:26" x14ac:dyDescent="0.2">
      <c r="S4358" s="58">
        <v>5.3088109032826036</v>
      </c>
      <c r="T4358" s="58">
        <v>13.498420161991957</v>
      </c>
      <c r="U4358" s="58">
        <v>5.9688973645085417</v>
      </c>
      <c r="V4358" s="58">
        <v>14.51553704905618</v>
      </c>
      <c r="W4358" s="58">
        <v>0.8506463004709075</v>
      </c>
      <c r="X4358" s="58">
        <v>0.58522913694273204</v>
      </c>
      <c r="Y4358" s="58">
        <v>0.80054593320685274</v>
      </c>
      <c r="Z4358" s="58">
        <v>0.88953788405388812</v>
      </c>
    </row>
    <row r="4359" spans="19:26" x14ac:dyDescent="0.2">
      <c r="S4359" s="58">
        <v>5.3308054484924474</v>
      </c>
      <c r="T4359" s="58">
        <v>10.803107260988922</v>
      </c>
      <c r="U4359" s="58">
        <v>5.3086710435304241</v>
      </c>
      <c r="V4359" s="58">
        <v>10.453883001877696</v>
      </c>
      <c r="W4359" s="58">
        <v>0.73277354269803696</v>
      </c>
      <c r="X4359" s="58">
        <v>0.55913182188529864</v>
      </c>
      <c r="Y4359" s="58">
        <v>0.85002929614142753</v>
      </c>
      <c r="Z4359" s="58">
        <v>0.90979889727457053</v>
      </c>
    </row>
    <row r="4360" spans="19:26" x14ac:dyDescent="0.2">
      <c r="S4360" s="58">
        <v>7.7761740450276697</v>
      </c>
      <c r="T4360" s="58">
        <v>26.375720227361672</v>
      </c>
      <c r="U4360" s="58">
        <v>8.3081275843799354</v>
      </c>
      <c r="V4360" s="58">
        <v>24.670909264194417</v>
      </c>
      <c r="W4360" s="58">
        <v>0.707222288472658</v>
      </c>
      <c r="X4360" s="58">
        <v>0.66898023573912568</v>
      </c>
      <c r="Y4360" s="58">
        <v>0.86214179521485279</v>
      </c>
      <c r="Z4360" s="58">
        <v>0.8930574048122959</v>
      </c>
    </row>
    <row r="4361" spans="19:26" x14ac:dyDescent="0.2">
      <c r="S4361" s="58">
        <v>4.0140038463471308</v>
      </c>
      <c r="T4361" s="58">
        <v>6.7900220714811281</v>
      </c>
      <c r="U4361" s="58">
        <v>3.74464388064753</v>
      </c>
      <c r="V4361" s="58">
        <v>5.0374199896821779</v>
      </c>
      <c r="W4361" s="58">
        <v>0.81366390932765931</v>
      </c>
      <c r="X4361" s="58">
        <v>0.68682984367052158</v>
      </c>
      <c r="Y4361" s="58">
        <v>0.8416287039993321</v>
      </c>
      <c r="Z4361" s="58">
        <v>0.93281075885137388</v>
      </c>
    </row>
    <row r="4362" spans="19:26" x14ac:dyDescent="0.2">
      <c r="S4362" s="58">
        <v>3.6672593282930048</v>
      </c>
      <c r="T4362" s="58">
        <v>5.685550207100361</v>
      </c>
      <c r="U4362" s="58">
        <v>4.2109595079896289</v>
      </c>
      <c r="V4362" s="58">
        <v>6.0996335453116508</v>
      </c>
      <c r="W4362" s="58">
        <v>0.75073782631143893</v>
      </c>
      <c r="X4362" s="58">
        <v>0.56274429843431473</v>
      </c>
      <c r="Y4362" s="58">
        <v>0.82281098955221332</v>
      </c>
      <c r="Z4362" s="58">
        <v>0.93568641494687388</v>
      </c>
    </row>
    <row r="4363" spans="19:26" x14ac:dyDescent="0.2">
      <c r="S4363" s="58">
        <v>3.7004717380734853</v>
      </c>
      <c r="T4363" s="58">
        <v>5.6824142755276981</v>
      </c>
      <c r="U4363" s="58">
        <v>3.2062222917795395</v>
      </c>
      <c r="V4363" s="58">
        <v>5.1585651990066799</v>
      </c>
      <c r="W4363" s="58">
        <v>0.72664124337292801</v>
      </c>
      <c r="X4363" s="58">
        <v>0.60597787990315455</v>
      </c>
      <c r="Y4363" s="58">
        <v>0.82458101246278726</v>
      </c>
      <c r="Z4363" s="58">
        <v>0.94917368324819829</v>
      </c>
    </row>
    <row r="4364" spans="19:26" x14ac:dyDescent="0.2">
      <c r="S4364" s="58">
        <v>7.5921900469425374</v>
      </c>
      <c r="T4364" s="58">
        <v>34.291982562198946</v>
      </c>
      <c r="U4364" s="58">
        <v>8.4811914677538045</v>
      </c>
      <c r="V4364" s="58">
        <v>45.337722175691262</v>
      </c>
      <c r="W4364" s="58">
        <v>0.72781756830491939</v>
      </c>
      <c r="X4364" s="58">
        <v>0.58927845422607805</v>
      </c>
      <c r="Y4364" s="58">
        <v>0.80351822282892782</v>
      </c>
      <c r="Z4364" s="58">
        <v>0.88091090504971881</v>
      </c>
    </row>
    <row r="4365" spans="19:26" x14ac:dyDescent="0.2">
      <c r="S4365" s="58">
        <v>4.7405234389965258</v>
      </c>
      <c r="T4365" s="58">
        <v>8.7765802738441998</v>
      </c>
      <c r="U4365" s="58">
        <v>4.906061356506342</v>
      </c>
      <c r="V4365" s="58">
        <v>10.243563205337431</v>
      </c>
      <c r="W4365" s="58">
        <v>0.7924642055728921</v>
      </c>
      <c r="X4365" s="58">
        <v>0.64729240561668611</v>
      </c>
      <c r="Y4365" s="58">
        <v>0.88516216638702361</v>
      </c>
      <c r="Z4365" s="58">
        <v>0.92506567414778862</v>
      </c>
    </row>
    <row r="4366" spans="19:26" x14ac:dyDescent="0.2">
      <c r="S4366" s="58">
        <v>5.2285098279214308</v>
      </c>
      <c r="T4366" s="58">
        <v>11.27275810735987</v>
      </c>
      <c r="U4366" s="58">
        <v>5.9960306626867954</v>
      </c>
      <c r="V4366" s="58">
        <v>14.288405442576142</v>
      </c>
      <c r="W4366" s="58">
        <v>0.77985274670511506</v>
      </c>
      <c r="X4366" s="58">
        <v>0.65725627971690237</v>
      </c>
      <c r="Y4366" s="58">
        <v>0.8336255236796003</v>
      </c>
      <c r="Z4366" s="58">
        <v>0.90801185413462249</v>
      </c>
    </row>
    <row r="4367" spans="19:26" x14ac:dyDescent="0.2">
      <c r="S4367" s="58">
        <v>6.0547410914647664</v>
      </c>
      <c r="T4367" s="58">
        <v>14.853422164516715</v>
      </c>
      <c r="U4367" s="58">
        <v>6.5485776180528443</v>
      </c>
      <c r="V4367" s="58">
        <v>14.816895747530783</v>
      </c>
      <c r="W4367" s="58">
        <v>0.7708726637473281</v>
      </c>
      <c r="X4367" s="58">
        <v>0.67753247635844271</v>
      </c>
      <c r="Y4367" s="58">
        <v>0.86984874964216485</v>
      </c>
      <c r="Z4367" s="58">
        <v>0.90471755240487461</v>
      </c>
    </row>
    <row r="4368" spans="19:26" x14ac:dyDescent="0.2">
      <c r="S4368" s="58">
        <v>4.5170811220863447</v>
      </c>
      <c r="T4368" s="58">
        <v>8.7758716520493376</v>
      </c>
      <c r="U4368" s="58">
        <v>4.2984998873542608</v>
      </c>
      <c r="V4368" s="58">
        <v>9.7021974874373615</v>
      </c>
      <c r="W4368" s="58">
        <v>0.84024952416339393</v>
      </c>
      <c r="X4368" s="58">
        <v>0.71015491760791638</v>
      </c>
      <c r="Y4368" s="58">
        <v>0.82828546812927795</v>
      </c>
      <c r="Z4368" s="58">
        <v>0.91479626922972435</v>
      </c>
    </row>
    <row r="4369" spans="19:26" x14ac:dyDescent="0.2">
      <c r="S4369" s="58">
        <v>4.7541352540248534</v>
      </c>
      <c r="T4369" s="58">
        <v>9.6771674745278489</v>
      </c>
      <c r="U4369" s="58">
        <v>3.6688594600866842</v>
      </c>
      <c r="V4369" s="58">
        <v>8.6189822408729206</v>
      </c>
      <c r="W4369" s="58">
        <v>0.79134855571122031</v>
      </c>
      <c r="X4369" s="58">
        <v>0.77443588187642354</v>
      </c>
      <c r="Y4369" s="58">
        <v>0.80240596695961952</v>
      </c>
      <c r="Z4369" s="58">
        <v>0.91665870046591524</v>
      </c>
    </row>
    <row r="4370" spans="19:26" x14ac:dyDescent="0.2">
      <c r="S4370" s="58">
        <v>3.8457163655530664</v>
      </c>
      <c r="T4370" s="58">
        <v>6.3201376958281008</v>
      </c>
      <c r="U4370" s="58">
        <v>3.8720545991382136</v>
      </c>
      <c r="V4370" s="58">
        <v>6.4224830141161897</v>
      </c>
      <c r="W4370" s="58">
        <v>0.81605795965582495</v>
      </c>
      <c r="X4370" s="58">
        <v>0.59221869805107585</v>
      </c>
      <c r="Y4370" s="58">
        <v>0.83775795826054411</v>
      </c>
      <c r="Z4370" s="58">
        <v>0.92478005842930766</v>
      </c>
    </row>
    <row r="4371" spans="19:26" x14ac:dyDescent="0.2">
      <c r="S4371" s="58">
        <v>5.3617445690973629</v>
      </c>
      <c r="T4371" s="58">
        <v>12.553694874755216</v>
      </c>
      <c r="U4371" s="58">
        <v>4.8677059930383653</v>
      </c>
      <c r="V4371" s="58">
        <v>11.477291963055668</v>
      </c>
      <c r="W4371" s="58">
        <v>0.81679262854564572</v>
      </c>
      <c r="X4371" s="58">
        <v>0.71132675362173958</v>
      </c>
      <c r="Y4371" s="58">
        <v>0.83192320055369573</v>
      </c>
      <c r="Z4371" s="58">
        <v>0.90359833021143388</v>
      </c>
    </row>
    <row r="4372" spans="19:26" x14ac:dyDescent="0.2">
      <c r="S4372" s="58">
        <v>5.6441404982236003</v>
      </c>
      <c r="T4372" s="58">
        <v>12.221107150906937</v>
      </c>
      <c r="U4372" s="58">
        <v>6.0124435178158793</v>
      </c>
      <c r="V4372" s="58">
        <v>15.016915605078147</v>
      </c>
      <c r="W4372" s="58">
        <v>0.72674889934129983</v>
      </c>
      <c r="X4372" s="58">
        <v>0.68774465857896394</v>
      </c>
      <c r="Y4372" s="58">
        <v>0.84331974817247646</v>
      </c>
      <c r="Z4372" s="58">
        <v>0.91578325595525722</v>
      </c>
    </row>
    <row r="4373" spans="19:26" x14ac:dyDescent="0.2">
      <c r="S4373" s="58">
        <v>6.1373790101878365</v>
      </c>
      <c r="T4373" s="58">
        <v>19.551344739266618</v>
      </c>
      <c r="U4373" s="58">
        <v>6.474370093553091</v>
      </c>
      <c r="V4373" s="58">
        <v>22.900531531348726</v>
      </c>
      <c r="W4373" s="58">
        <v>0.83945699114493588</v>
      </c>
      <c r="X4373" s="58">
        <v>0.56269885107181261</v>
      </c>
      <c r="Y4373" s="58">
        <v>0.82162907356561821</v>
      </c>
      <c r="Z4373" s="58">
        <v>0.88409380471517374</v>
      </c>
    </row>
    <row r="4374" spans="19:26" x14ac:dyDescent="0.2">
      <c r="S4374" s="58">
        <v>3.7857167727495535</v>
      </c>
      <c r="T4374" s="58">
        <v>5.6887913537217258</v>
      </c>
      <c r="U4374" s="58">
        <v>3.1165756869786643</v>
      </c>
      <c r="V4374" s="58">
        <v>6.2405990894391703</v>
      </c>
      <c r="W4374" s="58">
        <v>0.70215591857326887</v>
      </c>
      <c r="X4374" s="58">
        <v>0.53646274943376515</v>
      </c>
      <c r="Y4374" s="58">
        <v>0.85664935037744483</v>
      </c>
      <c r="Z4374" s="58">
        <v>0.95277675224051706</v>
      </c>
    </row>
    <row r="4375" spans="19:26" x14ac:dyDescent="0.2">
      <c r="S4375" s="58">
        <v>4.3147685660070385</v>
      </c>
      <c r="T4375" s="58">
        <v>7.7674639742026192</v>
      </c>
      <c r="U4375" s="58">
        <v>4.5097643866766415</v>
      </c>
      <c r="V4375" s="58">
        <v>6.8596615209054441</v>
      </c>
      <c r="W4375" s="58">
        <v>0.77023116236144806</v>
      </c>
      <c r="X4375" s="58">
        <v>0.65654297975615994</v>
      </c>
      <c r="Y4375" s="58">
        <v>0.80674994703406055</v>
      </c>
      <c r="Z4375" s="58">
        <v>0.92153813685366948</v>
      </c>
    </row>
    <row r="4376" spans="19:26" x14ac:dyDescent="0.2">
      <c r="S4376" s="58">
        <v>4.5471330566797024</v>
      </c>
      <c r="T4376" s="58">
        <v>8.6945212467796065</v>
      </c>
      <c r="U4376" s="58">
        <v>4.2416244685387587</v>
      </c>
      <c r="V4376" s="58">
        <v>7.0212193151301232</v>
      </c>
      <c r="W4376" s="58">
        <v>0.81131327945912279</v>
      </c>
      <c r="X4376" s="58">
        <v>0.63974980066416787</v>
      </c>
      <c r="Y4376" s="58">
        <v>0.82861055553707463</v>
      </c>
      <c r="Z4376" s="58">
        <v>0.91287349584377631</v>
      </c>
    </row>
    <row r="4377" spans="19:26" x14ac:dyDescent="0.2">
      <c r="S4377" s="58">
        <v>3.2720472885386851</v>
      </c>
      <c r="T4377" s="58">
        <v>4.7667923661287874</v>
      </c>
      <c r="U4377" s="58">
        <v>3.1793075508103903</v>
      </c>
      <c r="V4377" s="58">
        <v>3.7525149847831933</v>
      </c>
      <c r="W4377" s="58">
        <v>0.7162337166334467</v>
      </c>
      <c r="X4377" s="58">
        <v>0.55685090962636252</v>
      </c>
      <c r="Y4377" s="58">
        <v>0.7843560115384639</v>
      </c>
      <c r="Z4377" s="58">
        <v>0.94470935661784605</v>
      </c>
    </row>
    <row r="4378" spans="19:26" x14ac:dyDescent="0.2">
      <c r="S4378" s="58">
        <v>4.0388966405141113</v>
      </c>
      <c r="T4378" s="58">
        <v>6.8315989188460993</v>
      </c>
      <c r="U4378" s="58">
        <v>4.1896579317106992</v>
      </c>
      <c r="V4378" s="58">
        <v>8.3253151076914396</v>
      </c>
      <c r="W4378" s="58">
        <v>0.73092401310009025</v>
      </c>
      <c r="X4378" s="58">
        <v>0.69005240254508271</v>
      </c>
      <c r="Y4378" s="58">
        <v>0.78246741317940893</v>
      </c>
      <c r="Z4378" s="58">
        <v>0.93426311823090147</v>
      </c>
    </row>
    <row r="4379" spans="19:26" x14ac:dyDescent="0.2">
      <c r="S4379" s="58">
        <v>6.1220545667407995</v>
      </c>
      <c r="T4379" s="58">
        <v>16.618316869669599</v>
      </c>
      <c r="U4379" s="58">
        <v>5.9886285620047097</v>
      </c>
      <c r="V4379" s="58">
        <v>15.45904419199797</v>
      </c>
      <c r="W4379" s="58">
        <v>0.83677666435917386</v>
      </c>
      <c r="X4379" s="58">
        <v>0.75037796355887032</v>
      </c>
      <c r="Y4379" s="58">
        <v>0.88544725609235231</v>
      </c>
      <c r="Z4379" s="58">
        <v>0.90060365829813727</v>
      </c>
    </row>
    <row r="4380" spans="19:26" x14ac:dyDescent="0.2">
      <c r="S4380" s="58">
        <v>4.8790279661719138</v>
      </c>
      <c r="T4380" s="58">
        <v>9.7461834542158243</v>
      </c>
      <c r="U4380" s="58">
        <v>5.0391284633672884</v>
      </c>
      <c r="V4380" s="58">
        <v>11.213391216151651</v>
      </c>
      <c r="W4380" s="58">
        <v>0.78810780728510765</v>
      </c>
      <c r="X4380" s="58">
        <v>0.62179016103039286</v>
      </c>
      <c r="Y4380" s="58">
        <v>0.83710072629874877</v>
      </c>
      <c r="Z4380" s="58">
        <v>0.91057137163951207</v>
      </c>
    </row>
    <row r="4381" spans="19:26" x14ac:dyDescent="0.2">
      <c r="S4381" s="58">
        <v>3.4497666806858556</v>
      </c>
      <c r="T4381" s="58">
        <v>5.4983506540286422</v>
      </c>
      <c r="U4381" s="58">
        <v>3.4314459997605513</v>
      </c>
      <c r="V4381" s="58">
        <v>6.698726716813578</v>
      </c>
      <c r="W4381" s="58">
        <v>0.82361211827251091</v>
      </c>
      <c r="X4381" s="58">
        <v>0.72212295606517163</v>
      </c>
      <c r="Y4381" s="58">
        <v>0.77075334203631618</v>
      </c>
      <c r="Z4381" s="58">
        <v>0.93042633703039257</v>
      </c>
    </row>
    <row r="4382" spans="19:26" x14ac:dyDescent="0.2">
      <c r="S4382" s="58">
        <v>5.5103081435329084</v>
      </c>
      <c r="T4382" s="58">
        <v>12.133011513489878</v>
      </c>
      <c r="U4382" s="58">
        <v>5.7170530699099782</v>
      </c>
      <c r="V4382" s="58">
        <v>12.267601179725355</v>
      </c>
      <c r="W4382" s="58">
        <v>0.77605999665845504</v>
      </c>
      <c r="X4382" s="58">
        <v>0.64664310796343316</v>
      </c>
      <c r="Y4382" s="58">
        <v>0.86081640229347678</v>
      </c>
      <c r="Z4382" s="58">
        <v>0.90842636772412266</v>
      </c>
    </row>
    <row r="4383" spans="19:26" x14ac:dyDescent="0.2">
      <c r="S4383" s="58">
        <v>4.3168443645694756</v>
      </c>
      <c r="T4383" s="58">
        <v>8.0030985303056035</v>
      </c>
      <c r="U4383" s="58">
        <v>3.8920633227568344</v>
      </c>
      <c r="V4383" s="58">
        <v>7.7763147571143971</v>
      </c>
      <c r="W4383" s="58">
        <v>0.78906647169294675</v>
      </c>
      <c r="X4383" s="58">
        <v>0.66202407470116198</v>
      </c>
      <c r="Y4383" s="58">
        <v>0.79334483884566687</v>
      </c>
      <c r="Z4383" s="58">
        <v>0.91512950687742223</v>
      </c>
    </row>
    <row r="4384" spans="19:26" x14ac:dyDescent="0.2">
      <c r="S4384" s="58">
        <v>4.6652380010559575</v>
      </c>
      <c r="T4384" s="58">
        <v>8.8575979310836424</v>
      </c>
      <c r="U4384" s="58">
        <v>4.1666493289978419</v>
      </c>
      <c r="V4384" s="58">
        <v>7.6117624581951198</v>
      </c>
      <c r="W4384" s="58">
        <v>0.7799443755793094</v>
      </c>
      <c r="X4384" s="58">
        <v>0.65754360883221785</v>
      </c>
      <c r="Y4384" s="58">
        <v>0.83395684762657962</v>
      </c>
      <c r="Z4384" s="58">
        <v>0.91867548646314767</v>
      </c>
    </row>
    <row r="4385" spans="19:26" x14ac:dyDescent="0.2">
      <c r="S4385" s="58">
        <v>7.3047732370863789</v>
      </c>
      <c r="T4385" s="58">
        <v>26.526995129974011</v>
      </c>
      <c r="U4385" s="58">
        <v>7.8092949268577154</v>
      </c>
      <c r="V4385" s="58">
        <v>26.956817307917333</v>
      </c>
      <c r="W4385" s="58">
        <v>0.75456255588081467</v>
      </c>
      <c r="X4385" s="58">
        <v>0.64210861827907439</v>
      </c>
      <c r="Y4385" s="58">
        <v>0.84901315705421188</v>
      </c>
      <c r="Z4385" s="58">
        <v>0.88746731436192861</v>
      </c>
    </row>
    <row r="4386" spans="19:26" x14ac:dyDescent="0.2">
      <c r="S4386" s="58">
        <v>5.2834352549365358</v>
      </c>
      <c r="T4386" s="58">
        <v>11.562416720995758</v>
      </c>
      <c r="U4386" s="58">
        <v>5.3717890794810046</v>
      </c>
      <c r="V4386" s="58">
        <v>12.328782844365938</v>
      </c>
      <c r="W4386" s="58">
        <v>0.73004057830083657</v>
      </c>
      <c r="X4386" s="58">
        <v>0.70298398161245723</v>
      </c>
      <c r="Y4386" s="58">
        <v>0.79124494209098539</v>
      </c>
      <c r="Z4386" s="58">
        <v>0.91016399505464007</v>
      </c>
    </row>
    <row r="4387" spans="19:26" x14ac:dyDescent="0.2">
      <c r="S4387" s="58">
        <v>3.5108374083415206</v>
      </c>
      <c r="T4387" s="58">
        <v>5.5470667897443642</v>
      </c>
      <c r="U4387" s="58">
        <v>2.7821553959377794</v>
      </c>
      <c r="V4387" s="58">
        <v>5.7711566426572425</v>
      </c>
      <c r="W4387" s="58">
        <v>0.86632449723899851</v>
      </c>
      <c r="X4387" s="58">
        <v>0.69794969607239377</v>
      </c>
      <c r="Y4387" s="58">
        <v>0.83064632670689109</v>
      </c>
      <c r="Z4387" s="58">
        <v>0.93603439320518922</v>
      </c>
    </row>
    <row r="4388" spans="19:26" x14ac:dyDescent="0.2">
      <c r="S4388" s="58">
        <v>4.5364060616363444</v>
      </c>
      <c r="T4388" s="58">
        <v>7.844600443553114</v>
      </c>
      <c r="U4388" s="58">
        <v>4.7963153640403107</v>
      </c>
      <c r="V4388" s="58">
        <v>9.7000070770696976</v>
      </c>
      <c r="W4388" s="58">
        <v>0.76220901028874599</v>
      </c>
      <c r="X4388" s="58">
        <v>0.71901378158604246</v>
      </c>
      <c r="Y4388" s="58">
        <v>0.89096157027835954</v>
      </c>
      <c r="Z4388" s="58">
        <v>0.94855410114358074</v>
      </c>
    </row>
    <row r="4389" spans="19:26" x14ac:dyDescent="0.2">
      <c r="S4389" s="58">
        <v>5.5879728788112271</v>
      </c>
      <c r="T4389" s="58">
        <v>11.811709081315866</v>
      </c>
      <c r="U4389" s="58">
        <v>5.2538045073093596</v>
      </c>
      <c r="V4389" s="58">
        <v>8.6894281287862025</v>
      </c>
      <c r="W4389" s="58">
        <v>0.74382640769926278</v>
      </c>
      <c r="X4389" s="58">
        <v>0.717058910900365</v>
      </c>
      <c r="Y4389" s="58">
        <v>0.86920757700760098</v>
      </c>
      <c r="Z4389" s="58">
        <v>0.92133564570825766</v>
      </c>
    </row>
    <row r="4390" spans="19:26" x14ac:dyDescent="0.2">
      <c r="S4390" s="58">
        <v>2.8745409335461067</v>
      </c>
      <c r="T4390" s="58">
        <v>4.0806031018742823</v>
      </c>
      <c r="U4390" s="58">
        <v>2.9173490287080139</v>
      </c>
      <c r="V4390" s="58">
        <v>4.0796286651520219</v>
      </c>
      <c r="W4390" s="58">
        <v>0.86465315833650358</v>
      </c>
      <c r="X4390" s="58">
        <v>0.61391873016607024</v>
      </c>
      <c r="Y4390" s="58">
        <v>0.79022011109272028</v>
      </c>
      <c r="Z4390" s="58">
        <v>0.93550148179022785</v>
      </c>
    </row>
    <row r="4391" spans="19:26" x14ac:dyDescent="0.2">
      <c r="S4391" s="58">
        <v>3.6822889710559692</v>
      </c>
      <c r="T4391" s="58">
        <v>5.7289191188064619</v>
      </c>
      <c r="U4391" s="58">
        <v>3.8387559113921879</v>
      </c>
      <c r="V4391" s="58">
        <v>5.6517767839920916</v>
      </c>
      <c r="W4391" s="58">
        <v>0.76715539293063939</v>
      </c>
      <c r="X4391" s="58">
        <v>0.67847781732318779</v>
      </c>
      <c r="Y4391" s="58">
        <v>0.83572338102511712</v>
      </c>
      <c r="Z4391" s="58">
        <v>0.95243781185994025</v>
      </c>
    </row>
    <row r="4392" spans="19:26" x14ac:dyDescent="0.2">
      <c r="S4392" s="58">
        <v>3.8378911189274794</v>
      </c>
      <c r="T4392" s="58">
        <v>5.899118833524982</v>
      </c>
      <c r="U4392" s="58">
        <v>3.4954115143269555</v>
      </c>
      <c r="V4392" s="58">
        <v>6.1312070837985111</v>
      </c>
      <c r="W4392" s="58">
        <v>0.7098996638354732</v>
      </c>
      <c r="X4392" s="58">
        <v>0.57344550630341662</v>
      </c>
      <c r="Y4392" s="58">
        <v>0.84064153378776663</v>
      </c>
      <c r="Z4392" s="58">
        <v>0.95004235353719768</v>
      </c>
    </row>
    <row r="4393" spans="19:26" x14ac:dyDescent="0.2">
      <c r="S4393" s="58">
        <v>7.4867658236112966</v>
      </c>
      <c r="T4393" s="58">
        <v>29.499076812675622</v>
      </c>
      <c r="U4393" s="58">
        <v>7.3351265092848177</v>
      </c>
      <c r="V4393" s="58">
        <v>30.93281624186514</v>
      </c>
      <c r="W4393" s="58">
        <v>0.74449207166374554</v>
      </c>
      <c r="X4393" s="58">
        <v>0.66219174312355378</v>
      </c>
      <c r="Y4393" s="58">
        <v>0.83673269572079634</v>
      </c>
      <c r="Z4393" s="58">
        <v>0.88610649832792765</v>
      </c>
    </row>
    <row r="4394" spans="19:26" x14ac:dyDescent="0.2">
      <c r="S4394" s="58">
        <v>6.4454312953408035</v>
      </c>
      <c r="T4394" s="58">
        <v>15.683155924022275</v>
      </c>
      <c r="U4394" s="58">
        <v>6.9937061190966814</v>
      </c>
      <c r="V4394" s="58">
        <v>22.532044653106407</v>
      </c>
      <c r="W4394" s="58">
        <v>0.73722879549147369</v>
      </c>
      <c r="X4394" s="58">
        <v>0.58797523842802291</v>
      </c>
      <c r="Y4394" s="58">
        <v>0.88997924331475864</v>
      </c>
      <c r="Z4394" s="58">
        <v>0.90256959451030716</v>
      </c>
    </row>
    <row r="4395" spans="19:26" x14ac:dyDescent="0.2">
      <c r="S4395" s="58">
        <v>3.3122649247779945</v>
      </c>
      <c r="T4395" s="58">
        <v>5.1409581246954392</v>
      </c>
      <c r="U4395" s="58">
        <v>3.4623982603218151</v>
      </c>
      <c r="V4395" s="58">
        <v>5.3868699174818042</v>
      </c>
      <c r="W4395" s="58">
        <v>0.82770983570309897</v>
      </c>
      <c r="X4395" s="58">
        <v>0.72301035806962033</v>
      </c>
      <c r="Y4395" s="58">
        <v>0.76902719958842203</v>
      </c>
      <c r="Z4395" s="58">
        <v>0.93356134279006275</v>
      </c>
    </row>
    <row r="4396" spans="19:26" x14ac:dyDescent="0.2">
      <c r="S4396" s="58">
        <v>6.8429118137089269</v>
      </c>
      <c r="T4396" s="58">
        <v>20.47694439988685</v>
      </c>
      <c r="U4396" s="58">
        <v>6.7046230673200116</v>
      </c>
      <c r="V4396" s="58">
        <v>21.715002392018789</v>
      </c>
      <c r="W4396" s="58">
        <v>0.7652720342016881</v>
      </c>
      <c r="X4396" s="58">
        <v>0.6745295660924211</v>
      </c>
      <c r="Y4396" s="58">
        <v>0.87218279279500477</v>
      </c>
      <c r="Z4396" s="58">
        <v>0.8954549030748653</v>
      </c>
    </row>
    <row r="4397" spans="19:26" x14ac:dyDescent="0.2">
      <c r="S4397" s="58">
        <v>5.5304684266352133</v>
      </c>
      <c r="T4397" s="58">
        <v>14.993469345424383</v>
      </c>
      <c r="U4397" s="58">
        <v>5.1519299134108758</v>
      </c>
      <c r="V4397" s="58">
        <v>14.007263752913998</v>
      </c>
      <c r="W4397" s="58">
        <v>0.84660792723144651</v>
      </c>
      <c r="X4397" s="58">
        <v>0.72668513519217981</v>
      </c>
      <c r="Y4397" s="58">
        <v>0.80271601040026619</v>
      </c>
      <c r="Z4397" s="58">
        <v>0.89367215493517094</v>
      </c>
    </row>
    <row r="4398" spans="19:26" x14ac:dyDescent="0.2">
      <c r="S4398" s="58">
        <v>4.9145662158496828</v>
      </c>
      <c r="T4398" s="58">
        <v>9.8803248611199646</v>
      </c>
      <c r="U4398" s="58">
        <v>5.1874524880086996</v>
      </c>
      <c r="V4398" s="58">
        <v>10.450615935519842</v>
      </c>
      <c r="W4398" s="58">
        <v>0.7906212917194908</v>
      </c>
      <c r="X4398" s="58">
        <v>0.64156781852731926</v>
      </c>
      <c r="Y4398" s="58">
        <v>0.84044069894445328</v>
      </c>
      <c r="Z4398" s="58">
        <v>0.91184502434951042</v>
      </c>
    </row>
    <row r="4399" spans="19:26" x14ac:dyDescent="0.2">
      <c r="S4399" s="58">
        <v>4.4468330510669691</v>
      </c>
      <c r="T4399" s="58">
        <v>7.9970590864654927</v>
      </c>
      <c r="U4399" s="58">
        <v>4.3207726165781253</v>
      </c>
      <c r="V4399" s="58">
        <v>7.3537438702698781</v>
      </c>
      <c r="W4399" s="58">
        <v>0.7348289979093402</v>
      </c>
      <c r="X4399" s="58">
        <v>0.68283000513472891</v>
      </c>
      <c r="Y4399" s="58">
        <v>0.80438867590440888</v>
      </c>
      <c r="Z4399" s="58">
        <v>0.92853857728033518</v>
      </c>
    </row>
    <row r="4400" spans="19:26" x14ac:dyDescent="0.2">
      <c r="S4400" s="58">
        <v>4.6556909049062591</v>
      </c>
      <c r="T4400" s="58">
        <v>8.5523102776215829</v>
      </c>
      <c r="U4400" s="58">
        <v>4.4613327294447549</v>
      </c>
      <c r="V4400" s="58">
        <v>7.8944960556830797</v>
      </c>
      <c r="W4400" s="58">
        <v>0.80546397912250933</v>
      </c>
      <c r="X4400" s="58">
        <v>0.66810514959140632</v>
      </c>
      <c r="Y4400" s="58">
        <v>0.88776708769594437</v>
      </c>
      <c r="Z4400" s="58">
        <v>0.92714528819219999</v>
      </c>
    </row>
    <row r="4401" spans="19:26" x14ac:dyDescent="0.2">
      <c r="S4401" s="58">
        <v>5.18921479072206</v>
      </c>
      <c r="T4401" s="58">
        <v>10.09531770638567</v>
      </c>
      <c r="U4401" s="58">
        <v>6.012247085239272</v>
      </c>
      <c r="V4401" s="58">
        <v>13.071345139448544</v>
      </c>
      <c r="W4401" s="58">
        <v>0.70052740277915049</v>
      </c>
      <c r="X4401" s="58">
        <v>0.76769999833321578</v>
      </c>
      <c r="Y4401" s="58">
        <v>0.82610720663418824</v>
      </c>
      <c r="Z4401" s="58">
        <v>0.93607305262514684</v>
      </c>
    </row>
    <row r="4402" spans="19:26" x14ac:dyDescent="0.2">
      <c r="S4402" s="58">
        <v>5.8328966793074839</v>
      </c>
      <c r="T4402" s="58">
        <v>14.089852372401124</v>
      </c>
      <c r="U4402" s="58">
        <v>5.4601585414202187</v>
      </c>
      <c r="V4402" s="58">
        <v>16.860029656902022</v>
      </c>
      <c r="W4402" s="58">
        <v>0.77348135848414168</v>
      </c>
      <c r="X4402" s="58">
        <v>0.68559412583632406</v>
      </c>
      <c r="Y4402" s="58">
        <v>0.84993477048693478</v>
      </c>
      <c r="Z4402" s="58">
        <v>0.90450815241264348</v>
      </c>
    </row>
    <row r="4403" spans="19:26" x14ac:dyDescent="0.2">
      <c r="S4403" s="58">
        <v>5.6168395413420695</v>
      </c>
      <c r="T4403" s="58">
        <v>14.052910343676585</v>
      </c>
      <c r="U4403" s="58">
        <v>5.5130814271541482</v>
      </c>
      <c r="V4403" s="58">
        <v>14.418043393456049</v>
      </c>
      <c r="W4403" s="58">
        <v>0.73591747235962257</v>
      </c>
      <c r="X4403" s="58">
        <v>0.58793594999310783</v>
      </c>
      <c r="Y4403" s="58">
        <v>0.77407455590512231</v>
      </c>
      <c r="Z4403" s="58">
        <v>0.89365230922733141</v>
      </c>
    </row>
    <row r="4404" spans="19:26" x14ac:dyDescent="0.2">
      <c r="S4404" s="58">
        <v>4.7129027553474998</v>
      </c>
      <c r="T4404" s="58">
        <v>8.4606782354448988</v>
      </c>
      <c r="U4404" s="58">
        <v>4.1893487621723002</v>
      </c>
      <c r="V4404" s="58">
        <v>7.1535242032750288</v>
      </c>
      <c r="W4404" s="58">
        <v>0.7377377386566476</v>
      </c>
      <c r="X4404" s="58">
        <v>0.71476822004573393</v>
      </c>
      <c r="Y4404" s="58">
        <v>0.85806415920377799</v>
      </c>
      <c r="Z4404" s="58">
        <v>0.94059498400414765</v>
      </c>
    </row>
    <row r="4405" spans="19:26" x14ac:dyDescent="0.2">
      <c r="S4405" s="58">
        <v>3.3846458368855847</v>
      </c>
      <c r="T4405" s="58">
        <v>5.2060573109586201</v>
      </c>
      <c r="U4405" s="58">
        <v>3.4983337651060551</v>
      </c>
      <c r="V4405" s="58">
        <v>4.4024455925944244</v>
      </c>
      <c r="W4405" s="58">
        <v>0.76416774313583424</v>
      </c>
      <c r="X4405" s="58">
        <v>0.67629764941314607</v>
      </c>
      <c r="Y4405" s="58">
        <v>0.76631235816107734</v>
      </c>
      <c r="Z4405" s="58">
        <v>0.93850806008386001</v>
      </c>
    </row>
    <row r="4406" spans="19:26" x14ac:dyDescent="0.2">
      <c r="S4406" s="58">
        <v>3.7952561975211596</v>
      </c>
      <c r="T4406" s="58">
        <v>6.0989550050040382</v>
      </c>
      <c r="U4406" s="58">
        <v>4.0846773043081512</v>
      </c>
      <c r="V4406" s="58">
        <v>6.0728042473311685</v>
      </c>
      <c r="W4406" s="58">
        <v>0.76344727957396219</v>
      </c>
      <c r="X4406" s="58">
        <v>0.73378905932642891</v>
      </c>
      <c r="Y4406" s="58">
        <v>0.81450202174943043</v>
      </c>
      <c r="Z4406" s="58">
        <v>0.94970101727827427</v>
      </c>
    </row>
    <row r="4407" spans="19:26" x14ac:dyDescent="0.2">
      <c r="S4407" s="58">
        <v>4.3107074338276021</v>
      </c>
      <c r="T4407" s="58">
        <v>7.8560854057983249</v>
      </c>
      <c r="U4407" s="58">
        <v>3.5557799489865665</v>
      </c>
      <c r="V4407" s="58">
        <v>6.5236303463176428</v>
      </c>
      <c r="W4407" s="58">
        <v>0.80252765189074327</v>
      </c>
      <c r="X4407" s="58">
        <v>0.64727547833870369</v>
      </c>
      <c r="Y4407" s="58">
        <v>0.81803530855745155</v>
      </c>
      <c r="Z4407" s="58">
        <v>0.91751505005472489</v>
      </c>
    </row>
    <row r="4408" spans="19:26" x14ac:dyDescent="0.2">
      <c r="S4408" s="58">
        <v>3.9972482235677944</v>
      </c>
      <c r="T4408" s="58">
        <v>6.7347160526724279</v>
      </c>
      <c r="U4408" s="58">
        <v>4.0421613052889134</v>
      </c>
      <c r="V4408" s="58">
        <v>5.8097726778239291</v>
      </c>
      <c r="W4408" s="58">
        <v>0.79075364791278746</v>
      </c>
      <c r="X4408" s="58">
        <v>0.69333836742087573</v>
      </c>
      <c r="Y4408" s="58">
        <v>0.82468767708244994</v>
      </c>
      <c r="Z4408" s="58">
        <v>0.93429354268558962</v>
      </c>
    </row>
    <row r="4409" spans="19:26" x14ac:dyDescent="0.2">
      <c r="S4409" s="58">
        <v>2.6325470237101247</v>
      </c>
      <c r="T4409" s="58">
        <v>3.5468774067389632</v>
      </c>
      <c r="U4409" s="58">
        <v>2.4569096357113214</v>
      </c>
      <c r="V4409" s="58">
        <v>3.2866663470503368</v>
      </c>
      <c r="W4409" s="58">
        <v>0.80196026336557769</v>
      </c>
      <c r="X4409" s="58">
        <v>0.58124013506509098</v>
      </c>
      <c r="Y4409" s="58">
        <v>0.77021861391034752</v>
      </c>
      <c r="Z4409" s="58">
        <v>0.94570111951317914</v>
      </c>
    </row>
    <row r="4410" spans="19:26" x14ac:dyDescent="0.2">
      <c r="S4410" s="58">
        <v>5.2858471452398623</v>
      </c>
      <c r="T4410" s="58">
        <v>11.60013370768225</v>
      </c>
      <c r="U4410" s="58">
        <v>5.2216419308849282</v>
      </c>
      <c r="V4410" s="58">
        <v>10.867462340447245</v>
      </c>
      <c r="W4410" s="58">
        <v>0.73378384161158516</v>
      </c>
      <c r="X4410" s="58">
        <v>0.679167357113446</v>
      </c>
      <c r="Y4410" s="58">
        <v>0.79310639097086866</v>
      </c>
      <c r="Z4410" s="58">
        <v>0.90812684289024415</v>
      </c>
    </row>
    <row r="4411" spans="19:26" x14ac:dyDescent="0.2">
      <c r="S4411" s="58">
        <v>4.746911557740666</v>
      </c>
      <c r="T4411" s="58">
        <v>9.1316114492112224</v>
      </c>
      <c r="U4411" s="58">
        <v>4.6963161407423799</v>
      </c>
      <c r="V4411" s="58">
        <v>9.4190181473746701</v>
      </c>
      <c r="W4411" s="58">
        <v>0.80798785525118166</v>
      </c>
      <c r="X4411" s="58">
        <v>0.71793268580454006</v>
      </c>
      <c r="Y4411" s="58">
        <v>0.86145006813914249</v>
      </c>
      <c r="Z4411" s="58">
        <v>0.92342990585857088</v>
      </c>
    </row>
    <row r="4412" spans="19:26" x14ac:dyDescent="0.2">
      <c r="S4412" s="58">
        <v>3.663705175484802</v>
      </c>
      <c r="T4412" s="58">
        <v>5.974189791521451</v>
      </c>
      <c r="U4412" s="58">
        <v>3.5178040248324485</v>
      </c>
      <c r="V4412" s="58">
        <v>7.3260617567772153</v>
      </c>
      <c r="W4412" s="58">
        <v>0.84753137277433233</v>
      </c>
      <c r="X4412" s="58">
        <v>0.67009274910660133</v>
      </c>
      <c r="Y4412" s="58">
        <v>0.81778241741113356</v>
      </c>
      <c r="Z4412" s="58">
        <v>0.92807574137935578</v>
      </c>
    </row>
    <row r="4413" spans="19:26" x14ac:dyDescent="0.2">
      <c r="S4413" s="58">
        <v>5.6245589465071468</v>
      </c>
      <c r="T4413" s="58">
        <v>14.299265415334316</v>
      </c>
      <c r="U4413" s="58">
        <v>6.3857776942644833</v>
      </c>
      <c r="V4413" s="58">
        <v>19.185718493348524</v>
      </c>
      <c r="W4413" s="58">
        <v>0.85050153895529479</v>
      </c>
      <c r="X4413" s="58">
        <v>0.62636027233756619</v>
      </c>
      <c r="Y4413" s="58">
        <v>0.85255180431836197</v>
      </c>
      <c r="Z4413" s="58">
        <v>0.89458894367459263</v>
      </c>
    </row>
    <row r="4414" spans="19:26" x14ac:dyDescent="0.2">
      <c r="S4414" s="58">
        <v>5.3196048667543945</v>
      </c>
      <c r="T4414" s="58">
        <v>11.230828665232009</v>
      </c>
      <c r="U4414" s="58">
        <v>4.374517177688297</v>
      </c>
      <c r="V4414" s="58">
        <v>10.025550335319828</v>
      </c>
      <c r="W4414" s="58">
        <v>0.76849995557527717</v>
      </c>
      <c r="X4414" s="58">
        <v>0.68086351903327502</v>
      </c>
      <c r="Y4414" s="58">
        <v>0.85298357853660578</v>
      </c>
      <c r="Z4414" s="58">
        <v>0.91426486404040974</v>
      </c>
    </row>
    <row r="4415" spans="19:26" x14ac:dyDescent="0.2">
      <c r="S4415" s="58">
        <v>4.6075671093831563</v>
      </c>
      <c r="T4415" s="58">
        <v>8.5480394714201413</v>
      </c>
      <c r="U4415" s="58">
        <v>4.9424508926471002</v>
      </c>
      <c r="V4415" s="58">
        <v>9.4056711727911395</v>
      </c>
      <c r="W4415" s="58">
        <v>0.74811268906744377</v>
      </c>
      <c r="X4415" s="58">
        <v>0.79001745363106424</v>
      </c>
      <c r="Y4415" s="58">
        <v>0.81696669549372758</v>
      </c>
      <c r="Z4415" s="58">
        <v>0.93579037208256755</v>
      </c>
    </row>
    <row r="4416" spans="19:26" x14ac:dyDescent="0.2">
      <c r="S4416" s="58">
        <v>3.104824477155828</v>
      </c>
      <c r="T4416" s="58">
        <v>4.5016830278485109</v>
      </c>
      <c r="U4416" s="58">
        <v>2.8572730070649448</v>
      </c>
      <c r="V4416" s="58">
        <v>4.0232657307864166</v>
      </c>
      <c r="W4416" s="58">
        <v>0.84641957097465326</v>
      </c>
      <c r="X4416" s="58">
        <v>0.6546172452543022</v>
      </c>
      <c r="Y4416" s="58">
        <v>0.83338598270313757</v>
      </c>
      <c r="Z4416" s="58">
        <v>0.94983350532508504</v>
      </c>
    </row>
    <row r="4417" spans="19:26" x14ac:dyDescent="0.2">
      <c r="S4417" s="58">
        <v>4.1462749115021298</v>
      </c>
      <c r="T4417" s="58">
        <v>7.1493930909404977</v>
      </c>
      <c r="U4417" s="58">
        <v>4.0646435210079845</v>
      </c>
      <c r="V4417" s="58">
        <v>9.1887468544421704</v>
      </c>
      <c r="W4417" s="58">
        <v>0.85741238861384039</v>
      </c>
      <c r="X4417" s="58">
        <v>0.72375287294829571</v>
      </c>
      <c r="Y4417" s="58">
        <v>0.88584041740759034</v>
      </c>
      <c r="Z4417" s="58">
        <v>0.93567842434670412</v>
      </c>
    </row>
    <row r="4418" spans="19:26" x14ac:dyDescent="0.2">
      <c r="S4418" s="58">
        <v>5.9528882645036836</v>
      </c>
      <c r="T4418" s="58">
        <v>14.681100051428224</v>
      </c>
      <c r="U4418" s="58">
        <v>5.2420273036604543</v>
      </c>
      <c r="V4418" s="58">
        <v>12.591717525706647</v>
      </c>
      <c r="W4418" s="58">
        <v>0.73587647853903571</v>
      </c>
      <c r="X4418" s="58">
        <v>0.6412335836413311</v>
      </c>
      <c r="Y4418" s="58">
        <v>0.82105355015338344</v>
      </c>
      <c r="Z4418" s="58">
        <v>0.9009549790179503</v>
      </c>
    </row>
    <row r="4419" spans="19:26" x14ac:dyDescent="0.2">
      <c r="S4419" s="58">
        <v>5.4790698968493547</v>
      </c>
      <c r="T4419" s="58">
        <v>12.879827913983991</v>
      </c>
      <c r="U4419" s="58">
        <v>4.7778929226649103</v>
      </c>
      <c r="V4419" s="58">
        <v>13.024292354615667</v>
      </c>
      <c r="W4419" s="58">
        <v>0.83339943324007293</v>
      </c>
      <c r="X4419" s="58">
        <v>0.66555960011368231</v>
      </c>
      <c r="Y4419" s="58">
        <v>0.86175450390133412</v>
      </c>
      <c r="Z4419" s="58">
        <v>0.90194743759820273</v>
      </c>
    </row>
    <row r="4420" spans="19:26" x14ac:dyDescent="0.2">
      <c r="S4420" s="58">
        <v>7.3672357456806763</v>
      </c>
      <c r="T4420" s="58">
        <v>26.006519587029945</v>
      </c>
      <c r="U4420" s="58">
        <v>6.9460435621958565</v>
      </c>
      <c r="V4420" s="58">
        <v>30.489265383355608</v>
      </c>
      <c r="W4420" s="58">
        <v>0.73514283204766739</v>
      </c>
      <c r="X4420" s="58">
        <v>0.64867553579152892</v>
      </c>
      <c r="Y4420" s="58">
        <v>0.84386950130697103</v>
      </c>
      <c r="Z4420" s="58">
        <v>0.8889854777493853</v>
      </c>
    </row>
    <row r="4421" spans="19:26" x14ac:dyDescent="0.2">
      <c r="S4421" s="58">
        <v>3.861480164850573</v>
      </c>
      <c r="T4421" s="58">
        <v>6.4892316685877685</v>
      </c>
      <c r="U4421" s="58">
        <v>3.5967398735491081</v>
      </c>
      <c r="V4421" s="58">
        <v>6.8373612445827412</v>
      </c>
      <c r="W4421" s="58">
        <v>0.79305313905906227</v>
      </c>
      <c r="X4421" s="58">
        <v>0.63719176582586201</v>
      </c>
      <c r="Y4421" s="58">
        <v>0.79574355155282583</v>
      </c>
      <c r="Z4421" s="58">
        <v>0.92312081927991618</v>
      </c>
    </row>
    <row r="4422" spans="19:26" x14ac:dyDescent="0.2">
      <c r="S4422" s="58">
        <v>3.7484586642283415</v>
      </c>
      <c r="T4422" s="58">
        <v>6.0007436955619298</v>
      </c>
      <c r="U4422" s="58">
        <v>4.409929229194014</v>
      </c>
      <c r="V4422" s="58">
        <v>6.6873537314097113</v>
      </c>
      <c r="W4422" s="58">
        <v>0.80265289642345472</v>
      </c>
      <c r="X4422" s="58">
        <v>0.62330924877781224</v>
      </c>
      <c r="Y4422" s="58">
        <v>0.8388694693500971</v>
      </c>
      <c r="Z4422" s="58">
        <v>0.93428484660650946</v>
      </c>
    </row>
    <row r="4423" spans="19:26" x14ac:dyDescent="0.2">
      <c r="S4423" s="58">
        <v>4.4436450976460851</v>
      </c>
      <c r="T4423" s="58">
        <v>8.2555708627193756</v>
      </c>
      <c r="U4423" s="58">
        <v>4.4129373862034944</v>
      </c>
      <c r="V4423" s="58">
        <v>7.8524557180605674</v>
      </c>
      <c r="W4423" s="58">
        <v>0.83703553119215557</v>
      </c>
      <c r="X4423" s="58">
        <v>0.56225979576947605</v>
      </c>
      <c r="Y4423" s="58">
        <v>0.85390448789671025</v>
      </c>
      <c r="Z4423" s="58">
        <v>0.90900009449682773</v>
      </c>
    </row>
    <row r="4424" spans="19:26" x14ac:dyDescent="0.2">
      <c r="S4424" s="58">
        <v>6.9484654763618208</v>
      </c>
      <c r="T4424" s="58">
        <v>19.12343696201928</v>
      </c>
      <c r="U4424" s="58">
        <v>6.992739871411505</v>
      </c>
      <c r="V4424" s="58">
        <v>20.364149178880524</v>
      </c>
      <c r="W4424" s="58">
        <v>0.69706163507231134</v>
      </c>
      <c r="X4424" s="58">
        <v>0.76014858921302864</v>
      </c>
      <c r="Y4424" s="58">
        <v>0.84290705119023579</v>
      </c>
      <c r="Z4424" s="58">
        <v>0.90674122886571695</v>
      </c>
    </row>
    <row r="4425" spans="19:26" x14ac:dyDescent="0.2">
      <c r="S4425" s="58">
        <v>3.3498358940515982</v>
      </c>
      <c r="T4425" s="58">
        <v>5.1772492225644546</v>
      </c>
      <c r="U4425" s="58">
        <v>4.104625000099495</v>
      </c>
      <c r="V4425" s="58">
        <v>6.1877518668566767</v>
      </c>
      <c r="W4425" s="58">
        <v>0.84366969259030156</v>
      </c>
      <c r="X4425" s="58">
        <v>0.60923169323428794</v>
      </c>
      <c r="Y4425" s="58">
        <v>0.79813039018678922</v>
      </c>
      <c r="Z4425" s="58">
        <v>0.92550143843972843</v>
      </c>
    </row>
    <row r="4426" spans="19:26" x14ac:dyDescent="0.2">
      <c r="S4426" s="58">
        <v>3.3633754472831363</v>
      </c>
      <c r="T4426" s="58">
        <v>5.2050718627479489</v>
      </c>
      <c r="U4426" s="58">
        <v>3.2626367501922604</v>
      </c>
      <c r="V4426" s="58">
        <v>4.4631862164200902</v>
      </c>
      <c r="W4426" s="58">
        <v>0.79725507972432985</v>
      </c>
      <c r="X4426" s="58">
        <v>0.74733497520807501</v>
      </c>
      <c r="Y4426" s="58">
        <v>0.77200064077572239</v>
      </c>
      <c r="Z4426" s="58">
        <v>0.94210394718421064</v>
      </c>
    </row>
    <row r="4427" spans="19:26" x14ac:dyDescent="0.2">
      <c r="S4427" s="58">
        <v>3.619837840165657</v>
      </c>
      <c r="T4427" s="58">
        <v>5.7436640465993865</v>
      </c>
      <c r="U4427" s="58">
        <v>3.7942274679178287</v>
      </c>
      <c r="V4427" s="58">
        <v>6.3455357402608668</v>
      </c>
      <c r="W4427" s="58">
        <v>0.83384389694826266</v>
      </c>
      <c r="X4427" s="58">
        <v>0.65300461736053617</v>
      </c>
      <c r="Y4427" s="58">
        <v>0.83755923060585902</v>
      </c>
      <c r="Z4427" s="58">
        <v>0.93520987069959116</v>
      </c>
    </row>
    <row r="4428" spans="19:26" x14ac:dyDescent="0.2">
      <c r="S4428" s="58">
        <v>3.9409388093414153</v>
      </c>
      <c r="T4428" s="58">
        <v>6.6470966979119934</v>
      </c>
      <c r="U4428" s="58">
        <v>3.963362666824688</v>
      </c>
      <c r="V4428" s="58">
        <v>5.4620617228851565</v>
      </c>
      <c r="W4428" s="58">
        <v>0.83388614322558041</v>
      </c>
      <c r="X4428" s="58">
        <v>0.63964305549326927</v>
      </c>
      <c r="Y4428" s="58">
        <v>0.84111825487182423</v>
      </c>
      <c r="Z4428" s="58">
        <v>0.92546804959662932</v>
      </c>
    </row>
    <row r="4429" spans="19:26" x14ac:dyDescent="0.2">
      <c r="S4429" s="58">
        <v>7.8618812589366067</v>
      </c>
      <c r="T4429" s="58">
        <v>33.109365139860117</v>
      </c>
      <c r="U4429" s="58">
        <v>6.4444750018663548</v>
      </c>
      <c r="V4429" s="58">
        <v>27.763523858501244</v>
      </c>
      <c r="W4429" s="58">
        <v>0.72573788670592054</v>
      </c>
      <c r="X4429" s="58">
        <v>0.74528555234412874</v>
      </c>
      <c r="Y4429" s="58">
        <v>0.8374279576698529</v>
      </c>
      <c r="Z4429" s="58">
        <v>0.88783105126541062</v>
      </c>
    </row>
    <row r="4430" spans="19:26" x14ac:dyDescent="0.2">
      <c r="S4430" s="58">
        <v>5.0456013516861864</v>
      </c>
      <c r="T4430" s="58">
        <v>9.7423117456082373</v>
      </c>
      <c r="U4430" s="58">
        <v>4.5997875706758586</v>
      </c>
      <c r="V4430" s="58">
        <v>9.5344341411204514</v>
      </c>
      <c r="W4430" s="58">
        <v>0.72909687701072901</v>
      </c>
      <c r="X4430" s="58">
        <v>0.76602239716377818</v>
      </c>
      <c r="Y4430" s="58">
        <v>0.83974963856429574</v>
      </c>
      <c r="Z4430" s="58">
        <v>0.93449272647235226</v>
      </c>
    </row>
    <row r="4431" spans="19:26" x14ac:dyDescent="0.2">
      <c r="S4431" s="58">
        <v>7.5832088194926639</v>
      </c>
      <c r="T4431" s="58">
        <v>23.406944573578514</v>
      </c>
      <c r="U4431" s="58">
        <v>8.1549371188233639</v>
      </c>
      <c r="V4431" s="58">
        <v>20.051374124724372</v>
      </c>
      <c r="W4431" s="58">
        <v>0.69773948328433799</v>
      </c>
      <c r="X4431" s="58">
        <v>0.7583026601474997</v>
      </c>
      <c r="Y4431" s="58">
        <v>0.86242252611207126</v>
      </c>
      <c r="Z4431" s="58">
        <v>0.90176265363174879</v>
      </c>
    </row>
    <row r="4432" spans="19:26" x14ac:dyDescent="0.2">
      <c r="S4432" s="58">
        <v>5.7641326955822931</v>
      </c>
      <c r="T4432" s="58">
        <v>13.398751950021552</v>
      </c>
      <c r="U4432" s="58">
        <v>6.1381914502875183</v>
      </c>
      <c r="V4432" s="58">
        <v>11.721976366461396</v>
      </c>
      <c r="W4432" s="58">
        <v>0.77217347183735785</v>
      </c>
      <c r="X4432" s="58">
        <v>0.70099758667805401</v>
      </c>
      <c r="Y4432" s="58">
        <v>0.86093928555423538</v>
      </c>
      <c r="Z4432" s="58">
        <v>0.90894656488583836</v>
      </c>
    </row>
    <row r="4433" spans="19:26" x14ac:dyDescent="0.2">
      <c r="S4433" s="58">
        <v>5.3836357721022745</v>
      </c>
      <c r="T4433" s="58">
        <v>11.671207469069421</v>
      </c>
      <c r="U4433" s="58">
        <v>6.0316904517966474</v>
      </c>
      <c r="V4433" s="58">
        <v>13.114495784130138</v>
      </c>
      <c r="W4433" s="58">
        <v>0.74145608280969888</v>
      </c>
      <c r="X4433" s="58">
        <v>0.71706107168100175</v>
      </c>
      <c r="Y4433" s="58">
        <v>0.82047328927776686</v>
      </c>
      <c r="Z4433" s="58">
        <v>0.91413030847122545</v>
      </c>
    </row>
    <row r="4434" spans="19:26" x14ac:dyDescent="0.2">
      <c r="S4434" s="58">
        <v>4.1666123629857861</v>
      </c>
      <c r="T4434" s="58">
        <v>7.2445117427441277</v>
      </c>
      <c r="U4434" s="58">
        <v>3.6241475428611203</v>
      </c>
      <c r="V4434" s="58">
        <v>6.5972244029304132</v>
      </c>
      <c r="W4434" s="58">
        <v>0.7678991634133665</v>
      </c>
      <c r="X4434" s="58">
        <v>0.67528382116147245</v>
      </c>
      <c r="Y4434" s="58">
        <v>0.80938056339736764</v>
      </c>
      <c r="Z4434" s="58">
        <v>0.92835228683075866</v>
      </c>
    </row>
    <row r="4435" spans="19:26" x14ac:dyDescent="0.2">
      <c r="S4435" s="58">
        <v>5.7847078753439893</v>
      </c>
      <c r="T4435" s="58">
        <v>12.526750955897688</v>
      </c>
      <c r="U4435" s="58">
        <v>4.7896907531972071</v>
      </c>
      <c r="V4435" s="58">
        <v>12.196990326945294</v>
      </c>
      <c r="W4435" s="58">
        <v>0.72022510480351054</v>
      </c>
      <c r="X4435" s="58">
        <v>0.63791473625799111</v>
      </c>
      <c r="Y4435" s="58">
        <v>0.85522176963012653</v>
      </c>
      <c r="Z4435" s="58">
        <v>0.9133082847553422</v>
      </c>
    </row>
    <row r="4436" spans="19:26" x14ac:dyDescent="0.2">
      <c r="S4436" s="58">
        <v>3.7626032160417959</v>
      </c>
      <c r="T4436" s="58">
        <v>6.1422098870444648</v>
      </c>
      <c r="U4436" s="58">
        <v>3.865075288514193</v>
      </c>
      <c r="V4436" s="58">
        <v>5.0325104600349615</v>
      </c>
      <c r="W4436" s="58">
        <v>0.8117763371794765</v>
      </c>
      <c r="X4436" s="58">
        <v>0.72361416090388608</v>
      </c>
      <c r="Y4436" s="58">
        <v>0.82078525965416127</v>
      </c>
      <c r="Z4436" s="58">
        <v>0.93907995783613296</v>
      </c>
    </row>
    <row r="4437" spans="19:26" x14ac:dyDescent="0.2">
      <c r="S4437" s="58">
        <v>5.1682654520232854</v>
      </c>
      <c r="T4437" s="58">
        <v>9.8252752023628656</v>
      </c>
      <c r="U4437" s="58">
        <v>5.766236364179683</v>
      </c>
      <c r="V4437" s="58">
        <v>11.903476623853638</v>
      </c>
      <c r="W4437" s="58">
        <v>0.69447082878400079</v>
      </c>
      <c r="X4437" s="58">
        <v>0.7392617378689238</v>
      </c>
      <c r="Y4437" s="58">
        <v>0.8342505758327966</v>
      </c>
      <c r="Z4437" s="58">
        <v>0.9384573041121067</v>
      </c>
    </row>
    <row r="4438" spans="19:26" x14ac:dyDescent="0.2">
      <c r="S4438" s="58">
        <v>4.4169567197054693</v>
      </c>
      <c r="T4438" s="58">
        <v>8.2875727106196191</v>
      </c>
      <c r="U4438" s="58">
        <v>4.6417757085030109</v>
      </c>
      <c r="V4438" s="58">
        <v>11.246820414833236</v>
      </c>
      <c r="W4438" s="58">
        <v>0.79016697358859211</v>
      </c>
      <c r="X4438" s="58">
        <v>0.62843920787790009</v>
      </c>
      <c r="Y4438" s="58">
        <v>0.80364781211175496</v>
      </c>
      <c r="Z4438" s="58">
        <v>0.91240508155441591</v>
      </c>
    </row>
    <row r="4439" spans="19:26" x14ac:dyDescent="0.2">
      <c r="S4439" s="58">
        <v>3.8725008270297541</v>
      </c>
      <c r="T4439" s="58">
        <v>6.3030571532371038</v>
      </c>
      <c r="U4439" s="58">
        <v>4.911484382977287</v>
      </c>
      <c r="V4439" s="58">
        <v>7.6918767430916946</v>
      </c>
      <c r="W4439" s="58">
        <v>0.74848176545431144</v>
      </c>
      <c r="X4439" s="58">
        <v>0.71503185077284348</v>
      </c>
      <c r="Y4439" s="58">
        <v>0.80434865812373924</v>
      </c>
      <c r="Z4439" s="58">
        <v>0.94529124696306077</v>
      </c>
    </row>
    <row r="4440" spans="19:26" x14ac:dyDescent="0.2">
      <c r="S4440" s="58">
        <v>7.4036125203463525</v>
      </c>
      <c r="T4440" s="58">
        <v>30.583979008769241</v>
      </c>
      <c r="U4440" s="58">
        <v>7.7905700511279488</v>
      </c>
      <c r="V4440" s="58">
        <v>50.985686089675269</v>
      </c>
      <c r="W4440" s="58">
        <v>0.71630781173192071</v>
      </c>
      <c r="X4440" s="58">
        <v>0.7674425957313864</v>
      </c>
      <c r="Y4440" s="58">
        <v>0.79390458286040289</v>
      </c>
      <c r="Z4440" s="58">
        <v>0.88748955045995215</v>
      </c>
    </row>
    <row r="4441" spans="19:26" x14ac:dyDescent="0.2">
      <c r="S4441" s="58">
        <v>7.3964109669749405</v>
      </c>
      <c r="T4441" s="58">
        <v>23.707065214851397</v>
      </c>
      <c r="U4441" s="58">
        <v>8.345542244405701</v>
      </c>
      <c r="V4441" s="58">
        <v>26.587991854173701</v>
      </c>
      <c r="W4441" s="58">
        <v>0.70619814351130972</v>
      </c>
      <c r="X4441" s="58">
        <v>0.56523753767884266</v>
      </c>
      <c r="Y4441" s="58">
        <v>0.84367812550500743</v>
      </c>
      <c r="Z4441" s="58">
        <v>0.88941192609911335</v>
      </c>
    </row>
    <row r="4442" spans="19:26" x14ac:dyDescent="0.2">
      <c r="S4442" s="58">
        <v>4.2807932712031302</v>
      </c>
      <c r="T4442" s="58">
        <v>7.5044219490742821</v>
      </c>
      <c r="U4442" s="58">
        <v>4.171196351671373</v>
      </c>
      <c r="V4442" s="58">
        <v>7.6833343440190687</v>
      </c>
      <c r="W4442" s="58">
        <v>0.80186050231061112</v>
      </c>
      <c r="X4442" s="58">
        <v>0.69913663771339118</v>
      </c>
      <c r="Y4442" s="58">
        <v>0.85349470331198973</v>
      </c>
      <c r="Z4442" s="58">
        <v>0.93249096565772527</v>
      </c>
    </row>
    <row r="4443" spans="19:26" x14ac:dyDescent="0.2">
      <c r="S4443" s="58">
        <v>4.4503127692507469</v>
      </c>
      <c r="T4443" s="58">
        <v>8.3608180090402406</v>
      </c>
      <c r="U4443" s="58">
        <v>4.6586267722441379</v>
      </c>
      <c r="V4443" s="58">
        <v>7.0465769523627824</v>
      </c>
      <c r="W4443" s="58">
        <v>0.78636516932307721</v>
      </c>
      <c r="X4443" s="58">
        <v>0.7059332011984889</v>
      </c>
      <c r="Y4443" s="58">
        <v>0.80641809514634455</v>
      </c>
      <c r="Z4443" s="58">
        <v>0.9198104512285501</v>
      </c>
    </row>
    <row r="4444" spans="19:26" x14ac:dyDescent="0.2">
      <c r="S4444" s="58">
        <v>6.3182522524271114</v>
      </c>
      <c r="T4444" s="58">
        <v>17.010490984415778</v>
      </c>
      <c r="U4444" s="58">
        <v>6.9807721702653929</v>
      </c>
      <c r="V4444" s="58">
        <v>14.704656773330253</v>
      </c>
      <c r="W4444" s="58">
        <v>0.79594728357058209</v>
      </c>
      <c r="X4444" s="58">
        <v>0.65977380450321987</v>
      </c>
      <c r="Y4444" s="58">
        <v>0.8815883535077863</v>
      </c>
      <c r="Z4444" s="58">
        <v>0.89809575537171471</v>
      </c>
    </row>
    <row r="4445" spans="19:26" x14ac:dyDescent="0.2">
      <c r="S4445" s="58">
        <v>5.8556827794401798</v>
      </c>
      <c r="T4445" s="58">
        <v>15.227803246894334</v>
      </c>
      <c r="U4445" s="58">
        <v>5.3542780859353609</v>
      </c>
      <c r="V4445" s="58">
        <v>15.250008131281378</v>
      </c>
      <c r="W4445" s="58">
        <v>0.82131500156140269</v>
      </c>
      <c r="X4445" s="58">
        <v>0.6253554475800247</v>
      </c>
      <c r="Y4445" s="58">
        <v>0.85456226498128474</v>
      </c>
      <c r="Z4445" s="58">
        <v>0.89501131417193858</v>
      </c>
    </row>
    <row r="4446" spans="19:26" x14ac:dyDescent="0.2">
      <c r="S4446" s="58">
        <v>5.5850340308759581</v>
      </c>
      <c r="T4446" s="58">
        <v>12.838713086683711</v>
      </c>
      <c r="U4446" s="58">
        <v>5.4369954943171637</v>
      </c>
      <c r="V4446" s="58">
        <v>12.624465137102222</v>
      </c>
      <c r="W4446" s="58">
        <v>0.80364162241343406</v>
      </c>
      <c r="X4446" s="58">
        <v>0.62475682378389485</v>
      </c>
      <c r="Y4446" s="58">
        <v>0.86894818886557845</v>
      </c>
      <c r="Z4446" s="58">
        <v>0.90283466186090511</v>
      </c>
    </row>
    <row r="4447" spans="19:26" x14ac:dyDescent="0.2">
      <c r="S4447" s="58">
        <v>3.8070435134090634</v>
      </c>
      <c r="T4447" s="58">
        <v>6.3364292398626887</v>
      </c>
      <c r="U4447" s="58">
        <v>3.5708286960889626</v>
      </c>
      <c r="V4447" s="58">
        <v>9.5679783276961654</v>
      </c>
      <c r="W4447" s="58">
        <v>0.8840755127961567</v>
      </c>
      <c r="X4447" s="58">
        <v>0.71246871964467506</v>
      </c>
      <c r="Y4447" s="58">
        <v>0.85617576805377671</v>
      </c>
      <c r="Z4447" s="58">
        <v>0.93211280513313999</v>
      </c>
    </row>
    <row r="4448" spans="19:26" x14ac:dyDescent="0.2">
      <c r="S4448" s="58">
        <v>4.43142961690031</v>
      </c>
      <c r="T4448" s="58">
        <v>7.9101301249996077</v>
      </c>
      <c r="U4448" s="58">
        <v>4.3990556455289882</v>
      </c>
      <c r="V4448" s="58">
        <v>7.6304736749165336</v>
      </c>
      <c r="W4448" s="58">
        <v>0.73962013531577997</v>
      </c>
      <c r="X4448" s="58">
        <v>0.73063299953552707</v>
      </c>
      <c r="Y4448" s="58">
        <v>0.81271053670933446</v>
      </c>
      <c r="Z4448" s="58">
        <v>0.93547001326359325</v>
      </c>
    </row>
    <row r="4449" spans="19:26" x14ac:dyDescent="0.2">
      <c r="S4449" s="58">
        <v>4.6666137463348107</v>
      </c>
      <c r="T4449" s="58">
        <v>8.555611422385617</v>
      </c>
      <c r="U4449" s="58">
        <v>4.6336114286207835</v>
      </c>
      <c r="V4449" s="58">
        <v>9.5978000549646225</v>
      </c>
      <c r="W4449" s="58">
        <v>0.73589297109883123</v>
      </c>
      <c r="X4449" s="58">
        <v>0.74409989381781172</v>
      </c>
      <c r="Y4449" s="58">
        <v>0.82728862418464755</v>
      </c>
      <c r="Z4449" s="58">
        <v>0.93623866616894036</v>
      </c>
    </row>
    <row r="4450" spans="19:26" x14ac:dyDescent="0.2">
      <c r="S4450" s="58">
        <v>5.4007712457592456</v>
      </c>
      <c r="T4450" s="58">
        <v>12.013961379091947</v>
      </c>
      <c r="U4450" s="58">
        <v>4.5758889261767584</v>
      </c>
      <c r="V4450" s="58">
        <v>7.2759511739307898</v>
      </c>
      <c r="W4450" s="58">
        <v>0.78112693380505649</v>
      </c>
      <c r="X4450" s="58">
        <v>0.7152744231108914</v>
      </c>
      <c r="Y4450" s="58">
        <v>0.84148142509021184</v>
      </c>
      <c r="Z4450" s="58">
        <v>0.91061572621282072</v>
      </c>
    </row>
    <row r="4451" spans="19:26" x14ac:dyDescent="0.2">
      <c r="S4451" s="58">
        <v>3.4706330308710212</v>
      </c>
      <c r="T4451" s="58">
        <v>5.414913506846128</v>
      </c>
      <c r="U4451" s="58">
        <v>3.4382559536921282</v>
      </c>
      <c r="V4451" s="58">
        <v>4.9306939528525282</v>
      </c>
      <c r="W4451" s="58">
        <v>0.75772172321491249</v>
      </c>
      <c r="X4451" s="58">
        <v>0.64622032044739752</v>
      </c>
      <c r="Y4451" s="58">
        <v>0.76572437931598136</v>
      </c>
      <c r="Z4451" s="58">
        <v>0.93327683146196438</v>
      </c>
    </row>
    <row r="4452" spans="19:26" x14ac:dyDescent="0.2">
      <c r="S4452" s="58">
        <v>3.7910250468085649</v>
      </c>
      <c r="T4452" s="58">
        <v>5.9531533115447681</v>
      </c>
      <c r="U4452" s="58">
        <v>3.9183079275399222</v>
      </c>
      <c r="V4452" s="58">
        <v>6.7252015238485532</v>
      </c>
      <c r="W4452" s="58">
        <v>0.77369690078430864</v>
      </c>
      <c r="X4452" s="58">
        <v>0.63025068857068256</v>
      </c>
      <c r="Y4452" s="58">
        <v>0.85713988671203001</v>
      </c>
      <c r="Z4452" s="58">
        <v>0.94625563356329301</v>
      </c>
    </row>
    <row r="4453" spans="19:26" x14ac:dyDescent="0.2">
      <c r="S4453" s="58">
        <v>3.1145004828915801</v>
      </c>
      <c r="T4453" s="58">
        <v>4.543631940473464</v>
      </c>
      <c r="U4453" s="58">
        <v>3.6387705003890396</v>
      </c>
      <c r="V4453" s="58">
        <v>5.2788157178087767</v>
      </c>
      <c r="W4453" s="58">
        <v>0.87078460870454877</v>
      </c>
      <c r="X4453" s="58">
        <v>0.67025467543574446</v>
      </c>
      <c r="Y4453" s="58">
        <v>0.83950339366525495</v>
      </c>
      <c r="Z4453" s="58">
        <v>0.94847093803932514</v>
      </c>
    </row>
    <row r="4454" spans="19:26" x14ac:dyDescent="0.2">
      <c r="S4454" s="58">
        <v>5.6557409399903742</v>
      </c>
      <c r="T4454" s="58">
        <v>15.804127750429567</v>
      </c>
      <c r="U4454" s="58">
        <v>6.6370443849978225</v>
      </c>
      <c r="V4454" s="58">
        <v>21.140313439955474</v>
      </c>
      <c r="W4454" s="58">
        <v>0.83420034604920379</v>
      </c>
      <c r="X4454" s="58">
        <v>0.71814229593697465</v>
      </c>
      <c r="Y4454" s="58">
        <v>0.80066172906302302</v>
      </c>
      <c r="Z4454" s="58">
        <v>0.8926162066807769</v>
      </c>
    </row>
    <row r="4455" spans="19:26" x14ac:dyDescent="0.2">
      <c r="S4455" s="58">
        <v>5.5257720434096953</v>
      </c>
      <c r="T4455" s="58">
        <v>12.885443670477827</v>
      </c>
      <c r="U4455" s="58">
        <v>5.2649087513017383</v>
      </c>
      <c r="V4455" s="58">
        <v>11.482200479206922</v>
      </c>
      <c r="W4455" s="58">
        <v>0.80150922225433185</v>
      </c>
      <c r="X4455" s="58">
        <v>0.72086220820632851</v>
      </c>
      <c r="Y4455" s="58">
        <v>0.84870839422458988</v>
      </c>
      <c r="Z4455" s="58">
        <v>0.90687989974983807</v>
      </c>
    </row>
    <row r="4456" spans="19:26" x14ac:dyDescent="0.2">
      <c r="S4456" s="58">
        <v>4.4410266782434009</v>
      </c>
      <c r="T4456" s="58">
        <v>7.4588498045150535</v>
      </c>
      <c r="U4456" s="58">
        <v>5.8924957800359898</v>
      </c>
      <c r="V4456" s="58">
        <v>9.592569261281966</v>
      </c>
      <c r="W4456" s="58">
        <v>0.73146870724481416</v>
      </c>
      <c r="X4456" s="58">
        <v>0.57451864159355637</v>
      </c>
      <c r="Y4456" s="58">
        <v>0.87441833411639758</v>
      </c>
      <c r="Z4456" s="58">
        <v>0.93547135945073756</v>
      </c>
    </row>
    <row r="4457" spans="19:26" x14ac:dyDescent="0.2">
      <c r="S4457" s="58">
        <v>3.7218966949591241</v>
      </c>
      <c r="T4457" s="58">
        <v>6.0349912981481371</v>
      </c>
      <c r="U4457" s="58">
        <v>4.0697503185432238</v>
      </c>
      <c r="V4457" s="58">
        <v>6.5209713235505324</v>
      </c>
      <c r="W4457" s="58">
        <v>0.81187268107042065</v>
      </c>
      <c r="X4457" s="58">
        <v>0.67496059723362922</v>
      </c>
      <c r="Y4457" s="58">
        <v>0.81896165859095149</v>
      </c>
      <c r="Z4457" s="58">
        <v>0.9340166921945231</v>
      </c>
    </row>
    <row r="4458" spans="19:26" x14ac:dyDescent="0.2">
      <c r="S4458" s="58">
        <v>5.8226848213671643</v>
      </c>
      <c r="T4458" s="58">
        <v>13.749363647940148</v>
      </c>
      <c r="U4458" s="58">
        <v>5.6298884481478142</v>
      </c>
      <c r="V4458" s="58">
        <v>15.291429058717164</v>
      </c>
      <c r="W4458" s="58">
        <v>0.73382361498837423</v>
      </c>
      <c r="X4458" s="58">
        <v>0.74041032433254916</v>
      </c>
      <c r="Y4458" s="58">
        <v>0.82434471104138163</v>
      </c>
      <c r="Z4458" s="58">
        <v>0.91049733931549914</v>
      </c>
    </row>
    <row r="4459" spans="19:26" x14ac:dyDescent="0.2">
      <c r="S4459" s="58">
        <v>7.2651910959590875</v>
      </c>
      <c r="T4459" s="58">
        <v>37.287568278330085</v>
      </c>
      <c r="U4459" s="58">
        <v>7.6173286100405004</v>
      </c>
      <c r="V4459" s="58">
        <v>39.435344489712278</v>
      </c>
      <c r="W4459" s="58">
        <v>0.85251107918065649</v>
      </c>
      <c r="X4459" s="58">
        <v>0.6901863216333699</v>
      </c>
      <c r="Y4459" s="58">
        <v>0.8466651340114012</v>
      </c>
      <c r="Z4459" s="58">
        <v>0.87990132399152621</v>
      </c>
    </row>
    <row r="4460" spans="19:26" x14ac:dyDescent="0.2">
      <c r="S4460" s="58">
        <v>5.3653945403601648</v>
      </c>
      <c r="T4460" s="58">
        <v>12.536465380170199</v>
      </c>
      <c r="U4460" s="58">
        <v>4.7505626987088965</v>
      </c>
      <c r="V4460" s="58">
        <v>10.581819405304142</v>
      </c>
      <c r="W4460" s="58">
        <v>0.82077306151555462</v>
      </c>
      <c r="X4460" s="58">
        <v>0.65394836742257367</v>
      </c>
      <c r="Y4460" s="58">
        <v>0.83673724328944821</v>
      </c>
      <c r="Z4460" s="58">
        <v>0.90044317972201704</v>
      </c>
    </row>
    <row r="4461" spans="19:26" x14ac:dyDescent="0.2">
      <c r="S4461" s="58">
        <v>3.3745190317594176</v>
      </c>
      <c r="T4461" s="58">
        <v>5.1219384228013398</v>
      </c>
      <c r="U4461" s="58">
        <v>3.2528122899917649</v>
      </c>
      <c r="V4461" s="58">
        <v>6.0896426978027902</v>
      </c>
      <c r="W4461" s="58">
        <v>0.84300816560379843</v>
      </c>
      <c r="X4461" s="58">
        <v>0.63865850123918122</v>
      </c>
      <c r="Y4461" s="58">
        <v>0.84007285510651419</v>
      </c>
      <c r="Z4461" s="58">
        <v>0.94015961283300287</v>
      </c>
    </row>
    <row r="4462" spans="19:26" x14ac:dyDescent="0.2">
      <c r="S4462" s="58">
        <v>7.0331050772314434</v>
      </c>
      <c r="T4462" s="58">
        <v>20.899803994828545</v>
      </c>
      <c r="U4462" s="58">
        <v>6.4813788433470316</v>
      </c>
      <c r="V4462" s="58">
        <v>17.471618386104328</v>
      </c>
      <c r="W4462" s="58">
        <v>0.72295178337868882</v>
      </c>
      <c r="X4462" s="58">
        <v>0.664005408508336</v>
      </c>
      <c r="Y4462" s="58">
        <v>0.8517965144938745</v>
      </c>
      <c r="Z4462" s="58">
        <v>0.89639854336621561</v>
      </c>
    </row>
    <row r="4463" spans="19:26" x14ac:dyDescent="0.2">
      <c r="S4463" s="58">
        <v>5.2594058517401301</v>
      </c>
      <c r="T4463" s="58">
        <v>10.739077981772379</v>
      </c>
      <c r="U4463" s="58">
        <v>4.8498729750269183</v>
      </c>
      <c r="V4463" s="58">
        <v>10.671128676512906</v>
      </c>
      <c r="W4463" s="58">
        <v>0.7258345523323646</v>
      </c>
      <c r="X4463" s="58">
        <v>0.73652556512004197</v>
      </c>
      <c r="Y4463" s="58">
        <v>0.82710616930301251</v>
      </c>
      <c r="Z4463" s="58">
        <v>0.92379509988724451</v>
      </c>
    </row>
    <row r="4464" spans="19:26" x14ac:dyDescent="0.2">
      <c r="S4464" s="58">
        <v>3.6781434065801109</v>
      </c>
      <c r="T4464" s="58">
        <v>5.761595918188946</v>
      </c>
      <c r="U4464" s="58">
        <v>4.1673709609564806</v>
      </c>
      <c r="V4464" s="58">
        <v>6.3967655610613869</v>
      </c>
      <c r="W4464" s="58">
        <v>0.78907595654663965</v>
      </c>
      <c r="X4464" s="58">
        <v>0.59094589542261233</v>
      </c>
      <c r="Y4464" s="58">
        <v>0.84203197250052975</v>
      </c>
      <c r="Z4464" s="58">
        <v>0.93576462005109506</v>
      </c>
    </row>
    <row r="4465" spans="19:26" x14ac:dyDescent="0.2">
      <c r="S4465" s="58">
        <v>3.2725723393128168</v>
      </c>
      <c r="T4465" s="58">
        <v>5.0448831836827184</v>
      </c>
      <c r="U4465" s="58">
        <v>3.1189195275996147</v>
      </c>
      <c r="V4465" s="58">
        <v>6.6149557025058243</v>
      </c>
      <c r="W4465" s="58">
        <v>0.87034657997187126</v>
      </c>
      <c r="X4465" s="58">
        <v>0.67738853452903902</v>
      </c>
      <c r="Y4465" s="58">
        <v>0.7901160378050851</v>
      </c>
      <c r="Z4465" s="58">
        <v>0.92903287440601356</v>
      </c>
    </row>
    <row r="4466" spans="19:26" x14ac:dyDescent="0.2">
      <c r="S4466" s="58">
        <v>4.7868593770820063</v>
      </c>
      <c r="T4466" s="58">
        <v>9.016209049179599</v>
      </c>
      <c r="U4466" s="58">
        <v>5.1334557770254472</v>
      </c>
      <c r="V4466" s="58">
        <v>10.579303691488299</v>
      </c>
      <c r="W4466" s="58">
        <v>0.74640370883574347</v>
      </c>
      <c r="X4466" s="58">
        <v>0.63832984355810318</v>
      </c>
      <c r="Y4466" s="58">
        <v>0.83406099246295418</v>
      </c>
      <c r="Z4466" s="58">
        <v>0.92126380912650663</v>
      </c>
    </row>
    <row r="4467" spans="19:26" x14ac:dyDescent="0.2">
      <c r="S4467" s="58">
        <v>5.3075022169893691</v>
      </c>
      <c r="T4467" s="58">
        <v>11.377511015298454</v>
      </c>
      <c r="U4467" s="58">
        <v>6.4732437120602544</v>
      </c>
      <c r="V4467" s="58">
        <v>13.733859599420757</v>
      </c>
      <c r="W4467" s="58">
        <v>0.79618807432870176</v>
      </c>
      <c r="X4467" s="58">
        <v>0.72160577841923446</v>
      </c>
      <c r="Y4467" s="58">
        <v>0.86479826799582515</v>
      </c>
      <c r="Z4467" s="58">
        <v>0.91495836966777699</v>
      </c>
    </row>
    <row r="4468" spans="19:26" x14ac:dyDescent="0.2">
      <c r="S4468" s="58">
        <v>6.1034984677337816</v>
      </c>
      <c r="T4468" s="58">
        <v>14.52025636526848</v>
      </c>
      <c r="U4468" s="58">
        <v>6.0650509837791331</v>
      </c>
      <c r="V4468" s="58">
        <v>13.901782367159333</v>
      </c>
      <c r="W4468" s="58">
        <v>0.71810589256335189</v>
      </c>
      <c r="X4468" s="58">
        <v>0.77239002561637482</v>
      </c>
      <c r="Y4468" s="58">
        <v>0.83942258676427961</v>
      </c>
      <c r="Z4468" s="58">
        <v>0.91516509234956256</v>
      </c>
    </row>
    <row r="4469" spans="19:26" x14ac:dyDescent="0.2">
      <c r="S4469" s="58">
        <v>5.7715763750652931</v>
      </c>
      <c r="T4469" s="58">
        <v>12.528487666953767</v>
      </c>
      <c r="U4469" s="58">
        <v>6.033867491293833</v>
      </c>
      <c r="V4469" s="58">
        <v>11.513017731093427</v>
      </c>
      <c r="W4469" s="58">
        <v>0.67805951550322296</v>
      </c>
      <c r="X4469" s="58">
        <v>0.68489872821108522</v>
      </c>
      <c r="Y4469" s="58">
        <v>0.80647583454279392</v>
      </c>
      <c r="Z4469" s="58">
        <v>0.91686637240492497</v>
      </c>
    </row>
    <row r="4470" spans="19:26" x14ac:dyDescent="0.2">
      <c r="S4470" s="58">
        <v>4.9008856839714916</v>
      </c>
      <c r="T4470" s="58">
        <v>10.845926097912495</v>
      </c>
      <c r="U4470" s="58">
        <v>4.7980851346939222</v>
      </c>
      <c r="V4470" s="58">
        <v>10.9540177329673</v>
      </c>
      <c r="W4470" s="58">
        <v>0.80540779880625513</v>
      </c>
      <c r="X4470" s="58">
        <v>0.64260392408972189</v>
      </c>
      <c r="Y4470" s="58">
        <v>0.78165688886373663</v>
      </c>
      <c r="Z4470" s="58">
        <v>0.8988313497532584</v>
      </c>
    </row>
    <row r="4471" spans="19:26" x14ac:dyDescent="0.2">
      <c r="S4471" s="58">
        <v>5.6356922815747916</v>
      </c>
      <c r="T4471" s="58">
        <v>13.428529893383589</v>
      </c>
      <c r="U4471" s="58">
        <v>5.4530519251446643</v>
      </c>
      <c r="V4471" s="58">
        <v>12.065519883386584</v>
      </c>
      <c r="W4471" s="58">
        <v>0.75747677581032324</v>
      </c>
      <c r="X4471" s="58">
        <v>0.7771138515863526</v>
      </c>
      <c r="Y4471" s="58">
        <v>0.81615589303210878</v>
      </c>
      <c r="Z4471" s="58">
        <v>0.9093762075673717</v>
      </c>
    </row>
    <row r="4472" spans="19:26" x14ac:dyDescent="0.2">
      <c r="S4472" s="58">
        <v>5.1352390963434154</v>
      </c>
      <c r="T4472" s="58">
        <v>10.349605308169416</v>
      </c>
      <c r="U4472" s="58">
        <v>5.1588155727688143</v>
      </c>
      <c r="V4472" s="58">
        <v>12.027594548617868</v>
      </c>
      <c r="W4472" s="58">
        <v>0.69999826031098911</v>
      </c>
      <c r="X4472" s="58">
        <v>0.74072264136384824</v>
      </c>
      <c r="Y4472" s="58">
        <v>0.79378283876149514</v>
      </c>
      <c r="Z4472" s="58">
        <v>0.92432598275032873</v>
      </c>
    </row>
    <row r="4473" spans="19:26" x14ac:dyDescent="0.2">
      <c r="S4473" s="58">
        <v>2.8959757115895588</v>
      </c>
      <c r="T4473" s="58">
        <v>4.0914766728745766</v>
      </c>
      <c r="U4473" s="58">
        <v>2.7387355547270644</v>
      </c>
      <c r="V4473" s="58">
        <v>4.0501870759209018</v>
      </c>
      <c r="W4473" s="58">
        <v>0.82068727530436614</v>
      </c>
      <c r="X4473" s="58">
        <v>0.54467936777016024</v>
      </c>
      <c r="Y4473" s="58">
        <v>0.78589745555227619</v>
      </c>
      <c r="Z4473" s="58">
        <v>0.93131106408990683</v>
      </c>
    </row>
    <row r="4474" spans="19:26" x14ac:dyDescent="0.2">
      <c r="S4474" s="58">
        <v>4.2385328966464861</v>
      </c>
      <c r="T4474" s="58">
        <v>7.3516889806892101</v>
      </c>
      <c r="U4474" s="58">
        <v>3.9304075766119597</v>
      </c>
      <c r="V4474" s="58">
        <v>6.9824877644709522</v>
      </c>
      <c r="W4474" s="58">
        <v>0.75447835827419985</v>
      </c>
      <c r="X4474" s="58">
        <v>0.62322609465738843</v>
      </c>
      <c r="Y4474" s="58">
        <v>0.81639039138553915</v>
      </c>
      <c r="Z4474" s="58">
        <v>0.92571681056256994</v>
      </c>
    </row>
    <row r="4475" spans="19:26" x14ac:dyDescent="0.2">
      <c r="S4475" s="58">
        <v>4.2137382220706012</v>
      </c>
      <c r="T4475" s="58">
        <v>6.9755170817890297</v>
      </c>
      <c r="U4475" s="58">
        <v>3.2456066100077496</v>
      </c>
      <c r="V4475" s="58">
        <v>5.560179608962069</v>
      </c>
      <c r="W4475" s="58">
        <v>0.70580000876585569</v>
      </c>
      <c r="X4475" s="58">
        <v>0.62833529445909475</v>
      </c>
      <c r="Y4475" s="58">
        <v>0.8185328849864062</v>
      </c>
      <c r="Z4475" s="58">
        <v>0.94120772461632063</v>
      </c>
    </row>
    <row r="4476" spans="19:26" x14ac:dyDescent="0.2">
      <c r="S4476" s="58">
        <v>4.3288987524576008</v>
      </c>
      <c r="T4476" s="58">
        <v>7.9857498424867766</v>
      </c>
      <c r="U4476" s="58">
        <v>4.5866360805968274</v>
      </c>
      <c r="V4476" s="58">
        <v>8.9535999827690862</v>
      </c>
      <c r="W4476" s="58">
        <v>0.75735966980724923</v>
      </c>
      <c r="X4476" s="58">
        <v>0.78151084872195442</v>
      </c>
      <c r="Y4476" s="58">
        <v>0.77776580240611981</v>
      </c>
      <c r="Z4476" s="58">
        <v>0.92725359538515306</v>
      </c>
    </row>
    <row r="4477" spans="19:26" x14ac:dyDescent="0.2">
      <c r="S4477" s="58">
        <v>4.2704781022173295</v>
      </c>
      <c r="T4477" s="58">
        <v>7.5699509077134532</v>
      </c>
      <c r="U4477" s="58">
        <v>4.3029095983742431</v>
      </c>
      <c r="V4477" s="58">
        <v>6.7624889983898848</v>
      </c>
      <c r="W4477" s="58">
        <v>0.79907134910678312</v>
      </c>
      <c r="X4477" s="58">
        <v>0.75708558827633654</v>
      </c>
      <c r="Y4477" s="58">
        <v>0.83592720461827197</v>
      </c>
      <c r="Z4477" s="58">
        <v>0.93478464223328994</v>
      </c>
    </row>
    <row r="4478" spans="19:26" x14ac:dyDescent="0.2">
      <c r="S4478" s="58">
        <v>5.8239434315676641</v>
      </c>
      <c r="T4478" s="58">
        <v>15.718011330837555</v>
      </c>
      <c r="U4478" s="58">
        <v>6.2866893059054476</v>
      </c>
      <c r="V4478" s="58">
        <v>17.809595692666591</v>
      </c>
      <c r="W4478" s="58">
        <v>0.79088619851122011</v>
      </c>
      <c r="X4478" s="58">
        <v>0.62157228290472666</v>
      </c>
      <c r="Y4478" s="58">
        <v>0.80940491425154804</v>
      </c>
      <c r="Z4478" s="58">
        <v>0.89212369707292138</v>
      </c>
    </row>
    <row r="4479" spans="19:26" x14ac:dyDescent="0.2">
      <c r="S4479" s="58">
        <v>5.5487361627512586</v>
      </c>
      <c r="T4479" s="58">
        <v>13.255804219696964</v>
      </c>
      <c r="U4479" s="58">
        <v>5.6946284229319177</v>
      </c>
      <c r="V4479" s="58">
        <v>13.3744410188666</v>
      </c>
      <c r="W4479" s="58">
        <v>0.75987828817082714</v>
      </c>
      <c r="X4479" s="58">
        <v>0.67545184337722419</v>
      </c>
      <c r="Y4479" s="58">
        <v>0.80500731585320295</v>
      </c>
      <c r="Z4479" s="58">
        <v>0.90177668097585495</v>
      </c>
    </row>
    <row r="4480" spans="19:26" x14ac:dyDescent="0.2">
      <c r="S4480" s="58">
        <v>3.0908013249003381</v>
      </c>
      <c r="T4480" s="58">
        <v>4.3439059116099434</v>
      </c>
      <c r="U4480" s="58">
        <v>2.8785848921785391</v>
      </c>
      <c r="V4480" s="58">
        <v>3.7880043129301924</v>
      </c>
      <c r="W4480" s="58">
        <v>0.76095773080823537</v>
      </c>
      <c r="X4480" s="58">
        <v>0.53770440551335563</v>
      </c>
      <c r="Y4480" s="58">
        <v>0.83581294750353829</v>
      </c>
      <c r="Z4480" s="58">
        <v>0.95238497512061537</v>
      </c>
    </row>
    <row r="4481" spans="19:26" x14ac:dyDescent="0.2">
      <c r="S4481" s="58">
        <v>3.9576951373285381</v>
      </c>
      <c r="T4481" s="58">
        <v>6.3547132196264222</v>
      </c>
      <c r="U4481" s="58">
        <v>3.7074587586296053</v>
      </c>
      <c r="V4481" s="58">
        <v>5.0017399279186439</v>
      </c>
      <c r="W4481" s="58">
        <v>0.73428817288860737</v>
      </c>
      <c r="X4481" s="58">
        <v>0.57325728183437319</v>
      </c>
      <c r="Y4481" s="58">
        <v>0.82980923017030128</v>
      </c>
      <c r="Z4481" s="58">
        <v>0.93528027995632435</v>
      </c>
    </row>
    <row r="4482" spans="19:26" x14ac:dyDescent="0.2">
      <c r="S4482" s="58">
        <v>3.7907507906510269</v>
      </c>
      <c r="T4482" s="58">
        <v>5.959846344613223</v>
      </c>
      <c r="U4482" s="58">
        <v>3.5902934500840407</v>
      </c>
      <c r="V4482" s="58">
        <v>5.2232342767459121</v>
      </c>
      <c r="W4482" s="58">
        <v>0.75979110193317301</v>
      </c>
      <c r="X4482" s="58">
        <v>0.61520389138009501</v>
      </c>
      <c r="Y4482" s="58">
        <v>0.84240358877218202</v>
      </c>
      <c r="Z4482" s="58">
        <v>0.94334361935293731</v>
      </c>
    </row>
    <row r="4483" spans="19:26" x14ac:dyDescent="0.2">
      <c r="S4483" s="58">
        <v>6.928173899417061</v>
      </c>
      <c r="T4483" s="58">
        <v>20.677027660892723</v>
      </c>
      <c r="U4483" s="58">
        <v>6.5242871115806071</v>
      </c>
      <c r="V4483" s="58">
        <v>17.950065955704844</v>
      </c>
      <c r="W4483" s="58">
        <v>0.76386945116177662</v>
      </c>
      <c r="X4483" s="58">
        <v>0.63945338843507682</v>
      </c>
      <c r="Y4483" s="58">
        <v>0.88164110599864809</v>
      </c>
      <c r="Z4483" s="58">
        <v>0.8943576897051364</v>
      </c>
    </row>
    <row r="4484" spans="19:26" x14ac:dyDescent="0.2">
      <c r="S4484" s="58">
        <v>3.6736075217042208</v>
      </c>
      <c r="T4484" s="58">
        <v>6.0150237220682223</v>
      </c>
      <c r="U4484" s="58">
        <v>3.4857054412022075</v>
      </c>
      <c r="V4484" s="58">
        <v>4.9895760380719025</v>
      </c>
      <c r="W4484" s="58">
        <v>0.78434270346335211</v>
      </c>
      <c r="X4484" s="58">
        <v>0.62868264142560637</v>
      </c>
      <c r="Y4484" s="58">
        <v>0.77398330059994835</v>
      </c>
      <c r="Z4484" s="58">
        <v>0.9225582776115564</v>
      </c>
    </row>
    <row r="4485" spans="19:26" x14ac:dyDescent="0.2">
      <c r="S4485" s="58">
        <v>6.309717129571708</v>
      </c>
      <c r="T4485" s="58">
        <v>18.13411420243758</v>
      </c>
      <c r="U4485" s="58">
        <v>7.0786920505581383</v>
      </c>
      <c r="V4485" s="58">
        <v>20.982024660937501</v>
      </c>
      <c r="W4485" s="58">
        <v>0.78457519997043801</v>
      </c>
      <c r="X4485" s="58">
        <v>0.7130175817801836</v>
      </c>
      <c r="Y4485" s="58">
        <v>0.84148732757516398</v>
      </c>
      <c r="Z4485" s="58">
        <v>0.8962441832359217</v>
      </c>
    </row>
    <row r="4486" spans="19:26" x14ac:dyDescent="0.2">
      <c r="S4486" s="58">
        <v>5.5840039530397849</v>
      </c>
      <c r="T4486" s="58">
        <v>12.199972930831779</v>
      </c>
      <c r="U4486" s="58">
        <v>5.0237251307853787</v>
      </c>
      <c r="V4486" s="58">
        <v>8.1953367286361711</v>
      </c>
      <c r="W4486" s="58">
        <v>0.78037764417547917</v>
      </c>
      <c r="X4486" s="58">
        <v>0.67459896593092827</v>
      </c>
      <c r="Y4486" s="58">
        <v>0.88194891535104314</v>
      </c>
      <c r="Z4486" s="58">
        <v>0.91260517204354086</v>
      </c>
    </row>
    <row r="4487" spans="19:26" x14ac:dyDescent="0.2">
      <c r="S4487" s="58">
        <v>4.5326445884659696</v>
      </c>
      <c r="T4487" s="58">
        <v>8.4480332978251997</v>
      </c>
      <c r="U4487" s="58">
        <v>4.3301431182840711</v>
      </c>
      <c r="V4487" s="58">
        <v>7.3679462676871905</v>
      </c>
      <c r="W4487" s="58">
        <v>0.74455121952884562</v>
      </c>
      <c r="X4487" s="58">
        <v>0.72671058724253412</v>
      </c>
      <c r="Y4487" s="58">
        <v>0.79656678708234041</v>
      </c>
      <c r="Z4487" s="58">
        <v>0.92602671810936921</v>
      </c>
    </row>
    <row r="4488" spans="19:26" x14ac:dyDescent="0.2">
      <c r="S4488" s="58">
        <v>6.2443652712704276</v>
      </c>
      <c r="T4488" s="58">
        <v>16.152075401806687</v>
      </c>
      <c r="U4488" s="58">
        <v>5.8323552527999416</v>
      </c>
      <c r="V4488" s="58">
        <v>15.893307853479397</v>
      </c>
      <c r="W4488" s="58">
        <v>0.7604455889944387</v>
      </c>
      <c r="X4488" s="58">
        <v>0.76411205681701377</v>
      </c>
      <c r="Y4488" s="58">
        <v>0.85768896115227389</v>
      </c>
      <c r="Z4488" s="58">
        <v>0.90677697506806776</v>
      </c>
    </row>
    <row r="4489" spans="19:26" x14ac:dyDescent="0.2">
      <c r="S4489" s="58">
        <v>4.08376877823782</v>
      </c>
      <c r="T4489" s="58">
        <v>6.9208267745961862</v>
      </c>
      <c r="U4489" s="58">
        <v>3.5685176780729857</v>
      </c>
      <c r="V4489" s="58">
        <v>5.9935809469114449</v>
      </c>
      <c r="W4489" s="58">
        <v>0.7678511541547498</v>
      </c>
      <c r="X4489" s="58">
        <v>0.6572469040078579</v>
      </c>
      <c r="Y4489" s="58">
        <v>0.81985632304324396</v>
      </c>
      <c r="Z4489" s="58">
        <v>0.93154447453012612</v>
      </c>
    </row>
    <row r="4490" spans="19:26" x14ac:dyDescent="0.2">
      <c r="S4490" s="58">
        <v>4.7984539181295744</v>
      </c>
      <c r="T4490" s="58">
        <v>9.1358185363606204</v>
      </c>
      <c r="U4490" s="58">
        <v>5.4650486933764091</v>
      </c>
      <c r="V4490" s="58">
        <v>10.555840481973771</v>
      </c>
      <c r="W4490" s="58">
        <v>0.80427532660310042</v>
      </c>
      <c r="X4490" s="58">
        <v>0.67683621713792264</v>
      </c>
      <c r="Y4490" s="58">
        <v>0.87895866525275668</v>
      </c>
      <c r="Z4490" s="58">
        <v>0.92304164835908498</v>
      </c>
    </row>
    <row r="4491" spans="19:26" x14ac:dyDescent="0.2">
      <c r="S4491" s="58">
        <v>4.9494878130169564</v>
      </c>
      <c r="T4491" s="58">
        <v>10.374941968915547</v>
      </c>
      <c r="U4491" s="58">
        <v>4.7493392028158441</v>
      </c>
      <c r="V4491" s="58">
        <v>8.8469608855184383</v>
      </c>
      <c r="W4491" s="58">
        <v>0.75388861779961425</v>
      </c>
      <c r="X4491" s="58">
        <v>0.76387112127905055</v>
      </c>
      <c r="Y4491" s="58">
        <v>0.78742029540467684</v>
      </c>
      <c r="Z4491" s="58">
        <v>0.91506078481023967</v>
      </c>
    </row>
    <row r="4492" spans="19:26" x14ac:dyDescent="0.2">
      <c r="S4492" s="58">
        <v>4.2706480268693223</v>
      </c>
      <c r="T4492" s="58">
        <v>7.5145613462253253</v>
      </c>
      <c r="U4492" s="58">
        <v>3.9649442402900257</v>
      </c>
      <c r="V4492" s="58">
        <v>8.3641500382450253</v>
      </c>
      <c r="W4492" s="58">
        <v>0.79421492251551828</v>
      </c>
      <c r="X4492" s="58">
        <v>0.7566053141843857</v>
      </c>
      <c r="Y4492" s="58">
        <v>0.84044018428895972</v>
      </c>
      <c r="Z4492" s="58">
        <v>0.93721201549057898</v>
      </c>
    </row>
    <row r="4493" spans="19:26" x14ac:dyDescent="0.2">
      <c r="S4493" s="58">
        <v>5.253375740448412</v>
      </c>
      <c r="T4493" s="58">
        <v>12.248292552731318</v>
      </c>
      <c r="U4493" s="58">
        <v>5.1051393264372678</v>
      </c>
      <c r="V4493" s="58">
        <v>12.00355960233655</v>
      </c>
      <c r="W4493" s="58">
        <v>0.83894635889211888</v>
      </c>
      <c r="X4493" s="58">
        <v>0.582796946529893</v>
      </c>
      <c r="Y4493" s="58">
        <v>0.83227031909307558</v>
      </c>
      <c r="Z4493" s="58">
        <v>0.89513101160314179</v>
      </c>
    </row>
    <row r="4494" spans="19:26" x14ac:dyDescent="0.2">
      <c r="S4494" s="58">
        <v>5.6796970256114765</v>
      </c>
      <c r="T4494" s="58">
        <v>13.421846548372631</v>
      </c>
      <c r="U4494" s="58">
        <v>5.9285705769468171</v>
      </c>
      <c r="V4494" s="58">
        <v>11.039288059915533</v>
      </c>
      <c r="W4494" s="58">
        <v>0.76857093360032602</v>
      </c>
      <c r="X4494" s="58">
        <v>0.63860063795089395</v>
      </c>
      <c r="Y4494" s="58">
        <v>0.83610219962574206</v>
      </c>
      <c r="Z4494" s="58">
        <v>0.90202260856606686</v>
      </c>
    </row>
    <row r="4495" spans="19:26" x14ac:dyDescent="0.2">
      <c r="S4495" s="58">
        <v>3.7715489774136146</v>
      </c>
      <c r="T4495" s="58">
        <v>5.9653643687226863</v>
      </c>
      <c r="U4495" s="58">
        <v>3.8295272720349463</v>
      </c>
      <c r="V4495" s="58">
        <v>5.5729342234713934</v>
      </c>
      <c r="W4495" s="58">
        <v>0.8164456862462417</v>
      </c>
      <c r="X4495" s="58">
        <v>0.57761468131071492</v>
      </c>
      <c r="Y4495" s="58">
        <v>0.87721279936742391</v>
      </c>
      <c r="Z4495" s="58">
        <v>0.93411725080331365</v>
      </c>
    </row>
    <row r="4496" spans="19:26" x14ac:dyDescent="0.2">
      <c r="S4496" s="58">
        <v>6.8578872516916984</v>
      </c>
      <c r="T4496" s="58">
        <v>19.24910490133416</v>
      </c>
      <c r="U4496" s="58">
        <v>6.5651336132702633</v>
      </c>
      <c r="V4496" s="58">
        <v>19.100442643926581</v>
      </c>
      <c r="W4496" s="58">
        <v>0.73144528296754352</v>
      </c>
      <c r="X4496" s="58">
        <v>0.68408777367175988</v>
      </c>
      <c r="Y4496" s="58">
        <v>0.86411161314557128</v>
      </c>
      <c r="Z4496" s="58">
        <v>0.90017325032230933</v>
      </c>
    </row>
    <row r="4497" spans="19:26" x14ac:dyDescent="0.2">
      <c r="S4497" s="58">
        <v>3.8911603255279288</v>
      </c>
      <c r="T4497" s="58">
        <v>6.3056250877493225</v>
      </c>
      <c r="U4497" s="58">
        <v>3.7094310170532054</v>
      </c>
      <c r="V4497" s="58">
        <v>5.7452350420159553</v>
      </c>
      <c r="W4497" s="58">
        <v>0.76805530416715173</v>
      </c>
      <c r="X4497" s="58">
        <v>0.64974821556447393</v>
      </c>
      <c r="Y4497" s="58">
        <v>0.83120102900871873</v>
      </c>
      <c r="Z4497" s="58">
        <v>0.93950174121337848</v>
      </c>
    </row>
    <row r="4498" spans="19:26" x14ac:dyDescent="0.2">
      <c r="S4498" s="58">
        <v>4.3897906095370312</v>
      </c>
      <c r="T4498" s="58">
        <v>7.7330466860524654</v>
      </c>
      <c r="U4498" s="58">
        <v>3.8761428434248728</v>
      </c>
      <c r="V4498" s="58">
        <v>6.8342867981500266</v>
      </c>
      <c r="W4498" s="58">
        <v>0.7233246193017574</v>
      </c>
      <c r="X4498" s="58">
        <v>0.66743613998813411</v>
      </c>
      <c r="Y4498" s="58">
        <v>0.80325142798989246</v>
      </c>
      <c r="Z4498" s="58">
        <v>0.93103641574289586</v>
      </c>
    </row>
    <row r="4499" spans="19:26" x14ac:dyDescent="0.2">
      <c r="S4499" s="58">
        <v>4.1206085410368196</v>
      </c>
      <c r="T4499" s="58">
        <v>7.3294857199119567</v>
      </c>
      <c r="U4499" s="58">
        <v>4.6732502134025733</v>
      </c>
      <c r="V4499" s="58">
        <v>6.692090442145437</v>
      </c>
      <c r="W4499" s="58">
        <v>0.87873998886696703</v>
      </c>
      <c r="X4499" s="58">
        <v>0.71406878109051652</v>
      </c>
      <c r="Y4499" s="58">
        <v>0.85272319516025563</v>
      </c>
      <c r="Z4499" s="58">
        <v>0.92377206410845858</v>
      </c>
    </row>
    <row r="4500" spans="19:26" x14ac:dyDescent="0.2">
      <c r="S4500" s="58">
        <v>4.3258667013804359</v>
      </c>
      <c r="T4500" s="58">
        <v>7.4224247086993085</v>
      </c>
      <c r="U4500" s="58">
        <v>3.9544190946262527</v>
      </c>
      <c r="V4500" s="58">
        <v>5.8204382183556023</v>
      </c>
      <c r="W4500" s="58">
        <v>0.76726878572573831</v>
      </c>
      <c r="X4500" s="58">
        <v>0.74519923439556457</v>
      </c>
      <c r="Y4500" s="58">
        <v>0.8592347422236023</v>
      </c>
      <c r="Z4500" s="58">
        <v>0.94728156749487069</v>
      </c>
    </row>
    <row r="4501" spans="19:26" x14ac:dyDescent="0.2">
      <c r="S4501" s="58">
        <v>4.130487784108217</v>
      </c>
      <c r="T4501" s="58">
        <v>7.2751123092293613</v>
      </c>
      <c r="U4501" s="58">
        <v>3.781546120419756</v>
      </c>
      <c r="V4501" s="58">
        <v>6.4150083551169566</v>
      </c>
      <c r="W4501" s="58">
        <v>0.85120848210728506</v>
      </c>
      <c r="X4501" s="58">
        <v>0.61100768356003765</v>
      </c>
      <c r="Y4501" s="58">
        <v>0.84842745100864203</v>
      </c>
      <c r="Z4501" s="58">
        <v>0.91683061854533043</v>
      </c>
    </row>
    <row r="4502" spans="19:26" x14ac:dyDescent="0.2">
      <c r="S4502" s="58">
        <v>5.3731843461555346</v>
      </c>
      <c r="T4502" s="58">
        <v>12.037653533712483</v>
      </c>
      <c r="U4502" s="58">
        <v>5.9505120294691318</v>
      </c>
      <c r="V4502" s="58">
        <v>15.364024702542125</v>
      </c>
      <c r="W4502" s="58">
        <v>0.76911594436078523</v>
      </c>
      <c r="X4502" s="58">
        <v>0.72466764861883159</v>
      </c>
      <c r="Y4502" s="58">
        <v>0.82278254064317546</v>
      </c>
      <c r="Z4502" s="58">
        <v>0.90991073978930959</v>
      </c>
    </row>
    <row r="4503" spans="19:26" x14ac:dyDescent="0.2">
      <c r="S4503" s="58">
        <v>6.0741882721471443</v>
      </c>
      <c r="T4503" s="58">
        <v>16.265755471072872</v>
      </c>
      <c r="U4503" s="58">
        <v>6.1955789001695969</v>
      </c>
      <c r="V4503" s="58">
        <v>18.756176991920228</v>
      </c>
      <c r="W4503" s="58">
        <v>0.74386903146490468</v>
      </c>
      <c r="X4503" s="58">
        <v>0.70348699017328964</v>
      </c>
      <c r="Y4503" s="58">
        <v>0.806904210048913</v>
      </c>
      <c r="Z4503" s="58">
        <v>0.89883038006943372</v>
      </c>
    </row>
    <row r="4504" spans="19:26" x14ac:dyDescent="0.2">
      <c r="S4504" s="58">
        <v>4.9628622903425557</v>
      </c>
      <c r="T4504" s="58">
        <v>9.0178333428602127</v>
      </c>
      <c r="U4504" s="58">
        <v>4.1648223451365221</v>
      </c>
      <c r="V4504" s="58">
        <v>10.918862060299237</v>
      </c>
      <c r="W4504" s="58">
        <v>0.73153107610360302</v>
      </c>
      <c r="X4504" s="58">
        <v>0.58881834427520863</v>
      </c>
      <c r="Y4504" s="58">
        <v>0.88443397460514761</v>
      </c>
      <c r="Z4504" s="58">
        <v>0.92753906159905863</v>
      </c>
    </row>
    <row r="4505" spans="19:26" x14ac:dyDescent="0.2">
      <c r="S4505" s="58">
        <v>3.4949264477102564</v>
      </c>
      <c r="T4505" s="58">
        <v>5.3334352643104523</v>
      </c>
      <c r="U4505" s="58">
        <v>3.8454515455632925</v>
      </c>
      <c r="V4505" s="58">
        <v>5.7788335604200078</v>
      </c>
      <c r="W4505" s="58">
        <v>0.82256511365431773</v>
      </c>
      <c r="X4505" s="58">
        <v>0.58026108954440281</v>
      </c>
      <c r="Y4505" s="58">
        <v>0.85738277520699879</v>
      </c>
      <c r="Z4505" s="58">
        <v>0.93663369351454617</v>
      </c>
    </row>
    <row r="4506" spans="19:26" x14ac:dyDescent="0.2">
      <c r="S4506" s="58">
        <v>4.259381321695197</v>
      </c>
      <c r="T4506" s="58">
        <v>7.0348170161872412</v>
      </c>
      <c r="U4506" s="58">
        <v>4.1726094135474723</v>
      </c>
      <c r="V4506" s="58">
        <v>7.3645070924838221</v>
      </c>
      <c r="W4506" s="58">
        <v>0.76448665912906577</v>
      </c>
      <c r="X4506" s="58">
        <v>0.55066417919898847</v>
      </c>
      <c r="Y4506" s="58">
        <v>0.8921951340879507</v>
      </c>
      <c r="Z4506" s="58">
        <v>0.93213484653975132</v>
      </c>
    </row>
    <row r="4507" spans="19:26" x14ac:dyDescent="0.2">
      <c r="S4507" s="58">
        <v>3.8492022062948315</v>
      </c>
      <c r="T4507" s="58">
        <v>6.2267626498181468</v>
      </c>
      <c r="U4507" s="58">
        <v>3.7343007155198134</v>
      </c>
      <c r="V4507" s="58">
        <v>8.1768163473482964</v>
      </c>
      <c r="W4507" s="58">
        <v>0.79224873482412539</v>
      </c>
      <c r="X4507" s="58">
        <v>0.67797017045256902</v>
      </c>
      <c r="Y4507" s="58">
        <v>0.84297565176155187</v>
      </c>
      <c r="Z4507" s="58">
        <v>0.94201376990793739</v>
      </c>
    </row>
    <row r="4508" spans="19:26" x14ac:dyDescent="0.2">
      <c r="S4508" s="58">
        <v>8.7069289463486683</v>
      </c>
      <c r="T4508" s="58">
        <v>88.875248697294921</v>
      </c>
      <c r="U4508" s="58">
        <v>9.9993621219554267</v>
      </c>
      <c r="V4508" s="58">
        <v>218.64950207025936</v>
      </c>
      <c r="W4508" s="58">
        <v>0.73037304058703245</v>
      </c>
      <c r="X4508" s="58">
        <v>0.74694043567758284</v>
      </c>
      <c r="Y4508" s="58">
        <v>0.8022842790868594</v>
      </c>
      <c r="Z4508" s="58">
        <v>0.87517266443537445</v>
      </c>
    </row>
    <row r="4509" spans="19:26" x14ac:dyDescent="0.2">
      <c r="S4509" s="58">
        <v>4.2162833146989218</v>
      </c>
      <c r="T4509" s="58">
        <v>6.8886870916069727</v>
      </c>
      <c r="U4509" s="58">
        <v>4.371050604153484</v>
      </c>
      <c r="V4509" s="58">
        <v>7.1235815033293868</v>
      </c>
      <c r="W4509" s="58">
        <v>0.75732374538240443</v>
      </c>
      <c r="X4509" s="58">
        <v>0.65916083270000259</v>
      </c>
      <c r="Y4509" s="58">
        <v>0.89011403366481945</v>
      </c>
      <c r="Z4509" s="58">
        <v>0.9514327543016502</v>
      </c>
    </row>
    <row r="4510" spans="19:26" x14ac:dyDescent="0.2">
      <c r="S4510" s="58">
        <v>4.5173579748595056</v>
      </c>
      <c r="T4510" s="58">
        <v>7.9650638387511306</v>
      </c>
      <c r="U4510" s="58">
        <v>4.7301682379219869</v>
      </c>
      <c r="V4510" s="58">
        <v>8.7563973488162397</v>
      </c>
      <c r="W4510" s="58">
        <v>0.7690342278317126</v>
      </c>
      <c r="X4510" s="58">
        <v>0.75065734537030959</v>
      </c>
      <c r="Y4510" s="58">
        <v>0.87017369557703328</v>
      </c>
      <c r="Z4510" s="58">
        <v>0.944833136271234</v>
      </c>
    </row>
    <row r="4511" spans="19:26" x14ac:dyDescent="0.2">
      <c r="S4511" s="58">
        <v>4.6722181253894659</v>
      </c>
      <c r="T4511" s="58">
        <v>8.9645145369283536</v>
      </c>
      <c r="U4511" s="58">
        <v>4.7156152094693073</v>
      </c>
      <c r="V4511" s="58">
        <v>9.5561251110070806</v>
      </c>
      <c r="W4511" s="58">
        <v>0.84578777623120749</v>
      </c>
      <c r="X4511" s="58">
        <v>0.65667232568291167</v>
      </c>
      <c r="Y4511" s="58">
        <v>0.87919761897316451</v>
      </c>
      <c r="Z4511" s="58">
        <v>0.91660255197292617</v>
      </c>
    </row>
    <row r="4512" spans="19:26" x14ac:dyDescent="0.2">
      <c r="S4512" s="58">
        <v>5.6076731223552807</v>
      </c>
      <c r="T4512" s="58">
        <v>11.271763652459464</v>
      </c>
      <c r="U4512" s="58">
        <v>5.9095659361268531</v>
      </c>
      <c r="V4512" s="58">
        <v>12.471532497071822</v>
      </c>
      <c r="W4512" s="58">
        <v>0.69962108449122207</v>
      </c>
      <c r="X4512" s="58">
        <v>0.67730546281485871</v>
      </c>
      <c r="Y4512" s="58">
        <v>0.8590034923960238</v>
      </c>
      <c r="Z4512" s="58">
        <v>0.92703036421398921</v>
      </c>
    </row>
    <row r="4513" spans="19:26" x14ac:dyDescent="0.2">
      <c r="S4513" s="58">
        <v>5.2016653010152503</v>
      </c>
      <c r="T4513" s="58">
        <v>10.869171955652593</v>
      </c>
      <c r="U4513" s="58">
        <v>5.6775570570999481</v>
      </c>
      <c r="V4513" s="58">
        <v>10.210137492997854</v>
      </c>
      <c r="W4513" s="58">
        <v>0.76729211933908881</v>
      </c>
      <c r="X4513" s="58">
        <v>0.71233588798908976</v>
      </c>
      <c r="Y4513" s="58">
        <v>0.84031662168106136</v>
      </c>
      <c r="Z4513" s="58">
        <v>0.91651389346890755</v>
      </c>
    </row>
    <row r="4514" spans="19:26" x14ac:dyDescent="0.2">
      <c r="S4514" s="58">
        <v>4.3755323759235845</v>
      </c>
      <c r="T4514" s="58">
        <v>8.3154612571588657</v>
      </c>
      <c r="U4514" s="58">
        <v>4.7571162104121409</v>
      </c>
      <c r="V4514" s="58">
        <v>9.2454225906015512</v>
      </c>
      <c r="W4514" s="58">
        <v>0.77819905640483478</v>
      </c>
      <c r="X4514" s="58">
        <v>0.74967557702567789</v>
      </c>
      <c r="Y4514" s="58">
        <v>0.7763851568659399</v>
      </c>
      <c r="Z4514" s="58">
        <v>0.91859533030572826</v>
      </c>
    </row>
    <row r="4515" spans="19:26" x14ac:dyDescent="0.2">
      <c r="S4515" s="58">
        <v>6.612775064962495</v>
      </c>
      <c r="T4515" s="58">
        <v>20.115406762749785</v>
      </c>
      <c r="U4515" s="58">
        <v>6.3490602036313613</v>
      </c>
      <c r="V4515" s="58">
        <v>19.198056111421284</v>
      </c>
      <c r="W4515" s="58">
        <v>0.80715150792196999</v>
      </c>
      <c r="X4515" s="58">
        <v>0.7716334510739048</v>
      </c>
      <c r="Y4515" s="58">
        <v>0.87691519653711369</v>
      </c>
      <c r="Z4515" s="58">
        <v>0.89747616638017413</v>
      </c>
    </row>
    <row r="4516" spans="19:26" x14ac:dyDescent="0.2">
      <c r="S4516" s="58">
        <v>5.2101585094164555</v>
      </c>
      <c r="T4516" s="58">
        <v>11.239287181562103</v>
      </c>
      <c r="U4516" s="58">
        <v>4.6427967222857331</v>
      </c>
      <c r="V4516" s="58">
        <v>9.8643658878421192</v>
      </c>
      <c r="W4516" s="58">
        <v>0.78639529331489255</v>
      </c>
      <c r="X4516" s="58">
        <v>0.60816031452048536</v>
      </c>
      <c r="Y4516" s="58">
        <v>0.83567625792410782</v>
      </c>
      <c r="Z4516" s="58">
        <v>0.90407223181320173</v>
      </c>
    </row>
    <row r="4517" spans="19:26" x14ac:dyDescent="0.2">
      <c r="S4517" s="58">
        <v>7.7426620452206212</v>
      </c>
      <c r="T4517" s="58">
        <v>34.556216763197121</v>
      </c>
      <c r="U4517" s="58">
        <v>7.2968685237967872</v>
      </c>
      <c r="V4517" s="58">
        <v>36.379806924611124</v>
      </c>
      <c r="W4517" s="58">
        <v>0.78984019906806546</v>
      </c>
      <c r="X4517" s="58">
        <v>0.64128125348111664</v>
      </c>
      <c r="Y4517" s="58">
        <v>0.87590448676130683</v>
      </c>
      <c r="Z4517" s="58">
        <v>0.88290991328673163</v>
      </c>
    </row>
    <row r="4518" spans="19:26" x14ac:dyDescent="0.2">
      <c r="S4518" s="58">
        <v>4.0135734777596577</v>
      </c>
      <c r="T4518" s="58">
        <v>7.0681715839680992</v>
      </c>
      <c r="U4518" s="58">
        <v>4.7540575560137954</v>
      </c>
      <c r="V4518" s="58">
        <v>7.802100434953898</v>
      </c>
      <c r="W4518" s="58">
        <v>0.82687165835810106</v>
      </c>
      <c r="X4518" s="58">
        <v>0.76093359312294795</v>
      </c>
      <c r="Y4518" s="58">
        <v>0.80190521609247845</v>
      </c>
      <c r="Z4518" s="58">
        <v>0.92678672548345165</v>
      </c>
    </row>
    <row r="4519" spans="19:26" x14ac:dyDescent="0.2">
      <c r="S4519" s="58">
        <v>6.3217605769159499</v>
      </c>
      <c r="T4519" s="58">
        <v>21.331072210899379</v>
      </c>
      <c r="U4519" s="58">
        <v>5.9638101528626821</v>
      </c>
      <c r="V4519" s="58">
        <v>17.572632001957491</v>
      </c>
      <c r="W4519" s="58">
        <v>0.84211992606750496</v>
      </c>
      <c r="X4519" s="58">
        <v>0.72875306514008564</v>
      </c>
      <c r="Y4519" s="58">
        <v>0.82864907843385105</v>
      </c>
      <c r="Z4519" s="58">
        <v>0.88847712384510502</v>
      </c>
    </row>
    <row r="4520" spans="19:26" x14ac:dyDescent="0.2">
      <c r="S4520" s="58">
        <v>3.3201901939252028</v>
      </c>
      <c r="T4520" s="58">
        <v>4.9650599791940788</v>
      </c>
      <c r="U4520" s="58">
        <v>3.0075054527328526</v>
      </c>
      <c r="V4520" s="58">
        <v>4.2049294076260191</v>
      </c>
      <c r="W4520" s="58">
        <v>0.83935795038884697</v>
      </c>
      <c r="X4520" s="58">
        <v>0.5789132191654438</v>
      </c>
      <c r="Y4520" s="58">
        <v>0.84733998956003742</v>
      </c>
      <c r="Z4520" s="58">
        <v>0.9360475741805846</v>
      </c>
    </row>
    <row r="4521" spans="19:26" x14ac:dyDescent="0.2">
      <c r="S4521" s="58">
        <v>4.1660038127360677</v>
      </c>
      <c r="T4521" s="58">
        <v>7.0637370873766008</v>
      </c>
      <c r="U4521" s="58">
        <v>4.0711324130228652</v>
      </c>
      <c r="V4521" s="58">
        <v>6.5780601765982958</v>
      </c>
      <c r="W4521" s="58">
        <v>0.69416164059352026</v>
      </c>
      <c r="X4521" s="58">
        <v>0.65248122652963025</v>
      </c>
      <c r="Y4521" s="58">
        <v>0.7735188181960011</v>
      </c>
      <c r="Z4521" s="58">
        <v>0.93390535685820886</v>
      </c>
    </row>
    <row r="4522" spans="19:26" x14ac:dyDescent="0.2">
      <c r="S4522" s="58">
        <v>4.272430041817854</v>
      </c>
      <c r="T4522" s="58">
        <v>7.7435138234899084</v>
      </c>
      <c r="U4522" s="58">
        <v>4.2601812171805653</v>
      </c>
      <c r="V4522" s="58">
        <v>6.9985169746879352</v>
      </c>
      <c r="W4522" s="58">
        <v>0.76369000599321823</v>
      </c>
      <c r="X4522" s="58">
        <v>0.69748419143772866</v>
      </c>
      <c r="Y4522" s="58">
        <v>0.78694718688375886</v>
      </c>
      <c r="Z4522" s="58">
        <v>0.92240684239282955</v>
      </c>
    </row>
    <row r="4523" spans="19:26" x14ac:dyDescent="0.2">
      <c r="S4523" s="58">
        <v>4.8062984719628163</v>
      </c>
      <c r="T4523" s="58">
        <v>9.318277566946561</v>
      </c>
      <c r="U4523" s="58">
        <v>3.9548305376962856</v>
      </c>
      <c r="V4523" s="58">
        <v>7.6651024393806981</v>
      </c>
      <c r="W4523" s="58">
        <v>0.79910376394296412</v>
      </c>
      <c r="X4523" s="58">
        <v>0.55111642607487255</v>
      </c>
      <c r="Y4523" s="58">
        <v>0.85847822089361747</v>
      </c>
      <c r="Z4523" s="58">
        <v>0.9078104512773677</v>
      </c>
    </row>
    <row r="4524" spans="19:26" x14ac:dyDescent="0.2">
      <c r="S4524" s="58">
        <v>5.739915291090333</v>
      </c>
      <c r="T4524" s="58">
        <v>16.17107052633073</v>
      </c>
      <c r="U4524" s="58">
        <v>6.211690647935888</v>
      </c>
      <c r="V4524" s="58">
        <v>18.85912058844416</v>
      </c>
      <c r="W4524" s="58">
        <v>0.85340487330959003</v>
      </c>
      <c r="X4524" s="58">
        <v>0.69140057140577393</v>
      </c>
      <c r="Y4524" s="58">
        <v>0.82208510021761094</v>
      </c>
      <c r="Z4524" s="58">
        <v>0.8918304708225635</v>
      </c>
    </row>
    <row r="4525" spans="19:26" x14ac:dyDescent="0.2">
      <c r="S4525" s="58">
        <v>3.397911319791477</v>
      </c>
      <c r="T4525" s="58">
        <v>5.2456543136839873</v>
      </c>
      <c r="U4525" s="58">
        <v>3.8271348450594269</v>
      </c>
      <c r="V4525" s="58">
        <v>5.1514320159933735</v>
      </c>
      <c r="W4525" s="58">
        <v>0.81608459690495894</v>
      </c>
      <c r="X4525" s="58">
        <v>0.73423570188961285</v>
      </c>
      <c r="Y4525" s="58">
        <v>0.79888896009692345</v>
      </c>
      <c r="Z4525" s="58">
        <v>0.94474191020833498</v>
      </c>
    </row>
    <row r="4526" spans="19:26" x14ac:dyDescent="0.2">
      <c r="S4526" s="58">
        <v>3.6780476145342011</v>
      </c>
      <c r="T4526" s="58">
        <v>5.877790949499567</v>
      </c>
      <c r="U4526" s="58">
        <v>4.2117324842139414</v>
      </c>
      <c r="V4526" s="58">
        <v>7.2424242724038956</v>
      </c>
      <c r="W4526" s="58">
        <v>0.79633175296950465</v>
      </c>
      <c r="X4526" s="58">
        <v>0.80444547946178413</v>
      </c>
      <c r="Y4526" s="58">
        <v>0.81640305384243095</v>
      </c>
      <c r="Z4526" s="58">
        <v>0.95440674985079166</v>
      </c>
    </row>
    <row r="4527" spans="19:26" x14ac:dyDescent="0.2">
      <c r="S4527" s="58">
        <v>4.7226894851815286</v>
      </c>
      <c r="T4527" s="58">
        <v>10.07205132296381</v>
      </c>
      <c r="U4527" s="58">
        <v>4.5932733020438397</v>
      </c>
      <c r="V4527" s="58">
        <v>8.115933349338464</v>
      </c>
      <c r="W4527" s="58">
        <v>0.86322220189311949</v>
      </c>
      <c r="X4527" s="58">
        <v>0.76908463155585371</v>
      </c>
      <c r="Y4527" s="58">
        <v>0.80922759482970541</v>
      </c>
      <c r="Z4527" s="58">
        <v>0.90767552397479789</v>
      </c>
    </row>
    <row r="4528" spans="19:26" x14ac:dyDescent="0.2">
      <c r="S4528" s="58">
        <v>5.0913369106469117</v>
      </c>
      <c r="T4528" s="58">
        <v>12.016287609970435</v>
      </c>
      <c r="U4528" s="58">
        <v>4.7748410553698415</v>
      </c>
      <c r="V4528" s="58">
        <v>9.3828380157933129</v>
      </c>
      <c r="W4528" s="58">
        <v>0.81996804751806218</v>
      </c>
      <c r="X4528" s="58">
        <v>0.77762791506638795</v>
      </c>
      <c r="Y4528" s="58">
        <v>0.78538161042491328</v>
      </c>
      <c r="Z4528" s="58">
        <v>0.90222703689825878</v>
      </c>
    </row>
    <row r="4529" spans="19:26" x14ac:dyDescent="0.2">
      <c r="S4529" s="58">
        <v>4.1072637638844247</v>
      </c>
      <c r="T4529" s="58">
        <v>7.3186940382899177</v>
      </c>
      <c r="U4529" s="58">
        <v>4.0959635612955037</v>
      </c>
      <c r="V4529" s="58">
        <v>6.6742958984385936</v>
      </c>
      <c r="W4529" s="58">
        <v>0.82618577994774711</v>
      </c>
      <c r="X4529" s="58">
        <v>0.61342958186532481</v>
      </c>
      <c r="Y4529" s="58">
        <v>0.81145099653073538</v>
      </c>
      <c r="Z4529" s="58">
        <v>0.91351558544691014</v>
      </c>
    </row>
    <row r="4530" spans="19:26" x14ac:dyDescent="0.2">
      <c r="S4530" s="58">
        <v>4.919487724786805</v>
      </c>
      <c r="T4530" s="58">
        <v>9.1086579706032484</v>
      </c>
      <c r="U4530" s="58">
        <v>4.922619745782205</v>
      </c>
      <c r="V4530" s="58">
        <v>7.9131513375682889</v>
      </c>
      <c r="W4530" s="58">
        <v>0.71717902104113296</v>
      </c>
      <c r="X4530" s="58">
        <v>0.75033980345812878</v>
      </c>
      <c r="Y4530" s="58">
        <v>0.84294012664550888</v>
      </c>
      <c r="Z4530" s="58">
        <v>0.94109240054500987</v>
      </c>
    </row>
    <row r="4531" spans="19:26" x14ac:dyDescent="0.2">
      <c r="S4531" s="58">
        <v>3.3930598104179928</v>
      </c>
      <c r="T4531" s="58">
        <v>5.1297894864741176</v>
      </c>
      <c r="U4531" s="58">
        <v>3.7202211484590553</v>
      </c>
      <c r="V4531" s="58">
        <v>5.5778393495088778</v>
      </c>
      <c r="W4531" s="58">
        <v>0.78742330990807641</v>
      </c>
      <c r="X4531" s="58">
        <v>0.71576845221571728</v>
      </c>
      <c r="Y4531" s="58">
        <v>0.81314561783877304</v>
      </c>
      <c r="Z4531" s="58">
        <v>0.95510000810563789</v>
      </c>
    </row>
    <row r="4532" spans="19:26" x14ac:dyDescent="0.2">
      <c r="S4532" s="58">
        <v>5.6604646842482795</v>
      </c>
      <c r="T4532" s="58">
        <v>12.588686449137054</v>
      </c>
      <c r="U4532" s="58">
        <v>5.9808710954536268</v>
      </c>
      <c r="V4532" s="58">
        <v>12.385294298033646</v>
      </c>
      <c r="W4532" s="58">
        <v>0.74612695502260107</v>
      </c>
      <c r="X4532" s="58">
        <v>0.6528812067171883</v>
      </c>
      <c r="Y4532" s="58">
        <v>0.84822415729434175</v>
      </c>
      <c r="Z4532" s="58">
        <v>0.90953505964220283</v>
      </c>
    </row>
    <row r="4533" spans="19:26" x14ac:dyDescent="0.2">
      <c r="S4533" s="58">
        <v>6.8154434148441068</v>
      </c>
      <c r="T4533" s="58">
        <v>22.128490604072493</v>
      </c>
      <c r="U4533" s="58">
        <v>5.7353473883623316</v>
      </c>
      <c r="V4533" s="58">
        <v>17.687071372230868</v>
      </c>
      <c r="W4533" s="58">
        <v>0.71789943854539406</v>
      </c>
      <c r="X4533" s="58">
        <v>0.63386116231994794</v>
      </c>
      <c r="Y4533" s="58">
        <v>0.79826415902856251</v>
      </c>
      <c r="Z4533" s="58">
        <v>0.88942332335878771</v>
      </c>
    </row>
    <row r="4534" spans="19:26" x14ac:dyDescent="0.2">
      <c r="S4534" s="58">
        <v>3.8067652414112927</v>
      </c>
      <c r="T4534" s="58">
        <v>6.2698415590139644</v>
      </c>
      <c r="U4534" s="58">
        <v>3.8517437464827227</v>
      </c>
      <c r="V4534" s="58">
        <v>6.1194456530039822</v>
      </c>
      <c r="W4534" s="58">
        <v>0.79973706135891742</v>
      </c>
      <c r="X4534" s="58">
        <v>0.69463350058700024</v>
      </c>
      <c r="Y4534" s="58">
        <v>0.81190157550964748</v>
      </c>
      <c r="Z4534" s="58">
        <v>0.93426727958194689</v>
      </c>
    </row>
    <row r="4535" spans="19:26" x14ac:dyDescent="0.2">
      <c r="S4535" s="58">
        <v>4.0508017663797551</v>
      </c>
      <c r="T4535" s="58">
        <v>7.1334534073407898</v>
      </c>
      <c r="U4535" s="58">
        <v>4.128571772733582</v>
      </c>
      <c r="V4535" s="58">
        <v>6.6666517225642226</v>
      </c>
      <c r="W4535" s="58">
        <v>0.85814394901238944</v>
      </c>
      <c r="X4535" s="58">
        <v>0.64088545222429194</v>
      </c>
      <c r="Y4535" s="58">
        <v>0.83218367033638996</v>
      </c>
      <c r="Z4535" s="58">
        <v>0.917124133010909</v>
      </c>
    </row>
    <row r="4536" spans="19:26" x14ac:dyDescent="0.2">
      <c r="S4536" s="58">
        <v>5.1055378772144442</v>
      </c>
      <c r="T4536" s="58">
        <v>11.266710995770911</v>
      </c>
      <c r="U4536" s="58">
        <v>5.6890049773333411</v>
      </c>
      <c r="V4536" s="58">
        <v>11.778199810210738</v>
      </c>
      <c r="W4536" s="58">
        <v>0.81327933052678958</v>
      </c>
      <c r="X4536" s="58">
        <v>0.70259426486657628</v>
      </c>
      <c r="Y4536" s="58">
        <v>0.82360237670049052</v>
      </c>
      <c r="Z4536" s="58">
        <v>0.90616815601953804</v>
      </c>
    </row>
    <row r="4537" spans="19:26" x14ac:dyDescent="0.2">
      <c r="S4537" s="58">
        <v>4.6290667661708707</v>
      </c>
      <c r="T4537" s="58">
        <v>8.294791309518958</v>
      </c>
      <c r="U4537" s="58">
        <v>4.8871467739785723</v>
      </c>
      <c r="V4537" s="58">
        <v>7.7667188886374072</v>
      </c>
      <c r="W4537" s="58">
        <v>0.76482641602544876</v>
      </c>
      <c r="X4537" s="58">
        <v>0.67979222894527802</v>
      </c>
      <c r="Y4537" s="58">
        <v>0.87105690337124853</v>
      </c>
      <c r="Z4537" s="58">
        <v>0.93454761176538204</v>
      </c>
    </row>
    <row r="4538" spans="19:26" x14ac:dyDescent="0.2">
      <c r="S4538" s="58">
        <v>4.3748950011675403</v>
      </c>
      <c r="T4538" s="58">
        <v>8.494170259945701</v>
      </c>
      <c r="U4538" s="58">
        <v>4.1607751912392592</v>
      </c>
      <c r="V4538" s="58">
        <v>6.2345724260669746</v>
      </c>
      <c r="W4538" s="58">
        <v>0.85040131743220904</v>
      </c>
      <c r="X4538" s="58">
        <v>0.52410098614131062</v>
      </c>
      <c r="Y4538" s="58">
        <v>0.80409339175274464</v>
      </c>
      <c r="Z4538" s="58">
        <v>0.89760590609608337</v>
      </c>
    </row>
    <row r="4539" spans="19:26" x14ac:dyDescent="0.2">
      <c r="S4539" s="58">
        <v>4.4473909690912103</v>
      </c>
      <c r="T4539" s="58">
        <v>8.0440796261436507</v>
      </c>
      <c r="U4539" s="58">
        <v>4.3083020157323686</v>
      </c>
      <c r="V4539" s="58">
        <v>10.407196711207154</v>
      </c>
      <c r="W4539" s="58">
        <v>0.77071429126647706</v>
      </c>
      <c r="X4539" s="58">
        <v>0.74288424427149702</v>
      </c>
      <c r="Y4539" s="58">
        <v>0.82950786717782177</v>
      </c>
      <c r="Z4539" s="58">
        <v>0.9332707115597566</v>
      </c>
    </row>
    <row r="4540" spans="19:26" x14ac:dyDescent="0.2">
      <c r="S4540" s="58">
        <v>5.0899990371968018</v>
      </c>
      <c r="T4540" s="58">
        <v>10.591554676509777</v>
      </c>
      <c r="U4540" s="58">
        <v>4.840496014600018</v>
      </c>
      <c r="V4540" s="58">
        <v>12.840587213383124</v>
      </c>
      <c r="W4540" s="58">
        <v>0.82825098177500167</v>
      </c>
      <c r="X4540" s="58">
        <v>0.77108202598010533</v>
      </c>
      <c r="Y4540" s="58">
        <v>0.87627014360410593</v>
      </c>
      <c r="Z4540" s="58">
        <v>0.91982576673339478</v>
      </c>
    </row>
    <row r="4541" spans="19:26" x14ac:dyDescent="0.2">
      <c r="S4541" s="58">
        <v>5.1774777885536487</v>
      </c>
      <c r="T4541" s="58">
        <v>9.685767920861565</v>
      </c>
      <c r="U4541" s="58">
        <v>4.9341298774203874</v>
      </c>
      <c r="V4541" s="58">
        <v>8.6762007711407509</v>
      </c>
      <c r="W4541" s="58">
        <v>0.71171217922085639</v>
      </c>
      <c r="X4541" s="58">
        <v>0.64277905789873069</v>
      </c>
      <c r="Y4541" s="58">
        <v>0.86914791393010793</v>
      </c>
      <c r="Z4541" s="58">
        <v>0.93140140905048086</v>
      </c>
    </row>
    <row r="4542" spans="19:26" x14ac:dyDescent="0.2">
      <c r="S4542" s="58">
        <v>4.081664961842713</v>
      </c>
      <c r="T4542" s="58">
        <v>7.1165381813651072</v>
      </c>
      <c r="U4542" s="58">
        <v>4.317797069303869</v>
      </c>
      <c r="V4542" s="58">
        <v>8.3750803877918134</v>
      </c>
      <c r="W4542" s="58">
        <v>0.8585498522950783</v>
      </c>
      <c r="X4542" s="58">
        <v>0.6670840808957893</v>
      </c>
      <c r="Y4542" s="58">
        <v>0.8535264810653862</v>
      </c>
      <c r="Z4542" s="58">
        <v>0.92354599458769626</v>
      </c>
    </row>
    <row r="4543" spans="19:26" x14ac:dyDescent="0.2">
      <c r="S4543" s="58">
        <v>5.0404562034142382</v>
      </c>
      <c r="T4543" s="58">
        <v>9.7866580479728871</v>
      </c>
      <c r="U4543" s="58">
        <v>4.9447654419635967</v>
      </c>
      <c r="V4543" s="58">
        <v>10.168649532153076</v>
      </c>
      <c r="W4543" s="58">
        <v>0.78179301559576853</v>
      </c>
      <c r="X4543" s="58">
        <v>0.66825052185707423</v>
      </c>
      <c r="Y4543" s="58">
        <v>0.88625978846770281</v>
      </c>
      <c r="Z4543" s="58">
        <v>0.9231621622472751</v>
      </c>
    </row>
    <row r="4544" spans="19:26" x14ac:dyDescent="0.2">
      <c r="S4544" s="58">
        <v>3.1463026246227517</v>
      </c>
      <c r="T4544" s="58">
        <v>4.5503332880179803</v>
      </c>
      <c r="U4544" s="58">
        <v>3.9444422802079098</v>
      </c>
      <c r="V4544" s="58">
        <v>4.8829351327030253</v>
      </c>
      <c r="W4544" s="58">
        <v>0.87226374858767253</v>
      </c>
      <c r="X4544" s="58">
        <v>0.60935679184449176</v>
      </c>
      <c r="Y4544" s="58">
        <v>0.8772459252288809</v>
      </c>
      <c r="Z4544" s="58">
        <v>0.94845974623209128</v>
      </c>
    </row>
    <row r="4545" spans="19:26" x14ac:dyDescent="0.2">
      <c r="S4545" s="58">
        <v>3.4061629529881725</v>
      </c>
      <c r="T4545" s="58">
        <v>5.2452438311523641</v>
      </c>
      <c r="U4545" s="58">
        <v>3.3605448195623744</v>
      </c>
      <c r="V4545" s="58">
        <v>5.3768120572098042</v>
      </c>
      <c r="W4545" s="58">
        <v>0.86241330807959837</v>
      </c>
      <c r="X4545" s="58">
        <v>0.60049831838505086</v>
      </c>
      <c r="Y4545" s="58">
        <v>0.83713896454137782</v>
      </c>
      <c r="Z4545" s="58">
        <v>0.92967206219272147</v>
      </c>
    </row>
    <row r="4546" spans="19:26" x14ac:dyDescent="0.2">
      <c r="S4546" s="58">
        <v>2.968529309571835</v>
      </c>
      <c r="T4546" s="58">
        <v>4.1889852685848208</v>
      </c>
      <c r="U4546" s="58">
        <v>2.6917696025984141</v>
      </c>
      <c r="V4546" s="58">
        <v>3.7557168177209723</v>
      </c>
      <c r="W4546" s="58">
        <v>0.77039889712710741</v>
      </c>
      <c r="X4546" s="58">
        <v>0.5248383255568857</v>
      </c>
      <c r="Y4546" s="58">
        <v>0.7857552259814502</v>
      </c>
      <c r="Z4546" s="58">
        <v>0.93584256820848799</v>
      </c>
    </row>
    <row r="4547" spans="19:26" x14ac:dyDescent="0.2">
      <c r="S4547" s="58">
        <v>4.4965813991710641</v>
      </c>
      <c r="T4547" s="58">
        <v>8.2970010755240367</v>
      </c>
      <c r="U4547" s="58">
        <v>4.8510737173470275</v>
      </c>
      <c r="V4547" s="58">
        <v>7.8605833805001746</v>
      </c>
      <c r="W4547" s="58">
        <v>0.74276632970088952</v>
      </c>
      <c r="X4547" s="58">
        <v>0.78485901825835369</v>
      </c>
      <c r="Y4547" s="58">
        <v>0.7972041957854008</v>
      </c>
      <c r="Z4547" s="58">
        <v>0.93326078679416569</v>
      </c>
    </row>
    <row r="4548" spans="19:26" x14ac:dyDescent="0.2">
      <c r="S4548" s="58">
        <v>5.2017275699624923</v>
      </c>
      <c r="T4548" s="58">
        <v>10.522364534514969</v>
      </c>
      <c r="U4548" s="58">
        <v>5.2978068515062784</v>
      </c>
      <c r="V4548" s="58">
        <v>11.648740385336806</v>
      </c>
      <c r="W4548" s="58">
        <v>0.76163998778752073</v>
      </c>
      <c r="X4548" s="58">
        <v>0.66441564528613761</v>
      </c>
      <c r="Y4548" s="58">
        <v>0.85963408219227322</v>
      </c>
      <c r="Z4548" s="58">
        <v>0.91793819415753619</v>
      </c>
    </row>
    <row r="4549" spans="19:26" x14ac:dyDescent="0.2">
      <c r="S4549" s="58">
        <v>3.5875110677933084</v>
      </c>
      <c r="T4549" s="58">
        <v>5.6798779585769283</v>
      </c>
      <c r="U4549" s="58">
        <v>3.4653118815786184</v>
      </c>
      <c r="V4549" s="58">
        <v>5.5212648881895028</v>
      </c>
      <c r="W4549" s="58">
        <v>0.83004887973592945</v>
      </c>
      <c r="X4549" s="58">
        <v>0.63096255347829666</v>
      </c>
      <c r="Y4549" s="58">
        <v>0.82811047198653176</v>
      </c>
      <c r="Z4549" s="58">
        <v>0.93160234836934463</v>
      </c>
    </row>
    <row r="4550" spans="19:26" x14ac:dyDescent="0.2">
      <c r="S4550" s="58">
        <v>6.4245944964601458</v>
      </c>
      <c r="T4550" s="58">
        <v>22.669540106930601</v>
      </c>
      <c r="U4550" s="58">
        <v>5.9376128387886782</v>
      </c>
      <c r="V4550" s="58">
        <v>18.639677379826214</v>
      </c>
      <c r="W4550" s="58">
        <v>0.81131652241063423</v>
      </c>
      <c r="X4550" s="58">
        <v>0.71435423249558139</v>
      </c>
      <c r="Y4550" s="58">
        <v>0.80678761561582546</v>
      </c>
      <c r="Z4550" s="58">
        <v>0.88685440512571634</v>
      </c>
    </row>
    <row r="4551" spans="19:26" x14ac:dyDescent="0.2">
      <c r="S4551" s="58">
        <v>2.4709039532022405</v>
      </c>
      <c r="T4551" s="58">
        <v>3.2154471451477722</v>
      </c>
      <c r="U4551" s="58">
        <v>2.8580707973893391</v>
      </c>
      <c r="V4551" s="58">
        <v>3.8829871638992457</v>
      </c>
      <c r="W4551" s="58">
        <v>0.7844152773670352</v>
      </c>
      <c r="X4551" s="58">
        <v>0.51691718127056518</v>
      </c>
      <c r="Y4551" s="58">
        <v>0.77681858635050149</v>
      </c>
      <c r="Z4551" s="58">
        <v>0.9476079967331188</v>
      </c>
    </row>
    <row r="4552" spans="19:26" x14ac:dyDescent="0.2">
      <c r="S4552" s="58">
        <v>6.10874373024118</v>
      </c>
      <c r="T4552" s="58">
        <v>16.523011269253583</v>
      </c>
      <c r="U4552" s="58">
        <v>6.4071238381647815</v>
      </c>
      <c r="V4552" s="58">
        <v>15.474159914319056</v>
      </c>
      <c r="W4552" s="58">
        <v>0.80424829859092017</v>
      </c>
      <c r="X4552" s="58">
        <v>0.71754984785378928</v>
      </c>
      <c r="Y4552" s="58">
        <v>0.85784669395991742</v>
      </c>
      <c r="Z4552" s="58">
        <v>0.89909265086510159</v>
      </c>
    </row>
    <row r="4553" spans="19:26" x14ac:dyDescent="0.2">
      <c r="S4553" s="58">
        <v>3.2825013667131566</v>
      </c>
      <c r="T4553" s="58">
        <v>5.0569242799382721</v>
      </c>
      <c r="U4553" s="58">
        <v>3.4142240350819719</v>
      </c>
      <c r="V4553" s="58">
        <v>5.1585016131944892</v>
      </c>
      <c r="W4553" s="58">
        <v>0.83535882445332144</v>
      </c>
      <c r="X4553" s="58">
        <v>0.74777951681700305</v>
      </c>
      <c r="Y4553" s="58">
        <v>0.77526041824393555</v>
      </c>
      <c r="Z4553" s="58">
        <v>0.93798117272780723</v>
      </c>
    </row>
    <row r="4554" spans="19:26" x14ac:dyDescent="0.2">
      <c r="S4554" s="58">
        <v>6.4770826139462825</v>
      </c>
      <c r="T4554" s="58">
        <v>19.40468560658395</v>
      </c>
      <c r="U4554" s="58">
        <v>6.1695408118231292</v>
      </c>
      <c r="V4554" s="58">
        <v>14.561779667651942</v>
      </c>
      <c r="W4554" s="58">
        <v>0.76119074730641112</v>
      </c>
      <c r="X4554" s="58">
        <v>0.68122954174990191</v>
      </c>
      <c r="Y4554" s="58">
        <v>0.82604075750718009</v>
      </c>
      <c r="Z4554" s="58">
        <v>0.89347317258669334</v>
      </c>
    </row>
    <row r="4555" spans="19:26" x14ac:dyDescent="0.2">
      <c r="S4555" s="58">
        <v>5.1632371712941083</v>
      </c>
      <c r="T4555" s="58">
        <v>10.973458208711811</v>
      </c>
      <c r="U4555" s="58">
        <v>4.3196635033287913</v>
      </c>
      <c r="V4555" s="58">
        <v>9.2399625648380983</v>
      </c>
      <c r="W4555" s="58">
        <v>0.76974414501434574</v>
      </c>
      <c r="X4555" s="58">
        <v>0.73687619814218996</v>
      </c>
      <c r="Y4555" s="58">
        <v>0.82443946992089745</v>
      </c>
      <c r="Z4555" s="58">
        <v>0.91497430332057605</v>
      </c>
    </row>
    <row r="4556" spans="19:26" x14ac:dyDescent="0.2">
      <c r="S4556" s="58">
        <v>4.8639605190680069</v>
      </c>
      <c r="T4556" s="58">
        <v>9.0604723685888651</v>
      </c>
      <c r="U4556" s="58">
        <v>4.2960570027758047</v>
      </c>
      <c r="V4556" s="58">
        <v>6.7460709379424255</v>
      </c>
      <c r="W4556" s="58">
        <v>0.75872880031011702</v>
      </c>
      <c r="X4556" s="58">
        <v>0.58996975627800108</v>
      </c>
      <c r="Y4556" s="58">
        <v>0.87030753099345592</v>
      </c>
      <c r="Z4556" s="58">
        <v>0.92008075290388902</v>
      </c>
    </row>
    <row r="4557" spans="19:26" x14ac:dyDescent="0.2">
      <c r="S4557" s="58">
        <v>3.9790306333565302</v>
      </c>
      <c r="T4557" s="58">
        <v>6.8369727931255042</v>
      </c>
      <c r="U4557" s="58">
        <v>4.0690800807483098</v>
      </c>
      <c r="V4557" s="58">
        <v>7.6996875038906838</v>
      </c>
      <c r="W4557" s="58">
        <v>0.80717608954480113</v>
      </c>
      <c r="X4557" s="58">
        <v>0.71155236089082086</v>
      </c>
      <c r="Y4557" s="58">
        <v>0.80834322660038616</v>
      </c>
      <c r="Z4557" s="58">
        <v>0.92856152905959233</v>
      </c>
    </row>
    <row r="4558" spans="19:26" x14ac:dyDescent="0.2">
      <c r="S4558" s="58">
        <v>4.9020098949500985</v>
      </c>
      <c r="T4558" s="58">
        <v>10.251722288260112</v>
      </c>
      <c r="U4558" s="58">
        <v>5.1454343855902147</v>
      </c>
      <c r="V4558" s="58">
        <v>10.861834649697984</v>
      </c>
      <c r="W4558" s="58">
        <v>0.85364264896965092</v>
      </c>
      <c r="X4558" s="58">
        <v>0.62283611723475762</v>
      </c>
      <c r="Y4558" s="58">
        <v>0.85468754583434714</v>
      </c>
      <c r="Z4558" s="58">
        <v>0.90435357437805641</v>
      </c>
    </row>
    <row r="4559" spans="19:26" x14ac:dyDescent="0.2">
      <c r="S4559" s="58">
        <v>3.3972338173684409</v>
      </c>
      <c r="T4559" s="58">
        <v>5.2324062778184475</v>
      </c>
      <c r="U4559" s="58">
        <v>3.2680780378864425</v>
      </c>
      <c r="V4559" s="58">
        <v>6.6770813968010287</v>
      </c>
      <c r="W4559" s="58">
        <v>0.77185692286273266</v>
      </c>
      <c r="X4559" s="58">
        <v>0.67190897215663259</v>
      </c>
      <c r="Y4559" s="58">
        <v>0.77308279868793417</v>
      </c>
      <c r="Z4559" s="58">
        <v>0.93813577656564973</v>
      </c>
    </row>
    <row r="4560" spans="19:26" x14ac:dyDescent="0.2">
      <c r="S4560" s="58">
        <v>4.6970146039327743</v>
      </c>
      <c r="T4560" s="58">
        <v>9.0881470770322732</v>
      </c>
      <c r="U4560" s="58">
        <v>4.7123547137992512</v>
      </c>
      <c r="V4560" s="58">
        <v>9.1566662425808651</v>
      </c>
      <c r="W4560" s="58">
        <v>0.81721494720494037</v>
      </c>
      <c r="X4560" s="58">
        <v>0.6595587887142752</v>
      </c>
      <c r="Y4560" s="58">
        <v>0.85324453254954391</v>
      </c>
      <c r="Z4560" s="58">
        <v>0.91576912976644143</v>
      </c>
    </row>
    <row r="4561" spans="19:26" x14ac:dyDescent="0.2">
      <c r="S4561" s="58">
        <v>4.5177670003623156</v>
      </c>
      <c r="T4561" s="58">
        <v>8.2024669478023515</v>
      </c>
      <c r="U4561" s="58">
        <v>5.1695990012198374</v>
      </c>
      <c r="V4561" s="58">
        <v>9.251407160978685</v>
      </c>
      <c r="W4561" s="58">
        <v>0.73764357999878905</v>
      </c>
      <c r="X4561" s="58">
        <v>0.75582433600844601</v>
      </c>
      <c r="Y4561" s="58">
        <v>0.81102102219661754</v>
      </c>
      <c r="Z4561" s="58">
        <v>0.93580249682839389</v>
      </c>
    </row>
    <row r="4562" spans="19:26" x14ac:dyDescent="0.2">
      <c r="S4562" s="58">
        <v>3.6277912719906422</v>
      </c>
      <c r="T4562" s="58">
        <v>5.8257828546225134</v>
      </c>
      <c r="U4562" s="58">
        <v>3.6583254903002342</v>
      </c>
      <c r="V4562" s="58">
        <v>6.209168946905832</v>
      </c>
      <c r="W4562" s="58">
        <v>0.83045374620845847</v>
      </c>
      <c r="X4562" s="58">
        <v>0.68241645910560855</v>
      </c>
      <c r="Y4562" s="58">
        <v>0.81848183542529707</v>
      </c>
      <c r="Z4562" s="58">
        <v>0.93386584802753614</v>
      </c>
    </row>
    <row r="4563" spans="19:26" x14ac:dyDescent="0.2">
      <c r="S4563" s="58">
        <v>4.0365837896240828</v>
      </c>
      <c r="T4563" s="58">
        <v>7.1581003778597738</v>
      </c>
      <c r="U4563" s="58">
        <v>4.7164461461550307</v>
      </c>
      <c r="V4563" s="58">
        <v>6.108098960076493</v>
      </c>
      <c r="W4563" s="58">
        <v>0.82815931629214135</v>
      </c>
      <c r="X4563" s="58">
        <v>0.73746419413337594</v>
      </c>
      <c r="Y4563" s="58">
        <v>0.80076254268983182</v>
      </c>
      <c r="Z4563" s="58">
        <v>0.92350692856562133</v>
      </c>
    </row>
    <row r="4564" spans="19:26" x14ac:dyDescent="0.2">
      <c r="S4564" s="58">
        <v>4.7741861039768381</v>
      </c>
      <c r="T4564" s="58">
        <v>8.9234917283206343</v>
      </c>
      <c r="U4564" s="58">
        <v>5.3058810531861216</v>
      </c>
      <c r="V4564" s="58">
        <v>8.9005184599087048</v>
      </c>
      <c r="W4564" s="58">
        <v>0.77197130995997498</v>
      </c>
      <c r="X4564" s="58">
        <v>0.81625868733667828</v>
      </c>
      <c r="Y4564" s="58">
        <v>0.86274628459629443</v>
      </c>
      <c r="Z4564" s="58">
        <v>0.94143914112782701</v>
      </c>
    </row>
    <row r="4565" spans="19:26" x14ac:dyDescent="0.2">
      <c r="S4565" s="58">
        <v>5.439220695748606</v>
      </c>
      <c r="T4565" s="58">
        <v>13.557812773514888</v>
      </c>
      <c r="U4565" s="58">
        <v>5.5790552984099486</v>
      </c>
      <c r="V4565" s="58">
        <v>13.932867137320148</v>
      </c>
      <c r="W4565" s="58">
        <v>0.80271535051687626</v>
      </c>
      <c r="X4565" s="58">
        <v>0.57227462720565447</v>
      </c>
      <c r="Y4565" s="58">
        <v>0.79997430800100366</v>
      </c>
      <c r="Z4565" s="58">
        <v>0.89145801945350711</v>
      </c>
    </row>
    <row r="4566" spans="19:26" x14ac:dyDescent="0.2">
      <c r="S4566" s="58">
        <v>5.1264241502208243</v>
      </c>
      <c r="T4566" s="58">
        <v>10.567001325055912</v>
      </c>
      <c r="U4566" s="58">
        <v>5.6702308384337989</v>
      </c>
      <c r="V4566" s="58">
        <v>12.660381334277174</v>
      </c>
      <c r="W4566" s="58">
        <v>0.8087452932166892</v>
      </c>
      <c r="X4566" s="58">
        <v>0.66820755860242653</v>
      </c>
      <c r="Y4566" s="58">
        <v>0.87433992485545298</v>
      </c>
      <c r="Z4566" s="58">
        <v>0.91380011167678254</v>
      </c>
    </row>
    <row r="4567" spans="19:26" x14ac:dyDescent="0.2">
      <c r="S4567" s="58">
        <v>7.4297055123696074</v>
      </c>
      <c r="T4567" s="58">
        <v>30.318454057370776</v>
      </c>
      <c r="U4567" s="58">
        <v>7.609966607212244</v>
      </c>
      <c r="V4567" s="58">
        <v>49.178244547715124</v>
      </c>
      <c r="W4567" s="58">
        <v>0.77195801392130425</v>
      </c>
      <c r="X4567" s="58">
        <v>0.55507225110857394</v>
      </c>
      <c r="Y4567" s="58">
        <v>0.84831215139147353</v>
      </c>
      <c r="Z4567" s="58">
        <v>0.88171660736085233</v>
      </c>
    </row>
    <row r="4568" spans="19:26" x14ac:dyDescent="0.2">
      <c r="S4568" s="58">
        <v>3.5173873826074917</v>
      </c>
      <c r="T4568" s="58">
        <v>5.557241437936737</v>
      </c>
      <c r="U4568" s="58">
        <v>3.2225456795344445</v>
      </c>
      <c r="V4568" s="58">
        <v>5.836068101598606</v>
      </c>
      <c r="W4568" s="58">
        <v>0.79898528917711842</v>
      </c>
      <c r="X4568" s="58">
        <v>0.60908247518117598</v>
      </c>
      <c r="Y4568" s="58">
        <v>0.78857698866737103</v>
      </c>
      <c r="Z4568" s="58">
        <v>0.92593269148123158</v>
      </c>
    </row>
    <row r="4569" spans="19:26" x14ac:dyDescent="0.2">
      <c r="S4569" s="58">
        <v>3.3258039248027473</v>
      </c>
      <c r="T4569" s="58">
        <v>5.0723700495277804</v>
      </c>
      <c r="U4569" s="58">
        <v>2.6304206220650528</v>
      </c>
      <c r="V4569" s="58">
        <v>4.0028981149346219</v>
      </c>
      <c r="W4569" s="58">
        <v>0.80384930456816184</v>
      </c>
      <c r="X4569" s="58">
        <v>0.64365063089504115</v>
      </c>
      <c r="Y4569" s="58">
        <v>0.7875028168704411</v>
      </c>
      <c r="Z4569" s="58">
        <v>0.93464769793811708</v>
      </c>
    </row>
    <row r="4570" spans="19:26" x14ac:dyDescent="0.2">
      <c r="S4570" s="58">
        <v>5.0002348065480176</v>
      </c>
      <c r="T4570" s="58">
        <v>10.367910526236145</v>
      </c>
      <c r="U4570" s="58">
        <v>5.2367574618058574</v>
      </c>
      <c r="V4570" s="58">
        <v>9.7597091560464833</v>
      </c>
      <c r="W4570" s="58">
        <v>0.83823879687099767</v>
      </c>
      <c r="X4570" s="58">
        <v>0.69823439433333123</v>
      </c>
      <c r="Y4570" s="58">
        <v>0.86984481445502693</v>
      </c>
      <c r="Z4570" s="58">
        <v>0.91297154565670691</v>
      </c>
    </row>
    <row r="4571" spans="19:26" x14ac:dyDescent="0.2">
      <c r="S4571" s="58">
        <v>4.4419043648870797</v>
      </c>
      <c r="T4571" s="58">
        <v>7.9208033654288981</v>
      </c>
      <c r="U4571" s="58">
        <v>4.2254073408503929</v>
      </c>
      <c r="V4571" s="58">
        <v>8.3795014608242973</v>
      </c>
      <c r="W4571" s="58">
        <v>0.80078071347828672</v>
      </c>
      <c r="X4571" s="58">
        <v>0.65468663455501641</v>
      </c>
      <c r="Y4571" s="58">
        <v>0.86976436275821378</v>
      </c>
      <c r="Z4571" s="58">
        <v>0.92766150555149207</v>
      </c>
    </row>
    <row r="4572" spans="19:26" x14ac:dyDescent="0.2">
      <c r="S4572" s="58">
        <v>4.0772381614881885</v>
      </c>
      <c r="T4572" s="58">
        <v>6.5684843215487563</v>
      </c>
      <c r="U4572" s="58">
        <v>3.9278987478061951</v>
      </c>
      <c r="V4572" s="58">
        <v>8.1692797775319992</v>
      </c>
      <c r="W4572" s="58">
        <v>0.74637666332244046</v>
      </c>
      <c r="X4572" s="58">
        <v>0.62135287990905863</v>
      </c>
      <c r="Y4572" s="58">
        <v>0.86563751744984374</v>
      </c>
      <c r="Z4572" s="58">
        <v>0.94611415281496081</v>
      </c>
    </row>
    <row r="4573" spans="19:26" x14ac:dyDescent="0.2">
      <c r="S4573" s="58">
        <v>3.9893244858083148</v>
      </c>
      <c r="T4573" s="58">
        <v>6.9598224019877897</v>
      </c>
      <c r="U4573" s="58">
        <v>3.7035600428949671</v>
      </c>
      <c r="V4573" s="58">
        <v>6.7507976998408532</v>
      </c>
      <c r="W4573" s="58">
        <v>0.82621081280727393</v>
      </c>
      <c r="X4573" s="58">
        <v>0.65899397058842824</v>
      </c>
      <c r="Y4573" s="58">
        <v>0.8060603977795352</v>
      </c>
      <c r="Z4573" s="58">
        <v>0.91912895764991398</v>
      </c>
    </row>
    <row r="4574" spans="19:26" x14ac:dyDescent="0.2">
      <c r="S4574" s="58">
        <v>4.0851036144590536</v>
      </c>
      <c r="T4574" s="58">
        <v>6.7917104708006502</v>
      </c>
      <c r="U4574" s="58">
        <v>3.9356103227009842</v>
      </c>
      <c r="V4574" s="58">
        <v>6.478665732471236</v>
      </c>
      <c r="W4574" s="58">
        <v>0.73087072224310012</v>
      </c>
      <c r="X4574" s="58">
        <v>0.71094127013094288</v>
      </c>
      <c r="Y4574" s="58">
        <v>0.81105193033273282</v>
      </c>
      <c r="Z4574" s="58">
        <v>0.94564299290272436</v>
      </c>
    </row>
    <row r="4575" spans="19:26" x14ac:dyDescent="0.2">
      <c r="S4575" s="58">
        <v>3.1266416912310162</v>
      </c>
      <c r="T4575" s="58">
        <v>4.4944489846140838</v>
      </c>
      <c r="U4575" s="58">
        <v>3.3555925984250146</v>
      </c>
      <c r="V4575" s="58">
        <v>3.9572940333527846</v>
      </c>
      <c r="W4575" s="58">
        <v>0.81364120230602999</v>
      </c>
      <c r="X4575" s="58">
        <v>0.58060560627624591</v>
      </c>
      <c r="Y4575" s="58">
        <v>0.83924632805091481</v>
      </c>
      <c r="Z4575" s="58">
        <v>0.94630554631999797</v>
      </c>
    </row>
    <row r="4576" spans="19:26" x14ac:dyDescent="0.2">
      <c r="S4576" s="58">
        <v>7.3492035966635996</v>
      </c>
      <c r="T4576" s="58">
        <v>31.701530605718432</v>
      </c>
      <c r="U4576" s="58">
        <v>7.0724803259021023</v>
      </c>
      <c r="V4576" s="58">
        <v>30.444102943057</v>
      </c>
      <c r="W4576" s="58">
        <v>0.7413941996729011</v>
      </c>
      <c r="X4576" s="58">
        <v>0.64447279095738885</v>
      </c>
      <c r="Y4576" s="58">
        <v>0.80258205742268163</v>
      </c>
      <c r="Z4576" s="58">
        <v>0.88269681149767709</v>
      </c>
    </row>
    <row r="4577" spans="19:26" x14ac:dyDescent="0.2">
      <c r="S4577" s="58">
        <v>3.8225170226473368</v>
      </c>
      <c r="T4577" s="58">
        <v>6.248142227816742</v>
      </c>
      <c r="U4577" s="58">
        <v>3.5535016048686812</v>
      </c>
      <c r="V4577" s="58">
        <v>5.0790689055142604</v>
      </c>
      <c r="W4577" s="58">
        <v>0.81022317445590786</v>
      </c>
      <c r="X4577" s="58">
        <v>0.59047920721770641</v>
      </c>
      <c r="Y4577" s="58">
        <v>0.83461560057477324</v>
      </c>
      <c r="Z4577" s="58">
        <v>0.92547109200402444</v>
      </c>
    </row>
    <row r="4578" spans="19:26" x14ac:dyDescent="0.2">
      <c r="S4578" s="58">
        <v>6.2838038117651704</v>
      </c>
      <c r="T4578" s="58">
        <v>17.431079337773539</v>
      </c>
      <c r="U4578" s="58">
        <v>5.6084760262526823</v>
      </c>
      <c r="V4578" s="58">
        <v>14.158193111973276</v>
      </c>
      <c r="W4578" s="58">
        <v>0.82275759367478196</v>
      </c>
      <c r="X4578" s="58">
        <v>0.62425240719132091</v>
      </c>
      <c r="Y4578" s="58">
        <v>0.88646438760725588</v>
      </c>
      <c r="Z4578" s="58">
        <v>0.8939985945692327</v>
      </c>
    </row>
    <row r="4579" spans="19:26" x14ac:dyDescent="0.2">
      <c r="S4579" s="58">
        <v>3.2409242003223384</v>
      </c>
      <c r="T4579" s="58">
        <v>4.8749229671941281</v>
      </c>
      <c r="U4579" s="58">
        <v>3.0088952789576613</v>
      </c>
      <c r="V4579" s="58">
        <v>4.339197997721743</v>
      </c>
      <c r="W4579" s="58">
        <v>0.87943567773204601</v>
      </c>
      <c r="X4579" s="58">
        <v>0.6347808230119294</v>
      </c>
      <c r="Y4579" s="58">
        <v>0.83068848617121549</v>
      </c>
      <c r="Z4579" s="58">
        <v>0.93474870462170911</v>
      </c>
    </row>
    <row r="4580" spans="19:26" x14ac:dyDescent="0.2">
      <c r="S4580" s="58">
        <v>4.6442765971281412</v>
      </c>
      <c r="T4580" s="58">
        <v>8.6062952575877905</v>
      </c>
      <c r="U4580" s="58">
        <v>4.9583421431946775</v>
      </c>
      <c r="V4580" s="58">
        <v>8.0782911694979411</v>
      </c>
      <c r="W4580" s="58">
        <v>0.81476078260010698</v>
      </c>
      <c r="X4580" s="58">
        <v>0.70595642260527858</v>
      </c>
      <c r="Y4580" s="58">
        <v>0.88392626407585884</v>
      </c>
      <c r="Z4580" s="58">
        <v>0.92859609079880379</v>
      </c>
    </row>
    <row r="4581" spans="19:26" x14ac:dyDescent="0.2">
      <c r="S4581" s="58">
        <v>3.6545955780962629</v>
      </c>
      <c r="T4581" s="58">
        <v>5.7774813990274936</v>
      </c>
      <c r="U4581" s="58">
        <v>3.4627871075020003</v>
      </c>
      <c r="V4581" s="58">
        <v>6.3070273451892325</v>
      </c>
      <c r="W4581" s="58">
        <v>0.82457055523446277</v>
      </c>
      <c r="X4581" s="58">
        <v>0.54976253677777931</v>
      </c>
      <c r="Y4581" s="58">
        <v>0.84790541410307396</v>
      </c>
      <c r="Z4581" s="58">
        <v>0.92510509382076911</v>
      </c>
    </row>
    <row r="4582" spans="19:26" x14ac:dyDescent="0.2">
      <c r="S4582" s="58">
        <v>4.4595212899523053</v>
      </c>
      <c r="T4582" s="58">
        <v>7.6746296223127448</v>
      </c>
      <c r="U4582" s="58">
        <v>4.0220726971410494</v>
      </c>
      <c r="V4582" s="58">
        <v>7.5632704929893579</v>
      </c>
      <c r="W4582" s="58">
        <v>0.7430656735771376</v>
      </c>
      <c r="X4582" s="58">
        <v>0.6897330962390521</v>
      </c>
      <c r="Y4582" s="58">
        <v>0.86058649991281921</v>
      </c>
      <c r="Z4582" s="58">
        <v>0.94380393299853238</v>
      </c>
    </row>
    <row r="4583" spans="19:26" x14ac:dyDescent="0.2">
      <c r="S4583" s="58">
        <v>5.7936521178336386</v>
      </c>
      <c r="T4583" s="58">
        <v>14.127671563301829</v>
      </c>
      <c r="U4583" s="58">
        <v>6.9766010174660575</v>
      </c>
      <c r="V4583" s="58">
        <v>22.226555106929549</v>
      </c>
      <c r="W4583" s="58">
        <v>0.75013732104170316</v>
      </c>
      <c r="X4583" s="58">
        <v>0.79909803693104664</v>
      </c>
      <c r="Y4583" s="58">
        <v>0.81918481653576192</v>
      </c>
      <c r="Z4583" s="58">
        <v>0.9101062900554211</v>
      </c>
    </row>
    <row r="4584" spans="19:26" x14ac:dyDescent="0.2">
      <c r="S4584" s="58">
        <v>3.5101737260687349</v>
      </c>
      <c r="T4584" s="58">
        <v>5.4628908682127166</v>
      </c>
      <c r="U4584" s="58">
        <v>3.7385654657894531</v>
      </c>
      <c r="V4584" s="58">
        <v>5.4136711632502603</v>
      </c>
      <c r="W4584" s="58">
        <v>0.81870441066567767</v>
      </c>
      <c r="X4584" s="58">
        <v>0.59168742621660775</v>
      </c>
      <c r="Y4584" s="58">
        <v>0.82376976622137654</v>
      </c>
      <c r="Z4584" s="58">
        <v>0.92982039108974901</v>
      </c>
    </row>
    <row r="4585" spans="19:26" x14ac:dyDescent="0.2">
      <c r="S4585" s="58">
        <v>4.1623932823843477</v>
      </c>
      <c r="T4585" s="58">
        <v>6.9358716978330603</v>
      </c>
      <c r="U4585" s="58">
        <v>4.4655581433648557</v>
      </c>
      <c r="V4585" s="58">
        <v>7.6861580949852488</v>
      </c>
      <c r="W4585" s="58">
        <v>0.70005622954176738</v>
      </c>
      <c r="X4585" s="58">
        <v>0.53905396259765959</v>
      </c>
      <c r="Y4585" s="58">
        <v>0.79571963326140038</v>
      </c>
      <c r="Z4585" s="58">
        <v>0.92469267102511565</v>
      </c>
    </row>
    <row r="4586" spans="19:26" x14ac:dyDescent="0.2">
      <c r="S4586" s="58">
        <v>3.6369521475599424</v>
      </c>
      <c r="T4586" s="58">
        <v>5.6225641384676264</v>
      </c>
      <c r="U4586" s="58">
        <v>3.5017863739601141</v>
      </c>
      <c r="V4586" s="58">
        <v>5.1910345250521033</v>
      </c>
      <c r="W4586" s="58">
        <v>0.80422137820667894</v>
      </c>
      <c r="X4586" s="58">
        <v>0.68162264043118159</v>
      </c>
      <c r="Y4586" s="58">
        <v>0.86516222149232391</v>
      </c>
      <c r="Z4586" s="58">
        <v>0.953723384625632</v>
      </c>
    </row>
    <row r="4587" spans="19:26" x14ac:dyDescent="0.2">
      <c r="S4587" s="58">
        <v>3.1061144510164489</v>
      </c>
      <c r="T4587" s="58">
        <v>4.5107070005855698</v>
      </c>
      <c r="U4587" s="58">
        <v>2.9960706605336589</v>
      </c>
      <c r="V4587" s="58">
        <v>4.4021553626094931</v>
      </c>
      <c r="W4587" s="58">
        <v>0.82906863443220413</v>
      </c>
      <c r="X4587" s="58">
        <v>0.58785765240513699</v>
      </c>
      <c r="Y4587" s="58">
        <v>0.8183070076622756</v>
      </c>
      <c r="Z4587" s="58">
        <v>0.93860691939318375</v>
      </c>
    </row>
    <row r="4588" spans="19:26" x14ac:dyDescent="0.2">
      <c r="S4588" s="58">
        <v>7.9347284411749657</v>
      </c>
      <c r="T4588" s="58">
        <v>26.736371623677716</v>
      </c>
      <c r="U4588" s="58">
        <v>6.4499544483991595</v>
      </c>
      <c r="V4588" s="58">
        <v>29.101324014501682</v>
      </c>
      <c r="W4588" s="58">
        <v>0.6759317855740633</v>
      </c>
      <c r="X4588" s="58">
        <v>0.55458260260635306</v>
      </c>
      <c r="Y4588" s="58">
        <v>0.83948350625989809</v>
      </c>
      <c r="Z4588" s="58">
        <v>0.88868450202660076</v>
      </c>
    </row>
    <row r="4589" spans="19:26" x14ac:dyDescent="0.2">
      <c r="S4589" s="58">
        <v>3.3103448244983196</v>
      </c>
      <c r="T4589" s="58">
        <v>5.0011606873787064</v>
      </c>
      <c r="U4589" s="58">
        <v>3.9857419969584962</v>
      </c>
      <c r="V4589" s="58">
        <v>5.3145663250458908</v>
      </c>
      <c r="W4589" s="58">
        <v>0.80891159200867979</v>
      </c>
      <c r="X4589" s="58">
        <v>0.60862574190373886</v>
      </c>
      <c r="Y4589" s="58">
        <v>0.80213160515886139</v>
      </c>
      <c r="Z4589" s="58">
        <v>0.93402344907385304</v>
      </c>
    </row>
    <row r="4590" spans="19:26" x14ac:dyDescent="0.2">
      <c r="S4590" s="58">
        <v>4.7506521563450264</v>
      </c>
      <c r="T4590" s="58">
        <v>8.888336297201505</v>
      </c>
      <c r="U4590" s="58">
        <v>4.1305752658949624</v>
      </c>
      <c r="V4590" s="58">
        <v>6.0925723757189871</v>
      </c>
      <c r="W4590" s="58">
        <v>0.76143544314994915</v>
      </c>
      <c r="X4590" s="58">
        <v>0.63033862887858449</v>
      </c>
      <c r="Y4590" s="58">
        <v>0.847487673912657</v>
      </c>
      <c r="Z4590" s="58">
        <v>0.92109492764671452</v>
      </c>
    </row>
    <row r="4591" spans="19:26" x14ac:dyDescent="0.2">
      <c r="S4591" s="58">
        <v>7.2465425859391477</v>
      </c>
      <c r="T4591" s="58">
        <v>66.120358850933584</v>
      </c>
      <c r="U4591" s="58">
        <v>6.1394591402287482</v>
      </c>
      <c r="V4591" s="58">
        <v>49.875951083948642</v>
      </c>
      <c r="W4591" s="58">
        <v>0.86081400585907941</v>
      </c>
      <c r="X4591" s="58">
        <v>0.60632700323023836</v>
      </c>
      <c r="Y4591" s="58">
        <v>0.77532969205167213</v>
      </c>
      <c r="Z4591" s="58">
        <v>0.87297715344631244</v>
      </c>
    </row>
    <row r="4592" spans="19:26" x14ac:dyDescent="0.2">
      <c r="S4592" s="58">
        <v>4.8790801534534003</v>
      </c>
      <c r="T4592" s="58">
        <v>10.1733168676665</v>
      </c>
      <c r="U4592" s="58">
        <v>4.6996400686529762</v>
      </c>
      <c r="V4592" s="58">
        <v>11.60635267946197</v>
      </c>
      <c r="W4592" s="58">
        <v>0.80895102535300978</v>
      </c>
      <c r="X4592" s="58">
        <v>0.61626366916782838</v>
      </c>
      <c r="Y4592" s="58">
        <v>0.81995062965872878</v>
      </c>
      <c r="Z4592" s="58">
        <v>0.9038926889180019</v>
      </c>
    </row>
    <row r="4593" spans="19:26" x14ac:dyDescent="0.2">
      <c r="S4593" s="58">
        <v>5.3676074648764329</v>
      </c>
      <c r="T4593" s="58">
        <v>10.619316283149491</v>
      </c>
      <c r="U4593" s="58">
        <v>5.1029462235233565</v>
      </c>
      <c r="V4593" s="58">
        <v>8.6029756245521085</v>
      </c>
      <c r="W4593" s="58">
        <v>0.68984683056073559</v>
      </c>
      <c r="X4593" s="58">
        <v>0.70258985614936753</v>
      </c>
      <c r="Y4593" s="58">
        <v>0.82691494977955637</v>
      </c>
      <c r="Z4593" s="58">
        <v>0.92893706247168817</v>
      </c>
    </row>
    <row r="4594" spans="19:26" x14ac:dyDescent="0.2">
      <c r="S4594" s="58">
        <v>4.4139894803667472</v>
      </c>
      <c r="T4594" s="58">
        <v>8.0767563912100773</v>
      </c>
      <c r="U4594" s="58">
        <v>4.0473009932685562</v>
      </c>
      <c r="V4594" s="58">
        <v>5.7670063762496042</v>
      </c>
      <c r="W4594" s="58">
        <v>0.76989681224231654</v>
      </c>
      <c r="X4594" s="58">
        <v>0.65667094717025143</v>
      </c>
      <c r="Y4594" s="58">
        <v>0.81083703999097168</v>
      </c>
      <c r="Z4594" s="58">
        <v>0.92041563130350257</v>
      </c>
    </row>
    <row r="4595" spans="19:26" x14ac:dyDescent="0.2">
      <c r="S4595" s="58">
        <v>4.9480245327663255</v>
      </c>
      <c r="T4595" s="58">
        <v>10.437526437850222</v>
      </c>
      <c r="U4595" s="58">
        <v>4.8493804469912725</v>
      </c>
      <c r="V4595" s="58">
        <v>11.781344010327018</v>
      </c>
      <c r="W4595" s="58">
        <v>0.87221897063667497</v>
      </c>
      <c r="X4595" s="58">
        <v>0.75538284149731094</v>
      </c>
      <c r="Y4595" s="58">
        <v>0.87067943333901987</v>
      </c>
      <c r="Z4595" s="58">
        <v>0.91336979941904572</v>
      </c>
    </row>
    <row r="4596" spans="19:26" x14ac:dyDescent="0.2">
      <c r="S4596" s="58">
        <v>4.4071701295324059</v>
      </c>
      <c r="T4596" s="58">
        <v>8.9167015846168685</v>
      </c>
      <c r="U4596" s="58">
        <v>3.847997677573491</v>
      </c>
      <c r="V4596" s="58">
        <v>7.2323218042684108</v>
      </c>
      <c r="W4596" s="58">
        <v>0.87367654160908381</v>
      </c>
      <c r="X4596" s="58">
        <v>0.67738603873544878</v>
      </c>
      <c r="Y4596" s="58">
        <v>0.78941471950824038</v>
      </c>
      <c r="Z4596" s="58">
        <v>0.90267481143391881</v>
      </c>
    </row>
    <row r="4597" spans="19:26" x14ac:dyDescent="0.2">
      <c r="S4597" s="58">
        <v>4.6799003709998184</v>
      </c>
      <c r="T4597" s="58">
        <v>9.1609193396711621</v>
      </c>
      <c r="U4597" s="58">
        <v>4.890203668636234</v>
      </c>
      <c r="V4597" s="58">
        <v>10.380300274455793</v>
      </c>
      <c r="W4597" s="58">
        <v>0.77438970333913149</v>
      </c>
      <c r="X4597" s="58">
        <v>0.64034976693258094</v>
      </c>
      <c r="Y4597" s="58">
        <v>0.80637389842444307</v>
      </c>
      <c r="Z4597" s="58">
        <v>0.91159769518960343</v>
      </c>
    </row>
    <row r="4598" spans="19:26" x14ac:dyDescent="0.2">
      <c r="S4598" s="58">
        <v>5.8102303219970111</v>
      </c>
      <c r="T4598" s="58">
        <v>15.043769843315967</v>
      </c>
      <c r="U4598" s="58">
        <v>5.4596305268048297</v>
      </c>
      <c r="V4598" s="58">
        <v>14.531192015885379</v>
      </c>
      <c r="W4598" s="58">
        <v>0.83120938169728942</v>
      </c>
      <c r="X4598" s="58">
        <v>0.57822259464341341</v>
      </c>
      <c r="Y4598" s="58">
        <v>0.85771351872824531</v>
      </c>
      <c r="Z4598" s="58">
        <v>0.89247061048282317</v>
      </c>
    </row>
    <row r="4599" spans="19:26" x14ac:dyDescent="0.2">
      <c r="S4599" s="58">
        <v>5.648823224178404</v>
      </c>
      <c r="T4599" s="58">
        <v>13.567147566013887</v>
      </c>
      <c r="U4599" s="58">
        <v>5.3736835044391036</v>
      </c>
      <c r="V4599" s="58">
        <v>10.865430958565804</v>
      </c>
      <c r="W4599" s="58">
        <v>0.72698979496998517</v>
      </c>
      <c r="X4599" s="58">
        <v>0.80110905164399182</v>
      </c>
      <c r="Y4599" s="58">
        <v>0.78862855311438396</v>
      </c>
      <c r="Z4599" s="58">
        <v>0.91008268243739399</v>
      </c>
    </row>
    <row r="4600" spans="19:26" x14ac:dyDescent="0.2">
      <c r="S4600" s="58">
        <v>4.1241493387957995</v>
      </c>
      <c r="T4600" s="58">
        <v>6.8979495763437138</v>
      </c>
      <c r="U4600" s="58">
        <v>3.666341869714671</v>
      </c>
      <c r="V4600" s="58">
        <v>5.8458376731100303</v>
      </c>
      <c r="W4600" s="58">
        <v>0.80844041093109464</v>
      </c>
      <c r="X4600" s="58">
        <v>0.63632272893425779</v>
      </c>
      <c r="Y4600" s="58">
        <v>0.88212618983610414</v>
      </c>
      <c r="Z4600" s="58">
        <v>0.93510699236677242</v>
      </c>
    </row>
    <row r="4601" spans="19:26" x14ac:dyDescent="0.2">
      <c r="S4601" s="58">
        <v>6.2853457086192464</v>
      </c>
      <c r="T4601" s="58">
        <v>19.262695672178513</v>
      </c>
      <c r="U4601" s="58">
        <v>6.9867781319941518</v>
      </c>
      <c r="V4601" s="58">
        <v>20.61291012820848</v>
      </c>
      <c r="W4601" s="58">
        <v>0.76394816797664022</v>
      </c>
      <c r="X4601" s="58">
        <v>0.6851111704930084</v>
      </c>
      <c r="Y4601" s="58">
        <v>0.79888483771474672</v>
      </c>
      <c r="Z4601" s="58">
        <v>0.89116233463494643</v>
      </c>
    </row>
    <row r="4602" spans="19:26" x14ac:dyDescent="0.2">
      <c r="S4602" s="58">
        <v>4.3620851172628816</v>
      </c>
      <c r="T4602" s="58">
        <v>7.4702489255775575</v>
      </c>
      <c r="U4602" s="58">
        <v>4.9046282960866474</v>
      </c>
      <c r="V4602" s="58">
        <v>7.6449003275524587</v>
      </c>
      <c r="W4602" s="58">
        <v>0.74644310152920901</v>
      </c>
      <c r="X4602" s="58">
        <v>0.67429821864484463</v>
      </c>
      <c r="Y4602" s="58">
        <v>0.84942881709154128</v>
      </c>
      <c r="Z4602" s="58">
        <v>0.94020076185068902</v>
      </c>
    </row>
    <row r="4603" spans="19:26" x14ac:dyDescent="0.2">
      <c r="S4603" s="58">
        <v>4.3768778288285626</v>
      </c>
      <c r="T4603" s="58">
        <v>7.4764342009318927</v>
      </c>
      <c r="U4603" s="58">
        <v>4.187227429208308</v>
      </c>
      <c r="V4603" s="58">
        <v>8.4561884566226819</v>
      </c>
      <c r="W4603" s="58">
        <v>0.76792384810218395</v>
      </c>
      <c r="X4603" s="58">
        <v>0.63161180985592758</v>
      </c>
      <c r="Y4603" s="58">
        <v>0.87702213515163041</v>
      </c>
      <c r="Z4603" s="58">
        <v>0.93594023321609421</v>
      </c>
    </row>
    <row r="4604" spans="19:26" x14ac:dyDescent="0.2">
      <c r="S4604" s="58">
        <v>6.432137335498294</v>
      </c>
      <c r="T4604" s="58">
        <v>18.915200998651631</v>
      </c>
      <c r="U4604" s="58">
        <v>6.7917015058263503</v>
      </c>
      <c r="V4604" s="58">
        <v>20.909242760882286</v>
      </c>
      <c r="W4604" s="58">
        <v>0.80466489349847581</v>
      </c>
      <c r="X4604" s="58">
        <v>0.56553106543973275</v>
      </c>
      <c r="Y4604" s="58">
        <v>0.86498942538318946</v>
      </c>
      <c r="Z4604" s="58">
        <v>0.88896910695754428</v>
      </c>
    </row>
    <row r="4605" spans="19:26" x14ac:dyDescent="0.2">
      <c r="S4605" s="58">
        <v>4.2943553747647618</v>
      </c>
      <c r="T4605" s="58">
        <v>7.4021306587237783</v>
      </c>
      <c r="U4605" s="58">
        <v>4.5579275964289341</v>
      </c>
      <c r="V4605" s="58">
        <v>6.9645768414470668</v>
      </c>
      <c r="W4605" s="58">
        <v>0.75477488190074182</v>
      </c>
      <c r="X4605" s="58">
        <v>0.7570366989136621</v>
      </c>
      <c r="Y4605" s="58">
        <v>0.83537621157298125</v>
      </c>
      <c r="Z4605" s="58">
        <v>0.94570984427182714</v>
      </c>
    </row>
    <row r="4606" spans="19:26" x14ac:dyDescent="0.2">
      <c r="S4606" s="58">
        <v>3.8532278343883823</v>
      </c>
      <c r="T4606" s="58">
        <v>6.4310307184086559</v>
      </c>
      <c r="U4606" s="58">
        <v>4.1847296792036657</v>
      </c>
      <c r="V4606" s="58">
        <v>6.248008475019307</v>
      </c>
      <c r="W4606" s="58">
        <v>0.81931942330979113</v>
      </c>
      <c r="X4606" s="58">
        <v>0.74596568947236275</v>
      </c>
      <c r="Y4606" s="58">
        <v>0.8207302959948356</v>
      </c>
      <c r="Z4606" s="58">
        <v>0.93704775906350446</v>
      </c>
    </row>
    <row r="4607" spans="19:26" x14ac:dyDescent="0.2">
      <c r="S4607" s="58">
        <v>3.7068180747649286</v>
      </c>
      <c r="T4607" s="58">
        <v>6.0831040306584612</v>
      </c>
      <c r="U4607" s="58">
        <v>3.4320188304489121</v>
      </c>
      <c r="V4607" s="58">
        <v>5.1163955996277517</v>
      </c>
      <c r="W4607" s="58">
        <v>0.77079697253556068</v>
      </c>
      <c r="X4607" s="58">
        <v>0.55985950913698457</v>
      </c>
      <c r="Y4607" s="58">
        <v>0.7707670689707713</v>
      </c>
      <c r="Z4607" s="58">
        <v>0.91585776082450565</v>
      </c>
    </row>
    <row r="4608" spans="19:26" x14ac:dyDescent="0.2">
      <c r="S4608" s="58">
        <v>4.1910465364120357</v>
      </c>
      <c r="T4608" s="58">
        <v>7.2183341410483859</v>
      </c>
      <c r="U4608" s="58">
        <v>3.9715908049066297</v>
      </c>
      <c r="V4608" s="58">
        <v>6.4440252358880192</v>
      </c>
      <c r="W4608" s="58">
        <v>0.82898647195113662</v>
      </c>
      <c r="X4608" s="58">
        <v>0.78137060294789584</v>
      </c>
      <c r="Y4608" s="58">
        <v>0.87636090366806585</v>
      </c>
      <c r="Z4608" s="58">
        <v>0.94456990594642032</v>
      </c>
    </row>
    <row r="4609" spans="19:26" x14ac:dyDescent="0.2">
      <c r="S4609" s="58">
        <v>3.5071596495396244</v>
      </c>
      <c r="T4609" s="58">
        <v>5.4105512286267423</v>
      </c>
      <c r="U4609" s="58">
        <v>2.9532181316104382</v>
      </c>
      <c r="V4609" s="58">
        <v>4.6193393505001721</v>
      </c>
      <c r="W4609" s="58">
        <v>0.80476723210145795</v>
      </c>
      <c r="X4609" s="58">
        <v>0.67252398280077974</v>
      </c>
      <c r="Y4609" s="58">
        <v>0.82759514533019529</v>
      </c>
      <c r="Z4609" s="58">
        <v>0.94500126289468267</v>
      </c>
    </row>
    <row r="4610" spans="19:26" x14ac:dyDescent="0.2">
      <c r="S4610" s="58">
        <v>3.5023972380538195</v>
      </c>
      <c r="T4610" s="58">
        <v>5.6520576667598856</v>
      </c>
      <c r="U4610" s="58">
        <v>3.2995515027739377</v>
      </c>
      <c r="V4610" s="58">
        <v>5.1894355447736178</v>
      </c>
      <c r="W4610" s="58">
        <v>0.85153971406716</v>
      </c>
      <c r="X4610" s="58">
        <v>0.73640674981804877</v>
      </c>
      <c r="Y4610" s="58">
        <v>0.78505174687655865</v>
      </c>
      <c r="Z4610" s="58">
        <v>0.92977571036402995</v>
      </c>
    </row>
    <row r="4611" spans="19:26" x14ac:dyDescent="0.2">
      <c r="S4611" s="58">
        <v>5.5065376430403674</v>
      </c>
      <c r="T4611" s="58">
        <v>11.573107319715117</v>
      </c>
      <c r="U4611" s="58">
        <v>5.8854291976539663</v>
      </c>
      <c r="V4611" s="58">
        <v>12.531456268857951</v>
      </c>
      <c r="W4611" s="58">
        <v>0.7620883524539751</v>
      </c>
      <c r="X4611" s="58">
        <v>0.68910073605309585</v>
      </c>
      <c r="Y4611" s="58">
        <v>0.87988137024934565</v>
      </c>
      <c r="Z4611" s="58">
        <v>0.9185757666621035</v>
      </c>
    </row>
    <row r="4612" spans="19:26" x14ac:dyDescent="0.2">
      <c r="S4612" s="58">
        <v>7.9610772708389996</v>
      </c>
      <c r="T4612" s="58">
        <v>73.433428463576689</v>
      </c>
      <c r="U4612" s="58">
        <v>8.1657846202008493</v>
      </c>
      <c r="V4612" s="58">
        <v>44.558971397555709</v>
      </c>
      <c r="W4612" s="58">
        <v>0.80152320016741985</v>
      </c>
      <c r="X4612" s="58">
        <v>0.67629276378774383</v>
      </c>
      <c r="Y4612" s="58">
        <v>0.80646832280526326</v>
      </c>
      <c r="Z4612" s="58">
        <v>0.87440535369309091</v>
      </c>
    </row>
    <row r="4613" spans="19:26" x14ac:dyDescent="0.2">
      <c r="S4613" s="58">
        <v>6.8834401490708927</v>
      </c>
      <c r="T4613" s="58">
        <v>18.741645130508754</v>
      </c>
      <c r="U4613" s="58">
        <v>6.7401278737473467</v>
      </c>
      <c r="V4613" s="58">
        <v>14.843655435291872</v>
      </c>
      <c r="W4613" s="58">
        <v>0.69222307952744788</v>
      </c>
      <c r="X4613" s="58">
        <v>0.60231818797160763</v>
      </c>
      <c r="Y4613" s="58">
        <v>0.83522174326371434</v>
      </c>
      <c r="Z4613" s="58">
        <v>0.89767161575575671</v>
      </c>
    </row>
    <row r="4614" spans="19:26" x14ac:dyDescent="0.2">
      <c r="S4614" s="58">
        <v>4.2136296578757433</v>
      </c>
      <c r="T4614" s="58">
        <v>7.3176350007098661</v>
      </c>
      <c r="U4614" s="58">
        <v>4.0694376633052523</v>
      </c>
      <c r="V4614" s="58">
        <v>7.7942950453604922</v>
      </c>
      <c r="W4614" s="58">
        <v>0.81038508839684198</v>
      </c>
      <c r="X4614" s="58">
        <v>0.59064160070716709</v>
      </c>
      <c r="Y4614" s="58">
        <v>0.85586357230116239</v>
      </c>
      <c r="Z4614" s="58">
        <v>0.9208914366338925</v>
      </c>
    </row>
    <row r="4615" spans="19:26" x14ac:dyDescent="0.2">
      <c r="S4615" s="58">
        <v>6.3661942231266169</v>
      </c>
      <c r="T4615" s="58">
        <v>16.933167024980509</v>
      </c>
      <c r="U4615" s="58">
        <v>6.11701414644397</v>
      </c>
      <c r="V4615" s="58">
        <v>13.960363866064581</v>
      </c>
      <c r="W4615" s="58">
        <v>0.72749989058407827</v>
      </c>
      <c r="X4615" s="58">
        <v>0.63247880527380251</v>
      </c>
      <c r="Y4615" s="58">
        <v>0.82806787856480724</v>
      </c>
      <c r="Z4615" s="58">
        <v>0.89779313172887798</v>
      </c>
    </row>
    <row r="4616" spans="19:26" x14ac:dyDescent="0.2">
      <c r="S4616" s="58">
        <v>4.2247248946721125</v>
      </c>
      <c r="T4616" s="58">
        <v>7.9389190939462564</v>
      </c>
      <c r="U4616" s="58">
        <v>5.2043356968923389</v>
      </c>
      <c r="V4616" s="58">
        <v>10.440726658828872</v>
      </c>
      <c r="W4616" s="58">
        <v>0.81702983489701086</v>
      </c>
      <c r="X4616" s="58">
        <v>0.73498041889572185</v>
      </c>
      <c r="Y4616" s="58">
        <v>0.77998198770389282</v>
      </c>
      <c r="Z4616" s="58">
        <v>0.9151712988034596</v>
      </c>
    </row>
    <row r="4617" spans="19:26" x14ac:dyDescent="0.2">
      <c r="S4617" s="58">
        <v>3.1275344123806819</v>
      </c>
      <c r="T4617" s="58">
        <v>4.4879819251712814</v>
      </c>
      <c r="U4617" s="58">
        <v>2.9351527421859638</v>
      </c>
      <c r="V4617" s="58">
        <v>4.2607499600008119</v>
      </c>
      <c r="W4617" s="58">
        <v>0.74628678141072136</v>
      </c>
      <c r="X4617" s="58">
        <v>0.54672536320532017</v>
      </c>
      <c r="Y4617" s="58">
        <v>0.79103539550510871</v>
      </c>
      <c r="Z4617" s="58">
        <v>0.94173762832315999</v>
      </c>
    </row>
    <row r="4618" spans="19:26" x14ac:dyDescent="0.2">
      <c r="S4618" s="58">
        <v>4.5525341498656786</v>
      </c>
      <c r="T4618" s="58">
        <v>8.0576088225371869</v>
      </c>
      <c r="U4618" s="58">
        <v>4.5546723611194535</v>
      </c>
      <c r="V4618" s="58">
        <v>7.011981552064972</v>
      </c>
      <c r="W4618" s="58">
        <v>0.74409504649904912</v>
      </c>
      <c r="X4618" s="58">
        <v>0.74203774218563512</v>
      </c>
      <c r="Y4618" s="58">
        <v>0.84876355119328895</v>
      </c>
      <c r="Z4618" s="58">
        <v>0.94364383967936971</v>
      </c>
    </row>
    <row r="4619" spans="19:26" x14ac:dyDescent="0.2">
      <c r="S4619" s="58">
        <v>4.5048636194123368</v>
      </c>
      <c r="T4619" s="58">
        <v>8.6219867700562514</v>
      </c>
      <c r="U4619" s="58">
        <v>4.9816911343804371</v>
      </c>
      <c r="V4619" s="58">
        <v>9.1758363909461895</v>
      </c>
      <c r="W4619" s="58">
        <v>0.79321675369049971</v>
      </c>
      <c r="X4619" s="58">
        <v>0.65364553255289781</v>
      </c>
      <c r="Y4619" s="58">
        <v>0.80592710269537793</v>
      </c>
      <c r="Z4619" s="58">
        <v>0.91284778049288362</v>
      </c>
    </row>
    <row r="4620" spans="19:26" x14ac:dyDescent="0.2">
      <c r="S4620" s="58">
        <v>5.0666643805493035</v>
      </c>
      <c r="T4620" s="58">
        <v>10.804454720107376</v>
      </c>
      <c r="U4620" s="58">
        <v>5.7381523508154846</v>
      </c>
      <c r="V4620" s="58">
        <v>11.144980951927989</v>
      </c>
      <c r="W4620" s="58">
        <v>0.78961668185783651</v>
      </c>
      <c r="X4620" s="58">
        <v>0.51679264508906486</v>
      </c>
      <c r="Y4620" s="58">
        <v>0.82228221038072402</v>
      </c>
      <c r="Z4620" s="58">
        <v>0.89686431937159006</v>
      </c>
    </row>
    <row r="4621" spans="19:26" x14ac:dyDescent="0.2">
      <c r="S4621" s="58">
        <v>4.3241284277425036</v>
      </c>
      <c r="T4621" s="58">
        <v>7.4493985301331662</v>
      </c>
      <c r="U4621" s="58">
        <v>4.2146814456780275</v>
      </c>
      <c r="V4621" s="58">
        <v>8.4647779005078618</v>
      </c>
      <c r="W4621" s="58">
        <v>0.77387211422309288</v>
      </c>
      <c r="X4621" s="58">
        <v>0.6660786644488137</v>
      </c>
      <c r="Y4621" s="58">
        <v>0.86005888435052713</v>
      </c>
      <c r="Z4621" s="58">
        <v>0.93579414891951684</v>
      </c>
    </row>
    <row r="4622" spans="19:26" x14ac:dyDescent="0.2">
      <c r="S4622" s="58">
        <v>4.3060095353558943</v>
      </c>
      <c r="T4622" s="58">
        <v>7.7882137300190735</v>
      </c>
      <c r="U4622" s="58">
        <v>4.4402755368967251</v>
      </c>
      <c r="V4622" s="58">
        <v>8.3665947004249812</v>
      </c>
      <c r="W4622" s="58">
        <v>0.85513824681866435</v>
      </c>
      <c r="X4622" s="58">
        <v>0.77915838971859919</v>
      </c>
      <c r="Y4622" s="58">
        <v>0.86449062378611286</v>
      </c>
      <c r="Z4622" s="58">
        <v>0.93196563401483823</v>
      </c>
    </row>
    <row r="4623" spans="19:26" x14ac:dyDescent="0.2">
      <c r="S4623" s="58">
        <v>6.1305802912845255</v>
      </c>
      <c r="T4623" s="58">
        <v>16.183699134449569</v>
      </c>
      <c r="U4623" s="58">
        <v>6.4446357306935695</v>
      </c>
      <c r="V4623" s="58">
        <v>18.698201288676039</v>
      </c>
      <c r="W4623" s="58">
        <v>0.77497232057457133</v>
      </c>
      <c r="X4623" s="58">
        <v>0.75182176879428064</v>
      </c>
      <c r="Y4623" s="58">
        <v>0.84686387389493356</v>
      </c>
      <c r="Z4623" s="58">
        <v>0.90309627650338709</v>
      </c>
    </row>
    <row r="4624" spans="19:26" x14ac:dyDescent="0.2">
      <c r="S4624" s="58">
        <v>4.3291804016577444</v>
      </c>
      <c r="T4624" s="58">
        <v>7.3145339507271183</v>
      </c>
      <c r="U4624" s="58">
        <v>4.7919742760220663</v>
      </c>
      <c r="V4624" s="58">
        <v>6.7989415285625077</v>
      </c>
      <c r="W4624" s="58">
        <v>0.74131205216929297</v>
      </c>
      <c r="X4624" s="58">
        <v>0.54423046697086419</v>
      </c>
      <c r="Y4624" s="58">
        <v>0.85363772795844328</v>
      </c>
      <c r="Z4624" s="58">
        <v>0.92610881007184054</v>
      </c>
    </row>
    <row r="4625" spans="19:26" x14ac:dyDescent="0.2">
      <c r="S4625" s="58">
        <v>3.9212759973981108</v>
      </c>
      <c r="T4625" s="58">
        <v>6.8050176551384318</v>
      </c>
      <c r="U4625" s="58">
        <v>4.1610397485804214</v>
      </c>
      <c r="V4625" s="58">
        <v>6.7099439869291304</v>
      </c>
      <c r="W4625" s="58">
        <v>0.87997928251481294</v>
      </c>
      <c r="X4625" s="58">
        <v>0.64046317402987951</v>
      </c>
      <c r="Y4625" s="58">
        <v>0.8286917100996698</v>
      </c>
      <c r="Z4625" s="58">
        <v>0.91627479780987398</v>
      </c>
    </row>
    <row r="4626" spans="19:26" x14ac:dyDescent="0.2">
      <c r="S4626" s="58">
        <v>3.6456611450765335</v>
      </c>
      <c r="T4626" s="58">
        <v>6.0918944707688869</v>
      </c>
      <c r="U4626" s="58">
        <v>4.3582083844825226</v>
      </c>
      <c r="V4626" s="58">
        <v>6.5058800974606195</v>
      </c>
      <c r="W4626" s="58">
        <v>0.8578319994872099</v>
      </c>
      <c r="X4626" s="58">
        <v>0.75664407188411298</v>
      </c>
      <c r="Y4626" s="58">
        <v>0.78421886431242238</v>
      </c>
      <c r="Z4626" s="58">
        <v>0.92618616311915569</v>
      </c>
    </row>
    <row r="4627" spans="19:26" x14ac:dyDescent="0.2">
      <c r="S4627" s="58">
        <v>7.5901441785334027</v>
      </c>
      <c r="T4627" s="58">
        <v>34.879733512638126</v>
      </c>
      <c r="U4627" s="58">
        <v>7.7985039703456112</v>
      </c>
      <c r="V4627" s="58">
        <v>32.664261121718063</v>
      </c>
      <c r="W4627" s="58">
        <v>0.78235686141789473</v>
      </c>
      <c r="X4627" s="58">
        <v>0.77712805562575871</v>
      </c>
      <c r="Y4627" s="58">
        <v>0.84769870597275554</v>
      </c>
      <c r="Z4627" s="58">
        <v>0.88523904198400505</v>
      </c>
    </row>
    <row r="4628" spans="19:26" x14ac:dyDescent="0.2">
      <c r="S4628" s="58">
        <v>4.3471704315675188</v>
      </c>
      <c r="T4628" s="58">
        <v>7.5280570398815305</v>
      </c>
      <c r="U4628" s="58">
        <v>4.4610262771567104</v>
      </c>
      <c r="V4628" s="58">
        <v>8.9552881675149312</v>
      </c>
      <c r="W4628" s="58">
        <v>0.75066735538774076</v>
      </c>
      <c r="X4628" s="58">
        <v>0.71820003343931893</v>
      </c>
      <c r="Y4628" s="58">
        <v>0.83748567051538103</v>
      </c>
      <c r="Z4628" s="58">
        <v>0.94124866413246511</v>
      </c>
    </row>
    <row r="4629" spans="19:26" x14ac:dyDescent="0.2">
      <c r="S4629" s="58">
        <v>3.9328394237554711</v>
      </c>
      <c r="T4629" s="58">
        <v>6.7222533048439823</v>
      </c>
      <c r="U4629" s="58">
        <v>3.7054019866717396</v>
      </c>
      <c r="V4629" s="58">
        <v>5.5851951151347121</v>
      </c>
      <c r="W4629" s="58">
        <v>0.87566629148432396</v>
      </c>
      <c r="X4629" s="58">
        <v>0.61193637691666247</v>
      </c>
      <c r="Y4629" s="58">
        <v>0.84991296233545865</v>
      </c>
      <c r="Z4629" s="58">
        <v>0.91816242799384207</v>
      </c>
    </row>
    <row r="4630" spans="19:26" x14ac:dyDescent="0.2">
      <c r="S4630" s="58">
        <v>4.3272790531581338</v>
      </c>
      <c r="T4630" s="58">
        <v>7.5427820232839631</v>
      </c>
      <c r="U4630" s="58">
        <v>4.0321651820741984</v>
      </c>
      <c r="V4630" s="58">
        <v>6.5331615093939517</v>
      </c>
      <c r="W4630" s="58">
        <v>0.76746030193692294</v>
      </c>
      <c r="X4630" s="58">
        <v>0.58771173249920572</v>
      </c>
      <c r="Y4630" s="58">
        <v>0.84106377978140756</v>
      </c>
      <c r="Z4630" s="58">
        <v>0.92288428166829928</v>
      </c>
    </row>
    <row r="4631" spans="19:26" x14ac:dyDescent="0.2">
      <c r="S4631" s="58">
        <v>5.2982386203433096</v>
      </c>
      <c r="T4631" s="58">
        <v>11.680205027572121</v>
      </c>
      <c r="U4631" s="58">
        <v>5.6820126668110076</v>
      </c>
      <c r="V4631" s="58">
        <v>13.846380652114563</v>
      </c>
      <c r="W4631" s="58">
        <v>0.80756083345824015</v>
      </c>
      <c r="X4631" s="58">
        <v>0.77763257171565336</v>
      </c>
      <c r="Y4631" s="58">
        <v>0.85286712820146204</v>
      </c>
      <c r="Z4631" s="58">
        <v>0.91464812829303188</v>
      </c>
    </row>
    <row r="4632" spans="19:26" x14ac:dyDescent="0.2">
      <c r="S4632" s="58">
        <v>3.9013983014378621</v>
      </c>
      <c r="T4632" s="58">
        <v>6.4894918169469893</v>
      </c>
      <c r="U4632" s="58">
        <v>3.6239571471262617</v>
      </c>
      <c r="V4632" s="58">
        <v>5.7066742651203217</v>
      </c>
      <c r="W4632" s="58">
        <v>0.80960031772510177</v>
      </c>
      <c r="X4632" s="58">
        <v>0.74673577325399854</v>
      </c>
      <c r="Y4632" s="58">
        <v>0.83122467881925677</v>
      </c>
      <c r="Z4632" s="58">
        <v>0.9410469793722479</v>
      </c>
    </row>
    <row r="4633" spans="19:26" x14ac:dyDescent="0.2">
      <c r="S4633" s="58">
        <v>5.7044788774872357</v>
      </c>
      <c r="T4633" s="58">
        <v>12.281116753873073</v>
      </c>
      <c r="U4633" s="58">
        <v>5.9099740039506621</v>
      </c>
      <c r="V4633" s="58">
        <v>12.954587739930332</v>
      </c>
      <c r="W4633" s="58">
        <v>0.71246695640105495</v>
      </c>
      <c r="X4633" s="58">
        <v>0.71747109067985371</v>
      </c>
      <c r="Y4633" s="58">
        <v>0.83999970643803146</v>
      </c>
      <c r="Z4633" s="58">
        <v>0.92004734330144844</v>
      </c>
    </row>
    <row r="4634" spans="19:26" x14ac:dyDescent="0.2">
      <c r="S4634" s="58">
        <v>3.1541636696457296</v>
      </c>
      <c r="T4634" s="58">
        <v>4.7068886459655026</v>
      </c>
      <c r="U4634" s="58">
        <v>3.2262653329241049</v>
      </c>
      <c r="V4634" s="58">
        <v>5.4616256920891146</v>
      </c>
      <c r="W4634" s="58">
        <v>0.85395537266452204</v>
      </c>
      <c r="X4634" s="58">
        <v>0.78482669416297646</v>
      </c>
      <c r="Y4634" s="58">
        <v>0.79613427479580967</v>
      </c>
      <c r="Z4634" s="58">
        <v>0.95106581928080136</v>
      </c>
    </row>
    <row r="4635" spans="19:26" x14ac:dyDescent="0.2">
      <c r="S4635" s="58">
        <v>5.6233430709012326</v>
      </c>
      <c r="T4635" s="58">
        <v>12.129513127241873</v>
      </c>
      <c r="U4635" s="58">
        <v>5.243747667220811</v>
      </c>
      <c r="V4635" s="58">
        <v>13.310564491773164</v>
      </c>
      <c r="W4635" s="58">
        <v>0.71422025911976772</v>
      </c>
      <c r="X4635" s="58">
        <v>0.5985276210758026</v>
      </c>
      <c r="Y4635" s="58">
        <v>0.83011406354930162</v>
      </c>
      <c r="Z4635" s="58">
        <v>0.90855535407336707</v>
      </c>
    </row>
    <row r="4636" spans="19:26" x14ac:dyDescent="0.2">
      <c r="S4636" s="58">
        <v>6.3151811152819723</v>
      </c>
      <c r="T4636" s="58">
        <v>23.084898394957584</v>
      </c>
      <c r="U4636" s="58">
        <v>5.986669954127894</v>
      </c>
      <c r="V4636" s="58">
        <v>22.84461354140954</v>
      </c>
      <c r="W4636" s="58">
        <v>0.78124129482121507</v>
      </c>
      <c r="X4636" s="58">
        <v>0.69980537906544249</v>
      </c>
      <c r="Y4636" s="58">
        <v>0.76544157120721379</v>
      </c>
      <c r="Z4636" s="58">
        <v>0.88458742159653592</v>
      </c>
    </row>
    <row r="4637" spans="19:26" x14ac:dyDescent="0.2">
      <c r="S4637" s="58">
        <v>3.5085995429663979</v>
      </c>
      <c r="T4637" s="58">
        <v>5.5018707728184415</v>
      </c>
      <c r="U4637" s="58">
        <v>3.14030047957031</v>
      </c>
      <c r="V4637" s="58">
        <v>5.7858505734658925</v>
      </c>
      <c r="W4637" s="58">
        <v>0.83967596886860141</v>
      </c>
      <c r="X4637" s="58">
        <v>0.66651889522603547</v>
      </c>
      <c r="Y4637" s="58">
        <v>0.82506144926397229</v>
      </c>
      <c r="Z4637" s="58">
        <v>0.93576884668518123</v>
      </c>
    </row>
    <row r="4638" spans="19:26" x14ac:dyDescent="0.2">
      <c r="S4638" s="58">
        <v>5.4541213133320419</v>
      </c>
      <c r="T4638" s="58">
        <v>10.541861289436349</v>
      </c>
      <c r="U4638" s="58">
        <v>6.0440778762068019</v>
      </c>
      <c r="V4638" s="58">
        <v>10.156039512469546</v>
      </c>
      <c r="W4638" s="58">
        <v>0.68137748053774028</v>
      </c>
      <c r="X4638" s="58">
        <v>0.64817559634192978</v>
      </c>
      <c r="Y4638" s="58">
        <v>0.84565307349751939</v>
      </c>
      <c r="Z4638" s="58">
        <v>0.92948711257444083</v>
      </c>
    </row>
    <row r="4639" spans="19:26" x14ac:dyDescent="0.2">
      <c r="S4639" s="58">
        <v>6.7236893843844152</v>
      </c>
      <c r="T4639" s="58">
        <v>18.508459376687458</v>
      </c>
      <c r="U4639" s="58">
        <v>6.6333337305419002</v>
      </c>
      <c r="V4639" s="58">
        <v>24.42176963829818</v>
      </c>
      <c r="W4639" s="58">
        <v>0.73177996223158781</v>
      </c>
      <c r="X4639" s="58">
        <v>0.76237665453972681</v>
      </c>
      <c r="Y4639" s="58">
        <v>0.85777027761904445</v>
      </c>
      <c r="Z4639" s="58">
        <v>0.9051796396265922</v>
      </c>
    </row>
    <row r="4640" spans="19:26" x14ac:dyDescent="0.2">
      <c r="S4640" s="58">
        <v>5.0931402236318908</v>
      </c>
      <c r="T4640" s="58">
        <v>10.287694799097281</v>
      </c>
      <c r="U4640" s="58">
        <v>4.9918870456466378</v>
      </c>
      <c r="V4640" s="58">
        <v>14.31858657935696</v>
      </c>
      <c r="W4640" s="58">
        <v>0.81652438196012922</v>
      </c>
      <c r="X4640" s="58">
        <v>0.66592406120970837</v>
      </c>
      <c r="Y4640" s="58">
        <v>0.8925708946088643</v>
      </c>
      <c r="Z4640" s="58">
        <v>0.91641331454342478</v>
      </c>
    </row>
    <row r="4641" spans="19:26" x14ac:dyDescent="0.2">
      <c r="S4641" s="58">
        <v>3.8512710674907416</v>
      </c>
      <c r="T4641" s="58">
        <v>6.4489076910442735</v>
      </c>
      <c r="U4641" s="58">
        <v>3.950949311485815</v>
      </c>
      <c r="V4641" s="58">
        <v>6.2665266482961277</v>
      </c>
      <c r="W4641" s="58">
        <v>0.77505945320509229</v>
      </c>
      <c r="X4641" s="58">
        <v>0.72145303535094951</v>
      </c>
      <c r="Y4641" s="58">
        <v>0.7850035446128717</v>
      </c>
      <c r="Z4641" s="58">
        <v>0.9329643971774022</v>
      </c>
    </row>
    <row r="4642" spans="19:26" x14ac:dyDescent="0.2">
      <c r="S4642" s="58">
        <v>5.9720751725165098</v>
      </c>
      <c r="T4642" s="58">
        <v>15.987664891328633</v>
      </c>
      <c r="U4642" s="58">
        <v>6.6225238049728823</v>
      </c>
      <c r="V4642" s="58">
        <v>15.907923689562095</v>
      </c>
      <c r="W4642" s="58">
        <v>0.7843106143625922</v>
      </c>
      <c r="X4642" s="58">
        <v>0.70548865936511795</v>
      </c>
      <c r="Y4642" s="58">
        <v>0.82758745444539561</v>
      </c>
      <c r="Z4642" s="58">
        <v>0.89803359806122529</v>
      </c>
    </row>
    <row r="4643" spans="19:26" x14ac:dyDescent="0.2">
      <c r="S4643" s="58">
        <v>6.0752404490086089</v>
      </c>
      <c r="T4643" s="58">
        <v>17.878982494320631</v>
      </c>
      <c r="U4643" s="58">
        <v>6.0639016704050119</v>
      </c>
      <c r="V4643" s="58">
        <v>20.483813684626902</v>
      </c>
      <c r="W4643" s="58">
        <v>0.81343649637086524</v>
      </c>
      <c r="X4643" s="58">
        <v>0.72076001751592544</v>
      </c>
      <c r="Y4643" s="58">
        <v>0.82436803309047602</v>
      </c>
      <c r="Z4643" s="58">
        <v>0.8932833062312544</v>
      </c>
    </row>
    <row r="4644" spans="19:26" x14ac:dyDescent="0.2">
      <c r="S4644" s="58">
        <v>4.466726315557433</v>
      </c>
      <c r="T4644" s="58">
        <v>8.2615996434830095</v>
      </c>
      <c r="U4644" s="58">
        <v>4.5559306871004086</v>
      </c>
      <c r="V4644" s="58">
        <v>9.2419363374261003</v>
      </c>
      <c r="W4644" s="58">
        <v>0.79782578924042546</v>
      </c>
      <c r="X4644" s="58">
        <v>0.5550132646435666</v>
      </c>
      <c r="Y4644" s="58">
        <v>0.83324274700157874</v>
      </c>
      <c r="Z4644" s="58">
        <v>0.90964457849508484</v>
      </c>
    </row>
    <row r="4645" spans="19:26" x14ac:dyDescent="0.2">
      <c r="S4645" s="58">
        <v>5.246577948695708</v>
      </c>
      <c r="T4645" s="58">
        <v>10.884455197130885</v>
      </c>
      <c r="U4645" s="58">
        <v>4.8586003838326146</v>
      </c>
      <c r="V4645" s="58">
        <v>10.771754564277103</v>
      </c>
      <c r="W4645" s="58">
        <v>0.78123316467839576</v>
      </c>
      <c r="X4645" s="58">
        <v>0.69409305290001577</v>
      </c>
      <c r="Y4645" s="58">
        <v>0.86577131720924416</v>
      </c>
      <c r="Z4645" s="58">
        <v>0.91698272954647031</v>
      </c>
    </row>
    <row r="4646" spans="19:26" x14ac:dyDescent="0.2">
      <c r="S4646" s="58">
        <v>8.4816528574844572</v>
      </c>
      <c r="T4646" s="58">
        <v>55.525985055475296</v>
      </c>
      <c r="U4646" s="58">
        <v>9.5584720145099773</v>
      </c>
      <c r="V4646" s="58">
        <v>72.6569227801061</v>
      </c>
      <c r="W4646" s="58">
        <v>0.69648762952648757</v>
      </c>
      <c r="X4646" s="58">
        <v>0.58015063932125766</v>
      </c>
      <c r="Y4646" s="58">
        <v>0.7921510803036087</v>
      </c>
      <c r="Z4646" s="58">
        <v>0.8767954666026937</v>
      </c>
    </row>
    <row r="4647" spans="19:26" x14ac:dyDescent="0.2">
      <c r="S4647" s="58">
        <v>7.9096015263713673</v>
      </c>
      <c r="T4647" s="58">
        <v>52.583476995865645</v>
      </c>
      <c r="U4647" s="58">
        <v>8.104377713127036</v>
      </c>
      <c r="V4647" s="58">
        <v>52.769494251055008</v>
      </c>
      <c r="W4647" s="58">
        <v>0.78290533235724757</v>
      </c>
      <c r="X4647" s="58">
        <v>0.55315202212455683</v>
      </c>
      <c r="Y4647" s="58">
        <v>0.8205353504898385</v>
      </c>
      <c r="Z4647" s="58">
        <v>0.87547709843850285</v>
      </c>
    </row>
    <row r="4648" spans="19:26" x14ac:dyDescent="0.2">
      <c r="S4648" s="58">
        <v>4.9293041130603035</v>
      </c>
      <c r="T4648" s="58">
        <v>9.3127278400311777</v>
      </c>
      <c r="U4648" s="58">
        <v>4.7442265365010527</v>
      </c>
      <c r="V4648" s="58">
        <v>10.033766142014189</v>
      </c>
      <c r="W4648" s="58">
        <v>0.72528997304613185</v>
      </c>
      <c r="X4648" s="58">
        <v>0.56754635734535541</v>
      </c>
      <c r="Y4648" s="58">
        <v>0.83528152951743362</v>
      </c>
      <c r="Z4648" s="58">
        <v>0.91604330963402825</v>
      </c>
    </row>
    <row r="4649" spans="19:26" x14ac:dyDescent="0.2">
      <c r="S4649" s="58">
        <v>5.5637620359739568</v>
      </c>
      <c r="T4649" s="58">
        <v>12.356123982250926</v>
      </c>
      <c r="U4649" s="58">
        <v>5.7210745269655634</v>
      </c>
      <c r="V4649" s="58">
        <v>15.380476384782012</v>
      </c>
      <c r="W4649" s="58">
        <v>0.67700552734371433</v>
      </c>
      <c r="X4649" s="58">
        <v>0.6291751573096418</v>
      </c>
      <c r="Y4649" s="58">
        <v>0.77114005333916691</v>
      </c>
      <c r="Z4649" s="58">
        <v>0.90672393647111649</v>
      </c>
    </row>
    <row r="4650" spans="19:26" x14ac:dyDescent="0.2">
      <c r="S4650" s="58">
        <v>4.2833666856032258</v>
      </c>
      <c r="T4650" s="58">
        <v>7.742958918967358</v>
      </c>
      <c r="U4650" s="58">
        <v>4.1269644207290881</v>
      </c>
      <c r="V4650" s="58">
        <v>8.0468413035490922</v>
      </c>
      <c r="W4650" s="58">
        <v>0.82987386324814827</v>
      </c>
      <c r="X4650" s="58">
        <v>0.72477263801653125</v>
      </c>
      <c r="Y4650" s="58">
        <v>0.84062779554905342</v>
      </c>
      <c r="Z4650" s="58">
        <v>0.92607668017967926</v>
      </c>
    </row>
    <row r="4651" spans="19:26" x14ac:dyDescent="0.2">
      <c r="S4651" s="58">
        <v>4.5820263733139068</v>
      </c>
      <c r="T4651" s="58">
        <v>8.2087234989680162</v>
      </c>
      <c r="U4651" s="58">
        <v>4.5737618864095797</v>
      </c>
      <c r="V4651" s="58">
        <v>8.2802669982783215</v>
      </c>
      <c r="W4651" s="58">
        <v>0.75102878377831905</v>
      </c>
      <c r="X4651" s="58">
        <v>0.65746369995301523</v>
      </c>
      <c r="Y4651" s="58">
        <v>0.84845793104828293</v>
      </c>
      <c r="Z4651" s="58">
        <v>0.93066615809359665</v>
      </c>
    </row>
    <row r="4652" spans="19:26" x14ac:dyDescent="0.2">
      <c r="S4652" s="58">
        <v>5.2967554910086694</v>
      </c>
      <c r="T4652" s="58">
        <v>11.8856010507238</v>
      </c>
      <c r="U4652" s="58">
        <v>4.9003759313707471</v>
      </c>
      <c r="V4652" s="58">
        <v>10.473253918347829</v>
      </c>
      <c r="W4652" s="58">
        <v>0.73827243866092895</v>
      </c>
      <c r="X4652" s="58">
        <v>0.70685800282891875</v>
      </c>
      <c r="Y4652" s="58">
        <v>0.78611839065318267</v>
      </c>
      <c r="Z4652" s="58">
        <v>0.90734546900199953</v>
      </c>
    </row>
    <row r="4653" spans="19:26" x14ac:dyDescent="0.2">
      <c r="S4653" s="58">
        <v>3.9569008046608101</v>
      </c>
      <c r="T4653" s="58">
        <v>6.5597440444748916</v>
      </c>
      <c r="U4653" s="58">
        <v>3.5467276918792039</v>
      </c>
      <c r="V4653" s="58">
        <v>6.8298081649472602</v>
      </c>
      <c r="W4653" s="58">
        <v>0.82696058326607269</v>
      </c>
      <c r="X4653" s="58">
        <v>0.58886575347544534</v>
      </c>
      <c r="Y4653" s="58">
        <v>0.86500223276537791</v>
      </c>
      <c r="Z4653" s="58">
        <v>0.92582102532355837</v>
      </c>
    </row>
    <row r="4654" spans="19:26" x14ac:dyDescent="0.2">
      <c r="S4654" s="58">
        <v>3.8798930429628662</v>
      </c>
      <c r="T4654" s="58">
        <v>6.3384080005111922</v>
      </c>
      <c r="U4654" s="58">
        <v>3.9487027222331799</v>
      </c>
      <c r="V4654" s="58">
        <v>6.9162136130037331</v>
      </c>
      <c r="W4654" s="58">
        <v>0.78698029208126463</v>
      </c>
      <c r="X4654" s="58">
        <v>0.67899060745722573</v>
      </c>
      <c r="Y4654" s="58">
        <v>0.83270564064007413</v>
      </c>
      <c r="Z4654" s="58">
        <v>0.93937174028534465</v>
      </c>
    </row>
    <row r="4655" spans="19:26" x14ac:dyDescent="0.2">
      <c r="S4655" s="58">
        <v>3.2953540987852432</v>
      </c>
      <c r="T4655" s="58">
        <v>5.0764675885373993</v>
      </c>
      <c r="U4655" s="58">
        <v>3.2201066527333921</v>
      </c>
      <c r="V4655" s="58">
        <v>4.8535091934167314</v>
      </c>
      <c r="W4655" s="58">
        <v>0.84755663965294203</v>
      </c>
      <c r="X4655" s="58">
        <v>0.63185307381908951</v>
      </c>
      <c r="Y4655" s="58">
        <v>0.78679988930139155</v>
      </c>
      <c r="Z4655" s="58">
        <v>0.92597802251053596</v>
      </c>
    </row>
    <row r="4656" spans="19:26" x14ac:dyDescent="0.2">
      <c r="S4656" s="58">
        <v>7.6628332524856919</v>
      </c>
      <c r="T4656" s="58">
        <v>37.478796596094973</v>
      </c>
      <c r="U4656" s="58">
        <v>7.0129818823840928</v>
      </c>
      <c r="V4656" s="58">
        <v>39.684141397221147</v>
      </c>
      <c r="W4656" s="58">
        <v>0.79766633676114707</v>
      </c>
      <c r="X4656" s="58">
        <v>0.6711491939433849</v>
      </c>
      <c r="Y4656" s="58">
        <v>0.85588568288861822</v>
      </c>
      <c r="Z4656" s="58">
        <v>0.88146390223692528</v>
      </c>
    </row>
    <row r="4657" spans="19:26" x14ac:dyDescent="0.2">
      <c r="S4657" s="58">
        <v>6.7354517017129698</v>
      </c>
      <c r="T4657" s="58">
        <v>21.540466900011406</v>
      </c>
      <c r="U4657" s="58">
        <v>6.0043181534587653</v>
      </c>
      <c r="V4657" s="58">
        <v>15.802085543998185</v>
      </c>
      <c r="W4657" s="58">
        <v>0.72426859942839417</v>
      </c>
      <c r="X4657" s="58">
        <v>0.6571233446186725</v>
      </c>
      <c r="Y4657" s="58">
        <v>0.80049757784105291</v>
      </c>
      <c r="Z4657" s="58">
        <v>0.89063746803831878</v>
      </c>
    </row>
    <row r="4658" spans="19:26" x14ac:dyDescent="0.2">
      <c r="S4658" s="58">
        <v>3.8966267151913487</v>
      </c>
      <c r="T4658" s="58">
        <v>6.7449921602100185</v>
      </c>
      <c r="U4658" s="58">
        <v>3.971051568080155</v>
      </c>
      <c r="V4658" s="58">
        <v>7.9132569718753656</v>
      </c>
      <c r="W4658" s="58">
        <v>0.84305418435306012</v>
      </c>
      <c r="X4658" s="58">
        <v>0.74261659904389998</v>
      </c>
      <c r="Y4658" s="58">
        <v>0.80194983895862271</v>
      </c>
      <c r="Z4658" s="58">
        <v>0.92541941128126881</v>
      </c>
    </row>
    <row r="4659" spans="19:26" x14ac:dyDescent="0.2">
      <c r="S4659" s="58">
        <v>3.1114351296264693</v>
      </c>
      <c r="T4659" s="58">
        <v>4.5606371194975992</v>
      </c>
      <c r="U4659" s="58">
        <v>3.3595826639451225</v>
      </c>
      <c r="V4659" s="58">
        <v>4.040088912054637</v>
      </c>
      <c r="W4659" s="58">
        <v>0.80863219344719439</v>
      </c>
      <c r="X4659" s="58">
        <v>0.627049639926887</v>
      </c>
      <c r="Y4659" s="58">
        <v>0.78729910547291326</v>
      </c>
      <c r="Z4659" s="58">
        <v>0.9386496829910308</v>
      </c>
    </row>
    <row r="4660" spans="19:26" x14ac:dyDescent="0.2">
      <c r="S4660" s="58">
        <v>6.1883411928553382</v>
      </c>
      <c r="T4660" s="58">
        <v>18.763724951125766</v>
      </c>
      <c r="U4660" s="58">
        <v>6.9106354422165337</v>
      </c>
      <c r="V4660" s="58">
        <v>14.361125902763286</v>
      </c>
      <c r="W4660" s="58">
        <v>0.83670782658204224</v>
      </c>
      <c r="X4660" s="58">
        <v>0.60687312148466477</v>
      </c>
      <c r="Y4660" s="58">
        <v>0.84522910660655048</v>
      </c>
      <c r="Z4660" s="58">
        <v>0.88795975002603567</v>
      </c>
    </row>
    <row r="4661" spans="19:26" x14ac:dyDescent="0.2">
      <c r="S4661" s="58">
        <v>5.1818360380640405</v>
      </c>
      <c r="T4661" s="58">
        <v>10.63049372613535</v>
      </c>
      <c r="U4661" s="58">
        <v>5.0272118079791701</v>
      </c>
      <c r="V4661" s="58">
        <v>9.3892081286856399</v>
      </c>
      <c r="W4661" s="58">
        <v>0.75711887048103121</v>
      </c>
      <c r="X4661" s="58">
        <v>0.72854494437943385</v>
      </c>
      <c r="Y4661" s="58">
        <v>0.8413574082607943</v>
      </c>
      <c r="Z4661" s="58">
        <v>0.92073529402394261</v>
      </c>
    </row>
    <row r="4662" spans="19:26" x14ac:dyDescent="0.2">
      <c r="S4662" s="58">
        <v>6.3205348275602287</v>
      </c>
      <c r="T4662" s="58">
        <v>17.045593507495184</v>
      </c>
      <c r="U4662" s="58">
        <v>5.0365072138071758</v>
      </c>
      <c r="V4662" s="58">
        <v>12.217630028718951</v>
      </c>
      <c r="W4662" s="58">
        <v>0.76783663913499056</v>
      </c>
      <c r="X4662" s="58">
        <v>0.61337036841679715</v>
      </c>
      <c r="Y4662" s="58">
        <v>0.85496166648979399</v>
      </c>
      <c r="Z4662" s="58">
        <v>0.89546194016578884</v>
      </c>
    </row>
    <row r="4663" spans="19:26" x14ac:dyDescent="0.2">
      <c r="S4663" s="58">
        <v>4.5431971168449525</v>
      </c>
      <c r="T4663" s="58">
        <v>8.952131528446694</v>
      </c>
      <c r="U4663" s="58">
        <v>3.8876742142982854</v>
      </c>
      <c r="V4663" s="58">
        <v>7.2986204961019228</v>
      </c>
      <c r="W4663" s="58">
        <v>0.81770929101485124</v>
      </c>
      <c r="X4663" s="58">
        <v>0.67484232919851472</v>
      </c>
      <c r="Y4663" s="58">
        <v>0.80601806811919219</v>
      </c>
      <c r="Z4663" s="58">
        <v>0.91008114831264775</v>
      </c>
    </row>
    <row r="4664" spans="19:26" x14ac:dyDescent="0.2">
      <c r="S4664" s="58">
        <v>4.6046007400878182</v>
      </c>
      <c r="T4664" s="58">
        <v>8.8509460403847555</v>
      </c>
      <c r="U4664" s="58">
        <v>4.5338405959021104</v>
      </c>
      <c r="V4664" s="58">
        <v>8.6844957087480967</v>
      </c>
      <c r="W4664" s="58">
        <v>0.80303015536925637</v>
      </c>
      <c r="X4664" s="58">
        <v>0.58631861282741193</v>
      </c>
      <c r="Y4664" s="58">
        <v>0.82929330003937574</v>
      </c>
      <c r="Z4664" s="58">
        <v>0.90858052021201841</v>
      </c>
    </row>
    <row r="4665" spans="19:26" x14ac:dyDescent="0.2">
      <c r="S4665" s="58">
        <v>6.3310924905354193</v>
      </c>
      <c r="T4665" s="58">
        <v>16.147772510974743</v>
      </c>
      <c r="U4665" s="58">
        <v>6.7748528202084906</v>
      </c>
      <c r="V4665" s="58">
        <v>15.6299531552734</v>
      </c>
      <c r="W4665" s="58">
        <v>0.73939170886832939</v>
      </c>
      <c r="X4665" s="58">
        <v>0.71016315032989308</v>
      </c>
      <c r="Y4665" s="58">
        <v>0.85429645934353515</v>
      </c>
      <c r="Z4665" s="58">
        <v>0.90562963292894139</v>
      </c>
    </row>
    <row r="4666" spans="19:26" x14ac:dyDescent="0.2">
      <c r="S4666" s="58">
        <v>5.9411674733207489</v>
      </c>
      <c r="T4666" s="58">
        <v>13.657510168800101</v>
      </c>
      <c r="U4666" s="58">
        <v>6.593223387960319</v>
      </c>
      <c r="V4666" s="58">
        <v>16.694908550601294</v>
      </c>
      <c r="W4666" s="58">
        <v>0.70616403002755856</v>
      </c>
      <c r="X4666" s="58">
        <v>0.68415674663678794</v>
      </c>
      <c r="Y4666" s="58">
        <v>0.8254586653268341</v>
      </c>
      <c r="Z4666" s="58">
        <v>0.91110755676813937</v>
      </c>
    </row>
    <row r="4667" spans="19:26" x14ac:dyDescent="0.2">
      <c r="S4667" s="58">
        <v>4.1207305357407069</v>
      </c>
      <c r="T4667" s="58">
        <v>7.0037793118859062</v>
      </c>
      <c r="U4667" s="58">
        <v>5.097586625324376</v>
      </c>
      <c r="V4667" s="58">
        <v>8.4291069946989836</v>
      </c>
      <c r="W4667" s="58">
        <v>0.80434446453708275</v>
      </c>
      <c r="X4667" s="58">
        <v>0.67766596931547152</v>
      </c>
      <c r="Y4667" s="58">
        <v>0.85534720532447717</v>
      </c>
      <c r="Z4667" s="58">
        <v>0.93440526207689412</v>
      </c>
    </row>
    <row r="4668" spans="19:26" x14ac:dyDescent="0.2">
      <c r="S4668" s="58">
        <v>5.9200580557088278</v>
      </c>
      <c r="T4668" s="58">
        <v>15.094626269155167</v>
      </c>
      <c r="U4668" s="58">
        <v>4.9727517304397058</v>
      </c>
      <c r="V4668" s="58">
        <v>12.571246639149839</v>
      </c>
      <c r="W4668" s="58">
        <v>0.78480658235646372</v>
      </c>
      <c r="X4668" s="58">
        <v>0.77905310134023475</v>
      </c>
      <c r="Y4668" s="58">
        <v>0.84378630247654418</v>
      </c>
      <c r="Z4668" s="58">
        <v>0.90565171630256414</v>
      </c>
    </row>
    <row r="4669" spans="19:26" x14ac:dyDescent="0.2">
      <c r="S4669" s="58">
        <v>5.2939865899818166</v>
      </c>
      <c r="T4669" s="58">
        <v>11.072392008850725</v>
      </c>
      <c r="U4669" s="58">
        <v>5.4557072221540901</v>
      </c>
      <c r="V4669" s="58">
        <v>11.552937105203341</v>
      </c>
      <c r="W4669" s="58">
        <v>0.73801948322370181</v>
      </c>
      <c r="X4669" s="58">
        <v>0.57431890776206873</v>
      </c>
      <c r="Y4669" s="58">
        <v>0.82737140510207163</v>
      </c>
      <c r="Z4669" s="58">
        <v>0.90638507830025639</v>
      </c>
    </row>
    <row r="4670" spans="19:26" x14ac:dyDescent="0.2">
      <c r="S4670" s="58">
        <v>6.9859538293806018</v>
      </c>
      <c r="T4670" s="58">
        <v>19.812599700836699</v>
      </c>
      <c r="U4670" s="58">
        <v>6.5307867031338267</v>
      </c>
      <c r="V4670" s="58">
        <v>26.634478829812707</v>
      </c>
      <c r="W4670" s="58">
        <v>0.74308813382540384</v>
      </c>
      <c r="X4670" s="58">
        <v>0.56376535312445564</v>
      </c>
      <c r="Y4670" s="58">
        <v>0.88669283356461148</v>
      </c>
      <c r="Z4670" s="58">
        <v>0.89347466874092651</v>
      </c>
    </row>
    <row r="4671" spans="19:26" x14ac:dyDescent="0.2">
      <c r="S4671" s="58">
        <v>3.3535285490832321</v>
      </c>
      <c r="T4671" s="58">
        <v>5.0166743252804951</v>
      </c>
      <c r="U4671" s="58">
        <v>3.5670699279390679</v>
      </c>
      <c r="V4671" s="58">
        <v>4.6274125922304528</v>
      </c>
      <c r="W4671" s="58">
        <v>0.83669618979469496</v>
      </c>
      <c r="X4671" s="58">
        <v>0.6555775937123659</v>
      </c>
      <c r="Y4671" s="58">
        <v>0.85745444464715348</v>
      </c>
      <c r="Z4671" s="58">
        <v>0.9499118293564881</v>
      </c>
    </row>
    <row r="4672" spans="19:26" x14ac:dyDescent="0.2">
      <c r="S4672" s="58">
        <v>3.9808283183646482</v>
      </c>
      <c r="T4672" s="58">
        <v>6.7804550781902115</v>
      </c>
      <c r="U4672" s="58">
        <v>3.8596494720495285</v>
      </c>
      <c r="V4672" s="58">
        <v>5.8470868059703136</v>
      </c>
      <c r="W4672" s="58">
        <v>0.78519536548750102</v>
      </c>
      <c r="X4672" s="58">
        <v>0.67458323850041624</v>
      </c>
      <c r="Y4672" s="58">
        <v>0.80332834219746174</v>
      </c>
      <c r="Z4672" s="58">
        <v>0.92768469732165448</v>
      </c>
    </row>
    <row r="4673" spans="19:26" x14ac:dyDescent="0.2">
      <c r="S4673" s="58">
        <v>3.8551188041361741</v>
      </c>
      <c r="T4673" s="58">
        <v>6.3203943163992324</v>
      </c>
      <c r="U4673" s="58">
        <v>3.8801336624839902</v>
      </c>
      <c r="V4673" s="58">
        <v>6.5697336915786346</v>
      </c>
      <c r="W4673" s="58">
        <v>0.82144778293266429</v>
      </c>
      <c r="X4673" s="58">
        <v>0.55142768555435195</v>
      </c>
      <c r="Y4673" s="58">
        <v>0.84811449108906511</v>
      </c>
      <c r="Z4673" s="58">
        <v>0.92096615718134711</v>
      </c>
    </row>
    <row r="4674" spans="19:26" x14ac:dyDescent="0.2">
      <c r="S4674" s="58">
        <v>3.6557070831777345</v>
      </c>
      <c r="T4674" s="58">
        <v>5.8465534847754146</v>
      </c>
      <c r="U4674" s="58">
        <v>3.6486723654729318</v>
      </c>
      <c r="V4674" s="58">
        <v>4.8965790405684348</v>
      </c>
      <c r="W4674" s="58">
        <v>0.80142172988998894</v>
      </c>
      <c r="X4674" s="58">
        <v>0.63117227394486464</v>
      </c>
      <c r="Y4674" s="58">
        <v>0.81259577777458647</v>
      </c>
      <c r="Z4674" s="58">
        <v>0.93099625321547064</v>
      </c>
    </row>
    <row r="4675" spans="19:26" x14ac:dyDescent="0.2">
      <c r="S4675" s="58">
        <v>4.7107351909249795</v>
      </c>
      <c r="T4675" s="58">
        <v>10.154618849979425</v>
      </c>
      <c r="U4675" s="58">
        <v>5.0882866202153449</v>
      </c>
      <c r="V4675" s="58">
        <v>12.771214263128565</v>
      </c>
      <c r="W4675" s="58">
        <v>0.83625581003197491</v>
      </c>
      <c r="X4675" s="58">
        <v>0.77925240964694331</v>
      </c>
      <c r="Y4675" s="58">
        <v>0.78328817598864209</v>
      </c>
      <c r="Z4675" s="58">
        <v>0.90641205474343789</v>
      </c>
    </row>
    <row r="4676" spans="19:26" x14ac:dyDescent="0.2">
      <c r="S4676" s="58">
        <v>3.8169261935903647</v>
      </c>
      <c r="T4676" s="58">
        <v>6.177250945688364</v>
      </c>
      <c r="U4676" s="58">
        <v>3.8883879427206365</v>
      </c>
      <c r="V4676" s="58">
        <v>6.8295898294647017</v>
      </c>
      <c r="W4676" s="58">
        <v>0.77234512629522789</v>
      </c>
      <c r="X4676" s="58">
        <v>0.74161469146213155</v>
      </c>
      <c r="Y4676" s="58">
        <v>0.8175174914059633</v>
      </c>
      <c r="Z4676" s="58">
        <v>0.94843394292053951</v>
      </c>
    </row>
    <row r="4677" spans="19:26" x14ac:dyDescent="0.2">
      <c r="S4677" s="58">
        <v>4.6105334716461552</v>
      </c>
      <c r="T4677" s="58">
        <v>9.1635996795788639</v>
      </c>
      <c r="U4677" s="58">
        <v>4.319248462189206</v>
      </c>
      <c r="V4677" s="58">
        <v>7.9390023217208654</v>
      </c>
      <c r="W4677" s="58">
        <v>0.78577774817390433</v>
      </c>
      <c r="X4677" s="58">
        <v>0.7750657459559237</v>
      </c>
      <c r="Y4677" s="58">
        <v>0.79031979212190506</v>
      </c>
      <c r="Z4677" s="58">
        <v>0.91769686454800103</v>
      </c>
    </row>
    <row r="4678" spans="19:26" x14ac:dyDescent="0.2">
      <c r="S4678" s="58">
        <v>3.7837504480644628</v>
      </c>
      <c r="T4678" s="58">
        <v>6.3113596741448159</v>
      </c>
      <c r="U4678" s="58">
        <v>4.460911343711996</v>
      </c>
      <c r="V4678" s="58">
        <v>7.503195215556957</v>
      </c>
      <c r="W4678" s="58">
        <v>0.84330442830573105</v>
      </c>
      <c r="X4678" s="58">
        <v>0.57899683944783331</v>
      </c>
      <c r="Y4678" s="58">
        <v>0.81839404775119318</v>
      </c>
      <c r="Z4678" s="58">
        <v>0.91610997207928035</v>
      </c>
    </row>
    <row r="4679" spans="19:26" x14ac:dyDescent="0.2">
      <c r="S4679" s="58">
        <v>5.2708353962506305</v>
      </c>
      <c r="T4679" s="58">
        <v>13.85895210814124</v>
      </c>
      <c r="U4679" s="58">
        <v>5.2246167631942404</v>
      </c>
      <c r="V4679" s="58">
        <v>13.093973067580508</v>
      </c>
      <c r="W4679" s="58">
        <v>0.8677026255530309</v>
      </c>
      <c r="X4679" s="58">
        <v>0.60365331144602175</v>
      </c>
      <c r="Y4679" s="58">
        <v>0.78756597799718642</v>
      </c>
      <c r="Z4679" s="58">
        <v>0.88793201137204691</v>
      </c>
    </row>
    <row r="4680" spans="19:26" x14ac:dyDescent="0.2">
      <c r="S4680" s="58">
        <v>3.325190677330049</v>
      </c>
      <c r="T4680" s="58">
        <v>4.8895561869242794</v>
      </c>
      <c r="U4680" s="58">
        <v>3.0406742130935958</v>
      </c>
      <c r="V4680" s="58">
        <v>4.4730193698242626</v>
      </c>
      <c r="W4680" s="58">
        <v>0.77301670215789731</v>
      </c>
      <c r="X4680" s="58">
        <v>0.56462266565255725</v>
      </c>
      <c r="Y4680" s="58">
        <v>0.83166949485591501</v>
      </c>
      <c r="Z4680" s="58">
        <v>0.94397177158356638</v>
      </c>
    </row>
    <row r="4681" spans="19:26" x14ac:dyDescent="0.2">
      <c r="S4681" s="58">
        <v>3.1275931607938974</v>
      </c>
      <c r="T4681" s="58">
        <v>4.4651498416156361</v>
      </c>
      <c r="U4681" s="58">
        <v>3.0375080242051449</v>
      </c>
      <c r="V4681" s="58">
        <v>4.1812540618381311</v>
      </c>
      <c r="W4681" s="58">
        <v>0.79144688864768398</v>
      </c>
      <c r="X4681" s="58">
        <v>0.56796794394593308</v>
      </c>
      <c r="Y4681" s="58">
        <v>0.83839773759512504</v>
      </c>
      <c r="Z4681" s="58">
        <v>0.94922388891119569</v>
      </c>
    </row>
    <row r="4682" spans="19:26" x14ac:dyDescent="0.2">
      <c r="S4682" s="58">
        <v>3.6027163651044112</v>
      </c>
      <c r="T4682" s="58">
        <v>5.7263048815553255</v>
      </c>
      <c r="U4682" s="58">
        <v>4.228798140263903</v>
      </c>
      <c r="V4682" s="58">
        <v>5.3695449964748061</v>
      </c>
      <c r="W4682" s="58">
        <v>0.82872447650220804</v>
      </c>
      <c r="X4682" s="58">
        <v>0.69175934624814406</v>
      </c>
      <c r="Y4682" s="58">
        <v>0.82564495716524555</v>
      </c>
      <c r="Z4682" s="58">
        <v>0.9382346362574383</v>
      </c>
    </row>
    <row r="4683" spans="19:26" x14ac:dyDescent="0.2">
      <c r="S4683" s="58">
        <v>8.0485055712366371</v>
      </c>
      <c r="T4683" s="58">
        <v>26.25085072030139</v>
      </c>
      <c r="U4683" s="58">
        <v>8.2679151621089435</v>
      </c>
      <c r="V4683" s="58">
        <v>21.294388624547356</v>
      </c>
      <c r="W4683" s="58">
        <v>0.70479831130631432</v>
      </c>
      <c r="X4683" s="58">
        <v>0.65446880466847923</v>
      </c>
      <c r="Y4683" s="58">
        <v>0.89505567760480798</v>
      </c>
      <c r="Z4683" s="58">
        <v>0.89526828684776993</v>
      </c>
    </row>
    <row r="4684" spans="19:26" x14ac:dyDescent="0.2">
      <c r="S4684" s="58">
        <v>3.3474715441832212</v>
      </c>
      <c r="T4684" s="58">
        <v>5.0306415865003959</v>
      </c>
      <c r="U4684" s="58">
        <v>3.4237803270992484</v>
      </c>
      <c r="V4684" s="58">
        <v>5.74229806639842</v>
      </c>
      <c r="W4684" s="58">
        <v>0.83356526947478482</v>
      </c>
      <c r="X4684" s="58">
        <v>0.69342685041394037</v>
      </c>
      <c r="Y4684" s="58">
        <v>0.84314365972972671</v>
      </c>
      <c r="Z4684" s="58">
        <v>0.9520726800919409</v>
      </c>
    </row>
    <row r="4685" spans="19:26" x14ac:dyDescent="0.2">
      <c r="S4685" s="58">
        <v>4.3608137424813611</v>
      </c>
      <c r="T4685" s="58">
        <v>7.6393741020091035</v>
      </c>
      <c r="U4685" s="58">
        <v>4.4723953927573357</v>
      </c>
      <c r="V4685" s="58">
        <v>9.2016446345188463</v>
      </c>
      <c r="W4685" s="58">
        <v>0.73734682623405046</v>
      </c>
      <c r="X4685" s="58">
        <v>0.66210132292799151</v>
      </c>
      <c r="Y4685" s="58">
        <v>0.81577859096007632</v>
      </c>
      <c r="Z4685" s="58">
        <v>0.9311783776394984</v>
      </c>
    </row>
    <row r="4686" spans="19:26" x14ac:dyDescent="0.2">
      <c r="S4686" s="58">
        <v>5.5707688667991047</v>
      </c>
      <c r="T4686" s="58">
        <v>13.39175426003516</v>
      </c>
      <c r="U4686" s="58">
        <v>5.6052241197833768</v>
      </c>
      <c r="V4686" s="58">
        <v>14.276074531853077</v>
      </c>
      <c r="W4686" s="58">
        <v>0.78048149409857992</v>
      </c>
      <c r="X4686" s="58">
        <v>0.68529034173072501</v>
      </c>
      <c r="Y4686" s="58">
        <v>0.82121451521300215</v>
      </c>
      <c r="Z4686" s="58">
        <v>0.90201082573075375</v>
      </c>
    </row>
    <row r="4687" spans="19:26" x14ac:dyDescent="0.2">
      <c r="S4687" s="58">
        <v>5.2600141392771915</v>
      </c>
      <c r="T4687" s="58">
        <v>10.972454348346675</v>
      </c>
      <c r="U4687" s="58">
        <v>5.5301643724380423</v>
      </c>
      <c r="V4687" s="58">
        <v>11.303611873259825</v>
      </c>
      <c r="W4687" s="58">
        <v>0.69728057735034965</v>
      </c>
      <c r="X4687" s="58">
        <v>0.69326455846396429</v>
      </c>
      <c r="Y4687" s="58">
        <v>0.78672441324860398</v>
      </c>
      <c r="Z4687" s="58">
        <v>0.91622942669577379</v>
      </c>
    </row>
    <row r="4688" spans="19:26" x14ac:dyDescent="0.2">
      <c r="S4688" s="58">
        <v>3.110530718098639</v>
      </c>
      <c r="T4688" s="58">
        <v>4.5204113694058776</v>
      </c>
      <c r="U4688" s="58">
        <v>3.6477114609372694</v>
      </c>
      <c r="V4688" s="58">
        <v>5.3144603418986618</v>
      </c>
      <c r="W4688" s="58">
        <v>0.85779814513730712</v>
      </c>
      <c r="X4688" s="58">
        <v>0.5998584193924098</v>
      </c>
      <c r="Y4688" s="58">
        <v>0.83820521445114671</v>
      </c>
      <c r="Z4688" s="58">
        <v>0.94032973733124314</v>
      </c>
    </row>
    <row r="4689" spans="19:26" x14ac:dyDescent="0.2">
      <c r="S4689" s="58">
        <v>4.5439745537204956</v>
      </c>
      <c r="T4689" s="58">
        <v>8.3477333946423027</v>
      </c>
      <c r="U4689" s="58">
        <v>5.0226990334232253</v>
      </c>
      <c r="V4689" s="58">
        <v>9.5707222807802079</v>
      </c>
      <c r="W4689" s="58">
        <v>0.78294139976834243</v>
      </c>
      <c r="X4689" s="58">
        <v>0.73082337852394597</v>
      </c>
      <c r="Y4689" s="58">
        <v>0.84391776952834929</v>
      </c>
      <c r="Z4689" s="58">
        <v>0.93059542364924208</v>
      </c>
    </row>
    <row r="4690" spans="19:26" x14ac:dyDescent="0.2">
      <c r="S4690" s="58">
        <v>4.6959451679729023</v>
      </c>
      <c r="T4690" s="58">
        <v>9.1733986277812409</v>
      </c>
      <c r="U4690" s="58">
        <v>4.9878475655814469</v>
      </c>
      <c r="V4690" s="58">
        <v>11.29553613795337</v>
      </c>
      <c r="W4690" s="58">
        <v>0.81217851305277511</v>
      </c>
      <c r="X4690" s="58">
        <v>0.77328022410522235</v>
      </c>
      <c r="Y4690" s="58">
        <v>0.84026446668027366</v>
      </c>
      <c r="Z4690" s="58">
        <v>0.92356008414774071</v>
      </c>
    </row>
    <row r="4691" spans="19:26" x14ac:dyDescent="0.2">
      <c r="S4691" s="58">
        <v>4.9386820037403671</v>
      </c>
      <c r="T4691" s="58">
        <v>9.6144714561233506</v>
      </c>
      <c r="U4691" s="58">
        <v>4.6114146775190381</v>
      </c>
      <c r="V4691" s="58">
        <v>9.9632272911725313</v>
      </c>
      <c r="W4691" s="58">
        <v>0.75416439942625813</v>
      </c>
      <c r="X4691" s="58">
        <v>0.70909143094186744</v>
      </c>
      <c r="Y4691" s="58">
        <v>0.8393496569059925</v>
      </c>
      <c r="Z4691" s="58">
        <v>0.92446556131074265</v>
      </c>
    </row>
    <row r="4692" spans="19:26" x14ac:dyDescent="0.2">
      <c r="S4692" s="58">
        <v>5.9587077659666674</v>
      </c>
      <c r="T4692" s="58">
        <v>16.039164220963247</v>
      </c>
      <c r="U4692" s="58">
        <v>6.2620873373515522</v>
      </c>
      <c r="V4692" s="58">
        <v>16.273377641001755</v>
      </c>
      <c r="W4692" s="58">
        <v>0.80078422755696788</v>
      </c>
      <c r="X4692" s="58">
        <v>0.69097602514125145</v>
      </c>
      <c r="Y4692" s="58">
        <v>0.8364609751872204</v>
      </c>
      <c r="Z4692" s="58">
        <v>0.89678674901301303</v>
      </c>
    </row>
    <row r="4693" spans="19:26" x14ac:dyDescent="0.2">
      <c r="S4693" s="58">
        <v>4.7167960762273369</v>
      </c>
      <c r="T4693" s="58">
        <v>9.4215161975807078</v>
      </c>
      <c r="U4693" s="58">
        <v>5.3707726392534649</v>
      </c>
      <c r="V4693" s="58">
        <v>11.630873201929363</v>
      </c>
      <c r="W4693" s="58">
        <v>0.78789958195528165</v>
      </c>
      <c r="X4693" s="58">
        <v>0.58272699520073068</v>
      </c>
      <c r="Y4693" s="58">
        <v>0.80739264730648519</v>
      </c>
      <c r="Z4693" s="58">
        <v>0.90445941891906823</v>
      </c>
    </row>
    <row r="4694" spans="19:26" x14ac:dyDescent="0.2">
      <c r="S4694" s="58">
        <v>3.9676259945314483</v>
      </c>
      <c r="T4694" s="58">
        <v>6.5715358665269568</v>
      </c>
      <c r="U4694" s="58">
        <v>3.5233654407855886</v>
      </c>
      <c r="V4694" s="58">
        <v>6.2495935604114061</v>
      </c>
      <c r="W4694" s="58">
        <v>0.82998984195610115</v>
      </c>
      <c r="X4694" s="58">
        <v>0.66186422555970403</v>
      </c>
      <c r="Y4694" s="58">
        <v>0.8719225397376057</v>
      </c>
      <c r="Z4694" s="58">
        <v>0.93566868959738658</v>
      </c>
    </row>
    <row r="4695" spans="19:26" x14ac:dyDescent="0.2">
      <c r="S4695" s="58">
        <v>6.9183237224229135</v>
      </c>
      <c r="T4695" s="58">
        <v>27.267054861479622</v>
      </c>
      <c r="U4695" s="58">
        <v>5.8156143777863258</v>
      </c>
      <c r="V4695" s="58">
        <v>19.40957595401429</v>
      </c>
      <c r="W4695" s="58">
        <v>0.79158315802055401</v>
      </c>
      <c r="X4695" s="58">
        <v>0.6388021401847348</v>
      </c>
      <c r="Y4695" s="58">
        <v>0.81971033311902297</v>
      </c>
      <c r="Z4695" s="58">
        <v>0.88339166278577363</v>
      </c>
    </row>
    <row r="4696" spans="19:26" x14ac:dyDescent="0.2">
      <c r="S4696" s="58">
        <v>4.3689125494455334</v>
      </c>
      <c r="T4696" s="58">
        <v>8.4479797902309777</v>
      </c>
      <c r="U4696" s="58">
        <v>3.3831234400586885</v>
      </c>
      <c r="V4696" s="58">
        <v>6.0870161217684311</v>
      </c>
      <c r="W4696" s="58">
        <v>0.79313471468524599</v>
      </c>
      <c r="X4696" s="58">
        <v>0.67384308329247378</v>
      </c>
      <c r="Y4696" s="58">
        <v>0.77094082716145851</v>
      </c>
      <c r="Z4696" s="58">
        <v>0.909021964354495</v>
      </c>
    </row>
    <row r="4697" spans="19:26" x14ac:dyDescent="0.2">
      <c r="S4697" s="58">
        <v>6.5058033368685528</v>
      </c>
      <c r="T4697" s="58">
        <v>27.488850143275084</v>
      </c>
      <c r="U4697" s="58">
        <v>6.8027273123185763</v>
      </c>
      <c r="V4697" s="58">
        <v>38.193922022894341</v>
      </c>
      <c r="W4697" s="58">
        <v>0.80541217958070777</v>
      </c>
      <c r="X4697" s="58">
        <v>0.66654288189584565</v>
      </c>
      <c r="Y4697" s="58">
        <v>0.76915223557306855</v>
      </c>
      <c r="Z4697" s="58">
        <v>0.88074316980473266</v>
      </c>
    </row>
    <row r="4698" spans="19:26" x14ac:dyDescent="0.2">
      <c r="S4698" s="58">
        <v>3.7661765229279536</v>
      </c>
      <c r="T4698" s="58">
        <v>6.145363134104679</v>
      </c>
      <c r="U4698" s="58">
        <v>4.4118871027974302</v>
      </c>
      <c r="V4698" s="58">
        <v>6.8852258595437057</v>
      </c>
      <c r="W4698" s="58">
        <v>0.80644467051899016</v>
      </c>
      <c r="X4698" s="58">
        <v>0.72539346979080443</v>
      </c>
      <c r="Y4698" s="58">
        <v>0.81853043078934917</v>
      </c>
      <c r="Z4698" s="58">
        <v>0.93968403829310587</v>
      </c>
    </row>
    <row r="4699" spans="19:26" x14ac:dyDescent="0.2">
      <c r="S4699" s="58">
        <v>3.4132789549068954</v>
      </c>
      <c r="T4699" s="58">
        <v>5.0773179858714883</v>
      </c>
      <c r="U4699" s="58">
        <v>3.5356740129666928</v>
      </c>
      <c r="V4699" s="58">
        <v>6.3444607613970625</v>
      </c>
      <c r="W4699" s="58">
        <v>0.74775715690789291</v>
      </c>
      <c r="X4699" s="58">
        <v>0.56563821822874061</v>
      </c>
      <c r="Y4699" s="58">
        <v>0.81661232798568872</v>
      </c>
      <c r="Z4699" s="58">
        <v>0.94313908442316041</v>
      </c>
    </row>
    <row r="4700" spans="19:26" x14ac:dyDescent="0.2">
      <c r="S4700" s="58">
        <v>5.5946413675912012</v>
      </c>
      <c r="T4700" s="58">
        <v>11.839336137532102</v>
      </c>
      <c r="U4700" s="58">
        <v>4.8180686293742179</v>
      </c>
      <c r="V4700" s="58">
        <v>12.531907668024518</v>
      </c>
      <c r="W4700" s="58">
        <v>0.74630517983991129</v>
      </c>
      <c r="X4700" s="58">
        <v>0.71380555751523733</v>
      </c>
      <c r="Y4700" s="58">
        <v>0.87198659878838691</v>
      </c>
      <c r="Z4700" s="58">
        <v>0.92095343529683371</v>
      </c>
    </row>
    <row r="4701" spans="19:26" x14ac:dyDescent="0.2">
      <c r="S4701" s="58">
        <v>3.8120042567267585</v>
      </c>
      <c r="T4701" s="58">
        <v>6.063290409813316</v>
      </c>
      <c r="U4701" s="58">
        <v>3.7054617017694467</v>
      </c>
      <c r="V4701" s="58">
        <v>5.5580869182003747</v>
      </c>
      <c r="W4701" s="58">
        <v>0.76513499337011615</v>
      </c>
      <c r="X4701" s="58">
        <v>0.62186309922650307</v>
      </c>
      <c r="Y4701" s="58">
        <v>0.83506468422372893</v>
      </c>
      <c r="Z4701" s="58">
        <v>0.93999070872636548</v>
      </c>
    </row>
    <row r="4702" spans="19:26" x14ac:dyDescent="0.2">
      <c r="S4702" s="58">
        <v>5.6923947494112568</v>
      </c>
      <c r="T4702" s="58">
        <v>13.981772982859349</v>
      </c>
      <c r="U4702" s="58">
        <v>6.1820474144807616</v>
      </c>
      <c r="V4702" s="58">
        <v>15.690012503325665</v>
      </c>
      <c r="W4702" s="58">
        <v>0.77628408870539478</v>
      </c>
      <c r="X4702" s="58">
        <v>0.69231969149741546</v>
      </c>
      <c r="Y4702" s="58">
        <v>0.82390363734089411</v>
      </c>
      <c r="Z4702" s="58">
        <v>0.90175317021520829</v>
      </c>
    </row>
    <row r="4703" spans="19:26" x14ac:dyDescent="0.2">
      <c r="S4703" s="58">
        <v>5.4488707920103172</v>
      </c>
      <c r="T4703" s="58">
        <v>12.683288172950704</v>
      </c>
      <c r="U4703" s="58">
        <v>5.345823830161514</v>
      </c>
      <c r="V4703" s="58">
        <v>13.566043674946229</v>
      </c>
      <c r="W4703" s="58">
        <v>0.83743808114644325</v>
      </c>
      <c r="X4703" s="58">
        <v>0.66287527117081035</v>
      </c>
      <c r="Y4703" s="58">
        <v>0.8661471980392571</v>
      </c>
      <c r="Z4703" s="58">
        <v>0.90241696271558203</v>
      </c>
    </row>
    <row r="4704" spans="19:26" x14ac:dyDescent="0.2">
      <c r="S4704" s="58">
        <v>3.1110782510745048</v>
      </c>
      <c r="T4704" s="58">
        <v>4.6352927207631449</v>
      </c>
      <c r="U4704" s="58">
        <v>3.0579635599978876</v>
      </c>
      <c r="V4704" s="58">
        <v>5.7751970882104793</v>
      </c>
      <c r="W4704" s="58">
        <v>0.8414645681695051</v>
      </c>
      <c r="X4704" s="58">
        <v>0.65324699448852475</v>
      </c>
      <c r="Y4704" s="58">
        <v>0.77512551762668358</v>
      </c>
      <c r="Z4704" s="58">
        <v>0.93172021495285728</v>
      </c>
    </row>
    <row r="4705" spans="19:26" x14ac:dyDescent="0.2">
      <c r="S4705" s="58">
        <v>4.0795167866099185</v>
      </c>
      <c r="T4705" s="58">
        <v>7.0797632611626033</v>
      </c>
      <c r="U4705" s="58">
        <v>4.3039002789903549</v>
      </c>
      <c r="V4705" s="58">
        <v>5.9874093655501861</v>
      </c>
      <c r="W4705" s="58">
        <v>0.8686603557906305</v>
      </c>
      <c r="X4705" s="58">
        <v>0.61639998566395005</v>
      </c>
      <c r="Y4705" s="58">
        <v>0.86653643309820239</v>
      </c>
      <c r="Z4705" s="58">
        <v>0.91958707388804894</v>
      </c>
    </row>
    <row r="4706" spans="19:26" x14ac:dyDescent="0.2">
      <c r="S4706" s="58">
        <v>4.9452769608114782</v>
      </c>
      <c r="T4706" s="58">
        <v>9.7811051165287051</v>
      </c>
      <c r="U4706" s="58">
        <v>4.3306681995075795</v>
      </c>
      <c r="V4706" s="58">
        <v>6.8800011720576908</v>
      </c>
      <c r="W4706" s="58">
        <v>0.76193605834326372</v>
      </c>
      <c r="X4706" s="58">
        <v>0.66852808461553948</v>
      </c>
      <c r="Y4706" s="58">
        <v>0.83455982556273534</v>
      </c>
      <c r="Z4706" s="58">
        <v>0.91764078377634217</v>
      </c>
    </row>
    <row r="4707" spans="19:26" x14ac:dyDescent="0.2">
      <c r="S4707" s="58">
        <v>4.7822685661939293</v>
      </c>
      <c r="T4707" s="58">
        <v>9.2524756399215899</v>
      </c>
      <c r="U4707" s="58">
        <v>4.3868085239579155</v>
      </c>
      <c r="V4707" s="58">
        <v>9.1067921485361456</v>
      </c>
      <c r="W4707" s="58">
        <v>0.79249927435771716</v>
      </c>
      <c r="X4707" s="58">
        <v>0.60307232731937932</v>
      </c>
      <c r="Y4707" s="58">
        <v>0.85004422776408139</v>
      </c>
      <c r="Z4707" s="58">
        <v>0.91248864794994367</v>
      </c>
    </row>
    <row r="4708" spans="19:26" x14ac:dyDescent="0.2">
      <c r="S4708" s="58">
        <v>4.725839405154928</v>
      </c>
      <c r="T4708" s="58">
        <v>8.9142584751886957</v>
      </c>
      <c r="U4708" s="58">
        <v>5.2955000153340261</v>
      </c>
      <c r="V4708" s="58">
        <v>11.114847695998748</v>
      </c>
      <c r="W4708" s="58">
        <v>0.7391000853437929</v>
      </c>
      <c r="X4708" s="58">
        <v>0.68157143051935742</v>
      </c>
      <c r="Y4708" s="58">
        <v>0.81559773163471616</v>
      </c>
      <c r="Z4708" s="58">
        <v>0.92389110396764607</v>
      </c>
    </row>
    <row r="4709" spans="19:26" x14ac:dyDescent="0.2">
      <c r="S4709" s="58">
        <v>7.7406895094719657</v>
      </c>
      <c r="T4709" s="58">
        <v>35.210260070458773</v>
      </c>
      <c r="U4709" s="58">
        <v>7.8760933044635975</v>
      </c>
      <c r="V4709" s="58">
        <v>20.692146718992319</v>
      </c>
      <c r="W4709" s="58">
        <v>0.78740112213726765</v>
      </c>
      <c r="X4709" s="58">
        <v>0.5468619730068407</v>
      </c>
      <c r="Y4709" s="58">
        <v>0.86931999048121378</v>
      </c>
      <c r="Z4709" s="58">
        <v>0.88001109803752109</v>
      </c>
    </row>
    <row r="4710" spans="19:26" x14ac:dyDescent="0.2">
      <c r="S4710" s="58">
        <v>4.7268809124053774</v>
      </c>
      <c r="T4710" s="58">
        <v>9.3672326650473696</v>
      </c>
      <c r="U4710" s="58">
        <v>5.0201079389714822</v>
      </c>
      <c r="V4710" s="58">
        <v>9.9638607224098248</v>
      </c>
      <c r="W4710" s="58">
        <v>0.79223721399862013</v>
      </c>
      <c r="X4710" s="58">
        <v>0.76269705065411975</v>
      </c>
      <c r="Y4710" s="58">
        <v>0.81874758405867065</v>
      </c>
      <c r="Z4710" s="58">
        <v>0.92038599083088624</v>
      </c>
    </row>
    <row r="4711" spans="19:26" x14ac:dyDescent="0.2">
      <c r="S4711" s="58">
        <v>3.5068118231193499</v>
      </c>
      <c r="T4711" s="58">
        <v>5.4746560192371039</v>
      </c>
      <c r="U4711" s="58">
        <v>3.189209569105218</v>
      </c>
      <c r="V4711" s="58">
        <v>6.1131212305378</v>
      </c>
      <c r="W4711" s="58">
        <v>0.80664513479983646</v>
      </c>
      <c r="X4711" s="58">
        <v>0.75701753952619777</v>
      </c>
      <c r="Y4711" s="58">
        <v>0.80898025791151484</v>
      </c>
      <c r="Z4711" s="58">
        <v>0.9494669784871167</v>
      </c>
    </row>
    <row r="4712" spans="19:26" x14ac:dyDescent="0.2">
      <c r="S4712" s="58">
        <v>3.9861294517440373</v>
      </c>
      <c r="T4712" s="58">
        <v>7.0636776101638086</v>
      </c>
      <c r="U4712" s="58">
        <v>4.4084610716762098</v>
      </c>
      <c r="V4712" s="58">
        <v>9.3874142020929163</v>
      </c>
      <c r="W4712" s="58">
        <v>0.85463204355167832</v>
      </c>
      <c r="X4712" s="58">
        <v>0.75133082621197445</v>
      </c>
      <c r="Y4712" s="58">
        <v>0.8052767965699118</v>
      </c>
      <c r="Z4712" s="58">
        <v>0.92282043168095373</v>
      </c>
    </row>
    <row r="4713" spans="19:26" x14ac:dyDescent="0.2">
      <c r="S4713" s="58">
        <v>5.9312783176399844</v>
      </c>
      <c r="T4713" s="58">
        <v>14.462945287238908</v>
      </c>
      <c r="U4713" s="58">
        <v>5.6451393735917357</v>
      </c>
      <c r="V4713" s="58">
        <v>10.645783692129575</v>
      </c>
      <c r="W4713" s="58">
        <v>0.73752893711185452</v>
      </c>
      <c r="X4713" s="58">
        <v>0.6604725255877586</v>
      </c>
      <c r="Y4713" s="58">
        <v>0.8253331446597203</v>
      </c>
      <c r="Z4713" s="58">
        <v>0.90299722907588531</v>
      </c>
    </row>
    <row r="4714" spans="19:26" x14ac:dyDescent="0.2">
      <c r="S4714" s="58">
        <v>3.554546013891362</v>
      </c>
      <c r="T4714" s="58">
        <v>5.4586552100482182</v>
      </c>
      <c r="U4714" s="58">
        <v>3.6088002892410209</v>
      </c>
      <c r="V4714" s="58">
        <v>5.0600261167691718</v>
      </c>
      <c r="W4714" s="58">
        <v>0.79226928508267458</v>
      </c>
      <c r="X4714" s="58">
        <v>0.65856395937718093</v>
      </c>
      <c r="Y4714" s="58">
        <v>0.8408831561010931</v>
      </c>
      <c r="Z4714" s="58">
        <v>0.94872966696979755</v>
      </c>
    </row>
    <row r="4715" spans="19:26" x14ac:dyDescent="0.2">
      <c r="S4715" s="58">
        <v>8.5821698749238742</v>
      </c>
      <c r="T4715" s="58">
        <v>106.42859215415316</v>
      </c>
      <c r="U4715" s="58">
        <v>8.1207866475530377</v>
      </c>
      <c r="V4715" s="58">
        <v>77.804178639873655</v>
      </c>
      <c r="W4715" s="58">
        <v>0.7912995112663207</v>
      </c>
      <c r="X4715" s="58">
        <v>0.62736628507035319</v>
      </c>
      <c r="Y4715" s="58">
        <v>0.83121508416237555</v>
      </c>
      <c r="Z4715" s="58">
        <v>0.87288797736582346</v>
      </c>
    </row>
    <row r="4716" spans="19:26" x14ac:dyDescent="0.2">
      <c r="S4716" s="58">
        <v>4.9075245956772617</v>
      </c>
      <c r="T4716" s="58">
        <v>10.286596384215086</v>
      </c>
      <c r="U4716" s="58">
        <v>4.8421102208604516</v>
      </c>
      <c r="V4716" s="58">
        <v>9.8082748015113133</v>
      </c>
      <c r="W4716" s="58">
        <v>0.7742132317401903</v>
      </c>
      <c r="X4716" s="58">
        <v>0.5546007737083728</v>
      </c>
      <c r="Y4716" s="58">
        <v>0.79585092569884786</v>
      </c>
      <c r="Z4716" s="58">
        <v>0.8992955528934814</v>
      </c>
    </row>
    <row r="4717" spans="19:26" x14ac:dyDescent="0.2">
      <c r="S4717" s="58">
        <v>4.1394873913711505</v>
      </c>
      <c r="T4717" s="58">
        <v>7.0260129640709597</v>
      </c>
      <c r="U4717" s="58">
        <v>4.3434012015099004</v>
      </c>
      <c r="V4717" s="58">
        <v>7.9966095193509625</v>
      </c>
      <c r="W4717" s="58">
        <v>0.76238419340596453</v>
      </c>
      <c r="X4717" s="58">
        <v>0.61861281729844397</v>
      </c>
      <c r="Y4717" s="58">
        <v>0.82611488782896791</v>
      </c>
      <c r="Z4717" s="58">
        <v>0.92845060175256422</v>
      </c>
    </row>
    <row r="4718" spans="19:26" x14ac:dyDescent="0.2">
      <c r="S4718" s="58">
        <v>5.0333651552222181</v>
      </c>
      <c r="T4718" s="58">
        <v>10.396071776517868</v>
      </c>
      <c r="U4718" s="58">
        <v>5.4957502675641008</v>
      </c>
      <c r="V4718" s="58">
        <v>10.716352182481103</v>
      </c>
      <c r="W4718" s="58">
        <v>0.78646258608689878</v>
      </c>
      <c r="X4718" s="58">
        <v>0.77905447017909635</v>
      </c>
      <c r="Y4718" s="58">
        <v>0.83703958377469467</v>
      </c>
      <c r="Z4718" s="58">
        <v>0.92065215115369314</v>
      </c>
    </row>
    <row r="4719" spans="19:26" x14ac:dyDescent="0.2">
      <c r="S4719" s="58">
        <v>3.3167665627099869</v>
      </c>
      <c r="T4719" s="58">
        <v>4.8640594619117339</v>
      </c>
      <c r="U4719" s="58">
        <v>3.3351899254743747</v>
      </c>
      <c r="V4719" s="58">
        <v>5.587628081508071</v>
      </c>
      <c r="W4719" s="58">
        <v>0.80490103524270762</v>
      </c>
      <c r="X4719" s="58">
        <v>0.60311789586447118</v>
      </c>
      <c r="Y4719" s="58">
        <v>0.86138967038213043</v>
      </c>
      <c r="Z4719" s="58">
        <v>0.95180199569393131</v>
      </c>
    </row>
    <row r="4720" spans="19:26" x14ac:dyDescent="0.2">
      <c r="S4720" s="58">
        <v>5.4014596440945661</v>
      </c>
      <c r="T4720" s="58">
        <v>13.600627201644105</v>
      </c>
      <c r="U4720" s="58">
        <v>5.165458175884579</v>
      </c>
      <c r="V4720" s="58">
        <v>10.026920766640762</v>
      </c>
      <c r="W4720" s="58">
        <v>0.88366234649488107</v>
      </c>
      <c r="X4720" s="58">
        <v>0.58741006297868925</v>
      </c>
      <c r="Y4720" s="58">
        <v>0.84259724173512018</v>
      </c>
      <c r="Z4720" s="58">
        <v>0.89117085401754048</v>
      </c>
    </row>
    <row r="4721" spans="19:26" x14ac:dyDescent="0.2">
      <c r="S4721" s="58">
        <v>6.8977940826255413</v>
      </c>
      <c r="T4721" s="58">
        <v>19.132216986133194</v>
      </c>
      <c r="U4721" s="58">
        <v>7.4578559523073986</v>
      </c>
      <c r="V4721" s="58">
        <v>18.544110757527783</v>
      </c>
      <c r="W4721" s="58">
        <v>0.7237103587941407</v>
      </c>
      <c r="X4721" s="58">
        <v>0.68367558175269061</v>
      </c>
      <c r="Y4721" s="58">
        <v>0.86472909583018565</v>
      </c>
      <c r="Z4721" s="58">
        <v>0.90126836443535652</v>
      </c>
    </row>
    <row r="4722" spans="19:26" x14ac:dyDescent="0.2">
      <c r="S4722" s="58">
        <v>4.2997837824781051</v>
      </c>
      <c r="T4722" s="58">
        <v>7.413201045002844</v>
      </c>
      <c r="U4722" s="58">
        <v>3.9951167223251938</v>
      </c>
      <c r="V4722" s="58">
        <v>5.9765826341820336</v>
      </c>
      <c r="W4722" s="58">
        <v>0.73291113441366129</v>
      </c>
      <c r="X4722" s="58">
        <v>0.63979387859613168</v>
      </c>
      <c r="Y4722" s="58">
        <v>0.81642366510944298</v>
      </c>
      <c r="Z4722" s="58">
        <v>0.93148388797916304</v>
      </c>
    </row>
    <row r="4723" spans="19:26" x14ac:dyDescent="0.2">
      <c r="S4723" s="58">
        <v>3.8763910274263664</v>
      </c>
      <c r="T4723" s="58">
        <v>6.4519053104314992</v>
      </c>
      <c r="U4723" s="58">
        <v>3.6206778559724344</v>
      </c>
      <c r="V4723" s="58">
        <v>5.8863007969590795</v>
      </c>
      <c r="W4723" s="58">
        <v>0.83460481611290571</v>
      </c>
      <c r="X4723" s="58">
        <v>0.70417806670985628</v>
      </c>
      <c r="Y4723" s="58">
        <v>0.84208652662346217</v>
      </c>
      <c r="Z4723" s="58">
        <v>0.93462842659064083</v>
      </c>
    </row>
    <row r="4724" spans="19:26" x14ac:dyDescent="0.2">
      <c r="S4724" s="58">
        <v>6.5540618601136975</v>
      </c>
      <c r="T4724" s="58">
        <v>18.675881974811013</v>
      </c>
      <c r="U4724" s="58">
        <v>6.3803806169259705</v>
      </c>
      <c r="V4724" s="58">
        <v>14.596252389682661</v>
      </c>
      <c r="W4724" s="58">
        <v>0.71768044097348183</v>
      </c>
      <c r="X4724" s="58">
        <v>0.78218251951585294</v>
      </c>
      <c r="Y4724" s="58">
        <v>0.81268380859526157</v>
      </c>
      <c r="Z4724" s="58">
        <v>0.90211334779831254</v>
      </c>
    </row>
    <row r="4725" spans="19:26" x14ac:dyDescent="0.2">
      <c r="S4725" s="58">
        <v>4.4588710508729577</v>
      </c>
      <c r="T4725" s="58">
        <v>7.833477091115566</v>
      </c>
      <c r="U4725" s="58">
        <v>4.6842262169088942</v>
      </c>
      <c r="V4725" s="58">
        <v>8.3976113847448044</v>
      </c>
      <c r="W4725" s="58">
        <v>0.72045061308034308</v>
      </c>
      <c r="X4725" s="58">
        <v>0.65956287656903823</v>
      </c>
      <c r="Y4725" s="58">
        <v>0.81586962210984737</v>
      </c>
      <c r="Z4725" s="58">
        <v>0.9330662465656222</v>
      </c>
    </row>
    <row r="4726" spans="19:26" x14ac:dyDescent="0.2">
      <c r="S4726" s="58">
        <v>3.0374549661024415</v>
      </c>
      <c r="T4726" s="58">
        <v>4.4120542932265812</v>
      </c>
      <c r="U4726" s="58">
        <v>3.275374898947756</v>
      </c>
      <c r="V4726" s="58">
        <v>4.7769888153243061</v>
      </c>
      <c r="W4726" s="58">
        <v>0.79922938227881057</v>
      </c>
      <c r="X4726" s="58">
        <v>0.58539014730069616</v>
      </c>
      <c r="Y4726" s="58">
        <v>0.77126248754309223</v>
      </c>
      <c r="Z4726" s="58">
        <v>0.93204251856546294</v>
      </c>
    </row>
    <row r="4727" spans="19:26" x14ac:dyDescent="0.2">
      <c r="S4727" s="58">
        <v>4.6364883871700213</v>
      </c>
      <c r="T4727" s="58">
        <v>8.6707898187667301</v>
      </c>
      <c r="U4727" s="58">
        <v>3.9989489328805337</v>
      </c>
      <c r="V4727" s="58">
        <v>7.165535512203757</v>
      </c>
      <c r="W4727" s="58">
        <v>0.70164817475011598</v>
      </c>
      <c r="X4727" s="58">
        <v>0.78941106469148181</v>
      </c>
      <c r="Y4727" s="58">
        <v>0.77528714149452704</v>
      </c>
      <c r="Z4727" s="58">
        <v>0.93433189134973205</v>
      </c>
    </row>
    <row r="4728" spans="19:26" x14ac:dyDescent="0.2">
      <c r="S4728" s="58">
        <v>3.2675833135275063</v>
      </c>
      <c r="T4728" s="58">
        <v>4.9884984949310294</v>
      </c>
      <c r="U4728" s="58">
        <v>3.3837682625362491</v>
      </c>
      <c r="V4728" s="58">
        <v>5.7766863616703503</v>
      </c>
      <c r="W4728" s="58">
        <v>0.85682955843607056</v>
      </c>
      <c r="X4728" s="58">
        <v>0.6446493154845182</v>
      </c>
      <c r="Y4728" s="58">
        <v>0.7980782077154438</v>
      </c>
      <c r="Z4728" s="58">
        <v>0.92994197121424882</v>
      </c>
    </row>
    <row r="4729" spans="19:26" x14ac:dyDescent="0.2">
      <c r="S4729" s="58">
        <v>5.3162040927715726</v>
      </c>
      <c r="T4729" s="58">
        <v>10.384166628868162</v>
      </c>
      <c r="U4729" s="58">
        <v>5.598439013940518</v>
      </c>
      <c r="V4729" s="58">
        <v>12.029165369955177</v>
      </c>
      <c r="W4729" s="58">
        <v>0.68936513665847454</v>
      </c>
      <c r="X4729" s="58">
        <v>0.68573627253583547</v>
      </c>
      <c r="Y4729" s="58">
        <v>0.82861212137775675</v>
      </c>
      <c r="Z4729" s="58">
        <v>0.92897680249195413</v>
      </c>
    </row>
    <row r="4730" spans="19:26" x14ac:dyDescent="0.2">
      <c r="S4730" s="58">
        <v>4.7632500691185555</v>
      </c>
      <c r="T4730" s="58">
        <v>9.5878484702952331</v>
      </c>
      <c r="U4730" s="58">
        <v>4.775725034558099</v>
      </c>
      <c r="V4730" s="58">
        <v>8.4473836934806368</v>
      </c>
      <c r="W4730" s="58">
        <v>0.80804026182934008</v>
      </c>
      <c r="X4730" s="58">
        <v>0.70018934836257651</v>
      </c>
      <c r="Y4730" s="58">
        <v>0.8248722368103466</v>
      </c>
      <c r="Z4730" s="58">
        <v>0.91329651913047361</v>
      </c>
    </row>
    <row r="4731" spans="19:26" x14ac:dyDescent="0.2">
      <c r="S4731" s="58">
        <v>3.5963757215708538</v>
      </c>
      <c r="T4731" s="58">
        <v>5.5034054378727788</v>
      </c>
      <c r="U4731" s="58">
        <v>3.7222124817687723</v>
      </c>
      <c r="V4731" s="58">
        <v>5.2309942631435922</v>
      </c>
      <c r="W4731" s="58">
        <v>0.78812205827144854</v>
      </c>
      <c r="X4731" s="58">
        <v>0.59296421691981771</v>
      </c>
      <c r="Y4731" s="58">
        <v>0.85702077529362142</v>
      </c>
      <c r="Z4731" s="58">
        <v>0.94305709805610483</v>
      </c>
    </row>
    <row r="4732" spans="19:26" x14ac:dyDescent="0.2">
      <c r="S4732" s="58">
        <v>7.8328525319601319</v>
      </c>
      <c r="T4732" s="58">
        <v>27.891358089670842</v>
      </c>
      <c r="U4732" s="58">
        <v>7.9108919106231559</v>
      </c>
      <c r="V4732" s="58">
        <v>34.088795605628256</v>
      </c>
      <c r="W4732" s="58">
        <v>0.69679783099976955</v>
      </c>
      <c r="X4732" s="58">
        <v>0.68511940023653373</v>
      </c>
      <c r="Y4732" s="58">
        <v>0.84194832139717024</v>
      </c>
      <c r="Z4732" s="58">
        <v>0.89180644658350583</v>
      </c>
    </row>
    <row r="4733" spans="19:26" x14ac:dyDescent="0.2">
      <c r="S4733" s="58">
        <v>4.8951509754080709</v>
      </c>
      <c r="T4733" s="58">
        <v>9.3457676173349657</v>
      </c>
      <c r="U4733" s="58">
        <v>4.9771047810139244</v>
      </c>
      <c r="V4733" s="58">
        <v>8.7159093393602287</v>
      </c>
      <c r="W4733" s="58">
        <v>0.73303618605111542</v>
      </c>
      <c r="X4733" s="58">
        <v>0.67095108802289083</v>
      </c>
      <c r="Y4733" s="58">
        <v>0.82843625740432336</v>
      </c>
      <c r="Z4733" s="58">
        <v>0.92401089624226607</v>
      </c>
    </row>
    <row r="4734" spans="19:26" x14ac:dyDescent="0.2">
      <c r="S4734" s="58">
        <v>6.0327119761139283</v>
      </c>
      <c r="T4734" s="58">
        <v>18.383209886219209</v>
      </c>
      <c r="U4734" s="58">
        <v>5.8642743226671303</v>
      </c>
      <c r="V4734" s="58">
        <v>14.800816855385218</v>
      </c>
      <c r="W4734" s="58">
        <v>0.7676086414960207</v>
      </c>
      <c r="X4734" s="58">
        <v>0.79437755197453774</v>
      </c>
      <c r="Y4734" s="58">
        <v>0.77458222063862592</v>
      </c>
      <c r="Z4734" s="58">
        <v>0.89372614554401797</v>
      </c>
    </row>
    <row r="4735" spans="19:26" x14ac:dyDescent="0.2">
      <c r="S4735" s="58">
        <v>3.643426153473265</v>
      </c>
      <c r="T4735" s="58">
        <v>5.9345320585988057</v>
      </c>
      <c r="U4735" s="58">
        <v>3.498867014598789</v>
      </c>
      <c r="V4735" s="58">
        <v>4.9114560952002533</v>
      </c>
      <c r="W4735" s="58">
        <v>0.81202566802637</v>
      </c>
      <c r="X4735" s="58">
        <v>0.74975731464736217</v>
      </c>
      <c r="Y4735" s="58">
        <v>0.79040070148270303</v>
      </c>
      <c r="Z4735" s="58">
        <v>0.93603370109550887</v>
      </c>
    </row>
    <row r="4736" spans="19:26" x14ac:dyDescent="0.2">
      <c r="S4736" s="58">
        <v>4.4022476458434188</v>
      </c>
      <c r="T4736" s="58">
        <v>8.0713299074489147</v>
      </c>
      <c r="U4736" s="58">
        <v>4.8613879488638139</v>
      </c>
      <c r="V4736" s="58">
        <v>7.9897260734230464</v>
      </c>
      <c r="W4736" s="58">
        <v>0.78612492549353186</v>
      </c>
      <c r="X4736" s="58">
        <v>0.69123962810326633</v>
      </c>
      <c r="Y4736" s="58">
        <v>0.81921490092041371</v>
      </c>
      <c r="Z4736" s="58">
        <v>0.92292673474767895</v>
      </c>
    </row>
    <row r="4737" spans="19:26" x14ac:dyDescent="0.2">
      <c r="S4737" s="58">
        <v>7.0935472430337327</v>
      </c>
      <c r="T4737" s="58">
        <v>23.298159613720571</v>
      </c>
      <c r="U4737" s="58">
        <v>6.6762756977290172</v>
      </c>
      <c r="V4737" s="58">
        <v>23.16118848988086</v>
      </c>
      <c r="W4737" s="58">
        <v>0.69987621739771599</v>
      </c>
      <c r="X4737" s="58">
        <v>0.67986169614729464</v>
      </c>
      <c r="Y4737" s="58">
        <v>0.80344933204941393</v>
      </c>
      <c r="Z4737" s="58">
        <v>0.89212954056595872</v>
      </c>
    </row>
    <row r="4738" spans="19:26" x14ac:dyDescent="0.2">
      <c r="S4738" s="58">
        <v>4.1229501689140182</v>
      </c>
      <c r="T4738" s="58">
        <v>7.4853713829859503</v>
      </c>
      <c r="U4738" s="58">
        <v>4.2679447378056468</v>
      </c>
      <c r="V4738" s="58">
        <v>10.123554188687702</v>
      </c>
      <c r="W4738" s="58">
        <v>0.79354640010464572</v>
      </c>
      <c r="X4738" s="58">
        <v>0.57961439567483852</v>
      </c>
      <c r="Y4738" s="58">
        <v>0.77486151478458087</v>
      </c>
      <c r="Z4738" s="58">
        <v>0.90697231184523186</v>
      </c>
    </row>
    <row r="4739" spans="19:26" x14ac:dyDescent="0.2">
      <c r="S4739" s="58">
        <v>6.5167474088714998</v>
      </c>
      <c r="T4739" s="58">
        <v>20.714880539398344</v>
      </c>
      <c r="U4739" s="58">
        <v>5.9042861128292436</v>
      </c>
      <c r="V4739" s="58">
        <v>19.331259195857797</v>
      </c>
      <c r="W4739" s="58">
        <v>0.78412300127737289</v>
      </c>
      <c r="X4739" s="58">
        <v>0.68002626680689993</v>
      </c>
      <c r="Y4739" s="58">
        <v>0.82947209087843454</v>
      </c>
      <c r="Z4739" s="58">
        <v>0.89061832697007492</v>
      </c>
    </row>
    <row r="4740" spans="19:26" x14ac:dyDescent="0.2">
      <c r="S4740" s="58">
        <v>3.3645744996345699</v>
      </c>
      <c r="T4740" s="58">
        <v>5.0939706040720738</v>
      </c>
      <c r="U4740" s="58">
        <v>3.314447898652324</v>
      </c>
      <c r="V4740" s="58">
        <v>4.3817551657502083</v>
      </c>
      <c r="W4740" s="58">
        <v>0.79381271542835208</v>
      </c>
      <c r="X4740" s="58">
        <v>0.59957271682704771</v>
      </c>
      <c r="Y4740" s="58">
        <v>0.80601224514493519</v>
      </c>
      <c r="Z4740" s="58">
        <v>0.93536251012594929</v>
      </c>
    </row>
    <row r="4741" spans="19:26" x14ac:dyDescent="0.2">
      <c r="S4741" s="58">
        <v>3.7058276351879624</v>
      </c>
      <c r="T4741" s="58">
        <v>5.6087556734041941</v>
      </c>
      <c r="U4741" s="58">
        <v>3.2265448719665466</v>
      </c>
      <c r="V4741" s="58">
        <v>5.6605774573354646</v>
      </c>
      <c r="W4741" s="58">
        <v>0.72036948186096939</v>
      </c>
      <c r="X4741" s="58">
        <v>0.58364704130710698</v>
      </c>
      <c r="Y4741" s="58">
        <v>0.84349554532343296</v>
      </c>
      <c r="Z4741" s="58">
        <v>0.95371828189034102</v>
      </c>
    </row>
    <row r="4742" spans="19:26" x14ac:dyDescent="0.2">
      <c r="S4742" s="58">
        <v>3.7069672072984421</v>
      </c>
      <c r="T4742" s="58">
        <v>6.1521323861719992</v>
      </c>
      <c r="U4742" s="58">
        <v>3.4988848683700247</v>
      </c>
      <c r="V4742" s="58">
        <v>6.9106195799624333</v>
      </c>
      <c r="W4742" s="58">
        <v>0.86429264608704182</v>
      </c>
      <c r="X4742" s="58">
        <v>0.62003367085511374</v>
      </c>
      <c r="Y4742" s="58">
        <v>0.81601060301201656</v>
      </c>
      <c r="Z4742" s="58">
        <v>0.91865155514085084</v>
      </c>
    </row>
    <row r="4743" spans="19:26" x14ac:dyDescent="0.2">
      <c r="S4743" s="58">
        <v>3.5463401952818399</v>
      </c>
      <c r="T4743" s="58">
        <v>5.445643824382814</v>
      </c>
      <c r="U4743" s="58">
        <v>3.2457815748851608</v>
      </c>
      <c r="V4743" s="58">
        <v>4.9343979652003673</v>
      </c>
      <c r="W4743" s="58">
        <v>0.7885736094891117</v>
      </c>
      <c r="X4743" s="58">
        <v>0.60929043113789916</v>
      </c>
      <c r="Y4743" s="58">
        <v>0.83540658770954024</v>
      </c>
      <c r="Z4743" s="58">
        <v>0.94085081997604869</v>
      </c>
    </row>
    <row r="4744" spans="19:26" x14ac:dyDescent="0.2">
      <c r="S4744" s="58">
        <v>4.2400298056311119</v>
      </c>
      <c r="T4744" s="58">
        <v>7.3712785019258815</v>
      </c>
      <c r="U4744" s="58">
        <v>4.1601041515766193</v>
      </c>
      <c r="V4744" s="58">
        <v>6.9661280370325818</v>
      </c>
      <c r="W4744" s="58">
        <v>0.77785655521806674</v>
      </c>
      <c r="X4744" s="58">
        <v>0.57799585250732566</v>
      </c>
      <c r="Y4744" s="58">
        <v>0.83380209196148058</v>
      </c>
      <c r="Z4744" s="58">
        <v>0.91996194198025527</v>
      </c>
    </row>
    <row r="4745" spans="19:26" x14ac:dyDescent="0.2">
      <c r="S4745" s="58">
        <v>3.8486125197880128</v>
      </c>
      <c r="T4745" s="58">
        <v>6.4302846131687268</v>
      </c>
      <c r="U4745" s="58">
        <v>4.0752438619189295</v>
      </c>
      <c r="V4745" s="58">
        <v>7.107871249929878</v>
      </c>
      <c r="W4745" s="58">
        <v>0.79405020907920898</v>
      </c>
      <c r="X4745" s="58">
        <v>0.53947420652514655</v>
      </c>
      <c r="Y4745" s="58">
        <v>0.80027488559180504</v>
      </c>
      <c r="Z4745" s="58">
        <v>0.91380750037336889</v>
      </c>
    </row>
    <row r="4746" spans="19:26" x14ac:dyDescent="0.2">
      <c r="S4746" s="58">
        <v>3.972034528499568</v>
      </c>
      <c r="T4746" s="58">
        <v>6.7229151914623149</v>
      </c>
      <c r="U4746" s="58">
        <v>4.0607653590921053</v>
      </c>
      <c r="V4746" s="58">
        <v>6.5159517578991286</v>
      </c>
      <c r="W4746" s="58">
        <v>0.72924948348769525</v>
      </c>
      <c r="X4746" s="58">
        <v>0.75109773853673967</v>
      </c>
      <c r="Y4746" s="58">
        <v>0.76696099455079092</v>
      </c>
      <c r="Z4746" s="58">
        <v>0.93793621967515339</v>
      </c>
    </row>
    <row r="4747" spans="19:26" x14ac:dyDescent="0.2">
      <c r="S4747" s="58">
        <v>4.6964218196597631</v>
      </c>
      <c r="T4747" s="58">
        <v>9.1991293420867759</v>
      </c>
      <c r="U4747" s="58">
        <v>4.6750532811225813</v>
      </c>
      <c r="V4747" s="58">
        <v>8.552200426332357</v>
      </c>
      <c r="W4747" s="58">
        <v>0.78020644319350374</v>
      </c>
      <c r="X4747" s="58">
        <v>0.60291413159916918</v>
      </c>
      <c r="Y4747" s="58">
        <v>0.81332668588375423</v>
      </c>
      <c r="Z4747" s="58">
        <v>0.90870201415158802</v>
      </c>
    </row>
    <row r="4748" spans="19:26" x14ac:dyDescent="0.2">
      <c r="S4748" s="58">
        <v>3.8618320285050247</v>
      </c>
      <c r="T4748" s="58">
        <v>6.2326869646283134</v>
      </c>
      <c r="U4748" s="58">
        <v>4.3336798469640545</v>
      </c>
      <c r="V4748" s="58">
        <v>6.3784469633734107</v>
      </c>
      <c r="W4748" s="58">
        <v>0.78130263397572108</v>
      </c>
      <c r="X4748" s="58">
        <v>0.59792815444575964</v>
      </c>
      <c r="Y4748" s="58">
        <v>0.84066122662276199</v>
      </c>
      <c r="Z4748" s="58">
        <v>0.93280413210168067</v>
      </c>
    </row>
    <row r="4749" spans="19:26" x14ac:dyDescent="0.2">
      <c r="S4749" s="58">
        <v>5.7031173364820473</v>
      </c>
      <c r="T4749" s="58">
        <v>13.325199114755671</v>
      </c>
      <c r="U4749" s="58">
        <v>5.4342826183261774</v>
      </c>
      <c r="V4749" s="58">
        <v>12.409742877626321</v>
      </c>
      <c r="W4749" s="58">
        <v>0.75995966041934948</v>
      </c>
      <c r="X4749" s="58">
        <v>0.69665176255955186</v>
      </c>
      <c r="Y4749" s="58">
        <v>0.83808705105098957</v>
      </c>
      <c r="Z4749" s="58">
        <v>0.90731988599268176</v>
      </c>
    </row>
    <row r="4750" spans="19:26" x14ac:dyDescent="0.2">
      <c r="S4750" s="58">
        <v>2.8434896051803249</v>
      </c>
      <c r="T4750" s="58">
        <v>4.0029113069362996</v>
      </c>
      <c r="U4750" s="58">
        <v>2.6587317594136475</v>
      </c>
      <c r="V4750" s="58">
        <v>3.2505926388295392</v>
      </c>
      <c r="W4750" s="58">
        <v>0.82823553257090399</v>
      </c>
      <c r="X4750" s="58">
        <v>0.6286561041192561</v>
      </c>
      <c r="Y4750" s="58">
        <v>0.77516634597335254</v>
      </c>
      <c r="Z4750" s="58">
        <v>0.94058824500422</v>
      </c>
    </row>
    <row r="4751" spans="19:26" x14ac:dyDescent="0.2">
      <c r="S4751" s="58">
        <v>3.9477982165181458</v>
      </c>
      <c r="T4751" s="58">
        <v>6.3611381990076081</v>
      </c>
      <c r="U4751" s="58">
        <v>4.0903255197269974</v>
      </c>
      <c r="V4751" s="58">
        <v>6.2726598632663988</v>
      </c>
      <c r="W4751" s="58">
        <v>0.73083460678782419</v>
      </c>
      <c r="X4751" s="58">
        <v>0.66998621866867014</v>
      </c>
      <c r="Y4751" s="58">
        <v>0.81954851689491504</v>
      </c>
      <c r="Z4751" s="58">
        <v>0.94758351359368953</v>
      </c>
    </row>
    <row r="4752" spans="19:26" x14ac:dyDescent="0.2">
      <c r="S4752" s="58">
        <v>8.6547748206363089</v>
      </c>
      <c r="T4752" s="58">
        <v>53.482318025541474</v>
      </c>
      <c r="U4752" s="58">
        <v>8.7676015475883471</v>
      </c>
      <c r="V4752" s="58">
        <v>53.181321618199476</v>
      </c>
      <c r="W4752" s="58">
        <v>0.69244806305991868</v>
      </c>
      <c r="X4752" s="58">
        <v>0.77155037542496485</v>
      </c>
      <c r="Y4752" s="58">
        <v>0.80575441637295431</v>
      </c>
      <c r="Z4752" s="58">
        <v>0.8813029602801411</v>
      </c>
    </row>
    <row r="4753" spans="19:26" x14ac:dyDescent="0.2">
      <c r="S4753" s="58">
        <v>4.3119153954869622</v>
      </c>
      <c r="T4753" s="58">
        <v>7.493683657043837</v>
      </c>
      <c r="U4753" s="58">
        <v>3.9270084317906617</v>
      </c>
      <c r="V4753" s="58">
        <v>7.4642492848350726</v>
      </c>
      <c r="W4753" s="58">
        <v>0.75560656747403054</v>
      </c>
      <c r="X4753" s="58">
        <v>0.6075817866981531</v>
      </c>
      <c r="Y4753" s="58">
        <v>0.83060988061332097</v>
      </c>
      <c r="Z4753" s="58">
        <v>0.9255996211232258</v>
      </c>
    </row>
    <row r="4754" spans="19:26" x14ac:dyDescent="0.2">
      <c r="S4754" s="58">
        <v>6.2172720810183808</v>
      </c>
      <c r="T4754" s="58">
        <v>19.047490564086356</v>
      </c>
      <c r="U4754" s="58">
        <v>6.226060789753328</v>
      </c>
      <c r="V4754" s="58">
        <v>20.39074336619688</v>
      </c>
      <c r="W4754" s="58">
        <v>0.83453650481740849</v>
      </c>
      <c r="X4754" s="58">
        <v>0.614809143513803</v>
      </c>
      <c r="Y4754" s="58">
        <v>0.84357816005381092</v>
      </c>
      <c r="Z4754" s="58">
        <v>0.88798562032521455</v>
      </c>
    </row>
    <row r="4755" spans="19:26" x14ac:dyDescent="0.2">
      <c r="S4755" s="58">
        <v>3.3398851121039415</v>
      </c>
      <c r="T4755" s="58">
        <v>5.086439551191372</v>
      </c>
      <c r="U4755" s="58">
        <v>3.7091983623552389</v>
      </c>
      <c r="V4755" s="58">
        <v>4.7100748444613876</v>
      </c>
      <c r="W4755" s="58">
        <v>0.78850112755040147</v>
      </c>
      <c r="X4755" s="58">
        <v>0.67638551252667045</v>
      </c>
      <c r="Y4755" s="58">
        <v>0.78436557531030382</v>
      </c>
      <c r="Z4755" s="58">
        <v>0.94075876629113975</v>
      </c>
    </row>
    <row r="4756" spans="19:26" x14ac:dyDescent="0.2">
      <c r="S4756" s="58">
        <v>4.7112099161864496</v>
      </c>
      <c r="T4756" s="58">
        <v>8.6155414896207976</v>
      </c>
      <c r="U4756" s="58">
        <v>4.7876760266016047</v>
      </c>
      <c r="V4756" s="58">
        <v>9.0483406379911493</v>
      </c>
      <c r="W4756" s="58">
        <v>0.75919106636476374</v>
      </c>
      <c r="X4756" s="58">
        <v>0.6615999099284986</v>
      </c>
      <c r="Y4756" s="58">
        <v>0.86023242435015335</v>
      </c>
      <c r="Z4756" s="58">
        <v>0.92899690328326234</v>
      </c>
    </row>
    <row r="4757" spans="19:26" x14ac:dyDescent="0.2">
      <c r="S4757" s="58">
        <v>4.3047252094290904</v>
      </c>
      <c r="T4757" s="58">
        <v>7.8752874252394749</v>
      </c>
      <c r="U4757" s="58">
        <v>3.909276155722341</v>
      </c>
      <c r="V4757" s="58">
        <v>7.0173821054210856</v>
      </c>
      <c r="W4757" s="58">
        <v>0.79399765442929826</v>
      </c>
      <c r="X4757" s="58">
        <v>0.62809074204316717</v>
      </c>
      <c r="Y4757" s="58">
        <v>0.80673866535147509</v>
      </c>
      <c r="Z4757" s="58">
        <v>0.91469687641673658</v>
      </c>
    </row>
    <row r="4758" spans="19:26" x14ac:dyDescent="0.2">
      <c r="S4758" s="58">
        <v>4.2956528785405386</v>
      </c>
      <c r="T4758" s="58">
        <v>7.0655922244000742</v>
      </c>
      <c r="U4758" s="58">
        <v>4.2733575890750819</v>
      </c>
      <c r="V4758" s="58">
        <v>7.9212195919149675</v>
      </c>
      <c r="W4758" s="58">
        <v>0.7353613383204346</v>
      </c>
      <c r="X4758" s="58">
        <v>0.58833201099664434</v>
      </c>
      <c r="Y4758" s="58">
        <v>0.87511866487069767</v>
      </c>
      <c r="Z4758" s="58">
        <v>0.94052956307584545</v>
      </c>
    </row>
    <row r="4759" spans="19:26" x14ac:dyDescent="0.2">
      <c r="S4759" s="58">
        <v>3.9918053549087231</v>
      </c>
      <c r="T4759" s="58">
        <v>6.6269656832471915</v>
      </c>
      <c r="U4759" s="58">
        <v>4.8209389820913886</v>
      </c>
      <c r="V4759" s="58">
        <v>7.278689254682555</v>
      </c>
      <c r="W4759" s="58">
        <v>0.76967695181691576</v>
      </c>
      <c r="X4759" s="58">
        <v>0.61544049179710936</v>
      </c>
      <c r="Y4759" s="58">
        <v>0.82515981336529487</v>
      </c>
      <c r="Z4759" s="58">
        <v>0.92999414834221383</v>
      </c>
    </row>
    <row r="4760" spans="19:26" x14ac:dyDescent="0.2">
      <c r="S4760" s="58">
        <v>4.7421124402379498</v>
      </c>
      <c r="T4760" s="58">
        <v>9.3848979125366903</v>
      </c>
      <c r="U4760" s="58">
        <v>5.0869639298657692</v>
      </c>
      <c r="V4760" s="58">
        <v>9.7665717724378673</v>
      </c>
      <c r="W4760" s="58">
        <v>0.79695244632896944</v>
      </c>
      <c r="X4760" s="58">
        <v>0.73387640220268935</v>
      </c>
      <c r="Y4760" s="58">
        <v>0.82631154862151224</v>
      </c>
      <c r="Z4760" s="58">
        <v>0.91868503481995856</v>
      </c>
    </row>
    <row r="4761" spans="19:26" x14ac:dyDescent="0.2">
      <c r="S4761" s="58">
        <v>5.0483877589450392</v>
      </c>
      <c r="T4761" s="58">
        <v>9.5446886412438197</v>
      </c>
      <c r="U4761" s="58">
        <v>4.8210545889669065</v>
      </c>
      <c r="V4761" s="58">
        <v>7.1761523931312734</v>
      </c>
      <c r="W4761" s="58">
        <v>0.73624991450575583</v>
      </c>
      <c r="X4761" s="58">
        <v>0.65992519725948817</v>
      </c>
      <c r="Y4761" s="58">
        <v>0.86579325026510201</v>
      </c>
      <c r="Z4761" s="58">
        <v>0.92830018296274674</v>
      </c>
    </row>
    <row r="4762" spans="19:26" x14ac:dyDescent="0.2">
      <c r="S4762" s="58">
        <v>4.6250058392241202</v>
      </c>
      <c r="T4762" s="58">
        <v>8.9252036796545742</v>
      </c>
      <c r="U4762" s="58">
        <v>4.8344375422200345</v>
      </c>
      <c r="V4762" s="58">
        <v>10.149271953840081</v>
      </c>
      <c r="W4762" s="58">
        <v>0.81310116380352504</v>
      </c>
      <c r="X4762" s="58">
        <v>0.67232396089763868</v>
      </c>
      <c r="Y4762" s="58">
        <v>0.83759049406094499</v>
      </c>
      <c r="Z4762" s="58">
        <v>0.91572886969540546</v>
      </c>
    </row>
    <row r="4763" spans="19:26" x14ac:dyDescent="0.2">
      <c r="S4763" s="58">
        <v>4.7311110849402649</v>
      </c>
      <c r="T4763" s="58">
        <v>8.9002269190792607</v>
      </c>
      <c r="U4763" s="58">
        <v>4.3929296594712417</v>
      </c>
      <c r="V4763" s="58">
        <v>10.8322590665937</v>
      </c>
      <c r="W4763" s="58">
        <v>0.82719360964390964</v>
      </c>
      <c r="X4763" s="58">
        <v>0.64169344105116211</v>
      </c>
      <c r="Y4763" s="58">
        <v>0.89774791226376349</v>
      </c>
      <c r="Z4763" s="58">
        <v>0.92062764735104652</v>
      </c>
    </row>
    <row r="4764" spans="19:26" x14ac:dyDescent="0.2">
      <c r="S4764" s="58">
        <v>3.9959550992123254</v>
      </c>
      <c r="T4764" s="58">
        <v>6.8858596973604618</v>
      </c>
      <c r="U4764" s="58">
        <v>3.8191527339492928</v>
      </c>
      <c r="V4764" s="58">
        <v>7.2104145546270138</v>
      </c>
      <c r="W4764" s="58">
        <v>0.82395568908407502</v>
      </c>
      <c r="X4764" s="58">
        <v>0.65152346856673427</v>
      </c>
      <c r="Y4764" s="58">
        <v>0.82091491871747679</v>
      </c>
      <c r="Z4764" s="58">
        <v>0.92221124424691847</v>
      </c>
    </row>
    <row r="4765" spans="19:26" x14ac:dyDescent="0.2">
      <c r="S4765" s="58">
        <v>7.0902439265519606</v>
      </c>
      <c r="T4765" s="58">
        <v>30.780397687810787</v>
      </c>
      <c r="U4765" s="58">
        <v>6.6454743851961879</v>
      </c>
      <c r="V4765" s="58">
        <v>22.906576375418858</v>
      </c>
      <c r="W4765" s="58">
        <v>0.78419934555139614</v>
      </c>
      <c r="X4765" s="58">
        <v>0.6488634759124865</v>
      </c>
      <c r="Y4765" s="58">
        <v>0.81071080956281971</v>
      </c>
      <c r="Z4765" s="58">
        <v>0.88185093207872245</v>
      </c>
    </row>
    <row r="4766" spans="19:26" x14ac:dyDescent="0.2">
      <c r="S4766" s="58">
        <v>3.476697550284352</v>
      </c>
      <c r="T4766" s="58">
        <v>5.5129362463764107</v>
      </c>
      <c r="U4766" s="58">
        <v>3.750654335946892</v>
      </c>
      <c r="V4766" s="58">
        <v>4.7155931038419325</v>
      </c>
      <c r="W4766" s="58">
        <v>0.83441000856295211</v>
      </c>
      <c r="X4766" s="58">
        <v>0.77088554480030813</v>
      </c>
      <c r="Y4766" s="58">
        <v>0.79313701959724991</v>
      </c>
      <c r="Z4766" s="58">
        <v>0.9401418170029</v>
      </c>
    </row>
    <row r="4767" spans="19:26" x14ac:dyDescent="0.2">
      <c r="S4767" s="58">
        <v>3.453218419251066</v>
      </c>
      <c r="T4767" s="58">
        <v>5.1903931530332308</v>
      </c>
      <c r="U4767" s="58">
        <v>3.1694908858916064</v>
      </c>
      <c r="V4767" s="58">
        <v>5.5607127082983574</v>
      </c>
      <c r="W4767" s="58">
        <v>0.79856455843925034</v>
      </c>
      <c r="X4767" s="58">
        <v>0.62354707184735081</v>
      </c>
      <c r="Y4767" s="58">
        <v>0.85317825831507088</v>
      </c>
      <c r="Z4767" s="58">
        <v>0.94919955790031707</v>
      </c>
    </row>
    <row r="4768" spans="19:26" x14ac:dyDescent="0.2">
      <c r="S4768" s="58">
        <v>5.4279451005304118</v>
      </c>
      <c r="T4768" s="58">
        <v>10.706225550559145</v>
      </c>
      <c r="U4768" s="58">
        <v>6.0957434858340775</v>
      </c>
      <c r="V4768" s="58">
        <v>11.676635793584669</v>
      </c>
      <c r="W4768" s="58">
        <v>0.71003003789696395</v>
      </c>
      <c r="X4768" s="58">
        <v>0.64580962903127181</v>
      </c>
      <c r="Y4768" s="58">
        <v>0.86038047750044333</v>
      </c>
      <c r="Z4768" s="58">
        <v>0.92457144803595992</v>
      </c>
    </row>
    <row r="4769" spans="19:26" x14ac:dyDescent="0.2">
      <c r="S4769" s="58">
        <v>4.87188898181161</v>
      </c>
      <c r="T4769" s="58">
        <v>10.319747473412097</v>
      </c>
      <c r="U4769" s="58">
        <v>4.9161172323258358</v>
      </c>
      <c r="V4769" s="58">
        <v>8.8769372296251969</v>
      </c>
      <c r="W4769" s="58">
        <v>0.83212379162238226</v>
      </c>
      <c r="X4769" s="58">
        <v>0.70630723634352655</v>
      </c>
      <c r="Y4769" s="58">
        <v>0.82339978225909094</v>
      </c>
      <c r="Z4769" s="58">
        <v>0.90781764708148804</v>
      </c>
    </row>
    <row r="4770" spans="19:26" x14ac:dyDescent="0.2">
      <c r="S4770" s="58">
        <v>3.524482922480769</v>
      </c>
      <c r="T4770" s="58">
        <v>5.5347213812649292</v>
      </c>
      <c r="U4770" s="58">
        <v>3.051527418130803</v>
      </c>
      <c r="V4770" s="58">
        <v>5.5417649706173417</v>
      </c>
      <c r="W4770" s="58">
        <v>0.85903104173965372</v>
      </c>
      <c r="X4770" s="58">
        <v>0.75864768160516383</v>
      </c>
      <c r="Y4770" s="58">
        <v>0.841304223614048</v>
      </c>
      <c r="Z4770" s="58">
        <v>0.94758242364801948</v>
      </c>
    </row>
    <row r="4771" spans="19:26" x14ac:dyDescent="0.2">
      <c r="S4771" s="58">
        <v>4.0140819111221289</v>
      </c>
      <c r="T4771" s="58">
        <v>7.125442586122869</v>
      </c>
      <c r="U4771" s="58">
        <v>3.8348551173566565</v>
      </c>
      <c r="V4771" s="58">
        <v>6.4054630673532484</v>
      </c>
      <c r="W4771" s="58">
        <v>0.83425619755518488</v>
      </c>
      <c r="X4771" s="58">
        <v>0.73996749307170817</v>
      </c>
      <c r="Y4771" s="58">
        <v>0.79793036763009217</v>
      </c>
      <c r="Z4771" s="58">
        <v>0.92250091035380644</v>
      </c>
    </row>
    <row r="4772" spans="19:26" x14ac:dyDescent="0.2">
      <c r="S4772" s="58">
        <v>3.8870214427508034</v>
      </c>
      <c r="T4772" s="58">
        <v>6.4790530713360361</v>
      </c>
      <c r="U4772" s="58">
        <v>4.223330269705718</v>
      </c>
      <c r="V4772" s="58">
        <v>7.6296768165168611</v>
      </c>
      <c r="W4772" s="58">
        <v>0.84711274569397865</v>
      </c>
      <c r="X4772" s="58">
        <v>0.56749087758913686</v>
      </c>
      <c r="Y4772" s="58">
        <v>0.85228123448360638</v>
      </c>
      <c r="Z4772" s="58">
        <v>0.91897799840769434</v>
      </c>
    </row>
    <row r="4773" spans="19:26" x14ac:dyDescent="0.2">
      <c r="S4773" s="58">
        <v>4.3752286689285818</v>
      </c>
      <c r="T4773" s="58">
        <v>7.8241345964118727</v>
      </c>
      <c r="U4773" s="58">
        <v>4.0537339719091099</v>
      </c>
      <c r="V4773" s="58">
        <v>8.8435039597777045</v>
      </c>
      <c r="W4773" s="58">
        <v>0.80303857125871769</v>
      </c>
      <c r="X4773" s="58">
        <v>0.61410253861040265</v>
      </c>
      <c r="Y4773" s="58">
        <v>0.85318302542013902</v>
      </c>
      <c r="Z4773" s="58">
        <v>0.92059206799452653</v>
      </c>
    </row>
    <row r="4774" spans="19:26" x14ac:dyDescent="0.2">
      <c r="S4774" s="58">
        <v>3.1229106969547513</v>
      </c>
      <c r="T4774" s="58">
        <v>4.5582731792569442</v>
      </c>
      <c r="U4774" s="58">
        <v>3.4150696369508187</v>
      </c>
      <c r="V4774" s="58">
        <v>4.0594725729021617</v>
      </c>
      <c r="W4774" s="58">
        <v>0.79135086389301779</v>
      </c>
      <c r="X4774" s="58">
        <v>0.7171213994921295</v>
      </c>
      <c r="Y4774" s="58">
        <v>0.78850557113376485</v>
      </c>
      <c r="Z4774" s="58">
        <v>0.95584990148551952</v>
      </c>
    </row>
    <row r="4775" spans="19:26" x14ac:dyDescent="0.2">
      <c r="S4775" s="58">
        <v>5.6533821588363917</v>
      </c>
      <c r="T4775" s="58">
        <v>12.58397234859887</v>
      </c>
      <c r="U4775" s="58">
        <v>5.8031213097339869</v>
      </c>
      <c r="V4775" s="58">
        <v>14.949406625747407</v>
      </c>
      <c r="W4775" s="58">
        <v>0.73954182976976834</v>
      </c>
      <c r="X4775" s="58">
        <v>0.59733165337023653</v>
      </c>
      <c r="Y4775" s="58">
        <v>0.84031247662400099</v>
      </c>
      <c r="Z4775" s="58">
        <v>0.90506428452533283</v>
      </c>
    </row>
    <row r="4776" spans="19:26" x14ac:dyDescent="0.2">
      <c r="S4776" s="58">
        <v>4.1706447866611942</v>
      </c>
      <c r="T4776" s="58">
        <v>7.2509447563165388</v>
      </c>
      <c r="U4776" s="58">
        <v>4.0500488818026845</v>
      </c>
      <c r="V4776" s="58">
        <v>7.1352640957839482</v>
      </c>
      <c r="W4776" s="58">
        <v>0.83988979620253346</v>
      </c>
      <c r="X4776" s="58">
        <v>0.67962807998206332</v>
      </c>
      <c r="Y4776" s="58">
        <v>0.8672494281331159</v>
      </c>
      <c r="Z4776" s="58">
        <v>0.92899687957989541</v>
      </c>
    </row>
    <row r="4777" spans="19:26" x14ac:dyDescent="0.2">
      <c r="S4777" s="58">
        <v>5.3528359042238201</v>
      </c>
      <c r="T4777" s="58">
        <v>13.002400354818448</v>
      </c>
      <c r="U4777" s="58">
        <v>5.7209390988447009</v>
      </c>
      <c r="V4777" s="58">
        <v>15.118122604052873</v>
      </c>
      <c r="W4777" s="58">
        <v>0.76019286281593157</v>
      </c>
      <c r="X4777" s="58">
        <v>0.58775765864013318</v>
      </c>
      <c r="Y4777" s="58">
        <v>0.77091196541665785</v>
      </c>
      <c r="Z4777" s="58">
        <v>0.89323067549755375</v>
      </c>
    </row>
    <row r="4778" spans="19:26" x14ac:dyDescent="0.2">
      <c r="S4778" s="58">
        <v>7.0368534260559921</v>
      </c>
      <c r="T4778" s="58">
        <v>23.124087789666888</v>
      </c>
      <c r="U4778" s="58">
        <v>7.6495990695803417</v>
      </c>
      <c r="V4778" s="58">
        <v>28.5305087600081</v>
      </c>
      <c r="W4778" s="58">
        <v>0.78037404378210939</v>
      </c>
      <c r="X4778" s="58">
        <v>0.78087992887858781</v>
      </c>
      <c r="Y4778" s="58">
        <v>0.87523023793860366</v>
      </c>
      <c r="Z4778" s="58">
        <v>0.89600130359185937</v>
      </c>
    </row>
    <row r="4779" spans="19:26" x14ac:dyDescent="0.2">
      <c r="S4779" s="58">
        <v>3.3818475813489894</v>
      </c>
      <c r="T4779" s="58">
        <v>5.2878122341561831</v>
      </c>
      <c r="U4779" s="58">
        <v>3.4485753541777338</v>
      </c>
      <c r="V4779" s="58">
        <v>6.044407172842706</v>
      </c>
      <c r="W4779" s="58">
        <v>0.83141869246233346</v>
      </c>
      <c r="X4779" s="58">
        <v>0.59337095264440798</v>
      </c>
      <c r="Y4779" s="58">
        <v>0.78249090676232957</v>
      </c>
      <c r="Z4779" s="58">
        <v>0.92064560446275445</v>
      </c>
    </row>
    <row r="4780" spans="19:26" x14ac:dyDescent="0.2">
      <c r="S4780" s="58">
        <v>4.6464314264462709</v>
      </c>
      <c r="T4780" s="58">
        <v>9.1156757812401654</v>
      </c>
      <c r="U4780" s="58">
        <v>3.9998194660723541</v>
      </c>
      <c r="V4780" s="58">
        <v>8.6143452559044604</v>
      </c>
      <c r="W4780" s="58">
        <v>0.77424389834947516</v>
      </c>
      <c r="X4780" s="58">
        <v>0.6951505457886078</v>
      </c>
      <c r="Y4780" s="58">
        <v>0.79849873266660265</v>
      </c>
      <c r="Z4780" s="58">
        <v>0.91493483685015631</v>
      </c>
    </row>
    <row r="4781" spans="19:26" x14ac:dyDescent="0.2">
      <c r="S4781" s="58">
        <v>3.8101070772164563</v>
      </c>
      <c r="T4781" s="58">
        <v>6.0931483419893695</v>
      </c>
      <c r="U4781" s="58">
        <v>3.8464846110040609</v>
      </c>
      <c r="V4781" s="58">
        <v>6.8426065157795053</v>
      </c>
      <c r="W4781" s="58">
        <v>0.83100413767468195</v>
      </c>
      <c r="X4781" s="58">
        <v>0.65131930635731483</v>
      </c>
      <c r="Y4781" s="58">
        <v>0.8824772375916512</v>
      </c>
      <c r="Z4781" s="58">
        <v>0.94161632042962096</v>
      </c>
    </row>
    <row r="4782" spans="19:26" x14ac:dyDescent="0.2">
      <c r="S4782" s="58">
        <v>5.6548923579631314</v>
      </c>
      <c r="T4782" s="58">
        <v>11.512824925221745</v>
      </c>
      <c r="U4782" s="58">
        <v>6.4932690339778887</v>
      </c>
      <c r="V4782" s="58">
        <v>15.920527472163</v>
      </c>
      <c r="W4782" s="58">
        <v>0.71843328283505536</v>
      </c>
      <c r="X4782" s="58">
        <v>0.63124675169446187</v>
      </c>
      <c r="Y4782" s="58">
        <v>0.87834700239364338</v>
      </c>
      <c r="Z4782" s="58">
        <v>0.92055001842834538</v>
      </c>
    </row>
    <row r="4783" spans="19:26" x14ac:dyDescent="0.2">
      <c r="S4783" s="58">
        <v>4.5904090174191046</v>
      </c>
      <c r="T4783" s="58">
        <v>8.5270455227874322</v>
      </c>
      <c r="U4783" s="58">
        <v>4.6161377050019414</v>
      </c>
      <c r="V4783" s="58">
        <v>9.1724335019556289</v>
      </c>
      <c r="W4783" s="58">
        <v>0.79633435786204088</v>
      </c>
      <c r="X4783" s="58">
        <v>0.71454735722232565</v>
      </c>
      <c r="Y4783" s="58">
        <v>0.85372432550590271</v>
      </c>
      <c r="Z4783" s="58">
        <v>0.92735295637777693</v>
      </c>
    </row>
    <row r="4784" spans="19:26" x14ac:dyDescent="0.2">
      <c r="S4784" s="58">
        <v>6.976554346058446</v>
      </c>
      <c r="T4784" s="58">
        <v>18.237105884620032</v>
      </c>
      <c r="U4784" s="58">
        <v>5.9669166981901967</v>
      </c>
      <c r="V4784" s="58">
        <v>16.667732777148796</v>
      </c>
      <c r="W4784" s="58">
        <v>0.7140121076221827</v>
      </c>
      <c r="X4784" s="58">
        <v>0.72672029436747221</v>
      </c>
      <c r="Y4784" s="58">
        <v>0.88751949139037301</v>
      </c>
      <c r="Z4784" s="58">
        <v>0.90954186669709336</v>
      </c>
    </row>
    <row r="4785" spans="19:26" x14ac:dyDescent="0.2">
      <c r="S4785" s="58">
        <v>4.2031536498735456</v>
      </c>
      <c r="T4785" s="58">
        <v>7.8372386714149496</v>
      </c>
      <c r="U4785" s="58">
        <v>3.8414726777474373</v>
      </c>
      <c r="V4785" s="58">
        <v>6.0036034748468676</v>
      </c>
      <c r="W4785" s="58">
        <v>0.79955123243384396</v>
      </c>
      <c r="X4785" s="58">
        <v>0.6167011722321849</v>
      </c>
      <c r="Y4785" s="58">
        <v>0.77161244260808537</v>
      </c>
      <c r="Z4785" s="58">
        <v>0.9070288606223792</v>
      </c>
    </row>
    <row r="4786" spans="19:26" x14ac:dyDescent="0.2">
      <c r="S4786" s="58">
        <v>4.0690289414802967</v>
      </c>
      <c r="T4786" s="58">
        <v>6.9238894122040735</v>
      </c>
      <c r="U4786" s="58">
        <v>4.242987163430926</v>
      </c>
      <c r="V4786" s="58">
        <v>6.9757294262657279</v>
      </c>
      <c r="W4786" s="58">
        <v>0.79363758516097682</v>
      </c>
      <c r="X4786" s="58">
        <v>0.62534007010145287</v>
      </c>
      <c r="Y4786" s="58">
        <v>0.83224194436957855</v>
      </c>
      <c r="Z4786" s="58">
        <v>0.92594334161948622</v>
      </c>
    </row>
    <row r="4787" spans="19:26" x14ac:dyDescent="0.2">
      <c r="S4787" s="58">
        <v>4.9028321013564193</v>
      </c>
      <c r="T4787" s="58">
        <v>9.6280985818868388</v>
      </c>
      <c r="U4787" s="58">
        <v>5.1760629578731354</v>
      </c>
      <c r="V4787" s="58">
        <v>9.1602075260509874</v>
      </c>
      <c r="W4787" s="58">
        <v>0.75575160575527212</v>
      </c>
      <c r="X4787" s="58">
        <v>0.54677571185397922</v>
      </c>
      <c r="Y4787" s="58">
        <v>0.8275832258413951</v>
      </c>
      <c r="Z4787" s="58">
        <v>0.90704906832435439</v>
      </c>
    </row>
    <row r="4788" spans="19:26" x14ac:dyDescent="0.2">
      <c r="S4788" s="58">
        <v>4.1388947869903552</v>
      </c>
      <c r="T4788" s="58">
        <v>6.926376200176847</v>
      </c>
      <c r="U4788" s="58">
        <v>3.7164714366011147</v>
      </c>
      <c r="V4788" s="58">
        <v>6.676706536685737</v>
      </c>
      <c r="W4788" s="58">
        <v>0.79852367815850844</v>
      </c>
      <c r="X4788" s="58">
        <v>0.68646021389536394</v>
      </c>
      <c r="Y4788" s="58">
        <v>0.87625195664457556</v>
      </c>
      <c r="Z4788" s="58">
        <v>0.94204146932753585</v>
      </c>
    </row>
    <row r="4789" spans="19:26" x14ac:dyDescent="0.2">
      <c r="S4789" s="58">
        <v>4.8752263826371465</v>
      </c>
      <c r="T4789" s="58">
        <v>8.7742629624040305</v>
      </c>
      <c r="U4789" s="58">
        <v>4.0326036540032071</v>
      </c>
      <c r="V4789" s="58">
        <v>8.1648857551152325</v>
      </c>
      <c r="W4789" s="58">
        <v>0.72950261667549654</v>
      </c>
      <c r="X4789" s="58">
        <v>0.69561675668521938</v>
      </c>
      <c r="Y4789" s="58">
        <v>0.87636110196788652</v>
      </c>
      <c r="Z4789" s="58">
        <v>0.94185012471733531</v>
      </c>
    </row>
    <row r="4790" spans="19:26" x14ac:dyDescent="0.2">
      <c r="S4790" s="58">
        <v>8.0550756990071832</v>
      </c>
      <c r="T4790" s="58">
        <v>26.825481025873227</v>
      </c>
      <c r="U4790" s="58">
        <v>6.99523907013194</v>
      </c>
      <c r="V4790" s="58">
        <v>25.215856610380847</v>
      </c>
      <c r="W4790" s="58">
        <v>0.67839840864953616</v>
      </c>
      <c r="X4790" s="58">
        <v>0.74313278164579355</v>
      </c>
      <c r="Y4790" s="58">
        <v>0.85516213387964957</v>
      </c>
      <c r="Z4790" s="58">
        <v>0.89851076992770107</v>
      </c>
    </row>
    <row r="4791" spans="19:26" x14ac:dyDescent="0.2">
      <c r="S4791" s="58">
        <v>4.3236694749225739</v>
      </c>
      <c r="T4791" s="58">
        <v>8.0143896513685089</v>
      </c>
      <c r="U4791" s="58">
        <v>4.5926588004730293</v>
      </c>
      <c r="V4791" s="58">
        <v>7.4178607880058909</v>
      </c>
      <c r="W4791" s="58">
        <v>0.79181980730067925</v>
      </c>
      <c r="X4791" s="58">
        <v>0.59357010903042096</v>
      </c>
      <c r="Y4791" s="58">
        <v>0.79681517431051185</v>
      </c>
      <c r="Z4791" s="58">
        <v>0.90941039846497795</v>
      </c>
    </row>
    <row r="4792" spans="19:26" x14ac:dyDescent="0.2">
      <c r="S4792" s="58">
        <v>3.9896304476264115</v>
      </c>
      <c r="T4792" s="58">
        <v>6.8433690687832955</v>
      </c>
      <c r="U4792" s="58">
        <v>2.8304788322975343</v>
      </c>
      <c r="V4792" s="58">
        <v>5.1581343686059853</v>
      </c>
      <c r="W4792" s="58">
        <v>0.86928453950864348</v>
      </c>
      <c r="X4792" s="58">
        <v>0.74375604465130696</v>
      </c>
      <c r="Y4792" s="58">
        <v>0.85726378584675422</v>
      </c>
      <c r="Z4792" s="58">
        <v>0.93295554896290112</v>
      </c>
    </row>
    <row r="4793" spans="19:26" x14ac:dyDescent="0.2">
      <c r="S4793" s="58">
        <v>4.5875159716603751</v>
      </c>
      <c r="T4793" s="58">
        <v>8.3479113553330677</v>
      </c>
      <c r="U4793" s="58">
        <v>4.4892670831689792</v>
      </c>
      <c r="V4793" s="58">
        <v>7.9945846374174199</v>
      </c>
      <c r="W4793" s="58">
        <v>0.74731224206960101</v>
      </c>
      <c r="X4793" s="58">
        <v>0.76425089361494614</v>
      </c>
      <c r="Y4793" s="58">
        <v>0.83041114864020626</v>
      </c>
      <c r="Z4793" s="58">
        <v>0.93826832107729263</v>
      </c>
    </row>
    <row r="4794" spans="19:26" x14ac:dyDescent="0.2">
      <c r="S4794" s="58">
        <v>4.2581543783621676</v>
      </c>
      <c r="T4794" s="58">
        <v>6.995568776651603</v>
      </c>
      <c r="U4794" s="58">
        <v>4.0354723375601615</v>
      </c>
      <c r="V4794" s="58">
        <v>7.3258726168959081</v>
      </c>
      <c r="W4794" s="58">
        <v>0.70963511325257744</v>
      </c>
      <c r="X4794" s="58">
        <v>0.68116718415514388</v>
      </c>
      <c r="Y4794" s="58">
        <v>0.84061522028517977</v>
      </c>
      <c r="Z4794" s="58">
        <v>0.95404135641457322</v>
      </c>
    </row>
    <row r="4795" spans="19:26" x14ac:dyDescent="0.2">
      <c r="S4795" s="58">
        <v>6.9848602135632429</v>
      </c>
      <c r="T4795" s="58">
        <v>21.48804067495054</v>
      </c>
      <c r="U4795" s="58">
        <v>8.0965006641116002</v>
      </c>
      <c r="V4795" s="58">
        <v>23.067989788741745</v>
      </c>
      <c r="W4795" s="58">
        <v>0.7543480444756141</v>
      </c>
      <c r="X4795" s="58">
        <v>0.67078840074174562</v>
      </c>
      <c r="Y4795" s="58">
        <v>0.86695426277546495</v>
      </c>
      <c r="Z4795" s="58">
        <v>0.89449934726399738</v>
      </c>
    </row>
    <row r="4796" spans="19:26" x14ac:dyDescent="0.2">
      <c r="S4796" s="58">
        <v>5.2502242334112461</v>
      </c>
      <c r="T4796" s="58">
        <v>9.8982103619398742</v>
      </c>
      <c r="U4796" s="58">
        <v>4.7669219511677801</v>
      </c>
      <c r="V4796" s="58">
        <v>11.344174831076021</v>
      </c>
      <c r="W4796" s="58">
        <v>0.71368117544219323</v>
      </c>
      <c r="X4796" s="58">
        <v>0.73727805723244855</v>
      </c>
      <c r="Y4796" s="58">
        <v>0.87594068156188265</v>
      </c>
      <c r="Z4796" s="58">
        <v>0.94232677739337833</v>
      </c>
    </row>
    <row r="4797" spans="19:26" x14ac:dyDescent="0.2">
      <c r="S4797" s="58">
        <v>3.9436418321971218</v>
      </c>
      <c r="T4797" s="58">
        <v>6.6580058749197519</v>
      </c>
      <c r="U4797" s="58">
        <v>3.4377579864266177</v>
      </c>
      <c r="V4797" s="58">
        <v>5.8847549416969915</v>
      </c>
      <c r="W4797" s="58">
        <v>0.78552400841818237</v>
      </c>
      <c r="X4797" s="58">
        <v>0.66400783361796267</v>
      </c>
      <c r="Y4797" s="58">
        <v>0.80505949146124434</v>
      </c>
      <c r="Z4797" s="58">
        <v>0.92795253500424002</v>
      </c>
    </row>
    <row r="4798" spans="19:26" x14ac:dyDescent="0.2">
      <c r="S4798" s="58">
        <v>5.556169558640935</v>
      </c>
      <c r="T4798" s="58">
        <v>11.628103390475195</v>
      </c>
      <c r="U4798" s="58">
        <v>5.4049823642274797</v>
      </c>
      <c r="V4798" s="58">
        <v>12.812024952248557</v>
      </c>
      <c r="W4798" s="58">
        <v>0.71320046051143748</v>
      </c>
      <c r="X4798" s="58">
        <v>0.59238855987164685</v>
      </c>
      <c r="Y4798" s="58">
        <v>0.83922716484442572</v>
      </c>
      <c r="Z4798" s="58">
        <v>0.9112170565760519</v>
      </c>
    </row>
    <row r="4799" spans="19:26" x14ac:dyDescent="0.2">
      <c r="S4799" s="58">
        <v>3.7787605676771707</v>
      </c>
      <c r="T4799" s="58">
        <v>6.2524923600796152</v>
      </c>
      <c r="U4799" s="58">
        <v>3.7766767841264595</v>
      </c>
      <c r="V4799" s="58">
        <v>6.3955234876789078</v>
      </c>
      <c r="W4799" s="58">
        <v>0.85844532865876066</v>
      </c>
      <c r="X4799" s="58">
        <v>0.6596837154151044</v>
      </c>
      <c r="Y4799" s="58">
        <v>0.83868940857215624</v>
      </c>
      <c r="Z4799" s="58">
        <v>0.92718693129314811</v>
      </c>
    </row>
    <row r="4800" spans="19:26" x14ac:dyDescent="0.2">
      <c r="S4800" s="58">
        <v>4.3792327467174097</v>
      </c>
      <c r="T4800" s="58">
        <v>7.960006846220919</v>
      </c>
      <c r="U4800" s="58">
        <v>4.4501714586402601</v>
      </c>
      <c r="V4800" s="58">
        <v>10.526635090653846</v>
      </c>
      <c r="W4800" s="58">
        <v>0.82627903019052618</v>
      </c>
      <c r="X4800" s="58">
        <v>0.73165742903123321</v>
      </c>
      <c r="Y4800" s="58">
        <v>0.85448918760167425</v>
      </c>
      <c r="Z4800" s="58">
        <v>0.92843823048342466</v>
      </c>
    </row>
    <row r="4801" spans="19:26" x14ac:dyDescent="0.2">
      <c r="S4801" s="58">
        <v>3.6308831030082906</v>
      </c>
      <c r="T4801" s="58">
        <v>5.7847931759783</v>
      </c>
      <c r="U4801" s="58">
        <v>3.3727616546342785</v>
      </c>
      <c r="V4801" s="58">
        <v>4.7378312186898111</v>
      </c>
      <c r="W4801" s="58">
        <v>0.80928089788823998</v>
      </c>
      <c r="X4801" s="58">
        <v>0.68300388036852289</v>
      </c>
      <c r="Y4801" s="58">
        <v>0.81671061893005159</v>
      </c>
      <c r="Z4801" s="58">
        <v>0.937720143446375</v>
      </c>
    </row>
    <row r="4802" spans="19:26" x14ac:dyDescent="0.2">
      <c r="S4802" s="58">
        <v>4.2846108666320415</v>
      </c>
      <c r="T4802" s="58">
        <v>7.3686438110422632</v>
      </c>
      <c r="U4802" s="58">
        <v>4.0376379571681476</v>
      </c>
      <c r="V4802" s="58">
        <v>8.6799946978849754</v>
      </c>
      <c r="W4802" s="58">
        <v>0.71167693065090609</v>
      </c>
      <c r="X4802" s="58">
        <v>0.59001151687169506</v>
      </c>
      <c r="Y4802" s="58">
        <v>0.79682305795111275</v>
      </c>
      <c r="Z4802" s="58">
        <v>0.92565215664224876</v>
      </c>
    </row>
    <row r="4803" spans="19:26" x14ac:dyDescent="0.2">
      <c r="S4803" s="58">
        <v>7.0438222366642957</v>
      </c>
      <c r="T4803" s="58">
        <v>19.831100106027343</v>
      </c>
      <c r="U4803" s="58">
        <v>7.1494370346489555</v>
      </c>
      <c r="V4803" s="58">
        <v>20.33325266717792</v>
      </c>
      <c r="W4803" s="58">
        <v>0.68685878996677252</v>
      </c>
      <c r="X4803" s="58">
        <v>0.72329114970412511</v>
      </c>
      <c r="Y4803" s="58">
        <v>0.83192721143956738</v>
      </c>
      <c r="Z4803" s="58">
        <v>0.90336107286298872</v>
      </c>
    </row>
    <row r="4804" spans="19:26" x14ac:dyDescent="0.2">
      <c r="S4804" s="58">
        <v>4.6939155195861666</v>
      </c>
      <c r="T4804" s="58">
        <v>8.5062124602198637</v>
      </c>
      <c r="U4804" s="58">
        <v>4.0724095819898647</v>
      </c>
      <c r="V4804" s="58">
        <v>8.4604993589088551</v>
      </c>
      <c r="W4804" s="58">
        <v>0.78114139704782304</v>
      </c>
      <c r="X4804" s="58">
        <v>0.70504343810207937</v>
      </c>
      <c r="Y4804" s="58">
        <v>0.88804220541691292</v>
      </c>
      <c r="Z4804" s="58">
        <v>0.93602948694212951</v>
      </c>
    </row>
    <row r="4805" spans="19:26" x14ac:dyDescent="0.2">
      <c r="S4805" s="58">
        <v>5.0302643741221713</v>
      </c>
      <c r="T4805" s="58">
        <v>10.350345479709876</v>
      </c>
      <c r="U4805" s="58">
        <v>5.4262882353107393</v>
      </c>
      <c r="V4805" s="58">
        <v>10.602831067340318</v>
      </c>
      <c r="W4805" s="58">
        <v>0.73541952206870087</v>
      </c>
      <c r="X4805" s="58">
        <v>0.68923864440368698</v>
      </c>
      <c r="Y4805" s="58">
        <v>0.79688077156334258</v>
      </c>
      <c r="Z4805" s="58">
        <v>0.9140836627282084</v>
      </c>
    </row>
    <row r="4806" spans="19:26" x14ac:dyDescent="0.2">
      <c r="S4806" s="58">
        <v>5.4647567340982031</v>
      </c>
      <c r="T4806" s="58">
        <v>10.651712091989019</v>
      </c>
      <c r="U4806" s="58">
        <v>5.4905575727340334</v>
      </c>
      <c r="V4806" s="58">
        <v>13.179596588603435</v>
      </c>
      <c r="W4806" s="58">
        <v>0.68861168593018451</v>
      </c>
      <c r="X4806" s="58">
        <v>0.71907115739189265</v>
      </c>
      <c r="Y4806" s="58">
        <v>0.84946557328765093</v>
      </c>
      <c r="Z4806" s="58">
        <v>0.93589462284764768</v>
      </c>
    </row>
    <row r="4807" spans="19:26" x14ac:dyDescent="0.2">
      <c r="S4807" s="58">
        <v>3.9604733103865084</v>
      </c>
      <c r="T4807" s="58">
        <v>6.5472954680214475</v>
      </c>
      <c r="U4807" s="58">
        <v>3.8049231145571767</v>
      </c>
      <c r="V4807" s="58">
        <v>5.4821700629006918</v>
      </c>
      <c r="W4807" s="58">
        <v>0.77381417572118816</v>
      </c>
      <c r="X4807" s="58">
        <v>0.67001048573998057</v>
      </c>
      <c r="Y4807" s="58">
        <v>0.82640016324299492</v>
      </c>
      <c r="Z4807" s="58">
        <v>0.93711592076204564</v>
      </c>
    </row>
    <row r="4808" spans="19:26" x14ac:dyDescent="0.2">
      <c r="S4808" s="58">
        <v>4.2842345732763754</v>
      </c>
      <c r="T4808" s="58">
        <v>7.5249868827888697</v>
      </c>
      <c r="U4808" s="58">
        <v>4.4830371433870324</v>
      </c>
      <c r="V4808" s="58">
        <v>8.5208324334640047</v>
      </c>
      <c r="W4808" s="58">
        <v>0.78943332142964495</v>
      </c>
      <c r="X4808" s="58">
        <v>0.70183016974305334</v>
      </c>
      <c r="Y4808" s="58">
        <v>0.84165710239549008</v>
      </c>
      <c r="Z4808" s="58">
        <v>0.93229863691600035</v>
      </c>
    </row>
    <row r="4809" spans="19:26" x14ac:dyDescent="0.2">
      <c r="S4809" s="58">
        <v>3.3257958993543282</v>
      </c>
      <c r="T4809" s="58">
        <v>5.2466648809302798</v>
      </c>
      <c r="U4809" s="58">
        <v>3.3981208290226843</v>
      </c>
      <c r="V4809" s="58">
        <v>5.2496675119216674</v>
      </c>
      <c r="W4809" s="58">
        <v>0.8635913374523404</v>
      </c>
      <c r="X4809" s="58">
        <v>0.66537948808813319</v>
      </c>
      <c r="Y4809" s="58">
        <v>0.76728217269047405</v>
      </c>
      <c r="Z4809" s="58">
        <v>0.92081721373165171</v>
      </c>
    </row>
    <row r="4810" spans="19:26" x14ac:dyDescent="0.2">
      <c r="S4810" s="58">
        <v>3.1028559759156233</v>
      </c>
      <c r="T4810" s="58">
        <v>4.5335538090607583</v>
      </c>
      <c r="U4810" s="58">
        <v>3.1354015219815312</v>
      </c>
      <c r="V4810" s="58">
        <v>4.0456131238892077</v>
      </c>
      <c r="W4810" s="58">
        <v>0.83458365732574713</v>
      </c>
      <c r="X4810" s="58">
        <v>0.62465197124267724</v>
      </c>
      <c r="Y4810" s="58">
        <v>0.8072066069393079</v>
      </c>
      <c r="Z4810" s="58">
        <v>0.93965938273678984</v>
      </c>
    </row>
    <row r="4811" spans="19:26" x14ac:dyDescent="0.2">
      <c r="S4811" s="58">
        <v>3.7569881102635874</v>
      </c>
      <c r="T4811" s="58">
        <v>5.9081548879324561</v>
      </c>
      <c r="U4811" s="58">
        <v>3.8926223383109262</v>
      </c>
      <c r="V4811" s="58">
        <v>5.8359918467635916</v>
      </c>
      <c r="W4811" s="58">
        <v>0.78091500726009511</v>
      </c>
      <c r="X4811" s="58">
        <v>0.56209506565017309</v>
      </c>
      <c r="Y4811" s="58">
        <v>0.85158574882772453</v>
      </c>
      <c r="Z4811" s="58">
        <v>0.93359470399852507</v>
      </c>
    </row>
    <row r="4812" spans="19:26" x14ac:dyDescent="0.2">
      <c r="S4812" s="58">
        <v>4.1693867767268715</v>
      </c>
      <c r="T4812" s="58">
        <v>7.4375530038303328</v>
      </c>
      <c r="U4812" s="58">
        <v>4.0706535697743567</v>
      </c>
      <c r="V4812" s="58">
        <v>7.4983667754273187</v>
      </c>
      <c r="W4812" s="58">
        <v>0.79675785509568353</v>
      </c>
      <c r="X4812" s="58">
        <v>0.6214606952884989</v>
      </c>
      <c r="Y4812" s="58">
        <v>0.80446197326348245</v>
      </c>
      <c r="Z4812" s="58">
        <v>0.91593360959340209</v>
      </c>
    </row>
    <row r="4813" spans="19:26" x14ac:dyDescent="0.2">
      <c r="S4813" s="58">
        <v>4.6876745084941787</v>
      </c>
      <c r="T4813" s="58">
        <v>8.6464333987314923</v>
      </c>
      <c r="U4813" s="58">
        <v>5.0234438913973127</v>
      </c>
      <c r="V4813" s="58">
        <v>9.5261889752218032</v>
      </c>
      <c r="W4813" s="58">
        <v>0.74874611033487726</v>
      </c>
      <c r="X4813" s="58">
        <v>0.64214563430135274</v>
      </c>
      <c r="Y4813" s="58">
        <v>0.8374556961533024</v>
      </c>
      <c r="Z4813" s="58">
        <v>0.92413899074741257</v>
      </c>
    </row>
    <row r="4814" spans="19:26" x14ac:dyDescent="0.2">
      <c r="S4814" s="58">
        <v>4.2140708388140729</v>
      </c>
      <c r="T4814" s="58">
        <v>6.9845193858335408</v>
      </c>
      <c r="U4814" s="58">
        <v>3.6645421347160139</v>
      </c>
      <c r="V4814" s="58">
        <v>5.8907594852563072</v>
      </c>
      <c r="W4814" s="58">
        <v>0.7218004502712233</v>
      </c>
      <c r="X4814" s="58">
        <v>0.56068266690753699</v>
      </c>
      <c r="Y4814" s="58">
        <v>0.83328122473077104</v>
      </c>
      <c r="Z4814" s="58">
        <v>0.93101707203692663</v>
      </c>
    </row>
    <row r="4815" spans="19:26" x14ac:dyDescent="0.2">
      <c r="S4815" s="58">
        <v>2.7464303245318904</v>
      </c>
      <c r="T4815" s="58">
        <v>3.7427326706599984</v>
      </c>
      <c r="U4815" s="58">
        <v>2.5665777850540157</v>
      </c>
      <c r="V4815" s="58">
        <v>3.6398592181097711</v>
      </c>
      <c r="W4815" s="58">
        <v>0.77127554263341547</v>
      </c>
      <c r="X4815" s="58">
        <v>0.58081888488655431</v>
      </c>
      <c r="Y4815" s="58">
        <v>0.77538073707175714</v>
      </c>
      <c r="Z4815" s="58">
        <v>0.95034369538092189</v>
      </c>
    </row>
    <row r="4816" spans="19:26" x14ac:dyDescent="0.2">
      <c r="S4816" s="58">
        <v>4.1702074382679371</v>
      </c>
      <c r="T4816" s="58">
        <v>7.3008009253795647</v>
      </c>
      <c r="U4816" s="58">
        <v>3.999178994552699</v>
      </c>
      <c r="V4816" s="58">
        <v>8.2526454687559152</v>
      </c>
      <c r="W4816" s="58">
        <v>0.79728393570826195</v>
      </c>
      <c r="X4816" s="58">
        <v>0.65532894708876499</v>
      </c>
      <c r="Y4816" s="58">
        <v>0.82541011917540241</v>
      </c>
      <c r="Z4816" s="58">
        <v>0.92429354774818795</v>
      </c>
    </row>
    <row r="4817" spans="19:26" x14ac:dyDescent="0.2">
      <c r="S4817" s="58">
        <v>5.6385508967109619</v>
      </c>
      <c r="T4817" s="58">
        <v>14.086888416624792</v>
      </c>
      <c r="U4817" s="58">
        <v>4.9117742561380506</v>
      </c>
      <c r="V4817" s="58">
        <v>10.862664692892386</v>
      </c>
      <c r="W4817" s="58">
        <v>0.8124657546728441</v>
      </c>
      <c r="X4817" s="58">
        <v>0.71095105401556469</v>
      </c>
      <c r="Y4817" s="58">
        <v>0.83574883412578826</v>
      </c>
      <c r="Z4817" s="58">
        <v>0.90062081124026494</v>
      </c>
    </row>
    <row r="4818" spans="19:26" x14ac:dyDescent="0.2">
      <c r="S4818" s="58">
        <v>9.2744112011873572</v>
      </c>
      <c r="T4818" s="58">
        <v>313.38792266235549</v>
      </c>
      <c r="U4818" s="58">
        <v>8.8171810046053807</v>
      </c>
      <c r="V4818" s="58">
        <v>243.50241378923391</v>
      </c>
      <c r="W4818" s="58">
        <v>0.79509337060875818</v>
      </c>
      <c r="X4818" s="58">
        <v>0.64292440170656162</v>
      </c>
      <c r="Y4818" s="58">
        <v>0.85248395726641923</v>
      </c>
      <c r="Z4818" s="58">
        <v>0.87055607000915425</v>
      </c>
    </row>
    <row r="4819" spans="19:26" x14ac:dyDescent="0.2">
      <c r="S4819" s="58">
        <v>3.8226071455004353</v>
      </c>
      <c r="T4819" s="58">
        <v>6.3942783627094686</v>
      </c>
      <c r="U4819" s="58">
        <v>4.4248718799411666</v>
      </c>
      <c r="V4819" s="58">
        <v>7.1522335799827887</v>
      </c>
      <c r="W4819" s="58">
        <v>0.7970843472489465</v>
      </c>
      <c r="X4819" s="58">
        <v>0.69375826808251417</v>
      </c>
      <c r="Y4819" s="58">
        <v>0.79431119318305532</v>
      </c>
      <c r="Z4819" s="58">
        <v>0.92898375041714099</v>
      </c>
    </row>
    <row r="4820" spans="19:26" x14ac:dyDescent="0.2">
      <c r="S4820" s="58">
        <v>5.7879446837186226</v>
      </c>
      <c r="T4820" s="58">
        <v>15.297221202440248</v>
      </c>
      <c r="U4820" s="58">
        <v>5.5154744066865176</v>
      </c>
      <c r="V4820" s="58">
        <v>15.748898726854996</v>
      </c>
      <c r="W4820" s="58">
        <v>0.82144299824364042</v>
      </c>
      <c r="X4820" s="58">
        <v>0.74427973408699821</v>
      </c>
      <c r="Y4820" s="58">
        <v>0.8364828620593201</v>
      </c>
      <c r="Z4820" s="58">
        <v>0.89914414599171555</v>
      </c>
    </row>
    <row r="4821" spans="19:26" x14ac:dyDescent="0.2">
      <c r="S4821" s="58">
        <v>4.3423745420558149</v>
      </c>
      <c r="T4821" s="58">
        <v>8.019995036508643</v>
      </c>
      <c r="U4821" s="58">
        <v>3.942816638080739</v>
      </c>
      <c r="V4821" s="58">
        <v>7.0128409999325783</v>
      </c>
      <c r="W4821" s="58">
        <v>0.81635772333879131</v>
      </c>
      <c r="X4821" s="58">
        <v>0.64260159511857085</v>
      </c>
      <c r="Y4821" s="58">
        <v>0.82165218620657743</v>
      </c>
      <c r="Z4821" s="58">
        <v>0.91497223329872102</v>
      </c>
    </row>
    <row r="4822" spans="19:26" x14ac:dyDescent="0.2">
      <c r="S4822" s="58">
        <v>3.6059977750429182</v>
      </c>
      <c r="T4822" s="58">
        <v>5.6572557278272635</v>
      </c>
      <c r="U4822" s="58">
        <v>3.2041596295397357</v>
      </c>
      <c r="V4822" s="58">
        <v>4.9502644435625669</v>
      </c>
      <c r="W4822" s="58">
        <v>0.85135558811930556</v>
      </c>
      <c r="X4822" s="58">
        <v>0.66277635995732875</v>
      </c>
      <c r="Y4822" s="58">
        <v>0.86590896006393003</v>
      </c>
      <c r="Z4822" s="58">
        <v>0.9410892812159426</v>
      </c>
    </row>
    <row r="4823" spans="19:26" x14ac:dyDescent="0.2">
      <c r="S4823" s="58">
        <v>4.4215063853410781</v>
      </c>
      <c r="T4823" s="58">
        <v>7.5096525039661612</v>
      </c>
      <c r="U4823" s="58">
        <v>4.858240406810272</v>
      </c>
      <c r="V4823" s="58">
        <v>8.4693961060468936</v>
      </c>
      <c r="W4823" s="58">
        <v>0.74522506028062263</v>
      </c>
      <c r="X4823" s="58">
        <v>0.67078594194101349</v>
      </c>
      <c r="Y4823" s="58">
        <v>0.87091300153393603</v>
      </c>
      <c r="Z4823" s="58">
        <v>0.9448005370104936</v>
      </c>
    </row>
    <row r="4824" spans="19:26" x14ac:dyDescent="0.2">
      <c r="S4824" s="58">
        <v>4.2786949499218796</v>
      </c>
      <c r="T4824" s="58">
        <v>7.7897051850272128</v>
      </c>
      <c r="U4824" s="58">
        <v>5.3412550500266462</v>
      </c>
      <c r="V4824" s="58">
        <v>8.3507787174415693</v>
      </c>
      <c r="W4824" s="58">
        <v>0.8447689864624931</v>
      </c>
      <c r="X4824" s="58">
        <v>0.62919752744869006</v>
      </c>
      <c r="Y4824" s="58">
        <v>0.84240480526517714</v>
      </c>
      <c r="Z4824" s="58">
        <v>0.91514864338618107</v>
      </c>
    </row>
    <row r="4825" spans="19:26" x14ac:dyDescent="0.2">
      <c r="S4825" s="58">
        <v>5.1077164872751828</v>
      </c>
      <c r="T4825" s="58">
        <v>10.668197049230082</v>
      </c>
      <c r="U4825" s="58">
        <v>4.4157317805091854</v>
      </c>
      <c r="V4825" s="58">
        <v>10.887451712132993</v>
      </c>
      <c r="W4825" s="58">
        <v>0.76747895146196876</v>
      </c>
      <c r="X4825" s="58">
        <v>0.75791917155418964</v>
      </c>
      <c r="Y4825" s="58">
        <v>0.82559028693686209</v>
      </c>
      <c r="Z4825" s="58">
        <v>0.9184731336760924</v>
      </c>
    </row>
    <row r="4826" spans="19:26" x14ac:dyDescent="0.2">
      <c r="S4826" s="58">
        <v>6.6610037124791424</v>
      </c>
      <c r="T4826" s="58">
        <v>23.032718936767363</v>
      </c>
      <c r="U4826" s="58">
        <v>6.4629061503783758</v>
      </c>
      <c r="V4826" s="58">
        <v>24.072735775574941</v>
      </c>
      <c r="W4826" s="58">
        <v>0.77616758837976907</v>
      </c>
      <c r="X4826" s="58">
        <v>0.71286676840299501</v>
      </c>
      <c r="Y4826" s="58">
        <v>0.81380287255672723</v>
      </c>
      <c r="Z4826" s="58">
        <v>0.88890893693572637</v>
      </c>
    </row>
    <row r="4827" spans="19:26" x14ac:dyDescent="0.2">
      <c r="S4827" s="58">
        <v>3.2888084280326471</v>
      </c>
      <c r="T4827" s="58">
        <v>4.8303425643616356</v>
      </c>
      <c r="U4827" s="58">
        <v>2.8287860692997127</v>
      </c>
      <c r="V4827" s="58">
        <v>4.0261694349533688</v>
      </c>
      <c r="W4827" s="58">
        <v>0.80116591753706656</v>
      </c>
      <c r="X4827" s="58">
        <v>0.59091113370013382</v>
      </c>
      <c r="Y4827" s="58">
        <v>0.84439128471766267</v>
      </c>
      <c r="Z4827" s="58">
        <v>0.94653295361997469</v>
      </c>
    </row>
    <row r="4828" spans="19:26" x14ac:dyDescent="0.2">
      <c r="S4828" s="58">
        <v>6.1300224251702211</v>
      </c>
      <c r="T4828" s="58">
        <v>14.829890208414913</v>
      </c>
      <c r="U4828" s="58">
        <v>5.87658259675342</v>
      </c>
      <c r="V4828" s="58">
        <v>13.16973428275362</v>
      </c>
      <c r="W4828" s="58">
        <v>0.71796615957476506</v>
      </c>
      <c r="X4828" s="58">
        <v>0.649358400233642</v>
      </c>
      <c r="Y4828" s="58">
        <v>0.83406295405826714</v>
      </c>
      <c r="Z4828" s="58">
        <v>0.90490026187842099</v>
      </c>
    </row>
    <row r="4829" spans="19:26" x14ac:dyDescent="0.2">
      <c r="S4829" s="58">
        <v>3.6062112538211983</v>
      </c>
      <c r="T4829" s="58">
        <v>5.6475004002623823</v>
      </c>
      <c r="U4829" s="58">
        <v>4.3090738823371106</v>
      </c>
      <c r="V4829" s="58">
        <v>5.5823593184319913</v>
      </c>
      <c r="W4829" s="58">
        <v>0.77899133671014487</v>
      </c>
      <c r="X4829" s="58">
        <v>0.53734361434754785</v>
      </c>
      <c r="Y4829" s="58">
        <v>0.81335986960542017</v>
      </c>
      <c r="Z4829" s="58">
        <v>0.92482879275015384</v>
      </c>
    </row>
    <row r="4830" spans="19:26" x14ac:dyDescent="0.2">
      <c r="S4830" s="58">
        <v>4.9764160049350767</v>
      </c>
      <c r="T4830" s="58">
        <v>9.7165967450768633</v>
      </c>
      <c r="U4830" s="58">
        <v>5.5844150638997911</v>
      </c>
      <c r="V4830" s="58">
        <v>10.282830664725925</v>
      </c>
      <c r="W4830" s="58">
        <v>0.71260735872052461</v>
      </c>
      <c r="X4830" s="58">
        <v>0.70938547388166495</v>
      </c>
      <c r="Y4830" s="58">
        <v>0.80460693064758948</v>
      </c>
      <c r="Z4830" s="58">
        <v>0.92468303453207246</v>
      </c>
    </row>
    <row r="4831" spans="19:26" x14ac:dyDescent="0.2">
      <c r="S4831" s="58">
        <v>6.3781580717918365</v>
      </c>
      <c r="T4831" s="58">
        <v>18.593835515731143</v>
      </c>
      <c r="U4831" s="58">
        <v>6.2798010864207079</v>
      </c>
      <c r="V4831" s="58">
        <v>19.492189820144599</v>
      </c>
      <c r="W4831" s="58">
        <v>0.8241997695678287</v>
      </c>
      <c r="X4831" s="58">
        <v>0.63690001075972014</v>
      </c>
      <c r="Y4831" s="58">
        <v>0.87814858914680471</v>
      </c>
      <c r="Z4831" s="58">
        <v>0.89235492740747557</v>
      </c>
    </row>
    <row r="4832" spans="19:26" x14ac:dyDescent="0.2">
      <c r="S4832" s="58">
        <v>4.037916343881288</v>
      </c>
      <c r="T4832" s="58">
        <v>7.0035671963657693</v>
      </c>
      <c r="U4832" s="58">
        <v>3.9979839792021132</v>
      </c>
      <c r="V4832" s="58">
        <v>6.4794838119405957</v>
      </c>
      <c r="W4832" s="58">
        <v>0.81492631064092258</v>
      </c>
      <c r="X4832" s="58">
        <v>0.71543173682072159</v>
      </c>
      <c r="Y4832" s="58">
        <v>0.81736000171625756</v>
      </c>
      <c r="Z4832" s="58">
        <v>0.92834767342077329</v>
      </c>
    </row>
    <row r="4833" spans="19:26" x14ac:dyDescent="0.2">
      <c r="S4833" s="58">
        <v>4.7379151839258213</v>
      </c>
      <c r="T4833" s="58">
        <v>8.655228797307073</v>
      </c>
      <c r="U4833" s="58">
        <v>4.6856448848311896</v>
      </c>
      <c r="V4833" s="58">
        <v>7.6635491440362777</v>
      </c>
      <c r="W4833" s="58">
        <v>0.72834643434917667</v>
      </c>
      <c r="X4833" s="58">
        <v>0.70958941288725241</v>
      </c>
      <c r="Y4833" s="58">
        <v>0.83591852889467944</v>
      </c>
      <c r="Z4833" s="58">
        <v>0.93543820463718663</v>
      </c>
    </row>
    <row r="4834" spans="19:26" x14ac:dyDescent="0.2">
      <c r="S4834" s="58">
        <v>6.5981085750252246</v>
      </c>
      <c r="T4834" s="58">
        <v>18.760775661334367</v>
      </c>
      <c r="U4834" s="58">
        <v>7.709837584323159</v>
      </c>
      <c r="V4834" s="58">
        <v>21.705644092448324</v>
      </c>
      <c r="W4834" s="58">
        <v>0.73626827315446441</v>
      </c>
      <c r="X4834" s="58">
        <v>0.76853030148066737</v>
      </c>
      <c r="Y4834" s="58">
        <v>0.83583675152112691</v>
      </c>
      <c r="Z4834" s="58">
        <v>0.90192961056705179</v>
      </c>
    </row>
    <row r="4835" spans="19:26" x14ac:dyDescent="0.2">
      <c r="S4835" s="58">
        <v>4.4803555713378085</v>
      </c>
      <c r="T4835" s="58">
        <v>8.9699445599101804</v>
      </c>
      <c r="U4835" s="58">
        <v>4.9787886780971036</v>
      </c>
      <c r="V4835" s="58">
        <v>11.030627335630674</v>
      </c>
      <c r="W4835" s="58">
        <v>0.87476586845053261</v>
      </c>
      <c r="X4835" s="58">
        <v>0.63120473540268696</v>
      </c>
      <c r="Y4835" s="58">
        <v>0.81540099942103317</v>
      </c>
      <c r="Z4835" s="58">
        <v>0.90295686212862436</v>
      </c>
    </row>
    <row r="4836" spans="19:26" x14ac:dyDescent="0.2">
      <c r="S4836" s="58">
        <v>4.1681327579941572</v>
      </c>
      <c r="T4836" s="58">
        <v>7.1302795237691576</v>
      </c>
      <c r="U4836" s="58">
        <v>4.2454694821611616</v>
      </c>
      <c r="V4836" s="58">
        <v>7.5532351964027287</v>
      </c>
      <c r="W4836" s="58">
        <v>0.78059895847776828</v>
      </c>
      <c r="X4836" s="58">
        <v>0.65671512511873953</v>
      </c>
      <c r="Y4836" s="58">
        <v>0.83873304577636953</v>
      </c>
      <c r="Z4836" s="58">
        <v>0.93150172461267156</v>
      </c>
    </row>
    <row r="4837" spans="19:26" x14ac:dyDescent="0.2">
      <c r="S4837" s="58">
        <v>5.8500730532611023</v>
      </c>
      <c r="T4837" s="58">
        <v>14.018157248178834</v>
      </c>
      <c r="U4837" s="58">
        <v>5.84397329093194</v>
      </c>
      <c r="V4837" s="58">
        <v>12.051230514180777</v>
      </c>
      <c r="W4837" s="58">
        <v>0.77470800359618786</v>
      </c>
      <c r="X4837" s="58">
        <v>0.66993998426371548</v>
      </c>
      <c r="Y4837" s="58">
        <v>0.85794265216233023</v>
      </c>
      <c r="Z4837" s="58">
        <v>0.90449208290932059</v>
      </c>
    </row>
    <row r="4838" spans="19:26" x14ac:dyDescent="0.2">
      <c r="S4838" s="58">
        <v>5.2425000620459308</v>
      </c>
      <c r="T4838" s="58">
        <v>11.884743419278555</v>
      </c>
      <c r="U4838" s="58">
        <v>5.1888748209099358</v>
      </c>
      <c r="V4838" s="58">
        <v>11.027706549580666</v>
      </c>
      <c r="W4838" s="58">
        <v>0.78478760503033484</v>
      </c>
      <c r="X4838" s="58">
        <v>0.67002967674681935</v>
      </c>
      <c r="Y4838" s="58">
        <v>0.80821680566656895</v>
      </c>
      <c r="Z4838" s="58">
        <v>0.90296557445253156</v>
      </c>
    </row>
    <row r="4839" spans="19:26" x14ac:dyDescent="0.2">
      <c r="S4839" s="58">
        <v>4.2463854306581803</v>
      </c>
      <c r="T4839" s="58">
        <v>7.1405673331325188</v>
      </c>
      <c r="U4839" s="58">
        <v>3.6785885277817276</v>
      </c>
      <c r="V4839" s="58">
        <v>5.8112010031348227</v>
      </c>
      <c r="W4839" s="58">
        <v>0.760960275255949</v>
      </c>
      <c r="X4839" s="58">
        <v>0.61176700071060086</v>
      </c>
      <c r="Y4839" s="58">
        <v>0.86071965682121054</v>
      </c>
      <c r="Z4839" s="58">
        <v>0.9343154152079447</v>
      </c>
    </row>
    <row r="4840" spans="19:26" x14ac:dyDescent="0.2">
      <c r="S4840" s="58">
        <v>4.0455356480473608</v>
      </c>
      <c r="T4840" s="58">
        <v>6.6057503692308073</v>
      </c>
      <c r="U4840" s="58">
        <v>3.5964751819138572</v>
      </c>
      <c r="V4840" s="58">
        <v>5.8770968743208076</v>
      </c>
      <c r="W4840" s="58">
        <v>0.77935120315120621</v>
      </c>
      <c r="X4840" s="58">
        <v>0.62832279951085512</v>
      </c>
      <c r="Y4840" s="58">
        <v>0.87013917202751445</v>
      </c>
      <c r="Z4840" s="58">
        <v>0.94012924982070734</v>
      </c>
    </row>
    <row r="4841" spans="19:26" x14ac:dyDescent="0.2">
      <c r="S4841" s="58">
        <v>5.7947370789903134</v>
      </c>
      <c r="T4841" s="58">
        <v>16.569728664697706</v>
      </c>
      <c r="U4841" s="58">
        <v>6.5864219660241208</v>
      </c>
      <c r="V4841" s="58">
        <v>19.052494778349804</v>
      </c>
      <c r="W4841" s="58">
        <v>0.802832299489882</v>
      </c>
      <c r="X4841" s="58">
        <v>0.62287794260127338</v>
      </c>
      <c r="Y4841" s="58">
        <v>0.79065367444980261</v>
      </c>
      <c r="Z4841" s="58">
        <v>0.88871698312415448</v>
      </c>
    </row>
    <row r="4842" spans="19:26" x14ac:dyDescent="0.2">
      <c r="S4842" s="58">
        <v>5.2604726548650325</v>
      </c>
      <c r="T4842" s="58">
        <v>10.123138329964723</v>
      </c>
      <c r="U4842" s="58">
        <v>5.6108330405202729</v>
      </c>
      <c r="V4842" s="58">
        <v>11.691543221573745</v>
      </c>
      <c r="W4842" s="58">
        <v>0.72524739760411783</v>
      </c>
      <c r="X4842" s="58">
        <v>0.68932335960070479</v>
      </c>
      <c r="Y4842" s="58">
        <v>0.87274329753674551</v>
      </c>
      <c r="Z4842" s="58">
        <v>0.93169712303132424</v>
      </c>
    </row>
    <row r="4843" spans="19:26" x14ac:dyDescent="0.2">
      <c r="S4843" s="58">
        <v>4.7797675670920272</v>
      </c>
      <c r="T4843" s="58">
        <v>10.176994709420125</v>
      </c>
      <c r="U4843" s="58">
        <v>4.56399970097715</v>
      </c>
      <c r="V4843" s="58">
        <v>9.1587454303478815</v>
      </c>
      <c r="W4843" s="58">
        <v>0.84018479940500879</v>
      </c>
      <c r="X4843" s="58">
        <v>0.69922306299166392</v>
      </c>
      <c r="Y4843" s="58">
        <v>0.80737226097688342</v>
      </c>
      <c r="Z4843" s="58">
        <v>0.90482300917117087</v>
      </c>
    </row>
    <row r="4844" spans="19:26" x14ac:dyDescent="0.2">
      <c r="S4844" s="58">
        <v>4.3253670716854682</v>
      </c>
      <c r="T4844" s="58">
        <v>8.0805599102906687</v>
      </c>
      <c r="U4844" s="58">
        <v>4.6751099157515199</v>
      </c>
      <c r="V4844" s="58">
        <v>8.4468947992517478</v>
      </c>
      <c r="W4844" s="58">
        <v>0.81201843374351124</v>
      </c>
      <c r="X4844" s="58">
        <v>0.74750724195454854</v>
      </c>
      <c r="Y4844" s="58">
        <v>0.80380629851791285</v>
      </c>
      <c r="Z4844" s="58">
        <v>0.92088510071782337</v>
      </c>
    </row>
    <row r="4845" spans="19:26" x14ac:dyDescent="0.2">
      <c r="S4845" s="58">
        <v>4.6598062408741256</v>
      </c>
      <c r="T4845" s="58">
        <v>8.8969595992519501</v>
      </c>
      <c r="U4845" s="58">
        <v>4.396568268000534</v>
      </c>
      <c r="V4845" s="58">
        <v>8.7722314088425684</v>
      </c>
      <c r="W4845" s="58">
        <v>0.78002988704065768</v>
      </c>
      <c r="X4845" s="58">
        <v>0.75813783590225825</v>
      </c>
      <c r="Y4845" s="58">
        <v>0.82796815368408805</v>
      </c>
      <c r="Z4845" s="58">
        <v>0.92659470949104539</v>
      </c>
    </row>
    <row r="4846" spans="19:26" x14ac:dyDescent="0.2">
      <c r="S4846" s="58">
        <v>4.6052217798034834</v>
      </c>
      <c r="T4846" s="58">
        <v>9.4639917186722116</v>
      </c>
      <c r="U4846" s="58">
        <v>4.5839707894163295</v>
      </c>
      <c r="V4846" s="58">
        <v>8.0507543345054362</v>
      </c>
      <c r="W4846" s="58">
        <v>0.85517541746395898</v>
      </c>
      <c r="X4846" s="58">
        <v>0.60400461348127676</v>
      </c>
      <c r="Y4846" s="58">
        <v>0.80867672463326079</v>
      </c>
      <c r="Z4846" s="58">
        <v>0.9000788078126627</v>
      </c>
    </row>
    <row r="4847" spans="19:26" x14ac:dyDescent="0.2">
      <c r="S4847" s="58">
        <v>5.828031997407682</v>
      </c>
      <c r="T4847" s="58">
        <v>13.788862246625273</v>
      </c>
      <c r="U4847" s="58">
        <v>6.5266159284009371</v>
      </c>
      <c r="V4847" s="58">
        <v>22.410576306766576</v>
      </c>
      <c r="W4847" s="58">
        <v>0.78041160953132849</v>
      </c>
      <c r="X4847" s="58">
        <v>0.7053160779683102</v>
      </c>
      <c r="Y4847" s="58">
        <v>0.86739812708686947</v>
      </c>
      <c r="Z4847" s="58">
        <v>0.90795966880218681</v>
      </c>
    </row>
    <row r="4848" spans="19:26" x14ac:dyDescent="0.2">
      <c r="S4848" s="58">
        <v>8.3596159034307131</v>
      </c>
      <c r="T4848" s="58">
        <v>56.034675386162483</v>
      </c>
      <c r="U4848" s="58">
        <v>8.3679554885431902</v>
      </c>
      <c r="V4848" s="58">
        <v>48.700621196975135</v>
      </c>
      <c r="W4848" s="58">
        <v>0.74405077261741637</v>
      </c>
      <c r="X4848" s="58">
        <v>0.67959538145408194</v>
      </c>
      <c r="Y4848" s="58">
        <v>0.82461190008988638</v>
      </c>
      <c r="Z4848" s="58">
        <v>0.87799396081816672</v>
      </c>
    </row>
    <row r="4849" spans="19:26" x14ac:dyDescent="0.2">
      <c r="S4849" s="58">
        <v>3.9777568552272884</v>
      </c>
      <c r="T4849" s="58">
        <v>6.6583993050250481</v>
      </c>
      <c r="U4849" s="58">
        <v>3.5206127475551598</v>
      </c>
      <c r="V4849" s="58">
        <v>6.2239744642101718</v>
      </c>
      <c r="W4849" s="58">
        <v>0.82716719248318038</v>
      </c>
      <c r="X4849" s="58">
        <v>0.5935393307208765</v>
      </c>
      <c r="Y4849" s="58">
        <v>0.85688903379896664</v>
      </c>
      <c r="Z4849" s="58">
        <v>0.92404555748999206</v>
      </c>
    </row>
    <row r="4850" spans="19:26" x14ac:dyDescent="0.2">
      <c r="S4850" s="58">
        <v>4.6139388009459976</v>
      </c>
      <c r="T4850" s="58">
        <v>9.1809045495815962</v>
      </c>
      <c r="U4850" s="58">
        <v>4.1526699414634551</v>
      </c>
      <c r="V4850" s="58">
        <v>6.7595118139002661</v>
      </c>
      <c r="W4850" s="58">
        <v>0.78751082179674059</v>
      </c>
      <c r="X4850" s="58">
        <v>0.66173770366024387</v>
      </c>
      <c r="Y4850" s="58">
        <v>0.79127105577801826</v>
      </c>
      <c r="Z4850" s="58">
        <v>0.90904334662443365</v>
      </c>
    </row>
    <row r="4851" spans="19:26" x14ac:dyDescent="0.2">
      <c r="S4851" s="58">
        <v>4.0373628369610577</v>
      </c>
      <c r="T4851" s="58">
        <v>6.9465138350500348</v>
      </c>
      <c r="U4851" s="58">
        <v>4.2705105641606913</v>
      </c>
      <c r="V4851" s="58">
        <v>7.4667153675714024</v>
      </c>
      <c r="W4851" s="58">
        <v>0.78876438339935051</v>
      </c>
      <c r="X4851" s="58">
        <v>0.6351398187524081</v>
      </c>
      <c r="Y4851" s="58">
        <v>0.80768886324400813</v>
      </c>
      <c r="Z4851" s="58">
        <v>0.92251338173636444</v>
      </c>
    </row>
    <row r="4852" spans="19:26" x14ac:dyDescent="0.2">
      <c r="S4852" s="58">
        <v>3.6215017931464248</v>
      </c>
      <c r="T4852" s="58">
        <v>5.4917630250749516</v>
      </c>
      <c r="U4852" s="58">
        <v>3.6599134988074162</v>
      </c>
      <c r="V4852" s="58">
        <v>5.994807339878979</v>
      </c>
      <c r="W4852" s="58">
        <v>0.72196142151266329</v>
      </c>
      <c r="X4852" s="58">
        <v>0.54560367806364496</v>
      </c>
      <c r="Y4852" s="58">
        <v>0.81946873156727063</v>
      </c>
      <c r="Z4852" s="58">
        <v>0.94125933592595945</v>
      </c>
    </row>
    <row r="4853" spans="19:26" x14ac:dyDescent="0.2">
      <c r="S4853" s="58">
        <v>4.731046145622634</v>
      </c>
      <c r="T4853" s="58">
        <v>9.1067363578660991</v>
      </c>
      <c r="U4853" s="58">
        <v>4.5687077112680035</v>
      </c>
      <c r="V4853" s="58">
        <v>9.3556280504627978</v>
      </c>
      <c r="W4853" s="58">
        <v>0.75592056953046716</v>
      </c>
      <c r="X4853" s="58">
        <v>0.67614670034070301</v>
      </c>
      <c r="Y4853" s="58">
        <v>0.81422155805433083</v>
      </c>
      <c r="Z4853" s="58">
        <v>0.91907301233210703</v>
      </c>
    </row>
    <row r="4854" spans="19:26" x14ac:dyDescent="0.2">
      <c r="S4854" s="58">
        <v>3.661160570179113</v>
      </c>
      <c r="T4854" s="58">
        <v>5.8295685217302626</v>
      </c>
      <c r="U4854" s="58">
        <v>3.322409479585688</v>
      </c>
      <c r="V4854" s="58">
        <v>5.6903220003682264</v>
      </c>
      <c r="W4854" s="58">
        <v>0.77690579203832044</v>
      </c>
      <c r="X4854" s="58">
        <v>0.57653782668776909</v>
      </c>
      <c r="Y4854" s="58">
        <v>0.80251623125569937</v>
      </c>
      <c r="Z4854" s="58">
        <v>0.92616332974523452</v>
      </c>
    </row>
    <row r="4855" spans="19:26" x14ac:dyDescent="0.2">
      <c r="S4855" s="58">
        <v>4.419464702877737</v>
      </c>
      <c r="T4855" s="58">
        <v>8.1826459253565105</v>
      </c>
      <c r="U4855" s="58">
        <v>3.77692012124536</v>
      </c>
      <c r="V4855" s="58">
        <v>8.5322373549931783</v>
      </c>
      <c r="W4855" s="58">
        <v>0.76377055794340842</v>
      </c>
      <c r="X4855" s="58">
        <v>0.5233101858408078</v>
      </c>
      <c r="Y4855" s="58">
        <v>0.79645761081658639</v>
      </c>
      <c r="Z4855" s="58">
        <v>0.90548566555541421</v>
      </c>
    </row>
    <row r="4856" spans="19:26" x14ac:dyDescent="0.2">
      <c r="S4856" s="58">
        <v>4.4947860829292789</v>
      </c>
      <c r="T4856" s="58">
        <v>9.0792613504147592</v>
      </c>
      <c r="U4856" s="58">
        <v>4.372408224702272</v>
      </c>
      <c r="V4856" s="58">
        <v>8.6278527836899599</v>
      </c>
      <c r="W4856" s="58">
        <v>0.8153186332301301</v>
      </c>
      <c r="X4856" s="58">
        <v>0.70011048200398518</v>
      </c>
      <c r="Y4856" s="58">
        <v>0.77553967349652608</v>
      </c>
      <c r="Z4856" s="58">
        <v>0.90649472281439136</v>
      </c>
    </row>
    <row r="4857" spans="19:26" x14ac:dyDescent="0.2">
      <c r="S4857" s="58">
        <v>4.6750563823429285</v>
      </c>
      <c r="T4857" s="58">
        <v>9.2864824303688653</v>
      </c>
      <c r="U4857" s="58">
        <v>4.6965880936442481</v>
      </c>
      <c r="V4857" s="58">
        <v>8.204685407964238</v>
      </c>
      <c r="W4857" s="58">
        <v>0.80332868855944628</v>
      </c>
      <c r="X4857" s="58">
        <v>0.6736240300188856</v>
      </c>
      <c r="Y4857" s="58">
        <v>0.81525974394503387</v>
      </c>
      <c r="Z4857" s="58">
        <v>0.91160609196685016</v>
      </c>
    </row>
    <row r="4858" spans="19:26" x14ac:dyDescent="0.2">
      <c r="S4858" s="58">
        <v>5.4264835032468284</v>
      </c>
      <c r="T4858" s="58">
        <v>12.006715188041746</v>
      </c>
      <c r="U4858" s="58">
        <v>4.7878241514854585</v>
      </c>
      <c r="V4858" s="58">
        <v>9.7716553252989655</v>
      </c>
      <c r="W4858" s="58">
        <v>0.71899740838571069</v>
      </c>
      <c r="X4858" s="58">
        <v>0.71509654485104879</v>
      </c>
      <c r="Y4858" s="58">
        <v>0.79467107599800646</v>
      </c>
      <c r="Z4858" s="58">
        <v>0.91171563696339908</v>
      </c>
    </row>
    <row r="4859" spans="19:26" x14ac:dyDescent="0.2">
      <c r="S4859" s="58">
        <v>4.7985200145947262</v>
      </c>
      <c r="T4859" s="58">
        <v>8.8726712414066036</v>
      </c>
      <c r="U4859" s="58">
        <v>5.0116654108257404</v>
      </c>
      <c r="V4859" s="58">
        <v>10.892019770429002</v>
      </c>
      <c r="W4859" s="58">
        <v>0.7421953894793446</v>
      </c>
      <c r="X4859" s="58">
        <v>0.73665207758674434</v>
      </c>
      <c r="Y4859" s="58">
        <v>0.84899041808313125</v>
      </c>
      <c r="Z4859" s="58">
        <v>0.93668691267941473</v>
      </c>
    </row>
    <row r="4860" spans="19:26" x14ac:dyDescent="0.2">
      <c r="S4860" s="58">
        <v>4.2333788970192963</v>
      </c>
      <c r="T4860" s="58">
        <v>7.6325513130059992</v>
      </c>
      <c r="U4860" s="58">
        <v>4.59071778357775</v>
      </c>
      <c r="V4860" s="58">
        <v>8.753580519953605</v>
      </c>
      <c r="W4860" s="58">
        <v>0.78554277202423739</v>
      </c>
      <c r="X4860" s="58">
        <v>0.72470148894417552</v>
      </c>
      <c r="Y4860" s="58">
        <v>0.79969955638143719</v>
      </c>
      <c r="Z4860" s="58">
        <v>0.92505644115929542</v>
      </c>
    </row>
    <row r="4861" spans="19:26" x14ac:dyDescent="0.2">
      <c r="S4861" s="58">
        <v>6.7901070636761212</v>
      </c>
      <c r="T4861" s="58">
        <v>34.013274073238136</v>
      </c>
      <c r="U4861" s="58">
        <v>6.2476599783069995</v>
      </c>
      <c r="V4861" s="58">
        <v>29.400994736835827</v>
      </c>
      <c r="W4861" s="58">
        <v>0.84542963052359588</v>
      </c>
      <c r="X4861" s="58">
        <v>0.75265877807001458</v>
      </c>
      <c r="Y4861" s="58">
        <v>0.79218489867371822</v>
      </c>
      <c r="Z4861" s="58">
        <v>0.87999302610325436</v>
      </c>
    </row>
    <row r="4862" spans="19:26" x14ac:dyDescent="0.2">
      <c r="S4862" s="58">
        <v>6.5602607301056661</v>
      </c>
      <c r="T4862" s="58">
        <v>18.422522658287853</v>
      </c>
      <c r="U4862" s="58">
        <v>6.1934133731496157</v>
      </c>
      <c r="V4862" s="58">
        <v>19.753383496902774</v>
      </c>
      <c r="W4862" s="58">
        <v>0.77258406881161368</v>
      </c>
      <c r="X4862" s="58">
        <v>0.62923986429472767</v>
      </c>
      <c r="Y4862" s="58">
        <v>0.87150362143413751</v>
      </c>
      <c r="Z4862" s="58">
        <v>0.89529862095323098</v>
      </c>
    </row>
    <row r="4863" spans="19:26" x14ac:dyDescent="0.2">
      <c r="S4863" s="58">
        <v>4.621719605870509</v>
      </c>
      <c r="T4863" s="58">
        <v>8.817257956749236</v>
      </c>
      <c r="U4863" s="58">
        <v>5.3547953380187279</v>
      </c>
      <c r="V4863" s="58">
        <v>10.371137242110246</v>
      </c>
      <c r="W4863" s="58">
        <v>0.84144541048146015</v>
      </c>
      <c r="X4863" s="58">
        <v>0.60398722777345248</v>
      </c>
      <c r="Y4863" s="58">
        <v>0.87021071285631679</v>
      </c>
      <c r="Z4863" s="58">
        <v>0.91182176716623531</v>
      </c>
    </row>
    <row r="4864" spans="19:26" x14ac:dyDescent="0.2">
      <c r="S4864" s="58">
        <v>5.4220122363889374</v>
      </c>
      <c r="T4864" s="58">
        <v>12.702341887644035</v>
      </c>
      <c r="U4864" s="58">
        <v>5.3113689810888847</v>
      </c>
      <c r="V4864" s="58">
        <v>11.001102154854987</v>
      </c>
      <c r="W4864" s="58">
        <v>0.77401931537220237</v>
      </c>
      <c r="X4864" s="58">
        <v>0.72210254170425547</v>
      </c>
      <c r="Y4864" s="58">
        <v>0.8084719322804893</v>
      </c>
      <c r="Z4864" s="58">
        <v>0.90501486048595292</v>
      </c>
    </row>
    <row r="4865" spans="19:26" x14ac:dyDescent="0.2">
      <c r="S4865" s="58">
        <v>5.1255065803856619</v>
      </c>
      <c r="T4865" s="58">
        <v>9.8772697265912051</v>
      </c>
      <c r="U4865" s="58">
        <v>5.8110238683300137</v>
      </c>
      <c r="V4865" s="58">
        <v>10.484552619142269</v>
      </c>
      <c r="W4865" s="58">
        <v>0.70669384260212587</v>
      </c>
      <c r="X4865" s="58">
        <v>0.74764008779638469</v>
      </c>
      <c r="Y4865" s="58">
        <v>0.83059198657183242</v>
      </c>
      <c r="Z4865" s="58">
        <v>0.93490586882021842</v>
      </c>
    </row>
    <row r="4866" spans="19:26" x14ac:dyDescent="0.2">
      <c r="S4866" s="58">
        <v>4.1422949563949949</v>
      </c>
      <c r="T4866" s="58">
        <v>7.146965412752631</v>
      </c>
      <c r="U4866" s="58">
        <v>3.3954019206367483</v>
      </c>
      <c r="V4866" s="58">
        <v>4.6238841072848915</v>
      </c>
      <c r="W4866" s="58">
        <v>0.73351998169227872</v>
      </c>
      <c r="X4866" s="58">
        <v>0.69014741423051484</v>
      </c>
      <c r="Y4866" s="58">
        <v>0.78507988538423135</v>
      </c>
      <c r="Z4866" s="58">
        <v>0.93154995102555249</v>
      </c>
    </row>
    <row r="4867" spans="19:26" x14ac:dyDescent="0.2">
      <c r="S4867" s="58">
        <v>3.6475809498718332</v>
      </c>
      <c r="T4867" s="58">
        <v>5.7801048101163248</v>
      </c>
      <c r="U4867" s="58">
        <v>4.7231948344961845</v>
      </c>
      <c r="V4867" s="58">
        <v>6.5974556355409053</v>
      </c>
      <c r="W4867" s="58">
        <v>0.80245154748464154</v>
      </c>
      <c r="X4867" s="58">
        <v>0.60126067839079322</v>
      </c>
      <c r="Y4867" s="58">
        <v>0.82499589053903999</v>
      </c>
      <c r="Z4867" s="58">
        <v>0.93062186471445474</v>
      </c>
    </row>
    <row r="4868" spans="19:26" x14ac:dyDescent="0.2">
      <c r="S4868" s="58">
        <v>4.5360853410742594</v>
      </c>
      <c r="T4868" s="58">
        <v>8.047850245777564</v>
      </c>
      <c r="U4868" s="58">
        <v>5.1765271889135667</v>
      </c>
      <c r="V4868" s="58">
        <v>8.4009217972128116</v>
      </c>
      <c r="W4868" s="58">
        <v>0.76333425489679851</v>
      </c>
      <c r="X4868" s="58">
        <v>0.6335549346526046</v>
      </c>
      <c r="Y4868" s="58">
        <v>0.86152305753748737</v>
      </c>
      <c r="Z4868" s="58">
        <v>0.92929672315570688</v>
      </c>
    </row>
    <row r="4869" spans="19:26" x14ac:dyDescent="0.2">
      <c r="S4869" s="58">
        <v>3.3969209032286325</v>
      </c>
      <c r="T4869" s="58">
        <v>5.0140953925682252</v>
      </c>
      <c r="U4869" s="58">
        <v>3.2670612911092061</v>
      </c>
      <c r="V4869" s="58">
        <v>5.6823372261951377</v>
      </c>
      <c r="W4869" s="58">
        <v>0.77746684914361852</v>
      </c>
      <c r="X4869" s="58">
        <v>0.57081304204826</v>
      </c>
      <c r="Y4869" s="58">
        <v>0.85242651750384024</v>
      </c>
      <c r="Z4869" s="58">
        <v>0.94764218920035692</v>
      </c>
    </row>
    <row r="4870" spans="19:26" x14ac:dyDescent="0.2">
      <c r="S4870" s="58">
        <v>4.6547062229734948</v>
      </c>
      <c r="T4870" s="58">
        <v>8.4396185612622467</v>
      </c>
      <c r="U4870" s="58">
        <v>4.2686643252995511</v>
      </c>
      <c r="V4870" s="58">
        <v>8.0457381104081733</v>
      </c>
      <c r="W4870" s="58">
        <v>0.72722399971909391</v>
      </c>
      <c r="X4870" s="58">
        <v>0.71208425048545321</v>
      </c>
      <c r="Y4870" s="58">
        <v>0.82722121731812959</v>
      </c>
      <c r="Z4870" s="58">
        <v>0.93557358272205116</v>
      </c>
    </row>
    <row r="4871" spans="19:26" x14ac:dyDescent="0.2">
      <c r="S4871" s="58">
        <v>8.4281327130045547</v>
      </c>
      <c r="T4871" s="58">
        <v>41.634361709331202</v>
      </c>
      <c r="U4871" s="58">
        <v>7.0172505307205819</v>
      </c>
      <c r="V4871" s="58">
        <v>43.688700875968784</v>
      </c>
      <c r="W4871" s="58">
        <v>0.71536889105892487</v>
      </c>
      <c r="X4871" s="58">
        <v>0.62461622439922704</v>
      </c>
      <c r="Y4871" s="58">
        <v>0.84338230360120792</v>
      </c>
      <c r="Z4871" s="58">
        <v>0.88181343604004014</v>
      </c>
    </row>
    <row r="4872" spans="19:26" x14ac:dyDescent="0.2">
      <c r="S4872" s="58">
        <v>4.6918900506448562</v>
      </c>
      <c r="T4872" s="58">
        <v>8.1234383884737174</v>
      </c>
      <c r="U4872" s="58">
        <v>4.900624829224574</v>
      </c>
      <c r="V4872" s="58">
        <v>10.214106203921967</v>
      </c>
      <c r="W4872" s="58">
        <v>0.71183976987201281</v>
      </c>
      <c r="X4872" s="58">
        <v>0.59959347635233828</v>
      </c>
      <c r="Y4872" s="58">
        <v>0.86481563860838451</v>
      </c>
      <c r="Z4872" s="58">
        <v>0.93614182100336574</v>
      </c>
    </row>
    <row r="4873" spans="19:26" x14ac:dyDescent="0.2">
      <c r="S4873" s="58">
        <v>6.228797704198568</v>
      </c>
      <c r="T4873" s="58">
        <v>14.542408880220608</v>
      </c>
      <c r="U4873" s="58">
        <v>5.9225097198226004</v>
      </c>
      <c r="V4873" s="58">
        <v>12.657219836357125</v>
      </c>
      <c r="W4873" s="58">
        <v>0.69370613068966713</v>
      </c>
      <c r="X4873" s="58">
        <v>0.7749342817912046</v>
      </c>
      <c r="Y4873" s="58">
        <v>0.83678805474126261</v>
      </c>
      <c r="Z4873" s="58">
        <v>0.91933074292710526</v>
      </c>
    </row>
    <row r="4874" spans="19:26" x14ac:dyDescent="0.2">
      <c r="S4874" s="58">
        <v>5.105389534275913</v>
      </c>
      <c r="T4874" s="58">
        <v>11.30574044212568</v>
      </c>
      <c r="U4874" s="58">
        <v>5.0543519669024057</v>
      </c>
      <c r="V4874" s="58">
        <v>11.130748554161517</v>
      </c>
      <c r="W4874" s="58">
        <v>0.79197879219571021</v>
      </c>
      <c r="X4874" s="58">
        <v>0.76071445140530225</v>
      </c>
      <c r="Y4874" s="58">
        <v>0.8058859665381457</v>
      </c>
      <c r="Z4874" s="58">
        <v>0.90943754981942071</v>
      </c>
    </row>
    <row r="4875" spans="19:26" x14ac:dyDescent="0.2">
      <c r="S4875" s="58">
        <v>6.3215536329835489</v>
      </c>
      <c r="T4875" s="58">
        <v>15.103289425589098</v>
      </c>
      <c r="U4875" s="58">
        <v>6.472744401296822</v>
      </c>
      <c r="V4875" s="58">
        <v>15.09573946634502</v>
      </c>
      <c r="W4875" s="58">
        <v>0.72629821758009694</v>
      </c>
      <c r="X4875" s="58">
        <v>0.67577255631637478</v>
      </c>
      <c r="Y4875" s="58">
        <v>0.87229381873384859</v>
      </c>
      <c r="Z4875" s="58">
        <v>0.90985154223119913</v>
      </c>
    </row>
    <row r="4876" spans="19:26" x14ac:dyDescent="0.2">
      <c r="S4876" s="58">
        <v>7.5296531432869589</v>
      </c>
      <c r="T4876" s="58">
        <v>42.429760676692993</v>
      </c>
      <c r="U4876" s="58">
        <v>7.2430428057349152</v>
      </c>
      <c r="V4876" s="58">
        <v>26.418577027666274</v>
      </c>
      <c r="W4876" s="58">
        <v>0.81627984344445248</v>
      </c>
      <c r="X4876" s="58">
        <v>0.71584590492478728</v>
      </c>
      <c r="Y4876" s="58">
        <v>0.8325994833462329</v>
      </c>
      <c r="Z4876" s="58">
        <v>0.87947351417495923</v>
      </c>
    </row>
    <row r="4877" spans="19:26" x14ac:dyDescent="0.2">
      <c r="S4877" s="58">
        <v>5.3160782123659223</v>
      </c>
      <c r="T4877" s="58">
        <v>12.060334492071345</v>
      </c>
      <c r="U4877" s="58">
        <v>5.8872771616155557</v>
      </c>
      <c r="V4877" s="58">
        <v>9.4748358884210386</v>
      </c>
      <c r="W4877" s="58">
        <v>0.77294657365384478</v>
      </c>
      <c r="X4877" s="58">
        <v>0.68989510596047288</v>
      </c>
      <c r="Y4877" s="58">
        <v>0.80994836195252295</v>
      </c>
      <c r="Z4877" s="58">
        <v>0.90519193112425878</v>
      </c>
    </row>
    <row r="4878" spans="19:26" x14ac:dyDescent="0.2">
      <c r="S4878" s="58">
        <v>3.3865266278840318</v>
      </c>
      <c r="T4878" s="58">
        <v>5.0112652682867935</v>
      </c>
      <c r="U4878" s="58">
        <v>3.1944813685256284</v>
      </c>
      <c r="V4878" s="58">
        <v>4.0908538451943288</v>
      </c>
      <c r="W4878" s="58">
        <v>0.76633024655845128</v>
      </c>
      <c r="X4878" s="58">
        <v>0.64346057735909579</v>
      </c>
      <c r="Y4878" s="58">
        <v>0.83403759732495331</v>
      </c>
      <c r="Z4878" s="58">
        <v>0.95796804237469624</v>
      </c>
    </row>
    <row r="4879" spans="19:26" x14ac:dyDescent="0.2">
      <c r="S4879" s="58">
        <v>5.7709673394551162</v>
      </c>
      <c r="T4879" s="58">
        <v>17.767311182214204</v>
      </c>
      <c r="U4879" s="58">
        <v>5.475620353955815</v>
      </c>
      <c r="V4879" s="58">
        <v>14.675323919350259</v>
      </c>
      <c r="W4879" s="58">
        <v>0.84224581730039716</v>
      </c>
      <c r="X4879" s="58">
        <v>0.716334388361759</v>
      </c>
      <c r="Y4879" s="58">
        <v>0.78478406142804957</v>
      </c>
      <c r="Z4879" s="58">
        <v>0.88822307440361503</v>
      </c>
    </row>
    <row r="4880" spans="19:26" x14ac:dyDescent="0.2">
      <c r="S4880" s="58">
        <v>4.5660568915657072</v>
      </c>
      <c r="T4880" s="58">
        <v>8.2132946674419305</v>
      </c>
      <c r="U4880" s="58">
        <v>4.0191692802584598</v>
      </c>
      <c r="V4880" s="58">
        <v>5.9065478204836657</v>
      </c>
      <c r="W4880" s="58">
        <v>0.7663817434663458</v>
      </c>
      <c r="X4880" s="58">
        <v>0.68588607846422778</v>
      </c>
      <c r="Y4880" s="58">
        <v>0.85553308172606202</v>
      </c>
      <c r="Z4880" s="58">
        <v>0.93234246190385872</v>
      </c>
    </row>
    <row r="4881" spans="19:26" x14ac:dyDescent="0.2">
      <c r="S4881" s="58">
        <v>4.5725058360437814</v>
      </c>
      <c r="T4881" s="58">
        <v>8.5699132217152574</v>
      </c>
      <c r="U4881" s="58">
        <v>4.3491070250418824</v>
      </c>
      <c r="V4881" s="58">
        <v>9.1549329856180837</v>
      </c>
      <c r="W4881" s="58">
        <v>0.76474923107567083</v>
      </c>
      <c r="X4881" s="58">
        <v>0.70139934911717572</v>
      </c>
      <c r="Y4881" s="58">
        <v>0.8154118522920486</v>
      </c>
      <c r="Z4881" s="58">
        <v>0.92337086138787361</v>
      </c>
    </row>
    <row r="4882" spans="19:26" x14ac:dyDescent="0.2">
      <c r="S4882" s="58">
        <v>5.4362415550461014</v>
      </c>
      <c r="T4882" s="58">
        <v>13.335136338870909</v>
      </c>
      <c r="U4882" s="58">
        <v>5.5714900186504694</v>
      </c>
      <c r="V4882" s="58">
        <v>13.904496002254465</v>
      </c>
      <c r="W4882" s="58">
        <v>0.82457790369620731</v>
      </c>
      <c r="X4882" s="58">
        <v>0.63408585835488263</v>
      </c>
      <c r="Y4882" s="58">
        <v>0.82299590756402263</v>
      </c>
      <c r="Z4882" s="58">
        <v>0.89580414606134506</v>
      </c>
    </row>
    <row r="4883" spans="19:26" x14ac:dyDescent="0.2">
      <c r="S4883" s="58">
        <v>5.1130474837157367</v>
      </c>
      <c r="T4883" s="58">
        <v>11.087596391326274</v>
      </c>
      <c r="U4883" s="58">
        <v>4.9860010241848496</v>
      </c>
      <c r="V4883" s="58">
        <v>11.782789916598631</v>
      </c>
      <c r="W4883" s="58">
        <v>0.88214377387077225</v>
      </c>
      <c r="X4883" s="58">
        <v>0.73583717765885126</v>
      </c>
      <c r="Y4883" s="58">
        <v>0.88952995440441451</v>
      </c>
      <c r="Z4883" s="58">
        <v>0.91091369590496385</v>
      </c>
    </row>
    <row r="4884" spans="19:26" x14ac:dyDescent="0.2">
      <c r="S4884" s="58">
        <v>6.0134665894699539</v>
      </c>
      <c r="T4884" s="58">
        <v>15.570782898777384</v>
      </c>
      <c r="U4884" s="58">
        <v>5.6558099697049853</v>
      </c>
      <c r="V4884" s="58">
        <v>12.57153289057074</v>
      </c>
      <c r="W4884" s="58">
        <v>0.74880826265446521</v>
      </c>
      <c r="X4884" s="58">
        <v>0.66894521790941364</v>
      </c>
      <c r="Y4884" s="58">
        <v>0.81788785408460574</v>
      </c>
      <c r="Z4884" s="58">
        <v>0.89906116328964658</v>
      </c>
    </row>
    <row r="4885" spans="19:26" x14ac:dyDescent="0.2">
      <c r="S4885" s="58">
        <v>4.6795318391123901</v>
      </c>
      <c r="T4885" s="58">
        <v>8.9651274255204889</v>
      </c>
      <c r="U4885" s="58">
        <v>4.8047961325575361</v>
      </c>
      <c r="V4885" s="58">
        <v>10.127243749283334</v>
      </c>
      <c r="W4885" s="58">
        <v>0.81358505701331618</v>
      </c>
      <c r="X4885" s="58">
        <v>0.65122480512556369</v>
      </c>
      <c r="Y4885" s="58">
        <v>0.85612161000194253</v>
      </c>
      <c r="Z4885" s="58">
        <v>0.91657483220664104</v>
      </c>
    </row>
    <row r="4886" spans="19:26" x14ac:dyDescent="0.2">
      <c r="S4886" s="58">
        <v>3.9784178493031952</v>
      </c>
      <c r="T4886" s="58">
        <v>6.6430558228898411</v>
      </c>
      <c r="U4886" s="58">
        <v>3.5222717714049683</v>
      </c>
      <c r="V4886" s="58">
        <v>6.6850306622914442</v>
      </c>
      <c r="W4886" s="58">
        <v>0.79410714969851481</v>
      </c>
      <c r="X4886" s="58">
        <v>0.66213858604085085</v>
      </c>
      <c r="Y4886" s="58">
        <v>0.83420752194486192</v>
      </c>
      <c r="Z4886" s="58">
        <v>0.93311174665576246</v>
      </c>
    </row>
    <row r="4887" spans="19:26" x14ac:dyDescent="0.2">
      <c r="S4887" s="58">
        <v>3.4460071279554034</v>
      </c>
      <c r="T4887" s="58">
        <v>5.2271483546362649</v>
      </c>
      <c r="U4887" s="58">
        <v>3.2421908760295892</v>
      </c>
      <c r="V4887" s="58">
        <v>4.8723247680762052</v>
      </c>
      <c r="W4887" s="58">
        <v>0.76519034169175892</v>
      </c>
      <c r="X4887" s="58">
        <v>0.59705053911643957</v>
      </c>
      <c r="Y4887" s="58">
        <v>0.80688170002570359</v>
      </c>
      <c r="Z4887" s="58">
        <v>0.93930556100391771</v>
      </c>
    </row>
    <row r="4888" spans="19:26" x14ac:dyDescent="0.2">
      <c r="S4888" s="58">
        <v>4.8087387727352997</v>
      </c>
      <c r="T4888" s="58">
        <v>9.015957124461746</v>
      </c>
      <c r="U4888" s="58">
        <v>4.801895282047588</v>
      </c>
      <c r="V4888" s="58">
        <v>7.3215872228820142</v>
      </c>
      <c r="W4888" s="58">
        <v>0.70133255871224454</v>
      </c>
      <c r="X4888" s="58">
        <v>0.77643671389065194</v>
      </c>
      <c r="Y4888" s="58">
        <v>0.79912524064415591</v>
      </c>
      <c r="Z4888" s="58">
        <v>0.93733600683508966</v>
      </c>
    </row>
    <row r="4889" spans="19:26" x14ac:dyDescent="0.2">
      <c r="S4889" s="58">
        <v>3.4777630268416844</v>
      </c>
      <c r="T4889" s="58">
        <v>5.4591925005236011</v>
      </c>
      <c r="U4889" s="58">
        <v>2.8094222308917098</v>
      </c>
      <c r="V4889" s="58">
        <v>4.3283570013615931</v>
      </c>
      <c r="W4889" s="58">
        <v>0.79522979382638737</v>
      </c>
      <c r="X4889" s="58">
        <v>0.7179569008718738</v>
      </c>
      <c r="Y4889" s="58">
        <v>0.78394883716496189</v>
      </c>
      <c r="Z4889" s="58">
        <v>0.93944642485230945</v>
      </c>
    </row>
    <row r="4890" spans="19:26" x14ac:dyDescent="0.2">
      <c r="S4890" s="58">
        <v>2.8169950710343334</v>
      </c>
      <c r="T4890" s="58">
        <v>3.926826727982708</v>
      </c>
      <c r="U4890" s="58">
        <v>3.1564471259862987</v>
      </c>
      <c r="V4890" s="58">
        <v>4.5160790583616333</v>
      </c>
      <c r="W4890" s="58">
        <v>0.80252481537054376</v>
      </c>
      <c r="X4890" s="58">
        <v>0.59835255570637802</v>
      </c>
      <c r="Y4890" s="58">
        <v>0.77134212657635748</v>
      </c>
      <c r="Z4890" s="58">
        <v>0.94118316324662776</v>
      </c>
    </row>
    <row r="4891" spans="19:26" x14ac:dyDescent="0.2">
      <c r="S4891" s="58">
        <v>4.7111694665901371</v>
      </c>
      <c r="T4891" s="58">
        <v>8.6776786367486878</v>
      </c>
      <c r="U4891" s="58">
        <v>4.5075265003031131</v>
      </c>
      <c r="V4891" s="58">
        <v>9.3436851008439223</v>
      </c>
      <c r="W4891" s="58">
        <v>0.76079273469056918</v>
      </c>
      <c r="X4891" s="58">
        <v>0.72382085611273361</v>
      </c>
      <c r="Y4891" s="58">
        <v>0.85452369017129914</v>
      </c>
      <c r="Z4891" s="58">
        <v>0.93396025014097872</v>
      </c>
    </row>
    <row r="4892" spans="19:26" x14ac:dyDescent="0.2">
      <c r="S4892" s="58">
        <v>3.7023363065766306</v>
      </c>
      <c r="T4892" s="58">
        <v>6.276807858734462</v>
      </c>
      <c r="U4892" s="58">
        <v>4.1296051588618541</v>
      </c>
      <c r="V4892" s="58">
        <v>6.5549026984491663</v>
      </c>
      <c r="W4892" s="58">
        <v>0.85501822359108126</v>
      </c>
      <c r="X4892" s="58">
        <v>0.71410480065191606</v>
      </c>
      <c r="Y4892" s="58">
        <v>0.78063034323238989</v>
      </c>
      <c r="Z4892" s="58">
        <v>0.92028553939642654</v>
      </c>
    </row>
    <row r="4893" spans="19:26" x14ac:dyDescent="0.2">
      <c r="S4893" s="58">
        <v>4.0260135638666297</v>
      </c>
      <c r="T4893" s="58">
        <v>6.796617557233918</v>
      </c>
      <c r="U4893" s="58">
        <v>4.5516156846117006</v>
      </c>
      <c r="V4893" s="58">
        <v>7.8957633964676823</v>
      </c>
      <c r="W4893" s="58">
        <v>0.77890213519658702</v>
      </c>
      <c r="X4893" s="58">
        <v>0.70523746188449088</v>
      </c>
      <c r="Y4893" s="58">
        <v>0.81991346713596414</v>
      </c>
      <c r="Z4893" s="58">
        <v>0.93619588992900571</v>
      </c>
    </row>
    <row r="4894" spans="19:26" x14ac:dyDescent="0.2">
      <c r="S4894" s="58">
        <v>4.0161037882549886</v>
      </c>
      <c r="T4894" s="58">
        <v>6.7447055493481365</v>
      </c>
      <c r="U4894" s="58">
        <v>3.9695968524659206</v>
      </c>
      <c r="V4894" s="58">
        <v>6.4152429846903205</v>
      </c>
      <c r="W4894" s="58">
        <v>0.79209801643441657</v>
      </c>
      <c r="X4894" s="58">
        <v>0.62703356434538404</v>
      </c>
      <c r="Y4894" s="58">
        <v>0.83458880435476346</v>
      </c>
      <c r="Z4894" s="58">
        <v>0.92840798473313468</v>
      </c>
    </row>
    <row r="4895" spans="19:26" x14ac:dyDescent="0.2">
      <c r="S4895" s="58">
        <v>3.8017362630078644</v>
      </c>
      <c r="T4895" s="58">
        <v>6.1972341324162326</v>
      </c>
      <c r="U4895" s="58">
        <v>2.8237551582121836</v>
      </c>
      <c r="V4895" s="58">
        <v>4.8162806737547399</v>
      </c>
      <c r="W4895" s="58">
        <v>0.79943670787759757</v>
      </c>
      <c r="X4895" s="58">
        <v>0.56997958067636123</v>
      </c>
      <c r="Y4895" s="58">
        <v>0.82453878173133355</v>
      </c>
      <c r="Z4895" s="58">
        <v>0.92303783522820726</v>
      </c>
    </row>
    <row r="4896" spans="19:26" x14ac:dyDescent="0.2">
      <c r="S4896" s="58">
        <v>3.3885844331636128</v>
      </c>
      <c r="T4896" s="58">
        <v>5.0664898086209726</v>
      </c>
      <c r="U4896" s="58">
        <v>3.5632476075540183</v>
      </c>
      <c r="V4896" s="58">
        <v>5.7575371765141163</v>
      </c>
      <c r="W4896" s="58">
        <v>0.84043790304668931</v>
      </c>
      <c r="X4896" s="58">
        <v>0.65577801585316609</v>
      </c>
      <c r="Y4896" s="58">
        <v>0.87515162128234114</v>
      </c>
      <c r="Z4896" s="58">
        <v>0.95302811373915153</v>
      </c>
    </row>
    <row r="4897" spans="19:26" x14ac:dyDescent="0.2">
      <c r="S4897" s="58">
        <v>5.6483048102554854</v>
      </c>
      <c r="T4897" s="58">
        <v>13.433223246337066</v>
      </c>
      <c r="U4897" s="58">
        <v>5.6853865701539226</v>
      </c>
      <c r="V4897" s="58">
        <v>14.574145863493097</v>
      </c>
      <c r="W4897" s="58">
        <v>0.78340849724873718</v>
      </c>
      <c r="X4897" s="58">
        <v>0.59627220121323377</v>
      </c>
      <c r="Y4897" s="58">
        <v>0.84072470421530598</v>
      </c>
      <c r="Z4897" s="58">
        <v>0.89841239312415677</v>
      </c>
    </row>
    <row r="4898" spans="19:26" x14ac:dyDescent="0.2">
      <c r="S4898" s="58">
        <v>4.1903939414148468</v>
      </c>
      <c r="T4898" s="58">
        <v>7.3315180181158075</v>
      </c>
      <c r="U4898" s="58">
        <v>3.7682462858890902</v>
      </c>
      <c r="V4898" s="58">
        <v>7.4473071745094979</v>
      </c>
      <c r="W4898" s="58">
        <v>0.83691504030505748</v>
      </c>
      <c r="X4898" s="58">
        <v>0.69681620686146095</v>
      </c>
      <c r="Y4898" s="58">
        <v>0.86186802899425896</v>
      </c>
      <c r="Z4898" s="58">
        <v>0.92959584616258739</v>
      </c>
    </row>
    <row r="4899" spans="19:26" x14ac:dyDescent="0.2">
      <c r="S4899" s="58">
        <v>3.9152855707342997</v>
      </c>
      <c r="T4899" s="58">
        <v>6.6584779328166279</v>
      </c>
      <c r="U4899" s="58">
        <v>3.6240419263942019</v>
      </c>
      <c r="V4899" s="58">
        <v>5.9748017057621423</v>
      </c>
      <c r="W4899" s="58">
        <v>0.80944280288415216</v>
      </c>
      <c r="X4899" s="58">
        <v>0.57430114396351106</v>
      </c>
      <c r="Y4899" s="58">
        <v>0.80622068234894173</v>
      </c>
      <c r="Z4899" s="58">
        <v>0.91506249061323541</v>
      </c>
    </row>
    <row r="4900" spans="19:26" x14ac:dyDescent="0.2">
      <c r="S4900" s="58">
        <v>8.3012267542091216</v>
      </c>
      <c r="T4900" s="58">
        <v>29.03718345137186</v>
      </c>
      <c r="U4900" s="58">
        <v>7.5587300065742911</v>
      </c>
      <c r="V4900" s="58">
        <v>27.304690473643479</v>
      </c>
      <c r="W4900" s="58">
        <v>0.69452252744532239</v>
      </c>
      <c r="X4900" s="58">
        <v>0.69601293067299286</v>
      </c>
      <c r="Y4900" s="58">
        <v>0.88237192226305294</v>
      </c>
      <c r="Z4900" s="58">
        <v>0.89469520310981876</v>
      </c>
    </row>
    <row r="4901" spans="19:26" x14ac:dyDescent="0.2">
      <c r="S4901" s="58">
        <v>8.7350298232834795</v>
      </c>
      <c r="T4901" s="58">
        <v>90.837770112159632</v>
      </c>
      <c r="U4901" s="58">
        <v>8.3350083738704921</v>
      </c>
      <c r="V4901" s="58">
        <v>121.26624190157575</v>
      </c>
      <c r="W4901" s="58">
        <v>0.76329560663009388</v>
      </c>
      <c r="X4901" s="58">
        <v>0.69630878003984231</v>
      </c>
      <c r="Y4901" s="58">
        <v>0.83166885888976383</v>
      </c>
      <c r="Z4901" s="58">
        <v>0.8745771019201829</v>
      </c>
    </row>
    <row r="4902" spans="19:26" x14ac:dyDescent="0.2">
      <c r="S4902" s="58">
        <v>4.9577061107976688</v>
      </c>
      <c r="T4902" s="58">
        <v>9.2124647264784656</v>
      </c>
      <c r="U4902" s="58">
        <v>5.7170246600467882</v>
      </c>
      <c r="V4902" s="58">
        <v>10.194624500515136</v>
      </c>
      <c r="W4902" s="58">
        <v>0.72076275369063425</v>
      </c>
      <c r="X4902" s="58">
        <v>0.66713610312498417</v>
      </c>
      <c r="Y4902" s="58">
        <v>0.84981105257022538</v>
      </c>
      <c r="Z4902" s="58">
        <v>0.9313812278211504</v>
      </c>
    </row>
    <row r="4903" spans="19:26" x14ac:dyDescent="0.2">
      <c r="S4903" s="58">
        <v>4.8746355554287142</v>
      </c>
      <c r="T4903" s="58">
        <v>9.3748002522754348</v>
      </c>
      <c r="U4903" s="58">
        <v>5.012465281917712</v>
      </c>
      <c r="V4903" s="58">
        <v>8.304612908024831</v>
      </c>
      <c r="W4903" s="58">
        <v>0.73869471320935598</v>
      </c>
      <c r="X4903" s="58">
        <v>0.54061392442039524</v>
      </c>
      <c r="Y4903" s="58">
        <v>0.82434713287855788</v>
      </c>
      <c r="Z4903" s="58">
        <v>0.90924028711598393</v>
      </c>
    </row>
    <row r="4904" spans="19:26" x14ac:dyDescent="0.2">
      <c r="S4904" s="58">
        <v>7.0244488162388432</v>
      </c>
      <c r="T4904" s="58">
        <v>20.695262621966176</v>
      </c>
      <c r="U4904" s="58">
        <v>7.1183193632559378</v>
      </c>
      <c r="V4904" s="58">
        <v>28.938673025740631</v>
      </c>
      <c r="W4904" s="58">
        <v>0.72392805210857802</v>
      </c>
      <c r="X4904" s="58">
        <v>0.68517227377120093</v>
      </c>
      <c r="Y4904" s="58">
        <v>0.85503317878657181</v>
      </c>
      <c r="Z4904" s="58">
        <v>0.89797011537809468</v>
      </c>
    </row>
    <row r="4905" spans="19:26" x14ac:dyDescent="0.2">
      <c r="S4905" s="58">
        <v>3.7448189996316699</v>
      </c>
      <c r="T4905" s="58">
        <v>5.8612317085560175</v>
      </c>
      <c r="U4905" s="58">
        <v>3.8217398630232449</v>
      </c>
      <c r="V4905" s="58">
        <v>5.5556796265381614</v>
      </c>
      <c r="W4905" s="58">
        <v>0.7951221473862724</v>
      </c>
      <c r="X4905" s="58">
        <v>0.62521603410638993</v>
      </c>
      <c r="Y4905" s="58">
        <v>0.86865417338724626</v>
      </c>
      <c r="Z4905" s="58">
        <v>0.94470654734050452</v>
      </c>
    </row>
    <row r="4906" spans="19:26" x14ac:dyDescent="0.2">
      <c r="S4906" s="58">
        <v>2.85548726585739</v>
      </c>
      <c r="T4906" s="58">
        <v>3.9523511204807145</v>
      </c>
      <c r="U4906" s="58">
        <v>3.0894588677896135</v>
      </c>
      <c r="V4906" s="58">
        <v>3.318103248193832</v>
      </c>
      <c r="W4906" s="58">
        <v>0.82206547712711031</v>
      </c>
      <c r="X4906" s="58">
        <v>0.58156830947044913</v>
      </c>
      <c r="Y4906" s="58">
        <v>0.82046105763206945</v>
      </c>
      <c r="Z4906" s="58">
        <v>0.94942890786764067</v>
      </c>
    </row>
    <row r="4907" spans="19:26" x14ac:dyDescent="0.2">
      <c r="S4907" s="58">
        <v>3.4862163310899605</v>
      </c>
      <c r="T4907" s="58">
        <v>5.4019215369410256</v>
      </c>
      <c r="U4907" s="58">
        <v>4.1012465816421191</v>
      </c>
      <c r="V4907" s="58">
        <v>6.2245799688272969</v>
      </c>
      <c r="W4907" s="58">
        <v>0.83157644597658464</v>
      </c>
      <c r="X4907" s="58">
        <v>0.66965351069124113</v>
      </c>
      <c r="Y4907" s="58">
        <v>0.8326865615855662</v>
      </c>
      <c r="Z4907" s="58">
        <v>0.9407946160108156</v>
      </c>
    </row>
    <row r="4908" spans="19:26" x14ac:dyDescent="0.2">
      <c r="S4908" s="58">
        <v>4.5735578277916353</v>
      </c>
      <c r="T4908" s="58">
        <v>8.7168984744497493</v>
      </c>
      <c r="U4908" s="58">
        <v>5.8052914116529193</v>
      </c>
      <c r="V4908" s="58">
        <v>11.688348396385484</v>
      </c>
      <c r="W4908" s="58">
        <v>0.80977553428848226</v>
      </c>
      <c r="X4908" s="58">
        <v>0.66940158343090772</v>
      </c>
      <c r="Y4908" s="58">
        <v>0.83594173799900839</v>
      </c>
      <c r="Z4908" s="58">
        <v>0.91673723815615005</v>
      </c>
    </row>
    <row r="4909" spans="19:26" x14ac:dyDescent="0.2">
      <c r="S4909" s="58">
        <v>5.2099652430767511</v>
      </c>
      <c r="T4909" s="58">
        <v>9.9437340965914576</v>
      </c>
      <c r="U4909" s="58">
        <v>5.2934549292956827</v>
      </c>
      <c r="V4909" s="58">
        <v>8.7694581541076584</v>
      </c>
      <c r="W4909" s="58">
        <v>0.69463272480998917</v>
      </c>
      <c r="X4909" s="58">
        <v>0.62497969985109614</v>
      </c>
      <c r="Y4909" s="58">
        <v>0.83730205377582068</v>
      </c>
      <c r="Z4909" s="58">
        <v>0.92534350290545242</v>
      </c>
    </row>
    <row r="4910" spans="19:26" x14ac:dyDescent="0.2">
      <c r="S4910" s="58">
        <v>3.6519531147589275</v>
      </c>
      <c r="T4910" s="58">
        <v>5.8181603077460586</v>
      </c>
      <c r="U4910" s="58">
        <v>3.7445886258504428</v>
      </c>
      <c r="V4910" s="58">
        <v>4.4319239333806051</v>
      </c>
      <c r="W4910" s="58">
        <v>0.76120202561126782</v>
      </c>
      <c r="X4910" s="58">
        <v>0.63732885021519614</v>
      </c>
      <c r="Y4910" s="58">
        <v>0.78767231519902592</v>
      </c>
      <c r="Z4910" s="58">
        <v>0.93320047398672967</v>
      </c>
    </row>
    <row r="4911" spans="19:26" x14ac:dyDescent="0.2">
      <c r="S4911" s="58">
        <v>3.8897254782009032</v>
      </c>
      <c r="T4911" s="58">
        <v>6.3240996192389201</v>
      </c>
      <c r="U4911" s="58">
        <v>4.3260398908340658</v>
      </c>
      <c r="V4911" s="58">
        <v>5.6700834377358058</v>
      </c>
      <c r="W4911" s="58">
        <v>0.78844788967354384</v>
      </c>
      <c r="X4911" s="58">
        <v>0.60236214266779808</v>
      </c>
      <c r="Y4911" s="58">
        <v>0.84338994387600408</v>
      </c>
      <c r="Z4911" s="58">
        <v>0.93175497604152269</v>
      </c>
    </row>
    <row r="4912" spans="19:26" x14ac:dyDescent="0.2">
      <c r="S4912" s="58">
        <v>3.233434153848207</v>
      </c>
      <c r="T4912" s="58">
        <v>4.7665885759764119</v>
      </c>
      <c r="U4912" s="58">
        <v>3.151960869546933</v>
      </c>
      <c r="V4912" s="58">
        <v>4.2329748845466728</v>
      </c>
      <c r="W4912" s="58">
        <v>0.82489499981614067</v>
      </c>
      <c r="X4912" s="58">
        <v>0.64645668662383871</v>
      </c>
      <c r="Y4912" s="58">
        <v>0.83355881761304074</v>
      </c>
      <c r="Z4912" s="58">
        <v>0.94846136974474482</v>
      </c>
    </row>
    <row r="4913" spans="19:26" x14ac:dyDescent="0.2">
      <c r="S4913" s="58">
        <v>3.9971797967135148</v>
      </c>
      <c r="T4913" s="58">
        <v>6.7996529243261472</v>
      </c>
      <c r="U4913" s="58">
        <v>4.0599634595963678</v>
      </c>
      <c r="V4913" s="58">
        <v>6.9836905257052306</v>
      </c>
      <c r="W4913" s="58">
        <v>0.7570278498979075</v>
      </c>
      <c r="X4913" s="58">
        <v>0.67304564436401682</v>
      </c>
      <c r="Y4913" s="58">
        <v>0.78771312160053919</v>
      </c>
      <c r="Z4913" s="58">
        <v>0.92861629753697683</v>
      </c>
    </row>
    <row r="4914" spans="19:26" x14ac:dyDescent="0.2">
      <c r="S4914" s="58">
        <v>4.0999768220558401</v>
      </c>
      <c r="T4914" s="58">
        <v>7.0179031378656429</v>
      </c>
      <c r="U4914" s="58">
        <v>4.0233243266719967</v>
      </c>
      <c r="V4914" s="58">
        <v>6.5900400352672026</v>
      </c>
      <c r="W4914" s="58">
        <v>0.79833018321581917</v>
      </c>
      <c r="X4914" s="58">
        <v>0.7486736811013579</v>
      </c>
      <c r="Y4914" s="58">
        <v>0.83621067642657931</v>
      </c>
      <c r="Z4914" s="58">
        <v>0.93921260048144273</v>
      </c>
    </row>
    <row r="4915" spans="19:26" x14ac:dyDescent="0.2">
      <c r="S4915" s="58">
        <v>3.8681508869953589</v>
      </c>
      <c r="T4915" s="58">
        <v>6.6668495567970005</v>
      </c>
      <c r="U4915" s="58">
        <v>3.7191104792823291</v>
      </c>
      <c r="V4915" s="58">
        <v>6.0718883908085042</v>
      </c>
      <c r="W4915" s="58">
        <v>0.85961912976358112</v>
      </c>
      <c r="X4915" s="58">
        <v>0.73792071509311663</v>
      </c>
      <c r="Y4915" s="58">
        <v>0.80967606089673005</v>
      </c>
      <c r="Z4915" s="58">
        <v>0.92508259594764508</v>
      </c>
    </row>
    <row r="4916" spans="19:26" x14ac:dyDescent="0.2">
      <c r="S4916" s="58">
        <v>6.6013843723261179</v>
      </c>
      <c r="T4916" s="58">
        <v>22.823464779354264</v>
      </c>
      <c r="U4916" s="58">
        <v>6.3125816557255332</v>
      </c>
      <c r="V4916" s="58">
        <v>26.120207405317682</v>
      </c>
      <c r="W4916" s="58">
        <v>0.82626316775882924</v>
      </c>
      <c r="X4916" s="58">
        <v>0.62351560703618847</v>
      </c>
      <c r="Y4916" s="58">
        <v>0.84546577715258753</v>
      </c>
      <c r="Z4916" s="58">
        <v>0.88560862422308151</v>
      </c>
    </row>
    <row r="4917" spans="19:26" x14ac:dyDescent="0.2">
      <c r="S4917" s="58">
        <v>4.4880020127885096</v>
      </c>
      <c r="T4917" s="58">
        <v>7.5841296958250703</v>
      </c>
      <c r="U4917" s="58">
        <v>4.0677593464732871</v>
      </c>
      <c r="V4917" s="58">
        <v>8.7679233070565417</v>
      </c>
      <c r="W4917" s="58">
        <v>0.72231422718904925</v>
      </c>
      <c r="X4917" s="58">
        <v>0.70807458114254573</v>
      </c>
      <c r="Y4917" s="58">
        <v>0.86611643901004831</v>
      </c>
      <c r="Z4917" s="58">
        <v>0.95452658483851527</v>
      </c>
    </row>
    <row r="4918" spans="19:26" x14ac:dyDescent="0.2">
      <c r="S4918" s="58">
        <v>4.6302307915615337</v>
      </c>
      <c r="T4918" s="58">
        <v>8.0798492536303623</v>
      </c>
      <c r="U4918" s="58">
        <v>4.7448807331635328</v>
      </c>
      <c r="V4918" s="58">
        <v>8.2446248269732934</v>
      </c>
      <c r="W4918" s="58">
        <v>0.69328621512151167</v>
      </c>
      <c r="X4918" s="58">
        <v>0.62080874698993438</v>
      </c>
      <c r="Y4918" s="58">
        <v>0.82491055594644858</v>
      </c>
      <c r="Z4918" s="58">
        <v>0.93506450626806825</v>
      </c>
    </row>
    <row r="4919" spans="19:26" x14ac:dyDescent="0.2">
      <c r="S4919" s="58">
        <v>8.3226222661780476</v>
      </c>
      <c r="T4919" s="58">
        <v>52.57129722954047</v>
      </c>
      <c r="U4919" s="58">
        <v>7.9438481603185895</v>
      </c>
      <c r="V4919" s="58">
        <v>93.892785979841122</v>
      </c>
      <c r="W4919" s="58">
        <v>0.74236572323802319</v>
      </c>
      <c r="X4919" s="58">
        <v>0.63490825234493564</v>
      </c>
      <c r="Y4919" s="58">
        <v>0.82708623487222666</v>
      </c>
      <c r="Z4919" s="58">
        <v>0.87793807204377927</v>
      </c>
    </row>
    <row r="4920" spans="19:26" x14ac:dyDescent="0.2">
      <c r="S4920" s="58">
        <v>4.9731247328062267</v>
      </c>
      <c r="T4920" s="58">
        <v>10.457936144410588</v>
      </c>
      <c r="U4920" s="58">
        <v>4.9919742026713028</v>
      </c>
      <c r="V4920" s="58">
        <v>10.023838010322534</v>
      </c>
      <c r="W4920" s="58">
        <v>0.78847583014874334</v>
      </c>
      <c r="X4920" s="58">
        <v>0.69393135748332457</v>
      </c>
      <c r="Y4920" s="58">
        <v>0.81523349193670569</v>
      </c>
      <c r="Z4920" s="58">
        <v>0.90994840168284041</v>
      </c>
    </row>
    <row r="4921" spans="19:26" x14ac:dyDescent="0.2">
      <c r="S4921" s="58">
        <v>4.8134031243650552</v>
      </c>
      <c r="T4921" s="58">
        <v>9.0021924039892518</v>
      </c>
      <c r="U4921" s="58">
        <v>4.1838957786958328</v>
      </c>
      <c r="V4921" s="58">
        <v>7.5207853081408622</v>
      </c>
      <c r="W4921" s="58">
        <v>0.73784356175986709</v>
      </c>
      <c r="X4921" s="58">
        <v>0.63112794974103126</v>
      </c>
      <c r="Y4921" s="58">
        <v>0.83690205694733943</v>
      </c>
      <c r="Z4921" s="58">
        <v>0.92264682750473048</v>
      </c>
    </row>
    <row r="4922" spans="19:26" x14ac:dyDescent="0.2">
      <c r="S4922" s="58">
        <v>5.0209206651877718</v>
      </c>
      <c r="T4922" s="58">
        <v>10.011936345671167</v>
      </c>
      <c r="U4922" s="58">
        <v>4.5033881887779126</v>
      </c>
      <c r="V4922" s="58">
        <v>10.300686829188516</v>
      </c>
      <c r="W4922" s="58">
        <v>0.78502600047062154</v>
      </c>
      <c r="X4922" s="58">
        <v>0.66698991969307198</v>
      </c>
      <c r="Y4922" s="58">
        <v>0.86178676689954192</v>
      </c>
      <c r="Z4922" s="58">
        <v>0.91746912415786241</v>
      </c>
    </row>
    <row r="4923" spans="19:26" x14ac:dyDescent="0.2">
      <c r="S4923" s="58">
        <v>6.2189819400910622</v>
      </c>
      <c r="T4923" s="58">
        <v>19.640307307197276</v>
      </c>
      <c r="U4923" s="58">
        <v>6.600588407677261</v>
      </c>
      <c r="V4923" s="58">
        <v>25.133105941581871</v>
      </c>
      <c r="W4923" s="58">
        <v>0.7988122838950108</v>
      </c>
      <c r="X4923" s="58">
        <v>0.57299110126961794</v>
      </c>
      <c r="Y4923" s="58">
        <v>0.8069793342148549</v>
      </c>
      <c r="Z4923" s="58">
        <v>0.88519555407613992</v>
      </c>
    </row>
    <row r="4924" spans="19:26" x14ac:dyDescent="0.2">
      <c r="S4924" s="58">
        <v>6.8226483174833845</v>
      </c>
      <c r="T4924" s="58">
        <v>18.557221680396825</v>
      </c>
      <c r="U4924" s="58">
        <v>7.325684624756958</v>
      </c>
      <c r="V4924" s="58">
        <v>26.207612644206758</v>
      </c>
      <c r="W4924" s="58">
        <v>0.69469819913538289</v>
      </c>
      <c r="X4924" s="58">
        <v>0.73212748434208752</v>
      </c>
      <c r="Y4924" s="58">
        <v>0.83254404537694104</v>
      </c>
      <c r="Z4924" s="58">
        <v>0.90516923539055016</v>
      </c>
    </row>
    <row r="4925" spans="19:26" x14ac:dyDescent="0.2">
      <c r="S4925" s="58">
        <v>3.8698999111489738</v>
      </c>
      <c r="T4925" s="58">
        <v>6.4728496364472266</v>
      </c>
      <c r="U4925" s="58">
        <v>4.1075446437203285</v>
      </c>
      <c r="V4925" s="58">
        <v>7.0163447803494465</v>
      </c>
      <c r="W4925" s="58">
        <v>0.80364545282010014</v>
      </c>
      <c r="X4925" s="58">
        <v>0.73525648216552697</v>
      </c>
      <c r="Y4925" s="58">
        <v>0.81118520095735847</v>
      </c>
      <c r="Z4925" s="58">
        <v>0.93584591400916461</v>
      </c>
    </row>
    <row r="4926" spans="19:26" x14ac:dyDescent="0.2">
      <c r="S4926" s="58">
        <v>4.9726919204674704</v>
      </c>
      <c r="T4926" s="58">
        <v>10.438704093933735</v>
      </c>
      <c r="U4926" s="58">
        <v>5.4186652886715185</v>
      </c>
      <c r="V4926" s="58">
        <v>13.118231774618517</v>
      </c>
      <c r="W4926" s="58">
        <v>0.7921174312342657</v>
      </c>
      <c r="X4926" s="58">
        <v>0.68606176448333067</v>
      </c>
      <c r="Y4926" s="58">
        <v>0.81915668939747277</v>
      </c>
      <c r="Z4926" s="58">
        <v>0.90963106713035757</v>
      </c>
    </row>
    <row r="4927" spans="19:26" x14ac:dyDescent="0.2">
      <c r="S4927" s="58">
        <v>3.3811572644505352</v>
      </c>
      <c r="T4927" s="58">
        <v>5.0506772429994884</v>
      </c>
      <c r="U4927" s="58">
        <v>3.2446468531421475</v>
      </c>
      <c r="V4927" s="58">
        <v>5.436404358798991</v>
      </c>
      <c r="W4927" s="58">
        <v>0.79282736445146418</v>
      </c>
      <c r="X4927" s="58">
        <v>0.52210761064509958</v>
      </c>
      <c r="Y4927" s="58">
        <v>0.83589003332076406</v>
      </c>
      <c r="Z4927" s="58">
        <v>0.93170807791055021</v>
      </c>
    </row>
    <row r="4928" spans="19:26" x14ac:dyDescent="0.2">
      <c r="S4928" s="58">
        <v>4.209081803509342</v>
      </c>
      <c r="T4928" s="58">
        <v>7.0409567718334296</v>
      </c>
      <c r="U4928" s="58">
        <v>4.2045811890212716</v>
      </c>
      <c r="V4928" s="58">
        <v>7.4714100423127841</v>
      </c>
      <c r="W4928" s="58">
        <v>0.72598028873156095</v>
      </c>
      <c r="X4928" s="58">
        <v>0.60792559429770465</v>
      </c>
      <c r="Y4928" s="58">
        <v>0.82530777579117198</v>
      </c>
      <c r="Z4928" s="58">
        <v>0.93432909560583677</v>
      </c>
    </row>
    <row r="4929" spans="19:26" x14ac:dyDescent="0.2">
      <c r="S4929" s="58">
        <v>4.4625336939821461</v>
      </c>
      <c r="T4929" s="58">
        <v>8.3255816330751546</v>
      </c>
      <c r="U4929" s="58">
        <v>3.7409886369498255</v>
      </c>
      <c r="V4929" s="58">
        <v>6.9693841973703785</v>
      </c>
      <c r="W4929" s="58">
        <v>0.77238176538409975</v>
      </c>
      <c r="X4929" s="58">
        <v>0.62840698667737049</v>
      </c>
      <c r="Y4929" s="58">
        <v>0.80454042253263069</v>
      </c>
      <c r="Z4929" s="58">
        <v>0.91470545330398079</v>
      </c>
    </row>
    <row r="4930" spans="19:26" x14ac:dyDescent="0.2">
      <c r="S4930" s="58">
        <v>3.8797715573067677</v>
      </c>
      <c r="T4930" s="58">
        <v>6.4023928292542704</v>
      </c>
      <c r="U4930" s="58">
        <v>3.6191117581252987</v>
      </c>
      <c r="V4930" s="58">
        <v>5.0134494635335836</v>
      </c>
      <c r="W4930" s="58">
        <v>0.80836232443141054</v>
      </c>
      <c r="X4930" s="58">
        <v>0.7308741421426469</v>
      </c>
      <c r="Y4930" s="58">
        <v>0.83543298783997533</v>
      </c>
      <c r="Z4930" s="58">
        <v>0.94147560255994245</v>
      </c>
    </row>
    <row r="4931" spans="19:26" x14ac:dyDescent="0.2">
      <c r="S4931" s="58">
        <v>4.4314892770264382</v>
      </c>
      <c r="T4931" s="58">
        <v>7.8201065191671599</v>
      </c>
      <c r="U4931" s="58">
        <v>3.675749357295345</v>
      </c>
      <c r="V4931" s="58">
        <v>5.7195507402123145</v>
      </c>
      <c r="W4931" s="58">
        <v>0.72701140325291058</v>
      </c>
      <c r="X4931" s="58">
        <v>0.57857227172575998</v>
      </c>
      <c r="Y4931" s="58">
        <v>0.81257257327163812</v>
      </c>
      <c r="Z4931" s="58">
        <v>0.92144087309270695</v>
      </c>
    </row>
    <row r="4932" spans="19:26" x14ac:dyDescent="0.2">
      <c r="S4932" s="58">
        <v>6.2066507564806592</v>
      </c>
      <c r="T4932" s="58">
        <v>19.214561340731795</v>
      </c>
      <c r="U4932" s="58">
        <v>6.0314473686695953</v>
      </c>
      <c r="V4932" s="58">
        <v>20.426458623040471</v>
      </c>
      <c r="W4932" s="58">
        <v>0.77931084046259635</v>
      </c>
      <c r="X4932" s="58">
        <v>0.66714437497065149</v>
      </c>
      <c r="Y4932" s="58">
        <v>0.79799072995285825</v>
      </c>
      <c r="Z4932" s="58">
        <v>0.88944782650695642</v>
      </c>
    </row>
    <row r="4933" spans="19:26" x14ac:dyDescent="0.2">
      <c r="S4933" s="58">
        <v>6.746803827699785</v>
      </c>
      <c r="T4933" s="58">
        <v>26.894021079394953</v>
      </c>
      <c r="U4933" s="58">
        <v>6.6965547008762041</v>
      </c>
      <c r="V4933" s="58">
        <v>30.076909558400033</v>
      </c>
      <c r="W4933" s="58">
        <v>0.84029179691559042</v>
      </c>
      <c r="X4933" s="58">
        <v>0.5772399142092921</v>
      </c>
      <c r="Y4933" s="58">
        <v>0.83288406428234452</v>
      </c>
      <c r="Z4933" s="58">
        <v>0.88083293907352322</v>
      </c>
    </row>
    <row r="4934" spans="19:26" x14ac:dyDescent="0.2">
      <c r="S4934" s="58">
        <v>4.6267204311181613</v>
      </c>
      <c r="T4934" s="58">
        <v>8.8314059855679279</v>
      </c>
      <c r="U4934" s="58">
        <v>5.0695785859218212</v>
      </c>
      <c r="V4934" s="58">
        <v>8.8449059201258624</v>
      </c>
      <c r="W4934" s="58">
        <v>0.74558699449341215</v>
      </c>
      <c r="X4934" s="58">
        <v>0.71822729702005772</v>
      </c>
      <c r="Y4934" s="58">
        <v>0.79446380037594355</v>
      </c>
      <c r="Z4934" s="58">
        <v>0.92213416330633691</v>
      </c>
    </row>
    <row r="4935" spans="19:26" x14ac:dyDescent="0.2">
      <c r="S4935" s="58">
        <v>4.1558044253288662</v>
      </c>
      <c r="T4935" s="58">
        <v>7.3052446263752202</v>
      </c>
      <c r="U4935" s="58">
        <v>4.5780123409019957</v>
      </c>
      <c r="V4935" s="58">
        <v>8.8701913658704399</v>
      </c>
      <c r="W4935" s="58">
        <v>0.77847796678124948</v>
      </c>
      <c r="X4935" s="58">
        <v>0.66372614388590812</v>
      </c>
      <c r="Y4935" s="58">
        <v>0.80348771068393088</v>
      </c>
      <c r="Z4935" s="58">
        <v>0.92350343716152672</v>
      </c>
    </row>
    <row r="4936" spans="19:26" x14ac:dyDescent="0.2">
      <c r="S4936" s="58">
        <v>3.593158396453779</v>
      </c>
      <c r="T4936" s="58">
        <v>5.7633263270807662</v>
      </c>
      <c r="U4936" s="58">
        <v>3.2164926653323929</v>
      </c>
      <c r="V4936" s="58">
        <v>4.6236277158986772</v>
      </c>
      <c r="W4936" s="58">
        <v>0.88096125257115121</v>
      </c>
      <c r="X4936" s="58">
        <v>0.74491462683851661</v>
      </c>
      <c r="Y4936" s="58">
        <v>0.84298086068721423</v>
      </c>
      <c r="Z4936" s="58">
        <v>0.93952985967713565</v>
      </c>
    </row>
    <row r="4937" spans="19:26" x14ac:dyDescent="0.2">
      <c r="S4937" s="58">
        <v>3.3753652539889276</v>
      </c>
      <c r="T4937" s="58">
        <v>5.0254986512576139</v>
      </c>
      <c r="U4937" s="58">
        <v>3.5324841896038897</v>
      </c>
      <c r="V4937" s="58">
        <v>4.5935417211723477</v>
      </c>
      <c r="W4937" s="58">
        <v>0.78302049500627258</v>
      </c>
      <c r="X4937" s="58">
        <v>0.56059316339185927</v>
      </c>
      <c r="Y4937" s="58">
        <v>0.83236459082131575</v>
      </c>
      <c r="Z4937" s="58">
        <v>0.93931444893193072</v>
      </c>
    </row>
    <row r="4938" spans="19:26" x14ac:dyDescent="0.2">
      <c r="S4938" s="58">
        <v>5.8249039884911653</v>
      </c>
      <c r="T4938" s="58">
        <v>14.882314005386689</v>
      </c>
      <c r="U4938" s="58">
        <v>6.8795562132580672</v>
      </c>
      <c r="V4938" s="58">
        <v>19.37856511311599</v>
      </c>
      <c r="W4938" s="58">
        <v>0.75967210692878617</v>
      </c>
      <c r="X4938" s="58">
        <v>0.78473659469644352</v>
      </c>
      <c r="Y4938" s="58">
        <v>0.80935184906539015</v>
      </c>
      <c r="Z4938" s="58">
        <v>0.90467041646243018</v>
      </c>
    </row>
    <row r="4939" spans="19:26" x14ac:dyDescent="0.2">
      <c r="S4939" s="58">
        <v>3.5936783292860475</v>
      </c>
      <c r="T4939" s="58">
        <v>5.6269386323691482</v>
      </c>
      <c r="U4939" s="58">
        <v>3.1257714114476922</v>
      </c>
      <c r="V4939" s="58">
        <v>4.8771826296637055</v>
      </c>
      <c r="W4939" s="58">
        <v>0.82346639959664125</v>
      </c>
      <c r="X4939" s="58">
        <v>0.56383332273610309</v>
      </c>
      <c r="Y4939" s="58">
        <v>0.84397022711606395</v>
      </c>
      <c r="Z4939" s="58">
        <v>0.92790383060889547</v>
      </c>
    </row>
    <row r="4940" spans="19:26" x14ac:dyDescent="0.2">
      <c r="S4940" s="58">
        <v>5.0793379606543319</v>
      </c>
      <c r="T4940" s="58">
        <v>12.096447181183995</v>
      </c>
      <c r="U4940" s="58">
        <v>4.7847675295069498</v>
      </c>
      <c r="V4940" s="58">
        <v>10.523069076411126</v>
      </c>
      <c r="W4940" s="58">
        <v>0.81936130366959803</v>
      </c>
      <c r="X4940" s="58">
        <v>0.74653939024866722</v>
      </c>
      <c r="Y4940" s="58">
        <v>0.7782460509368111</v>
      </c>
      <c r="Z4940" s="58">
        <v>0.89951011243056578</v>
      </c>
    </row>
    <row r="4941" spans="19:26" x14ac:dyDescent="0.2">
      <c r="S4941" s="58">
        <v>6.1867183092472056</v>
      </c>
      <c r="T4941" s="58">
        <v>16.594348292820118</v>
      </c>
      <c r="U4941" s="58">
        <v>7.0939899981509198</v>
      </c>
      <c r="V4941" s="58">
        <v>24.241192287377149</v>
      </c>
      <c r="W4941" s="58">
        <v>0.74299094334940252</v>
      </c>
      <c r="X4941" s="58">
        <v>0.75622069873882281</v>
      </c>
      <c r="Y4941" s="58">
        <v>0.81858628786808152</v>
      </c>
      <c r="Z4941" s="58">
        <v>0.90249114759340676</v>
      </c>
    </row>
    <row r="4942" spans="19:26" x14ac:dyDescent="0.2">
      <c r="S4942" s="58">
        <v>4.5546411328735124</v>
      </c>
      <c r="T4942" s="58">
        <v>8.2655178145340855</v>
      </c>
      <c r="U4942" s="58">
        <v>4.7738780101596596</v>
      </c>
      <c r="V4942" s="58">
        <v>8.6994246786653253</v>
      </c>
      <c r="W4942" s="58">
        <v>0.78021014118533993</v>
      </c>
      <c r="X4942" s="58">
        <v>0.77947878398241088</v>
      </c>
      <c r="Y4942" s="58">
        <v>0.85643002464520135</v>
      </c>
      <c r="Z4942" s="58">
        <v>0.93971252052809573</v>
      </c>
    </row>
    <row r="4943" spans="19:26" x14ac:dyDescent="0.2">
      <c r="S4943" s="58">
        <v>3.8360573003780436</v>
      </c>
      <c r="T4943" s="58">
        <v>6.3590420173018911</v>
      </c>
      <c r="U4943" s="58">
        <v>3.8066511440575725</v>
      </c>
      <c r="V4943" s="58">
        <v>6.0929005141647989</v>
      </c>
      <c r="W4943" s="58">
        <v>0.79754905464611847</v>
      </c>
      <c r="X4943" s="58">
        <v>0.57418981396604341</v>
      </c>
      <c r="Y4943" s="58">
        <v>0.80953426482208912</v>
      </c>
      <c r="Z4943" s="58">
        <v>0.91948729124253759</v>
      </c>
    </row>
    <row r="4944" spans="19:26" x14ac:dyDescent="0.2">
      <c r="S4944" s="58">
        <v>4.3905127028402946</v>
      </c>
      <c r="T4944" s="58">
        <v>8.2556281237113378</v>
      </c>
      <c r="U4944" s="58">
        <v>4.6511903236227683</v>
      </c>
      <c r="V4944" s="58">
        <v>7.4808432127910587</v>
      </c>
      <c r="W4944" s="58">
        <v>0.82968833077081383</v>
      </c>
      <c r="X4944" s="58">
        <v>0.6851657836352063</v>
      </c>
      <c r="Y4944" s="58">
        <v>0.82406139135632717</v>
      </c>
      <c r="Z4944" s="58">
        <v>0.91611621092642725</v>
      </c>
    </row>
    <row r="4945" spans="19:26" x14ac:dyDescent="0.2">
      <c r="S4945" s="58">
        <v>3.524294818897876</v>
      </c>
      <c r="T4945" s="58">
        <v>5.4603441867570783</v>
      </c>
      <c r="U4945" s="58">
        <v>3.2577030083666587</v>
      </c>
      <c r="V4945" s="58">
        <v>5.85415983868364</v>
      </c>
      <c r="W4945" s="58">
        <v>0.81661527866921213</v>
      </c>
      <c r="X4945" s="58">
        <v>0.55682731169798561</v>
      </c>
      <c r="Y4945" s="58">
        <v>0.83460587436893863</v>
      </c>
      <c r="Z4945" s="58">
        <v>0.92784853393845002</v>
      </c>
    </row>
    <row r="4946" spans="19:26" x14ac:dyDescent="0.2">
      <c r="S4946" s="58">
        <v>3.5047299927184792</v>
      </c>
      <c r="T4946" s="58">
        <v>5.2811569891407357</v>
      </c>
      <c r="U4946" s="58">
        <v>3.9193622812782074</v>
      </c>
      <c r="V4946" s="58">
        <v>5.9077153387719505</v>
      </c>
      <c r="W4946" s="58">
        <v>0.7403543898031979</v>
      </c>
      <c r="X4946" s="58">
        <v>0.61008240721785634</v>
      </c>
      <c r="Y4946" s="58">
        <v>0.8146450902793998</v>
      </c>
      <c r="Z4946" s="58">
        <v>0.94891316076216814</v>
      </c>
    </row>
    <row r="4947" spans="19:26" x14ac:dyDescent="0.2">
      <c r="S4947" s="58">
        <v>7.6132596806676407</v>
      </c>
      <c r="T4947" s="58">
        <v>26.097393697440598</v>
      </c>
      <c r="U4947" s="58">
        <v>7.5348662718836801</v>
      </c>
      <c r="V4947" s="58">
        <v>23.724901148358821</v>
      </c>
      <c r="W4947" s="58">
        <v>0.72420279989360581</v>
      </c>
      <c r="X4947" s="58">
        <v>0.76669937213266348</v>
      </c>
      <c r="Y4947" s="58">
        <v>0.86371023529818103</v>
      </c>
      <c r="Z4947" s="58">
        <v>0.89609851901830395</v>
      </c>
    </row>
    <row r="4948" spans="19:26" x14ac:dyDescent="0.2">
      <c r="S4948" s="58">
        <v>4.6870008297403825</v>
      </c>
      <c r="T4948" s="58">
        <v>8.8599638399959719</v>
      </c>
      <c r="U4948" s="58">
        <v>4.7006556575187446</v>
      </c>
      <c r="V4948" s="58">
        <v>9.3705980509926956</v>
      </c>
      <c r="W4948" s="58">
        <v>0.7728826111172985</v>
      </c>
      <c r="X4948" s="58">
        <v>0.57382360004293431</v>
      </c>
      <c r="Y4948" s="58">
        <v>0.83614618738164137</v>
      </c>
      <c r="Z4948" s="58">
        <v>0.91202543484392251</v>
      </c>
    </row>
    <row r="4949" spans="19:26" x14ac:dyDescent="0.2">
      <c r="S4949" s="58">
        <v>4.3864547706401611</v>
      </c>
      <c r="T4949" s="58">
        <v>7.9068405683216421</v>
      </c>
      <c r="U4949" s="58">
        <v>4.577835771042464</v>
      </c>
      <c r="V4949" s="58">
        <v>8.1670106138480989</v>
      </c>
      <c r="W4949" s="58">
        <v>0.84642233802633582</v>
      </c>
      <c r="X4949" s="58">
        <v>0.6571916843213772</v>
      </c>
      <c r="Y4949" s="58">
        <v>0.88219057777666643</v>
      </c>
      <c r="Z4949" s="58">
        <v>0.9234120281683913</v>
      </c>
    </row>
    <row r="4950" spans="19:26" x14ac:dyDescent="0.2">
      <c r="S4950" s="58">
        <v>4.8883281323646326</v>
      </c>
      <c r="T4950" s="58">
        <v>8.9177909425580495</v>
      </c>
      <c r="U4950" s="58">
        <v>5.4375885917603064</v>
      </c>
      <c r="V4950" s="58">
        <v>10.597426925445419</v>
      </c>
      <c r="W4950" s="58">
        <v>0.7381174967471118</v>
      </c>
      <c r="X4950" s="58">
        <v>0.67032041019946931</v>
      </c>
      <c r="Y4950" s="58">
        <v>0.8742353810014446</v>
      </c>
      <c r="Z4950" s="58">
        <v>0.93503141853111893</v>
      </c>
    </row>
    <row r="4951" spans="19:26" x14ac:dyDescent="0.2">
      <c r="S4951" s="58">
        <v>3.8587695963405793</v>
      </c>
      <c r="T4951" s="58">
        <v>6.2868597445455787</v>
      </c>
      <c r="U4951" s="58">
        <v>4.6696542179742933</v>
      </c>
      <c r="V4951" s="58">
        <v>5.9442709191615473</v>
      </c>
      <c r="W4951" s="58">
        <v>0.7585297205992555</v>
      </c>
      <c r="X4951" s="58">
        <v>0.65700007627094137</v>
      </c>
      <c r="Y4951" s="58">
        <v>0.8079770672821539</v>
      </c>
      <c r="Z4951" s="58">
        <v>0.9366720137636072</v>
      </c>
    </row>
    <row r="4952" spans="19:26" x14ac:dyDescent="0.2">
      <c r="S4952" s="58">
        <v>3.4078692980237837</v>
      </c>
      <c r="T4952" s="58">
        <v>5.0716401134839364</v>
      </c>
      <c r="U4952" s="58">
        <v>3.9620219827913559</v>
      </c>
      <c r="V4952" s="58">
        <v>5.9211199755357846</v>
      </c>
      <c r="W4952" s="58">
        <v>0.824835066167529</v>
      </c>
      <c r="X4952" s="58">
        <v>0.57988055306334851</v>
      </c>
      <c r="Y4952" s="58">
        <v>0.88006266269695066</v>
      </c>
      <c r="Z4952" s="58">
        <v>0.94491861969232671</v>
      </c>
    </row>
    <row r="4953" spans="19:26" x14ac:dyDescent="0.2">
      <c r="S4953" s="58">
        <v>4.4827306119805064</v>
      </c>
      <c r="T4953" s="58">
        <v>7.8878067926166624</v>
      </c>
      <c r="U4953" s="58">
        <v>4.1232136374736141</v>
      </c>
      <c r="V4953" s="58">
        <v>6.6067909967804459</v>
      </c>
      <c r="W4953" s="58">
        <v>0.73633199401865657</v>
      </c>
      <c r="X4953" s="58">
        <v>0.63189112414071391</v>
      </c>
      <c r="Y4953" s="58">
        <v>0.83386356045526644</v>
      </c>
      <c r="Z4953" s="58">
        <v>0.92995008532724521</v>
      </c>
    </row>
    <row r="4954" spans="19:26" x14ac:dyDescent="0.2">
      <c r="S4954" s="58">
        <v>3.7812563658524714</v>
      </c>
      <c r="T4954" s="58">
        <v>6.1866288700317185</v>
      </c>
      <c r="U4954" s="58">
        <v>3.7223316221149845</v>
      </c>
      <c r="V4954" s="58">
        <v>6.6362039357344562</v>
      </c>
      <c r="W4954" s="58">
        <v>0.73965588958251294</v>
      </c>
      <c r="X4954" s="58">
        <v>0.73359641689887944</v>
      </c>
      <c r="Y4954" s="58">
        <v>0.77017462756269517</v>
      </c>
      <c r="Z4954" s="58">
        <v>0.94028694278848091</v>
      </c>
    </row>
    <row r="4955" spans="19:26" x14ac:dyDescent="0.2">
      <c r="S4955" s="58">
        <v>4.4939067725953876</v>
      </c>
      <c r="T4955" s="58">
        <v>8.05786657096467</v>
      </c>
      <c r="U4955" s="58">
        <v>4.9370968494379941</v>
      </c>
      <c r="V4955" s="58">
        <v>10.107789910071356</v>
      </c>
      <c r="W4955" s="58">
        <v>0.7337022848423862</v>
      </c>
      <c r="X4955" s="58">
        <v>0.76116494561753556</v>
      </c>
      <c r="Y4955" s="58">
        <v>0.81479217249142499</v>
      </c>
      <c r="Z4955" s="58">
        <v>0.93953325912506036</v>
      </c>
    </row>
    <row r="4956" spans="19:26" x14ac:dyDescent="0.2">
      <c r="S4956" s="58">
        <v>4.8930677629869423</v>
      </c>
      <c r="T4956" s="58">
        <v>9.243866387772675</v>
      </c>
      <c r="U4956" s="58">
        <v>5.2018441253479395</v>
      </c>
      <c r="V4956" s="58">
        <v>10.898811494907793</v>
      </c>
      <c r="W4956" s="58">
        <v>0.78255009140325593</v>
      </c>
      <c r="X4956" s="58">
        <v>0.67205049088068369</v>
      </c>
      <c r="Y4956" s="58">
        <v>0.88543805890677652</v>
      </c>
      <c r="Z4956" s="58">
        <v>0.92646524159465027</v>
      </c>
    </row>
    <row r="4957" spans="19:26" x14ac:dyDescent="0.2">
      <c r="S4957" s="58">
        <v>2.6785373004452793</v>
      </c>
      <c r="T4957" s="58">
        <v>3.6716960976325685</v>
      </c>
      <c r="U4957" s="58">
        <v>2.330228059256461</v>
      </c>
      <c r="V4957" s="58">
        <v>2.85763714275281</v>
      </c>
      <c r="W4957" s="58">
        <v>0.86024516944159191</v>
      </c>
      <c r="X4957" s="58">
        <v>0.61605253266431181</v>
      </c>
      <c r="Y4957" s="58">
        <v>0.77915506003067514</v>
      </c>
      <c r="Z4957" s="58">
        <v>0.94047941960935066</v>
      </c>
    </row>
    <row r="4958" spans="19:26" x14ac:dyDescent="0.2">
      <c r="S4958" s="58">
        <v>3.9306815323079198</v>
      </c>
      <c r="T4958" s="58">
        <v>6.5567645153651197</v>
      </c>
      <c r="U4958" s="58">
        <v>4.2160148966629576</v>
      </c>
      <c r="V4958" s="58">
        <v>7.3232480629224952</v>
      </c>
      <c r="W4958" s="58">
        <v>0.7620581333757771</v>
      </c>
      <c r="X4958" s="58">
        <v>0.70781421183234283</v>
      </c>
      <c r="Y4958" s="58">
        <v>0.79868696650219939</v>
      </c>
      <c r="Z4958" s="58">
        <v>0.93677630252189459</v>
      </c>
    </row>
    <row r="4959" spans="19:26" x14ac:dyDescent="0.2">
      <c r="S4959" s="58">
        <v>5.5448566382004962</v>
      </c>
      <c r="T4959" s="58">
        <v>13.453748921732014</v>
      </c>
      <c r="U4959" s="58">
        <v>6.1403010567731204</v>
      </c>
      <c r="V4959" s="58">
        <v>19.322993087960707</v>
      </c>
      <c r="W4959" s="58">
        <v>0.79328992858870229</v>
      </c>
      <c r="X4959" s="58">
        <v>0.66403475101021914</v>
      </c>
      <c r="Y4959" s="58">
        <v>0.82251251174474582</v>
      </c>
      <c r="Z4959" s="58">
        <v>0.89959794078839173</v>
      </c>
    </row>
    <row r="4960" spans="19:26" x14ac:dyDescent="0.2">
      <c r="S4960" s="58">
        <v>4.4246278517029225</v>
      </c>
      <c r="T4960" s="58">
        <v>7.6108624160645917</v>
      </c>
      <c r="U4960" s="58">
        <v>4.7851531132994412</v>
      </c>
      <c r="V4960" s="58">
        <v>8.9256138112951433</v>
      </c>
      <c r="W4960" s="58">
        <v>0.75493779398948901</v>
      </c>
      <c r="X4960" s="58">
        <v>0.64849077642831521</v>
      </c>
      <c r="Y4960" s="58">
        <v>0.86585352316306019</v>
      </c>
      <c r="Z4960" s="58">
        <v>0.93736157047813973</v>
      </c>
    </row>
    <row r="4961" spans="19:26" x14ac:dyDescent="0.2">
      <c r="S4961" s="58">
        <v>4.4780265604660636</v>
      </c>
      <c r="T4961" s="58">
        <v>8.2335707127948101</v>
      </c>
      <c r="U4961" s="58">
        <v>4.4928992387339237</v>
      </c>
      <c r="V4961" s="58">
        <v>5.7683851708581422</v>
      </c>
      <c r="W4961" s="58">
        <v>0.81166311185047546</v>
      </c>
      <c r="X4961" s="58">
        <v>0.70064701307887878</v>
      </c>
      <c r="Y4961" s="58">
        <v>0.85286599953475473</v>
      </c>
      <c r="Z4961" s="58">
        <v>0.92537107828713028</v>
      </c>
    </row>
    <row r="4962" spans="19:26" x14ac:dyDescent="0.2">
      <c r="S4962" s="58">
        <v>2.7250158088049239</v>
      </c>
      <c r="T4962" s="58">
        <v>3.7541718718423187</v>
      </c>
      <c r="U4962" s="58">
        <v>2.3679481874156392</v>
      </c>
      <c r="V4962" s="58">
        <v>2.9545315901766012</v>
      </c>
      <c r="W4962" s="58">
        <v>0.81523847251313442</v>
      </c>
      <c r="X4962" s="58">
        <v>0.52954195694514894</v>
      </c>
      <c r="Y4962" s="58">
        <v>0.76485585298106284</v>
      </c>
      <c r="Z4962" s="58">
        <v>0.92934236354649147</v>
      </c>
    </row>
    <row r="4963" spans="19:26" x14ac:dyDescent="0.2">
      <c r="S4963" s="58">
        <v>3.298121042996077</v>
      </c>
      <c r="T4963" s="58">
        <v>5.042459877352119</v>
      </c>
      <c r="U4963" s="58">
        <v>3.0378025242527507</v>
      </c>
      <c r="V4963" s="58">
        <v>4.3948747630979614</v>
      </c>
      <c r="W4963" s="58">
        <v>0.81896126117037715</v>
      </c>
      <c r="X4963" s="58">
        <v>0.64601121886473001</v>
      </c>
      <c r="Y4963" s="58">
        <v>0.7836605105963631</v>
      </c>
      <c r="Z4963" s="58">
        <v>0.93161607601454965</v>
      </c>
    </row>
    <row r="4964" spans="19:26" x14ac:dyDescent="0.2">
      <c r="S4964" s="58">
        <v>5.3956840039261067</v>
      </c>
      <c r="T4964" s="58">
        <v>11.525084208586328</v>
      </c>
      <c r="U4964" s="58">
        <v>5.2156238093522171</v>
      </c>
      <c r="V4964" s="58">
        <v>11.782919039731087</v>
      </c>
      <c r="W4964" s="58">
        <v>0.77593557776621602</v>
      </c>
      <c r="X4964" s="58">
        <v>0.7504520781876991</v>
      </c>
      <c r="Y4964" s="58">
        <v>0.8637096666877988</v>
      </c>
      <c r="Z4964" s="58">
        <v>0.91930344157352106</v>
      </c>
    </row>
    <row r="4965" spans="19:26" x14ac:dyDescent="0.2">
      <c r="S4965" s="58">
        <v>5.0359130550915676</v>
      </c>
      <c r="T4965" s="58">
        <v>9.8783567070144773</v>
      </c>
      <c r="U4965" s="58">
        <v>3.871202621948147</v>
      </c>
      <c r="V4965" s="58">
        <v>6.9095878597351392</v>
      </c>
      <c r="W4965" s="58">
        <v>0.75615688809617576</v>
      </c>
      <c r="X4965" s="58">
        <v>0.67272984618183207</v>
      </c>
      <c r="Y4965" s="58">
        <v>0.85153470393778774</v>
      </c>
      <c r="Z4965" s="58">
        <v>0.92142904246416568</v>
      </c>
    </row>
    <row r="4966" spans="19:26" x14ac:dyDescent="0.2">
      <c r="S4966" s="58">
        <v>7.0273020136126672</v>
      </c>
      <c r="T4966" s="58">
        <v>22.389653194235652</v>
      </c>
      <c r="U4966" s="58">
        <v>6.0081156270880873</v>
      </c>
      <c r="V4966" s="58">
        <v>16.322216821715202</v>
      </c>
      <c r="W4966" s="58">
        <v>0.77496633709091811</v>
      </c>
      <c r="X4966" s="58">
        <v>0.56086324170751289</v>
      </c>
      <c r="Y4966" s="58">
        <v>0.87968164006170857</v>
      </c>
      <c r="Z4966" s="58">
        <v>0.88806101498771428</v>
      </c>
    </row>
    <row r="4967" spans="19:26" x14ac:dyDescent="0.2">
      <c r="S4967" s="58">
        <v>5.6082189454591722</v>
      </c>
      <c r="T4967" s="58">
        <v>11.363030466362165</v>
      </c>
      <c r="U4967" s="58">
        <v>5.4214471957423243</v>
      </c>
      <c r="V4967" s="58">
        <v>9.064323246772533</v>
      </c>
      <c r="W4967" s="58">
        <v>0.68749142256527929</v>
      </c>
      <c r="X4967" s="58">
        <v>0.67275295642009159</v>
      </c>
      <c r="Y4967" s="58">
        <v>0.83909548776836818</v>
      </c>
      <c r="Z4967" s="58">
        <v>0.92501948309671467</v>
      </c>
    </row>
    <row r="4968" spans="19:26" x14ac:dyDescent="0.2">
      <c r="S4968" s="58">
        <v>4.9165850724242368</v>
      </c>
      <c r="T4968" s="58">
        <v>9.1112586212325084</v>
      </c>
      <c r="U4968" s="58">
        <v>4.6876676821852632</v>
      </c>
      <c r="V4968" s="58">
        <v>9.0935029900219071</v>
      </c>
      <c r="W4968" s="58">
        <v>0.72295852018424456</v>
      </c>
      <c r="X4968" s="58">
        <v>0.76106900906491026</v>
      </c>
      <c r="Y4968" s="58">
        <v>0.84776445339332018</v>
      </c>
      <c r="Z4968" s="58">
        <v>0.9419968184332137</v>
      </c>
    </row>
    <row r="4969" spans="19:26" x14ac:dyDescent="0.2">
      <c r="S4969" s="58">
        <v>4.9303836759980086</v>
      </c>
      <c r="T4969" s="58">
        <v>10.035633201612033</v>
      </c>
      <c r="U4969" s="58">
        <v>5.5744394174247338</v>
      </c>
      <c r="V4969" s="58">
        <v>12.440363256368585</v>
      </c>
      <c r="W4969" s="58">
        <v>0.77579054390648461</v>
      </c>
      <c r="X4969" s="58">
        <v>0.62189202416338674</v>
      </c>
      <c r="Y4969" s="58">
        <v>0.82151113993181091</v>
      </c>
      <c r="Z4969" s="58">
        <v>0.90857714897202801</v>
      </c>
    </row>
    <row r="4970" spans="19:26" x14ac:dyDescent="0.2">
      <c r="S4970" s="58">
        <v>4.4897253205778638</v>
      </c>
      <c r="T4970" s="58">
        <v>8.3146261675183109</v>
      </c>
      <c r="U4970" s="58">
        <v>4.9440924624182978</v>
      </c>
      <c r="V4970" s="58">
        <v>10.801707148520013</v>
      </c>
      <c r="W4970" s="58">
        <v>0.81972583148631883</v>
      </c>
      <c r="X4970" s="58">
        <v>0.68660111836576909</v>
      </c>
      <c r="Y4970" s="58">
        <v>0.8543348938692199</v>
      </c>
      <c r="Z4970" s="58">
        <v>0.92254545389750309</v>
      </c>
    </row>
    <row r="4971" spans="19:26" x14ac:dyDescent="0.2">
      <c r="S4971" s="58">
        <v>3.2026104529679382</v>
      </c>
      <c r="T4971" s="58">
        <v>4.784380808354034</v>
      </c>
      <c r="U4971" s="58">
        <v>3.6879065534305155</v>
      </c>
      <c r="V4971" s="58">
        <v>4.5797571016556304</v>
      </c>
      <c r="W4971" s="58">
        <v>0.82919158987854191</v>
      </c>
      <c r="X4971" s="58">
        <v>0.59201874884243877</v>
      </c>
      <c r="Y4971" s="58">
        <v>0.79761911519969908</v>
      </c>
      <c r="Z4971" s="58">
        <v>0.93001991855763499</v>
      </c>
    </row>
    <row r="4972" spans="19:26" x14ac:dyDescent="0.2">
      <c r="S4972" s="58">
        <v>6.3166864060476247</v>
      </c>
      <c r="T4972" s="58">
        <v>14.059822987287854</v>
      </c>
      <c r="U4972" s="58">
        <v>6.9427043759311529</v>
      </c>
      <c r="V4972" s="58">
        <v>18.214917796998037</v>
      </c>
      <c r="W4972" s="58">
        <v>0.69227773270049142</v>
      </c>
      <c r="X4972" s="58">
        <v>0.73280162428942763</v>
      </c>
      <c r="Y4972" s="58">
        <v>0.87116736953541118</v>
      </c>
      <c r="Z4972" s="58">
        <v>0.923889974591246</v>
      </c>
    </row>
    <row r="4973" spans="19:26" x14ac:dyDescent="0.2">
      <c r="S4973" s="58">
        <v>4.5141305637723885</v>
      </c>
      <c r="T4973" s="58">
        <v>8.3065711077691109</v>
      </c>
      <c r="U4973" s="58">
        <v>4.990090674315363</v>
      </c>
      <c r="V4973" s="58">
        <v>8.5237139485020421</v>
      </c>
      <c r="W4973" s="58">
        <v>0.79378105511582442</v>
      </c>
      <c r="X4973" s="58">
        <v>0.56578698321447662</v>
      </c>
      <c r="Y4973" s="58">
        <v>0.84516291180919623</v>
      </c>
      <c r="Z4973" s="58">
        <v>0.9127158858027683</v>
      </c>
    </row>
    <row r="4974" spans="19:26" x14ac:dyDescent="0.2">
      <c r="S4974" s="58">
        <v>3.5378144601574633</v>
      </c>
      <c r="T4974" s="58">
        <v>5.2709447673184675</v>
      </c>
      <c r="U4974" s="58">
        <v>3.9374632827564455</v>
      </c>
      <c r="V4974" s="58">
        <v>4.869144701545566</v>
      </c>
      <c r="W4974" s="58">
        <v>0.73165948415092963</v>
      </c>
      <c r="X4974" s="58">
        <v>0.53315894127730978</v>
      </c>
      <c r="Y4974" s="58">
        <v>0.83601584276789753</v>
      </c>
      <c r="Z4974" s="58">
        <v>0.9439666494306812</v>
      </c>
    </row>
    <row r="4975" spans="19:26" x14ac:dyDescent="0.2">
      <c r="S4975" s="58">
        <v>4.6345400428004329</v>
      </c>
      <c r="T4975" s="58">
        <v>8.8647634721262012</v>
      </c>
      <c r="U4975" s="58">
        <v>4.9910025805687939</v>
      </c>
      <c r="V4975" s="58">
        <v>9.0359995655853602</v>
      </c>
      <c r="W4975" s="58">
        <v>0.79020492807190246</v>
      </c>
      <c r="X4975" s="58">
        <v>0.80856737836842474</v>
      </c>
      <c r="Y4975" s="58">
        <v>0.829657554209838</v>
      </c>
      <c r="Z4975" s="58">
        <v>0.92997560221125475</v>
      </c>
    </row>
    <row r="4976" spans="19:26" x14ac:dyDescent="0.2">
      <c r="S4976" s="58">
        <v>4.9434450007580342</v>
      </c>
      <c r="T4976" s="58">
        <v>10.024871157291651</v>
      </c>
      <c r="U4976" s="58">
        <v>4.4727268616289244</v>
      </c>
      <c r="V4976" s="58">
        <v>7.4196323257891272</v>
      </c>
      <c r="W4976" s="58">
        <v>0.80058460473790904</v>
      </c>
      <c r="X4976" s="58">
        <v>0.6364451651876244</v>
      </c>
      <c r="Y4976" s="58">
        <v>0.84690156488333179</v>
      </c>
      <c r="Z4976" s="58">
        <v>0.91055751370342763</v>
      </c>
    </row>
    <row r="4977" spans="19:26" x14ac:dyDescent="0.2">
      <c r="S4977" s="58">
        <v>4.9273014787294471</v>
      </c>
      <c r="T4977" s="58">
        <v>10.793246142822994</v>
      </c>
      <c r="U4977" s="58">
        <v>4.6800783695325157</v>
      </c>
      <c r="V4977" s="58">
        <v>10.115245460762342</v>
      </c>
      <c r="W4977" s="58">
        <v>0.79078403142587406</v>
      </c>
      <c r="X4977" s="58">
        <v>0.72337653782340849</v>
      </c>
      <c r="Y4977" s="58">
        <v>0.78277948866124392</v>
      </c>
      <c r="Z4977" s="58">
        <v>0.90531830523406931</v>
      </c>
    </row>
    <row r="4978" spans="19:26" x14ac:dyDescent="0.2">
      <c r="S4978" s="58">
        <v>4.2773782392815898</v>
      </c>
      <c r="T4978" s="58">
        <v>8.120370738905228</v>
      </c>
      <c r="U4978" s="58">
        <v>4.2499401003672119</v>
      </c>
      <c r="V4978" s="58">
        <v>7.3711802983320807</v>
      </c>
      <c r="W4978" s="58">
        <v>0.81145928455311966</v>
      </c>
      <c r="X4978" s="58">
        <v>0.68667355911222794</v>
      </c>
      <c r="Y4978" s="58">
        <v>0.77886992485616768</v>
      </c>
      <c r="Z4978" s="58">
        <v>0.91096840531895706</v>
      </c>
    </row>
    <row r="4979" spans="19:26" x14ac:dyDescent="0.2">
      <c r="S4979" s="58">
        <v>2.8944645342464765</v>
      </c>
      <c r="T4979" s="58">
        <v>4.0479662166165618</v>
      </c>
      <c r="U4979" s="58">
        <v>2.9661523787447504</v>
      </c>
      <c r="V4979" s="58">
        <v>4.3253954934314764</v>
      </c>
      <c r="W4979" s="58">
        <v>0.87428250127593032</v>
      </c>
      <c r="X4979" s="58">
        <v>0.61689242054948956</v>
      </c>
      <c r="Y4979" s="58">
        <v>0.84678540627444177</v>
      </c>
      <c r="Z4979" s="58">
        <v>0.95075894031893249</v>
      </c>
    </row>
    <row r="4980" spans="19:26" x14ac:dyDescent="0.2">
      <c r="S4980" s="58">
        <v>5.112582438581315</v>
      </c>
      <c r="T4980" s="58">
        <v>11.250919302044968</v>
      </c>
      <c r="U4980" s="58">
        <v>5.6271847377776156</v>
      </c>
      <c r="V4980" s="58">
        <v>12.508223431183374</v>
      </c>
      <c r="W4980" s="58">
        <v>0.81463144541570587</v>
      </c>
      <c r="X4980" s="58">
        <v>0.66141471636106819</v>
      </c>
      <c r="Y4980" s="58">
        <v>0.82766734172645917</v>
      </c>
      <c r="Z4980" s="58">
        <v>0.90394431318728385</v>
      </c>
    </row>
    <row r="4981" spans="19:26" x14ac:dyDescent="0.2">
      <c r="S4981" s="58">
        <v>5.1570431841990834</v>
      </c>
      <c r="T4981" s="58">
        <v>10.154234195101068</v>
      </c>
      <c r="U4981" s="58">
        <v>4.6314347123813056</v>
      </c>
      <c r="V4981" s="58">
        <v>10.270254951276732</v>
      </c>
      <c r="W4981" s="58">
        <v>0.69841275079581977</v>
      </c>
      <c r="X4981" s="58">
        <v>0.65490908482188304</v>
      </c>
      <c r="Y4981" s="58">
        <v>0.81073051606896518</v>
      </c>
      <c r="Z4981" s="58">
        <v>0.92123016256788837</v>
      </c>
    </row>
    <row r="4982" spans="19:26" x14ac:dyDescent="0.2">
      <c r="S4982" s="58">
        <v>3.6274778661011688</v>
      </c>
      <c r="T4982" s="58">
        <v>5.7537631604634409</v>
      </c>
      <c r="U4982" s="58">
        <v>4.0210285294595263</v>
      </c>
      <c r="V4982" s="58">
        <v>6.4137223600097029</v>
      </c>
      <c r="W4982" s="58">
        <v>0.78312796924358163</v>
      </c>
      <c r="X4982" s="58">
        <v>0.62998793945788745</v>
      </c>
      <c r="Y4982" s="58">
        <v>0.80336311740553734</v>
      </c>
      <c r="Z4982" s="58">
        <v>0.93286666775257621</v>
      </c>
    </row>
    <row r="4983" spans="19:26" x14ac:dyDescent="0.2">
      <c r="S4983" s="58">
        <v>4.8215628624631872</v>
      </c>
      <c r="T4983" s="58">
        <v>9.9498190137667581</v>
      </c>
      <c r="U4983" s="58">
        <v>4.3081898154771503</v>
      </c>
      <c r="V4983" s="58">
        <v>8.3438427294918558</v>
      </c>
      <c r="W4983" s="58">
        <v>0.80928769487988017</v>
      </c>
      <c r="X4983" s="58">
        <v>0.6043054012400042</v>
      </c>
      <c r="Y4983" s="58">
        <v>0.81734861637000877</v>
      </c>
      <c r="Z4983" s="58">
        <v>0.90342621315859672</v>
      </c>
    </row>
    <row r="4984" spans="19:26" x14ac:dyDescent="0.2">
      <c r="S4984" s="58">
        <v>5.2458361634157944</v>
      </c>
      <c r="T4984" s="58">
        <v>11.971012306924196</v>
      </c>
      <c r="U4984" s="58">
        <v>6.3354124039709774</v>
      </c>
      <c r="V4984" s="58">
        <v>22.120849817293237</v>
      </c>
      <c r="W4984" s="58">
        <v>0.81921694288676439</v>
      </c>
      <c r="X4984" s="58">
        <v>0.63630212897674554</v>
      </c>
      <c r="Y4984" s="58">
        <v>0.83023180798220286</v>
      </c>
      <c r="Z4984" s="58">
        <v>0.90021328237694787</v>
      </c>
    </row>
    <row r="4985" spans="19:26" x14ac:dyDescent="0.2">
      <c r="S4985" s="58">
        <v>5.8462467976240644</v>
      </c>
      <c r="T4985" s="58">
        <v>12.66526173410424</v>
      </c>
      <c r="U4985" s="58">
        <v>5.5434826242230919</v>
      </c>
      <c r="V4985" s="58">
        <v>12.957037612584038</v>
      </c>
      <c r="W4985" s="58">
        <v>0.75090148009448221</v>
      </c>
      <c r="X4985" s="58">
        <v>0.72263817625511073</v>
      </c>
      <c r="Y4985" s="58">
        <v>0.8974499981122579</v>
      </c>
      <c r="Z4985" s="58">
        <v>0.92146048193709973</v>
      </c>
    </row>
    <row r="4986" spans="19:26" x14ac:dyDescent="0.2">
      <c r="S4986" s="58">
        <v>4.0619847459375569</v>
      </c>
      <c r="T4986" s="58">
        <v>6.5625580933010577</v>
      </c>
      <c r="U4986" s="58">
        <v>4.3197970810298312</v>
      </c>
      <c r="V4986" s="58">
        <v>6.391649325767629</v>
      </c>
      <c r="W4986" s="58">
        <v>0.72400448556825303</v>
      </c>
      <c r="X4986" s="58">
        <v>0.55286131124688853</v>
      </c>
      <c r="Y4986" s="58">
        <v>0.83530885175491609</v>
      </c>
      <c r="Z4986" s="58">
        <v>0.93375294892526117</v>
      </c>
    </row>
    <row r="4987" spans="19:26" x14ac:dyDescent="0.2">
      <c r="S4987" s="58">
        <v>5.3413192973908066</v>
      </c>
      <c r="T4987" s="58">
        <v>11.958507417834776</v>
      </c>
      <c r="U4987" s="58">
        <v>5.7583577909973647</v>
      </c>
      <c r="V4987" s="58">
        <v>15.118545989167846</v>
      </c>
      <c r="W4987" s="58">
        <v>0.787191666798851</v>
      </c>
      <c r="X4987" s="58">
        <v>0.67173290624477433</v>
      </c>
      <c r="Y4987" s="58">
        <v>0.83309052262303529</v>
      </c>
      <c r="Z4987" s="58">
        <v>0.90591385658745194</v>
      </c>
    </row>
    <row r="4988" spans="19:26" x14ac:dyDescent="0.2">
      <c r="S4988" s="58">
        <v>4.1376675781049057</v>
      </c>
      <c r="T4988" s="58">
        <v>6.9609415295009827</v>
      </c>
      <c r="U4988" s="58">
        <v>4.5981039960243892</v>
      </c>
      <c r="V4988" s="58">
        <v>6.5474852711172833</v>
      </c>
      <c r="W4988" s="58">
        <v>0.80074106087513974</v>
      </c>
      <c r="X4988" s="58">
        <v>0.61376283565266987</v>
      </c>
      <c r="Y4988" s="58">
        <v>0.87048079982326965</v>
      </c>
      <c r="Z4988" s="58">
        <v>0.93067421122521043</v>
      </c>
    </row>
    <row r="4989" spans="19:26" x14ac:dyDescent="0.2">
      <c r="S4989" s="58">
        <v>6.3966800760948566</v>
      </c>
      <c r="T4989" s="58">
        <v>14.061717673965868</v>
      </c>
      <c r="U4989" s="58">
        <v>5.6354485465176651</v>
      </c>
      <c r="V4989" s="58">
        <v>11.207507124645669</v>
      </c>
      <c r="W4989" s="58">
        <v>0.68591885221245574</v>
      </c>
      <c r="X4989" s="58">
        <v>0.67728066265010545</v>
      </c>
      <c r="Y4989" s="58">
        <v>0.87956300713560531</v>
      </c>
      <c r="Z4989" s="58">
        <v>0.9215007633109602</v>
      </c>
    </row>
    <row r="4990" spans="19:26" x14ac:dyDescent="0.2">
      <c r="S4990" s="58">
        <v>3.4878398985039873</v>
      </c>
      <c r="T4990" s="58">
        <v>5.4379590317934303</v>
      </c>
      <c r="U4990" s="58">
        <v>3.5903279852553931</v>
      </c>
      <c r="V4990" s="58">
        <v>5.4872969938239127</v>
      </c>
      <c r="W4990" s="58">
        <v>0.83340394243085925</v>
      </c>
      <c r="X4990" s="58">
        <v>0.6213020329192972</v>
      </c>
      <c r="Y4990" s="58">
        <v>0.82365908483081884</v>
      </c>
      <c r="Z4990" s="58">
        <v>0.93153434369329724</v>
      </c>
    </row>
    <row r="4991" spans="19:26" x14ac:dyDescent="0.2">
      <c r="S4991" s="58">
        <v>3.6526970245307164</v>
      </c>
      <c r="T4991" s="58">
        <v>5.6506412788423663</v>
      </c>
      <c r="U4991" s="58">
        <v>3.2954976893339762</v>
      </c>
      <c r="V4991" s="58">
        <v>5.9175098975562666</v>
      </c>
      <c r="W4991" s="58">
        <v>0.81967232852948435</v>
      </c>
      <c r="X4991" s="58">
        <v>0.60428190765228751</v>
      </c>
      <c r="Y4991" s="58">
        <v>0.88250444171302023</v>
      </c>
      <c r="Z4991" s="58">
        <v>0.94238481893946535</v>
      </c>
    </row>
    <row r="4992" spans="19:26" x14ac:dyDescent="0.2">
      <c r="S4992" s="58">
        <v>4.1621529102860677</v>
      </c>
      <c r="T4992" s="58">
        <v>6.9351787206158635</v>
      </c>
      <c r="U4992" s="58">
        <v>3.9792222616615556</v>
      </c>
      <c r="V4992" s="58">
        <v>7.1302317949481644</v>
      </c>
      <c r="W4992" s="58">
        <v>0.73764241040688694</v>
      </c>
      <c r="X4992" s="58">
        <v>0.74753189669352271</v>
      </c>
      <c r="Y4992" s="58">
        <v>0.83117741789817856</v>
      </c>
      <c r="Z4992" s="58">
        <v>0.95305717306996629</v>
      </c>
    </row>
    <row r="4993" spans="19:26" x14ac:dyDescent="0.2">
      <c r="S4993" s="58">
        <v>5.5325218431247523</v>
      </c>
      <c r="T4993" s="58">
        <v>11.058826363319843</v>
      </c>
      <c r="U4993" s="58">
        <v>5.1925012521666778</v>
      </c>
      <c r="V4993" s="58">
        <v>12.322518946969499</v>
      </c>
      <c r="W4993" s="58">
        <v>0.72125495501763215</v>
      </c>
      <c r="X4993" s="58">
        <v>0.75449108725603253</v>
      </c>
      <c r="Y4993" s="58">
        <v>0.87818716353969717</v>
      </c>
      <c r="Z4993" s="58">
        <v>0.93512008120196777</v>
      </c>
    </row>
    <row r="4994" spans="19:26" x14ac:dyDescent="0.2">
      <c r="S4994" s="58">
        <v>4.7034549140375015</v>
      </c>
      <c r="T4994" s="58">
        <v>8.860505418400777</v>
      </c>
      <c r="U4994" s="58">
        <v>5.305965176660032</v>
      </c>
      <c r="V4994" s="58">
        <v>12.177487446413135</v>
      </c>
      <c r="W4994" s="58">
        <v>0.79588372916367467</v>
      </c>
      <c r="X4994" s="58">
        <v>0.69331928171465007</v>
      </c>
      <c r="Y4994" s="58">
        <v>0.86261419044992982</v>
      </c>
      <c r="Z4994" s="58">
        <v>0.9248042308237262</v>
      </c>
    </row>
    <row r="4995" spans="19:26" x14ac:dyDescent="0.2">
      <c r="S4995" s="58">
        <v>5.5420863913275298</v>
      </c>
      <c r="T4995" s="58">
        <v>13.477690132134303</v>
      </c>
      <c r="U4995" s="58">
        <v>5.0215539900412303</v>
      </c>
      <c r="V4995" s="58">
        <v>12.667361446174144</v>
      </c>
      <c r="W4995" s="58">
        <v>0.79064954510820695</v>
      </c>
      <c r="X4995" s="58">
        <v>0.63454841761436664</v>
      </c>
      <c r="Y4995" s="58">
        <v>0.81888324196473528</v>
      </c>
      <c r="Z4995" s="58">
        <v>0.89769089913338496</v>
      </c>
    </row>
    <row r="4996" spans="19:26" x14ac:dyDescent="0.2">
      <c r="S4996" s="58">
        <v>3.5989847541721067</v>
      </c>
      <c r="T4996" s="58">
        <v>5.9030541368969107</v>
      </c>
      <c r="U4996" s="58">
        <v>3.4299128152788856</v>
      </c>
      <c r="V4996" s="58">
        <v>4.8028075493268307</v>
      </c>
      <c r="W4996" s="58">
        <v>0.87424089877101629</v>
      </c>
      <c r="X4996" s="58">
        <v>0.75154914839803988</v>
      </c>
      <c r="Y4996" s="58">
        <v>0.80510518827204902</v>
      </c>
      <c r="Z4996" s="58">
        <v>0.93041625225079916</v>
      </c>
    </row>
    <row r="4997" spans="19:26" x14ac:dyDescent="0.2">
      <c r="S4997" s="58">
        <v>4.765579689535036</v>
      </c>
      <c r="T4997" s="58">
        <v>8.9243223274472694</v>
      </c>
      <c r="U4997" s="58">
        <v>4.6111522165648653</v>
      </c>
      <c r="V4997" s="58">
        <v>8.1712335466457535</v>
      </c>
      <c r="W4997" s="58">
        <v>0.73897087898664193</v>
      </c>
      <c r="X4997" s="58">
        <v>0.70773878745171714</v>
      </c>
      <c r="Y4997" s="58">
        <v>0.82853104207683326</v>
      </c>
      <c r="Z4997" s="58">
        <v>0.92929521809554316</v>
      </c>
    </row>
    <row r="4998" spans="19:26" x14ac:dyDescent="0.2">
      <c r="S4998" s="58">
        <v>4.6319107284916674</v>
      </c>
      <c r="T4998" s="58">
        <v>8.9355471596037219</v>
      </c>
      <c r="U4998" s="58">
        <v>5.0000737819908636</v>
      </c>
      <c r="V4998" s="58">
        <v>9.8817280410793789</v>
      </c>
      <c r="W4998" s="58">
        <v>0.7882060993074782</v>
      </c>
      <c r="X4998" s="58">
        <v>0.61637782556798049</v>
      </c>
      <c r="Y4998" s="58">
        <v>0.82009736620978202</v>
      </c>
      <c r="Z4998" s="58">
        <v>0.91112519965458105</v>
      </c>
    </row>
    <row r="4999" spans="19:26" x14ac:dyDescent="0.2">
      <c r="S4999" s="58">
        <v>4.2908847461351183</v>
      </c>
      <c r="T4999" s="58">
        <v>7.5521477963849488</v>
      </c>
      <c r="U4999" s="58">
        <v>4.564315591097853</v>
      </c>
      <c r="V4999" s="58">
        <v>7.056043954022428</v>
      </c>
      <c r="W4999" s="58">
        <v>0.82928726768286443</v>
      </c>
      <c r="X4999" s="58">
        <v>0.72054448704557561</v>
      </c>
      <c r="Y4999" s="58">
        <v>0.87387713023007585</v>
      </c>
      <c r="Z4999" s="58">
        <v>0.93394276639613527</v>
      </c>
    </row>
    <row r="5000" spans="19:26" x14ac:dyDescent="0.2">
      <c r="S5000" s="58">
        <v>4.4638070894436979</v>
      </c>
      <c r="T5000" s="58">
        <v>8.0746437435548231</v>
      </c>
      <c r="U5000" s="58">
        <v>4.4969670850238872</v>
      </c>
      <c r="V5000" s="58">
        <v>8.1182423155546175</v>
      </c>
      <c r="W5000" s="58">
        <v>0.82931659088338583</v>
      </c>
      <c r="X5000" s="58">
        <v>0.69835927297611833</v>
      </c>
      <c r="Y5000" s="58">
        <v>0.88269296317868218</v>
      </c>
      <c r="Z5000" s="58">
        <v>0.92907974063899912</v>
      </c>
    </row>
    <row r="5001" spans="19:26" x14ac:dyDescent="0.2">
      <c r="S5001" s="58">
        <v>3.8066525835907465</v>
      </c>
      <c r="T5001" s="58">
        <v>6.2124131961392672</v>
      </c>
      <c r="U5001" s="58">
        <v>3.8177916198498472</v>
      </c>
      <c r="V5001" s="58">
        <v>6.4766909481557082</v>
      </c>
      <c r="W5001" s="58">
        <v>0.78487390365364784</v>
      </c>
      <c r="X5001" s="58">
        <v>0.67341713108136914</v>
      </c>
      <c r="Y5001" s="58">
        <v>0.81319395300232633</v>
      </c>
      <c r="Z5001" s="58">
        <v>0.93549337860952908</v>
      </c>
    </row>
    <row r="5002" spans="19:26" x14ac:dyDescent="0.2">
      <c r="S5002" s="58">
        <v>3.4373640294374197</v>
      </c>
      <c r="T5002" s="58">
        <v>5.4768955133851307</v>
      </c>
      <c r="U5002" s="58">
        <v>3.2374180976965437</v>
      </c>
      <c r="V5002" s="58">
        <v>5.116033076201659</v>
      </c>
      <c r="W5002" s="58">
        <v>0.8457001187488975</v>
      </c>
      <c r="X5002" s="58">
        <v>0.78758239936458341</v>
      </c>
      <c r="Y5002" s="58">
        <v>0.77978916401087139</v>
      </c>
      <c r="Z5002" s="58">
        <v>0.93641342781809778</v>
      </c>
    </row>
    <row r="5003" spans="19:26" x14ac:dyDescent="0.2">
      <c r="S5003" s="58">
        <v>3.3726783232392892</v>
      </c>
      <c r="T5003" s="58">
        <v>5.2725485782035886</v>
      </c>
      <c r="U5003" s="58">
        <v>3.5448512031206629</v>
      </c>
      <c r="V5003" s="58">
        <v>5.8880617182490864</v>
      </c>
      <c r="W5003" s="58">
        <v>0.845687275470971</v>
      </c>
      <c r="X5003" s="58">
        <v>0.67224179941413464</v>
      </c>
      <c r="Y5003" s="58">
        <v>0.78805333630864616</v>
      </c>
      <c r="Z5003" s="58">
        <v>0.92887151582760574</v>
      </c>
    </row>
    <row r="5004" spans="19:26" x14ac:dyDescent="0.2">
      <c r="S5004" s="58">
        <v>3.9922754822302298</v>
      </c>
      <c r="T5004" s="58">
        <v>6.6418325233065678</v>
      </c>
      <c r="U5004" s="58">
        <v>3.4779418103909157</v>
      </c>
      <c r="V5004" s="58">
        <v>6.6881239041152147</v>
      </c>
      <c r="W5004" s="58">
        <v>0.78999402544892994</v>
      </c>
      <c r="X5004" s="58">
        <v>0.68056435826229689</v>
      </c>
      <c r="Y5004" s="58">
        <v>0.83930379086450912</v>
      </c>
      <c r="Z5004" s="58">
        <v>0.93735279600918886</v>
      </c>
    </row>
    <row r="5005" spans="19:26" x14ac:dyDescent="0.2">
      <c r="S5005" s="58">
        <v>6.1846469409561138</v>
      </c>
      <c r="T5005" s="58">
        <v>16.193965894088976</v>
      </c>
      <c r="U5005" s="58">
        <v>5.9050751748403121</v>
      </c>
      <c r="V5005" s="58">
        <v>15.655065773082757</v>
      </c>
      <c r="W5005" s="58">
        <v>0.7606161170286021</v>
      </c>
      <c r="X5005" s="58">
        <v>0.74391196900405931</v>
      </c>
      <c r="Y5005" s="58">
        <v>0.84459983356907209</v>
      </c>
      <c r="Z5005" s="58">
        <v>0.90389374555798541</v>
      </c>
    </row>
    <row r="5006" spans="19:26" x14ac:dyDescent="0.2">
      <c r="S5006" s="58">
        <v>5.9903233504742985</v>
      </c>
      <c r="T5006" s="58">
        <v>15.262354262231481</v>
      </c>
      <c r="U5006" s="58">
        <v>6.588623800223159</v>
      </c>
      <c r="V5006" s="58">
        <v>17.442693560667781</v>
      </c>
      <c r="W5006" s="58">
        <v>0.68717872034956218</v>
      </c>
      <c r="X5006" s="58">
        <v>0.70942970533252425</v>
      </c>
      <c r="Y5006" s="58">
        <v>0.76803366260200812</v>
      </c>
      <c r="Z5006" s="58">
        <v>0.90250031675811959</v>
      </c>
    </row>
    <row r="5007" spans="19:26" x14ac:dyDescent="0.2">
      <c r="S5007" s="58">
        <v>5.6535495999395771</v>
      </c>
      <c r="T5007" s="58">
        <v>13.527358788745087</v>
      </c>
      <c r="U5007" s="58">
        <v>4.7143583852541369</v>
      </c>
      <c r="V5007" s="58">
        <v>12.122015581109709</v>
      </c>
      <c r="W5007" s="58">
        <v>0.80258965968547347</v>
      </c>
      <c r="X5007" s="58">
        <v>0.76359645409230836</v>
      </c>
      <c r="Y5007" s="58">
        <v>0.854156031082006</v>
      </c>
      <c r="Z5007" s="58">
        <v>0.90828823277344728</v>
      </c>
    </row>
    <row r="5008" spans="19:26" x14ac:dyDescent="0.2">
      <c r="S5008" s="58">
        <v>5.1796477413480986</v>
      </c>
      <c r="T5008" s="58">
        <v>10.855694637197004</v>
      </c>
      <c r="U5008" s="58">
        <v>5.4000346527071912</v>
      </c>
      <c r="V5008" s="58">
        <v>8.3130336391152628</v>
      </c>
      <c r="W5008" s="58">
        <v>0.75491699228351705</v>
      </c>
      <c r="X5008" s="58">
        <v>0.68539535033537624</v>
      </c>
      <c r="Y5008" s="58">
        <v>0.82389152457860493</v>
      </c>
      <c r="Z5008" s="58">
        <v>0.9134743838637549</v>
      </c>
    </row>
    <row r="5009" spans="19:26" x14ac:dyDescent="0.2">
      <c r="S5009" s="58">
        <v>4.64360785196659</v>
      </c>
      <c r="T5009" s="58">
        <v>8.5522827819863867</v>
      </c>
      <c r="U5009" s="58">
        <v>4.9660512092558609</v>
      </c>
      <c r="V5009" s="58">
        <v>11.053497431792872</v>
      </c>
      <c r="W5009" s="58">
        <v>0.76126909056915704</v>
      </c>
      <c r="X5009" s="58">
        <v>0.68697633631780453</v>
      </c>
      <c r="Y5009" s="58">
        <v>0.84211793070313767</v>
      </c>
      <c r="Z5009" s="58">
        <v>0.92818225130934795</v>
      </c>
    </row>
    <row r="5010" spans="19:26" x14ac:dyDescent="0.2">
      <c r="S5010" s="58">
        <v>6.532533230693339</v>
      </c>
      <c r="T5010" s="58">
        <v>17.322162534737522</v>
      </c>
      <c r="U5010" s="58">
        <v>6.1297641500942319</v>
      </c>
      <c r="V5010" s="58">
        <v>13.769400818507796</v>
      </c>
      <c r="W5010" s="58">
        <v>0.72609547102641969</v>
      </c>
      <c r="X5010" s="58">
        <v>0.72793860108745634</v>
      </c>
      <c r="Y5010" s="58">
        <v>0.84639947287910233</v>
      </c>
      <c r="Z5010" s="58">
        <v>0.90488909592002065</v>
      </c>
    </row>
    <row r="5011" spans="19:26" x14ac:dyDescent="0.2">
      <c r="S5011" s="58">
        <v>4.3271530185460199</v>
      </c>
      <c r="T5011" s="58">
        <v>7.840023880627518</v>
      </c>
      <c r="U5011" s="58">
        <v>4.1138321023513509</v>
      </c>
      <c r="V5011" s="58">
        <v>6.8811161475802951</v>
      </c>
      <c r="W5011" s="58">
        <v>0.78306159459285996</v>
      </c>
      <c r="X5011" s="58">
        <v>0.59750915237610347</v>
      </c>
      <c r="Y5011" s="58">
        <v>0.8128484434507971</v>
      </c>
      <c r="Z5011" s="58">
        <v>0.91455289862839173</v>
      </c>
    </row>
    <row r="5012" spans="19:26" x14ac:dyDescent="0.2">
      <c r="S5012" s="58">
        <v>4.3430382272714017</v>
      </c>
      <c r="T5012" s="58">
        <v>8.0095618115200882</v>
      </c>
      <c r="U5012" s="58">
        <v>4.0660218096524163</v>
      </c>
      <c r="V5012" s="58">
        <v>6.9623777833799263</v>
      </c>
      <c r="W5012" s="58">
        <v>0.81397286596386254</v>
      </c>
      <c r="X5012" s="58">
        <v>0.74481690029662495</v>
      </c>
      <c r="Y5012" s="58">
        <v>0.82154161822028116</v>
      </c>
      <c r="Z5012" s="58">
        <v>0.9245248796621619</v>
      </c>
    </row>
    <row r="5013" spans="19:26" x14ac:dyDescent="0.2">
      <c r="S5013" s="58">
        <v>4.2499697099163054</v>
      </c>
      <c r="T5013" s="58">
        <v>6.8711118900229566</v>
      </c>
      <c r="U5013" s="58">
        <v>4.6121328734559661</v>
      </c>
      <c r="V5013" s="58">
        <v>7.2485745188603676</v>
      </c>
      <c r="W5013" s="58">
        <v>0.67063400159699937</v>
      </c>
      <c r="X5013" s="58">
        <v>0.6128944737035521</v>
      </c>
      <c r="Y5013" s="58">
        <v>0.81500174534768466</v>
      </c>
      <c r="Z5013" s="58">
        <v>0.94997675221087552</v>
      </c>
    </row>
    <row r="5014" spans="19:26" x14ac:dyDescent="0.2">
      <c r="S5014" s="58">
        <v>7.1019747464245579</v>
      </c>
      <c r="T5014" s="58">
        <v>25.518658988063141</v>
      </c>
      <c r="U5014" s="58">
        <v>6.6813293857708054</v>
      </c>
      <c r="V5014" s="58">
        <v>27.714190599229077</v>
      </c>
      <c r="W5014" s="58">
        <v>0.75051112101097583</v>
      </c>
      <c r="X5014" s="58">
        <v>0.75668231721671919</v>
      </c>
      <c r="Y5014" s="58">
        <v>0.82790282795996462</v>
      </c>
      <c r="Z5014" s="58">
        <v>0.89106754650033126</v>
      </c>
    </row>
    <row r="5015" spans="19:26" x14ac:dyDescent="0.2">
      <c r="S5015" s="58">
        <v>8.7029092527810548</v>
      </c>
      <c r="T5015" s="58">
        <v>69.10590142386107</v>
      </c>
      <c r="U5015" s="58">
        <v>9.5125754083375575</v>
      </c>
      <c r="V5015" s="58">
        <v>98.397433261317275</v>
      </c>
      <c r="W5015" s="58">
        <v>0.74479620558193116</v>
      </c>
      <c r="X5015" s="58">
        <v>0.69107152063110433</v>
      </c>
      <c r="Y5015" s="58">
        <v>0.83451943585687005</v>
      </c>
      <c r="Z5015" s="58">
        <v>0.87672392274768374</v>
      </c>
    </row>
    <row r="5016" spans="19:26" x14ac:dyDescent="0.2">
      <c r="S5016" s="58">
        <v>3.3040345876118749</v>
      </c>
      <c r="T5016" s="58">
        <v>5.0213028097158405</v>
      </c>
      <c r="U5016" s="58">
        <v>2.9313485256501775</v>
      </c>
      <c r="V5016" s="58">
        <v>4.6692314911871531</v>
      </c>
      <c r="W5016" s="58">
        <v>0.83296386326519567</v>
      </c>
      <c r="X5016" s="58">
        <v>0.65216950813640817</v>
      </c>
      <c r="Y5016" s="58">
        <v>0.80504980589855435</v>
      </c>
      <c r="Z5016" s="58">
        <v>0.93606200664338013</v>
      </c>
    </row>
    <row r="5017" spans="19:26" x14ac:dyDescent="0.2">
      <c r="S5017" s="58">
        <v>6.0212479964076788</v>
      </c>
      <c r="T5017" s="58">
        <v>13.732707983999129</v>
      </c>
      <c r="U5017" s="58">
        <v>6.6666910769778918</v>
      </c>
      <c r="V5017" s="58">
        <v>16.417855454798996</v>
      </c>
      <c r="W5017" s="58">
        <v>0.7153085910257555</v>
      </c>
      <c r="X5017" s="58">
        <v>0.57230230894579948</v>
      </c>
      <c r="Y5017" s="58">
        <v>0.84904950463672157</v>
      </c>
      <c r="Z5017" s="58">
        <v>0.90412575104819526</v>
      </c>
    </row>
    <row r="5018" spans="19:26" x14ac:dyDescent="0.2">
      <c r="S5018" s="58">
        <v>4.809475525564789</v>
      </c>
      <c r="T5018" s="58">
        <v>9.2759829197739254</v>
      </c>
      <c r="U5018" s="58">
        <v>4.1769428694064104</v>
      </c>
      <c r="V5018" s="58">
        <v>6.8629136265744117</v>
      </c>
      <c r="W5018" s="58">
        <v>0.80233185095416504</v>
      </c>
      <c r="X5018" s="58">
        <v>0.5893514066038702</v>
      </c>
      <c r="Y5018" s="58">
        <v>0.86679432875668827</v>
      </c>
      <c r="Z5018" s="58">
        <v>0.91228582630138266</v>
      </c>
    </row>
    <row r="5019" spans="19:26" x14ac:dyDescent="0.2">
      <c r="S5019" s="58">
        <v>4.9752051365992571</v>
      </c>
      <c r="T5019" s="58">
        <v>9.4101864370053949</v>
      </c>
      <c r="U5019" s="58">
        <v>4.4671640191190729</v>
      </c>
      <c r="V5019" s="58">
        <v>9.4453913283329349</v>
      </c>
      <c r="W5019" s="58">
        <v>0.71581489605418136</v>
      </c>
      <c r="X5019" s="58">
        <v>0.7243548006588918</v>
      </c>
      <c r="Y5019" s="58">
        <v>0.83210643182684207</v>
      </c>
      <c r="Z5019" s="58">
        <v>0.93368082185643209</v>
      </c>
    </row>
    <row r="5020" spans="19:26" x14ac:dyDescent="0.2">
      <c r="S5020" s="58">
        <v>5.3810133220914302</v>
      </c>
      <c r="T5020" s="58">
        <v>11.497629193420012</v>
      </c>
      <c r="U5020" s="58">
        <v>5.3134353198293853</v>
      </c>
      <c r="V5020" s="58">
        <v>11.669244134611754</v>
      </c>
      <c r="W5020" s="58">
        <v>0.78795267454866758</v>
      </c>
      <c r="X5020" s="58">
        <v>0.65993836289994812</v>
      </c>
      <c r="Y5020" s="58">
        <v>0.87220548671518372</v>
      </c>
      <c r="Z5020" s="58">
        <v>0.91171827217936097</v>
      </c>
    </row>
    <row r="5021" spans="19:26" x14ac:dyDescent="0.2">
      <c r="S5021" s="58">
        <v>5.1972061145246879</v>
      </c>
      <c r="T5021" s="58">
        <v>10.610133093478742</v>
      </c>
      <c r="U5021" s="58">
        <v>5.3072893005852313</v>
      </c>
      <c r="V5021" s="58">
        <v>15.928859386980021</v>
      </c>
      <c r="W5021" s="58">
        <v>0.73102863669905993</v>
      </c>
      <c r="X5021" s="58">
        <v>0.61703501208389822</v>
      </c>
      <c r="Y5021" s="58">
        <v>0.82304321876242703</v>
      </c>
      <c r="Z5021" s="58">
        <v>0.91209462259624108</v>
      </c>
    </row>
    <row r="5022" spans="19:26" x14ac:dyDescent="0.2">
      <c r="S5022" s="58">
        <v>4.1238335218286801</v>
      </c>
      <c r="T5022" s="58">
        <v>7.0946499020807687</v>
      </c>
      <c r="U5022" s="58">
        <v>3.845769591098664</v>
      </c>
      <c r="V5022" s="58">
        <v>5.9660055058472041</v>
      </c>
      <c r="W5022" s="58">
        <v>0.79345242333879462</v>
      </c>
      <c r="X5022" s="58">
        <v>0.5685224495489003</v>
      </c>
      <c r="Y5022" s="58">
        <v>0.83190638211473078</v>
      </c>
      <c r="Z5022" s="58">
        <v>0.91817715796510546</v>
      </c>
    </row>
    <row r="5023" spans="19:26" x14ac:dyDescent="0.2">
      <c r="S5023" s="58">
        <v>3.4676612628471783</v>
      </c>
      <c r="T5023" s="58">
        <v>5.3506534127494474</v>
      </c>
      <c r="U5023" s="58">
        <v>3.4752270724130425</v>
      </c>
      <c r="V5023" s="58">
        <v>5.7807770181319906</v>
      </c>
      <c r="W5023" s="58">
        <v>0.81480409882991311</v>
      </c>
      <c r="X5023" s="58">
        <v>0.61449452479979538</v>
      </c>
      <c r="Y5023" s="58">
        <v>0.82181408668736311</v>
      </c>
      <c r="Z5023" s="58">
        <v>0.93436459612261247</v>
      </c>
    </row>
    <row r="5024" spans="19:26" x14ac:dyDescent="0.2">
      <c r="S5024" s="58">
        <v>6.3104591470947975</v>
      </c>
      <c r="T5024" s="58">
        <v>14.251865678900081</v>
      </c>
      <c r="U5024" s="58">
        <v>6.1335292953811464</v>
      </c>
      <c r="V5024" s="58">
        <v>12.844728560056229</v>
      </c>
      <c r="W5024" s="58">
        <v>0.69142217500592129</v>
      </c>
      <c r="X5024" s="58">
        <v>0.59302015638191607</v>
      </c>
      <c r="Y5024" s="58">
        <v>0.86093951125213697</v>
      </c>
      <c r="Z5024" s="58">
        <v>0.90941515698617414</v>
      </c>
    </row>
    <row r="5025" spans="19:26" x14ac:dyDescent="0.2">
      <c r="S5025" s="58">
        <v>4.4067659072152701</v>
      </c>
      <c r="T5025" s="58">
        <v>7.7640996172785401</v>
      </c>
      <c r="U5025" s="58">
        <v>4.1939259969128262</v>
      </c>
      <c r="V5025" s="58">
        <v>5.5904158610386068</v>
      </c>
      <c r="W5025" s="58">
        <v>0.77523070435225772</v>
      </c>
      <c r="X5025" s="58">
        <v>0.62440310819498024</v>
      </c>
      <c r="Y5025" s="58">
        <v>0.85305004185134081</v>
      </c>
      <c r="Z5025" s="58">
        <v>0.92652471087844857</v>
      </c>
    </row>
    <row r="5026" spans="19:26" x14ac:dyDescent="0.2">
      <c r="S5026" s="58">
        <v>4.7533203443878378</v>
      </c>
      <c r="T5026" s="58">
        <v>9.0344370318610796</v>
      </c>
      <c r="U5026" s="58">
        <v>4.5126712794468196</v>
      </c>
      <c r="V5026" s="58">
        <v>7.358114385913618</v>
      </c>
      <c r="W5026" s="58">
        <v>0.75376101849171118</v>
      </c>
      <c r="X5026" s="58">
        <v>0.71271489842655267</v>
      </c>
      <c r="Y5026" s="58">
        <v>0.82689444380353216</v>
      </c>
      <c r="Z5026" s="58">
        <v>0.9258642074410337</v>
      </c>
    </row>
    <row r="5027" spans="19:26" x14ac:dyDescent="0.2">
      <c r="S5027" s="58">
        <v>5.2120667104785463</v>
      </c>
      <c r="T5027" s="58">
        <v>11.577225194212483</v>
      </c>
      <c r="U5027" s="58">
        <v>4.932579344503802</v>
      </c>
      <c r="V5027" s="58">
        <v>10.251899208127627</v>
      </c>
      <c r="W5027" s="58">
        <v>0.83386473419489537</v>
      </c>
      <c r="X5027" s="58">
        <v>0.73754293563521922</v>
      </c>
      <c r="Y5027" s="58">
        <v>0.8533458011221362</v>
      </c>
      <c r="Z5027" s="58">
        <v>0.90936218318081308</v>
      </c>
    </row>
    <row r="5028" spans="19:26" x14ac:dyDescent="0.2">
      <c r="S5028" s="58">
        <v>5.1800469004261673</v>
      </c>
      <c r="T5028" s="58">
        <v>10.932547797965963</v>
      </c>
      <c r="U5028" s="58">
        <v>4.9894282854952881</v>
      </c>
      <c r="V5028" s="58">
        <v>9.3476550098204338</v>
      </c>
      <c r="W5028" s="58">
        <v>0.77391455212500204</v>
      </c>
      <c r="X5028" s="58">
        <v>0.74181686731790353</v>
      </c>
      <c r="Y5028" s="58">
        <v>0.83546521880144986</v>
      </c>
      <c r="Z5028" s="58">
        <v>0.91680603045525333</v>
      </c>
    </row>
    <row r="5029" spans="19:26" x14ac:dyDescent="0.2">
      <c r="S5029" s="58">
        <v>3.1308419492350774</v>
      </c>
      <c r="T5029" s="58">
        <v>4.5628748658583884</v>
      </c>
      <c r="U5029" s="58">
        <v>3.0391807838933547</v>
      </c>
      <c r="V5029" s="58">
        <v>4.5574810643825021</v>
      </c>
      <c r="W5029" s="58">
        <v>0.81490184862385306</v>
      </c>
      <c r="X5029" s="58">
        <v>0.64860939620620373</v>
      </c>
      <c r="Y5029" s="58">
        <v>0.81072841614334701</v>
      </c>
      <c r="Z5029" s="58">
        <v>0.94759137800372961</v>
      </c>
    </row>
    <row r="5030" spans="19:26" x14ac:dyDescent="0.2">
      <c r="S5030" s="58">
        <v>5.3004434560322471</v>
      </c>
      <c r="T5030" s="58">
        <v>12.903193949216162</v>
      </c>
      <c r="U5030" s="58">
        <v>5.3371982978605272</v>
      </c>
      <c r="V5030" s="58">
        <v>14.935914149044926</v>
      </c>
      <c r="W5030" s="58">
        <v>0.78897470618945476</v>
      </c>
      <c r="X5030" s="58">
        <v>0.63122626978693275</v>
      </c>
      <c r="Y5030" s="58">
        <v>0.78193032408843555</v>
      </c>
      <c r="Z5030" s="58">
        <v>0.89474289773783322</v>
      </c>
    </row>
    <row r="5031" spans="19:26" x14ac:dyDescent="0.2">
      <c r="S5031" s="58">
        <v>5.6558704192309195</v>
      </c>
      <c r="T5031" s="58">
        <v>11.657874796610294</v>
      </c>
      <c r="U5031" s="58">
        <v>5.4836056515130984</v>
      </c>
      <c r="V5031" s="58">
        <v>11.406958391007906</v>
      </c>
      <c r="W5031" s="58">
        <v>0.69316331447019697</v>
      </c>
      <c r="X5031" s="58">
        <v>0.67006108526027197</v>
      </c>
      <c r="Y5031" s="58">
        <v>0.8402447924555807</v>
      </c>
      <c r="Z5031" s="58">
        <v>0.92231289372421243</v>
      </c>
    </row>
    <row r="5032" spans="19:26" x14ac:dyDescent="0.2">
      <c r="S5032" s="58">
        <v>3.3310022430689474</v>
      </c>
      <c r="T5032" s="58">
        <v>4.9290425082365292</v>
      </c>
      <c r="U5032" s="58">
        <v>3.6019682646155986</v>
      </c>
      <c r="V5032" s="58">
        <v>4.4168449645386341</v>
      </c>
      <c r="W5032" s="58">
        <v>0.78641593079731065</v>
      </c>
      <c r="X5032" s="58">
        <v>0.60904209316123259</v>
      </c>
      <c r="Y5032" s="58">
        <v>0.83205607440184026</v>
      </c>
      <c r="Z5032" s="58">
        <v>0.94787082695625879</v>
      </c>
    </row>
    <row r="5033" spans="19:26" x14ac:dyDescent="0.2">
      <c r="S5033" s="58">
        <v>3.5683268167397308</v>
      </c>
      <c r="T5033" s="58">
        <v>5.7269297969424882</v>
      </c>
      <c r="U5033" s="58">
        <v>3.1256551076696892</v>
      </c>
      <c r="V5033" s="58">
        <v>5.3683679731466842</v>
      </c>
      <c r="W5033" s="58">
        <v>0.79256204418943998</v>
      </c>
      <c r="X5033" s="58">
        <v>0.6513440409615926</v>
      </c>
      <c r="Y5033" s="58">
        <v>0.77690217779671755</v>
      </c>
      <c r="Z5033" s="58">
        <v>0.927173486070345</v>
      </c>
    </row>
    <row r="5034" spans="19:26" x14ac:dyDescent="0.2">
      <c r="S5034" s="58">
        <v>6.6306564857679211</v>
      </c>
      <c r="T5034" s="58">
        <v>20.694144519042805</v>
      </c>
      <c r="U5034" s="58">
        <v>6.2396225578943403</v>
      </c>
      <c r="V5034" s="58">
        <v>19.713550408718326</v>
      </c>
      <c r="W5034" s="58">
        <v>0.77403293752426106</v>
      </c>
      <c r="X5034" s="58">
        <v>0.71415851484831361</v>
      </c>
      <c r="Y5034" s="58">
        <v>0.84048865608081236</v>
      </c>
      <c r="Z5034" s="58">
        <v>0.89361717547566044</v>
      </c>
    </row>
    <row r="5035" spans="19:26" x14ac:dyDescent="0.2">
      <c r="S5035" s="58">
        <v>4.6970177611759159</v>
      </c>
      <c r="T5035" s="58">
        <v>8.5441404121136202</v>
      </c>
      <c r="U5035" s="58">
        <v>5.3294989386948854</v>
      </c>
      <c r="V5035" s="58">
        <v>10.12027989613091</v>
      </c>
      <c r="W5035" s="58">
        <v>0.7278922197254829</v>
      </c>
      <c r="X5035" s="58">
        <v>0.56789619540660363</v>
      </c>
      <c r="Y5035" s="58">
        <v>0.83227238461445807</v>
      </c>
      <c r="Z5035" s="58">
        <v>0.91928660678807028</v>
      </c>
    </row>
    <row r="5036" spans="19:26" x14ac:dyDescent="0.2">
      <c r="S5036" s="58">
        <v>5.3381310262867077</v>
      </c>
      <c r="T5036" s="58">
        <v>12.182498595986917</v>
      </c>
      <c r="U5036" s="58">
        <v>5.110041034670818</v>
      </c>
      <c r="V5036" s="58">
        <v>12.387614372724713</v>
      </c>
      <c r="W5036" s="58">
        <v>0.81848537021056289</v>
      </c>
      <c r="X5036" s="58">
        <v>0.60881787646661867</v>
      </c>
      <c r="Y5036" s="58">
        <v>0.84520898184370297</v>
      </c>
      <c r="Z5036" s="58">
        <v>0.89964526254552613</v>
      </c>
    </row>
    <row r="5037" spans="19:26" x14ac:dyDescent="0.2">
      <c r="S5037" s="58">
        <v>4.9216932365956838</v>
      </c>
      <c r="T5037" s="58">
        <v>10.759497179932566</v>
      </c>
      <c r="U5037" s="58">
        <v>4.5968283500368896</v>
      </c>
      <c r="V5037" s="58">
        <v>13.418112449115124</v>
      </c>
      <c r="W5037" s="58">
        <v>0.86328947858268801</v>
      </c>
      <c r="X5037" s="58">
        <v>0.79090895839112474</v>
      </c>
      <c r="Y5037" s="58">
        <v>0.83087072756670366</v>
      </c>
      <c r="Z5037" s="58">
        <v>0.90961568340086507</v>
      </c>
    </row>
    <row r="5038" spans="19:26" x14ac:dyDescent="0.2">
      <c r="S5038" s="58">
        <v>4.5519827553034942</v>
      </c>
      <c r="T5038" s="58">
        <v>8.1377226384394028</v>
      </c>
      <c r="U5038" s="58">
        <v>4.2278628630273749</v>
      </c>
      <c r="V5038" s="58">
        <v>7.0801907433300943</v>
      </c>
      <c r="W5038" s="58">
        <v>0.75802715871806103</v>
      </c>
      <c r="X5038" s="58">
        <v>0.74774019759917099</v>
      </c>
      <c r="Y5038" s="58">
        <v>0.85139810281860051</v>
      </c>
      <c r="Z5038" s="58">
        <v>0.94092439992033516</v>
      </c>
    </row>
    <row r="5039" spans="19:26" x14ac:dyDescent="0.2">
      <c r="S5039" s="58">
        <v>3.5513930075755265</v>
      </c>
      <c r="T5039" s="58">
        <v>5.559878760981138</v>
      </c>
      <c r="U5039" s="58">
        <v>3.4088390731820053</v>
      </c>
      <c r="V5039" s="58">
        <v>4.7946184473119873</v>
      </c>
      <c r="W5039" s="58">
        <v>0.7993588321193017</v>
      </c>
      <c r="X5039" s="58">
        <v>0.57401837287872348</v>
      </c>
      <c r="Y5039" s="58">
        <v>0.81297127036846928</v>
      </c>
      <c r="Z5039" s="58">
        <v>0.92717705664252104</v>
      </c>
    </row>
    <row r="5040" spans="19:26" x14ac:dyDescent="0.2">
      <c r="S5040" s="58">
        <v>2.8107263313579129</v>
      </c>
      <c r="T5040" s="58">
        <v>3.8505076938146652</v>
      </c>
      <c r="U5040" s="58">
        <v>3.0190448499413329</v>
      </c>
      <c r="V5040" s="58">
        <v>4.2194335118246826</v>
      </c>
      <c r="W5040" s="58">
        <v>0.77430412815870819</v>
      </c>
      <c r="X5040" s="58">
        <v>0.57055626389700076</v>
      </c>
      <c r="Y5040" s="58">
        <v>0.79308974546662181</v>
      </c>
      <c r="Z5040" s="58">
        <v>0.95170338733762383</v>
      </c>
    </row>
    <row r="5041" spans="19:26" x14ac:dyDescent="0.2">
      <c r="S5041" s="58">
        <v>5.366720108776053</v>
      </c>
      <c r="T5041" s="58">
        <v>11.645840638704497</v>
      </c>
      <c r="U5041" s="58">
        <v>5.5397847669268154</v>
      </c>
      <c r="V5041" s="58">
        <v>13.37623638256373</v>
      </c>
      <c r="W5041" s="58">
        <v>0.75689199636553439</v>
      </c>
      <c r="X5041" s="58">
        <v>0.67824198475075703</v>
      </c>
      <c r="Y5041" s="58">
        <v>0.83113737497098517</v>
      </c>
      <c r="Z5041" s="58">
        <v>0.91076927020696929</v>
      </c>
    </row>
    <row r="5042" spans="19:26" x14ac:dyDescent="0.2">
      <c r="S5042" s="58">
        <v>6.340580115176663</v>
      </c>
      <c r="T5042" s="58">
        <v>14.357290742776144</v>
      </c>
      <c r="U5042" s="58">
        <v>6.5736349137152379</v>
      </c>
      <c r="V5042" s="58">
        <v>13.711151873259487</v>
      </c>
      <c r="W5042" s="58">
        <v>0.70189319445024068</v>
      </c>
      <c r="X5042" s="58">
        <v>0.69530612893042076</v>
      </c>
      <c r="Y5042" s="58">
        <v>0.87595580617549718</v>
      </c>
      <c r="Z5042" s="58">
        <v>0.91827051770557533</v>
      </c>
    </row>
    <row r="5043" spans="19:26" x14ac:dyDescent="0.2">
      <c r="S5043" s="58">
        <v>5.2262776186423299</v>
      </c>
      <c r="T5043" s="58">
        <v>9.9855558124367789</v>
      </c>
      <c r="U5043" s="58">
        <v>5.1342118462819775</v>
      </c>
      <c r="V5043" s="58">
        <v>9.0001893863920301</v>
      </c>
      <c r="W5043" s="58">
        <v>0.68100859987870921</v>
      </c>
      <c r="X5043" s="58">
        <v>0.75670113709758036</v>
      </c>
      <c r="Y5043" s="58">
        <v>0.82331090758213876</v>
      </c>
      <c r="Z5043" s="58">
        <v>0.94039413551616324</v>
      </c>
    </row>
    <row r="5044" spans="19:26" x14ac:dyDescent="0.2">
      <c r="S5044" s="58">
        <v>3.603141366420489</v>
      </c>
      <c r="T5044" s="58">
        <v>5.5339297145557733</v>
      </c>
      <c r="U5044" s="58">
        <v>3.4726908130416509</v>
      </c>
      <c r="V5044" s="58">
        <v>5.5028695317254428</v>
      </c>
      <c r="W5044" s="58">
        <v>0.77448847959694223</v>
      </c>
      <c r="X5044" s="58">
        <v>0.56834659026818946</v>
      </c>
      <c r="Y5044" s="58">
        <v>0.84065483078474978</v>
      </c>
      <c r="Z5044" s="58">
        <v>0.9376869324295386</v>
      </c>
    </row>
    <row r="5045" spans="19:26" x14ac:dyDescent="0.2">
      <c r="S5045" s="58">
        <v>4.2304217976049214</v>
      </c>
      <c r="T5045" s="58">
        <v>7.2803620456685758</v>
      </c>
      <c r="U5045" s="58">
        <v>4.0283545231888089</v>
      </c>
      <c r="V5045" s="58">
        <v>6.6204935844538673</v>
      </c>
      <c r="W5045" s="58">
        <v>0.80084997529441149</v>
      </c>
      <c r="X5045" s="58">
        <v>0.61193271844909558</v>
      </c>
      <c r="Y5045" s="58">
        <v>0.86346896376875071</v>
      </c>
      <c r="Z5045" s="58">
        <v>0.92643296923280927</v>
      </c>
    </row>
    <row r="5046" spans="19:26" x14ac:dyDescent="0.2">
      <c r="S5046" s="58">
        <v>5.2041737972410189</v>
      </c>
      <c r="T5046" s="58">
        <v>10.55801410270794</v>
      </c>
      <c r="U5046" s="58">
        <v>5.9392708753324026</v>
      </c>
      <c r="V5046" s="58">
        <v>11.963740043054498</v>
      </c>
      <c r="W5046" s="58">
        <v>0.7175119232814765</v>
      </c>
      <c r="X5046" s="58">
        <v>0.74570338181493045</v>
      </c>
      <c r="Y5046" s="58">
        <v>0.8155598956475909</v>
      </c>
      <c r="Z5046" s="58">
        <v>0.9248291540192165</v>
      </c>
    </row>
    <row r="5047" spans="19:26" x14ac:dyDescent="0.2">
      <c r="S5047" s="58">
        <v>4.7149052051825109</v>
      </c>
      <c r="T5047" s="58">
        <v>8.5249380872366771</v>
      </c>
      <c r="U5047" s="58">
        <v>4.7739946566903368</v>
      </c>
      <c r="V5047" s="58">
        <v>10.244364562955621</v>
      </c>
      <c r="W5047" s="58">
        <v>0.70564536168986447</v>
      </c>
      <c r="X5047" s="58">
        <v>0.64935707141120869</v>
      </c>
      <c r="Y5047" s="58">
        <v>0.8187003409306145</v>
      </c>
      <c r="Z5047" s="58">
        <v>0.93068066184755127</v>
      </c>
    </row>
    <row r="5048" spans="19:26" x14ac:dyDescent="0.2">
      <c r="S5048" s="58">
        <v>4.7934580858680444</v>
      </c>
      <c r="T5048" s="58">
        <v>9.0784760288866142</v>
      </c>
      <c r="U5048" s="58">
        <v>4.6482844735755071</v>
      </c>
      <c r="V5048" s="58">
        <v>6.6712811673025492</v>
      </c>
      <c r="W5048" s="58">
        <v>0.76850807933598964</v>
      </c>
      <c r="X5048" s="58">
        <v>0.77492901426529937</v>
      </c>
      <c r="Y5048" s="58">
        <v>0.85060556409180543</v>
      </c>
      <c r="Z5048" s="58">
        <v>0.93397435161211506</v>
      </c>
    </row>
    <row r="5049" spans="19:26" x14ac:dyDescent="0.2">
      <c r="S5049" s="58">
        <v>4.5739552655069398</v>
      </c>
      <c r="T5049" s="58">
        <v>7.6959290353281338</v>
      </c>
      <c r="U5049" s="58">
        <v>4.4869954077204053</v>
      </c>
      <c r="V5049" s="58">
        <v>7.7036959931919178</v>
      </c>
      <c r="W5049" s="58">
        <v>0.70692908487251283</v>
      </c>
      <c r="X5049" s="58">
        <v>0.56858027236889508</v>
      </c>
      <c r="Y5049" s="58">
        <v>0.87043985464786167</v>
      </c>
      <c r="Z5049" s="58">
        <v>0.93764365702725583</v>
      </c>
    </row>
    <row r="5050" spans="19:26" x14ac:dyDescent="0.2">
      <c r="S5050" s="58">
        <v>3.8384925595625474</v>
      </c>
      <c r="T5050" s="58">
        <v>6.3632214013507404</v>
      </c>
      <c r="U5050" s="58">
        <v>4.1999252820462889</v>
      </c>
      <c r="V5050" s="58">
        <v>7.4985222163321072</v>
      </c>
      <c r="W5050" s="58">
        <v>0.80316839037055021</v>
      </c>
      <c r="X5050" s="58">
        <v>0.69239105549758451</v>
      </c>
      <c r="Y5050" s="58">
        <v>0.81420729428214222</v>
      </c>
      <c r="Z5050" s="58">
        <v>0.93301288342590205</v>
      </c>
    </row>
    <row r="5051" spans="19:26" x14ac:dyDescent="0.2">
      <c r="S5051" s="58">
        <v>3.2333494567355596</v>
      </c>
      <c r="T5051" s="58">
        <v>4.8250470002072809</v>
      </c>
      <c r="U5051" s="58">
        <v>3.2701063455899382</v>
      </c>
      <c r="V5051" s="58">
        <v>5.0938251604365004</v>
      </c>
      <c r="W5051" s="58">
        <v>0.78855288382854649</v>
      </c>
      <c r="X5051" s="58">
        <v>0.67542358424405646</v>
      </c>
      <c r="Y5051" s="58">
        <v>0.78419579816720808</v>
      </c>
      <c r="Z5051" s="58">
        <v>0.94443694547675239</v>
      </c>
    </row>
    <row r="5052" spans="19:26" x14ac:dyDescent="0.2">
      <c r="S5052" s="58">
        <v>6.2198217194748375</v>
      </c>
      <c r="T5052" s="58">
        <v>16.726856023839709</v>
      </c>
      <c r="U5052" s="58">
        <v>6.5267687816149103</v>
      </c>
      <c r="V5052" s="58">
        <v>18.651054224894619</v>
      </c>
      <c r="W5052" s="58">
        <v>0.77213635459331964</v>
      </c>
      <c r="X5052" s="58">
        <v>0.73679918087135998</v>
      </c>
      <c r="Y5052" s="58">
        <v>0.84740898061533387</v>
      </c>
      <c r="Z5052" s="58">
        <v>0.90153843687507806</v>
      </c>
    </row>
    <row r="5053" spans="19:26" x14ac:dyDescent="0.2">
      <c r="S5053" s="58">
        <v>7.4620510839731002</v>
      </c>
      <c r="T5053" s="58">
        <v>26.910239086389296</v>
      </c>
      <c r="U5053" s="58">
        <v>8.5087070525621549</v>
      </c>
      <c r="V5053" s="58">
        <v>44.324346310361875</v>
      </c>
      <c r="W5053" s="58">
        <v>0.75974684633350431</v>
      </c>
      <c r="X5053" s="58">
        <v>0.73535614165137297</v>
      </c>
      <c r="Y5053" s="58">
        <v>0.87189833612726764</v>
      </c>
      <c r="Z5053" s="58">
        <v>0.89177849116598018</v>
      </c>
    </row>
    <row r="5054" spans="19:26" x14ac:dyDescent="0.2">
      <c r="S5054" s="58">
        <v>3.241930622040214</v>
      </c>
      <c r="T5054" s="58">
        <v>4.8412945990947263</v>
      </c>
      <c r="U5054" s="58">
        <v>3.1055493916708792</v>
      </c>
      <c r="V5054" s="58">
        <v>5.3995474558260588</v>
      </c>
      <c r="W5054" s="58">
        <v>0.80136444967802456</v>
      </c>
      <c r="X5054" s="58">
        <v>0.69107775809792116</v>
      </c>
      <c r="Y5054" s="58">
        <v>0.79443291623868428</v>
      </c>
      <c r="Z5054" s="58">
        <v>0.94689047474046595</v>
      </c>
    </row>
    <row r="5055" spans="19:26" x14ac:dyDescent="0.2">
      <c r="S5055" s="58">
        <v>4.0743729066899315</v>
      </c>
      <c r="T5055" s="58">
        <v>6.8765570772752866</v>
      </c>
      <c r="U5055" s="58">
        <v>3.4116938697535826</v>
      </c>
      <c r="V5055" s="58">
        <v>5.5605136192953601</v>
      </c>
      <c r="W5055" s="58">
        <v>0.75337306166737295</v>
      </c>
      <c r="X5055" s="58">
        <v>0.69848292528213707</v>
      </c>
      <c r="Y5055" s="58">
        <v>0.81062415618028749</v>
      </c>
      <c r="Z5055" s="58">
        <v>0.93757048893245443</v>
      </c>
    </row>
    <row r="5056" spans="19:26" x14ac:dyDescent="0.2">
      <c r="S5056" s="58">
        <v>3.9311248281785978</v>
      </c>
      <c r="T5056" s="58">
        <v>6.3689307530047872</v>
      </c>
      <c r="U5056" s="58">
        <v>3.8929101573707303</v>
      </c>
      <c r="V5056" s="58">
        <v>6.5093764207478051</v>
      </c>
      <c r="W5056" s="58">
        <v>0.79885614792746473</v>
      </c>
      <c r="X5056" s="58">
        <v>0.6999199119265479</v>
      </c>
      <c r="Y5056" s="58">
        <v>0.86905204000754244</v>
      </c>
      <c r="Z5056" s="58">
        <v>0.94844552362611323</v>
      </c>
    </row>
    <row r="5057" spans="19:26" x14ac:dyDescent="0.2">
      <c r="S5057" s="58">
        <v>5.0884704372424192</v>
      </c>
      <c r="T5057" s="58">
        <v>9.9805039892574587</v>
      </c>
      <c r="U5057" s="58">
        <v>4.9424139286666797</v>
      </c>
      <c r="V5057" s="58">
        <v>10.816536674126285</v>
      </c>
      <c r="W5057" s="58">
        <v>0.7765367412976224</v>
      </c>
      <c r="X5057" s="58">
        <v>0.59949403556271752</v>
      </c>
      <c r="Y5057" s="58">
        <v>0.8806009304471909</v>
      </c>
      <c r="Z5057" s="58">
        <v>0.91527023489518189</v>
      </c>
    </row>
    <row r="5058" spans="19:26" x14ac:dyDescent="0.2">
      <c r="S5058" s="58">
        <v>4.2998315681445023</v>
      </c>
      <c r="T5058" s="58">
        <v>7.5417313904052534</v>
      </c>
      <c r="U5058" s="58">
        <v>3.5026484341543758</v>
      </c>
      <c r="V5058" s="58">
        <v>6.0011375234872766</v>
      </c>
      <c r="W5058" s="58">
        <v>0.74157559375512028</v>
      </c>
      <c r="X5058" s="58">
        <v>0.62892609120047827</v>
      </c>
      <c r="Y5058" s="58">
        <v>0.80630451333340136</v>
      </c>
      <c r="Z5058" s="58">
        <v>0.92510985942787705</v>
      </c>
    </row>
    <row r="5059" spans="19:26" x14ac:dyDescent="0.2">
      <c r="S5059" s="58">
        <v>3.656585412928222</v>
      </c>
      <c r="T5059" s="58">
        <v>5.8079106918796874</v>
      </c>
      <c r="U5059" s="58">
        <v>3.6125999579324022</v>
      </c>
      <c r="V5059" s="58">
        <v>5.9698263833716458</v>
      </c>
      <c r="W5059" s="58">
        <v>0.78428792541349446</v>
      </c>
      <c r="X5059" s="58">
        <v>0.6525045604790658</v>
      </c>
      <c r="Y5059" s="58">
        <v>0.81035764167394542</v>
      </c>
      <c r="Z5059" s="58">
        <v>0.93674537992351048</v>
      </c>
    </row>
    <row r="5060" spans="19:26" x14ac:dyDescent="0.2">
      <c r="S5060" s="58">
        <v>4.1749048085717932</v>
      </c>
      <c r="T5060" s="58">
        <v>7.4476380987288087</v>
      </c>
      <c r="U5060" s="58">
        <v>3.8783864131711154</v>
      </c>
      <c r="V5060" s="58">
        <v>7.2476986530381291</v>
      </c>
      <c r="W5060" s="58">
        <v>0.85800625731795144</v>
      </c>
      <c r="X5060" s="58">
        <v>0.70983974618928369</v>
      </c>
      <c r="Y5060" s="58">
        <v>0.84929567351070234</v>
      </c>
      <c r="Z5060" s="58">
        <v>0.92454888112953859</v>
      </c>
    </row>
    <row r="5061" spans="19:26" x14ac:dyDescent="0.2">
      <c r="S5061" s="58">
        <v>3.5690434673538447</v>
      </c>
      <c r="T5061" s="58">
        <v>5.7146495976953338</v>
      </c>
      <c r="U5061" s="58">
        <v>3.2532807531232359</v>
      </c>
      <c r="V5061" s="58">
        <v>5.4233447968926383</v>
      </c>
      <c r="W5061" s="58">
        <v>0.81895580584986383</v>
      </c>
      <c r="X5061" s="58">
        <v>0.61190144547715797</v>
      </c>
      <c r="Y5061" s="58">
        <v>0.79738220581264252</v>
      </c>
      <c r="Z5061" s="58">
        <v>0.92371149337485503</v>
      </c>
    </row>
    <row r="5062" spans="19:26" x14ac:dyDescent="0.2">
      <c r="S5062" s="58">
        <v>5.9099524251239171</v>
      </c>
      <c r="T5062" s="58">
        <v>16.275083945867468</v>
      </c>
      <c r="U5062" s="58">
        <v>5.3587584028146198</v>
      </c>
      <c r="V5062" s="58">
        <v>11.793510479656376</v>
      </c>
      <c r="W5062" s="58">
        <v>0.74117157960373059</v>
      </c>
      <c r="X5062" s="58">
        <v>0.78381433367320497</v>
      </c>
      <c r="Y5062" s="58">
        <v>0.7754108753057164</v>
      </c>
      <c r="Z5062" s="58">
        <v>0.89901404548646457</v>
      </c>
    </row>
    <row r="5063" spans="19:26" x14ac:dyDescent="0.2">
      <c r="S5063" s="58">
        <v>7.2015581361218191</v>
      </c>
      <c r="T5063" s="58">
        <v>30.20601011850491</v>
      </c>
      <c r="U5063" s="58">
        <v>7.7784750145058066</v>
      </c>
      <c r="V5063" s="58">
        <v>40.04242155271082</v>
      </c>
      <c r="W5063" s="58">
        <v>0.83667679207524448</v>
      </c>
      <c r="X5063" s="58">
        <v>0.76506336570520928</v>
      </c>
      <c r="Y5063" s="58">
        <v>0.87179801423098635</v>
      </c>
      <c r="Z5063" s="58">
        <v>0.88614569563293422</v>
      </c>
    </row>
    <row r="5064" spans="19:26" x14ac:dyDescent="0.2">
      <c r="S5064" s="58">
        <v>5.1281922252601815</v>
      </c>
      <c r="T5064" s="58">
        <v>10.712807405562803</v>
      </c>
      <c r="U5064" s="58">
        <v>4.4427433706850028</v>
      </c>
      <c r="V5064" s="58">
        <v>8.9755347049553276</v>
      </c>
      <c r="W5064" s="58">
        <v>0.77515814166835562</v>
      </c>
      <c r="X5064" s="58">
        <v>0.77506724640149682</v>
      </c>
      <c r="Y5064" s="58">
        <v>0.83529900875810403</v>
      </c>
      <c r="Z5064" s="58">
        <v>0.92020554055889858</v>
      </c>
    </row>
    <row r="5065" spans="19:26" x14ac:dyDescent="0.2">
      <c r="S5065" s="58">
        <v>3.8172056970533776</v>
      </c>
      <c r="T5065" s="58">
        <v>6.3096794773037059</v>
      </c>
      <c r="U5065" s="58">
        <v>3.5087590533162705</v>
      </c>
      <c r="V5065" s="58">
        <v>4.8513999243776391</v>
      </c>
      <c r="W5065" s="58">
        <v>0.78616713379283554</v>
      </c>
      <c r="X5065" s="58">
        <v>0.71678270588790727</v>
      </c>
      <c r="Y5065" s="58">
        <v>0.80015553572555009</v>
      </c>
      <c r="Z5065" s="58">
        <v>0.93587444041790313</v>
      </c>
    </row>
    <row r="5066" spans="19:26" x14ac:dyDescent="0.2">
      <c r="S5066" s="58">
        <v>5.2503397905576685</v>
      </c>
      <c r="T5066" s="58">
        <v>11.456948167089495</v>
      </c>
      <c r="U5066" s="58">
        <v>4.9182510541164337</v>
      </c>
      <c r="V5066" s="58">
        <v>9.6969964459748663</v>
      </c>
      <c r="W5066" s="58">
        <v>0.78445846729850244</v>
      </c>
      <c r="X5066" s="58">
        <v>0.60950763836582178</v>
      </c>
      <c r="Y5066" s="58">
        <v>0.83290338582492451</v>
      </c>
      <c r="Z5066" s="58">
        <v>0.90336042355114765</v>
      </c>
    </row>
    <row r="5067" spans="19:26" x14ac:dyDescent="0.2">
      <c r="S5067" s="58">
        <v>5.1718239811174742</v>
      </c>
      <c r="T5067" s="58">
        <v>10.694339425419543</v>
      </c>
      <c r="U5067" s="58">
        <v>5.0651481390375421</v>
      </c>
      <c r="V5067" s="58">
        <v>9.15404185115794</v>
      </c>
      <c r="W5067" s="58">
        <v>0.78794263570267797</v>
      </c>
      <c r="X5067" s="58">
        <v>0.60415774858116067</v>
      </c>
      <c r="Y5067" s="58">
        <v>0.86153573080633572</v>
      </c>
      <c r="Z5067" s="58">
        <v>0.90871599350005705</v>
      </c>
    </row>
    <row r="5068" spans="19:26" x14ac:dyDescent="0.2">
      <c r="S5068" s="58">
        <v>4.9375656568174779</v>
      </c>
      <c r="T5068" s="58">
        <v>9.7492435340783867</v>
      </c>
      <c r="U5068" s="58">
        <v>4.6597584586944496</v>
      </c>
      <c r="V5068" s="58">
        <v>8.1638048036128428</v>
      </c>
      <c r="W5068" s="58">
        <v>0.7898127275143495</v>
      </c>
      <c r="X5068" s="58">
        <v>0.72272192358655385</v>
      </c>
      <c r="Y5068" s="58">
        <v>0.85918560889458406</v>
      </c>
      <c r="Z5068" s="58">
        <v>0.92270866640768123</v>
      </c>
    </row>
    <row r="5069" spans="19:26" x14ac:dyDescent="0.2">
      <c r="S5069" s="58">
        <v>4.0471866319230569</v>
      </c>
      <c r="T5069" s="58">
        <v>7.1675217118004424</v>
      </c>
      <c r="U5069" s="58">
        <v>4.2845905536044677</v>
      </c>
      <c r="V5069" s="58">
        <v>8.0938644894255614</v>
      </c>
      <c r="W5069" s="58">
        <v>0.84121641982373441</v>
      </c>
      <c r="X5069" s="58">
        <v>0.70833918113666727</v>
      </c>
      <c r="Y5069" s="58">
        <v>0.81332671200238094</v>
      </c>
      <c r="Z5069" s="58">
        <v>0.92168245163962847</v>
      </c>
    </row>
    <row r="5070" spans="19:26" x14ac:dyDescent="0.2">
      <c r="S5070" s="58">
        <v>5.0937319218489021</v>
      </c>
      <c r="T5070" s="58">
        <v>10.380100872678211</v>
      </c>
      <c r="U5070" s="58">
        <v>4.2612976100196081</v>
      </c>
      <c r="V5070" s="58">
        <v>8.4300765961512649</v>
      </c>
      <c r="W5070" s="58">
        <v>0.77770982812602607</v>
      </c>
      <c r="X5070" s="58">
        <v>0.70531311475449321</v>
      </c>
      <c r="Y5070" s="58">
        <v>0.85036132652479246</v>
      </c>
      <c r="Z5070" s="58">
        <v>0.91828319818490478</v>
      </c>
    </row>
    <row r="5071" spans="19:26" x14ac:dyDescent="0.2">
      <c r="S5071" s="58">
        <v>4.8681296956932458</v>
      </c>
      <c r="T5071" s="58">
        <v>8.8201562663076665</v>
      </c>
      <c r="U5071" s="58">
        <v>4.8075846451816986</v>
      </c>
      <c r="V5071" s="58">
        <v>9.5027196268109098</v>
      </c>
      <c r="W5071" s="58">
        <v>0.72824020706006798</v>
      </c>
      <c r="X5071" s="58">
        <v>0.55495651199521845</v>
      </c>
      <c r="Y5071" s="58">
        <v>0.86678533870748875</v>
      </c>
      <c r="Z5071" s="58">
        <v>0.92208115342802821</v>
      </c>
    </row>
    <row r="5072" spans="19:26" x14ac:dyDescent="0.2">
      <c r="S5072" s="58">
        <v>6.6292651372252775</v>
      </c>
      <c r="T5072" s="58">
        <v>19.405514210008615</v>
      </c>
      <c r="U5072" s="58">
        <v>6.5105419070182577</v>
      </c>
      <c r="V5072" s="58">
        <v>16.846607251585606</v>
      </c>
      <c r="W5072" s="58">
        <v>0.7711436105968017</v>
      </c>
      <c r="X5072" s="58">
        <v>0.62401624314984372</v>
      </c>
      <c r="Y5072" s="58">
        <v>0.86135265831509678</v>
      </c>
      <c r="Z5072" s="58">
        <v>0.89303249123709394</v>
      </c>
    </row>
    <row r="5073" spans="19:26" x14ac:dyDescent="0.2">
      <c r="S5073" s="58">
        <v>3.5042791433029574</v>
      </c>
      <c r="T5073" s="58">
        <v>5.5700959417049072</v>
      </c>
      <c r="U5073" s="58">
        <v>4.0256266985412559</v>
      </c>
      <c r="V5073" s="58">
        <v>6.6941010650336397</v>
      </c>
      <c r="W5073" s="58">
        <v>0.80628141655106911</v>
      </c>
      <c r="X5073" s="58">
        <v>0.56840061632805838</v>
      </c>
      <c r="Y5073" s="58">
        <v>0.78064600651994231</v>
      </c>
      <c r="Z5073" s="58">
        <v>0.91821367379446517</v>
      </c>
    </row>
    <row r="5074" spans="19:26" x14ac:dyDescent="0.2">
      <c r="S5074" s="58">
        <v>6.6854475480326503</v>
      </c>
      <c r="T5074" s="58">
        <v>18.366944558228372</v>
      </c>
      <c r="U5074" s="58">
        <v>8.0593865063297017</v>
      </c>
      <c r="V5074" s="58">
        <v>26.16738330799231</v>
      </c>
      <c r="W5074" s="58">
        <v>0.71356281573588132</v>
      </c>
      <c r="X5074" s="58">
        <v>0.76752644725152142</v>
      </c>
      <c r="Y5074" s="58">
        <v>0.83536736517674626</v>
      </c>
      <c r="Z5074" s="58">
        <v>0.9053430314127856</v>
      </c>
    </row>
    <row r="5075" spans="19:26" x14ac:dyDescent="0.2">
      <c r="S5075" s="58">
        <v>7.3556723806713729</v>
      </c>
      <c r="T5075" s="58">
        <v>23.526969185619546</v>
      </c>
      <c r="U5075" s="58">
        <v>7.4221165002964371</v>
      </c>
      <c r="V5075" s="58">
        <v>21.759073913652642</v>
      </c>
      <c r="W5075" s="58">
        <v>0.73064395854521391</v>
      </c>
      <c r="X5075" s="58">
        <v>0.66628459994109734</v>
      </c>
      <c r="Y5075" s="58">
        <v>0.86734639420771575</v>
      </c>
      <c r="Z5075" s="58">
        <v>0.89404587698188276</v>
      </c>
    </row>
    <row r="5076" spans="19:26" x14ac:dyDescent="0.2">
      <c r="S5076" s="58">
        <v>4.130773711524041</v>
      </c>
      <c r="T5076" s="58">
        <v>7.209260986613252</v>
      </c>
      <c r="U5076" s="58">
        <v>3.9345831233005391</v>
      </c>
      <c r="V5076" s="58">
        <v>7.7202896261506098</v>
      </c>
      <c r="W5076" s="58">
        <v>0.81884326442481326</v>
      </c>
      <c r="X5076" s="58">
        <v>0.70187645315244462</v>
      </c>
      <c r="Y5076" s="58">
        <v>0.83592318767579044</v>
      </c>
      <c r="Z5076" s="58">
        <v>0.92867039761816728</v>
      </c>
    </row>
    <row r="5077" spans="19:26" x14ac:dyDescent="0.2">
      <c r="S5077" s="58">
        <v>6.7711979203721659</v>
      </c>
      <c r="T5077" s="58">
        <v>21.722188225222197</v>
      </c>
      <c r="U5077" s="58">
        <v>6.3215988820482805</v>
      </c>
      <c r="V5077" s="58">
        <v>17.863860006708979</v>
      </c>
      <c r="W5077" s="58">
        <v>0.77936716950242091</v>
      </c>
      <c r="X5077" s="58">
        <v>0.70971703486222693</v>
      </c>
      <c r="Y5077" s="58">
        <v>0.85198796641692687</v>
      </c>
      <c r="Z5077" s="58">
        <v>0.89283039538799547</v>
      </c>
    </row>
    <row r="5078" spans="19:26" x14ac:dyDescent="0.2">
      <c r="S5078" s="58">
        <v>5.5309483931288543</v>
      </c>
      <c r="T5078" s="58">
        <v>12.493068086887982</v>
      </c>
      <c r="U5078" s="58">
        <v>5.9118978051658653</v>
      </c>
      <c r="V5078" s="58">
        <v>13.534367950433676</v>
      </c>
      <c r="W5078" s="58">
        <v>0.82025985258670975</v>
      </c>
      <c r="X5078" s="58">
        <v>0.80788931638130779</v>
      </c>
      <c r="Y5078" s="58">
        <v>0.88647057810256302</v>
      </c>
      <c r="Z5078" s="58">
        <v>0.91702430921226596</v>
      </c>
    </row>
    <row r="5079" spans="19:26" x14ac:dyDescent="0.2">
      <c r="S5079" s="58">
        <v>6.1671453926260762</v>
      </c>
      <c r="T5079" s="58">
        <v>17.241919640373858</v>
      </c>
      <c r="U5079" s="58">
        <v>5.2107845197187901</v>
      </c>
      <c r="V5079" s="58">
        <v>15.382395918490694</v>
      </c>
      <c r="W5079" s="58">
        <v>0.75085291411846244</v>
      </c>
      <c r="X5079" s="58">
        <v>0.59695945820303775</v>
      </c>
      <c r="Y5079" s="58">
        <v>0.80688204980207723</v>
      </c>
      <c r="Z5079" s="58">
        <v>0.8914235441042383</v>
      </c>
    </row>
    <row r="5080" spans="19:26" x14ac:dyDescent="0.2">
      <c r="S5080" s="58">
        <v>4.9532532190415557</v>
      </c>
      <c r="T5080" s="58">
        <v>9.7386008236205477</v>
      </c>
      <c r="U5080" s="58">
        <v>4.4989196319990912</v>
      </c>
      <c r="V5080" s="58">
        <v>8.6701302203565227</v>
      </c>
      <c r="W5080" s="58">
        <v>0.74338511743091995</v>
      </c>
      <c r="X5080" s="58">
        <v>0.74049439309659837</v>
      </c>
      <c r="Y5080" s="58">
        <v>0.8240525735150297</v>
      </c>
      <c r="Z5080" s="58">
        <v>0.92559552532577771</v>
      </c>
    </row>
    <row r="5081" spans="19:26" x14ac:dyDescent="0.2">
      <c r="S5081" s="58">
        <v>6.1888644656710872</v>
      </c>
      <c r="T5081" s="58">
        <v>19.600074903711743</v>
      </c>
      <c r="U5081" s="58">
        <v>5.5116752617630569</v>
      </c>
      <c r="V5081" s="58">
        <v>16.960505220222061</v>
      </c>
      <c r="W5081" s="58">
        <v>0.77239366542738275</v>
      </c>
      <c r="X5081" s="58">
        <v>0.7769371564033859</v>
      </c>
      <c r="Y5081" s="58">
        <v>0.78389629697330865</v>
      </c>
      <c r="Z5081" s="58">
        <v>0.89220597408762226</v>
      </c>
    </row>
    <row r="5082" spans="19:26" x14ac:dyDescent="0.2">
      <c r="S5082" s="58">
        <v>7.2483190027442497</v>
      </c>
      <c r="T5082" s="58">
        <v>27.277394133615971</v>
      </c>
      <c r="U5082" s="58">
        <v>6.4099293768294299</v>
      </c>
      <c r="V5082" s="58">
        <v>18.655844832072109</v>
      </c>
      <c r="W5082" s="58">
        <v>0.79767877663062847</v>
      </c>
      <c r="X5082" s="58">
        <v>0.57595677608544515</v>
      </c>
      <c r="Y5082" s="58">
        <v>0.87306176791349421</v>
      </c>
      <c r="Z5082" s="58">
        <v>0.88388010236838033</v>
      </c>
    </row>
    <row r="5083" spans="19:26" x14ac:dyDescent="0.2">
      <c r="S5083" s="58">
        <v>4.1785149532661627</v>
      </c>
      <c r="T5083" s="58">
        <v>7.201081669438965</v>
      </c>
      <c r="U5083" s="58">
        <v>4.1018749937822436</v>
      </c>
      <c r="V5083" s="58">
        <v>7.5092015990026493</v>
      </c>
      <c r="W5083" s="58">
        <v>0.75281256608527214</v>
      </c>
      <c r="X5083" s="58">
        <v>0.77021717215764218</v>
      </c>
      <c r="Y5083" s="58">
        <v>0.80933000628045293</v>
      </c>
      <c r="Z5083" s="58">
        <v>0.94250305513187227</v>
      </c>
    </row>
    <row r="5084" spans="19:26" x14ac:dyDescent="0.2">
      <c r="S5084" s="58">
        <v>5.2678711276206904</v>
      </c>
      <c r="T5084" s="58">
        <v>11.13599907746533</v>
      </c>
      <c r="U5084" s="58">
        <v>5.3973148091246532</v>
      </c>
      <c r="V5084" s="58">
        <v>12.120729893731745</v>
      </c>
      <c r="W5084" s="58">
        <v>0.7392607139107652</v>
      </c>
      <c r="X5084" s="58">
        <v>0.72365494758751825</v>
      </c>
      <c r="Y5084" s="58">
        <v>0.81768242730779617</v>
      </c>
      <c r="Z5084" s="58">
        <v>0.91667193888371612</v>
      </c>
    </row>
    <row r="5085" spans="19:26" x14ac:dyDescent="0.2">
      <c r="S5085" s="58">
        <v>2.8180005677884457</v>
      </c>
      <c r="T5085" s="58">
        <v>3.8746589665300584</v>
      </c>
      <c r="U5085" s="58">
        <v>2.457558090437614</v>
      </c>
      <c r="V5085" s="58">
        <v>3.9495163231514216</v>
      </c>
      <c r="W5085" s="58">
        <v>0.80095423268070631</v>
      </c>
      <c r="X5085" s="58">
        <v>0.53880870467517472</v>
      </c>
      <c r="Y5085" s="58">
        <v>0.8057065673503393</v>
      </c>
      <c r="Z5085" s="58">
        <v>0.94330205410643986</v>
      </c>
    </row>
    <row r="5086" spans="19:26" x14ac:dyDescent="0.2">
      <c r="S5086" s="58">
        <v>4.329147951291703</v>
      </c>
      <c r="T5086" s="58">
        <v>7.9111874091454215</v>
      </c>
      <c r="U5086" s="58">
        <v>5.0537918998776794</v>
      </c>
      <c r="V5086" s="58">
        <v>7.9084790141004957</v>
      </c>
      <c r="W5086" s="58">
        <v>0.82722996811505944</v>
      </c>
      <c r="X5086" s="58">
        <v>0.74406443047636539</v>
      </c>
      <c r="Y5086" s="58">
        <v>0.83758219387662824</v>
      </c>
      <c r="Z5086" s="58">
        <v>0.92645585999802171</v>
      </c>
    </row>
    <row r="5087" spans="19:26" x14ac:dyDescent="0.2">
      <c r="S5087" s="58">
        <v>3.8972429763027465</v>
      </c>
      <c r="T5087" s="58">
        <v>6.5674844126497787</v>
      </c>
      <c r="U5087" s="58">
        <v>3.6724119783946363</v>
      </c>
      <c r="V5087" s="58">
        <v>5.0920279498306815</v>
      </c>
      <c r="W5087" s="58">
        <v>0.84281152806846127</v>
      </c>
      <c r="X5087" s="58">
        <v>0.71637444577308118</v>
      </c>
      <c r="Y5087" s="58">
        <v>0.83651888697109666</v>
      </c>
      <c r="Z5087" s="58">
        <v>0.9322420370673834</v>
      </c>
    </row>
    <row r="5088" spans="19:26" x14ac:dyDescent="0.2">
      <c r="S5088" s="58">
        <v>3.9157313317025917</v>
      </c>
      <c r="T5088" s="58">
        <v>6.7183270501778951</v>
      </c>
      <c r="U5088" s="58">
        <v>4.5924380601857973</v>
      </c>
      <c r="V5088" s="58">
        <v>7.0620294852046106</v>
      </c>
      <c r="W5088" s="58">
        <v>0.82021096339477872</v>
      </c>
      <c r="X5088" s="58">
        <v>0.75423316724956857</v>
      </c>
      <c r="Y5088" s="58">
        <v>0.80294884558609425</v>
      </c>
      <c r="Z5088" s="58">
        <v>0.93046506355161263</v>
      </c>
    </row>
    <row r="5089" spans="19:26" x14ac:dyDescent="0.2">
      <c r="S5089" s="58">
        <v>4.29128373851339</v>
      </c>
      <c r="T5089" s="58">
        <v>7.5562715638304656</v>
      </c>
      <c r="U5089" s="58">
        <v>3.9631370067319511</v>
      </c>
      <c r="V5089" s="58">
        <v>7.293784830390786</v>
      </c>
      <c r="W5089" s="58">
        <v>0.78206098661130885</v>
      </c>
      <c r="X5089" s="58">
        <v>0.69644720648497682</v>
      </c>
      <c r="Y5089" s="58">
        <v>0.83428453833291505</v>
      </c>
      <c r="Z5089" s="58">
        <v>0.9311694742067318</v>
      </c>
    </row>
    <row r="5090" spans="19:26" x14ac:dyDescent="0.2">
      <c r="S5090" s="58">
        <v>5.4272876633899267</v>
      </c>
      <c r="T5090" s="58">
        <v>12.985589528505608</v>
      </c>
      <c r="U5090" s="58">
        <v>5.6409779874178438</v>
      </c>
      <c r="V5090" s="58">
        <v>11.404710922008084</v>
      </c>
      <c r="W5090" s="58">
        <v>0.83663630737769257</v>
      </c>
      <c r="X5090" s="58">
        <v>0.68060781705374007</v>
      </c>
      <c r="Y5090" s="58">
        <v>0.84450446117155076</v>
      </c>
      <c r="Z5090" s="58">
        <v>0.90045463978706008</v>
      </c>
    </row>
    <row r="5091" spans="19:26" x14ac:dyDescent="0.2">
      <c r="S5091" s="58">
        <v>4.2159065037124721</v>
      </c>
      <c r="T5091" s="58">
        <v>7.3121495807260066</v>
      </c>
      <c r="U5091" s="58">
        <v>3.7197488824610412</v>
      </c>
      <c r="V5091" s="58">
        <v>7.5277879595055746</v>
      </c>
      <c r="W5091" s="58">
        <v>0.84029665802608455</v>
      </c>
      <c r="X5091" s="58">
        <v>0.68492752168788429</v>
      </c>
      <c r="Y5091" s="58">
        <v>0.88284782912086668</v>
      </c>
      <c r="Z5091" s="58">
        <v>0.93199712522709555</v>
      </c>
    </row>
    <row r="5092" spans="19:26" x14ac:dyDescent="0.2">
      <c r="S5092" s="58">
        <v>8.4499459934768755</v>
      </c>
      <c r="T5092" s="58">
        <v>70.569695827970236</v>
      </c>
      <c r="U5092" s="58">
        <v>7.7080529117640157</v>
      </c>
      <c r="V5092" s="58">
        <v>79.096985752932852</v>
      </c>
      <c r="W5092" s="58">
        <v>0.79963869570694124</v>
      </c>
      <c r="X5092" s="58">
        <v>0.63030988515363928</v>
      </c>
      <c r="Y5092" s="58">
        <v>0.85755381738780989</v>
      </c>
      <c r="Z5092" s="58">
        <v>0.87520437217961999</v>
      </c>
    </row>
    <row r="5093" spans="19:26" x14ac:dyDescent="0.2">
      <c r="S5093" s="58">
        <v>3.8285989439581551</v>
      </c>
      <c r="T5093" s="58">
        <v>6.2825059413198732</v>
      </c>
      <c r="U5093" s="58">
        <v>3.4752499149350808</v>
      </c>
      <c r="V5093" s="58">
        <v>6.0346015561861597</v>
      </c>
      <c r="W5093" s="58">
        <v>0.77910233196699663</v>
      </c>
      <c r="X5093" s="58">
        <v>0.7220347442335594</v>
      </c>
      <c r="Y5093" s="58">
        <v>0.80722834835420731</v>
      </c>
      <c r="Z5093" s="58">
        <v>0.94018438801183091</v>
      </c>
    </row>
    <row r="5094" spans="19:26" x14ac:dyDescent="0.2">
      <c r="S5094" s="58">
        <v>3.429920829327513</v>
      </c>
      <c r="T5094" s="58">
        <v>5.3113358336463676</v>
      </c>
      <c r="U5094" s="58">
        <v>3.7512071190528524</v>
      </c>
      <c r="V5094" s="58">
        <v>5.5424494822218602</v>
      </c>
      <c r="W5094" s="58">
        <v>0.85246771587369841</v>
      </c>
      <c r="X5094" s="58">
        <v>0.62435924768691586</v>
      </c>
      <c r="Y5094" s="58">
        <v>0.8286838211601204</v>
      </c>
      <c r="Z5094" s="58">
        <v>0.93155921693929367</v>
      </c>
    </row>
    <row r="5095" spans="19:26" x14ac:dyDescent="0.2">
      <c r="S5095" s="58">
        <v>4.3931973597591725</v>
      </c>
      <c r="T5095" s="58">
        <v>7.9817264339871956</v>
      </c>
      <c r="U5095" s="58">
        <v>4.4796079819284733</v>
      </c>
      <c r="V5095" s="58">
        <v>7.6640267872642482</v>
      </c>
      <c r="W5095" s="58">
        <v>0.83151117975230682</v>
      </c>
      <c r="X5095" s="58">
        <v>0.77847847807765913</v>
      </c>
      <c r="Y5095" s="58">
        <v>0.86245914484611763</v>
      </c>
      <c r="Z5095" s="58">
        <v>0.93369371571891013</v>
      </c>
    </row>
    <row r="5096" spans="19:26" x14ac:dyDescent="0.2">
      <c r="S5096" s="58">
        <v>3.4966977142550935</v>
      </c>
      <c r="T5096" s="58">
        <v>5.4779165089167066</v>
      </c>
      <c r="U5096" s="58">
        <v>3.1082228468257322</v>
      </c>
      <c r="V5096" s="58">
        <v>4.6757292628114957</v>
      </c>
      <c r="W5096" s="58">
        <v>0.83791740139711091</v>
      </c>
      <c r="X5096" s="58">
        <v>0.69178637038090862</v>
      </c>
      <c r="Y5096" s="58">
        <v>0.8215227721342957</v>
      </c>
      <c r="Z5096" s="58">
        <v>0.93860660607891866</v>
      </c>
    </row>
    <row r="5097" spans="19:26" x14ac:dyDescent="0.2">
      <c r="S5097" s="58">
        <v>4.3706183755401806</v>
      </c>
      <c r="T5097" s="58">
        <v>7.4664105371312433</v>
      </c>
      <c r="U5097" s="58">
        <v>4.3532513962043513</v>
      </c>
      <c r="V5097" s="58">
        <v>6.6769083624389047</v>
      </c>
      <c r="W5097" s="58">
        <v>0.76640806120127591</v>
      </c>
      <c r="X5097" s="58">
        <v>0.70639238582793762</v>
      </c>
      <c r="Y5097" s="58">
        <v>0.8739810381936437</v>
      </c>
      <c r="Z5097" s="58">
        <v>0.9456473332931048</v>
      </c>
    </row>
    <row r="5098" spans="19:26" x14ac:dyDescent="0.2">
      <c r="S5098" s="58">
        <v>3.8302283155941241</v>
      </c>
      <c r="T5098" s="58">
        <v>6.2018661545141764</v>
      </c>
      <c r="U5098" s="58">
        <v>3.5192317241534656</v>
      </c>
      <c r="V5098" s="58">
        <v>5.5680879500583869</v>
      </c>
      <c r="W5098" s="58">
        <v>0.78208105313448573</v>
      </c>
      <c r="X5098" s="58">
        <v>0.6535090218105386</v>
      </c>
      <c r="Y5098" s="58">
        <v>0.82815240319138361</v>
      </c>
      <c r="Z5098" s="58">
        <v>0.93743800568436908</v>
      </c>
    </row>
    <row r="5099" spans="19:26" x14ac:dyDescent="0.2">
      <c r="S5099" s="58">
        <v>5.8199493646825609</v>
      </c>
      <c r="T5099" s="58">
        <v>15.573942316692479</v>
      </c>
      <c r="U5099" s="58">
        <v>5.570097190800376</v>
      </c>
      <c r="V5099" s="58">
        <v>12.709479252849285</v>
      </c>
      <c r="W5099" s="58">
        <v>0.81517638152103133</v>
      </c>
      <c r="X5099" s="58">
        <v>0.66129938091915652</v>
      </c>
      <c r="Y5099" s="58">
        <v>0.8306065127749036</v>
      </c>
      <c r="Z5099" s="58">
        <v>0.89451906665305136</v>
      </c>
    </row>
    <row r="5100" spans="19:26" x14ac:dyDescent="0.2">
      <c r="S5100" s="58">
        <v>6.7001541644102582</v>
      </c>
      <c r="T5100" s="58">
        <v>21.185692308519567</v>
      </c>
      <c r="U5100" s="58">
        <v>7.2647649931440368</v>
      </c>
      <c r="V5100" s="58">
        <v>31.258239322099595</v>
      </c>
      <c r="W5100" s="58">
        <v>0.74315494282341021</v>
      </c>
      <c r="X5100" s="58">
        <v>0.62214010012627319</v>
      </c>
      <c r="Y5100" s="58">
        <v>0.8169040182030205</v>
      </c>
      <c r="Z5100" s="58">
        <v>0.88953127174236624</v>
      </c>
    </row>
    <row r="5101" spans="19:26" x14ac:dyDescent="0.2">
      <c r="S5101" s="58">
        <v>4.127846342580102</v>
      </c>
      <c r="T5101" s="58">
        <v>6.9751403235156939</v>
      </c>
      <c r="U5101" s="58">
        <v>4.1986934416832744</v>
      </c>
      <c r="V5101" s="58">
        <v>8.3725762115873756</v>
      </c>
      <c r="W5101" s="58">
        <v>0.79219793025553731</v>
      </c>
      <c r="X5101" s="58">
        <v>0.59778092972309571</v>
      </c>
      <c r="Y5101" s="58">
        <v>0.85452762227590384</v>
      </c>
      <c r="Z5101" s="58">
        <v>0.92690229010079517</v>
      </c>
    </row>
    <row r="5102" spans="19:26" x14ac:dyDescent="0.2">
      <c r="S5102" s="58">
        <v>5.1308121930737816</v>
      </c>
      <c r="T5102" s="58">
        <v>10.894372480259984</v>
      </c>
      <c r="U5102" s="58">
        <v>4.1719964277532542</v>
      </c>
      <c r="V5102" s="58">
        <v>9.2499794824351564</v>
      </c>
      <c r="W5102" s="58">
        <v>0.81523193085004464</v>
      </c>
      <c r="X5102" s="58">
        <v>0.70917659025673252</v>
      </c>
      <c r="Y5102" s="58">
        <v>0.85698988606703297</v>
      </c>
      <c r="Z5102" s="58">
        <v>0.91245579061232629</v>
      </c>
    </row>
    <row r="5103" spans="19:26" x14ac:dyDescent="0.2">
      <c r="S5103" s="58">
        <v>3.8204635563958078</v>
      </c>
      <c r="T5103" s="58">
        <v>6.1562266082767145</v>
      </c>
      <c r="U5103" s="58">
        <v>4.0517062819525727</v>
      </c>
      <c r="V5103" s="58">
        <v>5.6353496064873312</v>
      </c>
      <c r="W5103" s="58">
        <v>0.76458496759093419</v>
      </c>
      <c r="X5103" s="58">
        <v>0.60733667969236527</v>
      </c>
      <c r="Y5103" s="58">
        <v>0.81810629081871322</v>
      </c>
      <c r="Z5103" s="58">
        <v>0.93286790488939786</v>
      </c>
    </row>
    <row r="5104" spans="19:26" x14ac:dyDescent="0.2">
      <c r="S5104" s="58">
        <v>4.6700681128819195</v>
      </c>
      <c r="T5104" s="58">
        <v>8.7311965521019363</v>
      </c>
      <c r="U5104" s="58">
        <v>4.1902663097487229</v>
      </c>
      <c r="V5104" s="58">
        <v>7.6703665825861087</v>
      </c>
      <c r="W5104" s="58">
        <v>0.75392734807720141</v>
      </c>
      <c r="X5104" s="58">
        <v>0.66526639028734591</v>
      </c>
      <c r="Y5104" s="58">
        <v>0.82650666617575952</v>
      </c>
      <c r="Z5104" s="58">
        <v>0.92294373405196573</v>
      </c>
    </row>
    <row r="5105" spans="19:26" x14ac:dyDescent="0.2">
      <c r="S5105" s="58">
        <v>5.2082716850415141</v>
      </c>
      <c r="T5105" s="58">
        <v>11.157427095500772</v>
      </c>
      <c r="U5105" s="58">
        <v>5.8025398528806162</v>
      </c>
      <c r="V5105" s="58">
        <v>12.727772281542821</v>
      </c>
      <c r="W5105" s="58">
        <v>0.75916873410996166</v>
      </c>
      <c r="X5105" s="58">
        <v>0.57265638227623716</v>
      </c>
      <c r="Y5105" s="58">
        <v>0.81743171928600467</v>
      </c>
      <c r="Z5105" s="58">
        <v>0.90223379837663875</v>
      </c>
    </row>
    <row r="5106" spans="19:26" x14ac:dyDescent="0.2">
      <c r="S5106" s="58">
        <v>6.9475416935601846</v>
      </c>
      <c r="T5106" s="58">
        <v>21.260796534788124</v>
      </c>
      <c r="U5106" s="58">
        <v>6.6864639428863031</v>
      </c>
      <c r="V5106" s="58">
        <v>24.626044192919764</v>
      </c>
      <c r="W5106" s="58">
        <v>0.7178311964152102</v>
      </c>
      <c r="X5106" s="58">
        <v>0.76797775461326445</v>
      </c>
      <c r="Y5106" s="58">
        <v>0.82820311498639698</v>
      </c>
      <c r="Z5106" s="58">
        <v>0.89916538020805814</v>
      </c>
    </row>
    <row r="5107" spans="19:26" x14ac:dyDescent="0.2">
      <c r="S5107" s="58">
        <v>4.471907236356075</v>
      </c>
      <c r="T5107" s="58">
        <v>9.0582996882007745</v>
      </c>
      <c r="U5107" s="58">
        <v>4.4308223344401805</v>
      </c>
      <c r="V5107" s="58">
        <v>8.7144273031084829</v>
      </c>
      <c r="W5107" s="58">
        <v>0.81416293955640295</v>
      </c>
      <c r="X5107" s="58">
        <v>0.65116827949290956</v>
      </c>
      <c r="Y5107" s="58">
        <v>0.76843260829282123</v>
      </c>
      <c r="Z5107" s="58">
        <v>0.9023659243272224</v>
      </c>
    </row>
    <row r="5108" spans="19:26" x14ac:dyDescent="0.2">
      <c r="S5108" s="58">
        <v>5.7572123581599053</v>
      </c>
      <c r="T5108" s="58">
        <v>15.221803041410114</v>
      </c>
      <c r="U5108" s="58">
        <v>5.0875799386689176</v>
      </c>
      <c r="V5108" s="58">
        <v>10.969305032074635</v>
      </c>
      <c r="W5108" s="58">
        <v>0.83696834293926492</v>
      </c>
      <c r="X5108" s="58">
        <v>0.78133254448849798</v>
      </c>
      <c r="Y5108" s="58">
        <v>0.84315345592479174</v>
      </c>
      <c r="Z5108" s="58">
        <v>0.90057429649214105</v>
      </c>
    </row>
    <row r="5109" spans="19:26" x14ac:dyDescent="0.2">
      <c r="S5109" s="58">
        <v>5.6240088359639531</v>
      </c>
      <c r="T5109" s="58">
        <v>15.155311753954614</v>
      </c>
      <c r="U5109" s="58">
        <v>5.3055184611473774</v>
      </c>
      <c r="V5109" s="58">
        <v>11.991886779142446</v>
      </c>
      <c r="W5109" s="58">
        <v>0.83143155751297215</v>
      </c>
      <c r="X5109" s="58">
        <v>0.67494045201153363</v>
      </c>
      <c r="Y5109" s="58">
        <v>0.80999895324953108</v>
      </c>
      <c r="Z5109" s="58">
        <v>0.89285105190806524</v>
      </c>
    </row>
    <row r="5110" spans="19:26" x14ac:dyDescent="0.2">
      <c r="S5110" s="58">
        <v>8.0199124644946345</v>
      </c>
      <c r="T5110" s="58">
        <v>42.646099017322285</v>
      </c>
      <c r="U5110" s="58">
        <v>7.5525339450422502</v>
      </c>
      <c r="V5110" s="58">
        <v>50.605831450347836</v>
      </c>
      <c r="W5110" s="58">
        <v>0.75301892242686375</v>
      </c>
      <c r="X5110" s="58">
        <v>0.68001092975426891</v>
      </c>
      <c r="Y5110" s="58">
        <v>0.83543445463354227</v>
      </c>
      <c r="Z5110" s="58">
        <v>0.88088815430276246</v>
      </c>
    </row>
    <row r="5111" spans="19:26" x14ac:dyDescent="0.2">
      <c r="S5111" s="58">
        <v>2.7512750038035656</v>
      </c>
      <c r="T5111" s="58">
        <v>3.7537149252905957</v>
      </c>
      <c r="U5111" s="58">
        <v>2.8259939089591279</v>
      </c>
      <c r="V5111" s="58">
        <v>3.7175377204861402</v>
      </c>
      <c r="W5111" s="58">
        <v>0.79084505764798196</v>
      </c>
      <c r="X5111" s="58">
        <v>0.53508257079517174</v>
      </c>
      <c r="Y5111" s="58">
        <v>0.78776634718896821</v>
      </c>
      <c r="Z5111" s="58">
        <v>0.94162216622387718</v>
      </c>
    </row>
    <row r="5112" spans="19:26" x14ac:dyDescent="0.2">
      <c r="S5112" s="58">
        <v>4.604636205178914</v>
      </c>
      <c r="T5112" s="58">
        <v>8.7735037400561762</v>
      </c>
      <c r="U5112" s="58">
        <v>4.1447621855461776</v>
      </c>
      <c r="V5112" s="58">
        <v>7.2851666965968498</v>
      </c>
      <c r="W5112" s="58">
        <v>0.78399572629730629</v>
      </c>
      <c r="X5112" s="58">
        <v>0.72475742084317674</v>
      </c>
      <c r="Y5112" s="58">
        <v>0.82236911783974675</v>
      </c>
      <c r="Z5112" s="58">
        <v>0.92254113554427619</v>
      </c>
    </row>
    <row r="5113" spans="19:26" x14ac:dyDescent="0.2">
      <c r="S5113" s="58">
        <v>4.8955862375387937</v>
      </c>
      <c r="T5113" s="58">
        <v>8.8411909842076266</v>
      </c>
      <c r="U5113" s="58">
        <v>5.4985262297408326</v>
      </c>
      <c r="V5113" s="58">
        <v>10.965507826008901</v>
      </c>
      <c r="W5113" s="58">
        <v>0.73582581980532835</v>
      </c>
      <c r="X5113" s="58">
        <v>0.63455858281271094</v>
      </c>
      <c r="Y5113" s="58">
        <v>0.88358187636079677</v>
      </c>
      <c r="Z5113" s="58">
        <v>0.93351767172240652</v>
      </c>
    </row>
    <row r="5114" spans="19:26" x14ac:dyDescent="0.2">
      <c r="S5114" s="58">
        <v>4.2436650344272833</v>
      </c>
      <c r="T5114" s="58">
        <v>7.3309815452093519</v>
      </c>
      <c r="U5114" s="58">
        <v>4.2925897499000385</v>
      </c>
      <c r="V5114" s="58">
        <v>9.4691998726957181</v>
      </c>
      <c r="W5114" s="58">
        <v>0.77360299766970364</v>
      </c>
      <c r="X5114" s="58">
        <v>0.7207017245423758</v>
      </c>
      <c r="Y5114" s="58">
        <v>0.83835443210347504</v>
      </c>
      <c r="Z5114" s="58">
        <v>0.93852686359917459</v>
      </c>
    </row>
    <row r="5115" spans="19:26" x14ac:dyDescent="0.2">
      <c r="S5115" s="58">
        <v>4.9479376464297546</v>
      </c>
      <c r="T5115" s="58">
        <v>9.7469706846761035</v>
      </c>
      <c r="U5115" s="58">
        <v>4.6516259568822536</v>
      </c>
      <c r="V5115" s="58">
        <v>11.089931876358831</v>
      </c>
      <c r="W5115" s="58">
        <v>0.7915967469909666</v>
      </c>
      <c r="X5115" s="58">
        <v>0.67282714931061172</v>
      </c>
      <c r="Y5115" s="58">
        <v>0.86477518851846791</v>
      </c>
      <c r="Z5115" s="58">
        <v>0.91885101893404075</v>
      </c>
    </row>
    <row r="5116" spans="19:26" x14ac:dyDescent="0.2">
      <c r="S5116" s="58">
        <v>3.1330148339354906</v>
      </c>
      <c r="T5116" s="58">
        <v>4.6264713422481547</v>
      </c>
      <c r="U5116" s="58">
        <v>3.3903644510089754</v>
      </c>
      <c r="V5116" s="58">
        <v>5.0051593724542078</v>
      </c>
      <c r="W5116" s="58">
        <v>0.84914307291774116</v>
      </c>
      <c r="X5116" s="58">
        <v>0.61705208029583314</v>
      </c>
      <c r="Y5116" s="58">
        <v>0.80617065419568656</v>
      </c>
      <c r="Z5116" s="58">
        <v>0.93446135055888702</v>
      </c>
    </row>
    <row r="5117" spans="19:26" x14ac:dyDescent="0.2">
      <c r="S5117" s="58">
        <v>4.5606719241791449</v>
      </c>
      <c r="T5117" s="58">
        <v>8.2252070300195754</v>
      </c>
      <c r="U5117" s="58">
        <v>5.0376050688348082</v>
      </c>
      <c r="V5117" s="58">
        <v>10.92908542834571</v>
      </c>
      <c r="W5117" s="58">
        <v>0.76759377570656628</v>
      </c>
      <c r="X5117" s="58">
        <v>0.72594661055652776</v>
      </c>
      <c r="Y5117" s="58">
        <v>0.85277024143944358</v>
      </c>
      <c r="Z5117" s="58">
        <v>0.93593028745677875</v>
      </c>
    </row>
    <row r="5118" spans="19:26" x14ac:dyDescent="0.2">
      <c r="S5118" s="58">
        <v>4.40140640148641</v>
      </c>
      <c r="T5118" s="58">
        <v>8.2875313455853608</v>
      </c>
      <c r="U5118" s="58">
        <v>4.4032633144562725</v>
      </c>
      <c r="V5118" s="58">
        <v>10.024707952070678</v>
      </c>
      <c r="W5118" s="58">
        <v>0.84665614668880651</v>
      </c>
      <c r="X5118" s="58">
        <v>0.65445688713583816</v>
      </c>
      <c r="Y5118" s="58">
        <v>0.83705695009400227</v>
      </c>
      <c r="Z5118" s="58">
        <v>0.91352267420650568</v>
      </c>
    </row>
    <row r="5119" spans="19:26" x14ac:dyDescent="0.2">
      <c r="S5119" s="58">
        <v>6.5652079346616823</v>
      </c>
      <c r="T5119" s="58">
        <v>24.384947358585009</v>
      </c>
      <c r="U5119" s="58">
        <v>6.6695074389059785</v>
      </c>
      <c r="V5119" s="58">
        <v>18.771132441159153</v>
      </c>
      <c r="W5119" s="58">
        <v>0.79902567668029256</v>
      </c>
      <c r="X5119" s="58">
        <v>0.71112989663427451</v>
      </c>
      <c r="Y5119" s="58">
        <v>0.80087063265850467</v>
      </c>
      <c r="Z5119" s="58">
        <v>0.88568928281633996</v>
      </c>
    </row>
    <row r="5120" spans="19:26" x14ac:dyDescent="0.2">
      <c r="S5120" s="58">
        <v>3.6979668865367614</v>
      </c>
      <c r="T5120" s="58">
        <v>5.6937866982293874</v>
      </c>
      <c r="U5120" s="58">
        <v>3.4254955840301569</v>
      </c>
      <c r="V5120" s="58">
        <v>6.5354032551990846</v>
      </c>
      <c r="W5120" s="58">
        <v>0.74861687106610886</v>
      </c>
      <c r="X5120" s="58">
        <v>0.62710836472074349</v>
      </c>
      <c r="Y5120" s="58">
        <v>0.84042196664683566</v>
      </c>
      <c r="Z5120" s="58">
        <v>0.95107635737887652</v>
      </c>
    </row>
    <row r="5121" spans="19:26" x14ac:dyDescent="0.2">
      <c r="S5121" s="58">
        <v>4.1027645228243133</v>
      </c>
      <c r="T5121" s="58">
        <v>7.3369009481073642</v>
      </c>
      <c r="U5121" s="58">
        <v>3.7919575223591107</v>
      </c>
      <c r="V5121" s="58">
        <v>5.7696528557245044</v>
      </c>
      <c r="W5121" s="58">
        <v>0.77943266516497367</v>
      </c>
      <c r="X5121" s="58">
        <v>0.69648219089092289</v>
      </c>
      <c r="Y5121" s="58">
        <v>0.77563116867702775</v>
      </c>
      <c r="Z5121" s="58">
        <v>0.92000983613981835</v>
      </c>
    </row>
    <row r="5122" spans="19:26" x14ac:dyDescent="0.2">
      <c r="S5122" s="58">
        <v>6.1306068212653448</v>
      </c>
      <c r="T5122" s="58">
        <v>17.084878022392843</v>
      </c>
      <c r="U5122" s="58">
        <v>6.847265183803132</v>
      </c>
      <c r="V5122" s="58">
        <v>17.411262661934988</v>
      </c>
      <c r="W5122" s="58">
        <v>0.77458210460138921</v>
      </c>
      <c r="X5122" s="58">
        <v>0.68413748896203952</v>
      </c>
      <c r="Y5122" s="58">
        <v>0.82315627050532536</v>
      </c>
      <c r="Z5122" s="58">
        <v>0.89550842747281711</v>
      </c>
    </row>
    <row r="5123" spans="19:26" x14ac:dyDescent="0.2">
      <c r="S5123" s="58">
        <v>6.4299483904666523</v>
      </c>
      <c r="T5123" s="58">
        <v>15.483677062269598</v>
      </c>
      <c r="U5123" s="58">
        <v>6.2624003256865937</v>
      </c>
      <c r="V5123" s="58">
        <v>16.118310039075713</v>
      </c>
      <c r="W5123" s="58">
        <v>0.69314873622252526</v>
      </c>
      <c r="X5123" s="58">
        <v>0.70077864075967211</v>
      </c>
      <c r="Y5123" s="58">
        <v>0.8427492972390197</v>
      </c>
      <c r="Z5123" s="58">
        <v>0.9118348439654379</v>
      </c>
    </row>
    <row r="5124" spans="19:26" x14ac:dyDescent="0.2">
      <c r="S5124" s="58">
        <v>5.3941477491119096</v>
      </c>
      <c r="T5124" s="58">
        <v>11.101727886585978</v>
      </c>
      <c r="U5124" s="58">
        <v>4.622046274033984</v>
      </c>
      <c r="V5124" s="58">
        <v>9.5028534526538433</v>
      </c>
      <c r="W5124" s="58">
        <v>0.7581142169845535</v>
      </c>
      <c r="X5124" s="58">
        <v>0.64625931624004784</v>
      </c>
      <c r="Y5124" s="58">
        <v>0.8739919406627471</v>
      </c>
      <c r="Z5124" s="58">
        <v>0.91645142697969539</v>
      </c>
    </row>
    <row r="5125" spans="19:26" x14ac:dyDescent="0.2">
      <c r="S5125" s="58">
        <v>6.2722965880703976</v>
      </c>
      <c r="T5125" s="58">
        <v>21.548153995384602</v>
      </c>
      <c r="U5125" s="58">
        <v>5.8446881783815163</v>
      </c>
      <c r="V5125" s="58">
        <v>17.058216480343727</v>
      </c>
      <c r="W5125" s="58">
        <v>0.8411526264557404</v>
      </c>
      <c r="X5125" s="58">
        <v>0.60394326899562512</v>
      </c>
      <c r="Y5125" s="58">
        <v>0.81570055582171319</v>
      </c>
      <c r="Z5125" s="58">
        <v>0.88361200493195047</v>
      </c>
    </row>
    <row r="5126" spans="19:26" x14ac:dyDescent="0.2">
      <c r="S5126" s="58">
        <v>3.8619062312995243</v>
      </c>
      <c r="T5126" s="58">
        <v>6.6520162027363563</v>
      </c>
      <c r="U5126" s="58">
        <v>4.1381325599353422</v>
      </c>
      <c r="V5126" s="58">
        <v>5.6819595000901169</v>
      </c>
      <c r="W5126" s="58">
        <v>0.86151976348794301</v>
      </c>
      <c r="X5126" s="58">
        <v>0.64766263735494678</v>
      </c>
      <c r="Y5126" s="58">
        <v>0.80985391124957185</v>
      </c>
      <c r="Z5126" s="58">
        <v>0.91669122380034862</v>
      </c>
    </row>
    <row r="5127" spans="19:26" x14ac:dyDescent="0.2">
      <c r="S5127" s="58">
        <v>4.3405960311190794</v>
      </c>
      <c r="T5127" s="58">
        <v>7.6083480150290042</v>
      </c>
      <c r="U5127" s="58">
        <v>4.3735202671074074</v>
      </c>
      <c r="V5127" s="58">
        <v>7.3223071559467447</v>
      </c>
      <c r="W5127" s="58">
        <v>0.74410887226248701</v>
      </c>
      <c r="X5127" s="58">
        <v>0.64730584537289859</v>
      </c>
      <c r="Y5127" s="58">
        <v>0.81719069012583045</v>
      </c>
      <c r="Z5127" s="58">
        <v>0.92864951942242324</v>
      </c>
    </row>
    <row r="5128" spans="19:26" x14ac:dyDescent="0.2">
      <c r="S5128" s="58">
        <v>5.3335311833332844</v>
      </c>
      <c r="T5128" s="58">
        <v>10.613357989729236</v>
      </c>
      <c r="U5128" s="58">
        <v>4.938767504215293</v>
      </c>
      <c r="V5128" s="58">
        <v>11.532678765631715</v>
      </c>
      <c r="W5128" s="58">
        <v>0.69839305888912984</v>
      </c>
      <c r="X5128" s="58">
        <v>0.62752265220138848</v>
      </c>
      <c r="Y5128" s="58">
        <v>0.82756700876499889</v>
      </c>
      <c r="Z5128" s="58">
        <v>0.91948762603454548</v>
      </c>
    </row>
    <row r="5129" spans="19:26" x14ac:dyDescent="0.2">
      <c r="S5129" s="58">
        <v>4.4634540228937398</v>
      </c>
      <c r="T5129" s="58">
        <v>8.158222357283142</v>
      </c>
      <c r="U5129" s="58">
        <v>4.8801970332933298</v>
      </c>
      <c r="V5129" s="58">
        <v>9.8765773785832423</v>
      </c>
      <c r="W5129" s="58">
        <v>0.84097955083032283</v>
      </c>
      <c r="X5129" s="58">
        <v>0.65233611690660909</v>
      </c>
      <c r="Y5129" s="58">
        <v>0.88005797167650723</v>
      </c>
      <c r="Z5129" s="58">
        <v>0.92162724942091834</v>
      </c>
    </row>
    <row r="5130" spans="19:26" x14ac:dyDescent="0.2">
      <c r="S5130" s="58">
        <v>5.5777098830201979</v>
      </c>
      <c r="T5130" s="58">
        <v>11.647627937328432</v>
      </c>
      <c r="U5130" s="58">
        <v>4.8529153104544385</v>
      </c>
      <c r="V5130" s="58">
        <v>10.771334279248952</v>
      </c>
      <c r="W5130" s="58">
        <v>0.74568799173266109</v>
      </c>
      <c r="X5130" s="58">
        <v>0.61065431303788209</v>
      </c>
      <c r="Y5130" s="58">
        <v>0.87853323818828866</v>
      </c>
      <c r="Z5130" s="58">
        <v>0.91347771339326056</v>
      </c>
    </row>
    <row r="5131" spans="19:26" x14ac:dyDescent="0.2">
      <c r="S5131" s="58">
        <v>4.7362821392897754</v>
      </c>
      <c r="T5131" s="58">
        <v>8.9703615560796575</v>
      </c>
      <c r="U5131" s="58">
        <v>4.2314911165929949</v>
      </c>
      <c r="V5131" s="58">
        <v>8.2905793021337217</v>
      </c>
      <c r="W5131" s="58">
        <v>0.75502496237624783</v>
      </c>
      <c r="X5131" s="58">
        <v>0.7406376000581919</v>
      </c>
      <c r="Y5131" s="58">
        <v>0.82801749770726696</v>
      </c>
      <c r="Z5131" s="58">
        <v>0.92901157909065435</v>
      </c>
    </row>
    <row r="5132" spans="19:26" x14ac:dyDescent="0.2">
      <c r="S5132" s="58">
        <v>3.5244684223991358</v>
      </c>
      <c r="T5132" s="58">
        <v>5.4257057617231608</v>
      </c>
      <c r="U5132" s="58">
        <v>3.6545584367382831</v>
      </c>
      <c r="V5132" s="58">
        <v>5.0108621803170532</v>
      </c>
      <c r="W5132" s="58">
        <v>0.78311309539899554</v>
      </c>
      <c r="X5132" s="58">
        <v>0.67665305929665465</v>
      </c>
      <c r="Y5132" s="58">
        <v>0.81996600755180749</v>
      </c>
      <c r="Z5132" s="58">
        <v>0.94797559018122779</v>
      </c>
    </row>
    <row r="5133" spans="19:26" x14ac:dyDescent="0.2">
      <c r="S5133" s="58">
        <v>4.3320344120551697</v>
      </c>
      <c r="T5133" s="58">
        <v>8.2064287632391437</v>
      </c>
      <c r="U5133" s="58">
        <v>4.0922612047938998</v>
      </c>
      <c r="V5133" s="58">
        <v>6.4103858441790216</v>
      </c>
      <c r="W5133" s="58">
        <v>0.82600832761063392</v>
      </c>
      <c r="X5133" s="58">
        <v>0.70861723724246917</v>
      </c>
      <c r="Y5133" s="58">
        <v>0.80161105626774998</v>
      </c>
      <c r="Z5133" s="58">
        <v>0.91472314521641895</v>
      </c>
    </row>
    <row r="5134" spans="19:26" x14ac:dyDescent="0.2">
      <c r="S5134" s="58">
        <v>3.9107256825461447</v>
      </c>
      <c r="T5134" s="58">
        <v>6.5296229032325366</v>
      </c>
      <c r="U5134" s="58">
        <v>4.0452601670508672</v>
      </c>
      <c r="V5134" s="58">
        <v>7.2022664313719904</v>
      </c>
      <c r="W5134" s="58">
        <v>0.80566472339240025</v>
      </c>
      <c r="X5134" s="58">
        <v>0.72014839333565894</v>
      </c>
      <c r="Y5134" s="58">
        <v>0.82566116967571945</v>
      </c>
      <c r="Z5134" s="58">
        <v>0.93687516343068011</v>
      </c>
    </row>
    <row r="5135" spans="19:26" x14ac:dyDescent="0.2">
      <c r="S5135" s="58">
        <v>5.7954780488656734</v>
      </c>
      <c r="T5135" s="58">
        <v>14.108942942370017</v>
      </c>
      <c r="U5135" s="58">
        <v>6.67073161517256</v>
      </c>
      <c r="V5135" s="58">
        <v>15.806544088048181</v>
      </c>
      <c r="W5135" s="58">
        <v>0.75628924719921597</v>
      </c>
      <c r="X5135" s="58">
        <v>0.71039014446488635</v>
      </c>
      <c r="Y5135" s="58">
        <v>0.82557191356320025</v>
      </c>
      <c r="Z5135" s="58">
        <v>0.9048593587142536</v>
      </c>
    </row>
    <row r="5136" spans="19:26" x14ac:dyDescent="0.2">
      <c r="S5136" s="58">
        <v>3.5368252710189791</v>
      </c>
      <c r="T5136" s="58">
        <v>5.4986559255099623</v>
      </c>
      <c r="U5136" s="58">
        <v>3.8708667696366876</v>
      </c>
      <c r="V5136" s="58">
        <v>5.8576066796170272</v>
      </c>
      <c r="W5136" s="58">
        <v>0.80011081725544375</v>
      </c>
      <c r="X5136" s="58">
        <v>0.68669694077989152</v>
      </c>
      <c r="Y5136" s="58">
        <v>0.82035452839034462</v>
      </c>
      <c r="Z5136" s="58">
        <v>0.94468149050307249</v>
      </c>
    </row>
    <row r="5137" spans="19:26" x14ac:dyDescent="0.2">
      <c r="S5137" s="58">
        <v>6.1386669513028469</v>
      </c>
      <c r="T5137" s="58">
        <v>15.49059907697918</v>
      </c>
      <c r="U5137" s="58">
        <v>6.6011577481408681</v>
      </c>
      <c r="V5137" s="58">
        <v>18.501855241941108</v>
      </c>
      <c r="W5137" s="58">
        <v>0.71947041210626472</v>
      </c>
      <c r="X5137" s="58">
        <v>0.73841086868848027</v>
      </c>
      <c r="Y5137" s="58">
        <v>0.81713145029560819</v>
      </c>
      <c r="Z5137" s="58">
        <v>0.90661244271940944</v>
      </c>
    </row>
    <row r="5138" spans="19:26" x14ac:dyDescent="0.2">
      <c r="S5138" s="58">
        <v>3.8995547310075653</v>
      </c>
      <c r="T5138" s="58">
        <v>6.3425122585790756</v>
      </c>
      <c r="U5138" s="58">
        <v>3.9992129683658466</v>
      </c>
      <c r="V5138" s="58">
        <v>6.8628771937838584</v>
      </c>
      <c r="W5138" s="58">
        <v>0.78279113424721636</v>
      </c>
      <c r="X5138" s="58">
        <v>0.67242369008881231</v>
      </c>
      <c r="Y5138" s="58">
        <v>0.84068670054942796</v>
      </c>
      <c r="Z5138" s="58">
        <v>0.94136256543118035</v>
      </c>
    </row>
    <row r="5139" spans="19:26" x14ac:dyDescent="0.2">
      <c r="S5139" s="58">
        <v>5.7308124731998111</v>
      </c>
      <c r="T5139" s="58">
        <v>14.429446369579381</v>
      </c>
      <c r="U5139" s="58">
        <v>6.0008600742511273</v>
      </c>
      <c r="V5139" s="58">
        <v>13.130286505317956</v>
      </c>
      <c r="W5139" s="58">
        <v>0.82820401171415214</v>
      </c>
      <c r="X5139" s="58">
        <v>0.74878662213814273</v>
      </c>
      <c r="Y5139" s="58">
        <v>0.85802898008264028</v>
      </c>
      <c r="Z5139" s="58">
        <v>0.9030232400792817</v>
      </c>
    </row>
    <row r="5140" spans="19:26" x14ac:dyDescent="0.2">
      <c r="S5140" s="58">
        <v>4.7555359170052212</v>
      </c>
      <c r="T5140" s="58">
        <v>8.2447899357649259</v>
      </c>
      <c r="U5140" s="58">
        <v>4.5385208232726866</v>
      </c>
      <c r="V5140" s="58">
        <v>6.8759817092288742</v>
      </c>
      <c r="W5140" s="58">
        <v>0.7127904609245157</v>
      </c>
      <c r="X5140" s="58">
        <v>0.56907035431883746</v>
      </c>
      <c r="Y5140" s="58">
        <v>0.87609692479188217</v>
      </c>
      <c r="Z5140" s="58">
        <v>0.93287908840393929</v>
      </c>
    </row>
    <row r="5141" spans="19:26" x14ac:dyDescent="0.2">
      <c r="S5141" s="58">
        <v>4.574665109780061</v>
      </c>
      <c r="T5141" s="58">
        <v>7.9001465974227507</v>
      </c>
      <c r="U5141" s="58">
        <v>4.4704276623111507</v>
      </c>
      <c r="V5141" s="58">
        <v>7.7722891984779388</v>
      </c>
      <c r="W5141" s="58">
        <v>0.71292148987277537</v>
      </c>
      <c r="X5141" s="58">
        <v>0.58210677246993181</v>
      </c>
      <c r="Y5141" s="58">
        <v>0.84728652702192908</v>
      </c>
      <c r="Z5141" s="58">
        <v>0.93146158867839246</v>
      </c>
    </row>
    <row r="5142" spans="19:26" x14ac:dyDescent="0.2">
      <c r="S5142" s="58">
        <v>4.1609375005815865</v>
      </c>
      <c r="T5142" s="58">
        <v>7.7369107029242574</v>
      </c>
      <c r="U5142" s="58">
        <v>4.5293665395561842</v>
      </c>
      <c r="V5142" s="58">
        <v>9.7814711056942976</v>
      </c>
      <c r="W5142" s="58">
        <v>0.85517182495312005</v>
      </c>
      <c r="X5142" s="58">
        <v>0.74110131869073603</v>
      </c>
      <c r="Y5142" s="58">
        <v>0.79818441406489737</v>
      </c>
      <c r="Z5142" s="58">
        <v>0.91591717456155242</v>
      </c>
    </row>
    <row r="5143" spans="19:26" x14ac:dyDescent="0.2">
      <c r="S5143" s="58">
        <v>7.2741968075162564</v>
      </c>
      <c r="T5143" s="58">
        <v>33.086428458247525</v>
      </c>
      <c r="U5143" s="58">
        <v>7.5736275858868254</v>
      </c>
      <c r="V5143" s="58">
        <v>28.65265929606424</v>
      </c>
      <c r="W5143" s="58">
        <v>0.78279175898466324</v>
      </c>
      <c r="X5143" s="58">
        <v>0.72714818273240234</v>
      </c>
      <c r="Y5143" s="58">
        <v>0.81881278087718856</v>
      </c>
      <c r="Z5143" s="58">
        <v>0.88323882405365295</v>
      </c>
    </row>
    <row r="5144" spans="19:26" x14ac:dyDescent="0.2">
      <c r="S5144" s="58">
        <v>4.38966892439643</v>
      </c>
      <c r="T5144" s="58">
        <v>8.0787208253536047</v>
      </c>
      <c r="U5144" s="58">
        <v>4.1318153006709188</v>
      </c>
      <c r="V5144" s="58">
        <v>6.9029317295827308</v>
      </c>
      <c r="W5144" s="58">
        <v>0.81667929443859522</v>
      </c>
      <c r="X5144" s="58">
        <v>0.64606174431764696</v>
      </c>
      <c r="Y5144" s="58">
        <v>0.83607077550858011</v>
      </c>
      <c r="Z5144" s="58">
        <v>0.91738083303660012</v>
      </c>
    </row>
    <row r="5145" spans="19:26" x14ac:dyDescent="0.2">
      <c r="S5145" s="58">
        <v>4.7057291688201337</v>
      </c>
      <c r="T5145" s="58">
        <v>8.9015989229795682</v>
      </c>
      <c r="U5145" s="58">
        <v>4.2724146357539245</v>
      </c>
      <c r="V5145" s="58">
        <v>7.3392758005692444</v>
      </c>
      <c r="W5145" s="58">
        <v>0.78244009679748694</v>
      </c>
      <c r="X5145" s="58">
        <v>0.68403684043830904</v>
      </c>
      <c r="Y5145" s="58">
        <v>0.84734117989838842</v>
      </c>
      <c r="Z5145" s="58">
        <v>0.92299065538102365</v>
      </c>
    </row>
    <row r="5146" spans="19:26" x14ac:dyDescent="0.2">
      <c r="S5146" s="58">
        <v>4.1599988700839168</v>
      </c>
      <c r="T5146" s="58">
        <v>6.7916402495334509</v>
      </c>
      <c r="U5146" s="58">
        <v>3.4726708394013444</v>
      </c>
      <c r="V5146" s="58">
        <v>6.4500720636702944</v>
      </c>
      <c r="W5146" s="58">
        <v>0.7151448851603307</v>
      </c>
      <c r="X5146" s="58">
        <v>0.60961989430662433</v>
      </c>
      <c r="Y5146" s="58">
        <v>0.83394536135582875</v>
      </c>
      <c r="Z5146" s="58">
        <v>0.94193324644794241</v>
      </c>
    </row>
    <row r="5147" spans="19:26" x14ac:dyDescent="0.2">
      <c r="S5147" s="58">
        <v>4.7891115057063418</v>
      </c>
      <c r="T5147" s="58">
        <v>9.0106016556569379</v>
      </c>
      <c r="U5147" s="58">
        <v>4.6415814980670262</v>
      </c>
      <c r="V5147" s="58">
        <v>9.4426358565801571</v>
      </c>
      <c r="W5147" s="58">
        <v>0.72156188323730963</v>
      </c>
      <c r="X5147" s="58">
        <v>0.70406385932315307</v>
      </c>
      <c r="Y5147" s="58">
        <v>0.81231971743433884</v>
      </c>
      <c r="Z5147" s="58">
        <v>0.92833580868661958</v>
      </c>
    </row>
    <row r="5148" spans="19:26" x14ac:dyDescent="0.2">
      <c r="S5148" s="58">
        <v>6.9984401385228097</v>
      </c>
      <c r="T5148" s="58">
        <v>30.810688477673839</v>
      </c>
      <c r="U5148" s="58">
        <v>6.5223062620554284</v>
      </c>
      <c r="V5148" s="58">
        <v>52.411383070305618</v>
      </c>
      <c r="W5148" s="58">
        <v>0.78774431885206353</v>
      </c>
      <c r="X5148" s="58">
        <v>0.74135446573548469</v>
      </c>
      <c r="Y5148" s="58">
        <v>0.80118645214208606</v>
      </c>
      <c r="Z5148" s="58">
        <v>0.88339570736057194</v>
      </c>
    </row>
    <row r="5149" spans="19:26" x14ac:dyDescent="0.2">
      <c r="S5149" s="58">
        <v>4.9816705475414347</v>
      </c>
      <c r="T5149" s="58">
        <v>10.693703425096388</v>
      </c>
      <c r="U5149" s="58">
        <v>4.5674762650381311</v>
      </c>
      <c r="V5149" s="58">
        <v>8.9011025569283753</v>
      </c>
      <c r="W5149" s="58">
        <v>0.81478676712844966</v>
      </c>
      <c r="X5149" s="58">
        <v>0.57661759338787744</v>
      </c>
      <c r="Y5149" s="58">
        <v>0.82177862452319261</v>
      </c>
      <c r="Z5149" s="58">
        <v>0.89923222530848057</v>
      </c>
    </row>
    <row r="5150" spans="19:26" x14ac:dyDescent="0.2">
      <c r="S5150" s="58">
        <v>3.767376999264477</v>
      </c>
      <c r="T5150" s="58">
        <v>6.085687188441038</v>
      </c>
      <c r="U5150" s="58">
        <v>3.2246684801572778</v>
      </c>
      <c r="V5150" s="58">
        <v>5.6429240396365055</v>
      </c>
      <c r="W5150" s="58">
        <v>0.7953003146723906</v>
      </c>
      <c r="X5150" s="58">
        <v>0.63840657974897763</v>
      </c>
      <c r="Y5150" s="58">
        <v>0.82493548710242415</v>
      </c>
      <c r="Z5150" s="58">
        <v>0.93341598440134377</v>
      </c>
    </row>
    <row r="5151" spans="19:26" x14ac:dyDescent="0.2">
      <c r="S5151" s="58">
        <v>4.9952735745948171</v>
      </c>
      <c r="T5151" s="58">
        <v>10.221971220317931</v>
      </c>
      <c r="U5151" s="58">
        <v>5.0372668221763774</v>
      </c>
      <c r="V5151" s="58">
        <v>12.295992375643017</v>
      </c>
      <c r="W5151" s="58">
        <v>0.78647323632332344</v>
      </c>
      <c r="X5151" s="58">
        <v>0.69573299374384656</v>
      </c>
      <c r="Y5151" s="58">
        <v>0.83746983712144563</v>
      </c>
      <c r="Z5151" s="58">
        <v>0.91486682721086132</v>
      </c>
    </row>
    <row r="5152" spans="19:26" x14ac:dyDescent="0.2">
      <c r="S5152" s="58">
        <v>5.2346520397676279</v>
      </c>
      <c r="T5152" s="58">
        <v>10.500688777498441</v>
      </c>
      <c r="U5152" s="58">
        <v>5.1792200203760812</v>
      </c>
      <c r="V5152" s="58">
        <v>10.590497758803156</v>
      </c>
      <c r="W5152" s="58">
        <v>0.71570649889571025</v>
      </c>
      <c r="X5152" s="58">
        <v>0.68700805431555367</v>
      </c>
      <c r="Y5152" s="58">
        <v>0.82597927441420549</v>
      </c>
      <c r="Z5152" s="58">
        <v>0.92216640867564559</v>
      </c>
    </row>
    <row r="5153" spans="19:26" x14ac:dyDescent="0.2">
      <c r="S5153" s="58">
        <v>3.5935504508636518</v>
      </c>
      <c r="T5153" s="58">
        <v>5.5382553841530866</v>
      </c>
      <c r="U5153" s="58">
        <v>3.2937057230704556</v>
      </c>
      <c r="V5153" s="58">
        <v>5.4410808171839822</v>
      </c>
      <c r="W5153" s="58">
        <v>0.79457015810168474</v>
      </c>
      <c r="X5153" s="58">
        <v>0.60890515478326357</v>
      </c>
      <c r="Y5153" s="58">
        <v>0.84875296236269704</v>
      </c>
      <c r="Z5153" s="58">
        <v>0.94168266233321773</v>
      </c>
    </row>
    <row r="5154" spans="19:26" x14ac:dyDescent="0.2">
      <c r="S5154" s="58">
        <v>4.8966126342570053</v>
      </c>
      <c r="T5154" s="58">
        <v>9.2116141075657829</v>
      </c>
      <c r="U5154" s="58">
        <v>4.5055248781959163</v>
      </c>
      <c r="V5154" s="58">
        <v>7.1376814437722249</v>
      </c>
      <c r="W5154" s="58">
        <v>0.73084457054393304</v>
      </c>
      <c r="X5154" s="58">
        <v>0.65676608580720308</v>
      </c>
      <c r="Y5154" s="58">
        <v>0.83907707621495797</v>
      </c>
      <c r="Z5154" s="58">
        <v>0.92588864145788341</v>
      </c>
    </row>
    <row r="5155" spans="19:26" x14ac:dyDescent="0.2">
      <c r="S5155" s="58">
        <v>3.2242111807560461</v>
      </c>
      <c r="T5155" s="58">
        <v>4.7936842384327889</v>
      </c>
      <c r="U5155" s="58">
        <v>3.167139039475388</v>
      </c>
      <c r="V5155" s="58">
        <v>4.9585181642853389</v>
      </c>
      <c r="W5155" s="58">
        <v>0.84423256384571632</v>
      </c>
      <c r="X5155" s="58">
        <v>0.59387810607925262</v>
      </c>
      <c r="Y5155" s="58">
        <v>0.82539963688374651</v>
      </c>
      <c r="Z5155" s="58">
        <v>0.93457028747895377</v>
      </c>
    </row>
    <row r="5156" spans="19:26" x14ac:dyDescent="0.2">
      <c r="S5156" s="58">
        <v>5.3048050489863678</v>
      </c>
      <c r="T5156" s="58">
        <v>10.172453910401615</v>
      </c>
      <c r="U5156" s="58">
        <v>4.99370340364628</v>
      </c>
      <c r="V5156" s="58">
        <v>10.95065818857503</v>
      </c>
      <c r="W5156" s="58">
        <v>0.67461276902172584</v>
      </c>
      <c r="X5156" s="58">
        <v>0.79529129810381938</v>
      </c>
      <c r="Y5156" s="58">
        <v>0.82371124333357915</v>
      </c>
      <c r="Z5156" s="58">
        <v>0.94557751692652048</v>
      </c>
    </row>
    <row r="5157" spans="19:26" x14ac:dyDescent="0.2">
      <c r="S5157" s="58">
        <v>3.5401887174359463</v>
      </c>
      <c r="T5157" s="58">
        <v>5.3867444227048171</v>
      </c>
      <c r="U5157" s="58">
        <v>3.40584139101923</v>
      </c>
      <c r="V5157" s="58">
        <v>5.6193434314100541</v>
      </c>
      <c r="W5157" s="58">
        <v>0.7867953355004158</v>
      </c>
      <c r="X5157" s="58">
        <v>0.67751993581399761</v>
      </c>
      <c r="Y5157" s="58">
        <v>0.84847420533446549</v>
      </c>
      <c r="Z5157" s="58">
        <v>0.95627877430864028</v>
      </c>
    </row>
    <row r="5158" spans="19:26" x14ac:dyDescent="0.2">
      <c r="S5158" s="58">
        <v>4.2910582910733011</v>
      </c>
      <c r="T5158" s="58">
        <v>7.2337500457848876</v>
      </c>
      <c r="U5158" s="58">
        <v>5.630863427264809</v>
      </c>
      <c r="V5158" s="58">
        <v>11.713950783583215</v>
      </c>
      <c r="W5158" s="58">
        <v>0.7073246777527048</v>
      </c>
      <c r="X5158" s="58">
        <v>0.66452468999971059</v>
      </c>
      <c r="Y5158" s="58">
        <v>0.8146331284279541</v>
      </c>
      <c r="Z5158" s="58">
        <v>0.94215965141925972</v>
      </c>
    </row>
    <row r="5159" spans="19:26" x14ac:dyDescent="0.2">
      <c r="S5159" s="58">
        <v>3.9384139125228259</v>
      </c>
      <c r="T5159" s="58">
        <v>6.4824717587436105</v>
      </c>
      <c r="U5159" s="58">
        <v>4.3309321859629906</v>
      </c>
      <c r="V5159" s="58">
        <v>7.3869016397481424</v>
      </c>
      <c r="W5159" s="58">
        <v>0.8013805729572302</v>
      </c>
      <c r="X5159" s="58">
        <v>0.57402671556291396</v>
      </c>
      <c r="Y5159" s="58">
        <v>0.84945643821894201</v>
      </c>
      <c r="Z5159" s="58">
        <v>0.92563815822901163</v>
      </c>
    </row>
    <row r="5160" spans="19:26" x14ac:dyDescent="0.2">
      <c r="S5160" s="58">
        <v>4.4092780272461489</v>
      </c>
      <c r="T5160" s="58">
        <v>7.9060475680539675</v>
      </c>
      <c r="U5160" s="58">
        <v>4.9559121074035009</v>
      </c>
      <c r="V5160" s="58">
        <v>9.9087483709009518</v>
      </c>
      <c r="W5160" s="58">
        <v>0.75526225722449314</v>
      </c>
      <c r="X5160" s="58">
        <v>0.74349174634928172</v>
      </c>
      <c r="Y5160" s="58">
        <v>0.81750649700701494</v>
      </c>
      <c r="Z5160" s="58">
        <v>0.93470853623695382</v>
      </c>
    </row>
    <row r="5161" spans="19:26" x14ac:dyDescent="0.2">
      <c r="S5161" s="58">
        <v>4.3739448691054825</v>
      </c>
      <c r="T5161" s="58">
        <v>7.3020761640986809</v>
      </c>
      <c r="U5161" s="58">
        <v>5.15722089932276</v>
      </c>
      <c r="V5161" s="58">
        <v>9.2396438149718865</v>
      </c>
      <c r="W5161" s="58">
        <v>0.68718978619734528</v>
      </c>
      <c r="X5161" s="58">
        <v>0.56617873634773264</v>
      </c>
      <c r="Y5161" s="58">
        <v>0.81964651704942371</v>
      </c>
      <c r="Z5161" s="58">
        <v>0.93428857111886598</v>
      </c>
    </row>
    <row r="5162" spans="19:26" x14ac:dyDescent="0.2">
      <c r="S5162" s="58">
        <v>4.7958401170280389</v>
      </c>
      <c r="T5162" s="58">
        <v>9.2050543662422015</v>
      </c>
      <c r="U5162" s="58">
        <v>4.3531887562989375</v>
      </c>
      <c r="V5162" s="58">
        <v>6.276790034284601</v>
      </c>
      <c r="W5162" s="58">
        <v>0.82291637290660635</v>
      </c>
      <c r="X5162" s="58">
        <v>0.72239779796582737</v>
      </c>
      <c r="Y5162" s="58">
        <v>0.88676166441931514</v>
      </c>
      <c r="Z5162" s="58">
        <v>0.9255678098915201</v>
      </c>
    </row>
    <row r="5163" spans="19:26" x14ac:dyDescent="0.2">
      <c r="S5163" s="58">
        <v>5.1109064232093182</v>
      </c>
      <c r="T5163" s="58">
        <v>10.439047839486243</v>
      </c>
      <c r="U5163" s="58">
        <v>5.0010457651948022</v>
      </c>
      <c r="V5163" s="58">
        <v>12.120788979540331</v>
      </c>
      <c r="W5163" s="58">
        <v>0.7585385549416519</v>
      </c>
      <c r="X5163" s="58">
        <v>0.73055932888388642</v>
      </c>
      <c r="Y5163" s="58">
        <v>0.83443827878929333</v>
      </c>
      <c r="Z5163" s="58">
        <v>0.92035185218934901</v>
      </c>
    </row>
    <row r="5164" spans="19:26" x14ac:dyDescent="0.2">
      <c r="S5164" s="58">
        <v>5.704164582960078</v>
      </c>
      <c r="T5164" s="58">
        <v>15.245581142017565</v>
      </c>
      <c r="U5164" s="58">
        <v>5.2501737583305852</v>
      </c>
      <c r="V5164" s="58">
        <v>16.357013149446157</v>
      </c>
      <c r="W5164" s="58">
        <v>0.79857693331258306</v>
      </c>
      <c r="X5164" s="58">
        <v>0.71136356041393523</v>
      </c>
      <c r="Y5164" s="58">
        <v>0.80281696484663179</v>
      </c>
      <c r="Z5164" s="58">
        <v>0.89584715337156073</v>
      </c>
    </row>
    <row r="5165" spans="19:26" x14ac:dyDescent="0.2">
      <c r="S5165" s="58">
        <v>5.0804502122895121</v>
      </c>
      <c r="T5165" s="58">
        <v>10.168992063967487</v>
      </c>
      <c r="U5165" s="58">
        <v>5.3003383742751344</v>
      </c>
      <c r="V5165" s="58">
        <v>12.250079332822249</v>
      </c>
      <c r="W5165" s="58">
        <v>0.78582660592831954</v>
      </c>
      <c r="X5165" s="58">
        <v>0.66445599655525434</v>
      </c>
      <c r="Y5165" s="58">
        <v>0.8701010273337364</v>
      </c>
      <c r="Z5165" s="58">
        <v>0.91766713572213332</v>
      </c>
    </row>
    <row r="5166" spans="19:26" x14ac:dyDescent="0.2">
      <c r="S5166" s="58">
        <v>5.7939513137383409</v>
      </c>
      <c r="T5166" s="58">
        <v>13.339330793927727</v>
      </c>
      <c r="U5166" s="58">
        <v>6.1428907886960751</v>
      </c>
      <c r="V5166" s="58">
        <v>14.272031268529462</v>
      </c>
      <c r="W5166" s="58">
        <v>0.79576083718272783</v>
      </c>
      <c r="X5166" s="58">
        <v>0.79472937269623045</v>
      </c>
      <c r="Y5166" s="58">
        <v>0.89395711690685165</v>
      </c>
      <c r="Z5166" s="58">
        <v>0.91724837188566744</v>
      </c>
    </row>
    <row r="5167" spans="19:26" x14ac:dyDescent="0.2">
      <c r="S5167" s="58">
        <v>3.3627977914376666</v>
      </c>
      <c r="T5167" s="58">
        <v>5.1898028494771449</v>
      </c>
      <c r="U5167" s="58">
        <v>3.2592129318192815</v>
      </c>
      <c r="V5167" s="58">
        <v>6.3278614867041423</v>
      </c>
      <c r="W5167" s="58">
        <v>0.87059748500340106</v>
      </c>
      <c r="X5167" s="58">
        <v>0.70475212756355421</v>
      </c>
      <c r="Y5167" s="58">
        <v>0.82208308034284694</v>
      </c>
      <c r="Z5167" s="58">
        <v>0.93854386124519662</v>
      </c>
    </row>
    <row r="5168" spans="19:26" x14ac:dyDescent="0.2">
      <c r="S5168" s="58">
        <v>6.5620517885877394</v>
      </c>
      <c r="T5168" s="58">
        <v>16.587225759982037</v>
      </c>
      <c r="U5168" s="58">
        <v>6.7467582017567116</v>
      </c>
      <c r="V5168" s="58">
        <v>15.101528860012754</v>
      </c>
      <c r="W5168" s="58">
        <v>0.68388080354768255</v>
      </c>
      <c r="X5168" s="58">
        <v>0.5786238809960238</v>
      </c>
      <c r="Y5168" s="58">
        <v>0.82403959397959448</v>
      </c>
      <c r="Z5168" s="58">
        <v>0.89955981356162595</v>
      </c>
    </row>
    <row r="5169" spans="19:26" x14ac:dyDescent="0.2">
      <c r="S5169" s="58">
        <v>6.0867524317242463</v>
      </c>
      <c r="T5169" s="58">
        <v>15.553979922650452</v>
      </c>
      <c r="U5169" s="58">
        <v>5.6367142584332335</v>
      </c>
      <c r="V5169" s="58">
        <v>14.795392929941494</v>
      </c>
      <c r="W5169" s="58">
        <v>0.72620347536009233</v>
      </c>
      <c r="X5169" s="58">
        <v>0.56138312065515728</v>
      </c>
      <c r="Y5169" s="58">
        <v>0.81211994185150016</v>
      </c>
      <c r="Z5169" s="58">
        <v>0.89446843820971411</v>
      </c>
    </row>
    <row r="5170" spans="19:26" x14ac:dyDescent="0.2">
      <c r="S5170" s="58">
        <v>4.288809223726143</v>
      </c>
      <c r="T5170" s="58">
        <v>7.3199836600162911</v>
      </c>
      <c r="U5170" s="58">
        <v>4.6985680630252462</v>
      </c>
      <c r="V5170" s="58">
        <v>8.3700501464480617</v>
      </c>
      <c r="W5170" s="58">
        <v>0.75603557445111891</v>
      </c>
      <c r="X5170" s="58">
        <v>0.67525882872122889</v>
      </c>
      <c r="Y5170" s="58">
        <v>0.84690999786113563</v>
      </c>
      <c r="Z5170" s="58">
        <v>0.93894563489137539</v>
      </c>
    </row>
    <row r="5171" spans="19:26" x14ac:dyDescent="0.2">
      <c r="S5171" s="58">
        <v>4.3937372563122761</v>
      </c>
      <c r="T5171" s="58">
        <v>7.6456612605463388</v>
      </c>
      <c r="U5171" s="58">
        <v>3.9250830326388773</v>
      </c>
      <c r="V5171" s="58">
        <v>7.0978460372323084</v>
      </c>
      <c r="W5171" s="58">
        <v>0.77962542683983405</v>
      </c>
      <c r="X5171" s="58">
        <v>0.61891989349752352</v>
      </c>
      <c r="Y5171" s="58">
        <v>0.8688646056851167</v>
      </c>
      <c r="Z5171" s="58">
        <v>0.92902639113115804</v>
      </c>
    </row>
    <row r="5172" spans="19:26" x14ac:dyDescent="0.2">
      <c r="S5172" s="58">
        <v>5.3025703084656488</v>
      </c>
      <c r="T5172" s="58">
        <v>10.594208504281713</v>
      </c>
      <c r="U5172" s="58">
        <v>4.8771667636711271</v>
      </c>
      <c r="V5172" s="58">
        <v>8.0592422480371546</v>
      </c>
      <c r="W5172" s="58">
        <v>0.75243611119124953</v>
      </c>
      <c r="X5172" s="58">
        <v>0.7625385528083295</v>
      </c>
      <c r="Y5172" s="58">
        <v>0.8771715022322818</v>
      </c>
      <c r="Z5172" s="58">
        <v>0.93163254401750251</v>
      </c>
    </row>
    <row r="5173" spans="19:26" x14ac:dyDescent="0.2">
      <c r="S5173" s="58">
        <v>3.2509991992782949</v>
      </c>
      <c r="T5173" s="58">
        <v>4.8569751740604641</v>
      </c>
      <c r="U5173" s="58">
        <v>3.4660056584730743</v>
      </c>
      <c r="V5173" s="58">
        <v>5.2882730858798634</v>
      </c>
      <c r="W5173" s="58">
        <v>0.83235361510456329</v>
      </c>
      <c r="X5173" s="58">
        <v>0.57666206532390318</v>
      </c>
      <c r="Y5173" s="58">
        <v>0.81780685135635411</v>
      </c>
      <c r="Z5173" s="58">
        <v>0.93142473149148841</v>
      </c>
    </row>
    <row r="5174" spans="19:26" x14ac:dyDescent="0.2">
      <c r="S5174" s="58">
        <v>4.633319861646032</v>
      </c>
      <c r="T5174" s="58">
        <v>8.4228693262260528</v>
      </c>
      <c r="U5174" s="58">
        <v>4.7128750879500627</v>
      </c>
      <c r="V5174" s="58">
        <v>8.8498277954042024</v>
      </c>
      <c r="W5174" s="58">
        <v>0.76698770399914262</v>
      </c>
      <c r="X5174" s="58">
        <v>0.79561324335821415</v>
      </c>
      <c r="Y5174" s="58">
        <v>0.85850868818646009</v>
      </c>
      <c r="Z5174" s="58">
        <v>0.94353905836448504</v>
      </c>
    </row>
    <row r="5175" spans="19:26" x14ac:dyDescent="0.2">
      <c r="S5175" s="58">
        <v>3.7360555699881268</v>
      </c>
      <c r="T5175" s="58">
        <v>5.9758733565526994</v>
      </c>
      <c r="U5175" s="58">
        <v>3.5658404601993028</v>
      </c>
      <c r="V5175" s="58">
        <v>6.0490818676927383</v>
      </c>
      <c r="W5175" s="58">
        <v>0.74042473816047616</v>
      </c>
      <c r="X5175" s="58">
        <v>0.61099566989224008</v>
      </c>
      <c r="Y5175" s="58">
        <v>0.787596871361532</v>
      </c>
      <c r="Z5175" s="58">
        <v>0.93240466344584383</v>
      </c>
    </row>
    <row r="5176" spans="19:26" x14ac:dyDescent="0.2">
      <c r="S5176" s="58">
        <v>5.9252707074095783</v>
      </c>
      <c r="T5176" s="58">
        <v>14.757041276138672</v>
      </c>
      <c r="U5176" s="58">
        <v>5.5973010452992531</v>
      </c>
      <c r="V5176" s="58">
        <v>16.260433279650005</v>
      </c>
      <c r="W5176" s="58">
        <v>0.73359425322675509</v>
      </c>
      <c r="X5176" s="58">
        <v>0.51760788870392727</v>
      </c>
      <c r="Y5176" s="58">
        <v>0.81114323471718264</v>
      </c>
      <c r="Z5176" s="58">
        <v>0.89242142223144927</v>
      </c>
    </row>
    <row r="5177" spans="19:26" x14ac:dyDescent="0.2">
      <c r="S5177" s="58">
        <v>3.6745363452911559</v>
      </c>
      <c r="T5177" s="58">
        <v>5.8700066215550679</v>
      </c>
      <c r="U5177" s="58">
        <v>3.8697596769429432</v>
      </c>
      <c r="V5177" s="58">
        <v>5.3127312516730205</v>
      </c>
      <c r="W5177" s="58">
        <v>0.84380288638450263</v>
      </c>
      <c r="X5177" s="58">
        <v>0.70356706843707162</v>
      </c>
      <c r="Y5177" s="58">
        <v>0.85119731796705378</v>
      </c>
      <c r="Z5177" s="58">
        <v>0.9416121456545824</v>
      </c>
    </row>
    <row r="5178" spans="19:26" x14ac:dyDescent="0.2">
      <c r="S5178" s="58">
        <v>3.9117389861085861</v>
      </c>
      <c r="T5178" s="58">
        <v>6.2253085494262175</v>
      </c>
      <c r="U5178" s="58">
        <v>3.9147976072181385</v>
      </c>
      <c r="V5178" s="58">
        <v>6.4089831359709306</v>
      </c>
      <c r="W5178" s="58">
        <v>0.72977057692190295</v>
      </c>
      <c r="X5178" s="58">
        <v>0.6404423382440857</v>
      </c>
      <c r="Y5178" s="58">
        <v>0.8269697435357547</v>
      </c>
      <c r="Z5178" s="58">
        <v>0.94731965589237965</v>
      </c>
    </row>
    <row r="5179" spans="19:26" x14ac:dyDescent="0.2">
      <c r="S5179" s="58">
        <v>4.4795553819453282</v>
      </c>
      <c r="T5179" s="58">
        <v>7.6808547532726417</v>
      </c>
      <c r="U5179" s="58">
        <v>4.3635574913045705</v>
      </c>
      <c r="V5179" s="58">
        <v>6.816387668907848</v>
      </c>
      <c r="W5179" s="58">
        <v>0.73492415771423047</v>
      </c>
      <c r="X5179" s="58">
        <v>0.65810730954346197</v>
      </c>
      <c r="Y5179" s="58">
        <v>0.86057332251207719</v>
      </c>
      <c r="Z5179" s="58">
        <v>0.94149575549428466</v>
      </c>
    </row>
    <row r="5180" spans="19:26" x14ac:dyDescent="0.2">
      <c r="S5180" s="58">
        <v>5.0475184668222095</v>
      </c>
      <c r="T5180" s="58">
        <v>9.2981241758975575</v>
      </c>
      <c r="U5180" s="58">
        <v>5.4643270393605246</v>
      </c>
      <c r="V5180" s="58">
        <v>8.9562026981539251</v>
      </c>
      <c r="W5180" s="58">
        <v>0.7152369836238931</v>
      </c>
      <c r="X5180" s="58">
        <v>0.78629579659776316</v>
      </c>
      <c r="Y5180" s="58">
        <v>0.86659573012976165</v>
      </c>
      <c r="Z5180" s="58">
        <v>0.95042145236473452</v>
      </c>
    </row>
    <row r="5181" spans="19:26" x14ac:dyDescent="0.2">
      <c r="S5181" s="58">
        <v>5.2193681995159844</v>
      </c>
      <c r="T5181" s="58">
        <v>9.9538298048726848</v>
      </c>
      <c r="U5181" s="58">
        <v>5.9516369048058539</v>
      </c>
      <c r="V5181" s="58">
        <v>10.395924133132912</v>
      </c>
      <c r="W5181" s="58">
        <v>0.72537786020526285</v>
      </c>
      <c r="X5181" s="58">
        <v>0.69040270451643748</v>
      </c>
      <c r="Y5181" s="58">
        <v>0.8742775762687236</v>
      </c>
      <c r="Z5181" s="58">
        <v>0.93316153204526253</v>
      </c>
    </row>
    <row r="5182" spans="19:26" x14ac:dyDescent="0.2">
      <c r="S5182" s="58">
        <v>7.9577690278095963</v>
      </c>
      <c r="T5182" s="58">
        <v>25.039002929273998</v>
      </c>
      <c r="U5182" s="58">
        <v>7.9208710644684732</v>
      </c>
      <c r="V5182" s="58">
        <v>17.866544619646948</v>
      </c>
      <c r="W5182" s="58">
        <v>0.66683372430413901</v>
      </c>
      <c r="X5182" s="58">
        <v>0.62066003303175221</v>
      </c>
      <c r="Y5182" s="58">
        <v>0.84856050984005738</v>
      </c>
      <c r="Z5182" s="58">
        <v>0.89504510488951627</v>
      </c>
    </row>
    <row r="5183" spans="19:26" x14ac:dyDescent="0.2">
      <c r="S5183" s="58">
        <v>4.1529288744640818</v>
      </c>
      <c r="T5183" s="58">
        <v>7.1522697673663576</v>
      </c>
      <c r="U5183" s="58">
        <v>4.1934577195223213</v>
      </c>
      <c r="V5183" s="58">
        <v>8.5505397995655166</v>
      </c>
      <c r="W5183" s="58">
        <v>0.79635499152970612</v>
      </c>
      <c r="X5183" s="58">
        <v>0.65758628597069779</v>
      </c>
      <c r="Y5183" s="58">
        <v>0.83993900309398928</v>
      </c>
      <c r="Z5183" s="58">
        <v>0.92887489129685452</v>
      </c>
    </row>
    <row r="5184" spans="19:26" x14ac:dyDescent="0.2">
      <c r="S5184" s="58">
        <v>7.7649518894996739</v>
      </c>
      <c r="T5184" s="58">
        <v>40.722940279305483</v>
      </c>
      <c r="U5184" s="58">
        <v>8.0727197013911862</v>
      </c>
      <c r="V5184" s="58">
        <v>38.263188415852589</v>
      </c>
      <c r="W5184" s="58">
        <v>0.78259705655349909</v>
      </c>
      <c r="X5184" s="58">
        <v>0.75232411359285645</v>
      </c>
      <c r="Y5184" s="58">
        <v>0.84059091064821156</v>
      </c>
      <c r="Z5184" s="58">
        <v>0.88207409716099328</v>
      </c>
    </row>
    <row r="5185" spans="19:26" x14ac:dyDescent="0.2">
      <c r="S5185" s="58">
        <v>6.0927332019382145</v>
      </c>
      <c r="T5185" s="58">
        <v>17.847117508123887</v>
      </c>
      <c r="U5185" s="58">
        <v>5.9739028046814164</v>
      </c>
      <c r="V5185" s="58">
        <v>22.839633726263159</v>
      </c>
      <c r="W5185" s="58">
        <v>0.77458529882432459</v>
      </c>
      <c r="X5185" s="58">
        <v>0.74192525568441636</v>
      </c>
      <c r="Y5185" s="58">
        <v>0.79970948654410445</v>
      </c>
      <c r="Z5185" s="58">
        <v>0.89458121384668043</v>
      </c>
    </row>
    <row r="5186" spans="19:26" x14ac:dyDescent="0.2">
      <c r="S5186" s="58">
        <v>4.7399865088080748</v>
      </c>
      <c r="T5186" s="58">
        <v>8.7275543717047235</v>
      </c>
      <c r="U5186" s="58">
        <v>5.3330339822217185</v>
      </c>
      <c r="V5186" s="58">
        <v>10.393053071104346</v>
      </c>
      <c r="W5186" s="58">
        <v>0.76010684261854689</v>
      </c>
      <c r="X5186" s="58">
        <v>0.68372424608742666</v>
      </c>
      <c r="Y5186" s="58">
        <v>0.85975572947720424</v>
      </c>
      <c r="Z5186" s="58">
        <v>0.9304163225902945</v>
      </c>
    </row>
    <row r="5187" spans="19:26" x14ac:dyDescent="0.2">
      <c r="S5187" s="58">
        <v>4.0950265251058573</v>
      </c>
      <c r="T5187" s="58">
        <v>7.1137684669974428</v>
      </c>
      <c r="U5187" s="58">
        <v>4.346731414465526</v>
      </c>
      <c r="V5187" s="58">
        <v>7.4251173443997578</v>
      </c>
      <c r="W5187" s="58">
        <v>0.86556289575040557</v>
      </c>
      <c r="X5187" s="58">
        <v>0.61219797121128183</v>
      </c>
      <c r="Y5187" s="58">
        <v>0.86728396537893127</v>
      </c>
      <c r="Z5187" s="58">
        <v>0.91939840821209695</v>
      </c>
    </row>
    <row r="5188" spans="19:26" x14ac:dyDescent="0.2">
      <c r="S5188" s="58">
        <v>3.7223599102401228</v>
      </c>
      <c r="T5188" s="58">
        <v>5.9907573583511917</v>
      </c>
      <c r="U5188" s="58">
        <v>3.688477211970389</v>
      </c>
      <c r="V5188" s="58">
        <v>6.6070097000432586</v>
      </c>
      <c r="W5188" s="58">
        <v>0.78748575104659002</v>
      </c>
      <c r="X5188" s="58">
        <v>0.69617509286533952</v>
      </c>
      <c r="Y5188" s="58">
        <v>0.81191957297796846</v>
      </c>
      <c r="Z5188" s="58">
        <v>0.93993471610129542</v>
      </c>
    </row>
    <row r="5189" spans="19:26" x14ac:dyDescent="0.2">
      <c r="S5189" s="58">
        <v>5.633210742989716</v>
      </c>
      <c r="T5189" s="58">
        <v>12.204750314864473</v>
      </c>
      <c r="U5189" s="58">
        <v>5.4927160796750716</v>
      </c>
      <c r="V5189" s="58">
        <v>15.223360028501613</v>
      </c>
      <c r="W5189" s="58">
        <v>0.7279492144281634</v>
      </c>
      <c r="X5189" s="58">
        <v>0.79810390116951979</v>
      </c>
      <c r="Y5189" s="58">
        <v>0.84268134713013854</v>
      </c>
      <c r="Z5189" s="58">
        <v>0.92473496145973599</v>
      </c>
    </row>
    <row r="5190" spans="19:26" x14ac:dyDescent="0.2">
      <c r="S5190" s="58">
        <v>4.2637943088425763</v>
      </c>
      <c r="T5190" s="58">
        <v>8.0726354850188571</v>
      </c>
      <c r="U5190" s="58">
        <v>4.9881034938451307</v>
      </c>
      <c r="V5190" s="58">
        <v>11.864777832134918</v>
      </c>
      <c r="W5190" s="58">
        <v>0.81636271889521572</v>
      </c>
      <c r="X5190" s="58">
        <v>0.75917086667386269</v>
      </c>
      <c r="Y5190" s="58">
        <v>0.78134360597028074</v>
      </c>
      <c r="Z5190" s="58">
        <v>0.91659064050246941</v>
      </c>
    </row>
    <row r="5191" spans="19:26" x14ac:dyDescent="0.2">
      <c r="S5191" s="58">
        <v>4.9393518515772765</v>
      </c>
      <c r="T5191" s="58">
        <v>10.892825000866745</v>
      </c>
      <c r="U5191" s="58">
        <v>4.9688885974631871</v>
      </c>
      <c r="V5191" s="58">
        <v>8.6744627955118965</v>
      </c>
      <c r="W5191" s="58">
        <v>0.82599658394603304</v>
      </c>
      <c r="X5191" s="58">
        <v>0.72987535846852536</v>
      </c>
      <c r="Y5191" s="58">
        <v>0.80369108996097627</v>
      </c>
      <c r="Z5191" s="58">
        <v>0.90505232985319284</v>
      </c>
    </row>
    <row r="5192" spans="19:26" x14ac:dyDescent="0.2">
      <c r="S5192" s="58">
        <v>4.2410461733395657</v>
      </c>
      <c r="T5192" s="58">
        <v>7.3016310646461386</v>
      </c>
      <c r="U5192" s="58">
        <v>4.6903635532633112</v>
      </c>
      <c r="V5192" s="58">
        <v>8.0956789474776922</v>
      </c>
      <c r="W5192" s="58">
        <v>0.79333982619343746</v>
      </c>
      <c r="X5192" s="58">
        <v>0.63867475334197266</v>
      </c>
      <c r="Y5192" s="58">
        <v>0.85899341047178535</v>
      </c>
      <c r="Z5192" s="58">
        <v>0.92984573855176611</v>
      </c>
    </row>
    <row r="5193" spans="19:26" x14ac:dyDescent="0.2">
      <c r="S5193" s="58">
        <v>3.6380495214761615</v>
      </c>
      <c r="T5193" s="58">
        <v>5.7125267520413816</v>
      </c>
      <c r="U5193" s="58">
        <v>3.4787746684873095</v>
      </c>
      <c r="V5193" s="58">
        <v>6.0325637197356548</v>
      </c>
      <c r="W5193" s="58">
        <v>0.77441566362964398</v>
      </c>
      <c r="X5193" s="58">
        <v>0.59629795126811336</v>
      </c>
      <c r="Y5193" s="58">
        <v>0.81474570560751713</v>
      </c>
      <c r="Z5193" s="58">
        <v>0.9333932991185776</v>
      </c>
    </row>
    <row r="5194" spans="19:26" x14ac:dyDescent="0.2">
      <c r="S5194" s="58">
        <v>4.628840271651085</v>
      </c>
      <c r="T5194" s="58">
        <v>8.9150159217622935</v>
      </c>
      <c r="U5194" s="58">
        <v>4.2976660207921737</v>
      </c>
      <c r="V5194" s="58">
        <v>8.0632151097954843</v>
      </c>
      <c r="W5194" s="58">
        <v>0.78948113519683827</v>
      </c>
      <c r="X5194" s="58">
        <v>0.64581633983644482</v>
      </c>
      <c r="Y5194" s="58">
        <v>0.82190640407939619</v>
      </c>
      <c r="Z5194" s="58">
        <v>0.91390978133551326</v>
      </c>
    </row>
    <row r="5195" spans="19:26" x14ac:dyDescent="0.2">
      <c r="S5195" s="58">
        <v>6.2780380408901078</v>
      </c>
      <c r="T5195" s="58">
        <v>17.232685604885273</v>
      </c>
      <c r="U5195" s="58">
        <v>6.694081203836002</v>
      </c>
      <c r="V5195" s="58">
        <v>15.551958655715278</v>
      </c>
      <c r="W5195" s="58">
        <v>0.8003691656553279</v>
      </c>
      <c r="X5195" s="58">
        <v>0.74166395305518507</v>
      </c>
      <c r="Y5195" s="58">
        <v>0.87089139609039978</v>
      </c>
      <c r="Z5195" s="58">
        <v>0.90066651809598608</v>
      </c>
    </row>
    <row r="5196" spans="19:26" x14ac:dyDescent="0.2">
      <c r="S5196" s="58">
        <v>4.4413652352520572</v>
      </c>
      <c r="T5196" s="58">
        <v>7.4671600033770229</v>
      </c>
      <c r="U5196" s="58">
        <v>3.9668872183578272</v>
      </c>
      <c r="V5196" s="58">
        <v>7.2949634290042962</v>
      </c>
      <c r="W5196" s="58">
        <v>0.70331363772788169</v>
      </c>
      <c r="X5196" s="58">
        <v>0.55166940223335059</v>
      </c>
      <c r="Y5196" s="58">
        <v>0.8418984728711929</v>
      </c>
      <c r="Z5196" s="58">
        <v>0.9317387438876864</v>
      </c>
    </row>
    <row r="5197" spans="19:26" x14ac:dyDescent="0.2">
      <c r="S5197" s="58">
        <v>3.5448970005935161</v>
      </c>
      <c r="T5197" s="58">
        <v>5.5995941035330423</v>
      </c>
      <c r="U5197" s="58">
        <v>3.6568352944571041</v>
      </c>
      <c r="V5197" s="58">
        <v>6.5865599607594136</v>
      </c>
      <c r="W5197" s="58">
        <v>0.79378745574927057</v>
      </c>
      <c r="X5197" s="58">
        <v>0.71037617924125573</v>
      </c>
      <c r="Y5197" s="58">
        <v>0.79342210363670496</v>
      </c>
      <c r="Z5197" s="58">
        <v>0.93988990356259128</v>
      </c>
    </row>
    <row r="5198" spans="19:26" x14ac:dyDescent="0.2">
      <c r="S5198" s="58">
        <v>5.9537634505458712</v>
      </c>
      <c r="T5198" s="58">
        <v>17.762320463160247</v>
      </c>
      <c r="U5198" s="58">
        <v>6.7164325650482599</v>
      </c>
      <c r="V5198" s="58">
        <v>19.21445762875107</v>
      </c>
      <c r="W5198" s="58">
        <v>0.86806088618868016</v>
      </c>
      <c r="X5198" s="58">
        <v>0.7742238096200027</v>
      </c>
      <c r="Y5198" s="58">
        <v>0.83976569256183764</v>
      </c>
      <c r="Z5198" s="58">
        <v>0.89354197685117909</v>
      </c>
    </row>
    <row r="5199" spans="19:26" x14ac:dyDescent="0.2">
      <c r="S5199" s="58">
        <v>4.6854863323549685</v>
      </c>
      <c r="T5199" s="58">
        <v>8.1125341450717467</v>
      </c>
      <c r="U5199" s="58">
        <v>5.1267921014692641</v>
      </c>
      <c r="V5199" s="58">
        <v>8.0261277125873267</v>
      </c>
      <c r="W5199" s="58">
        <v>0.71712761203405506</v>
      </c>
      <c r="X5199" s="58">
        <v>0.56216986508215117</v>
      </c>
      <c r="Y5199" s="58">
        <v>0.86972853261616367</v>
      </c>
      <c r="Z5199" s="58">
        <v>0.9306386309603627</v>
      </c>
    </row>
    <row r="5200" spans="19:26" x14ac:dyDescent="0.2">
      <c r="S5200" s="58">
        <v>5.2891644937301168</v>
      </c>
      <c r="T5200" s="58">
        <v>11.693721651493703</v>
      </c>
      <c r="U5200" s="58">
        <v>5.1328575661246383</v>
      </c>
      <c r="V5200" s="58">
        <v>9.6889014765368717</v>
      </c>
      <c r="W5200" s="58">
        <v>0.78733832637590107</v>
      </c>
      <c r="X5200" s="58">
        <v>0.64946253751708316</v>
      </c>
      <c r="Y5200" s="58">
        <v>0.83293608554583864</v>
      </c>
      <c r="Z5200" s="58">
        <v>0.90516328540428237</v>
      </c>
    </row>
    <row r="5201" spans="19:26" x14ac:dyDescent="0.2">
      <c r="S5201" s="58">
        <v>5.9892369995521042</v>
      </c>
      <c r="T5201" s="58">
        <v>12.59626098727612</v>
      </c>
      <c r="U5201" s="58">
        <v>6.3352231518852324</v>
      </c>
      <c r="V5201" s="58">
        <v>13.041487798680379</v>
      </c>
      <c r="W5201" s="58">
        <v>0.68193293774106678</v>
      </c>
      <c r="X5201" s="58">
        <v>0.62655625377880342</v>
      </c>
      <c r="Y5201" s="58">
        <v>0.85461203258622687</v>
      </c>
      <c r="Z5201" s="58">
        <v>0.91891412982657261</v>
      </c>
    </row>
    <row r="5202" spans="19:26" x14ac:dyDescent="0.2">
      <c r="S5202" s="58">
        <v>4.6866296263650264</v>
      </c>
      <c r="T5202" s="58">
        <v>8.1414198578244186</v>
      </c>
      <c r="U5202" s="58">
        <v>5.1338087382241104</v>
      </c>
      <c r="V5202" s="58">
        <v>9.966997939544548</v>
      </c>
      <c r="W5202" s="58">
        <v>0.72813492372381694</v>
      </c>
      <c r="X5202" s="58">
        <v>0.55442457685275337</v>
      </c>
      <c r="Y5202" s="58">
        <v>0.87877899848010033</v>
      </c>
      <c r="Z5202" s="58">
        <v>0.92864538398064733</v>
      </c>
    </row>
    <row r="5203" spans="19:26" x14ac:dyDescent="0.2">
      <c r="S5203" s="58">
        <v>8.1734018355257216</v>
      </c>
      <c r="T5203" s="58">
        <v>55.369677217711875</v>
      </c>
      <c r="U5203" s="58">
        <v>8.8131958609902128</v>
      </c>
      <c r="V5203" s="58">
        <v>72.617852990738214</v>
      </c>
      <c r="W5203" s="58">
        <v>0.76363744570373859</v>
      </c>
      <c r="X5203" s="58">
        <v>0.66777708547540116</v>
      </c>
      <c r="Y5203" s="58">
        <v>0.82540225341580364</v>
      </c>
      <c r="Z5203" s="58">
        <v>0.87739451762547993</v>
      </c>
    </row>
    <row r="5204" spans="19:26" x14ac:dyDescent="0.2">
      <c r="S5204" s="58">
        <v>3.8514230890407508</v>
      </c>
      <c r="T5204" s="58">
        <v>6.2530164884578463</v>
      </c>
      <c r="U5204" s="58">
        <v>3.9636701280330255</v>
      </c>
      <c r="V5204" s="58">
        <v>6.1688928460923709</v>
      </c>
      <c r="W5204" s="58">
        <v>0.78604681910336216</v>
      </c>
      <c r="X5204" s="58">
        <v>0.69698567272139511</v>
      </c>
      <c r="Y5204" s="58">
        <v>0.83317587730357645</v>
      </c>
      <c r="Z5204" s="58">
        <v>0.94299253967103125</v>
      </c>
    </row>
    <row r="5205" spans="19:26" x14ac:dyDescent="0.2">
      <c r="S5205" s="58">
        <v>2.6109147678096716</v>
      </c>
      <c r="T5205" s="58">
        <v>3.4957372893403291</v>
      </c>
      <c r="U5205" s="58">
        <v>3.2118867310072456</v>
      </c>
      <c r="V5205" s="58">
        <v>4.0291907557334952</v>
      </c>
      <c r="W5205" s="58">
        <v>0.82709229137715645</v>
      </c>
      <c r="X5205" s="58">
        <v>0.6357435569918084</v>
      </c>
      <c r="Y5205" s="58">
        <v>0.79252862868538398</v>
      </c>
      <c r="Z5205" s="58">
        <v>0.95892489655516711</v>
      </c>
    </row>
    <row r="5206" spans="19:26" x14ac:dyDescent="0.2">
      <c r="S5206" s="58">
        <v>3.6158339959838388</v>
      </c>
      <c r="T5206" s="58">
        <v>5.6295601191483806</v>
      </c>
      <c r="U5206" s="58">
        <v>4.051273899289674</v>
      </c>
      <c r="V5206" s="58">
        <v>6.3122153680133035</v>
      </c>
      <c r="W5206" s="58">
        <v>0.76352084789372254</v>
      </c>
      <c r="X5206" s="58">
        <v>0.50710995999893027</v>
      </c>
      <c r="Y5206" s="58">
        <v>0.81285825204708317</v>
      </c>
      <c r="Z5206" s="58">
        <v>0.92325798207697685</v>
      </c>
    </row>
    <row r="5207" spans="19:26" x14ac:dyDescent="0.2">
      <c r="S5207" s="58">
        <v>4.2927073788170693</v>
      </c>
      <c r="T5207" s="58">
        <v>7.8383519518793054</v>
      </c>
      <c r="U5207" s="58">
        <v>4.4692281626581503</v>
      </c>
      <c r="V5207" s="58">
        <v>8.8209141614619622</v>
      </c>
      <c r="W5207" s="58">
        <v>0.84813053912008696</v>
      </c>
      <c r="X5207" s="58">
        <v>0.78633866161960164</v>
      </c>
      <c r="Y5207" s="58">
        <v>0.84495060224930074</v>
      </c>
      <c r="Z5207" s="58">
        <v>0.92929851534035646</v>
      </c>
    </row>
    <row r="5208" spans="19:26" x14ac:dyDescent="0.2">
      <c r="S5208" s="58">
        <v>4.1621401719983124</v>
      </c>
      <c r="T5208" s="58">
        <v>7.2943607592041531</v>
      </c>
      <c r="U5208" s="58">
        <v>4.1890369865702075</v>
      </c>
      <c r="V5208" s="58">
        <v>5.2975261430810505</v>
      </c>
      <c r="W5208" s="58">
        <v>0.79589294704059477</v>
      </c>
      <c r="X5208" s="58">
        <v>0.60984275880278549</v>
      </c>
      <c r="Y5208" s="58">
        <v>0.82128084737745555</v>
      </c>
      <c r="Z5208" s="58">
        <v>0.91898437609470884</v>
      </c>
    </row>
    <row r="5209" spans="19:26" x14ac:dyDescent="0.2">
      <c r="S5209" s="58">
        <v>4.544965507977718</v>
      </c>
      <c r="T5209" s="58">
        <v>8.2856711615856398</v>
      </c>
      <c r="U5209" s="58">
        <v>4.0236336012272851</v>
      </c>
      <c r="V5209" s="58">
        <v>6.9516771471281462</v>
      </c>
      <c r="W5209" s="58">
        <v>0.81009984947902447</v>
      </c>
      <c r="X5209" s="58">
        <v>0.64205625109584719</v>
      </c>
      <c r="Y5209" s="58">
        <v>0.87588611284304208</v>
      </c>
      <c r="Z5209" s="58">
        <v>0.9233791986041997</v>
      </c>
    </row>
    <row r="5210" spans="19:26" x14ac:dyDescent="0.2">
      <c r="S5210" s="58">
        <v>4.6938826571324697</v>
      </c>
      <c r="T5210" s="58">
        <v>8.4429962656732584</v>
      </c>
      <c r="U5210" s="58">
        <v>3.8585614571524025</v>
      </c>
      <c r="V5210" s="58">
        <v>6.4394265479250663</v>
      </c>
      <c r="W5210" s="58">
        <v>0.77592884653076311</v>
      </c>
      <c r="X5210" s="58">
        <v>0.66080911910567464</v>
      </c>
      <c r="Y5210" s="58">
        <v>0.89131464975237029</v>
      </c>
      <c r="Z5210" s="58">
        <v>0.93294064540714761</v>
      </c>
    </row>
    <row r="5211" spans="19:26" x14ac:dyDescent="0.2">
      <c r="S5211" s="58">
        <v>3.183772458607613</v>
      </c>
      <c r="T5211" s="58">
        <v>4.624533319346007</v>
      </c>
      <c r="U5211" s="58">
        <v>2.739228306528263</v>
      </c>
      <c r="V5211" s="58">
        <v>4.313045737073014</v>
      </c>
      <c r="W5211" s="58">
        <v>0.77278004910102205</v>
      </c>
      <c r="X5211" s="58">
        <v>0.66634640371500575</v>
      </c>
      <c r="Y5211" s="58">
        <v>0.80684649711998602</v>
      </c>
      <c r="Z5211" s="58">
        <v>0.95810773034259233</v>
      </c>
    </row>
    <row r="5212" spans="19:26" x14ac:dyDescent="0.2">
      <c r="S5212" s="58">
        <v>3.6352435139050323</v>
      </c>
      <c r="T5212" s="58">
        <v>5.6992767702903819</v>
      </c>
      <c r="U5212" s="58">
        <v>3.9966030616097967</v>
      </c>
      <c r="V5212" s="58">
        <v>5.7463767827647585</v>
      </c>
      <c r="W5212" s="58">
        <v>0.78341877533902382</v>
      </c>
      <c r="X5212" s="58">
        <v>0.59391221280812156</v>
      </c>
      <c r="Y5212" s="58">
        <v>0.8234681715518174</v>
      </c>
      <c r="Z5212" s="58">
        <v>0.93360300778276661</v>
      </c>
    </row>
    <row r="5213" spans="19:26" x14ac:dyDescent="0.2">
      <c r="S5213" s="58">
        <v>5.289092977680534</v>
      </c>
      <c r="T5213" s="58">
        <v>10.450489229503212</v>
      </c>
      <c r="U5213" s="58">
        <v>5.3008614363917532</v>
      </c>
      <c r="V5213" s="58">
        <v>10.93157436387469</v>
      </c>
      <c r="W5213" s="58">
        <v>0.72337869293884638</v>
      </c>
      <c r="X5213" s="58">
        <v>0.63812095586150275</v>
      </c>
      <c r="Y5213" s="58">
        <v>0.85326881719434911</v>
      </c>
      <c r="Z5213" s="58">
        <v>0.92115941825755743</v>
      </c>
    </row>
    <row r="5214" spans="19:26" x14ac:dyDescent="0.2">
      <c r="S5214" s="58">
        <v>5.6510473813927087</v>
      </c>
      <c r="T5214" s="58">
        <v>14.067733472627047</v>
      </c>
      <c r="U5214" s="58">
        <v>5.451672961190285</v>
      </c>
      <c r="V5214" s="58">
        <v>15.408597112896025</v>
      </c>
      <c r="W5214" s="58">
        <v>0.81561686932571453</v>
      </c>
      <c r="X5214" s="58">
        <v>0.70060761484459055</v>
      </c>
      <c r="Y5214" s="58">
        <v>0.84199185741208415</v>
      </c>
      <c r="Z5214" s="58">
        <v>0.90052126339650307</v>
      </c>
    </row>
    <row r="5215" spans="19:26" x14ac:dyDescent="0.2">
      <c r="S5215" s="58">
        <v>4.5423451162974953</v>
      </c>
      <c r="T5215" s="58">
        <v>8.158692498795908</v>
      </c>
      <c r="U5215" s="58">
        <v>4.6573146450459166</v>
      </c>
      <c r="V5215" s="58">
        <v>8.5020101317732379</v>
      </c>
      <c r="W5215" s="58">
        <v>0.74935432114855416</v>
      </c>
      <c r="X5215" s="58">
        <v>0.64796549565213835</v>
      </c>
      <c r="Y5215" s="58">
        <v>0.83651889660342837</v>
      </c>
      <c r="Z5215" s="58">
        <v>0.92777555857390781</v>
      </c>
    </row>
    <row r="5216" spans="19:26" x14ac:dyDescent="0.2">
      <c r="S5216" s="58">
        <v>3.0980613175553868</v>
      </c>
      <c r="T5216" s="58">
        <v>4.4303909358567903</v>
      </c>
      <c r="U5216" s="58">
        <v>3.3841594553305536</v>
      </c>
      <c r="V5216" s="58">
        <v>4.6190454895792081</v>
      </c>
      <c r="W5216" s="58">
        <v>0.80558362775168635</v>
      </c>
      <c r="X5216" s="58">
        <v>0.61985501141068811</v>
      </c>
      <c r="Y5216" s="58">
        <v>0.8335284015906117</v>
      </c>
      <c r="Z5216" s="58">
        <v>0.95440045286695507</v>
      </c>
    </row>
    <row r="5217" spans="19:26" x14ac:dyDescent="0.2">
      <c r="S5217" s="58">
        <v>4.2175134051308074</v>
      </c>
      <c r="T5217" s="58">
        <v>7.3389273002700541</v>
      </c>
      <c r="U5217" s="58">
        <v>4.2382355055492527</v>
      </c>
      <c r="V5217" s="58">
        <v>6.0984435409899111</v>
      </c>
      <c r="W5217" s="58">
        <v>0.78888929865112012</v>
      </c>
      <c r="X5217" s="58">
        <v>0.70182078240349477</v>
      </c>
      <c r="Y5217" s="58">
        <v>0.83673985380184601</v>
      </c>
      <c r="Z5217" s="58">
        <v>0.93288814656206276</v>
      </c>
    </row>
    <row r="5218" spans="19:26" x14ac:dyDescent="0.2">
      <c r="S5218" s="58">
        <v>4.110560319426563</v>
      </c>
      <c r="T5218" s="58">
        <v>7.0679365217541328</v>
      </c>
      <c r="U5218" s="58">
        <v>4.0721216888425475</v>
      </c>
      <c r="V5218" s="58">
        <v>6.6813132891625777</v>
      </c>
      <c r="W5218" s="58">
        <v>0.7891166462875705</v>
      </c>
      <c r="X5218" s="58">
        <v>0.5669265931282178</v>
      </c>
      <c r="Y5218" s="58">
        <v>0.82597505935182047</v>
      </c>
      <c r="Z5218" s="58">
        <v>0.9177371747598162</v>
      </c>
    </row>
    <row r="5219" spans="19:26" x14ac:dyDescent="0.2">
      <c r="S5219" s="58">
        <v>3.3227832442564469</v>
      </c>
      <c r="T5219" s="58">
        <v>4.9259430953430945</v>
      </c>
      <c r="U5219" s="58">
        <v>2.9526886748983969</v>
      </c>
      <c r="V5219" s="58">
        <v>4.3811168700070988</v>
      </c>
      <c r="W5219" s="58">
        <v>0.80664682169263591</v>
      </c>
      <c r="X5219" s="58">
        <v>0.635336546138067</v>
      </c>
      <c r="Y5219" s="58">
        <v>0.84155524959256589</v>
      </c>
      <c r="Z5219" s="58">
        <v>0.95029327218821891</v>
      </c>
    </row>
    <row r="5220" spans="19:26" x14ac:dyDescent="0.2">
      <c r="S5220" s="58">
        <v>3.7831028088090832</v>
      </c>
      <c r="T5220" s="58">
        <v>6.1597488433207301</v>
      </c>
      <c r="U5220" s="58">
        <v>3.6003912938837717</v>
      </c>
      <c r="V5220" s="58">
        <v>4.8650129926608834</v>
      </c>
      <c r="W5220" s="58">
        <v>0.80733750119850145</v>
      </c>
      <c r="X5220" s="58">
        <v>0.73366854529491154</v>
      </c>
      <c r="Y5220" s="58">
        <v>0.82698634105851598</v>
      </c>
      <c r="Z5220" s="58">
        <v>0.94260636170501633</v>
      </c>
    </row>
    <row r="5221" spans="19:26" x14ac:dyDescent="0.2">
      <c r="S5221" s="58">
        <v>4.3115769851727501</v>
      </c>
      <c r="T5221" s="58">
        <v>8.1327477965808974</v>
      </c>
      <c r="U5221" s="58">
        <v>4.3578689658587315</v>
      </c>
      <c r="V5221" s="58">
        <v>6.9177347288377184</v>
      </c>
      <c r="W5221" s="58">
        <v>0.84780923536115205</v>
      </c>
      <c r="X5221" s="58">
        <v>0.59408311426871396</v>
      </c>
      <c r="Y5221" s="58">
        <v>0.81515922305844302</v>
      </c>
      <c r="Z5221" s="58">
        <v>0.90594482738516913</v>
      </c>
    </row>
    <row r="5222" spans="19:26" x14ac:dyDescent="0.2">
      <c r="S5222" s="58">
        <v>4.8332218903487698</v>
      </c>
      <c r="T5222" s="58">
        <v>10.15983298193507</v>
      </c>
      <c r="U5222" s="58">
        <v>5.3424666117888213</v>
      </c>
      <c r="V5222" s="58">
        <v>12.007374720990775</v>
      </c>
      <c r="W5222" s="58">
        <v>0.82006856099646863</v>
      </c>
      <c r="X5222" s="58">
        <v>0.53573717780165375</v>
      </c>
      <c r="Y5222" s="58">
        <v>0.81342396711853659</v>
      </c>
      <c r="Z5222" s="58">
        <v>0.896617818787661</v>
      </c>
    </row>
    <row r="5223" spans="19:26" x14ac:dyDescent="0.2">
      <c r="S5223" s="58">
        <v>8.8206626867773945</v>
      </c>
      <c r="T5223" s="58">
        <v>134.12441520942596</v>
      </c>
      <c r="U5223" s="58">
        <v>8.4831226785599423</v>
      </c>
      <c r="V5223" s="58">
        <v>111.22331058313353</v>
      </c>
      <c r="W5223" s="58">
        <v>0.70768193889913267</v>
      </c>
      <c r="X5223" s="58">
        <v>0.68675025996257544</v>
      </c>
      <c r="Y5223" s="58">
        <v>0.77099337120581501</v>
      </c>
      <c r="Z5223" s="58">
        <v>0.87257461636066402</v>
      </c>
    </row>
    <row r="5224" spans="19:26" x14ac:dyDescent="0.2">
      <c r="S5224" s="58">
        <v>5.5599581022308788</v>
      </c>
      <c r="T5224" s="58">
        <v>14.246042142315758</v>
      </c>
      <c r="U5224" s="58">
        <v>5.9658551673285451</v>
      </c>
      <c r="V5224" s="58">
        <v>14.26921766741385</v>
      </c>
      <c r="W5224" s="58">
        <v>0.821003627731413</v>
      </c>
      <c r="X5224" s="58">
        <v>0.59423974839096094</v>
      </c>
      <c r="Y5224" s="58">
        <v>0.81712607735940868</v>
      </c>
      <c r="Z5224" s="58">
        <v>0.89183736429459959</v>
      </c>
    </row>
    <row r="5225" spans="19:26" x14ac:dyDescent="0.2">
      <c r="S5225" s="58">
        <v>3.7519505746020165</v>
      </c>
      <c r="T5225" s="58">
        <v>5.8672119668466376</v>
      </c>
      <c r="U5225" s="58">
        <v>3.7828660448730282</v>
      </c>
      <c r="V5225" s="58">
        <v>6.3080097110289453</v>
      </c>
      <c r="W5225" s="58">
        <v>0.77612990155920059</v>
      </c>
      <c r="X5225" s="58">
        <v>0.67686391975810545</v>
      </c>
      <c r="Y5225" s="58">
        <v>0.85516783902964411</v>
      </c>
      <c r="Z5225" s="58">
        <v>0.95350274751053876</v>
      </c>
    </row>
    <row r="5226" spans="19:26" x14ac:dyDescent="0.2">
      <c r="S5226" s="58">
        <v>4.6608040058430662</v>
      </c>
      <c r="T5226" s="58">
        <v>8.3802495253427534</v>
      </c>
      <c r="U5226" s="58">
        <v>4.7191644212744759</v>
      </c>
      <c r="V5226" s="58">
        <v>8.8414035012041534</v>
      </c>
      <c r="W5226" s="58">
        <v>0.76143504678716389</v>
      </c>
      <c r="X5226" s="58">
        <v>0.6015059972177289</v>
      </c>
      <c r="Y5226" s="58">
        <v>0.87036698100351628</v>
      </c>
      <c r="Z5226" s="58">
        <v>0.92512442688147256</v>
      </c>
    </row>
    <row r="5227" spans="19:26" x14ac:dyDescent="0.2">
      <c r="S5227" s="58">
        <v>4.6266488011134959</v>
      </c>
      <c r="T5227" s="58">
        <v>8.893647426509645</v>
      </c>
      <c r="U5227" s="58">
        <v>4.1360779598333117</v>
      </c>
      <c r="V5227" s="58">
        <v>9.220325584415944</v>
      </c>
      <c r="W5227" s="58">
        <v>0.84501258325424777</v>
      </c>
      <c r="X5227" s="58">
        <v>0.60181035285860296</v>
      </c>
      <c r="Y5227" s="58">
        <v>0.86637338570244937</v>
      </c>
      <c r="Z5227" s="58">
        <v>0.91037758351553932</v>
      </c>
    </row>
    <row r="5228" spans="19:26" x14ac:dyDescent="0.2">
      <c r="S5228" s="58">
        <v>5.045128559525426</v>
      </c>
      <c r="T5228" s="58">
        <v>9.212137655278605</v>
      </c>
      <c r="U5228" s="58">
        <v>5.4694448484792932</v>
      </c>
      <c r="V5228" s="58">
        <v>10.461559920755388</v>
      </c>
      <c r="W5228" s="58">
        <v>0.67912242502583775</v>
      </c>
      <c r="X5228" s="58">
        <v>0.71945995559623088</v>
      </c>
      <c r="Y5228" s="58">
        <v>0.83203355690696212</v>
      </c>
      <c r="Z5228" s="58">
        <v>0.94474494260926323</v>
      </c>
    </row>
    <row r="5229" spans="19:26" x14ac:dyDescent="0.2">
      <c r="S5229" s="58">
        <v>4.4906404659015555</v>
      </c>
      <c r="T5229" s="58">
        <v>8.299332241390708</v>
      </c>
      <c r="U5229" s="58">
        <v>4.6692747879499699</v>
      </c>
      <c r="V5229" s="58">
        <v>9.231377977164815</v>
      </c>
      <c r="W5229" s="58">
        <v>0.81084262285365016</v>
      </c>
      <c r="X5229" s="58">
        <v>0.74322017692575404</v>
      </c>
      <c r="Y5229" s="58">
        <v>0.84956679408592051</v>
      </c>
      <c r="Z5229" s="58">
        <v>0.92856066877228727</v>
      </c>
    </row>
    <row r="5230" spans="19:26" x14ac:dyDescent="0.2">
      <c r="S5230" s="58">
        <v>3.9331802878030215</v>
      </c>
      <c r="T5230" s="58">
        <v>6.629824988437699</v>
      </c>
      <c r="U5230" s="58">
        <v>3.8760015666241059</v>
      </c>
      <c r="V5230" s="58">
        <v>5.3395435667530213</v>
      </c>
      <c r="W5230" s="58">
        <v>0.81390004610783573</v>
      </c>
      <c r="X5230" s="58">
        <v>0.72666427901166775</v>
      </c>
      <c r="Y5230" s="58">
        <v>0.82519492092803026</v>
      </c>
      <c r="Z5230" s="58">
        <v>0.93497068602896338</v>
      </c>
    </row>
    <row r="5231" spans="19:26" x14ac:dyDescent="0.2">
      <c r="S5231" s="58">
        <v>5.9669891771151509</v>
      </c>
      <c r="T5231" s="58">
        <v>14.069392784044693</v>
      </c>
      <c r="U5231" s="58">
        <v>5.1339194381296309</v>
      </c>
      <c r="V5231" s="58">
        <v>10.975390209108175</v>
      </c>
      <c r="W5231" s="58">
        <v>0.75473881226515549</v>
      </c>
      <c r="X5231" s="58">
        <v>0.62429710266560701</v>
      </c>
      <c r="Y5231" s="58">
        <v>0.86423305186154642</v>
      </c>
      <c r="Z5231" s="58">
        <v>0.90417247404507062</v>
      </c>
    </row>
    <row r="5232" spans="19:26" x14ac:dyDescent="0.2">
      <c r="S5232" s="58">
        <v>4.2953354730449762</v>
      </c>
      <c r="T5232" s="58">
        <v>7.5262755856647772</v>
      </c>
      <c r="U5232" s="58">
        <v>4.142702061613817</v>
      </c>
      <c r="V5232" s="58">
        <v>6.7377952047672895</v>
      </c>
      <c r="W5232" s="58">
        <v>0.82427178820887259</v>
      </c>
      <c r="X5232" s="58">
        <v>0.70818991101689666</v>
      </c>
      <c r="Y5232" s="58">
        <v>0.87651100279395633</v>
      </c>
      <c r="Z5232" s="58">
        <v>0.93417778649362393</v>
      </c>
    </row>
    <row r="5233" spans="19:26" x14ac:dyDescent="0.2">
      <c r="S5233" s="58">
        <v>4.3653794014030121</v>
      </c>
      <c r="T5233" s="58">
        <v>8.2235758013258842</v>
      </c>
      <c r="U5233" s="58">
        <v>4.7145294199797076</v>
      </c>
      <c r="V5233" s="58">
        <v>8.0100716529199989</v>
      </c>
      <c r="W5233" s="58">
        <v>0.853806263683759</v>
      </c>
      <c r="X5233" s="58">
        <v>0.60627948484489824</v>
      </c>
      <c r="Y5233" s="58">
        <v>0.83305341587021708</v>
      </c>
      <c r="Z5233" s="58">
        <v>0.90847902069103292</v>
      </c>
    </row>
    <row r="5234" spans="19:26" x14ac:dyDescent="0.2">
      <c r="S5234" s="58">
        <v>3.1958103743018773</v>
      </c>
      <c r="T5234" s="58">
        <v>4.7229008239152499</v>
      </c>
      <c r="U5234" s="58">
        <v>2.8339059492211232</v>
      </c>
      <c r="V5234" s="58">
        <v>4.3038763463719771</v>
      </c>
      <c r="W5234" s="58">
        <v>0.76739089437684116</v>
      </c>
      <c r="X5234" s="58">
        <v>0.5992564986616874</v>
      </c>
      <c r="Y5234" s="58">
        <v>0.77455140019451796</v>
      </c>
      <c r="Z5234" s="58">
        <v>0.93668433594680001</v>
      </c>
    </row>
    <row r="5235" spans="19:26" x14ac:dyDescent="0.2">
      <c r="S5235" s="58">
        <v>4.3375636149111427</v>
      </c>
      <c r="T5235" s="58">
        <v>7.5980357657148243</v>
      </c>
      <c r="U5235" s="58">
        <v>4.3020270293478751</v>
      </c>
      <c r="V5235" s="58">
        <v>8.2592591927036842</v>
      </c>
      <c r="W5235" s="58">
        <v>0.79218172052278368</v>
      </c>
      <c r="X5235" s="58">
        <v>0.7555262164812192</v>
      </c>
      <c r="Y5235" s="58">
        <v>0.85940278869048292</v>
      </c>
      <c r="Z5235" s="58">
        <v>0.94123173186906595</v>
      </c>
    </row>
    <row r="5236" spans="19:26" x14ac:dyDescent="0.2">
      <c r="S5236" s="58">
        <v>4.5433708594441171</v>
      </c>
      <c r="T5236" s="58">
        <v>8.7445724712340986</v>
      </c>
      <c r="U5236" s="58">
        <v>4.3870738847432635</v>
      </c>
      <c r="V5236" s="58">
        <v>10.536264593514577</v>
      </c>
      <c r="W5236" s="58">
        <v>0.82838599866302365</v>
      </c>
      <c r="X5236" s="58">
        <v>0.6417225464113554</v>
      </c>
      <c r="Y5236" s="58">
        <v>0.83429016258022837</v>
      </c>
      <c r="Z5236" s="58">
        <v>0.91171481665636567</v>
      </c>
    </row>
    <row r="5237" spans="19:26" x14ac:dyDescent="0.2">
      <c r="S5237" s="58">
        <v>4.1806564625955707</v>
      </c>
      <c r="T5237" s="58">
        <v>6.9071328363862543</v>
      </c>
      <c r="U5237" s="58">
        <v>4.2400585233790906</v>
      </c>
      <c r="V5237" s="58">
        <v>5.884637583637379</v>
      </c>
      <c r="W5237" s="58">
        <v>0.76942829493783449</v>
      </c>
      <c r="X5237" s="58">
        <v>0.66074366944263263</v>
      </c>
      <c r="Y5237" s="58">
        <v>0.87751183870052285</v>
      </c>
      <c r="Z5237" s="58">
        <v>0.94540942891125035</v>
      </c>
    </row>
    <row r="5238" spans="19:26" x14ac:dyDescent="0.2">
      <c r="S5238" s="58">
        <v>4.1719775018114369</v>
      </c>
      <c r="T5238" s="58">
        <v>7.0268297298304008</v>
      </c>
      <c r="U5238" s="58">
        <v>4.2897742686734093</v>
      </c>
      <c r="V5238" s="58">
        <v>6.8266877364618344</v>
      </c>
      <c r="W5238" s="58">
        <v>0.76376961493416995</v>
      </c>
      <c r="X5238" s="58">
        <v>0.63762022360301673</v>
      </c>
      <c r="Y5238" s="58">
        <v>0.84415412753736518</v>
      </c>
      <c r="Z5238" s="58">
        <v>0.93456661434242649</v>
      </c>
    </row>
    <row r="5239" spans="19:26" x14ac:dyDescent="0.2">
      <c r="S5239" s="58">
        <v>4.445413245847285</v>
      </c>
      <c r="T5239" s="58">
        <v>7.5455103703158199</v>
      </c>
      <c r="U5239" s="58">
        <v>5.0465087491274092</v>
      </c>
      <c r="V5239" s="58">
        <v>7.1784670454345756</v>
      </c>
      <c r="W5239" s="58">
        <v>0.67450258472852143</v>
      </c>
      <c r="X5239" s="58">
        <v>0.57624493745272753</v>
      </c>
      <c r="Y5239" s="58">
        <v>0.80105128073316967</v>
      </c>
      <c r="Z5239" s="58">
        <v>0.9324265725067914</v>
      </c>
    </row>
    <row r="5240" spans="19:26" x14ac:dyDescent="0.2">
      <c r="S5240" s="58">
        <v>4.8047198878527952</v>
      </c>
      <c r="T5240" s="58">
        <v>9.5763977595316909</v>
      </c>
      <c r="U5240" s="58">
        <v>5.4692886098518798</v>
      </c>
      <c r="V5240" s="58">
        <v>9.4667883765396397</v>
      </c>
      <c r="W5240" s="58">
        <v>0.76789678283536311</v>
      </c>
      <c r="X5240" s="58">
        <v>0.75522587953977016</v>
      </c>
      <c r="Y5240" s="58">
        <v>0.80939435694161321</v>
      </c>
      <c r="Z5240" s="58">
        <v>0.92051786745672703</v>
      </c>
    </row>
    <row r="5241" spans="19:26" x14ac:dyDescent="0.2">
      <c r="S5241" s="58">
        <v>4.1231229483476106</v>
      </c>
      <c r="T5241" s="58">
        <v>7.4114646095575631</v>
      </c>
      <c r="U5241" s="58">
        <v>4.2552665948252706</v>
      </c>
      <c r="V5241" s="58">
        <v>7.9172799755950214</v>
      </c>
      <c r="W5241" s="58">
        <v>0.83813511167671462</v>
      </c>
      <c r="X5241" s="58">
        <v>0.74791995695879354</v>
      </c>
      <c r="Y5241" s="58">
        <v>0.81368615980708814</v>
      </c>
      <c r="Z5241" s="58">
        <v>0.92393609917963548</v>
      </c>
    </row>
    <row r="5242" spans="19:26" x14ac:dyDescent="0.2">
      <c r="S5242" s="58">
        <v>5.0849071843265099</v>
      </c>
      <c r="T5242" s="58">
        <v>9.8446220515052136</v>
      </c>
      <c r="U5242" s="58">
        <v>5.1752478237560009</v>
      </c>
      <c r="V5242" s="58">
        <v>9.3313379991280847</v>
      </c>
      <c r="W5242" s="58">
        <v>0.74870575701857778</v>
      </c>
      <c r="X5242" s="58">
        <v>0.70660323009578163</v>
      </c>
      <c r="Y5242" s="58">
        <v>0.86375541950752965</v>
      </c>
      <c r="Z5242" s="58">
        <v>0.92860582982833395</v>
      </c>
    </row>
    <row r="5243" spans="19:26" x14ac:dyDescent="0.2">
      <c r="S5243" s="58">
        <v>4.6457342359617151</v>
      </c>
      <c r="T5243" s="58">
        <v>9.5173631075872098</v>
      </c>
      <c r="U5243" s="58">
        <v>4.1326889901842963</v>
      </c>
      <c r="V5243" s="58">
        <v>8.4982554375410917</v>
      </c>
      <c r="W5243" s="58">
        <v>0.87095245101438867</v>
      </c>
      <c r="X5243" s="58">
        <v>0.74377148585807562</v>
      </c>
      <c r="Y5243" s="58">
        <v>0.82986981151970074</v>
      </c>
      <c r="Z5243" s="58">
        <v>0.91071406895067253</v>
      </c>
    </row>
    <row r="5244" spans="19:26" x14ac:dyDescent="0.2">
      <c r="S5244" s="58">
        <v>7.226561059606059</v>
      </c>
      <c r="T5244" s="58">
        <v>28.552674759292124</v>
      </c>
      <c r="U5244" s="58">
        <v>7.3160028357529603</v>
      </c>
      <c r="V5244" s="58">
        <v>20.904849957842082</v>
      </c>
      <c r="W5244" s="58">
        <v>0.82968614489993642</v>
      </c>
      <c r="X5244" s="58">
        <v>0.70955828927430675</v>
      </c>
      <c r="Y5244" s="58">
        <v>0.88494598784252931</v>
      </c>
      <c r="Z5244" s="58">
        <v>0.88654738108092701</v>
      </c>
    </row>
    <row r="5245" spans="19:26" x14ac:dyDescent="0.2">
      <c r="S5245" s="58">
        <v>4.754587428824455</v>
      </c>
      <c r="T5245" s="58">
        <v>9.0432545770093142</v>
      </c>
      <c r="U5245" s="58">
        <v>4.9861025167644648</v>
      </c>
      <c r="V5245" s="58">
        <v>7.6324258506752543</v>
      </c>
      <c r="W5245" s="58">
        <v>0.75370107642301298</v>
      </c>
      <c r="X5245" s="58">
        <v>0.62793122282527813</v>
      </c>
      <c r="Y5245" s="58">
        <v>0.82645817657763343</v>
      </c>
      <c r="Z5245" s="58">
        <v>0.91748774588727455</v>
      </c>
    </row>
    <row r="5246" spans="19:26" x14ac:dyDescent="0.2">
      <c r="S5246" s="58">
        <v>3.8299264434791072</v>
      </c>
      <c r="T5246" s="58">
        <v>6.2340639123830455</v>
      </c>
      <c r="U5246" s="58">
        <v>3.8524562013858223</v>
      </c>
      <c r="V5246" s="58">
        <v>6.1839034383326013</v>
      </c>
      <c r="W5246" s="58">
        <v>0.81064925127112253</v>
      </c>
      <c r="X5246" s="58">
        <v>0.60951322791034901</v>
      </c>
      <c r="Y5246" s="58">
        <v>0.84321824933695788</v>
      </c>
      <c r="Z5246" s="58">
        <v>0.92967280908845962</v>
      </c>
    </row>
    <row r="5247" spans="19:26" x14ac:dyDescent="0.2">
      <c r="S5247" s="58">
        <v>4.6484802765979332</v>
      </c>
      <c r="T5247" s="58">
        <v>8.5481617860854389</v>
      </c>
      <c r="U5247" s="58">
        <v>4.6343820405491023</v>
      </c>
      <c r="V5247" s="58">
        <v>10.640740916679572</v>
      </c>
      <c r="W5247" s="58">
        <v>0.76574683574726654</v>
      </c>
      <c r="X5247" s="58">
        <v>0.71567926440280483</v>
      </c>
      <c r="Y5247" s="58">
        <v>0.84864368387427669</v>
      </c>
      <c r="Z5247" s="58">
        <v>0.93178303927684036</v>
      </c>
    </row>
    <row r="5248" spans="19:26" x14ac:dyDescent="0.2">
      <c r="S5248" s="58">
        <v>4.7590241213437272</v>
      </c>
      <c r="T5248" s="58">
        <v>8.8491697648813936</v>
      </c>
      <c r="U5248" s="58">
        <v>5.0178802426608149</v>
      </c>
      <c r="V5248" s="58">
        <v>6.9096732186778862</v>
      </c>
      <c r="W5248" s="58">
        <v>0.79060468974239062</v>
      </c>
      <c r="X5248" s="58">
        <v>0.74953223925085177</v>
      </c>
      <c r="Y5248" s="58">
        <v>0.88260270403782171</v>
      </c>
      <c r="Z5248" s="58">
        <v>0.93542159923828783</v>
      </c>
    </row>
    <row r="5249" spans="19:26" x14ac:dyDescent="0.2">
      <c r="S5249" s="58">
        <v>4.855054599213239</v>
      </c>
      <c r="T5249" s="58">
        <v>9.2014749829613987</v>
      </c>
      <c r="U5249" s="58">
        <v>5.0780258610891815</v>
      </c>
      <c r="V5249" s="58">
        <v>9.1582095870929479</v>
      </c>
      <c r="W5249" s="58">
        <v>0.78429415923870638</v>
      </c>
      <c r="X5249" s="58">
        <v>0.70540858029825493</v>
      </c>
      <c r="Y5249" s="58">
        <v>0.87644576776954597</v>
      </c>
      <c r="Z5249" s="58">
        <v>0.92830824444609594</v>
      </c>
    </row>
    <row r="5250" spans="19:26" x14ac:dyDescent="0.2">
      <c r="S5250" s="58">
        <v>4.0196547237359095</v>
      </c>
      <c r="T5250" s="58">
        <v>6.7867750666219528</v>
      </c>
      <c r="U5250" s="58">
        <v>4.3083272123505676</v>
      </c>
      <c r="V5250" s="58">
        <v>6.6431858272039914</v>
      </c>
      <c r="W5250" s="58">
        <v>0.80361019281611812</v>
      </c>
      <c r="X5250" s="58">
        <v>0.66390046099490085</v>
      </c>
      <c r="Y5250" s="58">
        <v>0.83770727975834414</v>
      </c>
      <c r="Z5250" s="58">
        <v>0.93106777470924162</v>
      </c>
    </row>
    <row r="5251" spans="19:26" x14ac:dyDescent="0.2">
      <c r="S5251" s="58">
        <v>3.5031537082367237</v>
      </c>
      <c r="T5251" s="58">
        <v>5.5289226635228212</v>
      </c>
      <c r="U5251" s="58">
        <v>3.3470720078694192</v>
      </c>
      <c r="V5251" s="58">
        <v>6.0194349031406613</v>
      </c>
      <c r="W5251" s="58">
        <v>0.83620400855424415</v>
      </c>
      <c r="X5251" s="58">
        <v>0.71434227113453208</v>
      </c>
      <c r="Y5251" s="58">
        <v>0.81020081833365198</v>
      </c>
      <c r="Z5251" s="58">
        <v>0.93799177539890743</v>
      </c>
    </row>
    <row r="5252" spans="19:26" x14ac:dyDescent="0.2">
      <c r="S5252" s="58">
        <v>5.4565914826360169</v>
      </c>
      <c r="T5252" s="58">
        <v>11.017112455510871</v>
      </c>
      <c r="U5252" s="58">
        <v>4.9101356969608974</v>
      </c>
      <c r="V5252" s="58">
        <v>10.17143965221007</v>
      </c>
      <c r="W5252" s="58">
        <v>0.69407290984799408</v>
      </c>
      <c r="X5252" s="58">
        <v>0.78112156891393858</v>
      </c>
      <c r="Y5252" s="58">
        <v>0.82931003376277901</v>
      </c>
      <c r="Z5252" s="58">
        <v>0.93414786000270666</v>
      </c>
    </row>
    <row r="5253" spans="19:26" x14ac:dyDescent="0.2">
      <c r="S5253" s="58">
        <v>6.1105230386283322</v>
      </c>
      <c r="T5253" s="58">
        <v>15.967286168151109</v>
      </c>
      <c r="U5253" s="58">
        <v>6.2531580444434303</v>
      </c>
      <c r="V5253" s="58">
        <v>18.457164570243989</v>
      </c>
      <c r="W5253" s="58">
        <v>0.75244593573818208</v>
      </c>
      <c r="X5253" s="58">
        <v>0.77922837136919387</v>
      </c>
      <c r="Y5253" s="58">
        <v>0.82893760685566797</v>
      </c>
      <c r="Z5253" s="58">
        <v>0.90533682777470947</v>
      </c>
    </row>
    <row r="5254" spans="19:26" x14ac:dyDescent="0.2">
      <c r="S5254" s="58">
        <v>5.0318375866524194</v>
      </c>
      <c r="T5254" s="58">
        <v>9.2160189595310467</v>
      </c>
      <c r="U5254" s="58">
        <v>5.3691036949803292</v>
      </c>
      <c r="V5254" s="58">
        <v>10.676589578977771</v>
      </c>
      <c r="W5254" s="58">
        <v>0.70313997887397006</v>
      </c>
      <c r="X5254" s="58">
        <v>0.67742233128835871</v>
      </c>
      <c r="Y5254" s="58">
        <v>0.85545342174669203</v>
      </c>
      <c r="Z5254" s="58">
        <v>0.93817220174685156</v>
      </c>
    </row>
    <row r="5255" spans="19:26" x14ac:dyDescent="0.2">
      <c r="S5255" s="58">
        <v>3.5393750510503019</v>
      </c>
      <c r="T5255" s="58">
        <v>5.708002637679046</v>
      </c>
      <c r="U5255" s="58">
        <v>3.4199104304788239</v>
      </c>
      <c r="V5255" s="58">
        <v>6.2204728751455081</v>
      </c>
      <c r="W5255" s="58">
        <v>0.85723582205051985</v>
      </c>
      <c r="X5255" s="58">
        <v>0.65472199168427581</v>
      </c>
      <c r="Y5255" s="58">
        <v>0.80119980492989407</v>
      </c>
      <c r="Z5255" s="58">
        <v>0.92396406831142663</v>
      </c>
    </row>
    <row r="5256" spans="19:26" x14ac:dyDescent="0.2">
      <c r="S5256" s="58">
        <v>4.0973101290988225</v>
      </c>
      <c r="T5256" s="58">
        <v>6.8215719323435122</v>
      </c>
      <c r="U5256" s="58">
        <v>4.3408062296672423</v>
      </c>
      <c r="V5256" s="58">
        <v>6.8782064807031107</v>
      </c>
      <c r="W5256" s="58">
        <v>0.81852578299570289</v>
      </c>
      <c r="X5256" s="58">
        <v>0.61546314636027666</v>
      </c>
      <c r="Y5256" s="58">
        <v>0.89077734640151418</v>
      </c>
      <c r="Z5256" s="58">
        <v>0.93301319369257851</v>
      </c>
    </row>
    <row r="5257" spans="19:26" x14ac:dyDescent="0.2">
      <c r="S5257" s="58">
        <v>4.5229474273165415</v>
      </c>
      <c r="T5257" s="58">
        <v>9.1303712203999154</v>
      </c>
      <c r="U5257" s="58">
        <v>4.8686758791146465</v>
      </c>
      <c r="V5257" s="58">
        <v>9.7372134975506874</v>
      </c>
      <c r="W5257" s="58">
        <v>0.83307603746561243</v>
      </c>
      <c r="X5257" s="58">
        <v>0.70483494140971537</v>
      </c>
      <c r="Y5257" s="58">
        <v>0.79229543183574402</v>
      </c>
      <c r="Z5257" s="58">
        <v>0.90759556337882541</v>
      </c>
    </row>
    <row r="5258" spans="19:26" x14ac:dyDescent="0.2">
      <c r="S5258" s="58">
        <v>5.3737918851140698</v>
      </c>
      <c r="T5258" s="58">
        <v>12.026307729225373</v>
      </c>
      <c r="U5258" s="58">
        <v>4.673691702247603</v>
      </c>
      <c r="V5258" s="58">
        <v>10.545853879201909</v>
      </c>
      <c r="W5258" s="58">
        <v>0.76928198857409902</v>
      </c>
      <c r="X5258" s="58">
        <v>0.74120568427642153</v>
      </c>
      <c r="Y5258" s="58">
        <v>0.82364614932410474</v>
      </c>
      <c r="Z5258" s="58">
        <v>0.9111985938531374</v>
      </c>
    </row>
    <row r="5259" spans="19:26" x14ac:dyDescent="0.2">
      <c r="S5259" s="58">
        <v>6.3807156977762256</v>
      </c>
      <c r="T5259" s="58">
        <v>15.969322338698468</v>
      </c>
      <c r="U5259" s="58">
        <v>6.0456788896730904</v>
      </c>
      <c r="V5259" s="58">
        <v>15.069504034165268</v>
      </c>
      <c r="W5259" s="58">
        <v>0.68115024673991642</v>
      </c>
      <c r="X5259" s="58">
        <v>0.645331051606989</v>
      </c>
      <c r="Y5259" s="58">
        <v>0.80734118666616528</v>
      </c>
      <c r="Z5259" s="58">
        <v>0.90358002593512576</v>
      </c>
    </row>
    <row r="5260" spans="19:26" x14ac:dyDescent="0.2">
      <c r="S5260" s="58">
        <v>5.1277620451249257</v>
      </c>
      <c r="T5260" s="58">
        <v>10.041772121681351</v>
      </c>
      <c r="U5260" s="58">
        <v>6.0463377493023849</v>
      </c>
      <c r="V5260" s="58">
        <v>12.154116232526009</v>
      </c>
      <c r="W5260" s="58">
        <v>0.76828234259410655</v>
      </c>
      <c r="X5260" s="58">
        <v>0.61753077605598716</v>
      </c>
      <c r="Y5260" s="58">
        <v>0.88088558950612394</v>
      </c>
      <c r="Z5260" s="58">
        <v>0.91800984380249862</v>
      </c>
    </row>
    <row r="5261" spans="19:26" x14ac:dyDescent="0.2">
      <c r="S5261" s="58">
        <v>5.2448277298654471</v>
      </c>
      <c r="T5261" s="58">
        <v>11.071013112423271</v>
      </c>
      <c r="U5261" s="58">
        <v>5.9013944423197202</v>
      </c>
      <c r="V5261" s="58">
        <v>9.8794147033415705</v>
      </c>
      <c r="W5261" s="58">
        <v>0.72950511186521561</v>
      </c>
      <c r="X5261" s="58">
        <v>0.69127486359069468</v>
      </c>
      <c r="Y5261" s="58">
        <v>0.80664297605421176</v>
      </c>
      <c r="Z5261" s="58">
        <v>0.91392565217689703</v>
      </c>
    </row>
    <row r="5262" spans="19:26" x14ac:dyDescent="0.2">
      <c r="S5262" s="58">
        <v>4.1381295805805909</v>
      </c>
      <c r="T5262" s="58">
        <v>7.0757716965279682</v>
      </c>
      <c r="U5262" s="58">
        <v>4.4608501913842664</v>
      </c>
      <c r="V5262" s="58">
        <v>8.2667297499349548</v>
      </c>
      <c r="W5262" s="58">
        <v>0.81758101961875296</v>
      </c>
      <c r="X5262" s="58">
        <v>0.66081328357702362</v>
      </c>
      <c r="Y5262" s="58">
        <v>0.86280500081570022</v>
      </c>
      <c r="Z5262" s="58">
        <v>0.9310274208429784</v>
      </c>
    </row>
    <row r="5263" spans="19:26" x14ac:dyDescent="0.2">
      <c r="S5263" s="58">
        <v>5.5588842519655586</v>
      </c>
      <c r="T5263" s="58">
        <v>14.214251381738794</v>
      </c>
      <c r="U5263" s="58">
        <v>5.6251762190740822</v>
      </c>
      <c r="V5263" s="58">
        <v>16.953452441651901</v>
      </c>
      <c r="W5263" s="58">
        <v>0.74138692039948217</v>
      </c>
      <c r="X5263" s="58">
        <v>0.75253229164225</v>
      </c>
      <c r="Y5263" s="58">
        <v>0.76231006491778797</v>
      </c>
      <c r="Z5263" s="58">
        <v>0.89974753452082878</v>
      </c>
    </row>
    <row r="5264" spans="19:26" x14ac:dyDescent="0.2">
      <c r="S5264" s="58">
        <v>8.3641946483159764</v>
      </c>
      <c r="T5264" s="58">
        <v>48.694728416039872</v>
      </c>
      <c r="U5264" s="58">
        <v>8.659572354818593</v>
      </c>
      <c r="V5264" s="58">
        <v>45.531563343974604</v>
      </c>
      <c r="W5264" s="58">
        <v>0.72507449821648839</v>
      </c>
      <c r="X5264" s="58">
        <v>0.7134923285629351</v>
      </c>
      <c r="Y5264" s="58">
        <v>0.82434217083586792</v>
      </c>
      <c r="Z5264" s="58">
        <v>0.88067066087365631</v>
      </c>
    </row>
    <row r="5265" spans="19:26" x14ac:dyDescent="0.2">
      <c r="S5265" s="58">
        <v>4.0895047500051378</v>
      </c>
      <c r="T5265" s="58">
        <v>7.3522506230284312</v>
      </c>
      <c r="U5265" s="58">
        <v>4.2495328933334742</v>
      </c>
      <c r="V5265" s="58">
        <v>9.1391832161486235</v>
      </c>
      <c r="W5265" s="58">
        <v>0.83470499079498672</v>
      </c>
      <c r="X5265" s="58">
        <v>0.70414429937196898</v>
      </c>
      <c r="Y5265" s="58">
        <v>0.80304408559343854</v>
      </c>
      <c r="Z5265" s="58">
        <v>0.91878298300914141</v>
      </c>
    </row>
    <row r="5266" spans="19:26" x14ac:dyDescent="0.2">
      <c r="S5266" s="58">
        <v>4.490733023819625</v>
      </c>
      <c r="T5266" s="58">
        <v>7.8958103440886642</v>
      </c>
      <c r="U5266" s="58">
        <v>3.8350325625774935</v>
      </c>
      <c r="V5266" s="58">
        <v>6.8258904318689373</v>
      </c>
      <c r="W5266" s="58">
        <v>0.70264614873068321</v>
      </c>
      <c r="X5266" s="58">
        <v>0.57459810623888585</v>
      </c>
      <c r="Y5266" s="58">
        <v>0.80370768503801515</v>
      </c>
      <c r="Z5266" s="58">
        <v>0.92339830378719689</v>
      </c>
    </row>
    <row r="5267" spans="19:26" x14ac:dyDescent="0.2">
      <c r="S5267" s="58">
        <v>5.3070018509830978</v>
      </c>
      <c r="T5267" s="58">
        <v>11.153774066548518</v>
      </c>
      <c r="U5267" s="58">
        <v>6.3950292864518152</v>
      </c>
      <c r="V5267" s="58">
        <v>14.099368990545532</v>
      </c>
      <c r="W5267" s="58">
        <v>0.78525729105587472</v>
      </c>
      <c r="X5267" s="58">
        <v>0.71718194407772884</v>
      </c>
      <c r="Y5267" s="58">
        <v>0.86972130152020866</v>
      </c>
      <c r="Z5267" s="58">
        <v>0.91777667331234491</v>
      </c>
    </row>
    <row r="5268" spans="19:26" x14ac:dyDescent="0.2">
      <c r="S5268" s="58">
        <v>4.6105829016818154</v>
      </c>
      <c r="T5268" s="58">
        <v>8.3606183193385828</v>
      </c>
      <c r="U5268" s="58">
        <v>4.2158246150712628</v>
      </c>
      <c r="V5268" s="58">
        <v>8.9800824206703584</v>
      </c>
      <c r="W5268" s="58">
        <v>0.7821472127626351</v>
      </c>
      <c r="X5268" s="58">
        <v>0.71790482680151868</v>
      </c>
      <c r="Y5268" s="58">
        <v>0.87075676820430004</v>
      </c>
      <c r="Z5268" s="58">
        <v>0.93491050643308704</v>
      </c>
    </row>
    <row r="5269" spans="19:26" x14ac:dyDescent="0.2">
      <c r="S5269" s="58">
        <v>8.0192775434859449</v>
      </c>
      <c r="T5269" s="58">
        <v>77.276152459995373</v>
      </c>
      <c r="U5269" s="58">
        <v>8.2803339867683459</v>
      </c>
      <c r="V5269" s="58">
        <v>101.36831902012035</v>
      </c>
      <c r="W5269" s="58">
        <v>0.84527458190761506</v>
      </c>
      <c r="X5269" s="58">
        <v>0.77237305800305889</v>
      </c>
      <c r="Y5269" s="58">
        <v>0.83917879932304207</v>
      </c>
      <c r="Z5269" s="58">
        <v>0.87506018822694864</v>
      </c>
    </row>
    <row r="5270" spans="19:26" x14ac:dyDescent="0.2">
      <c r="S5270" s="58">
        <v>6.648379504451043</v>
      </c>
      <c r="T5270" s="58">
        <v>21.093667190160112</v>
      </c>
      <c r="U5270" s="58">
        <v>5.9917114249781838</v>
      </c>
      <c r="V5270" s="58">
        <v>23.632558863040487</v>
      </c>
      <c r="W5270" s="58">
        <v>0.71843207439724233</v>
      </c>
      <c r="X5270" s="58">
        <v>0.73985669358750306</v>
      </c>
      <c r="Y5270" s="58">
        <v>0.78932271932041809</v>
      </c>
      <c r="Z5270" s="58">
        <v>0.89390041576972823</v>
      </c>
    </row>
    <row r="5271" spans="19:26" x14ac:dyDescent="0.2">
      <c r="S5271" s="58">
        <v>4.4184100941186513</v>
      </c>
      <c r="T5271" s="58">
        <v>8.2368549209381303</v>
      </c>
      <c r="U5271" s="58">
        <v>4.4242683864933507</v>
      </c>
      <c r="V5271" s="58">
        <v>6.900746024636911</v>
      </c>
      <c r="W5271" s="58">
        <v>0.83282172349807659</v>
      </c>
      <c r="X5271" s="58">
        <v>0.66460329468140067</v>
      </c>
      <c r="Y5271" s="58">
        <v>0.841301018320742</v>
      </c>
      <c r="Z5271" s="58">
        <v>0.91699196927344884</v>
      </c>
    </row>
    <row r="5272" spans="19:26" x14ac:dyDescent="0.2">
      <c r="S5272" s="58">
        <v>4.4271047072556708</v>
      </c>
      <c r="T5272" s="58">
        <v>7.7964131146750564</v>
      </c>
      <c r="U5272" s="58">
        <v>4.1284039820888241</v>
      </c>
      <c r="V5272" s="58">
        <v>6.9760995343594479</v>
      </c>
      <c r="W5272" s="58">
        <v>0.75902764027535552</v>
      </c>
      <c r="X5272" s="58">
        <v>0.6002243316979905</v>
      </c>
      <c r="Y5272" s="58">
        <v>0.84312826857472978</v>
      </c>
      <c r="Z5272" s="58">
        <v>0.92438932083502823</v>
      </c>
    </row>
    <row r="5273" spans="19:26" x14ac:dyDescent="0.2">
      <c r="S5273" s="58">
        <v>5.7474652112289784</v>
      </c>
      <c r="T5273" s="58">
        <v>13.488934516312316</v>
      </c>
      <c r="U5273" s="58">
        <v>6.1704590234755843</v>
      </c>
      <c r="V5273" s="58">
        <v>14.790027023021242</v>
      </c>
      <c r="W5273" s="58">
        <v>0.73699392799695973</v>
      </c>
      <c r="X5273" s="58">
        <v>0.67517402025939599</v>
      </c>
      <c r="Y5273" s="58">
        <v>0.82084260210958282</v>
      </c>
      <c r="Z5273" s="58">
        <v>0.90589458460752592</v>
      </c>
    </row>
    <row r="5274" spans="19:26" x14ac:dyDescent="0.2">
      <c r="S5274" s="58">
        <v>4.0136056875794894</v>
      </c>
      <c r="T5274" s="58">
        <v>7.2126138115447613</v>
      </c>
      <c r="U5274" s="58">
        <v>3.7821251391584214</v>
      </c>
      <c r="V5274" s="58">
        <v>7.4914479943550694</v>
      </c>
      <c r="W5274" s="58">
        <v>0.83790248922077248</v>
      </c>
      <c r="X5274" s="58">
        <v>0.68852163387767429</v>
      </c>
      <c r="Y5274" s="58">
        <v>0.78689120381896527</v>
      </c>
      <c r="Z5274" s="58">
        <v>0.91478665007777937</v>
      </c>
    </row>
    <row r="5275" spans="19:26" x14ac:dyDescent="0.2">
      <c r="S5275" s="58">
        <v>5.3181286328667898</v>
      </c>
      <c r="T5275" s="58">
        <v>11.245538762574864</v>
      </c>
      <c r="U5275" s="58">
        <v>5.2458246567923474</v>
      </c>
      <c r="V5275" s="58">
        <v>14.22136449538727</v>
      </c>
      <c r="W5275" s="58">
        <v>0.73552731773074254</v>
      </c>
      <c r="X5275" s="58">
        <v>0.69536034302160221</v>
      </c>
      <c r="Y5275" s="58">
        <v>0.82138651801724649</v>
      </c>
      <c r="Z5275" s="58">
        <v>0.91517946246543036</v>
      </c>
    </row>
    <row r="5276" spans="19:26" x14ac:dyDescent="0.2">
      <c r="S5276" s="58">
        <v>4.7863606535526975</v>
      </c>
      <c r="T5276" s="58">
        <v>10.461944902823248</v>
      </c>
      <c r="U5276" s="58">
        <v>4.1435623784019953</v>
      </c>
      <c r="V5276" s="58">
        <v>9.1445150896482357</v>
      </c>
      <c r="W5276" s="58">
        <v>0.83845084103446632</v>
      </c>
      <c r="X5276" s="58">
        <v>0.72997644944036</v>
      </c>
      <c r="Y5276" s="58">
        <v>0.78947278370468699</v>
      </c>
      <c r="Z5276" s="58">
        <v>0.90328457047202249</v>
      </c>
    </row>
    <row r="5277" spans="19:26" x14ac:dyDescent="0.2">
      <c r="S5277" s="58">
        <v>6.5577178133902816</v>
      </c>
      <c r="T5277" s="58">
        <v>18.108105991874588</v>
      </c>
      <c r="U5277" s="58">
        <v>6.7136520200958199</v>
      </c>
      <c r="V5277" s="58">
        <v>17.69573510146564</v>
      </c>
      <c r="W5277" s="58">
        <v>0.73823685406039208</v>
      </c>
      <c r="X5277" s="58">
        <v>0.73217568727244353</v>
      </c>
      <c r="Y5277" s="58">
        <v>0.84469020142129647</v>
      </c>
      <c r="Z5277" s="58">
        <v>0.90196302911032533</v>
      </c>
    </row>
    <row r="5278" spans="19:26" x14ac:dyDescent="0.2">
      <c r="S5278" s="58">
        <v>4.7835456441895028</v>
      </c>
      <c r="T5278" s="58">
        <v>9.4723417531011851</v>
      </c>
      <c r="U5278" s="58">
        <v>4.8413377568465279</v>
      </c>
      <c r="V5278" s="58">
        <v>10.914145324854056</v>
      </c>
      <c r="W5278" s="58">
        <v>0.82595676946700991</v>
      </c>
      <c r="X5278" s="58">
        <v>0.58784082823777617</v>
      </c>
      <c r="Y5278" s="58">
        <v>0.85664816024523827</v>
      </c>
      <c r="Z5278" s="58">
        <v>0.90735858843697559</v>
      </c>
    </row>
    <row r="5279" spans="19:26" x14ac:dyDescent="0.2">
      <c r="S5279" s="58">
        <v>3.7313231754331073</v>
      </c>
      <c r="T5279" s="58">
        <v>6.0105101606380513</v>
      </c>
      <c r="U5279" s="58">
        <v>3.5555234798573188</v>
      </c>
      <c r="V5279" s="58">
        <v>7.1708328358013569</v>
      </c>
      <c r="W5279" s="58">
        <v>0.83888174347803102</v>
      </c>
      <c r="X5279" s="58">
        <v>0.63775502681685048</v>
      </c>
      <c r="Y5279" s="58">
        <v>0.85182806359308261</v>
      </c>
      <c r="Z5279" s="58">
        <v>0.93270614677884722</v>
      </c>
    </row>
    <row r="5280" spans="19:26" x14ac:dyDescent="0.2">
      <c r="S5280" s="58">
        <v>4.2484897627005616</v>
      </c>
      <c r="T5280" s="58">
        <v>7.8732694161418504</v>
      </c>
      <c r="U5280" s="58">
        <v>3.5182298616235177</v>
      </c>
      <c r="V5280" s="58">
        <v>7.2058095390417884</v>
      </c>
      <c r="W5280" s="58">
        <v>0.84550746648662045</v>
      </c>
      <c r="X5280" s="58">
        <v>0.60904519179810235</v>
      </c>
      <c r="Y5280" s="58">
        <v>0.81656027401880671</v>
      </c>
      <c r="Z5280" s="58">
        <v>0.90882163583332098</v>
      </c>
    </row>
    <row r="5281" spans="19:26" x14ac:dyDescent="0.2">
      <c r="S5281" s="58">
        <v>3.6855033099470833</v>
      </c>
      <c r="T5281" s="58">
        <v>6.0218311786633079</v>
      </c>
      <c r="U5281" s="58">
        <v>2.9446486882852381</v>
      </c>
      <c r="V5281" s="58">
        <v>5.1513492634841782</v>
      </c>
      <c r="W5281" s="58">
        <v>0.87301423831871539</v>
      </c>
      <c r="X5281" s="58">
        <v>0.6755191651817064</v>
      </c>
      <c r="Y5281" s="58">
        <v>0.83836645901936691</v>
      </c>
      <c r="Z5281" s="58">
        <v>0.92903321213602263</v>
      </c>
    </row>
    <row r="5282" spans="19:26" x14ac:dyDescent="0.2">
      <c r="S5282" s="58">
        <v>4.3684512177143136</v>
      </c>
      <c r="T5282" s="58">
        <v>7.7707633428620833</v>
      </c>
      <c r="U5282" s="58">
        <v>3.8372601832176012</v>
      </c>
      <c r="V5282" s="58">
        <v>6.3141294597786111</v>
      </c>
      <c r="W5282" s="58">
        <v>0.75006309506549473</v>
      </c>
      <c r="X5282" s="58">
        <v>0.64103618067958423</v>
      </c>
      <c r="Y5282" s="58">
        <v>0.81293600344409522</v>
      </c>
      <c r="Z5282" s="58">
        <v>0.9246610774815186</v>
      </c>
    </row>
    <row r="5283" spans="19:26" x14ac:dyDescent="0.2">
      <c r="S5283" s="58">
        <v>4.2374259742385574</v>
      </c>
      <c r="T5283" s="58">
        <v>7.501241812490048</v>
      </c>
      <c r="U5283" s="58">
        <v>4.4216630111372757</v>
      </c>
      <c r="V5283" s="58">
        <v>9.505137508403374</v>
      </c>
      <c r="W5283" s="58">
        <v>0.80415172804153023</v>
      </c>
      <c r="X5283" s="58">
        <v>0.62000957160732395</v>
      </c>
      <c r="Y5283" s="58">
        <v>0.83379536988771719</v>
      </c>
      <c r="Z5283" s="58">
        <v>0.91977319958136883</v>
      </c>
    </row>
    <row r="5284" spans="19:26" x14ac:dyDescent="0.2">
      <c r="S5284" s="58">
        <v>4.7866786374902102</v>
      </c>
      <c r="T5284" s="58">
        <v>9.5269946201057714</v>
      </c>
      <c r="U5284" s="58">
        <v>4.2057502004945606</v>
      </c>
      <c r="V5284" s="58">
        <v>7.9595622633605059</v>
      </c>
      <c r="W5284" s="58">
        <v>0.74466580171601726</v>
      </c>
      <c r="X5284" s="58">
        <v>0.71149237189150438</v>
      </c>
      <c r="Y5284" s="58">
        <v>0.78919909197046134</v>
      </c>
      <c r="Z5284" s="58">
        <v>0.91678260042449111</v>
      </c>
    </row>
    <row r="5285" spans="19:26" x14ac:dyDescent="0.2">
      <c r="S5285" s="58">
        <v>5.1966528319107361</v>
      </c>
      <c r="T5285" s="58">
        <v>12.463569689074768</v>
      </c>
      <c r="U5285" s="58">
        <v>4.5567648150566358</v>
      </c>
      <c r="V5285" s="58">
        <v>10.191087990568846</v>
      </c>
      <c r="W5285" s="58">
        <v>0.88810097571521773</v>
      </c>
      <c r="X5285" s="58">
        <v>0.61105889826409876</v>
      </c>
      <c r="Y5285" s="58">
        <v>0.83710775548250671</v>
      </c>
      <c r="Z5285" s="58">
        <v>0.89369157754622552</v>
      </c>
    </row>
    <row r="5286" spans="19:26" x14ac:dyDescent="0.2">
      <c r="S5286" s="58">
        <v>4.9475481662138829</v>
      </c>
      <c r="T5286" s="58">
        <v>9.6366050146949416</v>
      </c>
      <c r="U5286" s="58">
        <v>4.7559888228719727</v>
      </c>
      <c r="V5286" s="58">
        <v>9.0456068645630143</v>
      </c>
      <c r="W5286" s="58">
        <v>0.7928925772831642</v>
      </c>
      <c r="X5286" s="58">
        <v>0.66547585871505532</v>
      </c>
      <c r="Y5286" s="58">
        <v>0.87619389223518307</v>
      </c>
      <c r="Z5286" s="58">
        <v>0.92037455994908834</v>
      </c>
    </row>
    <row r="5287" spans="19:26" x14ac:dyDescent="0.2">
      <c r="S5287" s="58">
        <v>4.8496937427078652</v>
      </c>
      <c r="T5287" s="58">
        <v>8.689236242413477</v>
      </c>
      <c r="U5287" s="58">
        <v>4.1828883909476966</v>
      </c>
      <c r="V5287" s="58">
        <v>7.1643718515783661</v>
      </c>
      <c r="W5287" s="58">
        <v>0.70637903987311079</v>
      </c>
      <c r="X5287" s="58">
        <v>0.68475611154614957</v>
      </c>
      <c r="Y5287" s="58">
        <v>0.85035264863680426</v>
      </c>
      <c r="Z5287" s="58">
        <v>0.94117481770445732</v>
      </c>
    </row>
    <row r="5288" spans="19:26" x14ac:dyDescent="0.2">
      <c r="S5288" s="58">
        <v>2.9040983633623316</v>
      </c>
      <c r="T5288" s="58">
        <v>4.1244051849835754</v>
      </c>
      <c r="U5288" s="58">
        <v>2.6824120758176875</v>
      </c>
      <c r="V5288" s="58">
        <v>3.2621511538742278</v>
      </c>
      <c r="W5288" s="58">
        <v>0.86661336373055176</v>
      </c>
      <c r="X5288" s="58">
        <v>0.58849046390353499</v>
      </c>
      <c r="Y5288" s="58">
        <v>0.80461250718328603</v>
      </c>
      <c r="Z5288" s="58">
        <v>0.93484088771243168</v>
      </c>
    </row>
    <row r="5289" spans="19:26" x14ac:dyDescent="0.2">
      <c r="S5289" s="58">
        <v>3.689199057199962</v>
      </c>
      <c r="T5289" s="58">
        <v>6.0072136731380974</v>
      </c>
      <c r="U5289" s="58">
        <v>3.5698801389793631</v>
      </c>
      <c r="V5289" s="58">
        <v>6.8356967434333464</v>
      </c>
      <c r="W5289" s="58">
        <v>0.84492790680449292</v>
      </c>
      <c r="X5289" s="58">
        <v>0.64798571520759451</v>
      </c>
      <c r="Y5289" s="58">
        <v>0.82606056715373344</v>
      </c>
      <c r="Z5289" s="58">
        <v>0.92749766818534529</v>
      </c>
    </row>
    <row r="5290" spans="19:26" x14ac:dyDescent="0.2">
      <c r="S5290" s="58">
        <v>4.6090385745730753</v>
      </c>
      <c r="T5290" s="58">
        <v>8.0888496785446389</v>
      </c>
      <c r="U5290" s="58">
        <v>4.3543154340427499</v>
      </c>
      <c r="V5290" s="58">
        <v>7.4824446776438513</v>
      </c>
      <c r="W5290" s="58">
        <v>0.69442171802370056</v>
      </c>
      <c r="X5290" s="58">
        <v>0.59315889734966554</v>
      </c>
      <c r="Y5290" s="58">
        <v>0.81708692425446638</v>
      </c>
      <c r="Z5290" s="58">
        <v>0.92920158826191412</v>
      </c>
    </row>
    <row r="5291" spans="19:26" x14ac:dyDescent="0.2">
      <c r="S5291" s="58">
        <v>4.8651650859304523</v>
      </c>
      <c r="T5291" s="58">
        <v>8.9342022442450251</v>
      </c>
      <c r="U5291" s="58">
        <v>5.6750519600828966</v>
      </c>
      <c r="V5291" s="58">
        <v>10.804403068638711</v>
      </c>
      <c r="W5291" s="58">
        <v>0.71117909572773297</v>
      </c>
      <c r="X5291" s="58">
        <v>0.65725848696480682</v>
      </c>
      <c r="Y5291" s="58">
        <v>0.83510093735363278</v>
      </c>
      <c r="Z5291" s="58">
        <v>0.93114845957093606</v>
      </c>
    </row>
    <row r="5292" spans="19:26" x14ac:dyDescent="0.2">
      <c r="S5292" s="58">
        <v>5.1941188869794344</v>
      </c>
      <c r="T5292" s="58">
        <v>10.550509240894497</v>
      </c>
      <c r="U5292" s="58">
        <v>4.9874861479862131</v>
      </c>
      <c r="V5292" s="58">
        <v>9.2525616739337497</v>
      </c>
      <c r="W5292" s="58">
        <v>0.75010562346119825</v>
      </c>
      <c r="X5292" s="58">
        <v>0.66878685943337346</v>
      </c>
      <c r="Y5292" s="58">
        <v>0.84418504005829287</v>
      </c>
      <c r="Z5292" s="58">
        <v>0.91747875837766713</v>
      </c>
    </row>
    <row r="5293" spans="19:26" x14ac:dyDescent="0.2">
      <c r="S5293" s="58">
        <v>5.2661041068134606</v>
      </c>
      <c r="T5293" s="58">
        <v>10.935825293010831</v>
      </c>
      <c r="U5293" s="58">
        <v>4.7541837762015451</v>
      </c>
      <c r="V5293" s="58">
        <v>8.7216658210653915</v>
      </c>
      <c r="W5293" s="58">
        <v>0.74896598838950434</v>
      </c>
      <c r="X5293" s="58">
        <v>0.61215849181305182</v>
      </c>
      <c r="Y5293" s="58">
        <v>0.83826393579922553</v>
      </c>
      <c r="Z5293" s="58">
        <v>0.91016937606589776</v>
      </c>
    </row>
    <row r="5294" spans="19:26" x14ac:dyDescent="0.2">
      <c r="S5294" s="58">
        <v>4.0262617186344238</v>
      </c>
      <c r="T5294" s="58">
        <v>6.9508023364203879</v>
      </c>
      <c r="U5294" s="58">
        <v>4.3464428055897217</v>
      </c>
      <c r="V5294" s="58">
        <v>7.7541875104846332</v>
      </c>
      <c r="W5294" s="58">
        <v>0.87169007105839147</v>
      </c>
      <c r="X5294" s="58">
        <v>0.69129607249506841</v>
      </c>
      <c r="Y5294" s="58">
        <v>0.86066337598938281</v>
      </c>
      <c r="Z5294" s="58">
        <v>0.9269131062099939</v>
      </c>
    </row>
    <row r="5295" spans="19:26" x14ac:dyDescent="0.2">
      <c r="S5295" s="58">
        <v>4.7176129563570024</v>
      </c>
      <c r="T5295" s="58">
        <v>8.7723718987468455</v>
      </c>
      <c r="U5295" s="58">
        <v>4.3629354426194409</v>
      </c>
      <c r="V5295" s="58">
        <v>8.963857172006886</v>
      </c>
      <c r="W5295" s="58">
        <v>0.771631674682421</v>
      </c>
      <c r="X5295" s="58">
        <v>0.7647479656177486</v>
      </c>
      <c r="Y5295" s="58">
        <v>0.85652367826860787</v>
      </c>
      <c r="Z5295" s="58">
        <v>0.93585355040526752</v>
      </c>
    </row>
    <row r="5296" spans="19:26" x14ac:dyDescent="0.2">
      <c r="S5296" s="58">
        <v>4.2008285130698662</v>
      </c>
      <c r="T5296" s="58">
        <v>6.9943620129724362</v>
      </c>
      <c r="U5296" s="58">
        <v>4.4886055660329545</v>
      </c>
      <c r="V5296" s="58">
        <v>6.8279749988314791</v>
      </c>
      <c r="W5296" s="58">
        <v>0.76454136649111004</v>
      </c>
      <c r="X5296" s="58">
        <v>0.65672212197819368</v>
      </c>
      <c r="Y5296" s="58">
        <v>0.86674990417795295</v>
      </c>
      <c r="Z5296" s="58">
        <v>0.94249788995341122</v>
      </c>
    </row>
    <row r="5297" spans="19:26" x14ac:dyDescent="0.2">
      <c r="S5297" s="58">
        <v>4.900282195671414</v>
      </c>
      <c r="T5297" s="58">
        <v>8.9427703790675217</v>
      </c>
      <c r="U5297" s="58">
        <v>5.4308279194146056</v>
      </c>
      <c r="V5297" s="58">
        <v>9.842916809146482</v>
      </c>
      <c r="W5297" s="58">
        <v>0.69016704832311893</v>
      </c>
      <c r="X5297" s="58">
        <v>0.68768351674565154</v>
      </c>
      <c r="Y5297" s="58">
        <v>0.8235439233264964</v>
      </c>
      <c r="Z5297" s="58">
        <v>0.93734562355019435</v>
      </c>
    </row>
    <row r="5298" spans="19:26" x14ac:dyDescent="0.2">
      <c r="S5298" s="58">
        <v>8.3962125478553951</v>
      </c>
      <c r="T5298" s="58">
        <v>49.552950361208858</v>
      </c>
      <c r="U5298" s="58">
        <v>8.3948164827132139</v>
      </c>
      <c r="V5298" s="58">
        <v>43.570844854758199</v>
      </c>
      <c r="W5298" s="58">
        <v>0.77615292942164227</v>
      </c>
      <c r="X5298" s="58">
        <v>0.62346516504403948</v>
      </c>
      <c r="Y5298" s="58">
        <v>0.87425271746368349</v>
      </c>
      <c r="Z5298" s="58">
        <v>0.87874920847902804</v>
      </c>
    </row>
    <row r="5299" spans="19:26" x14ac:dyDescent="0.2">
      <c r="S5299" s="58">
        <v>5.6274957172435833</v>
      </c>
      <c r="T5299" s="58">
        <v>12.442117107168189</v>
      </c>
      <c r="U5299" s="58">
        <v>5.4800047195332109</v>
      </c>
      <c r="V5299" s="58">
        <v>12.399291103192224</v>
      </c>
      <c r="W5299" s="58">
        <v>0.77635785121703826</v>
      </c>
      <c r="X5299" s="58">
        <v>0.68202478404799605</v>
      </c>
      <c r="Y5299" s="58">
        <v>0.87655363128461927</v>
      </c>
      <c r="Z5299" s="58">
        <v>0.91214392041958003</v>
      </c>
    </row>
    <row r="5300" spans="19:26" x14ac:dyDescent="0.2">
      <c r="S5300" s="58">
        <v>5.4358730446749579</v>
      </c>
      <c r="T5300" s="58">
        <v>13.126543613519994</v>
      </c>
      <c r="U5300" s="58">
        <v>6.2703824190391595</v>
      </c>
      <c r="V5300" s="58">
        <v>21.168166158368432</v>
      </c>
      <c r="W5300" s="58">
        <v>0.7901590143073699</v>
      </c>
      <c r="X5300" s="58">
        <v>0.67974474685611497</v>
      </c>
      <c r="Y5300" s="58">
        <v>0.80659683126777004</v>
      </c>
      <c r="Z5300" s="58">
        <v>0.89963864995639842</v>
      </c>
    </row>
    <row r="5301" spans="19:26" x14ac:dyDescent="0.2">
      <c r="S5301" s="58">
        <v>4.4394114970208953</v>
      </c>
      <c r="T5301" s="58">
        <v>8.2570918938344136</v>
      </c>
      <c r="U5301" s="58">
        <v>5.4512766387853002</v>
      </c>
      <c r="V5301" s="58">
        <v>12.366191356866091</v>
      </c>
      <c r="W5301" s="58">
        <v>0.82447062752373668</v>
      </c>
      <c r="X5301" s="58">
        <v>0.6427340555982386</v>
      </c>
      <c r="Y5301" s="58">
        <v>0.8421953479273564</v>
      </c>
      <c r="Z5301" s="58">
        <v>0.91607298541378857</v>
      </c>
    </row>
    <row r="5302" spans="19:26" x14ac:dyDescent="0.2">
      <c r="S5302" s="58">
        <v>4.9706210326419384</v>
      </c>
      <c r="T5302" s="58">
        <v>10.695100618692466</v>
      </c>
      <c r="U5302" s="58">
        <v>4.8567525942839067</v>
      </c>
      <c r="V5302" s="58">
        <v>11.017648922247977</v>
      </c>
      <c r="W5302" s="58">
        <v>0.79010115893684252</v>
      </c>
      <c r="X5302" s="58">
        <v>0.75020016672533285</v>
      </c>
      <c r="Y5302" s="58">
        <v>0.80060551623145848</v>
      </c>
      <c r="Z5302" s="58">
        <v>0.91036790472729079</v>
      </c>
    </row>
    <row r="5303" spans="19:26" x14ac:dyDescent="0.2">
      <c r="S5303" s="58">
        <v>4.5774600343893139</v>
      </c>
      <c r="T5303" s="58">
        <v>8.1112800690802516</v>
      </c>
      <c r="U5303" s="58">
        <v>3.8922482649654326</v>
      </c>
      <c r="V5303" s="58">
        <v>6.595638209084024</v>
      </c>
      <c r="W5303" s="58">
        <v>0.72152944486865211</v>
      </c>
      <c r="X5303" s="58">
        <v>0.64451656300150884</v>
      </c>
      <c r="Y5303" s="58">
        <v>0.82994556094212546</v>
      </c>
      <c r="Z5303" s="58">
        <v>0.93211084313494863</v>
      </c>
    </row>
    <row r="5304" spans="19:26" x14ac:dyDescent="0.2">
      <c r="S5304" s="58">
        <v>4.9502605990194466</v>
      </c>
      <c r="T5304" s="58">
        <v>10.112730061656094</v>
      </c>
      <c r="U5304" s="58">
        <v>4.5551134029986038</v>
      </c>
      <c r="V5304" s="58">
        <v>7.8931855963276982</v>
      </c>
      <c r="W5304" s="58">
        <v>0.80923183122466191</v>
      </c>
      <c r="X5304" s="58">
        <v>0.73795036859226348</v>
      </c>
      <c r="Y5304" s="58">
        <v>0.8492213120251092</v>
      </c>
      <c r="Z5304" s="58">
        <v>0.91764777223474703</v>
      </c>
    </row>
    <row r="5305" spans="19:26" x14ac:dyDescent="0.2">
      <c r="S5305" s="58">
        <v>9.1986983190256701</v>
      </c>
      <c r="T5305" s="58">
        <v>59.283976044468567</v>
      </c>
      <c r="U5305" s="58">
        <v>8.9051930639143801</v>
      </c>
      <c r="V5305" s="58">
        <v>48.622460475053707</v>
      </c>
      <c r="W5305" s="58">
        <v>0.68474327308242833</v>
      </c>
      <c r="X5305" s="58">
        <v>0.69676264383823616</v>
      </c>
      <c r="Y5305" s="58">
        <v>0.82831422486254969</v>
      </c>
      <c r="Z5305" s="58">
        <v>0.88004635542174892</v>
      </c>
    </row>
    <row r="5306" spans="19:26" x14ac:dyDescent="0.2">
      <c r="S5306" s="58">
        <v>4.8501565619887206</v>
      </c>
      <c r="T5306" s="58">
        <v>9.3661836038348376</v>
      </c>
      <c r="U5306" s="58">
        <v>4.9877431356434281</v>
      </c>
      <c r="V5306" s="58">
        <v>11.114515873467397</v>
      </c>
      <c r="W5306" s="58">
        <v>0.72781399403689218</v>
      </c>
      <c r="X5306" s="58">
        <v>0.6415805188654069</v>
      </c>
      <c r="Y5306" s="58">
        <v>0.80730082668117109</v>
      </c>
      <c r="Z5306" s="58">
        <v>0.91779646320705055</v>
      </c>
    </row>
    <row r="5307" spans="19:26" x14ac:dyDescent="0.2">
      <c r="S5307" s="58">
        <v>4.9821981453367927</v>
      </c>
      <c r="T5307" s="58">
        <v>9.6591537800678715</v>
      </c>
      <c r="U5307" s="58">
        <v>4.4260362445809749</v>
      </c>
      <c r="V5307" s="58">
        <v>9.1415367173090019</v>
      </c>
      <c r="W5307" s="58">
        <v>0.73299435591517437</v>
      </c>
      <c r="X5307" s="58">
        <v>0.65218705045227043</v>
      </c>
      <c r="Y5307" s="58">
        <v>0.83010806033122586</v>
      </c>
      <c r="Z5307" s="58">
        <v>0.92070879815052875</v>
      </c>
    </row>
    <row r="5308" spans="19:26" x14ac:dyDescent="0.2">
      <c r="S5308" s="58">
        <v>5.5970974182810247</v>
      </c>
      <c r="T5308" s="58">
        <v>13.674047758516384</v>
      </c>
      <c r="U5308" s="58">
        <v>5.4737587899149256</v>
      </c>
      <c r="V5308" s="58">
        <v>12.011556999272745</v>
      </c>
      <c r="W5308" s="58">
        <v>0.83580665181560276</v>
      </c>
      <c r="X5308" s="58">
        <v>0.58196218692965163</v>
      </c>
      <c r="Y5308" s="58">
        <v>0.85972007923980553</v>
      </c>
      <c r="Z5308" s="58">
        <v>0.894884418345396</v>
      </c>
    </row>
    <row r="5309" spans="19:26" x14ac:dyDescent="0.2">
      <c r="S5309" s="58">
        <v>3.6153300945563771</v>
      </c>
      <c r="T5309" s="58">
        <v>5.7019572970045083</v>
      </c>
      <c r="U5309" s="58">
        <v>3.4520840512266902</v>
      </c>
      <c r="V5309" s="58">
        <v>4.088468469462919</v>
      </c>
      <c r="W5309" s="58">
        <v>0.81253774968251857</v>
      </c>
      <c r="X5309" s="58">
        <v>0.61645197793023265</v>
      </c>
      <c r="Y5309" s="58">
        <v>0.8303761825986431</v>
      </c>
      <c r="Z5309" s="58">
        <v>0.93295784854900587</v>
      </c>
    </row>
    <row r="5310" spans="19:26" x14ac:dyDescent="0.2">
      <c r="S5310" s="58">
        <v>4.5633474735702162</v>
      </c>
      <c r="T5310" s="58">
        <v>8.6294994318287088</v>
      </c>
      <c r="U5310" s="58">
        <v>4.4268094714022954</v>
      </c>
      <c r="V5310" s="58">
        <v>8.9573617841048847</v>
      </c>
      <c r="W5310" s="58">
        <v>0.76490403152753728</v>
      </c>
      <c r="X5310" s="58">
        <v>0.76282514161803205</v>
      </c>
      <c r="Y5310" s="58">
        <v>0.80608363026733376</v>
      </c>
      <c r="Z5310" s="58">
        <v>0.926627610929047</v>
      </c>
    </row>
    <row r="5311" spans="19:26" x14ac:dyDescent="0.2">
      <c r="S5311" s="58">
        <v>4.1304771200503625</v>
      </c>
      <c r="T5311" s="58">
        <v>6.9693508671883633</v>
      </c>
      <c r="U5311" s="58">
        <v>5.0745356002210551</v>
      </c>
      <c r="V5311" s="58">
        <v>7.4701054920798464</v>
      </c>
      <c r="W5311" s="58">
        <v>0.75469475558040933</v>
      </c>
      <c r="X5311" s="58">
        <v>0.72106030335275817</v>
      </c>
      <c r="Y5311" s="58">
        <v>0.82450863629478577</v>
      </c>
      <c r="Z5311" s="58">
        <v>0.9428408738442533</v>
      </c>
    </row>
    <row r="5312" spans="19:26" x14ac:dyDescent="0.2">
      <c r="S5312" s="58">
        <v>3.4252770410825848</v>
      </c>
      <c r="T5312" s="58">
        <v>5.2316853689660014</v>
      </c>
      <c r="U5312" s="58">
        <v>3.5265726981640166</v>
      </c>
      <c r="V5312" s="58">
        <v>4.8713210766610322</v>
      </c>
      <c r="W5312" s="58">
        <v>0.81403243290602589</v>
      </c>
      <c r="X5312" s="58">
        <v>0.64229967829229528</v>
      </c>
      <c r="Y5312" s="58">
        <v>0.82521345239953126</v>
      </c>
      <c r="Z5312" s="58">
        <v>0.94072830956991438</v>
      </c>
    </row>
    <row r="5313" spans="19:26" x14ac:dyDescent="0.2">
      <c r="S5313" s="58">
        <v>3.5659632490861344</v>
      </c>
      <c r="T5313" s="58">
        <v>5.5946323216278309</v>
      </c>
      <c r="U5313" s="58">
        <v>3.4655659891148973</v>
      </c>
      <c r="V5313" s="58">
        <v>4.7692858654868076</v>
      </c>
      <c r="W5313" s="58">
        <v>0.80238733611891688</v>
      </c>
      <c r="X5313" s="58">
        <v>0.63788807447858697</v>
      </c>
      <c r="Y5313" s="58">
        <v>0.81620257673168728</v>
      </c>
      <c r="Z5313" s="58">
        <v>0.93538522906159027</v>
      </c>
    </row>
    <row r="5314" spans="19:26" x14ac:dyDescent="0.2">
      <c r="S5314" s="58">
        <v>5.2610256018457902</v>
      </c>
      <c r="T5314" s="58">
        <v>10.016345860580207</v>
      </c>
      <c r="U5314" s="58">
        <v>5.1771271793615163</v>
      </c>
      <c r="V5314" s="58">
        <v>8.3750533633896929</v>
      </c>
      <c r="W5314" s="58">
        <v>0.72712918401997961</v>
      </c>
      <c r="X5314" s="58">
        <v>0.57790243546987086</v>
      </c>
      <c r="Y5314" s="58">
        <v>0.88458670434508802</v>
      </c>
      <c r="Z5314" s="58">
        <v>0.92129199934995876</v>
      </c>
    </row>
    <row r="5315" spans="19:26" x14ac:dyDescent="0.2">
      <c r="S5315" s="58">
        <v>5.2090723291181567</v>
      </c>
      <c r="T5315" s="58">
        <v>11.010916722342909</v>
      </c>
      <c r="U5315" s="58">
        <v>5.5464199061053154</v>
      </c>
      <c r="V5315" s="58">
        <v>9.7738443691323535</v>
      </c>
      <c r="W5315" s="58">
        <v>0.74945545968056038</v>
      </c>
      <c r="X5315" s="58">
        <v>0.56810969857758775</v>
      </c>
      <c r="Y5315" s="58">
        <v>0.81797435544074604</v>
      </c>
      <c r="Z5315" s="58">
        <v>0.9034575158017405</v>
      </c>
    </row>
    <row r="5316" spans="19:26" x14ac:dyDescent="0.2">
      <c r="S5316" s="58">
        <v>4.0561886194397765</v>
      </c>
      <c r="T5316" s="58">
        <v>7.0498857496278831</v>
      </c>
      <c r="U5316" s="58">
        <v>4.9873782469290537</v>
      </c>
      <c r="V5316" s="58">
        <v>9.5170575418523864</v>
      </c>
      <c r="W5316" s="58">
        <v>0.77968050762061647</v>
      </c>
      <c r="X5316" s="58">
        <v>0.59675478397897219</v>
      </c>
      <c r="Y5316" s="58">
        <v>0.79426205952672879</v>
      </c>
      <c r="Z5316" s="58">
        <v>0.91639726876115746</v>
      </c>
    </row>
    <row r="5317" spans="19:26" x14ac:dyDescent="0.2">
      <c r="S5317" s="58">
        <v>2.8686243030404235</v>
      </c>
      <c r="T5317" s="58">
        <v>4.0227456210250008</v>
      </c>
      <c r="U5317" s="58">
        <v>2.9012070355730901</v>
      </c>
      <c r="V5317" s="58">
        <v>3.5089916100634548</v>
      </c>
      <c r="W5317" s="58">
        <v>0.78887054023086034</v>
      </c>
      <c r="X5317" s="58">
        <v>0.66149684519721774</v>
      </c>
      <c r="Y5317" s="58">
        <v>0.77147676641212737</v>
      </c>
      <c r="Z5317" s="58">
        <v>0.95218014552983044</v>
      </c>
    </row>
    <row r="5318" spans="19:26" x14ac:dyDescent="0.2">
      <c r="S5318" s="58">
        <v>5.2991863678838911</v>
      </c>
      <c r="T5318" s="58">
        <v>10.263154958981868</v>
      </c>
      <c r="U5318" s="58">
        <v>4.7278919753086646</v>
      </c>
      <c r="V5318" s="58">
        <v>8.1268119609563918</v>
      </c>
      <c r="W5318" s="58">
        <v>0.71337504946476127</v>
      </c>
      <c r="X5318" s="58">
        <v>0.66793877792477963</v>
      </c>
      <c r="Y5318" s="58">
        <v>0.85984339097010531</v>
      </c>
      <c r="Z5318" s="58">
        <v>0.92859091768031543</v>
      </c>
    </row>
    <row r="5319" spans="19:26" x14ac:dyDescent="0.2">
      <c r="S5319" s="58">
        <v>3.1023767742080555</v>
      </c>
      <c r="T5319" s="58">
        <v>4.4380100422861579</v>
      </c>
      <c r="U5319" s="58">
        <v>3.0232645157484899</v>
      </c>
      <c r="V5319" s="58">
        <v>4.6876532213883779</v>
      </c>
      <c r="W5319" s="58">
        <v>0.82920109446706203</v>
      </c>
      <c r="X5319" s="58">
        <v>0.63943419580682426</v>
      </c>
      <c r="Y5319" s="58">
        <v>0.8528413971624994</v>
      </c>
      <c r="Z5319" s="58">
        <v>0.95798168934675609</v>
      </c>
    </row>
    <row r="5320" spans="19:26" x14ac:dyDescent="0.2">
      <c r="S5320" s="58">
        <v>2.9947945137121685</v>
      </c>
      <c r="T5320" s="58">
        <v>4.2869395627190396</v>
      </c>
      <c r="U5320" s="58">
        <v>3.4187228380782244</v>
      </c>
      <c r="V5320" s="58">
        <v>4.5012987037410159</v>
      </c>
      <c r="W5320" s="58">
        <v>0.82065513454670702</v>
      </c>
      <c r="X5320" s="58">
        <v>0.67459569238809824</v>
      </c>
      <c r="Y5320" s="58">
        <v>0.79849991951616983</v>
      </c>
      <c r="Z5320" s="58">
        <v>0.95135768302948731</v>
      </c>
    </row>
    <row r="5321" spans="19:26" x14ac:dyDescent="0.2">
      <c r="S5321" s="58">
        <v>4.3553836648871043</v>
      </c>
      <c r="T5321" s="58">
        <v>8.060072325459938</v>
      </c>
      <c r="U5321" s="58">
        <v>4.4905350058590132</v>
      </c>
      <c r="V5321" s="58">
        <v>8.0809842498231035</v>
      </c>
      <c r="W5321" s="58">
        <v>0.83689831720229357</v>
      </c>
      <c r="X5321" s="58">
        <v>0.56588159763251056</v>
      </c>
      <c r="Y5321" s="58">
        <v>0.83734092480394384</v>
      </c>
      <c r="Z5321" s="58">
        <v>0.90804214746207401</v>
      </c>
    </row>
    <row r="5322" spans="19:26" x14ac:dyDescent="0.2">
      <c r="S5322" s="58">
        <v>4.7346557340344209</v>
      </c>
      <c r="T5322" s="58">
        <v>8.3355706556732123</v>
      </c>
      <c r="U5322" s="58">
        <v>4.7172027030938599</v>
      </c>
      <c r="V5322" s="58">
        <v>8.1898195050693641</v>
      </c>
      <c r="W5322" s="58">
        <v>0.69282913882494346</v>
      </c>
      <c r="X5322" s="58">
        <v>0.68119635629971609</v>
      </c>
      <c r="Y5322" s="58">
        <v>0.83310601740882517</v>
      </c>
      <c r="Z5322" s="58">
        <v>0.94323047285082307</v>
      </c>
    </row>
    <row r="5323" spans="19:26" x14ac:dyDescent="0.2">
      <c r="S5323" s="58">
        <v>4.2997763167819114</v>
      </c>
      <c r="T5323" s="58">
        <v>8.0669245299481602</v>
      </c>
      <c r="U5323" s="58">
        <v>4.6620950985606546</v>
      </c>
      <c r="V5323" s="58">
        <v>9.2214998110240671</v>
      </c>
      <c r="W5323" s="58">
        <v>0.77736279016765375</v>
      </c>
      <c r="X5323" s="58">
        <v>0.76461031711553717</v>
      </c>
      <c r="Y5323" s="58">
        <v>0.77179979102405083</v>
      </c>
      <c r="Z5323" s="58">
        <v>0.92039528596680364</v>
      </c>
    </row>
    <row r="5324" spans="19:26" x14ac:dyDescent="0.2">
      <c r="S5324" s="58">
        <v>4.0516170911399918</v>
      </c>
      <c r="T5324" s="58">
        <v>6.8601412437757396</v>
      </c>
      <c r="U5324" s="58">
        <v>4.508748795232993</v>
      </c>
      <c r="V5324" s="58">
        <v>9.7420703476104116</v>
      </c>
      <c r="W5324" s="58">
        <v>0.83386260597288731</v>
      </c>
      <c r="X5324" s="58">
        <v>0.56130546643679813</v>
      </c>
      <c r="Y5324" s="58">
        <v>0.86639415876297687</v>
      </c>
      <c r="Z5324" s="58">
        <v>0.91940171249607483</v>
      </c>
    </row>
    <row r="5325" spans="19:26" x14ac:dyDescent="0.2">
      <c r="S5325" s="58">
        <v>6.4487168381620519</v>
      </c>
      <c r="T5325" s="58">
        <v>18.303570332021387</v>
      </c>
      <c r="U5325" s="58">
        <v>5.4090111116017594</v>
      </c>
      <c r="V5325" s="58">
        <v>19.069770007661688</v>
      </c>
      <c r="W5325" s="58">
        <v>0.78166034348997837</v>
      </c>
      <c r="X5325" s="58">
        <v>0.77367332750037066</v>
      </c>
      <c r="Y5325" s="58">
        <v>0.86155350861625779</v>
      </c>
      <c r="Z5325" s="58">
        <v>0.90113779039442954</v>
      </c>
    </row>
    <row r="5326" spans="19:26" x14ac:dyDescent="0.2">
      <c r="S5326" s="58">
        <v>5.2959251037234072</v>
      </c>
      <c r="T5326" s="58">
        <v>10.691996916363314</v>
      </c>
      <c r="U5326" s="58">
        <v>5.0253508297245606</v>
      </c>
      <c r="V5326" s="58">
        <v>10.377192076244247</v>
      </c>
      <c r="W5326" s="58">
        <v>0.71014272955472246</v>
      </c>
      <c r="X5326" s="58">
        <v>0.65891829714115979</v>
      </c>
      <c r="Y5326" s="58">
        <v>0.82457190035483663</v>
      </c>
      <c r="Z5326" s="58">
        <v>0.91936406833014728</v>
      </c>
    </row>
    <row r="5327" spans="19:26" x14ac:dyDescent="0.2">
      <c r="S5327" s="58">
        <v>4.7592831052730915</v>
      </c>
      <c r="T5327" s="58">
        <v>9.5103888483393728</v>
      </c>
      <c r="U5327" s="58">
        <v>4.6302318216327523</v>
      </c>
      <c r="V5327" s="58">
        <v>11.211592050872262</v>
      </c>
      <c r="W5327" s="58">
        <v>0.76985891399833095</v>
      </c>
      <c r="X5327" s="58">
        <v>0.71720174415750038</v>
      </c>
      <c r="Y5327" s="58">
        <v>0.80114042832740073</v>
      </c>
      <c r="Z5327" s="58">
        <v>0.91586596793951058</v>
      </c>
    </row>
    <row r="5328" spans="19:26" x14ac:dyDescent="0.2">
      <c r="S5328" s="58">
        <v>4.0979925050429609</v>
      </c>
      <c r="T5328" s="58">
        <v>7.0600251892319577</v>
      </c>
      <c r="U5328" s="58">
        <v>4.1842941290532059</v>
      </c>
      <c r="V5328" s="58">
        <v>6.7418886296148193</v>
      </c>
      <c r="W5328" s="58">
        <v>0.78669765549287751</v>
      </c>
      <c r="X5328" s="58">
        <v>0.72076623840822485</v>
      </c>
      <c r="Y5328" s="58">
        <v>0.81885516407166326</v>
      </c>
      <c r="Z5328" s="58">
        <v>0.9336691051748871</v>
      </c>
    </row>
    <row r="5329" spans="19:26" x14ac:dyDescent="0.2">
      <c r="S5329" s="58">
        <v>4.6672284781556348</v>
      </c>
      <c r="T5329" s="58">
        <v>8.9992266089111208</v>
      </c>
      <c r="U5329" s="58">
        <v>4.4534750178478024</v>
      </c>
      <c r="V5329" s="58">
        <v>9.0851851707999565</v>
      </c>
      <c r="W5329" s="58">
        <v>0.79770394594486349</v>
      </c>
      <c r="X5329" s="58">
        <v>0.66106624106226997</v>
      </c>
      <c r="Y5329" s="58">
        <v>0.83484936419040245</v>
      </c>
      <c r="Z5329" s="58">
        <v>0.91590167372897713</v>
      </c>
    </row>
    <row r="5330" spans="19:26" x14ac:dyDescent="0.2">
      <c r="S5330" s="58">
        <v>3.0240252181166865</v>
      </c>
      <c r="T5330" s="58">
        <v>4.3412635166630942</v>
      </c>
      <c r="U5330" s="58">
        <v>3.0425790147741747</v>
      </c>
      <c r="V5330" s="58">
        <v>4.0834009274652727</v>
      </c>
      <c r="W5330" s="58">
        <v>0.81486115897413502</v>
      </c>
      <c r="X5330" s="58">
        <v>0.65575798295293286</v>
      </c>
      <c r="Y5330" s="58">
        <v>0.80048088107957838</v>
      </c>
      <c r="Z5330" s="58">
        <v>0.94939224612676143</v>
      </c>
    </row>
    <row r="5331" spans="19:26" x14ac:dyDescent="0.2">
      <c r="S5331" s="58">
        <v>5.5519586834769639</v>
      </c>
      <c r="T5331" s="58">
        <v>13.023345286346913</v>
      </c>
      <c r="U5331" s="58">
        <v>5.3843939995247778</v>
      </c>
      <c r="V5331" s="58">
        <v>18.201507682192638</v>
      </c>
      <c r="W5331" s="58">
        <v>0.83359114819493696</v>
      </c>
      <c r="X5331" s="58">
        <v>0.73319717056418154</v>
      </c>
      <c r="Y5331" s="58">
        <v>0.87571256911605211</v>
      </c>
      <c r="Z5331" s="58">
        <v>0.90732991880900105</v>
      </c>
    </row>
    <row r="5332" spans="19:26" x14ac:dyDescent="0.2">
      <c r="S5332" s="58">
        <v>2.9535622705351861</v>
      </c>
      <c r="T5332" s="58">
        <v>4.196167548325751</v>
      </c>
      <c r="U5332" s="58">
        <v>2.6217886082867623</v>
      </c>
      <c r="V5332" s="58">
        <v>3.5686163870345977</v>
      </c>
      <c r="W5332" s="58">
        <v>0.81967782872570005</v>
      </c>
      <c r="X5332" s="58">
        <v>0.60961618822885577</v>
      </c>
      <c r="Y5332" s="58">
        <v>0.79753151600384775</v>
      </c>
      <c r="Z5332" s="58">
        <v>0.94299948715181336</v>
      </c>
    </row>
    <row r="5333" spans="19:26" x14ac:dyDescent="0.2">
      <c r="S5333" s="58">
        <v>3.5723377606773465</v>
      </c>
      <c r="T5333" s="58">
        <v>5.4658437086147211</v>
      </c>
      <c r="U5333" s="58">
        <v>3.299353806454699</v>
      </c>
      <c r="V5333" s="58">
        <v>4.9077049144801714</v>
      </c>
      <c r="W5333" s="58">
        <v>0.77254714163950244</v>
      </c>
      <c r="X5333" s="58">
        <v>0.60871103931468495</v>
      </c>
      <c r="Y5333" s="58">
        <v>0.83629190789530028</v>
      </c>
      <c r="Z5333" s="58">
        <v>0.94422528849303666</v>
      </c>
    </row>
    <row r="5334" spans="19:26" x14ac:dyDescent="0.2">
      <c r="S5334" s="58">
        <v>5.1238344489483163</v>
      </c>
      <c r="T5334" s="58">
        <v>11.166803801398395</v>
      </c>
      <c r="U5334" s="58">
        <v>4.9546540072057264</v>
      </c>
      <c r="V5334" s="58">
        <v>11.393076262616274</v>
      </c>
      <c r="W5334" s="58">
        <v>0.78472427101528341</v>
      </c>
      <c r="X5334" s="58">
        <v>0.68940305911650068</v>
      </c>
      <c r="Y5334" s="58">
        <v>0.81351809729803948</v>
      </c>
      <c r="Z5334" s="58">
        <v>0.90721829813274701</v>
      </c>
    </row>
    <row r="5335" spans="19:26" x14ac:dyDescent="0.2">
      <c r="S5335" s="58">
        <v>2.8723060640186224</v>
      </c>
      <c r="T5335" s="58">
        <v>3.9873150630477276</v>
      </c>
      <c r="U5335" s="58">
        <v>2.6236962297459119</v>
      </c>
      <c r="V5335" s="58">
        <v>4.2140819634172058</v>
      </c>
      <c r="W5335" s="58">
        <v>0.79878116817601152</v>
      </c>
      <c r="X5335" s="58">
        <v>0.60034866651001917</v>
      </c>
      <c r="Y5335" s="58">
        <v>0.80416613660158176</v>
      </c>
      <c r="Z5335" s="58">
        <v>0.952070591181577</v>
      </c>
    </row>
    <row r="5336" spans="19:26" x14ac:dyDescent="0.2">
      <c r="S5336" s="58">
        <v>5.9624161572229477</v>
      </c>
      <c r="T5336" s="58">
        <v>13.330781215461128</v>
      </c>
      <c r="U5336" s="58">
        <v>6.0777759973043164</v>
      </c>
      <c r="V5336" s="58">
        <v>11.597046196843742</v>
      </c>
      <c r="W5336" s="58">
        <v>0.71321306179656274</v>
      </c>
      <c r="X5336" s="58">
        <v>0.75308879843559584</v>
      </c>
      <c r="Y5336" s="58">
        <v>0.8508678335617551</v>
      </c>
      <c r="Z5336" s="58">
        <v>0.92063977545944731</v>
      </c>
    </row>
    <row r="5337" spans="19:26" x14ac:dyDescent="0.2">
      <c r="S5337" s="58">
        <v>4.0613510974538789</v>
      </c>
      <c r="T5337" s="58">
        <v>6.7572002563484821</v>
      </c>
      <c r="U5337" s="58">
        <v>4.5145573195777153</v>
      </c>
      <c r="V5337" s="58">
        <v>7.5805306237558332</v>
      </c>
      <c r="W5337" s="58">
        <v>0.75691911560300196</v>
      </c>
      <c r="X5337" s="58">
        <v>0.65346350057451597</v>
      </c>
      <c r="Y5337" s="58">
        <v>0.8279373085020687</v>
      </c>
      <c r="Z5337" s="58">
        <v>0.93682183076182268</v>
      </c>
    </row>
    <row r="5338" spans="19:26" x14ac:dyDescent="0.2">
      <c r="S5338" s="58">
        <v>3.7578422209520941</v>
      </c>
      <c r="T5338" s="58">
        <v>6.1249710216670739</v>
      </c>
      <c r="U5338" s="58">
        <v>3.9927699071591185</v>
      </c>
      <c r="V5338" s="58">
        <v>7.2217901300310867</v>
      </c>
      <c r="W5338" s="58">
        <v>0.81762489210883005</v>
      </c>
      <c r="X5338" s="58">
        <v>0.69747061306490976</v>
      </c>
      <c r="Y5338" s="58">
        <v>0.82589784754471207</v>
      </c>
      <c r="Z5338" s="58">
        <v>0.93640213847457165</v>
      </c>
    </row>
    <row r="5339" spans="19:26" x14ac:dyDescent="0.2">
      <c r="S5339" s="58">
        <v>3.580418394686713</v>
      </c>
      <c r="T5339" s="58">
        <v>5.6001972580417378</v>
      </c>
      <c r="U5339" s="58">
        <v>3.5368762921880958</v>
      </c>
      <c r="V5339" s="58">
        <v>6.639644179016928</v>
      </c>
      <c r="W5339" s="58">
        <v>0.78390825353383409</v>
      </c>
      <c r="X5339" s="58">
        <v>0.6071200219963151</v>
      </c>
      <c r="Y5339" s="58">
        <v>0.81157672146453941</v>
      </c>
      <c r="Z5339" s="58">
        <v>0.93353223817391684</v>
      </c>
    </row>
    <row r="5340" spans="19:26" x14ac:dyDescent="0.2">
      <c r="S5340" s="58">
        <v>6.8022784493164075</v>
      </c>
      <c r="T5340" s="58">
        <v>18.220353098738357</v>
      </c>
      <c r="U5340" s="58">
        <v>6.5424373897208268</v>
      </c>
      <c r="V5340" s="58">
        <v>19.829009902608952</v>
      </c>
      <c r="W5340" s="58">
        <v>0.70675287264928766</v>
      </c>
      <c r="X5340" s="58">
        <v>0.80105233597204528</v>
      </c>
      <c r="Y5340" s="58">
        <v>0.85002538602452471</v>
      </c>
      <c r="Z5340" s="58">
        <v>0.91061219763543566</v>
      </c>
    </row>
    <row r="5341" spans="19:26" x14ac:dyDescent="0.2">
      <c r="S5341" s="58">
        <v>4.0265444215680759</v>
      </c>
      <c r="T5341" s="58">
        <v>6.5985842126361662</v>
      </c>
      <c r="U5341" s="58">
        <v>4.9128937920408449</v>
      </c>
      <c r="V5341" s="58">
        <v>6.6282775294827401</v>
      </c>
      <c r="W5341" s="58">
        <v>0.7434674125749493</v>
      </c>
      <c r="X5341" s="58">
        <v>0.66569034975736763</v>
      </c>
      <c r="Y5341" s="58">
        <v>0.82719435997783197</v>
      </c>
      <c r="Z5341" s="58">
        <v>0.94306202925223426</v>
      </c>
    </row>
    <row r="5342" spans="19:26" x14ac:dyDescent="0.2">
      <c r="S5342" s="58">
        <v>6.2638300258625383</v>
      </c>
      <c r="T5342" s="58">
        <v>17.865909574313218</v>
      </c>
      <c r="U5342" s="58">
        <v>6.4140969154345981</v>
      </c>
      <c r="V5342" s="58">
        <v>16.514381126743263</v>
      </c>
      <c r="W5342" s="58">
        <v>0.77335223721930646</v>
      </c>
      <c r="X5342" s="58">
        <v>0.62235811400225804</v>
      </c>
      <c r="Y5342" s="58">
        <v>0.82938751501877717</v>
      </c>
      <c r="Z5342" s="58">
        <v>0.89215027234784194</v>
      </c>
    </row>
    <row r="5343" spans="19:26" x14ac:dyDescent="0.2">
      <c r="S5343" s="58">
        <v>5.3263393328852207</v>
      </c>
      <c r="T5343" s="58">
        <v>12.504619745706666</v>
      </c>
      <c r="U5343" s="58">
        <v>5.4401317203162236</v>
      </c>
      <c r="V5343" s="58">
        <v>18.459657023669305</v>
      </c>
      <c r="W5343" s="58">
        <v>0.82864390360923357</v>
      </c>
      <c r="X5343" s="58">
        <v>0.76253878448009904</v>
      </c>
      <c r="Y5343" s="58">
        <v>0.83313032990907443</v>
      </c>
      <c r="Z5343" s="58">
        <v>0.9057799814742139</v>
      </c>
    </row>
    <row r="5344" spans="19:26" x14ac:dyDescent="0.2">
      <c r="S5344" s="58">
        <v>3.9401678497394634</v>
      </c>
      <c r="T5344" s="58">
        <v>6.4813589312956603</v>
      </c>
      <c r="U5344" s="58">
        <v>3.6576606673301839</v>
      </c>
      <c r="V5344" s="58">
        <v>6.4637288661428833</v>
      </c>
      <c r="W5344" s="58">
        <v>0.76339679410997663</v>
      </c>
      <c r="X5344" s="58">
        <v>0.58490450520556503</v>
      </c>
      <c r="Y5344" s="58">
        <v>0.81930306607858161</v>
      </c>
      <c r="Z5344" s="58">
        <v>0.92730252323710904</v>
      </c>
    </row>
    <row r="5345" spans="19:26" x14ac:dyDescent="0.2">
      <c r="S5345" s="58">
        <v>6.846157132376284</v>
      </c>
      <c r="T5345" s="58">
        <v>17.941974883204431</v>
      </c>
      <c r="U5345" s="58">
        <v>6.5984697230797682</v>
      </c>
      <c r="V5345" s="58">
        <v>13.443414052813578</v>
      </c>
      <c r="W5345" s="58">
        <v>0.71083415805849315</v>
      </c>
      <c r="X5345" s="58">
        <v>0.74730776875917393</v>
      </c>
      <c r="Y5345" s="58">
        <v>0.86860430106954523</v>
      </c>
      <c r="Z5345" s="58">
        <v>0.90968692760548842</v>
      </c>
    </row>
    <row r="5346" spans="19:26" x14ac:dyDescent="0.2">
      <c r="S5346" s="58">
        <v>5.1068896101803514</v>
      </c>
      <c r="T5346" s="58">
        <v>10.374043987456419</v>
      </c>
      <c r="U5346" s="58">
        <v>5.2140691966843011</v>
      </c>
      <c r="V5346" s="58">
        <v>9.4568205322895036</v>
      </c>
      <c r="W5346" s="58">
        <v>0.75290409635908762</v>
      </c>
      <c r="X5346" s="58">
        <v>0.7582773492144661</v>
      </c>
      <c r="Y5346" s="58">
        <v>0.83277519995405913</v>
      </c>
      <c r="Z5346" s="58">
        <v>0.92371225942653012</v>
      </c>
    </row>
    <row r="5347" spans="19:26" x14ac:dyDescent="0.2">
      <c r="S5347" s="58">
        <v>4.9344361468214348</v>
      </c>
      <c r="T5347" s="58">
        <v>9.0184421916199167</v>
      </c>
      <c r="U5347" s="58">
        <v>4.779648611214883</v>
      </c>
      <c r="V5347" s="58">
        <v>7.4391161188579522</v>
      </c>
      <c r="W5347" s="58">
        <v>0.74948638441882676</v>
      </c>
      <c r="X5347" s="58">
        <v>0.69023897972439574</v>
      </c>
      <c r="Y5347" s="58">
        <v>0.89335181731659163</v>
      </c>
      <c r="Z5347" s="58">
        <v>0.93807353703117957</v>
      </c>
    </row>
    <row r="5348" spans="19:26" x14ac:dyDescent="0.2">
      <c r="S5348" s="58">
        <v>8.8308805639339507</v>
      </c>
      <c r="T5348" s="58">
        <v>66.38575359890919</v>
      </c>
      <c r="U5348" s="58">
        <v>8.1053967053528311</v>
      </c>
      <c r="V5348" s="58">
        <v>47.429245982263652</v>
      </c>
      <c r="W5348" s="58">
        <v>0.78082732046097081</v>
      </c>
      <c r="X5348" s="58">
        <v>0.72288526427141653</v>
      </c>
      <c r="Y5348" s="58">
        <v>0.88513974628120884</v>
      </c>
      <c r="Z5348" s="58">
        <v>0.87793258339317293</v>
      </c>
    </row>
    <row r="5349" spans="19:26" x14ac:dyDescent="0.2">
      <c r="S5349" s="58">
        <v>5.4489245462315514</v>
      </c>
      <c r="T5349" s="58">
        <v>14.79206055848311</v>
      </c>
      <c r="U5349" s="58">
        <v>6.3000521137088263</v>
      </c>
      <c r="V5349" s="58">
        <v>12.555602942324283</v>
      </c>
      <c r="W5349" s="58">
        <v>0.82324053742734105</v>
      </c>
      <c r="X5349" s="58">
        <v>0.70459807864805246</v>
      </c>
      <c r="Y5349" s="58">
        <v>0.77587661479745462</v>
      </c>
      <c r="Z5349" s="58">
        <v>0.89181047823489124</v>
      </c>
    </row>
    <row r="5350" spans="19:26" x14ac:dyDescent="0.2">
      <c r="S5350" s="58">
        <v>3.687617844719433</v>
      </c>
      <c r="T5350" s="58">
        <v>5.7794011434148214</v>
      </c>
      <c r="U5350" s="58">
        <v>3.6752896621407229</v>
      </c>
      <c r="V5350" s="58">
        <v>5.2900403623451355</v>
      </c>
      <c r="W5350" s="58">
        <v>0.78737527330190071</v>
      </c>
      <c r="X5350" s="58">
        <v>0.70582225577453173</v>
      </c>
      <c r="Y5350" s="58">
        <v>0.84256127741120357</v>
      </c>
      <c r="Z5350" s="58">
        <v>0.95270120025261484</v>
      </c>
    </row>
    <row r="5351" spans="19:26" x14ac:dyDescent="0.2">
      <c r="S5351" s="58">
        <v>4.6403221613858872</v>
      </c>
      <c r="T5351" s="58">
        <v>8.6195036289517599</v>
      </c>
      <c r="U5351" s="58">
        <v>4.6333041138622413</v>
      </c>
      <c r="V5351" s="58">
        <v>8.9693932129282565</v>
      </c>
      <c r="W5351" s="58">
        <v>0.74663796257330806</v>
      </c>
      <c r="X5351" s="58">
        <v>0.7517640688613535</v>
      </c>
      <c r="Y5351" s="58">
        <v>0.82049537067011202</v>
      </c>
      <c r="Z5351" s="58">
        <v>0.93255068342547776</v>
      </c>
    </row>
    <row r="5352" spans="19:26" x14ac:dyDescent="0.2">
      <c r="S5352" s="58">
        <v>4.4079163342021781</v>
      </c>
      <c r="T5352" s="58">
        <v>7.5448073279366445</v>
      </c>
      <c r="U5352" s="58">
        <v>4.7812637455517262</v>
      </c>
      <c r="V5352" s="58">
        <v>7.4275235024481958</v>
      </c>
      <c r="W5352" s="58">
        <v>0.71210231513864353</v>
      </c>
      <c r="X5352" s="58">
        <v>0.63391626552482394</v>
      </c>
      <c r="Y5352" s="58">
        <v>0.82501962697254905</v>
      </c>
      <c r="Z5352" s="58">
        <v>0.93654935049177113</v>
      </c>
    </row>
    <row r="5353" spans="19:26" x14ac:dyDescent="0.2">
      <c r="S5353" s="58">
        <v>4.5311412753672666</v>
      </c>
      <c r="T5353" s="58">
        <v>8.1657543811366349</v>
      </c>
      <c r="U5353" s="58">
        <v>4.2775771317130395</v>
      </c>
      <c r="V5353" s="58">
        <v>8.1042414796379951</v>
      </c>
      <c r="W5353" s="58">
        <v>0.74116144423947783</v>
      </c>
      <c r="X5353" s="58">
        <v>0.63131075017825111</v>
      </c>
      <c r="Y5353" s="58">
        <v>0.82360122806385616</v>
      </c>
      <c r="Z5353" s="58">
        <v>0.92473363247441864</v>
      </c>
    </row>
    <row r="5354" spans="19:26" x14ac:dyDescent="0.2">
      <c r="S5354" s="58">
        <v>3.8357216332911861</v>
      </c>
      <c r="T5354" s="58">
        <v>6.4585175772260444</v>
      </c>
      <c r="U5354" s="58">
        <v>4.0965397452633656</v>
      </c>
      <c r="V5354" s="58">
        <v>7.1326801047350159</v>
      </c>
      <c r="W5354" s="58">
        <v>0.77972334011560707</v>
      </c>
      <c r="X5354" s="58">
        <v>0.59055749126692592</v>
      </c>
      <c r="Y5354" s="58">
        <v>0.77811864856260737</v>
      </c>
      <c r="Z5354" s="58">
        <v>0.916597071387239</v>
      </c>
    </row>
    <row r="5355" spans="19:26" x14ac:dyDescent="0.2">
      <c r="S5355" s="58">
        <v>6.3007101225654338</v>
      </c>
      <c r="T5355" s="58">
        <v>14.692253711355287</v>
      </c>
      <c r="U5355" s="58">
        <v>6.3979098704187107</v>
      </c>
      <c r="V5355" s="58">
        <v>12.457554369209619</v>
      </c>
      <c r="W5355" s="58">
        <v>0.71809318258526544</v>
      </c>
      <c r="X5355" s="58">
        <v>0.66214925800910862</v>
      </c>
      <c r="Y5355" s="58">
        <v>0.87381269651589522</v>
      </c>
      <c r="Z5355" s="58">
        <v>0.91137016019370443</v>
      </c>
    </row>
    <row r="5356" spans="19:26" x14ac:dyDescent="0.2">
      <c r="S5356" s="58">
        <v>5.6804602921789371</v>
      </c>
      <c r="T5356" s="58">
        <v>13.893863776248496</v>
      </c>
      <c r="U5356" s="58">
        <v>6.0039182252829324</v>
      </c>
      <c r="V5356" s="58">
        <v>17.116308750727615</v>
      </c>
      <c r="W5356" s="58">
        <v>0.79693446834160753</v>
      </c>
      <c r="X5356" s="58">
        <v>0.65099580436192306</v>
      </c>
      <c r="Y5356" s="58">
        <v>0.84116936388499586</v>
      </c>
      <c r="Z5356" s="58">
        <v>0.89960021465766793</v>
      </c>
    </row>
    <row r="5357" spans="19:26" x14ac:dyDescent="0.2">
      <c r="S5357" s="58">
        <v>4.320806496369169</v>
      </c>
      <c r="T5357" s="58">
        <v>8.0464198128197637</v>
      </c>
      <c r="U5357" s="58">
        <v>5.100600801383826</v>
      </c>
      <c r="V5357" s="58">
        <v>10.849535778947912</v>
      </c>
      <c r="W5357" s="58">
        <v>0.77177167289731718</v>
      </c>
      <c r="X5357" s="58">
        <v>0.76813516209344546</v>
      </c>
      <c r="Y5357" s="58">
        <v>0.77832113881440812</v>
      </c>
      <c r="Z5357" s="58">
        <v>0.92327534403283062</v>
      </c>
    </row>
    <row r="5358" spans="19:26" x14ac:dyDescent="0.2">
      <c r="S5358" s="58">
        <v>3.8283568919309885</v>
      </c>
      <c r="T5358" s="58">
        <v>5.8285454012899276</v>
      </c>
      <c r="U5358" s="58">
        <v>3.7332603308648555</v>
      </c>
      <c r="V5358" s="58">
        <v>5.2576711391032118</v>
      </c>
      <c r="W5358" s="58">
        <v>0.73731038978272812</v>
      </c>
      <c r="X5358" s="58">
        <v>0.56052519753520824</v>
      </c>
      <c r="Y5358" s="58">
        <v>0.88477310085994543</v>
      </c>
      <c r="Z5358" s="58">
        <v>0.95231019393502736</v>
      </c>
    </row>
    <row r="5359" spans="19:26" x14ac:dyDescent="0.2">
      <c r="S5359" s="58">
        <v>3.2835349996716925</v>
      </c>
      <c r="T5359" s="58">
        <v>4.8595339831514979</v>
      </c>
      <c r="U5359" s="58">
        <v>2.9070008885520369</v>
      </c>
      <c r="V5359" s="58">
        <v>4.4169525049840912</v>
      </c>
      <c r="W5359" s="58">
        <v>0.81270086460703095</v>
      </c>
      <c r="X5359" s="58">
        <v>0.67675747450480805</v>
      </c>
      <c r="Y5359" s="58">
        <v>0.83524570848867152</v>
      </c>
      <c r="Z5359" s="58">
        <v>0.95476115728475752</v>
      </c>
    </row>
    <row r="5360" spans="19:26" x14ac:dyDescent="0.2">
      <c r="S5360" s="58">
        <v>5.2507742540404392</v>
      </c>
      <c r="T5360" s="58">
        <v>10.455297776695046</v>
      </c>
      <c r="U5360" s="58">
        <v>5.8375784116393996</v>
      </c>
      <c r="V5360" s="58">
        <v>12.861192610246089</v>
      </c>
      <c r="W5360" s="58">
        <v>0.71778988214669781</v>
      </c>
      <c r="X5360" s="58">
        <v>0.74192265441697625</v>
      </c>
      <c r="Y5360" s="58">
        <v>0.8357963089054723</v>
      </c>
      <c r="Z5360" s="58">
        <v>0.92930847949906448</v>
      </c>
    </row>
    <row r="5361" spans="19:26" x14ac:dyDescent="0.2">
      <c r="S5361" s="58">
        <v>5.1788858741968795</v>
      </c>
      <c r="T5361" s="58">
        <v>10.99343904536115</v>
      </c>
      <c r="U5361" s="58">
        <v>5.7195105861692488</v>
      </c>
      <c r="V5361" s="58">
        <v>14.564464687865636</v>
      </c>
      <c r="W5361" s="58">
        <v>0.71415809323348445</v>
      </c>
      <c r="X5361" s="58">
        <v>0.72466250418272971</v>
      </c>
      <c r="Y5361" s="58">
        <v>0.78108239754410491</v>
      </c>
      <c r="Z5361" s="58">
        <v>0.91452057143231336</v>
      </c>
    </row>
    <row r="5362" spans="19:26" x14ac:dyDescent="0.2">
      <c r="S5362" s="58">
        <v>4.7774000185369712</v>
      </c>
      <c r="T5362" s="58">
        <v>9.3937711308347591</v>
      </c>
      <c r="U5362" s="58">
        <v>4.4265304928953899</v>
      </c>
      <c r="V5362" s="58">
        <v>8.2679185067706076</v>
      </c>
      <c r="W5362" s="58">
        <v>0.8191612684343873</v>
      </c>
      <c r="X5362" s="58">
        <v>0.64404554981819495</v>
      </c>
      <c r="Y5362" s="58">
        <v>0.85638195319072274</v>
      </c>
      <c r="Z5362" s="58">
        <v>0.91316058527911059</v>
      </c>
    </row>
    <row r="5363" spans="19:26" x14ac:dyDescent="0.2">
      <c r="S5363" s="58">
        <v>2.922144665095042</v>
      </c>
      <c r="T5363" s="58">
        <v>4.1053554440048892</v>
      </c>
      <c r="U5363" s="58">
        <v>2.7484457768874422</v>
      </c>
      <c r="V5363" s="58">
        <v>3.7832006158339784</v>
      </c>
      <c r="W5363" s="58">
        <v>0.88549782285392076</v>
      </c>
      <c r="X5363" s="58">
        <v>0.63759929726560494</v>
      </c>
      <c r="Y5363" s="58">
        <v>0.85571005732329897</v>
      </c>
      <c r="Z5363" s="58">
        <v>0.95341100865448214</v>
      </c>
    </row>
    <row r="5364" spans="19:26" x14ac:dyDescent="0.2">
      <c r="S5364" s="58">
        <v>3.6868223865374148</v>
      </c>
      <c r="T5364" s="58">
        <v>5.9942014023635339</v>
      </c>
      <c r="U5364" s="58">
        <v>3.5599019868882582</v>
      </c>
      <c r="V5364" s="58">
        <v>6.2060823433940993</v>
      </c>
      <c r="W5364" s="58">
        <v>0.82324042148006904</v>
      </c>
      <c r="X5364" s="58">
        <v>0.73104468955474444</v>
      </c>
      <c r="Y5364" s="58">
        <v>0.81286568400118331</v>
      </c>
      <c r="Z5364" s="58">
        <v>0.93740974318751213</v>
      </c>
    </row>
    <row r="5365" spans="19:26" x14ac:dyDescent="0.2">
      <c r="S5365" s="58">
        <v>6.2334154370842523</v>
      </c>
      <c r="T5365" s="58">
        <v>20.153291036468836</v>
      </c>
      <c r="U5365" s="58">
        <v>6.5037328446721769</v>
      </c>
      <c r="V5365" s="58">
        <v>16.735735461140344</v>
      </c>
      <c r="W5365" s="58">
        <v>0.81998021940992349</v>
      </c>
      <c r="X5365" s="58">
        <v>0.61387389508422063</v>
      </c>
      <c r="Y5365" s="58">
        <v>0.81591373169431403</v>
      </c>
      <c r="Z5365" s="58">
        <v>0.88583966934388669</v>
      </c>
    </row>
    <row r="5366" spans="19:26" x14ac:dyDescent="0.2">
      <c r="S5366" s="58">
        <v>3.5822258720258082</v>
      </c>
      <c r="T5366" s="58">
        <v>5.3389146703213539</v>
      </c>
      <c r="U5366" s="58">
        <v>3.7116986406171488</v>
      </c>
      <c r="V5366" s="58">
        <v>5.6433082154701735</v>
      </c>
      <c r="W5366" s="58">
        <v>0.7453060240540752</v>
      </c>
      <c r="X5366" s="58">
        <v>0.58329135821387279</v>
      </c>
      <c r="Y5366" s="58">
        <v>0.86226734921031967</v>
      </c>
      <c r="Z5366" s="58">
        <v>0.95584984824543262</v>
      </c>
    </row>
    <row r="5367" spans="19:26" x14ac:dyDescent="0.2">
      <c r="S5367" s="58">
        <v>5.0687152718694346</v>
      </c>
      <c r="T5367" s="58">
        <v>10.301654265670823</v>
      </c>
      <c r="U5367" s="58">
        <v>4.7655565171741587</v>
      </c>
      <c r="V5367" s="58">
        <v>9.9798157675604333</v>
      </c>
      <c r="W5367" s="58">
        <v>0.7780701699269873</v>
      </c>
      <c r="X5367" s="58">
        <v>0.7909107519271773</v>
      </c>
      <c r="Y5367" s="58">
        <v>0.84844874810087811</v>
      </c>
      <c r="Z5367" s="58">
        <v>0.92560170446234635</v>
      </c>
    </row>
    <row r="5368" spans="19:26" x14ac:dyDescent="0.2">
      <c r="S5368" s="58">
        <v>6.8527156274594647</v>
      </c>
      <c r="T5368" s="58">
        <v>22.002446787116213</v>
      </c>
      <c r="U5368" s="58">
        <v>6.7141679100079941</v>
      </c>
      <c r="V5368" s="58">
        <v>21.361522268597898</v>
      </c>
      <c r="W5368" s="58">
        <v>0.74950734943235031</v>
      </c>
      <c r="X5368" s="58">
        <v>0.67345623940362687</v>
      </c>
      <c r="Y5368" s="58">
        <v>0.8337736780961128</v>
      </c>
      <c r="Z5368" s="58">
        <v>0.89173766886930916</v>
      </c>
    </row>
    <row r="5369" spans="19:26" x14ac:dyDescent="0.2">
      <c r="S5369" s="58">
        <v>5.8787410961742399</v>
      </c>
      <c r="T5369" s="58">
        <v>15.578213451139838</v>
      </c>
      <c r="U5369" s="58">
        <v>5.5024056372826111</v>
      </c>
      <c r="V5369" s="58">
        <v>15.849353855527657</v>
      </c>
      <c r="W5369" s="58">
        <v>0.81888429602924495</v>
      </c>
      <c r="X5369" s="58">
        <v>0.67055131797572953</v>
      </c>
      <c r="Y5369" s="58">
        <v>0.84665249012105148</v>
      </c>
      <c r="Z5369" s="58">
        <v>0.89618513456921933</v>
      </c>
    </row>
    <row r="5370" spans="19:26" x14ac:dyDescent="0.2">
      <c r="S5370" s="58">
        <v>4.9681103150480181</v>
      </c>
      <c r="T5370" s="58">
        <v>10.279944838569643</v>
      </c>
      <c r="U5370" s="58">
        <v>5.6384309823617071</v>
      </c>
      <c r="V5370" s="58">
        <v>7.8280902907178449</v>
      </c>
      <c r="W5370" s="58">
        <v>0.78720746173929468</v>
      </c>
      <c r="X5370" s="58">
        <v>0.69531495930986598</v>
      </c>
      <c r="Y5370" s="58">
        <v>0.8249584716470213</v>
      </c>
      <c r="Z5370" s="58">
        <v>0.91247079149153709</v>
      </c>
    </row>
    <row r="5371" spans="19:26" x14ac:dyDescent="0.2">
      <c r="S5371" s="58">
        <v>4.6435180410348975</v>
      </c>
      <c r="T5371" s="58">
        <v>8.5608928069034551</v>
      </c>
      <c r="U5371" s="58">
        <v>4.6778669282202374</v>
      </c>
      <c r="V5371" s="58">
        <v>8.2237119416860605</v>
      </c>
      <c r="W5371" s="58">
        <v>0.79803666419279995</v>
      </c>
      <c r="X5371" s="58">
        <v>0.77428480151544921</v>
      </c>
      <c r="Y5371" s="58">
        <v>0.87435730171340786</v>
      </c>
      <c r="Z5371" s="58">
        <v>0.93713813443667082</v>
      </c>
    </row>
    <row r="5372" spans="19:26" x14ac:dyDescent="0.2">
      <c r="S5372" s="58">
        <v>5.4918972143605158</v>
      </c>
      <c r="T5372" s="58">
        <v>13.16069404842108</v>
      </c>
      <c r="U5372" s="58">
        <v>5.8926714995883609</v>
      </c>
      <c r="V5372" s="58">
        <v>15.113098440685068</v>
      </c>
      <c r="W5372" s="58">
        <v>0.81442647542517055</v>
      </c>
      <c r="X5372" s="58">
        <v>0.69171189745389494</v>
      </c>
      <c r="Y5372" s="58">
        <v>0.83745990655295732</v>
      </c>
      <c r="Z5372" s="58">
        <v>0.90174244417502647</v>
      </c>
    </row>
    <row r="5373" spans="19:26" x14ac:dyDescent="0.2">
      <c r="S5373" s="58">
        <v>5.4626422676380875</v>
      </c>
      <c r="T5373" s="58">
        <v>13.140913585725459</v>
      </c>
      <c r="U5373" s="58">
        <v>4.9973051454293262</v>
      </c>
      <c r="V5373" s="58">
        <v>13.410158384739905</v>
      </c>
      <c r="W5373" s="58">
        <v>0.77862150367129224</v>
      </c>
      <c r="X5373" s="58">
        <v>0.68819525792611025</v>
      </c>
      <c r="Y5373" s="58">
        <v>0.80393263755365529</v>
      </c>
      <c r="Z5373" s="58">
        <v>0.90080389580955167</v>
      </c>
    </row>
    <row r="5374" spans="19:26" x14ac:dyDescent="0.2">
      <c r="S5374" s="58">
        <v>3.8343040539629412</v>
      </c>
      <c r="T5374" s="58">
        <v>5.8854057981561301</v>
      </c>
      <c r="U5374" s="58">
        <v>4.0140951491176935</v>
      </c>
      <c r="V5374" s="58">
        <v>7.1204454599048557</v>
      </c>
      <c r="W5374" s="58">
        <v>0.73531316372582411</v>
      </c>
      <c r="X5374" s="58">
        <v>0.59311149580137268</v>
      </c>
      <c r="Y5374" s="58">
        <v>0.86949219682282264</v>
      </c>
      <c r="Z5374" s="58">
        <v>0.95422687817328378</v>
      </c>
    </row>
    <row r="5375" spans="19:26" x14ac:dyDescent="0.2">
      <c r="S5375" s="58">
        <v>7.5777891064604628</v>
      </c>
      <c r="T5375" s="58">
        <v>27.424959189563676</v>
      </c>
      <c r="U5375" s="58">
        <v>9.0746717450332195</v>
      </c>
      <c r="V5375" s="58">
        <v>25.990364455289537</v>
      </c>
      <c r="W5375" s="58">
        <v>0.71529332871667017</v>
      </c>
      <c r="X5375" s="58">
        <v>0.6352097594901136</v>
      </c>
      <c r="Y5375" s="58">
        <v>0.83641086975500512</v>
      </c>
      <c r="Z5375" s="58">
        <v>0.88830834687686444</v>
      </c>
    </row>
    <row r="5376" spans="19:26" x14ac:dyDescent="0.2">
      <c r="S5376" s="58">
        <v>5.6419224883939805</v>
      </c>
      <c r="T5376" s="58">
        <v>14.416323326835689</v>
      </c>
      <c r="U5376" s="58">
        <v>6.1480038070579832</v>
      </c>
      <c r="V5376" s="58">
        <v>12.372114454194895</v>
      </c>
      <c r="W5376" s="58">
        <v>0.80655225687866061</v>
      </c>
      <c r="X5376" s="58">
        <v>0.70130192897159871</v>
      </c>
      <c r="Y5376" s="58">
        <v>0.82036700357407399</v>
      </c>
      <c r="Z5376" s="58">
        <v>0.89820185378920947</v>
      </c>
    </row>
    <row r="5377" spans="19:26" x14ac:dyDescent="0.2">
      <c r="S5377" s="58">
        <v>5.6265279313709744</v>
      </c>
      <c r="T5377" s="58">
        <v>11.741648691467995</v>
      </c>
      <c r="U5377" s="58">
        <v>5.9104397409724285</v>
      </c>
      <c r="V5377" s="58">
        <v>12.232609968767607</v>
      </c>
      <c r="W5377" s="58">
        <v>0.71785659035354876</v>
      </c>
      <c r="X5377" s="58">
        <v>0.71328838153163721</v>
      </c>
      <c r="Y5377" s="58">
        <v>0.85578140730098784</v>
      </c>
      <c r="Z5377" s="58">
        <v>0.92383067057394175</v>
      </c>
    </row>
    <row r="5378" spans="19:26" x14ac:dyDescent="0.2">
      <c r="S5378" s="58">
        <v>2.9670917464208819</v>
      </c>
      <c r="T5378" s="58">
        <v>4.1791481232321459</v>
      </c>
      <c r="U5378" s="58">
        <v>2.8562751162709352</v>
      </c>
      <c r="V5378" s="58">
        <v>3.267732942885369</v>
      </c>
      <c r="W5378" s="58">
        <v>0.78751862347767876</v>
      </c>
      <c r="X5378" s="58">
        <v>0.58205758333112945</v>
      </c>
      <c r="Y5378" s="58">
        <v>0.80165605718608823</v>
      </c>
      <c r="Z5378" s="58">
        <v>0.94689176450293089</v>
      </c>
    </row>
    <row r="5379" spans="19:26" x14ac:dyDescent="0.2">
      <c r="S5379" s="58">
        <v>3.4106156292814229</v>
      </c>
      <c r="T5379" s="58">
        <v>5.3115069888523427</v>
      </c>
      <c r="U5379" s="58">
        <v>3.223047416058086</v>
      </c>
      <c r="V5379" s="58">
        <v>4.6962883159121471</v>
      </c>
      <c r="W5379" s="58">
        <v>0.80140273219670877</v>
      </c>
      <c r="X5379" s="58">
        <v>0.71602922937286451</v>
      </c>
      <c r="Y5379" s="58">
        <v>0.77955106010095099</v>
      </c>
      <c r="Z5379" s="58">
        <v>0.93855727299593572</v>
      </c>
    </row>
    <row r="5380" spans="19:26" x14ac:dyDescent="0.2">
      <c r="S5380" s="58">
        <v>3.9317130325059857</v>
      </c>
      <c r="T5380" s="58">
        <v>6.4669287898147987</v>
      </c>
      <c r="U5380" s="58">
        <v>3.7257939620456861</v>
      </c>
      <c r="V5380" s="58">
        <v>5.3013292202822555</v>
      </c>
      <c r="W5380" s="58">
        <v>0.73606363377638884</v>
      </c>
      <c r="X5380" s="58">
        <v>0.6672748311793516</v>
      </c>
      <c r="Y5380" s="58">
        <v>0.79484729597579362</v>
      </c>
      <c r="Z5380" s="58">
        <v>0.93749590013443196</v>
      </c>
    </row>
    <row r="5381" spans="19:26" x14ac:dyDescent="0.2">
      <c r="S5381" s="58">
        <v>3.8461022372570746</v>
      </c>
      <c r="T5381" s="58">
        <v>6.4210105140404474</v>
      </c>
      <c r="U5381" s="58">
        <v>4.0259797092159362</v>
      </c>
      <c r="V5381" s="58">
        <v>7.4584519438937358</v>
      </c>
      <c r="W5381" s="58">
        <v>0.78101719843796014</v>
      </c>
      <c r="X5381" s="58">
        <v>0.71376371086572998</v>
      </c>
      <c r="Y5381" s="58">
        <v>0.79145148146292921</v>
      </c>
      <c r="Z5381" s="58">
        <v>0.93302813512665528</v>
      </c>
    </row>
    <row r="5382" spans="19:26" x14ac:dyDescent="0.2">
      <c r="S5382" s="58">
        <v>7.2057415669062888</v>
      </c>
      <c r="T5382" s="58">
        <v>24.579661282623828</v>
      </c>
      <c r="U5382" s="58">
        <v>7.9717769743102087</v>
      </c>
      <c r="V5382" s="58">
        <v>21.937265313041575</v>
      </c>
      <c r="W5382" s="58">
        <v>0.74289733748326714</v>
      </c>
      <c r="X5382" s="58">
        <v>0.67644500412215347</v>
      </c>
      <c r="Y5382" s="58">
        <v>0.84538084788017442</v>
      </c>
      <c r="Z5382" s="58">
        <v>0.89079791416790255</v>
      </c>
    </row>
    <row r="5383" spans="19:26" x14ac:dyDescent="0.2">
      <c r="S5383" s="58">
        <v>5.9088982160357304</v>
      </c>
      <c r="T5383" s="58">
        <v>15.609101880227708</v>
      </c>
      <c r="U5383" s="58">
        <v>7.0223044394041558</v>
      </c>
      <c r="V5383" s="58">
        <v>22.015680029956052</v>
      </c>
      <c r="W5383" s="58">
        <v>0.77440898175389117</v>
      </c>
      <c r="X5383" s="58">
        <v>0.70930753783189948</v>
      </c>
      <c r="Y5383" s="58">
        <v>0.81724136601447428</v>
      </c>
      <c r="Z5383" s="58">
        <v>0.8986608146469145</v>
      </c>
    </row>
    <row r="5384" spans="19:26" x14ac:dyDescent="0.2">
      <c r="S5384" s="58">
        <v>6.3960728667595328</v>
      </c>
      <c r="T5384" s="58">
        <v>17.271104659994318</v>
      </c>
      <c r="U5384" s="58">
        <v>6.1729067142525542</v>
      </c>
      <c r="V5384" s="58">
        <v>13.593729559238735</v>
      </c>
      <c r="W5384" s="58">
        <v>0.70759756112211303</v>
      </c>
      <c r="X5384" s="58">
        <v>0.67788972292800942</v>
      </c>
      <c r="Y5384" s="58">
        <v>0.80625143228177598</v>
      </c>
      <c r="Z5384" s="58">
        <v>0.89946172880731345</v>
      </c>
    </row>
    <row r="5385" spans="19:26" x14ac:dyDescent="0.2">
      <c r="S5385" s="58">
        <v>3.410159087394709</v>
      </c>
      <c r="T5385" s="58">
        <v>5.3193646003641195</v>
      </c>
      <c r="U5385" s="58">
        <v>3.3410071126100567</v>
      </c>
      <c r="V5385" s="58">
        <v>5.8099408144973328</v>
      </c>
      <c r="W5385" s="58">
        <v>0.82949993946493428</v>
      </c>
      <c r="X5385" s="58">
        <v>0.66774879041178548</v>
      </c>
      <c r="Y5385" s="58">
        <v>0.79446478201241355</v>
      </c>
      <c r="Z5385" s="58">
        <v>0.93200818125481555</v>
      </c>
    </row>
    <row r="5386" spans="19:26" x14ac:dyDescent="0.2">
      <c r="S5386" s="58">
        <v>3.2943151164598286</v>
      </c>
      <c r="T5386" s="58">
        <v>4.9837860699306846</v>
      </c>
      <c r="U5386" s="58">
        <v>3.1871621175139464</v>
      </c>
      <c r="V5386" s="58">
        <v>4.1863638969406303</v>
      </c>
      <c r="W5386" s="58">
        <v>0.86392180598131174</v>
      </c>
      <c r="X5386" s="58">
        <v>0.75480391407200897</v>
      </c>
      <c r="Y5386" s="58">
        <v>0.83032477542334693</v>
      </c>
      <c r="Z5386" s="58">
        <v>0.95142637568821609</v>
      </c>
    </row>
    <row r="5387" spans="19:26" x14ac:dyDescent="0.2">
      <c r="S5387" s="58">
        <v>3.6588861001375346</v>
      </c>
      <c r="T5387" s="58">
        <v>5.891361036509549</v>
      </c>
      <c r="U5387" s="58">
        <v>3.7997843966086986</v>
      </c>
      <c r="V5387" s="58">
        <v>5.4666165767264454</v>
      </c>
      <c r="W5387" s="58">
        <v>0.79103703952040971</v>
      </c>
      <c r="X5387" s="58">
        <v>0.6827821732387005</v>
      </c>
      <c r="Y5387" s="58">
        <v>0.79644453645013191</v>
      </c>
      <c r="Z5387" s="58">
        <v>0.93451384957306738</v>
      </c>
    </row>
    <row r="5388" spans="19:26" x14ac:dyDescent="0.2">
      <c r="S5388" s="58">
        <v>3.6566462705797611</v>
      </c>
      <c r="T5388" s="58">
        <v>5.8766907322723778</v>
      </c>
      <c r="U5388" s="58">
        <v>3.879517158359592</v>
      </c>
      <c r="V5388" s="58">
        <v>6.6135544056305893</v>
      </c>
      <c r="W5388" s="58">
        <v>0.80941400870137015</v>
      </c>
      <c r="X5388" s="58">
        <v>0.5806024501710606</v>
      </c>
      <c r="Y5388" s="58">
        <v>0.81136154771919666</v>
      </c>
      <c r="Z5388" s="58">
        <v>0.92299049068241934</v>
      </c>
    </row>
    <row r="5389" spans="19:26" x14ac:dyDescent="0.2">
      <c r="S5389" s="58">
        <v>3.2831034013000475</v>
      </c>
      <c r="T5389" s="58">
        <v>4.8470770248321138</v>
      </c>
      <c r="U5389" s="58">
        <v>2.9133193986627348</v>
      </c>
      <c r="V5389" s="58">
        <v>4.3007066165630023</v>
      </c>
      <c r="W5389" s="58">
        <v>0.78059033701678182</v>
      </c>
      <c r="X5389" s="58">
        <v>0.63679064857244361</v>
      </c>
      <c r="Y5389" s="58">
        <v>0.81533188898427778</v>
      </c>
      <c r="Z5389" s="58">
        <v>0.95011426235743435</v>
      </c>
    </row>
    <row r="5390" spans="19:26" x14ac:dyDescent="0.2">
      <c r="S5390" s="58">
        <v>6.0731500905650257</v>
      </c>
      <c r="T5390" s="58">
        <v>17.533108735785408</v>
      </c>
      <c r="U5390" s="58">
        <v>6.7564984818114526</v>
      </c>
      <c r="V5390" s="58">
        <v>16.368689087636618</v>
      </c>
      <c r="W5390" s="58">
        <v>0.774808324529218</v>
      </c>
      <c r="X5390" s="58">
        <v>0.80474309290153556</v>
      </c>
      <c r="Y5390" s="58">
        <v>0.80272754122027012</v>
      </c>
      <c r="Z5390" s="58">
        <v>0.89802789195568211</v>
      </c>
    </row>
    <row r="5391" spans="19:26" x14ac:dyDescent="0.2">
      <c r="S5391" s="58">
        <v>3.5775109354487138</v>
      </c>
      <c r="T5391" s="58">
        <v>5.6922635716512975</v>
      </c>
      <c r="U5391" s="58">
        <v>3.4496919102456394</v>
      </c>
      <c r="V5391" s="58">
        <v>6.019388431287739</v>
      </c>
      <c r="W5391" s="58">
        <v>0.80131381694453996</v>
      </c>
      <c r="X5391" s="58">
        <v>0.65554588517473611</v>
      </c>
      <c r="Y5391" s="58">
        <v>0.79739788472713735</v>
      </c>
      <c r="Z5391" s="58">
        <v>0.93185463946283287</v>
      </c>
    </row>
    <row r="5392" spans="19:26" x14ac:dyDescent="0.2">
      <c r="S5392" s="58">
        <v>4.6872275377102453</v>
      </c>
      <c r="T5392" s="58">
        <v>8.6130109403708133</v>
      </c>
      <c r="U5392" s="58">
        <v>4.4801586932343742</v>
      </c>
      <c r="V5392" s="58">
        <v>9.6648391582511799</v>
      </c>
      <c r="W5392" s="58">
        <v>0.78029138155146949</v>
      </c>
      <c r="X5392" s="58">
        <v>0.65690116619545547</v>
      </c>
      <c r="Y5392" s="58">
        <v>0.87064335448863761</v>
      </c>
      <c r="Z5392" s="58">
        <v>0.92664860287432094</v>
      </c>
    </row>
    <row r="5393" spans="19:26" x14ac:dyDescent="0.2">
      <c r="S5393" s="58">
        <v>3.3965006978733991</v>
      </c>
      <c r="T5393" s="58">
        <v>5.2227746724813322</v>
      </c>
      <c r="U5393" s="58">
        <v>3.1372548746117421</v>
      </c>
      <c r="V5393" s="58">
        <v>5.6312074977349065</v>
      </c>
      <c r="W5393" s="58">
        <v>0.83901764537026069</v>
      </c>
      <c r="X5393" s="58">
        <v>0.57965028052477052</v>
      </c>
      <c r="Y5393" s="58">
        <v>0.82055819000179753</v>
      </c>
      <c r="Z5393" s="58">
        <v>0.92706672138673307</v>
      </c>
    </row>
    <row r="5394" spans="19:26" x14ac:dyDescent="0.2">
      <c r="S5394" s="58">
        <v>5.660245762201586</v>
      </c>
      <c r="T5394" s="58">
        <v>12.755617458034067</v>
      </c>
      <c r="U5394" s="58">
        <v>5.3513791256441294</v>
      </c>
      <c r="V5394" s="58">
        <v>12.238915272106167</v>
      </c>
      <c r="W5394" s="58">
        <v>0.7847076051313483</v>
      </c>
      <c r="X5394" s="58">
        <v>0.67136839938120829</v>
      </c>
      <c r="Y5394" s="58">
        <v>0.87672475268354322</v>
      </c>
      <c r="Z5394" s="58">
        <v>0.90928830413984529</v>
      </c>
    </row>
    <row r="5395" spans="19:26" x14ac:dyDescent="0.2">
      <c r="S5395" s="58">
        <v>5.9643055097068522</v>
      </c>
      <c r="T5395" s="58">
        <v>13.831378546635209</v>
      </c>
      <c r="U5395" s="58">
        <v>6.6716977102655122</v>
      </c>
      <c r="V5395" s="58">
        <v>13.729165419072951</v>
      </c>
      <c r="W5395" s="58">
        <v>0.71372832717978008</v>
      </c>
      <c r="X5395" s="58">
        <v>0.66750242937016346</v>
      </c>
      <c r="Y5395" s="58">
        <v>0.83144854290669079</v>
      </c>
      <c r="Z5395" s="58">
        <v>0.90906820375460506</v>
      </c>
    </row>
    <row r="5396" spans="19:26" x14ac:dyDescent="0.2">
      <c r="S5396" s="58">
        <v>5.3056427143529916</v>
      </c>
      <c r="T5396" s="58">
        <v>11.344931801667832</v>
      </c>
      <c r="U5396" s="58">
        <v>5.3642242049408919</v>
      </c>
      <c r="V5396" s="58">
        <v>11.834526449859395</v>
      </c>
      <c r="W5396" s="58">
        <v>0.78067797823558216</v>
      </c>
      <c r="X5396" s="58">
        <v>0.64682319295721569</v>
      </c>
      <c r="Y5396" s="58">
        <v>0.85260174967531754</v>
      </c>
      <c r="Z5396" s="58">
        <v>0.9094775540661808</v>
      </c>
    </row>
    <row r="5397" spans="19:26" x14ac:dyDescent="0.2">
      <c r="S5397" s="58">
        <v>3.9091135105854726</v>
      </c>
      <c r="T5397" s="58">
        <v>6.6375287075767213</v>
      </c>
      <c r="U5397" s="58">
        <v>3.9023455380618124</v>
      </c>
      <c r="V5397" s="58">
        <v>6.1706676289061075</v>
      </c>
      <c r="W5397" s="58">
        <v>0.81230912649743647</v>
      </c>
      <c r="X5397" s="58">
        <v>0.73307716958518432</v>
      </c>
      <c r="Y5397" s="58">
        <v>0.80854009581479469</v>
      </c>
      <c r="Z5397" s="58">
        <v>0.9317759084146402</v>
      </c>
    </row>
    <row r="5398" spans="19:26" x14ac:dyDescent="0.2">
      <c r="S5398" s="58">
        <v>5.0949961946509017</v>
      </c>
      <c r="T5398" s="58">
        <v>9.8445108193698516</v>
      </c>
      <c r="U5398" s="58">
        <v>5.9600131401975229</v>
      </c>
      <c r="V5398" s="58">
        <v>12.914999031091964</v>
      </c>
      <c r="W5398" s="58">
        <v>0.69985158946513915</v>
      </c>
      <c r="X5398" s="58">
        <v>0.57953798169056792</v>
      </c>
      <c r="Y5398" s="58">
        <v>0.81702019647817281</v>
      </c>
      <c r="Z5398" s="58">
        <v>0.91601027162251469</v>
      </c>
    </row>
    <row r="5399" spans="19:26" x14ac:dyDescent="0.2">
      <c r="S5399" s="58">
        <v>3.7883109920691767</v>
      </c>
      <c r="T5399" s="58">
        <v>5.970756906506991</v>
      </c>
      <c r="U5399" s="58">
        <v>3.3485104202747751</v>
      </c>
      <c r="V5399" s="58">
        <v>6.1219127830173949</v>
      </c>
      <c r="W5399" s="58">
        <v>0.74554914000698658</v>
      </c>
      <c r="X5399" s="58">
        <v>0.61717040439918247</v>
      </c>
      <c r="Y5399" s="58">
        <v>0.82510717669219347</v>
      </c>
      <c r="Z5399" s="58">
        <v>0.9423440267254849</v>
      </c>
    </row>
    <row r="5400" spans="19:26" x14ac:dyDescent="0.2">
      <c r="S5400" s="58">
        <v>4.7718160614050991</v>
      </c>
      <c r="T5400" s="58">
        <v>9.771654749863508</v>
      </c>
      <c r="U5400" s="58">
        <v>4.420576616308324</v>
      </c>
      <c r="V5400" s="58">
        <v>11.993357798114481</v>
      </c>
      <c r="W5400" s="58">
        <v>0.84318960016757716</v>
      </c>
      <c r="X5400" s="58">
        <v>0.6804261344918866</v>
      </c>
      <c r="Y5400" s="58">
        <v>0.83801347588072184</v>
      </c>
      <c r="Z5400" s="58">
        <v>0.90913052233396441</v>
      </c>
    </row>
    <row r="5401" spans="19:26" x14ac:dyDescent="0.2">
      <c r="S5401" s="58">
        <v>4.0879135525931121</v>
      </c>
      <c r="T5401" s="58">
        <v>6.8427446827712757</v>
      </c>
      <c r="U5401" s="58">
        <v>3.6567270627212376</v>
      </c>
      <c r="V5401" s="58">
        <v>6.3516721520419663</v>
      </c>
      <c r="W5401" s="58">
        <v>0.79855138534254655</v>
      </c>
      <c r="X5401" s="58">
        <v>0.53924989038346294</v>
      </c>
      <c r="Y5401" s="58">
        <v>0.86272972682335125</v>
      </c>
      <c r="Z5401" s="58">
        <v>0.92110205405341572</v>
      </c>
    </row>
    <row r="5402" spans="19:26" x14ac:dyDescent="0.2">
      <c r="S5402" s="58">
        <v>3.655092579225538</v>
      </c>
      <c r="T5402" s="58">
        <v>5.9149999152148149</v>
      </c>
      <c r="U5402" s="58">
        <v>3.4156646007129607</v>
      </c>
      <c r="V5402" s="58">
        <v>6.7705930658384688</v>
      </c>
      <c r="W5402" s="58">
        <v>0.83841734085503905</v>
      </c>
      <c r="X5402" s="58">
        <v>0.73972078108931916</v>
      </c>
      <c r="Y5402" s="58">
        <v>0.82052852026469014</v>
      </c>
      <c r="Z5402" s="58">
        <v>0.93862187237501504</v>
      </c>
    </row>
    <row r="5403" spans="19:26" x14ac:dyDescent="0.2">
      <c r="S5403" s="58">
        <v>4.0510852760627118</v>
      </c>
      <c r="T5403" s="58">
        <v>6.7665844341429064</v>
      </c>
      <c r="U5403" s="58">
        <v>3.6289510213445135</v>
      </c>
      <c r="V5403" s="58">
        <v>7.6150553579733344</v>
      </c>
      <c r="W5403" s="58">
        <v>0.78134066989071782</v>
      </c>
      <c r="X5403" s="58">
        <v>0.67376494462750647</v>
      </c>
      <c r="Y5403" s="58">
        <v>0.84151036737863838</v>
      </c>
      <c r="Z5403" s="58">
        <v>0.93749457421449822</v>
      </c>
    </row>
    <row r="5404" spans="19:26" x14ac:dyDescent="0.2">
      <c r="S5404" s="58">
        <v>3.7412186988288001</v>
      </c>
      <c r="T5404" s="58">
        <v>6.074952846718884</v>
      </c>
      <c r="U5404" s="58">
        <v>3.9727879183529264</v>
      </c>
      <c r="V5404" s="58">
        <v>5.1578176759911578</v>
      </c>
      <c r="W5404" s="58">
        <v>0.80905385003562102</v>
      </c>
      <c r="X5404" s="58">
        <v>0.6368797865470277</v>
      </c>
      <c r="Y5404" s="58">
        <v>0.8203731567891942</v>
      </c>
      <c r="Z5404" s="58">
        <v>0.9298682970540344</v>
      </c>
    </row>
    <row r="5405" spans="19:26" x14ac:dyDescent="0.2">
      <c r="S5405" s="58">
        <v>4.0700125055437866</v>
      </c>
      <c r="T5405" s="58">
        <v>6.8406652847128759</v>
      </c>
      <c r="U5405" s="58">
        <v>4.3000794530254165</v>
      </c>
      <c r="V5405" s="58">
        <v>6.7620355997892867</v>
      </c>
      <c r="W5405" s="58">
        <v>0.71312941992466017</v>
      </c>
      <c r="X5405" s="58">
        <v>0.60366324187501885</v>
      </c>
      <c r="Y5405" s="58">
        <v>0.78065785175365154</v>
      </c>
      <c r="Z5405" s="58">
        <v>0.92731494678732662</v>
      </c>
    </row>
    <row r="5406" spans="19:26" x14ac:dyDescent="0.2">
      <c r="S5406" s="58">
        <v>5.1737594622947114</v>
      </c>
      <c r="T5406" s="58">
        <v>10.169880758477133</v>
      </c>
      <c r="U5406" s="58">
        <v>4.9216904615701837</v>
      </c>
      <c r="V5406" s="58">
        <v>10.778737174671539</v>
      </c>
      <c r="W5406" s="58">
        <v>0.72794647677916102</v>
      </c>
      <c r="X5406" s="58">
        <v>0.70018146057184094</v>
      </c>
      <c r="Y5406" s="58">
        <v>0.84443794121987725</v>
      </c>
      <c r="Z5406" s="58">
        <v>0.92641519372259484</v>
      </c>
    </row>
    <row r="5407" spans="19:26" x14ac:dyDescent="0.2">
      <c r="S5407" s="58">
        <v>3.4193194502941449</v>
      </c>
      <c r="T5407" s="58">
        <v>5.2597064712100581</v>
      </c>
      <c r="U5407" s="58">
        <v>3.5288194705332874</v>
      </c>
      <c r="V5407" s="58">
        <v>5.7999151455714655</v>
      </c>
      <c r="W5407" s="58">
        <v>0.85735554432225025</v>
      </c>
      <c r="X5407" s="58">
        <v>0.67691816003557725</v>
      </c>
      <c r="Y5407" s="58">
        <v>0.84068242824134931</v>
      </c>
      <c r="Z5407" s="58">
        <v>0.94107574602403998</v>
      </c>
    </row>
    <row r="5408" spans="19:26" x14ac:dyDescent="0.2">
      <c r="S5408" s="58">
        <v>5.0175780370697582</v>
      </c>
      <c r="T5408" s="58">
        <v>9.4221689776743585</v>
      </c>
      <c r="U5408" s="58">
        <v>4.8302554922377903</v>
      </c>
      <c r="V5408" s="58">
        <v>9.8952107016377759</v>
      </c>
      <c r="W5408" s="58">
        <v>0.73985841966006149</v>
      </c>
      <c r="X5408" s="58">
        <v>0.63329662003046572</v>
      </c>
      <c r="Y5408" s="58">
        <v>0.87067209143194557</v>
      </c>
      <c r="Z5408" s="58">
        <v>0.92624052572780247</v>
      </c>
    </row>
    <row r="5409" spans="19:26" x14ac:dyDescent="0.2">
      <c r="S5409" s="58">
        <v>5.9346501360366153</v>
      </c>
      <c r="T5409" s="58">
        <v>13.930221052892145</v>
      </c>
      <c r="U5409" s="58">
        <v>5.5703630626139882</v>
      </c>
      <c r="V5409" s="58">
        <v>14.673803078654354</v>
      </c>
      <c r="W5409" s="58">
        <v>0.72653436057353149</v>
      </c>
      <c r="X5409" s="58">
        <v>0.72907538108356285</v>
      </c>
      <c r="Y5409" s="58">
        <v>0.83443803240819736</v>
      </c>
      <c r="Z5409" s="58">
        <v>0.91177792867155927</v>
      </c>
    </row>
    <row r="5410" spans="19:26" x14ac:dyDescent="0.2">
      <c r="S5410" s="58">
        <v>6.4133791381787439</v>
      </c>
      <c r="T5410" s="58">
        <v>16.164254113355859</v>
      </c>
      <c r="U5410" s="58">
        <v>6.3602986331619542</v>
      </c>
      <c r="V5410" s="58">
        <v>15.330114227607961</v>
      </c>
      <c r="W5410" s="58">
        <v>0.74974357341984754</v>
      </c>
      <c r="X5410" s="58">
        <v>0.65671530621528185</v>
      </c>
      <c r="Y5410" s="58">
        <v>0.88106942393987708</v>
      </c>
      <c r="Z5410" s="58">
        <v>0.9039667817154905</v>
      </c>
    </row>
    <row r="5411" spans="19:26" x14ac:dyDescent="0.2">
      <c r="S5411" s="58">
        <v>5.1791839538075237</v>
      </c>
      <c r="T5411" s="58">
        <v>11.433510573397728</v>
      </c>
      <c r="U5411" s="58">
        <v>5.1774322821638084</v>
      </c>
      <c r="V5411" s="58">
        <v>14.136977536050125</v>
      </c>
      <c r="W5411" s="58">
        <v>0.81708853390897984</v>
      </c>
      <c r="X5411" s="58">
        <v>0.7241072563818014</v>
      </c>
      <c r="Y5411" s="58">
        <v>0.83895647124883532</v>
      </c>
      <c r="Z5411" s="58">
        <v>0.90875385850751011</v>
      </c>
    </row>
    <row r="5412" spans="19:26" x14ac:dyDescent="0.2">
      <c r="S5412" s="58">
        <v>3.9163306805860665</v>
      </c>
      <c r="T5412" s="58">
        <v>6.7085047599011522</v>
      </c>
      <c r="U5412" s="58">
        <v>4.3813925198030637</v>
      </c>
      <c r="V5412" s="58">
        <v>7.0752558884545369</v>
      </c>
      <c r="W5412" s="58">
        <v>0.78399471965453804</v>
      </c>
      <c r="X5412" s="58">
        <v>0.65676687622514729</v>
      </c>
      <c r="Y5412" s="58">
        <v>0.78091755953724218</v>
      </c>
      <c r="Z5412" s="58">
        <v>0.92139491970570131</v>
      </c>
    </row>
    <row r="5413" spans="19:26" x14ac:dyDescent="0.2">
      <c r="S5413" s="58">
        <v>6.1170600601075558</v>
      </c>
      <c r="T5413" s="58">
        <v>12.908170113325276</v>
      </c>
      <c r="U5413" s="58">
        <v>6.1544899213362667</v>
      </c>
      <c r="V5413" s="58">
        <v>13.57209843593569</v>
      </c>
      <c r="W5413" s="58">
        <v>0.68284782781528097</v>
      </c>
      <c r="X5413" s="58">
        <v>0.7135056534062052</v>
      </c>
      <c r="Y5413" s="58">
        <v>0.86881421959618843</v>
      </c>
      <c r="Z5413" s="58">
        <v>0.92870197694183543</v>
      </c>
    </row>
    <row r="5414" spans="19:26" x14ac:dyDescent="0.2">
      <c r="S5414" s="58">
        <v>5.3246157668303331</v>
      </c>
      <c r="T5414" s="58">
        <v>11.440600515594282</v>
      </c>
      <c r="U5414" s="58">
        <v>5.5621647994125558</v>
      </c>
      <c r="V5414" s="58">
        <v>11.656983670521404</v>
      </c>
      <c r="W5414" s="58">
        <v>0.77211197199585158</v>
      </c>
      <c r="X5414" s="58">
        <v>0.69377867611995225</v>
      </c>
      <c r="Y5414" s="58">
        <v>0.84469573455335001</v>
      </c>
      <c r="Z5414" s="58">
        <v>0.91273073623102063</v>
      </c>
    </row>
    <row r="5415" spans="19:26" x14ac:dyDescent="0.2">
      <c r="S5415" s="58">
        <v>4.1937311097551024</v>
      </c>
      <c r="T5415" s="58">
        <v>7.2608344816091011</v>
      </c>
      <c r="U5415" s="58">
        <v>3.963602775245632</v>
      </c>
      <c r="V5415" s="58">
        <v>8.7395641191683922</v>
      </c>
      <c r="W5415" s="58">
        <v>0.77397145305521287</v>
      </c>
      <c r="X5415" s="58">
        <v>0.56657509973993014</v>
      </c>
      <c r="Y5415" s="58">
        <v>0.82491996048519378</v>
      </c>
      <c r="Z5415" s="58">
        <v>0.91839080900662273</v>
      </c>
    </row>
    <row r="5416" spans="19:26" x14ac:dyDescent="0.2">
      <c r="S5416" s="58">
        <v>5.0429415513536071</v>
      </c>
      <c r="T5416" s="58">
        <v>9.9748191248775662</v>
      </c>
      <c r="U5416" s="58">
        <v>4.6615954280503047</v>
      </c>
      <c r="V5416" s="58">
        <v>8.3649626714434735</v>
      </c>
      <c r="W5416" s="58">
        <v>0.68481077035437576</v>
      </c>
      <c r="X5416" s="58">
        <v>0.69200155776156613</v>
      </c>
      <c r="Y5416" s="58">
        <v>0.77920156967269771</v>
      </c>
      <c r="Z5416" s="58">
        <v>0.92174083677645191</v>
      </c>
    </row>
    <row r="5417" spans="19:26" x14ac:dyDescent="0.2">
      <c r="S5417" s="58">
        <v>4.1999021599444655</v>
      </c>
      <c r="T5417" s="58">
        <v>7.2128299648816165</v>
      </c>
      <c r="U5417" s="58">
        <v>4.0727665557124997</v>
      </c>
      <c r="V5417" s="58">
        <v>6.5948849248887411</v>
      </c>
      <c r="W5417" s="58">
        <v>0.74934494238967919</v>
      </c>
      <c r="X5417" s="58">
        <v>0.7215227440365698</v>
      </c>
      <c r="Y5417" s="58">
        <v>0.81471192544338755</v>
      </c>
      <c r="Z5417" s="58">
        <v>0.93902611224700916</v>
      </c>
    </row>
    <row r="5418" spans="19:26" x14ac:dyDescent="0.2">
      <c r="S5418" s="58">
        <v>3.6897153602626571</v>
      </c>
      <c r="T5418" s="58">
        <v>6.1526178139744054</v>
      </c>
      <c r="U5418" s="58">
        <v>3.652844648274904</v>
      </c>
      <c r="V5418" s="58">
        <v>5.9084514502216541</v>
      </c>
      <c r="W5418" s="58">
        <v>0.86426822717917717</v>
      </c>
      <c r="X5418" s="58">
        <v>0.72568828715012113</v>
      </c>
      <c r="Y5418" s="58">
        <v>0.80400848399617197</v>
      </c>
      <c r="Z5418" s="58">
        <v>0.92657009804619728</v>
      </c>
    </row>
    <row r="5419" spans="19:26" x14ac:dyDescent="0.2">
      <c r="S5419" s="58">
        <v>3.9280322516097494</v>
      </c>
      <c r="T5419" s="58">
        <v>6.7508706855704794</v>
      </c>
      <c r="U5419" s="58">
        <v>3.70510760865454</v>
      </c>
      <c r="V5419" s="58">
        <v>6.3243069854310479</v>
      </c>
      <c r="W5419" s="58">
        <v>0.83611977564624307</v>
      </c>
      <c r="X5419" s="58">
        <v>0.67928401615312339</v>
      </c>
      <c r="Y5419" s="58">
        <v>0.81464287324021833</v>
      </c>
      <c r="Z5419" s="58">
        <v>0.9230816565113531</v>
      </c>
    </row>
    <row r="5420" spans="19:26" x14ac:dyDescent="0.2">
      <c r="S5420" s="58">
        <v>4.7264965551874578</v>
      </c>
      <c r="T5420" s="58">
        <v>9.6986784274639071</v>
      </c>
      <c r="U5420" s="58">
        <v>4.7374922474931571</v>
      </c>
      <c r="V5420" s="58">
        <v>7.9606560723190407</v>
      </c>
      <c r="W5420" s="58">
        <v>0.82723844911257771</v>
      </c>
      <c r="X5420" s="58">
        <v>0.68401857535010635</v>
      </c>
      <c r="Y5420" s="58">
        <v>0.81619346674500304</v>
      </c>
      <c r="Z5420" s="58">
        <v>0.90812984931880303</v>
      </c>
    </row>
    <row r="5421" spans="19:26" x14ac:dyDescent="0.2">
      <c r="S5421" s="58">
        <v>4.884829189183935</v>
      </c>
      <c r="T5421" s="58">
        <v>9.4581510936575466</v>
      </c>
      <c r="U5421" s="58">
        <v>4.9795362161417716</v>
      </c>
      <c r="V5421" s="58">
        <v>11.605869903293168</v>
      </c>
      <c r="W5421" s="58">
        <v>0.78291547154385155</v>
      </c>
      <c r="X5421" s="58">
        <v>0.70324008343284794</v>
      </c>
      <c r="Y5421" s="58">
        <v>0.86058732270756622</v>
      </c>
      <c r="Z5421" s="58">
        <v>0.92388019289093681</v>
      </c>
    </row>
    <row r="5422" spans="19:26" x14ac:dyDescent="0.2">
      <c r="S5422" s="58">
        <v>3.4470294757289643</v>
      </c>
      <c r="T5422" s="58">
        <v>5.4573148322667944</v>
      </c>
      <c r="U5422" s="58">
        <v>3.2573299349227738</v>
      </c>
      <c r="V5422" s="58">
        <v>5.7800448057988731</v>
      </c>
      <c r="W5422" s="58">
        <v>0.85121028463174475</v>
      </c>
      <c r="X5422" s="58">
        <v>0.61031496819519826</v>
      </c>
      <c r="Y5422" s="58">
        <v>0.79602088381241998</v>
      </c>
      <c r="Z5422" s="58">
        <v>0.9212810639021124</v>
      </c>
    </row>
    <row r="5423" spans="19:26" x14ac:dyDescent="0.2">
      <c r="S5423" s="58">
        <v>4.0686513299254656</v>
      </c>
      <c r="T5423" s="58">
        <v>7.0594109465410551</v>
      </c>
      <c r="U5423" s="58">
        <v>4.010706848247148</v>
      </c>
      <c r="V5423" s="58">
        <v>5.959893239848828</v>
      </c>
      <c r="W5423" s="58">
        <v>0.79458843751474906</v>
      </c>
      <c r="X5423" s="58">
        <v>0.68306846811024569</v>
      </c>
      <c r="Y5423" s="58">
        <v>0.80976764087066766</v>
      </c>
      <c r="Z5423" s="58">
        <v>0.92615666293183019</v>
      </c>
    </row>
    <row r="5424" spans="19:26" x14ac:dyDescent="0.2">
      <c r="S5424" s="58">
        <v>2.8266404082924295</v>
      </c>
      <c r="T5424" s="58">
        <v>3.9086924832105359</v>
      </c>
      <c r="U5424" s="58">
        <v>2.6928721472129777</v>
      </c>
      <c r="V5424" s="58">
        <v>4.2924927183561614</v>
      </c>
      <c r="W5424" s="58">
        <v>0.85394672441499708</v>
      </c>
      <c r="X5424" s="58">
        <v>0.57583152327273845</v>
      </c>
      <c r="Y5424" s="58">
        <v>0.83035399811655475</v>
      </c>
      <c r="Z5424" s="58">
        <v>0.94580059626395274</v>
      </c>
    </row>
    <row r="5425" spans="19:26" x14ac:dyDescent="0.2">
      <c r="S5425" s="58">
        <v>4.0964196902014791</v>
      </c>
      <c r="T5425" s="58">
        <v>6.9889556752866211</v>
      </c>
      <c r="U5425" s="58">
        <v>4.0515292995766696</v>
      </c>
      <c r="V5425" s="58">
        <v>8.0374739164584756</v>
      </c>
      <c r="W5425" s="58">
        <v>0.75509830257660882</v>
      </c>
      <c r="X5425" s="58">
        <v>0.78010684853603229</v>
      </c>
      <c r="Y5425" s="58">
        <v>0.80463187097196531</v>
      </c>
      <c r="Z5425" s="58">
        <v>0.94392490746393565</v>
      </c>
    </row>
    <row r="5426" spans="19:26" x14ac:dyDescent="0.2">
      <c r="S5426" s="58">
        <v>3.5043866938114272</v>
      </c>
      <c r="T5426" s="58">
        <v>5.1788480683613107</v>
      </c>
      <c r="U5426" s="58">
        <v>3.2072359822244247</v>
      </c>
      <c r="V5426" s="58">
        <v>5.391374357290859</v>
      </c>
      <c r="W5426" s="58">
        <v>0.7499249893069837</v>
      </c>
      <c r="X5426" s="58">
        <v>0.58207964807871082</v>
      </c>
      <c r="Y5426" s="58">
        <v>0.85958808920714813</v>
      </c>
      <c r="Z5426" s="58">
        <v>0.95617443562464166</v>
      </c>
    </row>
    <row r="5427" spans="19:26" x14ac:dyDescent="0.2">
      <c r="S5427" s="58">
        <v>5.5362511220704613</v>
      </c>
      <c r="T5427" s="58">
        <v>12.261119600462518</v>
      </c>
      <c r="U5427" s="58">
        <v>5.8183282621959229</v>
      </c>
      <c r="V5427" s="58">
        <v>11.457113774921153</v>
      </c>
      <c r="W5427" s="58">
        <v>0.77438705265822239</v>
      </c>
      <c r="X5427" s="58">
        <v>0.70049021206789408</v>
      </c>
      <c r="Y5427" s="58">
        <v>0.85941308249212345</v>
      </c>
      <c r="Z5427" s="58">
        <v>0.91209162456972537</v>
      </c>
    </row>
    <row r="5428" spans="19:26" x14ac:dyDescent="0.2">
      <c r="S5428" s="58">
        <v>4.9358891363393917</v>
      </c>
      <c r="T5428" s="58">
        <v>9.482647688205784</v>
      </c>
      <c r="U5428" s="58">
        <v>4.107266933297943</v>
      </c>
      <c r="V5428" s="58">
        <v>7.8698896463276968</v>
      </c>
      <c r="W5428" s="58">
        <v>0.77926982979565806</v>
      </c>
      <c r="X5428" s="58">
        <v>0.67224251547445346</v>
      </c>
      <c r="Y5428" s="58">
        <v>0.87410850787060357</v>
      </c>
      <c r="Z5428" s="58">
        <v>0.92365564904597208</v>
      </c>
    </row>
    <row r="5429" spans="19:26" x14ac:dyDescent="0.2">
      <c r="S5429" s="58">
        <v>3.8582649155599715</v>
      </c>
      <c r="T5429" s="58">
        <v>6.1184644518296594</v>
      </c>
      <c r="U5429" s="58">
        <v>4.1301884053408973</v>
      </c>
      <c r="V5429" s="58">
        <v>6.7665515821277884</v>
      </c>
      <c r="W5429" s="58">
        <v>0.76290097792620226</v>
      </c>
      <c r="X5429" s="58">
        <v>0.53376642780217254</v>
      </c>
      <c r="Y5429" s="58">
        <v>0.84992539913708509</v>
      </c>
      <c r="Z5429" s="58">
        <v>0.93024287748972767</v>
      </c>
    </row>
    <row r="5430" spans="19:26" x14ac:dyDescent="0.2">
      <c r="S5430" s="58">
        <v>5.537991036290614</v>
      </c>
      <c r="T5430" s="58">
        <v>11.504099698187975</v>
      </c>
      <c r="U5430" s="58">
        <v>5.2839950690830966</v>
      </c>
      <c r="V5430" s="58">
        <v>10.555097084361714</v>
      </c>
      <c r="W5430" s="58">
        <v>0.71767997781853998</v>
      </c>
      <c r="X5430" s="58">
        <v>0.55129241273404839</v>
      </c>
      <c r="Y5430" s="58">
        <v>0.84650676032053485</v>
      </c>
      <c r="Z5430" s="58">
        <v>0.90822559048231255</v>
      </c>
    </row>
    <row r="5431" spans="19:26" x14ac:dyDescent="0.2">
      <c r="S5431" s="58">
        <v>3.3401732551442396</v>
      </c>
      <c r="T5431" s="58">
        <v>4.9434386708784297</v>
      </c>
      <c r="U5431" s="58">
        <v>3.6071870638268067</v>
      </c>
      <c r="V5431" s="58">
        <v>5.1821743751293354</v>
      </c>
      <c r="W5431" s="58">
        <v>0.73010370909107514</v>
      </c>
      <c r="X5431" s="58">
        <v>0.58941950134648435</v>
      </c>
      <c r="Y5431" s="58">
        <v>0.78876922654798731</v>
      </c>
      <c r="Z5431" s="58">
        <v>0.94520049077156509</v>
      </c>
    </row>
    <row r="5432" spans="19:26" x14ac:dyDescent="0.2">
      <c r="S5432" s="58">
        <v>4.4409705131201136</v>
      </c>
      <c r="T5432" s="58">
        <v>7.8292524310581086</v>
      </c>
      <c r="U5432" s="58">
        <v>4.6674055592505788</v>
      </c>
      <c r="V5432" s="58">
        <v>7.7997458620271543</v>
      </c>
      <c r="W5432" s="58">
        <v>0.72242882750392534</v>
      </c>
      <c r="X5432" s="58">
        <v>0.69421403400210546</v>
      </c>
      <c r="Y5432" s="58">
        <v>0.81105026386946133</v>
      </c>
      <c r="Z5432" s="58">
        <v>0.9355551996656718</v>
      </c>
    </row>
    <row r="5433" spans="19:26" x14ac:dyDescent="0.2">
      <c r="S5433" s="58">
        <v>4.8425803750855767</v>
      </c>
      <c r="T5433" s="58">
        <v>10.062961623652276</v>
      </c>
      <c r="U5433" s="58">
        <v>4.7655129033597197</v>
      </c>
      <c r="V5433" s="58">
        <v>9.7189831026195197</v>
      </c>
      <c r="W5433" s="58">
        <v>0.77357197004336387</v>
      </c>
      <c r="X5433" s="58">
        <v>0.75363561135210111</v>
      </c>
      <c r="Y5433" s="58">
        <v>0.79044608718736808</v>
      </c>
      <c r="Z5433" s="58">
        <v>0.91350021070277798</v>
      </c>
    </row>
    <row r="5434" spans="19:26" x14ac:dyDescent="0.2">
      <c r="S5434" s="58">
        <v>5.3166307139278111</v>
      </c>
      <c r="T5434" s="58">
        <v>12.47332218826025</v>
      </c>
      <c r="U5434" s="58">
        <v>4.7383923150207155</v>
      </c>
      <c r="V5434" s="58">
        <v>11.550065345163873</v>
      </c>
      <c r="W5434" s="58">
        <v>0.82299694414773295</v>
      </c>
      <c r="X5434" s="58">
        <v>0.62959918053524966</v>
      </c>
      <c r="Y5434" s="58">
        <v>0.82783664103008503</v>
      </c>
      <c r="Z5434" s="58">
        <v>0.89802066027401761</v>
      </c>
    </row>
    <row r="5435" spans="19:26" x14ac:dyDescent="0.2">
      <c r="S5435" s="58">
        <v>7.6485141071267142</v>
      </c>
      <c r="T5435" s="58">
        <v>31.946850080462195</v>
      </c>
      <c r="U5435" s="58">
        <v>8.0316340590619983</v>
      </c>
      <c r="V5435" s="58">
        <v>32.342480673450616</v>
      </c>
      <c r="W5435" s="58">
        <v>0.75057934498147194</v>
      </c>
      <c r="X5435" s="58">
        <v>0.68783218401629576</v>
      </c>
      <c r="Y5435" s="58">
        <v>0.84445710399335461</v>
      </c>
      <c r="Z5435" s="58">
        <v>0.88567750249854549</v>
      </c>
    </row>
    <row r="5436" spans="19:26" x14ac:dyDescent="0.2">
      <c r="S5436" s="58">
        <v>4.123950400880009</v>
      </c>
      <c r="T5436" s="58">
        <v>7.4274454428475094</v>
      </c>
      <c r="U5436" s="58">
        <v>4.2821291567683977</v>
      </c>
      <c r="V5436" s="58">
        <v>6.6659805691764715</v>
      </c>
      <c r="W5436" s="58">
        <v>0.82374869254691241</v>
      </c>
      <c r="X5436" s="58">
        <v>0.76963820366753799</v>
      </c>
      <c r="Y5436" s="58">
        <v>0.80236660230838774</v>
      </c>
      <c r="Z5436" s="58">
        <v>0.92532017401212541</v>
      </c>
    </row>
    <row r="5437" spans="19:26" x14ac:dyDescent="0.2">
      <c r="S5437" s="58">
        <v>6.219886735140105</v>
      </c>
      <c r="T5437" s="58">
        <v>19.805157166057494</v>
      </c>
      <c r="U5437" s="58">
        <v>6.9440758746940219</v>
      </c>
      <c r="V5437" s="58">
        <v>17.975538659873902</v>
      </c>
      <c r="W5437" s="58">
        <v>0.78766736489307343</v>
      </c>
      <c r="X5437" s="58">
        <v>0.73958690800116544</v>
      </c>
      <c r="Y5437" s="58">
        <v>0.79655376866231586</v>
      </c>
      <c r="Z5437" s="58">
        <v>0.89082727787436233</v>
      </c>
    </row>
    <row r="5438" spans="19:26" x14ac:dyDescent="0.2">
      <c r="S5438" s="58">
        <v>2.5539270747954395</v>
      </c>
      <c r="T5438" s="58">
        <v>3.4355944788533801</v>
      </c>
      <c r="U5438" s="58">
        <v>2.4757806528652417</v>
      </c>
      <c r="V5438" s="58">
        <v>3.3663085304138272</v>
      </c>
      <c r="W5438" s="58">
        <v>0.86615411891650695</v>
      </c>
      <c r="X5438" s="58">
        <v>0.62689946977897359</v>
      </c>
      <c r="Y5438" s="58">
        <v>0.76595719838238319</v>
      </c>
      <c r="Z5438" s="58">
        <v>0.94146648593145232</v>
      </c>
    </row>
    <row r="5439" spans="19:26" x14ac:dyDescent="0.2">
      <c r="S5439" s="58">
        <v>4.2657394708635623</v>
      </c>
      <c r="T5439" s="58">
        <v>7.3318751906592858</v>
      </c>
      <c r="U5439" s="58">
        <v>4.3108247842745202</v>
      </c>
      <c r="V5439" s="58">
        <v>8.4880839558784551</v>
      </c>
      <c r="W5439" s="58">
        <v>0.78654108326358085</v>
      </c>
      <c r="X5439" s="58">
        <v>0.63514813151081806</v>
      </c>
      <c r="Y5439" s="58">
        <v>0.8609708797924911</v>
      </c>
      <c r="Z5439" s="58">
        <v>0.93076833703663775</v>
      </c>
    </row>
    <row r="5440" spans="19:26" x14ac:dyDescent="0.2">
      <c r="S5440" s="58">
        <v>5.3341067408983056</v>
      </c>
      <c r="T5440" s="58">
        <v>10.951397032934077</v>
      </c>
      <c r="U5440" s="58">
        <v>5.0371878833975918</v>
      </c>
      <c r="V5440" s="58">
        <v>15.238047051822868</v>
      </c>
      <c r="W5440" s="58">
        <v>0.73293574842772991</v>
      </c>
      <c r="X5440" s="58">
        <v>0.78811410340136401</v>
      </c>
      <c r="Y5440" s="58">
        <v>0.8412042415077251</v>
      </c>
      <c r="Z5440" s="58">
        <v>0.92880327673822349</v>
      </c>
    </row>
    <row r="5441" spans="19:26" x14ac:dyDescent="0.2">
      <c r="S5441" s="58">
        <v>4.671607279015606</v>
      </c>
      <c r="T5441" s="58">
        <v>8.3198152452698135</v>
      </c>
      <c r="U5441" s="58">
        <v>4.6047368444296479</v>
      </c>
      <c r="V5441" s="58">
        <v>9.4789795587990344</v>
      </c>
      <c r="W5441" s="58">
        <v>0.73107201658024223</v>
      </c>
      <c r="X5441" s="58">
        <v>0.72012277595153118</v>
      </c>
      <c r="Y5441" s="58">
        <v>0.8517585704993097</v>
      </c>
      <c r="Z5441" s="58">
        <v>0.94261712542191278</v>
      </c>
    </row>
    <row r="5442" spans="19:26" x14ac:dyDescent="0.2">
      <c r="S5442" s="58">
        <v>3.97759855125696</v>
      </c>
      <c r="T5442" s="58">
        <v>6.5065399319465014</v>
      </c>
      <c r="U5442" s="58">
        <v>4.0028311652585549</v>
      </c>
      <c r="V5442" s="58">
        <v>6.9703555097543841</v>
      </c>
      <c r="W5442" s="58">
        <v>0.74073197714288352</v>
      </c>
      <c r="X5442" s="58">
        <v>0.62006379901277098</v>
      </c>
      <c r="Y5442" s="58">
        <v>0.8158480029489974</v>
      </c>
      <c r="Z5442" s="58">
        <v>0.93546419180450135</v>
      </c>
    </row>
    <row r="5443" spans="19:26" x14ac:dyDescent="0.2">
      <c r="S5443" s="58">
        <v>5.5513502576781777</v>
      </c>
      <c r="T5443" s="58">
        <v>12.914462224868075</v>
      </c>
      <c r="U5443" s="58">
        <v>5.7458809552409482</v>
      </c>
      <c r="V5443" s="58">
        <v>18.256919122792439</v>
      </c>
      <c r="W5443" s="58">
        <v>0.77332961099013975</v>
      </c>
      <c r="X5443" s="58">
        <v>0.73809293903570183</v>
      </c>
      <c r="Y5443" s="58">
        <v>0.83055312654280644</v>
      </c>
      <c r="Z5443" s="58">
        <v>0.90861750746452685</v>
      </c>
    </row>
    <row r="5444" spans="19:26" x14ac:dyDescent="0.2">
      <c r="S5444" s="58">
        <v>5.2006683896564398</v>
      </c>
      <c r="T5444" s="58">
        <v>10.065910804054333</v>
      </c>
      <c r="U5444" s="58">
        <v>5.9894555389751654</v>
      </c>
      <c r="V5444" s="58">
        <v>9.2510346893184696</v>
      </c>
      <c r="W5444" s="58">
        <v>0.70067536658920337</v>
      </c>
      <c r="X5444" s="58">
        <v>0.59931195822246364</v>
      </c>
      <c r="Y5444" s="58">
        <v>0.8317653154317568</v>
      </c>
      <c r="Z5444" s="58">
        <v>0.91952831717707673</v>
      </c>
    </row>
    <row r="5445" spans="19:26" x14ac:dyDescent="0.2">
      <c r="S5445" s="58">
        <v>6.8018160157096776</v>
      </c>
      <c r="T5445" s="58">
        <v>20.557075014224129</v>
      </c>
      <c r="U5445" s="58">
        <v>7.5042395759678984</v>
      </c>
      <c r="V5445" s="58">
        <v>27.433468380392583</v>
      </c>
      <c r="W5445" s="58">
        <v>0.77724201193367193</v>
      </c>
      <c r="X5445" s="58">
        <v>0.64234042370530009</v>
      </c>
      <c r="Y5445" s="58">
        <v>0.87522080876821173</v>
      </c>
      <c r="Z5445" s="58">
        <v>0.89314232367990243</v>
      </c>
    </row>
    <row r="5446" spans="19:26" x14ac:dyDescent="0.2">
      <c r="S5446" s="58">
        <v>6.590295374602043</v>
      </c>
      <c r="T5446" s="58">
        <v>19.27600902753198</v>
      </c>
      <c r="U5446" s="58">
        <v>6.8198578782761121</v>
      </c>
      <c r="V5446" s="58">
        <v>20.564365297742562</v>
      </c>
      <c r="W5446" s="58">
        <v>0.73624820335230345</v>
      </c>
      <c r="X5446" s="58">
        <v>0.67651196064587238</v>
      </c>
      <c r="Y5446" s="58">
        <v>0.82471352096987016</v>
      </c>
      <c r="Z5446" s="58">
        <v>0.89537377924642836</v>
      </c>
    </row>
    <row r="5447" spans="19:26" x14ac:dyDescent="0.2">
      <c r="S5447" s="58">
        <v>4.3013529074902133</v>
      </c>
      <c r="T5447" s="58">
        <v>7.4435772267629776</v>
      </c>
      <c r="U5447" s="58">
        <v>4.5979727144338334</v>
      </c>
      <c r="V5447" s="58">
        <v>8.1660186728788382</v>
      </c>
      <c r="W5447" s="58">
        <v>0.72879049241828719</v>
      </c>
      <c r="X5447" s="58">
        <v>0.68839597886226889</v>
      </c>
      <c r="Y5447" s="58">
        <v>0.80912547752313879</v>
      </c>
      <c r="Z5447" s="58">
        <v>0.93621703928304512</v>
      </c>
    </row>
    <row r="5448" spans="19:26" x14ac:dyDescent="0.2">
      <c r="S5448" s="58">
        <v>4.8582244354021018</v>
      </c>
      <c r="T5448" s="58">
        <v>9.6899735008140286</v>
      </c>
      <c r="U5448" s="58">
        <v>4.9839286827483429</v>
      </c>
      <c r="V5448" s="58">
        <v>10.061144586697592</v>
      </c>
      <c r="W5448" s="58">
        <v>0.75571942138008419</v>
      </c>
      <c r="X5448" s="58">
        <v>0.6421422253840392</v>
      </c>
      <c r="Y5448" s="58">
        <v>0.80815083312087588</v>
      </c>
      <c r="Z5448" s="58">
        <v>0.9121422971706632</v>
      </c>
    </row>
    <row r="5449" spans="19:26" x14ac:dyDescent="0.2">
      <c r="S5449" s="58">
        <v>4.9564913468532277</v>
      </c>
      <c r="T5449" s="58">
        <v>10.15421708637435</v>
      </c>
      <c r="U5449" s="58">
        <v>4.7845933497847337</v>
      </c>
      <c r="V5449" s="58">
        <v>12.36017007825942</v>
      </c>
      <c r="W5449" s="58">
        <v>0.77032069686916993</v>
      </c>
      <c r="X5449" s="58">
        <v>0.7209106653173083</v>
      </c>
      <c r="Y5449" s="58">
        <v>0.81678782520742177</v>
      </c>
      <c r="Z5449" s="58">
        <v>0.91591388949938501</v>
      </c>
    </row>
    <row r="5450" spans="19:26" x14ac:dyDescent="0.2">
      <c r="S5450" s="58">
        <v>2.9372422896318939</v>
      </c>
      <c r="T5450" s="58">
        <v>4.1754502649936454</v>
      </c>
      <c r="U5450" s="58">
        <v>3.0386425394797136</v>
      </c>
      <c r="V5450" s="58">
        <v>4.6697916409635907</v>
      </c>
      <c r="W5450" s="58">
        <v>0.8467297847689963</v>
      </c>
      <c r="X5450" s="58">
        <v>0.6488557687041453</v>
      </c>
      <c r="Y5450" s="58">
        <v>0.80594423517674862</v>
      </c>
      <c r="Z5450" s="58">
        <v>0.94663938048758778</v>
      </c>
    </row>
    <row r="5451" spans="19:26" x14ac:dyDescent="0.2">
      <c r="S5451" s="58">
        <v>5.7446116073974354</v>
      </c>
      <c r="T5451" s="58">
        <v>14.113571108954673</v>
      </c>
      <c r="U5451" s="58">
        <v>6.8108438420776105</v>
      </c>
      <c r="V5451" s="58">
        <v>14.530161888409152</v>
      </c>
      <c r="W5451" s="58">
        <v>0.7770350262991087</v>
      </c>
      <c r="X5451" s="58">
        <v>0.68411993038718077</v>
      </c>
      <c r="Y5451" s="58">
        <v>0.83166813579261123</v>
      </c>
      <c r="Z5451" s="58">
        <v>0.90182211927623734</v>
      </c>
    </row>
    <row r="5452" spans="19:26" x14ac:dyDescent="0.2">
      <c r="S5452" s="58">
        <v>3.0874612183555286</v>
      </c>
      <c r="T5452" s="58">
        <v>4.4838211267266974</v>
      </c>
      <c r="U5452" s="58">
        <v>3.2999318600535581</v>
      </c>
      <c r="V5452" s="58">
        <v>4.2240083817109895</v>
      </c>
      <c r="W5452" s="58">
        <v>0.83672358796348334</v>
      </c>
      <c r="X5452" s="58">
        <v>0.567665677598575</v>
      </c>
      <c r="Y5452" s="58">
        <v>0.81557888935460254</v>
      </c>
      <c r="Z5452" s="58">
        <v>0.93395397875085007</v>
      </c>
    </row>
    <row r="5453" spans="19:26" x14ac:dyDescent="0.2">
      <c r="S5453" s="58">
        <v>4.3566730880822648</v>
      </c>
      <c r="T5453" s="58">
        <v>7.620189636596761</v>
      </c>
      <c r="U5453" s="58">
        <v>4.4373953044161141</v>
      </c>
      <c r="V5453" s="58">
        <v>7.1989060244736276</v>
      </c>
      <c r="W5453" s="58">
        <v>0.78224890688390281</v>
      </c>
      <c r="X5453" s="58">
        <v>0.68779053934415879</v>
      </c>
      <c r="Y5453" s="58">
        <v>0.85673223741851601</v>
      </c>
      <c r="Z5453" s="58">
        <v>0.93453890212485913</v>
      </c>
    </row>
    <row r="5454" spans="19:26" x14ac:dyDescent="0.2">
      <c r="S5454" s="58">
        <v>7.5315449184085521</v>
      </c>
      <c r="T5454" s="58">
        <v>36.951915311251476</v>
      </c>
      <c r="U5454" s="58">
        <v>7.7429502171672917</v>
      </c>
      <c r="V5454" s="58">
        <v>40.291454071828589</v>
      </c>
      <c r="W5454" s="58">
        <v>0.78930451884964947</v>
      </c>
      <c r="X5454" s="58">
        <v>0.59723741925805873</v>
      </c>
      <c r="Y5454" s="58">
        <v>0.83522905620301124</v>
      </c>
      <c r="Z5454" s="58">
        <v>0.87943751182573382</v>
      </c>
    </row>
    <row r="5455" spans="19:26" x14ac:dyDescent="0.2">
      <c r="S5455" s="58">
        <v>4.0649637246465264</v>
      </c>
      <c r="T5455" s="58">
        <v>6.8081900645285627</v>
      </c>
      <c r="U5455" s="58">
        <v>3.6209840124901382</v>
      </c>
      <c r="V5455" s="58">
        <v>7.3198047496708938</v>
      </c>
      <c r="W5455" s="58">
        <v>0.77033130791823412</v>
      </c>
      <c r="X5455" s="58">
        <v>0.71995886862327363</v>
      </c>
      <c r="Y5455" s="58">
        <v>0.83199704030236021</v>
      </c>
      <c r="Z5455" s="58">
        <v>0.94281810319101911</v>
      </c>
    </row>
    <row r="5456" spans="19:26" x14ac:dyDescent="0.2">
      <c r="S5456" s="58">
        <v>5.2463794132448962</v>
      </c>
      <c r="T5456" s="58">
        <v>11.328430383869099</v>
      </c>
      <c r="U5456" s="58">
        <v>5.9137936331198002</v>
      </c>
      <c r="V5456" s="58">
        <v>11.610889019465182</v>
      </c>
      <c r="W5456" s="58">
        <v>0.75201876919947841</v>
      </c>
      <c r="X5456" s="58">
        <v>0.57149964044609514</v>
      </c>
      <c r="Y5456" s="58">
        <v>0.81217895944107565</v>
      </c>
      <c r="Z5456" s="58">
        <v>0.90174030392010918</v>
      </c>
    </row>
    <row r="5457" spans="19:26" x14ac:dyDescent="0.2">
      <c r="S5457" s="58">
        <v>5.0818338635333795</v>
      </c>
      <c r="T5457" s="58">
        <v>10.351743687557802</v>
      </c>
      <c r="U5457" s="58">
        <v>4.4781815513299508</v>
      </c>
      <c r="V5457" s="58">
        <v>8.9492981498194712</v>
      </c>
      <c r="W5457" s="58">
        <v>0.79064659899527412</v>
      </c>
      <c r="X5457" s="58">
        <v>0.71050875780244782</v>
      </c>
      <c r="Y5457" s="58">
        <v>0.86003178557870352</v>
      </c>
      <c r="Z5457" s="58">
        <v>0.91856993311574342</v>
      </c>
    </row>
    <row r="5458" spans="19:26" x14ac:dyDescent="0.2">
      <c r="S5458" s="58">
        <v>5.8951212827874633</v>
      </c>
      <c r="T5458" s="58">
        <v>12.967268668899656</v>
      </c>
      <c r="U5458" s="58">
        <v>5.2896317148464354</v>
      </c>
      <c r="V5458" s="58">
        <v>11.259585132027468</v>
      </c>
      <c r="W5458" s="58">
        <v>0.73668464037274695</v>
      </c>
      <c r="X5458" s="58">
        <v>0.57992514299968845</v>
      </c>
      <c r="Y5458" s="58">
        <v>0.87810019058174249</v>
      </c>
      <c r="Z5458" s="58">
        <v>0.90751773190864449</v>
      </c>
    </row>
    <row r="5459" spans="19:26" x14ac:dyDescent="0.2">
      <c r="S5459" s="58">
        <v>4.4441132279592699</v>
      </c>
      <c r="T5459" s="58">
        <v>8.109281645074498</v>
      </c>
      <c r="U5459" s="58">
        <v>4.376526833127973</v>
      </c>
      <c r="V5459" s="58">
        <v>9.1389774398337522</v>
      </c>
      <c r="W5459" s="58">
        <v>0.7995187255625742</v>
      </c>
      <c r="X5459" s="58">
        <v>0.72032982140358837</v>
      </c>
      <c r="Y5459" s="58">
        <v>0.84358822832123104</v>
      </c>
      <c r="Z5459" s="58">
        <v>0.92832352973420573</v>
      </c>
    </row>
    <row r="5460" spans="19:26" x14ac:dyDescent="0.2">
      <c r="S5460" s="58">
        <v>3.6028169745941434</v>
      </c>
      <c r="T5460" s="58">
        <v>5.6117612012835751</v>
      </c>
      <c r="U5460" s="58">
        <v>3.4253172677914279</v>
      </c>
      <c r="V5460" s="58">
        <v>5.9204604176495854</v>
      </c>
      <c r="W5460" s="58">
        <v>0.82623067523372806</v>
      </c>
      <c r="X5460" s="58">
        <v>0.62125954125304739</v>
      </c>
      <c r="Y5460" s="58">
        <v>0.85846414409859995</v>
      </c>
      <c r="Z5460" s="58">
        <v>0.93871200709428648</v>
      </c>
    </row>
    <row r="5461" spans="19:26" x14ac:dyDescent="0.2">
      <c r="S5461" s="58">
        <v>9.3126991489432065</v>
      </c>
      <c r="T5461" s="58">
        <v>99.955354189931825</v>
      </c>
      <c r="U5461" s="58">
        <v>8.5139492120223661</v>
      </c>
      <c r="V5461" s="58">
        <v>87.793658161827523</v>
      </c>
      <c r="W5461" s="58">
        <v>0.75812008430578981</v>
      </c>
      <c r="X5461" s="58">
        <v>0.69406772000654904</v>
      </c>
      <c r="Y5461" s="58">
        <v>0.86909711706840831</v>
      </c>
      <c r="Z5461" s="58">
        <v>0.87481857920513539</v>
      </c>
    </row>
    <row r="5462" spans="19:26" x14ac:dyDescent="0.2">
      <c r="S5462" s="58">
        <v>4.3663101298848099</v>
      </c>
      <c r="T5462" s="58">
        <v>8.0528004835131775</v>
      </c>
      <c r="U5462" s="58">
        <v>4.9255681494191785</v>
      </c>
      <c r="V5462" s="58">
        <v>7.9196555743450991</v>
      </c>
      <c r="W5462" s="58">
        <v>0.81045090642127859</v>
      </c>
      <c r="X5462" s="58">
        <v>0.78602887580503822</v>
      </c>
      <c r="Y5462" s="58">
        <v>0.82407071444579771</v>
      </c>
      <c r="Z5462" s="58">
        <v>0.92905251389970067</v>
      </c>
    </row>
    <row r="5463" spans="19:26" x14ac:dyDescent="0.2">
      <c r="S5463" s="58">
        <v>4.0729163542655522</v>
      </c>
      <c r="T5463" s="58">
        <v>6.9151644002212072</v>
      </c>
      <c r="U5463" s="58">
        <v>4.410561939526251</v>
      </c>
      <c r="V5463" s="58">
        <v>5.9866857203787971</v>
      </c>
      <c r="W5463" s="58">
        <v>0.73431181293977699</v>
      </c>
      <c r="X5463" s="58">
        <v>0.65635369224194395</v>
      </c>
      <c r="Y5463" s="58">
        <v>0.78818150632714679</v>
      </c>
      <c r="Z5463" s="58">
        <v>0.93039439819150616</v>
      </c>
    </row>
    <row r="5464" spans="19:26" x14ac:dyDescent="0.2">
      <c r="S5464" s="58">
        <v>4.0308311557824092</v>
      </c>
      <c r="T5464" s="58">
        <v>6.9018818803378021</v>
      </c>
      <c r="U5464" s="58">
        <v>4.2290023168925792</v>
      </c>
      <c r="V5464" s="58">
        <v>7.2073182459750775</v>
      </c>
      <c r="W5464" s="58">
        <v>0.78306735410570494</v>
      </c>
      <c r="X5464" s="58">
        <v>0.71961415308076293</v>
      </c>
      <c r="Y5464" s="58">
        <v>0.80746811438113708</v>
      </c>
      <c r="Z5464" s="58">
        <v>0.93285224193418648</v>
      </c>
    </row>
    <row r="5465" spans="19:26" x14ac:dyDescent="0.2">
      <c r="S5465" s="58">
        <v>5.5190726189980488</v>
      </c>
      <c r="T5465" s="58">
        <v>13.172398938487312</v>
      </c>
      <c r="U5465" s="58">
        <v>6.2721906985141134</v>
      </c>
      <c r="V5465" s="58">
        <v>15.297048501691023</v>
      </c>
      <c r="W5465" s="58">
        <v>0.78923947015972773</v>
      </c>
      <c r="X5465" s="58">
        <v>0.65927382989291261</v>
      </c>
      <c r="Y5465" s="58">
        <v>0.82442794406042796</v>
      </c>
      <c r="Z5465" s="58">
        <v>0.9005559513148933</v>
      </c>
    </row>
    <row r="5466" spans="19:26" x14ac:dyDescent="0.2">
      <c r="S5466" s="58">
        <v>5.8605828653453944</v>
      </c>
      <c r="T5466" s="58">
        <v>15.980190976847101</v>
      </c>
      <c r="U5466" s="58">
        <v>5.3567345518378975</v>
      </c>
      <c r="V5466" s="58">
        <v>14.223156208834906</v>
      </c>
      <c r="W5466" s="58">
        <v>0.80032358660057168</v>
      </c>
      <c r="X5466" s="58">
        <v>0.76407894120270048</v>
      </c>
      <c r="Y5466" s="58">
        <v>0.81691948768170863</v>
      </c>
      <c r="Z5466" s="58">
        <v>0.89836802727292553</v>
      </c>
    </row>
    <row r="5467" spans="19:26" x14ac:dyDescent="0.2">
      <c r="S5467" s="58">
        <v>5.78918041154237</v>
      </c>
      <c r="T5467" s="58">
        <v>13.892404477553088</v>
      </c>
      <c r="U5467" s="58">
        <v>5.4839311597732037</v>
      </c>
      <c r="V5467" s="58">
        <v>12.686869926382801</v>
      </c>
      <c r="W5467" s="58">
        <v>0.73602517908985277</v>
      </c>
      <c r="X5467" s="58">
        <v>0.7584045640770728</v>
      </c>
      <c r="Y5467" s="58">
        <v>0.81406814171933883</v>
      </c>
      <c r="Z5467" s="58">
        <v>0.90936586597555469</v>
      </c>
    </row>
    <row r="5468" spans="19:26" x14ac:dyDescent="0.2">
      <c r="S5468" s="58">
        <v>3.7304682846621819</v>
      </c>
      <c r="T5468" s="58">
        <v>6.1431325208138032</v>
      </c>
      <c r="U5468" s="58">
        <v>4.1137416801909792</v>
      </c>
      <c r="V5468" s="58">
        <v>6.3953705908742071</v>
      </c>
      <c r="W5468" s="58">
        <v>0.77847500128396152</v>
      </c>
      <c r="X5468" s="58">
        <v>0.57717447682586864</v>
      </c>
      <c r="Y5468" s="58">
        <v>0.77758917063664401</v>
      </c>
      <c r="Z5468" s="58">
        <v>0.91764632277518499</v>
      </c>
    </row>
    <row r="5469" spans="19:26" x14ac:dyDescent="0.2">
      <c r="S5469" s="58">
        <v>5.1555916613457935</v>
      </c>
      <c r="T5469" s="58">
        <v>10.80413563521153</v>
      </c>
      <c r="U5469" s="58">
        <v>5.0928618951851341</v>
      </c>
      <c r="V5469" s="58">
        <v>14.087873261793247</v>
      </c>
      <c r="W5469" s="58">
        <v>0.78006531084781205</v>
      </c>
      <c r="X5469" s="58">
        <v>0.78144798531543624</v>
      </c>
      <c r="Y5469" s="58">
        <v>0.84175215242647727</v>
      </c>
      <c r="Z5469" s="58">
        <v>0.92068656756064815</v>
      </c>
    </row>
    <row r="5470" spans="19:26" x14ac:dyDescent="0.2">
      <c r="S5470" s="58">
        <v>4.5574815054450175</v>
      </c>
      <c r="T5470" s="58">
        <v>7.6535025283494935</v>
      </c>
      <c r="U5470" s="58">
        <v>4.1975740349683397</v>
      </c>
      <c r="V5470" s="58">
        <v>6.9812748449360837</v>
      </c>
      <c r="W5470" s="58">
        <v>0.70944985327739074</v>
      </c>
      <c r="X5470" s="58">
        <v>0.57173937438696154</v>
      </c>
      <c r="Y5470" s="58">
        <v>0.87265967849191028</v>
      </c>
      <c r="Z5470" s="58">
        <v>0.93834268941417587</v>
      </c>
    </row>
    <row r="5471" spans="19:26" x14ac:dyDescent="0.2">
      <c r="S5471" s="58">
        <v>7.5161660914675066</v>
      </c>
      <c r="T5471" s="58">
        <v>32.190966765815681</v>
      </c>
      <c r="U5471" s="58">
        <v>6.9183792881011863</v>
      </c>
      <c r="V5471" s="58">
        <v>32.909749674622326</v>
      </c>
      <c r="W5471" s="58">
        <v>0.76071419635860338</v>
      </c>
      <c r="X5471" s="58">
        <v>0.68908588312408714</v>
      </c>
      <c r="Y5471" s="58">
        <v>0.83599495310826</v>
      </c>
      <c r="Z5471" s="58">
        <v>0.88459738751182804</v>
      </c>
    </row>
    <row r="5472" spans="19:26" x14ac:dyDescent="0.2">
      <c r="S5472" s="58">
        <v>7.8464961897323064</v>
      </c>
      <c r="T5472" s="58">
        <v>35.958389109835402</v>
      </c>
      <c r="U5472" s="58">
        <v>7.7056666943079151</v>
      </c>
      <c r="V5472" s="58">
        <v>48.966087247515652</v>
      </c>
      <c r="W5472" s="58">
        <v>0.73213769525155925</v>
      </c>
      <c r="X5472" s="58">
        <v>0.63438432924730848</v>
      </c>
      <c r="Y5472" s="58">
        <v>0.82618714414346728</v>
      </c>
      <c r="Z5472" s="58">
        <v>0.8823888616748613</v>
      </c>
    </row>
    <row r="5473" spans="19:26" x14ac:dyDescent="0.2">
      <c r="S5473" s="58">
        <v>6.0747559546037184</v>
      </c>
      <c r="T5473" s="58">
        <v>15.000368313836313</v>
      </c>
      <c r="U5473" s="58">
        <v>6.1468797185756747</v>
      </c>
      <c r="V5473" s="58">
        <v>13.498167246228189</v>
      </c>
      <c r="W5473" s="58">
        <v>0.73888345938178546</v>
      </c>
      <c r="X5473" s="58">
        <v>0.77420538533651806</v>
      </c>
      <c r="Y5473" s="58">
        <v>0.83821100234631174</v>
      </c>
      <c r="Z5473" s="58">
        <v>0.91048582701911085</v>
      </c>
    </row>
    <row r="5474" spans="19:26" x14ac:dyDescent="0.2">
      <c r="S5474" s="58">
        <v>6.1626588290661886</v>
      </c>
      <c r="T5474" s="58">
        <v>16.280133242308501</v>
      </c>
      <c r="U5474" s="58">
        <v>6.09855561332955</v>
      </c>
      <c r="V5474" s="58">
        <v>13.63702794476718</v>
      </c>
      <c r="W5474" s="58">
        <v>0.72928317369628193</v>
      </c>
      <c r="X5474" s="58">
        <v>0.72657126676093164</v>
      </c>
      <c r="Y5474" s="58">
        <v>0.80977794797890612</v>
      </c>
      <c r="Z5474" s="58">
        <v>0.90195024422558945</v>
      </c>
    </row>
    <row r="5475" spans="19:26" x14ac:dyDescent="0.2">
      <c r="S5475" s="58">
        <v>5.3206394990453747</v>
      </c>
      <c r="T5475" s="58">
        <v>11.497273144954837</v>
      </c>
      <c r="U5475" s="58">
        <v>5.0251138722650683</v>
      </c>
      <c r="V5475" s="58">
        <v>11.68542050200252</v>
      </c>
      <c r="W5475" s="58">
        <v>0.77368706753346372</v>
      </c>
      <c r="X5475" s="58">
        <v>0.69337510901862376</v>
      </c>
      <c r="Y5475" s="58">
        <v>0.84157633625844364</v>
      </c>
      <c r="Z5475" s="58">
        <v>0.91181310617149747</v>
      </c>
    </row>
    <row r="5476" spans="19:26" x14ac:dyDescent="0.2">
      <c r="S5476" s="58">
        <v>6.8060747188166069</v>
      </c>
      <c r="T5476" s="58">
        <v>20.834546952707246</v>
      </c>
      <c r="U5476" s="58">
        <v>6.3397027394626866</v>
      </c>
      <c r="V5476" s="58">
        <v>17.283035685595458</v>
      </c>
      <c r="W5476" s="58">
        <v>0.76200667635006836</v>
      </c>
      <c r="X5476" s="58">
        <v>0.50988435784020458</v>
      </c>
      <c r="Y5476" s="58">
        <v>0.85636751532798838</v>
      </c>
      <c r="Z5476" s="58">
        <v>0.88645801849320793</v>
      </c>
    </row>
    <row r="5477" spans="19:26" x14ac:dyDescent="0.2">
      <c r="S5477" s="58">
        <v>3.3704452587136311</v>
      </c>
      <c r="T5477" s="58">
        <v>5.1286220558081697</v>
      </c>
      <c r="U5477" s="58">
        <v>3.1191629463805377</v>
      </c>
      <c r="V5477" s="58">
        <v>5.5743856298258692</v>
      </c>
      <c r="W5477" s="58">
        <v>0.81676767586159726</v>
      </c>
      <c r="X5477" s="58">
        <v>0.69022644714578318</v>
      </c>
      <c r="Y5477" s="58">
        <v>0.815260156448675</v>
      </c>
      <c r="Z5477" s="58">
        <v>0.94549952158309436</v>
      </c>
    </row>
    <row r="5478" spans="19:26" x14ac:dyDescent="0.2">
      <c r="S5478" s="58">
        <v>4.0203868051708005</v>
      </c>
      <c r="T5478" s="58">
        <v>6.6710818626190758</v>
      </c>
      <c r="U5478" s="58">
        <v>3.9217990911436296</v>
      </c>
      <c r="V5478" s="58">
        <v>6.7741574047097535</v>
      </c>
      <c r="W5478" s="58">
        <v>0.75697893322748699</v>
      </c>
      <c r="X5478" s="58">
        <v>0.68200531133351716</v>
      </c>
      <c r="Y5478" s="58">
        <v>0.82185913972579483</v>
      </c>
      <c r="Z5478" s="58">
        <v>0.93981431309921304</v>
      </c>
    </row>
    <row r="5479" spans="19:26" x14ac:dyDescent="0.2">
      <c r="S5479" s="58">
        <v>4.1363756156280092</v>
      </c>
      <c r="T5479" s="58">
        <v>7.5082917055914722</v>
      </c>
      <c r="U5479" s="58">
        <v>3.8422469119495295</v>
      </c>
      <c r="V5479" s="58">
        <v>7.0179637774552024</v>
      </c>
      <c r="W5479" s="58">
        <v>0.79794823496732703</v>
      </c>
      <c r="X5479" s="58">
        <v>0.65724083855184767</v>
      </c>
      <c r="Y5479" s="58">
        <v>0.78073498324309731</v>
      </c>
      <c r="Z5479" s="58">
        <v>0.9139912802866561</v>
      </c>
    </row>
    <row r="5480" spans="19:26" x14ac:dyDescent="0.2">
      <c r="S5480" s="58">
        <v>4.4754721000172815</v>
      </c>
      <c r="T5480" s="58">
        <v>7.9617335257424227</v>
      </c>
      <c r="U5480" s="58">
        <v>4.1517356258803151</v>
      </c>
      <c r="V5480" s="58">
        <v>6.3139878410235539</v>
      </c>
      <c r="W5480" s="58">
        <v>0.78526677255320254</v>
      </c>
      <c r="X5480" s="58">
        <v>0.60585003968651507</v>
      </c>
      <c r="Y5480" s="58">
        <v>0.86610339271873105</v>
      </c>
      <c r="Z5480" s="58">
        <v>0.92369942275838146</v>
      </c>
    </row>
    <row r="5481" spans="19:26" x14ac:dyDescent="0.2">
      <c r="S5481" s="58">
        <v>5.8037682670167552</v>
      </c>
      <c r="T5481" s="58">
        <v>13.325292701391897</v>
      </c>
      <c r="U5481" s="58">
        <v>5.7757448457856935</v>
      </c>
      <c r="V5481" s="58">
        <v>16.343595838626442</v>
      </c>
      <c r="W5481" s="58">
        <v>0.78567592146469822</v>
      </c>
      <c r="X5481" s="58">
        <v>0.74336064783390632</v>
      </c>
      <c r="Y5481" s="58">
        <v>0.88750973128673094</v>
      </c>
      <c r="Z5481" s="58">
        <v>0.91401946078237084</v>
      </c>
    </row>
    <row r="5482" spans="19:26" x14ac:dyDescent="0.2">
      <c r="S5482" s="58">
        <v>3.5262966764322767</v>
      </c>
      <c r="T5482" s="58">
        <v>5.6437107639828303</v>
      </c>
      <c r="U5482" s="58">
        <v>3.2565271044016524</v>
      </c>
      <c r="V5482" s="58">
        <v>4.8431042811848446</v>
      </c>
      <c r="W5482" s="58">
        <v>0.83634871839330627</v>
      </c>
      <c r="X5482" s="58">
        <v>0.59619757380430993</v>
      </c>
      <c r="Y5482" s="58">
        <v>0.7959098203295415</v>
      </c>
      <c r="Z5482" s="58">
        <v>0.9199098834219559</v>
      </c>
    </row>
    <row r="5483" spans="19:26" x14ac:dyDescent="0.2">
      <c r="S5483" s="58">
        <v>5.4951789418573505</v>
      </c>
      <c r="T5483" s="58">
        <v>12.258182322368194</v>
      </c>
      <c r="U5483" s="58">
        <v>5.8035539113815391</v>
      </c>
      <c r="V5483" s="58">
        <v>14.183839996725238</v>
      </c>
      <c r="W5483" s="58">
        <v>0.75658606637294179</v>
      </c>
      <c r="X5483" s="58">
        <v>0.77961796052748511</v>
      </c>
      <c r="Y5483" s="58">
        <v>0.83256082421911437</v>
      </c>
      <c r="Z5483" s="58">
        <v>0.91629823256969734</v>
      </c>
    </row>
    <row r="5484" spans="19:26" x14ac:dyDescent="0.2">
      <c r="S5484" s="58">
        <v>4.0200100852770708</v>
      </c>
      <c r="T5484" s="58">
        <v>6.847083988247773</v>
      </c>
      <c r="U5484" s="58">
        <v>4.2119835979690849</v>
      </c>
      <c r="V5484" s="58">
        <v>7.8574307011668489</v>
      </c>
      <c r="W5484" s="58">
        <v>0.79818082017056946</v>
      </c>
      <c r="X5484" s="58">
        <v>0.74530522422843204</v>
      </c>
      <c r="Y5484" s="58">
        <v>0.82250532178058688</v>
      </c>
      <c r="Z5484" s="58">
        <v>0.93711686171752617</v>
      </c>
    </row>
    <row r="5485" spans="19:26" x14ac:dyDescent="0.2">
      <c r="S5485" s="58">
        <v>4.9570473244066946</v>
      </c>
      <c r="T5485" s="58">
        <v>9.2305820207407283</v>
      </c>
      <c r="U5485" s="58">
        <v>4.8460796936495081</v>
      </c>
      <c r="V5485" s="58">
        <v>8.1472986379079213</v>
      </c>
      <c r="W5485" s="58">
        <v>0.71207997353313557</v>
      </c>
      <c r="X5485" s="58">
        <v>0.80712593605648486</v>
      </c>
      <c r="Y5485" s="58">
        <v>0.83859354152832655</v>
      </c>
      <c r="Z5485" s="58">
        <v>0.94693491989079392</v>
      </c>
    </row>
    <row r="5486" spans="19:26" x14ac:dyDescent="0.2">
      <c r="S5486" s="58">
        <v>7.3990351938319288</v>
      </c>
      <c r="T5486" s="58">
        <v>34.418864509136881</v>
      </c>
      <c r="U5486" s="58">
        <v>8.028143259968374</v>
      </c>
      <c r="V5486" s="58">
        <v>70.224614941818103</v>
      </c>
      <c r="W5486" s="58">
        <v>0.82043541954842036</v>
      </c>
      <c r="X5486" s="58">
        <v>0.7122710429620055</v>
      </c>
      <c r="Y5486" s="58">
        <v>0.85711479887854269</v>
      </c>
      <c r="Z5486" s="58">
        <v>0.88275765109375404</v>
      </c>
    </row>
    <row r="5487" spans="19:26" x14ac:dyDescent="0.2">
      <c r="S5487" s="58">
        <v>3.8827038036622805</v>
      </c>
      <c r="T5487" s="58">
        <v>6.3241736335908794</v>
      </c>
      <c r="U5487" s="58">
        <v>3.4463339858431805</v>
      </c>
      <c r="V5487" s="58">
        <v>5.4698516694537282</v>
      </c>
      <c r="W5487" s="58">
        <v>0.78624870492949961</v>
      </c>
      <c r="X5487" s="58">
        <v>0.55525519295668047</v>
      </c>
      <c r="Y5487" s="58">
        <v>0.83705942018405877</v>
      </c>
      <c r="Z5487" s="58">
        <v>0.924619931961425</v>
      </c>
    </row>
    <row r="5488" spans="19:26" x14ac:dyDescent="0.2">
      <c r="S5488" s="58">
        <v>4.0837939064064317</v>
      </c>
      <c r="T5488" s="58">
        <v>6.8099096258694081</v>
      </c>
      <c r="U5488" s="58">
        <v>3.3642472240907373</v>
      </c>
      <c r="V5488" s="58">
        <v>6.0300768593773917</v>
      </c>
      <c r="W5488" s="58">
        <v>0.76112517925136269</v>
      </c>
      <c r="X5488" s="58">
        <v>0.57942613115298025</v>
      </c>
      <c r="Y5488" s="58">
        <v>0.83399189724107936</v>
      </c>
      <c r="Z5488" s="58">
        <v>0.92728326991656407</v>
      </c>
    </row>
    <row r="5489" spans="19:26" x14ac:dyDescent="0.2">
      <c r="S5489" s="58">
        <v>5.6778446259829254</v>
      </c>
      <c r="T5489" s="58">
        <v>12.56300722091461</v>
      </c>
      <c r="U5489" s="58">
        <v>5.6585796551158269</v>
      </c>
      <c r="V5489" s="58">
        <v>13.88977639244268</v>
      </c>
      <c r="W5489" s="58">
        <v>0.73202086114994125</v>
      </c>
      <c r="X5489" s="58">
        <v>0.77004878921275155</v>
      </c>
      <c r="Y5489" s="58">
        <v>0.83986853719054133</v>
      </c>
      <c r="Z5489" s="58">
        <v>0.91964871175128271</v>
      </c>
    </row>
    <row r="5490" spans="19:26" x14ac:dyDescent="0.2">
      <c r="S5490" s="58">
        <v>9.2009075199354289</v>
      </c>
      <c r="T5490" s="58">
        <v>127.87199748132919</v>
      </c>
      <c r="U5490" s="58">
        <v>9.9523620352287274</v>
      </c>
      <c r="V5490" s="58">
        <v>244.98855336652957</v>
      </c>
      <c r="W5490" s="58">
        <v>0.76337220092887981</v>
      </c>
      <c r="X5490" s="58">
        <v>0.70779495364122136</v>
      </c>
      <c r="Y5490" s="58">
        <v>0.84970343293930772</v>
      </c>
      <c r="Z5490" s="58">
        <v>0.87334318247216691</v>
      </c>
    </row>
    <row r="5491" spans="19:26" x14ac:dyDescent="0.2">
      <c r="S5491" s="58">
        <v>3.7598458743651055</v>
      </c>
      <c r="T5491" s="58">
        <v>6.1959661065066278</v>
      </c>
      <c r="U5491" s="58">
        <v>3.7251902730035118</v>
      </c>
      <c r="V5491" s="58">
        <v>7.3286988917275</v>
      </c>
      <c r="W5491" s="58">
        <v>0.78059327199098683</v>
      </c>
      <c r="X5491" s="58">
        <v>0.66035379622042956</v>
      </c>
      <c r="Y5491" s="58">
        <v>0.78552024985285973</v>
      </c>
      <c r="Z5491" s="58">
        <v>0.92784975318275797</v>
      </c>
    </row>
    <row r="5492" spans="19:26" x14ac:dyDescent="0.2">
      <c r="S5492" s="58">
        <v>6.9163970990671579</v>
      </c>
      <c r="T5492" s="58">
        <v>30.20077484046125</v>
      </c>
      <c r="U5492" s="58">
        <v>6.4298234820762739</v>
      </c>
      <c r="V5492" s="58">
        <v>27.648905877996722</v>
      </c>
      <c r="W5492" s="58">
        <v>0.81551251396999969</v>
      </c>
      <c r="X5492" s="58">
        <v>0.59476109673481037</v>
      </c>
      <c r="Y5492" s="58">
        <v>0.81382896235835012</v>
      </c>
      <c r="Z5492" s="58">
        <v>0.87989539165756825</v>
      </c>
    </row>
    <row r="5493" spans="19:26" x14ac:dyDescent="0.2">
      <c r="S5493" s="58">
        <v>5.6351115567879644</v>
      </c>
      <c r="T5493" s="58">
        <v>13.259018293948484</v>
      </c>
      <c r="U5493" s="58">
        <v>5.1143439796188703</v>
      </c>
      <c r="V5493" s="58">
        <v>12.265358809926239</v>
      </c>
      <c r="W5493" s="58">
        <v>0.78119089655947149</v>
      </c>
      <c r="X5493" s="58">
        <v>0.66118032195416476</v>
      </c>
      <c r="Y5493" s="58">
        <v>0.8429917907399368</v>
      </c>
      <c r="Z5493" s="58">
        <v>0.90342083599460776</v>
      </c>
    </row>
    <row r="5494" spans="19:26" x14ac:dyDescent="0.2">
      <c r="S5494" s="58">
        <v>3.3813643480337086</v>
      </c>
      <c r="T5494" s="58">
        <v>5.2185356362527413</v>
      </c>
      <c r="U5494" s="58">
        <v>2.9359813885386763</v>
      </c>
      <c r="V5494" s="58">
        <v>4.9887467303965085</v>
      </c>
      <c r="W5494" s="58">
        <v>0.80967882705848548</v>
      </c>
      <c r="X5494" s="58">
        <v>0.68972831973109405</v>
      </c>
      <c r="Y5494" s="58">
        <v>0.78983046239549182</v>
      </c>
      <c r="Z5494" s="58">
        <v>0.93810718748832655</v>
      </c>
    </row>
    <row r="5495" spans="19:26" x14ac:dyDescent="0.2">
      <c r="S5495" s="58">
        <v>8.1434293444495633</v>
      </c>
      <c r="T5495" s="58">
        <v>52.016748666940352</v>
      </c>
      <c r="U5495" s="58">
        <v>8.1788112397359818</v>
      </c>
      <c r="V5495" s="58">
        <v>71.965785472015597</v>
      </c>
      <c r="W5495" s="58">
        <v>0.81677750152910367</v>
      </c>
      <c r="X5495" s="58">
        <v>0.69649686692841672</v>
      </c>
      <c r="Y5495" s="58">
        <v>0.8757205588700202</v>
      </c>
      <c r="Z5495" s="58">
        <v>0.87854637887560405</v>
      </c>
    </row>
    <row r="5496" spans="19:26" x14ac:dyDescent="0.2">
      <c r="S5496" s="58">
        <v>4.058892822214613</v>
      </c>
      <c r="T5496" s="58">
        <v>6.9403341258328997</v>
      </c>
      <c r="U5496" s="58">
        <v>3.7310637103212634</v>
      </c>
      <c r="V5496" s="58">
        <v>7.1012368086211408</v>
      </c>
      <c r="W5496" s="58">
        <v>0.75245299156453394</v>
      </c>
      <c r="X5496" s="58">
        <v>0.67253499186412968</v>
      </c>
      <c r="Y5496" s="58">
        <v>0.79205591156731536</v>
      </c>
      <c r="Z5496" s="58">
        <v>0.92932440077148848</v>
      </c>
    </row>
    <row r="5497" spans="19:26" x14ac:dyDescent="0.2">
      <c r="S5497" s="58">
        <v>6.4029387462610998</v>
      </c>
      <c r="T5497" s="58">
        <v>15.777394784395836</v>
      </c>
      <c r="U5497" s="58">
        <v>7.139074863230241</v>
      </c>
      <c r="V5497" s="58">
        <v>17.424174342943061</v>
      </c>
      <c r="W5497" s="58">
        <v>0.73734449069097574</v>
      </c>
      <c r="X5497" s="58">
        <v>0.7512462763280624</v>
      </c>
      <c r="Y5497" s="58">
        <v>0.87806916599408125</v>
      </c>
      <c r="Z5497" s="58">
        <v>0.91260881648649861</v>
      </c>
    </row>
    <row r="5498" spans="19:26" x14ac:dyDescent="0.2">
      <c r="S5498" s="58">
        <v>5.7882207502213747</v>
      </c>
      <c r="T5498" s="58">
        <v>13.394439670069167</v>
      </c>
      <c r="U5498" s="58">
        <v>4.6907751980091996</v>
      </c>
      <c r="V5498" s="58">
        <v>13.227358990105907</v>
      </c>
      <c r="W5498" s="58">
        <v>0.76402711466844342</v>
      </c>
      <c r="X5498" s="58">
        <v>0.67512527077915696</v>
      </c>
      <c r="Y5498" s="58">
        <v>0.85940268676614362</v>
      </c>
      <c r="Z5498" s="58">
        <v>0.90792788073672459</v>
      </c>
    </row>
    <row r="5499" spans="19:26" x14ac:dyDescent="0.2">
      <c r="S5499" s="58">
        <v>4.6224854904990442</v>
      </c>
      <c r="T5499" s="58">
        <v>8.5707609875184474</v>
      </c>
      <c r="U5499" s="58">
        <v>4.7382158237794298</v>
      </c>
      <c r="V5499" s="58">
        <v>10.088617189354219</v>
      </c>
      <c r="W5499" s="58">
        <v>0.7559070611822466</v>
      </c>
      <c r="X5499" s="58">
        <v>0.56166354181002931</v>
      </c>
      <c r="Y5499" s="58">
        <v>0.82700522078621752</v>
      </c>
      <c r="Z5499" s="58">
        <v>0.91312995682107279</v>
      </c>
    </row>
    <row r="5500" spans="19:26" x14ac:dyDescent="0.2">
      <c r="S5500" s="58">
        <v>4.7820881005965736</v>
      </c>
      <c r="T5500" s="58">
        <v>8.574524826240804</v>
      </c>
      <c r="U5500" s="58">
        <v>4.8952233499094069</v>
      </c>
      <c r="V5500" s="58">
        <v>10.514062435760438</v>
      </c>
      <c r="W5500" s="58">
        <v>0.6911006974613606</v>
      </c>
      <c r="X5500" s="58">
        <v>0.71570072214275759</v>
      </c>
      <c r="Y5500" s="58">
        <v>0.8217467835349016</v>
      </c>
      <c r="Z5500" s="58">
        <v>0.94306992440367221</v>
      </c>
    </row>
    <row r="5501" spans="19:26" x14ac:dyDescent="0.2">
      <c r="S5501" s="58">
        <v>6.1413878134110149</v>
      </c>
      <c r="T5501" s="58">
        <v>15.081614599274751</v>
      </c>
      <c r="U5501" s="58">
        <v>7.1522498407265402</v>
      </c>
      <c r="V5501" s="58">
        <v>14.553105010971697</v>
      </c>
      <c r="W5501" s="58">
        <v>0.76528596121301096</v>
      </c>
      <c r="X5501" s="58">
        <v>0.69644586303752898</v>
      </c>
      <c r="Y5501" s="58">
        <v>0.87558453092626132</v>
      </c>
      <c r="Z5501" s="58">
        <v>0.90669415708386736</v>
      </c>
    </row>
    <row r="5502" spans="19:26" x14ac:dyDescent="0.2">
      <c r="S5502" s="58">
        <v>5.1267026656534735</v>
      </c>
      <c r="T5502" s="58">
        <v>11.239880963831791</v>
      </c>
      <c r="U5502" s="58">
        <v>4.3376319305081976</v>
      </c>
      <c r="V5502" s="58">
        <v>9.0826578885481357</v>
      </c>
      <c r="W5502" s="58">
        <v>0.76973099626480246</v>
      </c>
      <c r="X5502" s="58">
        <v>0.73054658220606861</v>
      </c>
      <c r="Y5502" s="58">
        <v>0.79894105059818576</v>
      </c>
      <c r="Z5502" s="58">
        <v>0.90923434753238852</v>
      </c>
    </row>
    <row r="5503" spans="19:26" x14ac:dyDescent="0.2">
      <c r="S5503" s="58">
        <v>4.0566729842860525</v>
      </c>
      <c r="T5503" s="58">
        <v>7.060311664112545</v>
      </c>
      <c r="U5503" s="58">
        <v>3.6511457399074008</v>
      </c>
      <c r="V5503" s="58">
        <v>5.9168252236164447</v>
      </c>
      <c r="W5503" s="58">
        <v>0.81092297977734662</v>
      </c>
      <c r="X5503" s="58">
        <v>0.66105909134471275</v>
      </c>
      <c r="Y5503" s="58">
        <v>0.81512967189653118</v>
      </c>
      <c r="Z5503" s="58">
        <v>0.92253683108088325</v>
      </c>
    </row>
    <row r="5504" spans="19:26" x14ac:dyDescent="0.2">
      <c r="S5504" s="58">
        <v>3.9454922736068894</v>
      </c>
      <c r="T5504" s="58">
        <v>6.5548915305605755</v>
      </c>
      <c r="U5504" s="58">
        <v>4.2241477698568826</v>
      </c>
      <c r="V5504" s="58">
        <v>7.020351181337233</v>
      </c>
      <c r="W5504" s="58">
        <v>0.81730268258681549</v>
      </c>
      <c r="X5504" s="58">
        <v>0.6561796309138398</v>
      </c>
      <c r="Y5504" s="58">
        <v>0.85090616005945163</v>
      </c>
      <c r="Z5504" s="58">
        <v>0.93284758829178349</v>
      </c>
    </row>
    <row r="5505" spans="19:26" x14ac:dyDescent="0.2">
      <c r="S5505" s="58">
        <v>4.6398102327004098</v>
      </c>
      <c r="T5505" s="58">
        <v>9.541853544214085</v>
      </c>
      <c r="U5505" s="58">
        <v>4.3408733849389272</v>
      </c>
      <c r="V5505" s="58">
        <v>8.3906324285489351</v>
      </c>
      <c r="W5505" s="58">
        <v>0.84967329999217744</v>
      </c>
      <c r="X5505" s="58">
        <v>0.78773707903709234</v>
      </c>
      <c r="Y5505" s="58">
        <v>0.81183681195079616</v>
      </c>
      <c r="Z5505" s="58">
        <v>0.91284742821867104</v>
      </c>
    </row>
    <row r="5506" spans="19:26" x14ac:dyDescent="0.2">
      <c r="S5506" s="58">
        <v>4.4270545391695064</v>
      </c>
      <c r="T5506" s="58">
        <v>8.3389671364192282</v>
      </c>
      <c r="U5506" s="58">
        <v>4.9426085320414881</v>
      </c>
      <c r="V5506" s="58">
        <v>11.256076310803273</v>
      </c>
      <c r="W5506" s="58">
        <v>0.84605907513696799</v>
      </c>
      <c r="X5506" s="58">
        <v>0.58334255778764843</v>
      </c>
      <c r="Y5506" s="58">
        <v>0.84221861142623189</v>
      </c>
      <c r="Z5506" s="58">
        <v>0.90801737263901328</v>
      </c>
    </row>
    <row r="5507" spans="19:26" x14ac:dyDescent="0.2">
      <c r="S5507" s="58">
        <v>7.0183617860855678</v>
      </c>
      <c r="T5507" s="58">
        <v>22.569124445583721</v>
      </c>
      <c r="U5507" s="58">
        <v>6.2502393149342721</v>
      </c>
      <c r="V5507" s="58">
        <v>15.453205710685697</v>
      </c>
      <c r="W5507" s="58">
        <v>0.71742644378412523</v>
      </c>
      <c r="X5507" s="58">
        <v>0.5803159812630001</v>
      </c>
      <c r="Y5507" s="58">
        <v>0.81953806117074235</v>
      </c>
      <c r="Z5507" s="58">
        <v>0.88849961781443576</v>
      </c>
    </row>
    <row r="5508" spans="19:26" x14ac:dyDescent="0.2">
      <c r="S5508" s="58">
        <v>4.5089330309001987</v>
      </c>
      <c r="T5508" s="58">
        <v>7.732321613173057</v>
      </c>
      <c r="U5508" s="58">
        <v>4.1966943875529097</v>
      </c>
      <c r="V5508" s="58">
        <v>6.9867740027630969</v>
      </c>
      <c r="W5508" s="58">
        <v>0.68395135712091282</v>
      </c>
      <c r="X5508" s="58">
        <v>0.6053363631794203</v>
      </c>
      <c r="Y5508" s="58">
        <v>0.81164062320852504</v>
      </c>
      <c r="Z5508" s="58">
        <v>0.93504914189155475</v>
      </c>
    </row>
    <row r="5509" spans="19:26" x14ac:dyDescent="0.2">
      <c r="S5509" s="58">
        <v>4.1183284886400147</v>
      </c>
      <c r="T5509" s="58">
        <v>7.2403480489157541</v>
      </c>
      <c r="U5509" s="58">
        <v>3.7051680928386208</v>
      </c>
      <c r="V5509" s="58">
        <v>6.9877249390836358</v>
      </c>
      <c r="W5509" s="58">
        <v>0.80770739230185418</v>
      </c>
      <c r="X5509" s="58">
        <v>0.63546891717814358</v>
      </c>
      <c r="Y5509" s="58">
        <v>0.8161904623687829</v>
      </c>
      <c r="Z5509" s="58">
        <v>0.91934096188066183</v>
      </c>
    </row>
    <row r="5510" spans="19:26" x14ac:dyDescent="0.2">
      <c r="S5510" s="58">
        <v>7.913421679081365</v>
      </c>
      <c r="T5510" s="58">
        <v>29.076776798352125</v>
      </c>
      <c r="U5510" s="58">
        <v>8.0540216477544853</v>
      </c>
      <c r="V5510" s="58">
        <v>31.538229003001021</v>
      </c>
      <c r="W5510" s="58">
        <v>0.73806454387733189</v>
      </c>
      <c r="X5510" s="58">
        <v>0.62182978206516215</v>
      </c>
      <c r="Y5510" s="58">
        <v>0.88769439663929073</v>
      </c>
      <c r="Z5510" s="58">
        <v>0.88833124045848177</v>
      </c>
    </row>
    <row r="5511" spans="19:26" x14ac:dyDescent="0.2">
      <c r="S5511" s="58">
        <v>4.6910279386427982</v>
      </c>
      <c r="T5511" s="58">
        <v>8.4581255346954727</v>
      </c>
      <c r="U5511" s="58">
        <v>4.9305668662500954</v>
      </c>
      <c r="V5511" s="58">
        <v>9.674409592747276</v>
      </c>
      <c r="W5511" s="58">
        <v>0.72758196401684849</v>
      </c>
      <c r="X5511" s="58">
        <v>0.64782278723611653</v>
      </c>
      <c r="Y5511" s="58">
        <v>0.83933874891084082</v>
      </c>
      <c r="Z5511" s="58">
        <v>0.93064868946911006</v>
      </c>
    </row>
    <row r="5512" spans="19:26" x14ac:dyDescent="0.2">
      <c r="S5512" s="58">
        <v>4.4001788641791517</v>
      </c>
      <c r="T5512" s="58">
        <v>7.5516448551251498</v>
      </c>
      <c r="U5512" s="58">
        <v>4.1175955425512978</v>
      </c>
      <c r="V5512" s="58">
        <v>6.306532565664539</v>
      </c>
      <c r="W5512" s="58">
        <v>0.75624669461446825</v>
      </c>
      <c r="X5512" s="58">
        <v>0.74881209250749015</v>
      </c>
      <c r="Y5512" s="58">
        <v>0.86465578816206223</v>
      </c>
      <c r="Z5512" s="58">
        <v>0.95055589952960229</v>
      </c>
    </row>
    <row r="5513" spans="19:26" x14ac:dyDescent="0.2">
      <c r="S5513" s="58">
        <v>3.782102527274823</v>
      </c>
      <c r="T5513" s="58">
        <v>6.2154554240776063</v>
      </c>
      <c r="U5513" s="58">
        <v>3.3906661019615307</v>
      </c>
      <c r="V5513" s="58">
        <v>5.2415455448179742</v>
      </c>
      <c r="W5513" s="58">
        <v>0.80949290180254907</v>
      </c>
      <c r="X5513" s="58">
        <v>0.63569567049686571</v>
      </c>
      <c r="Y5513" s="58">
        <v>0.81522253282377954</v>
      </c>
      <c r="Z5513" s="58">
        <v>0.92713838688851069</v>
      </c>
    </row>
    <row r="5514" spans="19:26" x14ac:dyDescent="0.2">
      <c r="S5514" s="58">
        <v>4.3874497499674066</v>
      </c>
      <c r="T5514" s="58">
        <v>7.7405402209505647</v>
      </c>
      <c r="U5514" s="58">
        <v>4.3862060618605332</v>
      </c>
      <c r="V5514" s="58">
        <v>7.3569170290409716</v>
      </c>
      <c r="W5514" s="58">
        <v>0.80473870673470915</v>
      </c>
      <c r="X5514" s="58">
        <v>0.6259551040224085</v>
      </c>
      <c r="Y5514" s="58">
        <v>0.87343946935778127</v>
      </c>
      <c r="Z5514" s="58">
        <v>0.92577187163147712</v>
      </c>
    </row>
    <row r="5515" spans="19:26" x14ac:dyDescent="0.2">
      <c r="S5515" s="58">
        <v>6.5180044137221627</v>
      </c>
      <c r="T5515" s="58">
        <v>23.994821282232081</v>
      </c>
      <c r="U5515" s="58">
        <v>5.6991377598314426</v>
      </c>
      <c r="V5515" s="58">
        <v>28.75839343749281</v>
      </c>
      <c r="W5515" s="58">
        <v>0.8184030959122206</v>
      </c>
      <c r="X5515" s="58">
        <v>0.54343582807801849</v>
      </c>
      <c r="Y5515" s="58">
        <v>0.81109539614258641</v>
      </c>
      <c r="Z5515" s="58">
        <v>0.88095734431800188</v>
      </c>
    </row>
    <row r="5516" spans="19:26" x14ac:dyDescent="0.2">
      <c r="S5516" s="58">
        <v>4.5650989053286359</v>
      </c>
      <c r="T5516" s="58">
        <v>8.1889677566190979</v>
      </c>
      <c r="U5516" s="58">
        <v>4.7625158728053032</v>
      </c>
      <c r="V5516" s="58">
        <v>9.0138899564352286</v>
      </c>
      <c r="W5516" s="58">
        <v>0.76697881419351099</v>
      </c>
      <c r="X5516" s="58">
        <v>0.74194346600542616</v>
      </c>
      <c r="Y5516" s="58">
        <v>0.85886354585994829</v>
      </c>
      <c r="Z5516" s="58">
        <v>0.93957179982656125</v>
      </c>
    </row>
    <row r="5517" spans="19:26" x14ac:dyDescent="0.2">
      <c r="S5517" s="58">
        <v>3.6337854182553895</v>
      </c>
      <c r="T5517" s="58">
        <v>5.8977253045197324</v>
      </c>
      <c r="U5517" s="58">
        <v>4.0164641489300275</v>
      </c>
      <c r="V5517" s="58">
        <v>7.1284144856301257</v>
      </c>
      <c r="W5517" s="58">
        <v>0.86701507009152134</v>
      </c>
      <c r="X5517" s="58">
        <v>0.75559474738391263</v>
      </c>
      <c r="Y5517" s="58">
        <v>0.82812293481969879</v>
      </c>
      <c r="Z5517" s="58">
        <v>0.93770462369945373</v>
      </c>
    </row>
    <row r="5518" spans="19:26" x14ac:dyDescent="0.2">
      <c r="S5518" s="58">
        <v>5.4239317939036171</v>
      </c>
      <c r="T5518" s="58">
        <v>11.127792112994978</v>
      </c>
      <c r="U5518" s="58">
        <v>4.9711790400804041</v>
      </c>
      <c r="V5518" s="58">
        <v>13.935173487947843</v>
      </c>
      <c r="W5518" s="58">
        <v>0.71761144998374171</v>
      </c>
      <c r="X5518" s="58">
        <v>0.66351684250352994</v>
      </c>
      <c r="Y5518" s="58">
        <v>0.83909192793789156</v>
      </c>
      <c r="Z5518" s="58">
        <v>0.91903480976867213</v>
      </c>
    </row>
    <row r="5519" spans="19:26" x14ac:dyDescent="0.2">
      <c r="S5519" s="58">
        <v>4.8865812624120819</v>
      </c>
      <c r="T5519" s="58">
        <v>10.087493929627154</v>
      </c>
      <c r="U5519" s="58">
        <v>5.1140555595944788</v>
      </c>
      <c r="V5519" s="58">
        <v>10.610758823982446</v>
      </c>
      <c r="W5519" s="58">
        <v>0.82081702625626207</v>
      </c>
      <c r="X5519" s="58">
        <v>0.80374319558821516</v>
      </c>
      <c r="Y5519" s="58">
        <v>0.83779035922833767</v>
      </c>
      <c r="Z5519" s="58">
        <v>0.91934685852039821</v>
      </c>
    </row>
    <row r="5520" spans="19:26" x14ac:dyDescent="0.2">
      <c r="S5520" s="58">
        <v>2.6425972832588753</v>
      </c>
      <c r="T5520" s="58">
        <v>3.5598705097909789</v>
      </c>
      <c r="U5520" s="58">
        <v>2.4019704266246551</v>
      </c>
      <c r="V5520" s="58">
        <v>3.4563385271345259</v>
      </c>
      <c r="W5520" s="58">
        <v>0.82891861597616856</v>
      </c>
      <c r="X5520" s="58">
        <v>0.54893442777193036</v>
      </c>
      <c r="Y5520" s="58">
        <v>0.79256170642397261</v>
      </c>
      <c r="Z5520" s="58">
        <v>0.94181701074593094</v>
      </c>
    </row>
    <row r="5521" spans="19:26" x14ac:dyDescent="0.2">
      <c r="S5521" s="58">
        <v>2.5122552767097086</v>
      </c>
      <c r="T5521" s="58">
        <v>3.3495968937741374</v>
      </c>
      <c r="U5521" s="58">
        <v>2.7495741674446461</v>
      </c>
      <c r="V5521" s="58">
        <v>3.5673513061263638</v>
      </c>
      <c r="W5521" s="58">
        <v>0.87649121154951226</v>
      </c>
      <c r="X5521" s="58">
        <v>0.55592787820671696</v>
      </c>
      <c r="Y5521" s="58">
        <v>0.77359121678006781</v>
      </c>
      <c r="Z5521" s="58">
        <v>0.93343636905316607</v>
      </c>
    </row>
    <row r="5522" spans="19:26" x14ac:dyDescent="0.2">
      <c r="S5522" s="58">
        <v>3.6775920169775342</v>
      </c>
      <c r="T5522" s="58">
        <v>5.8238910877526919</v>
      </c>
      <c r="U5522" s="58">
        <v>4.3481757856443322</v>
      </c>
      <c r="V5522" s="58">
        <v>6.2655748896095407</v>
      </c>
      <c r="W5522" s="58">
        <v>0.8339926039734592</v>
      </c>
      <c r="X5522" s="58">
        <v>0.58429131194268413</v>
      </c>
      <c r="Y5522" s="58">
        <v>0.85963819228285809</v>
      </c>
      <c r="Z5522" s="58">
        <v>0.93012647552617045</v>
      </c>
    </row>
    <row r="5523" spans="19:26" x14ac:dyDescent="0.2">
      <c r="S5523" s="58">
        <v>4.575709513206303</v>
      </c>
      <c r="T5523" s="58">
        <v>8.1447737865805756</v>
      </c>
      <c r="U5523" s="58">
        <v>4.9421786175877465</v>
      </c>
      <c r="V5523" s="58">
        <v>7.8651559506118174</v>
      </c>
      <c r="W5523" s="58">
        <v>0.75499987400869506</v>
      </c>
      <c r="X5523" s="58">
        <v>0.56932795356560106</v>
      </c>
      <c r="Y5523" s="58">
        <v>0.8579085459530732</v>
      </c>
      <c r="Z5523" s="58">
        <v>0.92175606229029117</v>
      </c>
    </row>
    <row r="5524" spans="19:26" x14ac:dyDescent="0.2">
      <c r="S5524" s="58">
        <v>5.0212329190409815</v>
      </c>
      <c r="T5524" s="58">
        <v>9.7822123548987445</v>
      </c>
      <c r="U5524" s="58">
        <v>4.8021501442160561</v>
      </c>
      <c r="V5524" s="58">
        <v>11.481769299844498</v>
      </c>
      <c r="W5524" s="58">
        <v>0.75294805898126749</v>
      </c>
      <c r="X5524" s="58">
        <v>0.7626602952923377</v>
      </c>
      <c r="Y5524" s="58">
        <v>0.85172689805417168</v>
      </c>
      <c r="Z5524" s="58">
        <v>0.93138225653154116</v>
      </c>
    </row>
    <row r="5525" spans="19:26" x14ac:dyDescent="0.2">
      <c r="S5525" s="58">
        <v>3.6773636761266779</v>
      </c>
      <c r="T5525" s="58">
        <v>5.9846665656311453</v>
      </c>
      <c r="U5525" s="58">
        <v>4.2042307033688431</v>
      </c>
      <c r="V5525" s="58">
        <v>7.7773364219165373</v>
      </c>
      <c r="W5525" s="58">
        <v>0.80310417915267285</v>
      </c>
      <c r="X5525" s="58">
        <v>0.62199331611899034</v>
      </c>
      <c r="Y5525" s="58">
        <v>0.79519383081660011</v>
      </c>
      <c r="Z5525" s="58">
        <v>0.92419519889475699</v>
      </c>
    </row>
    <row r="5526" spans="19:26" x14ac:dyDescent="0.2">
      <c r="S5526" s="58">
        <v>4.2555376647600465</v>
      </c>
      <c r="T5526" s="58">
        <v>7.2619356474184027</v>
      </c>
      <c r="U5526" s="58">
        <v>4.2790063006542169</v>
      </c>
      <c r="V5526" s="58">
        <v>7.6964528112235753</v>
      </c>
      <c r="W5526" s="58">
        <v>0.76859606426315241</v>
      </c>
      <c r="X5526" s="58">
        <v>0.66692928469024404</v>
      </c>
      <c r="Y5526" s="58">
        <v>0.85134265629031591</v>
      </c>
      <c r="Z5526" s="58">
        <v>0.93675047983094983</v>
      </c>
    </row>
    <row r="5527" spans="19:26" x14ac:dyDescent="0.2">
      <c r="S5527" s="58">
        <v>4.6848286394147625</v>
      </c>
      <c r="T5527" s="58">
        <v>9.0238517770016777</v>
      </c>
      <c r="U5527" s="58">
        <v>4.6031025323668944</v>
      </c>
      <c r="V5527" s="58">
        <v>8.8127260657011792</v>
      </c>
      <c r="W5527" s="58">
        <v>0.83000072020113946</v>
      </c>
      <c r="X5527" s="58">
        <v>0.80327344139198231</v>
      </c>
      <c r="Y5527" s="58">
        <v>0.86528353211529996</v>
      </c>
      <c r="Z5527" s="58">
        <v>0.92920603462904949</v>
      </c>
    </row>
    <row r="5528" spans="19:26" x14ac:dyDescent="0.2">
      <c r="S5528" s="58">
        <v>5.1053361382285027</v>
      </c>
      <c r="T5528" s="58">
        <v>11.92822110729975</v>
      </c>
      <c r="U5528" s="58">
        <v>4.637654353351933</v>
      </c>
      <c r="V5528" s="58">
        <v>9.3296951743498973</v>
      </c>
      <c r="W5528" s="58">
        <v>0.86522690669385216</v>
      </c>
      <c r="X5528" s="58">
        <v>0.66203076107376857</v>
      </c>
      <c r="Y5528" s="58">
        <v>0.82201583821115853</v>
      </c>
      <c r="Z5528" s="58">
        <v>0.8974554979902033</v>
      </c>
    </row>
    <row r="5529" spans="19:26" x14ac:dyDescent="0.2">
      <c r="S5529" s="58">
        <v>4.29209768643506</v>
      </c>
      <c r="T5529" s="58">
        <v>7.7011366871805365</v>
      </c>
      <c r="U5529" s="58">
        <v>4.5224699025603057</v>
      </c>
      <c r="V5529" s="58">
        <v>6.7213267864394943</v>
      </c>
      <c r="W5529" s="58">
        <v>0.76907058734832012</v>
      </c>
      <c r="X5529" s="58">
        <v>0.66124356934783979</v>
      </c>
      <c r="Y5529" s="58">
        <v>0.80444783661587338</v>
      </c>
      <c r="Z5529" s="58">
        <v>0.92216311741021706</v>
      </c>
    </row>
    <row r="5530" spans="19:26" x14ac:dyDescent="0.2">
      <c r="S5530" s="58">
        <v>4.167937172782219</v>
      </c>
      <c r="T5530" s="58">
        <v>7.7391909865451733</v>
      </c>
      <c r="U5530" s="58">
        <v>4.1890315543135381</v>
      </c>
      <c r="V5530" s="58">
        <v>7.880183754700318</v>
      </c>
      <c r="W5530" s="58">
        <v>0.83638487233620396</v>
      </c>
      <c r="X5530" s="58">
        <v>0.72167278373562915</v>
      </c>
      <c r="Y5530" s="58">
        <v>0.78999182325237316</v>
      </c>
      <c r="Z5530" s="58">
        <v>0.91498933467091248</v>
      </c>
    </row>
    <row r="5531" spans="19:26" x14ac:dyDescent="0.2">
      <c r="S5531" s="58">
        <v>4.2596039052882047</v>
      </c>
      <c r="T5531" s="58">
        <v>7.58657211845577</v>
      </c>
      <c r="U5531" s="58">
        <v>3.6737498987259709</v>
      </c>
      <c r="V5531" s="58">
        <v>8.0186554778319756</v>
      </c>
      <c r="W5531" s="58">
        <v>0.80053776963536483</v>
      </c>
      <c r="X5531" s="58">
        <v>0.64181741783965884</v>
      </c>
      <c r="Y5531" s="58">
        <v>0.82932499132976767</v>
      </c>
      <c r="Z5531" s="58">
        <v>0.92111909730386499</v>
      </c>
    </row>
    <row r="5532" spans="19:26" x14ac:dyDescent="0.2">
      <c r="S5532" s="58">
        <v>3.9822071192648107</v>
      </c>
      <c r="T5532" s="58">
        <v>6.6464382810345031</v>
      </c>
      <c r="U5532" s="58">
        <v>4.5373411518047737</v>
      </c>
      <c r="V5532" s="58">
        <v>6.606470023510413</v>
      </c>
      <c r="W5532" s="58">
        <v>0.81396436719328036</v>
      </c>
      <c r="X5532" s="58">
        <v>0.64050528385307315</v>
      </c>
      <c r="Y5532" s="58">
        <v>0.85173092845270548</v>
      </c>
      <c r="Z5532" s="58">
        <v>0.93081927813385301</v>
      </c>
    </row>
    <row r="5533" spans="19:26" x14ac:dyDescent="0.2">
      <c r="S5533" s="58">
        <v>5.3917380744145351</v>
      </c>
      <c r="T5533" s="58">
        <v>11.071437725023163</v>
      </c>
      <c r="U5533" s="58">
        <v>5.2041892761747741</v>
      </c>
      <c r="V5533" s="58">
        <v>9.7751303482168836</v>
      </c>
      <c r="W5533" s="58">
        <v>0.71658033762796713</v>
      </c>
      <c r="X5533" s="58">
        <v>0.77634304645570995</v>
      </c>
      <c r="Y5533" s="58">
        <v>0.83290903251699544</v>
      </c>
      <c r="Z5533" s="58">
        <v>0.92880795235162128</v>
      </c>
    </row>
    <row r="5534" spans="19:26" x14ac:dyDescent="0.2">
      <c r="S5534" s="58">
        <v>4.4435354282875315</v>
      </c>
      <c r="T5534" s="58">
        <v>7.8553401966571723</v>
      </c>
      <c r="U5534" s="58">
        <v>4.3014562291144811</v>
      </c>
      <c r="V5534" s="58">
        <v>8.6732768008231105</v>
      </c>
      <c r="W5534" s="58">
        <v>0.69012712377733831</v>
      </c>
      <c r="X5534" s="58">
        <v>0.65392060809148389</v>
      </c>
      <c r="Y5534" s="58">
        <v>0.77932477623345675</v>
      </c>
      <c r="Z5534" s="58">
        <v>0.9300796847482985</v>
      </c>
    </row>
    <row r="5535" spans="19:26" x14ac:dyDescent="0.2">
      <c r="S5535" s="58">
        <v>3.8925668229698154</v>
      </c>
      <c r="T5535" s="58">
        <v>6.4141190863348605</v>
      </c>
      <c r="U5535" s="58">
        <v>3.8595641701853958</v>
      </c>
      <c r="V5535" s="58">
        <v>6.5973466798469431</v>
      </c>
      <c r="W5535" s="58">
        <v>0.84614227725267888</v>
      </c>
      <c r="X5535" s="58">
        <v>0.72621916481347126</v>
      </c>
      <c r="Y5535" s="58">
        <v>0.87073604078135802</v>
      </c>
      <c r="Z5535" s="58">
        <v>0.94220763226084536</v>
      </c>
    </row>
    <row r="5536" spans="19:26" x14ac:dyDescent="0.2">
      <c r="S5536" s="58">
        <v>2.9978305744197047</v>
      </c>
      <c r="T5536" s="58">
        <v>4.3462526770207255</v>
      </c>
      <c r="U5536" s="58">
        <v>2.6276974360444134</v>
      </c>
      <c r="V5536" s="58">
        <v>3.8114987980833672</v>
      </c>
      <c r="W5536" s="58">
        <v>0.87260796828079124</v>
      </c>
      <c r="X5536" s="58">
        <v>0.6227229448352446</v>
      </c>
      <c r="Y5536" s="58">
        <v>0.80235316353364583</v>
      </c>
      <c r="Z5536" s="58">
        <v>0.93461344461883145</v>
      </c>
    </row>
    <row r="5537" spans="19:26" x14ac:dyDescent="0.2">
      <c r="S5537" s="58">
        <v>3.0889377853675803</v>
      </c>
      <c r="T5537" s="58">
        <v>4.4886940032399698</v>
      </c>
      <c r="U5537" s="58">
        <v>2.3402536900971862</v>
      </c>
      <c r="V5537" s="58">
        <v>3.4774887110754351</v>
      </c>
      <c r="W5537" s="58">
        <v>0.82347507318444302</v>
      </c>
      <c r="X5537" s="58">
        <v>0.54917140689327693</v>
      </c>
      <c r="Y5537" s="58">
        <v>0.80604664420922356</v>
      </c>
      <c r="Z5537" s="58">
        <v>0.93096597153319671</v>
      </c>
    </row>
    <row r="5538" spans="19:26" x14ac:dyDescent="0.2">
      <c r="S5538" s="58">
        <v>4.9132726822620301</v>
      </c>
      <c r="T5538" s="58">
        <v>9.648978894358013</v>
      </c>
      <c r="U5538" s="58">
        <v>5.3605081432309705</v>
      </c>
      <c r="V5538" s="58">
        <v>12.16866434097073</v>
      </c>
      <c r="W5538" s="58">
        <v>0.80090893426999132</v>
      </c>
      <c r="X5538" s="58">
        <v>0.63074771609692803</v>
      </c>
      <c r="Y5538" s="58">
        <v>0.86917545755184145</v>
      </c>
      <c r="Z5538" s="58">
        <v>0.91488857444969252</v>
      </c>
    </row>
    <row r="5539" spans="19:26" x14ac:dyDescent="0.2">
      <c r="S5539" s="58">
        <v>6.0223941533669816</v>
      </c>
      <c r="T5539" s="58">
        <v>15.055862424489986</v>
      </c>
      <c r="U5539" s="58">
        <v>6.0954683197384414</v>
      </c>
      <c r="V5539" s="58">
        <v>17.845567960572129</v>
      </c>
      <c r="W5539" s="58">
        <v>0.72107390528634396</v>
      </c>
      <c r="X5539" s="58">
        <v>0.72810978143264982</v>
      </c>
      <c r="Y5539" s="58">
        <v>0.80950911847460316</v>
      </c>
      <c r="Z5539" s="58">
        <v>0.90572545136689386</v>
      </c>
    </row>
    <row r="5540" spans="19:26" x14ac:dyDescent="0.2">
      <c r="S5540" s="58">
        <v>5.1854107614860574</v>
      </c>
      <c r="T5540" s="58">
        <v>10.328863909740303</v>
      </c>
      <c r="U5540" s="58">
        <v>4.6168807967743666</v>
      </c>
      <c r="V5540" s="58">
        <v>9.0062548567571259</v>
      </c>
      <c r="W5540" s="58">
        <v>0.74734556821935771</v>
      </c>
      <c r="X5540" s="58">
        <v>0.69396297135599072</v>
      </c>
      <c r="Y5540" s="58">
        <v>0.85529559107246333</v>
      </c>
      <c r="Z5540" s="58">
        <v>0.92329952483140265</v>
      </c>
    </row>
    <row r="5541" spans="19:26" x14ac:dyDescent="0.2">
      <c r="S5541" s="58">
        <v>4.284475791540884</v>
      </c>
      <c r="T5541" s="58">
        <v>7.6903914797114572</v>
      </c>
      <c r="U5541" s="58">
        <v>4.1909662586645728</v>
      </c>
      <c r="V5541" s="58">
        <v>7.36603640109879</v>
      </c>
      <c r="W5541" s="58">
        <v>0.81655889266301296</v>
      </c>
      <c r="X5541" s="58">
        <v>0.75600903949990639</v>
      </c>
      <c r="Y5541" s="58">
        <v>0.8387714964731251</v>
      </c>
      <c r="Z5541" s="58">
        <v>0.93123394662450354</v>
      </c>
    </row>
    <row r="5542" spans="19:26" x14ac:dyDescent="0.2">
      <c r="S5542" s="58">
        <v>5.8100432447469723</v>
      </c>
      <c r="T5542" s="58">
        <v>15.782973964084743</v>
      </c>
      <c r="U5542" s="58">
        <v>5.9389736905636408</v>
      </c>
      <c r="V5542" s="58">
        <v>20.201124937209642</v>
      </c>
      <c r="W5542" s="58">
        <v>0.75494275215781093</v>
      </c>
      <c r="X5542" s="58">
        <v>0.71757176187436078</v>
      </c>
      <c r="Y5542" s="58">
        <v>0.77885711816588321</v>
      </c>
      <c r="Z5542" s="58">
        <v>0.89600723625206991</v>
      </c>
    </row>
    <row r="5543" spans="19:26" x14ac:dyDescent="0.2">
      <c r="S5543" s="58">
        <v>5.1054339748375996</v>
      </c>
      <c r="T5543" s="58">
        <v>10.031276823625321</v>
      </c>
      <c r="U5543" s="58">
        <v>4.9880004413623515</v>
      </c>
      <c r="V5543" s="58">
        <v>9.6445794891451424</v>
      </c>
      <c r="W5543" s="58">
        <v>0.7686968083768676</v>
      </c>
      <c r="X5543" s="58">
        <v>0.77210143069116444</v>
      </c>
      <c r="Y5543" s="58">
        <v>0.8743721030527779</v>
      </c>
      <c r="Z5543" s="58">
        <v>0.93222023226646911</v>
      </c>
    </row>
    <row r="5544" spans="19:26" x14ac:dyDescent="0.2">
      <c r="S5544" s="58">
        <v>4.2657031908549321</v>
      </c>
      <c r="T5544" s="58">
        <v>7.4287771676763494</v>
      </c>
      <c r="U5544" s="58">
        <v>5.2949397275274759</v>
      </c>
      <c r="V5544" s="58">
        <v>9.8582902848391836</v>
      </c>
      <c r="W5544" s="58">
        <v>0.76922287288488056</v>
      </c>
      <c r="X5544" s="58">
        <v>0.5723732020704313</v>
      </c>
      <c r="Y5544" s="58">
        <v>0.83023348608998848</v>
      </c>
      <c r="Z5544" s="58">
        <v>0.91960598900455803</v>
      </c>
    </row>
    <row r="5545" spans="19:26" x14ac:dyDescent="0.2">
      <c r="S5545" s="58">
        <v>5.5469312003350417</v>
      </c>
      <c r="T5545" s="58">
        <v>11.162925190929156</v>
      </c>
      <c r="U5545" s="58">
        <v>4.3267408334818604</v>
      </c>
      <c r="V5545" s="58">
        <v>10.261776432025956</v>
      </c>
      <c r="W5545" s="58">
        <v>0.69195022268989581</v>
      </c>
      <c r="X5545" s="58">
        <v>0.7163201199656638</v>
      </c>
      <c r="Y5545" s="58">
        <v>0.84103270065191782</v>
      </c>
      <c r="Z5545" s="58">
        <v>0.9298938431740178</v>
      </c>
    </row>
    <row r="5546" spans="19:26" x14ac:dyDescent="0.2">
      <c r="S5546" s="58">
        <v>4.9976269448396566</v>
      </c>
      <c r="T5546" s="58">
        <v>9.4266399346921173</v>
      </c>
      <c r="U5546" s="58">
        <v>5.6253253899480455</v>
      </c>
      <c r="V5546" s="58">
        <v>11.26590309376782</v>
      </c>
      <c r="W5546" s="58">
        <v>0.74900876445002107</v>
      </c>
      <c r="X5546" s="58">
        <v>0.73942953888949159</v>
      </c>
      <c r="Y5546" s="58">
        <v>0.87261877401630428</v>
      </c>
      <c r="Z5546" s="58">
        <v>0.93659687660884539</v>
      </c>
    </row>
    <row r="5547" spans="19:26" x14ac:dyDescent="0.2">
      <c r="S5547" s="58">
        <v>4.5249040274568939</v>
      </c>
      <c r="T5547" s="58">
        <v>8.3243566658509618</v>
      </c>
      <c r="U5547" s="58">
        <v>5.0387783869874676</v>
      </c>
      <c r="V5547" s="58">
        <v>9.6917196789028939</v>
      </c>
      <c r="W5547" s="58">
        <v>0.81255954276157649</v>
      </c>
      <c r="X5547" s="58">
        <v>0.67117540191838276</v>
      </c>
      <c r="Y5547" s="58">
        <v>0.86344482119012478</v>
      </c>
      <c r="Z5547" s="58">
        <v>0.92362233713819819</v>
      </c>
    </row>
    <row r="5548" spans="19:26" x14ac:dyDescent="0.2">
      <c r="S5548" s="58">
        <v>5.0868222956204674</v>
      </c>
      <c r="T5548" s="58">
        <v>11.360087679529171</v>
      </c>
      <c r="U5548" s="58">
        <v>5.4954953220834586</v>
      </c>
      <c r="V5548" s="58">
        <v>13.663763593080958</v>
      </c>
      <c r="W5548" s="58">
        <v>0.84491563099443356</v>
      </c>
      <c r="X5548" s="58">
        <v>0.6278357460512064</v>
      </c>
      <c r="Y5548" s="58">
        <v>0.8348059848417877</v>
      </c>
      <c r="Z5548" s="58">
        <v>0.89976844361986053</v>
      </c>
    </row>
    <row r="5549" spans="19:26" x14ac:dyDescent="0.2">
      <c r="S5549" s="58">
        <v>4.1507670172267641</v>
      </c>
      <c r="T5549" s="58">
        <v>7.1998130479071847</v>
      </c>
      <c r="U5549" s="58">
        <v>4.1511245311397875</v>
      </c>
      <c r="V5549" s="58">
        <v>6.7521502217467129</v>
      </c>
      <c r="W5549" s="58">
        <v>0.8676549328932196</v>
      </c>
      <c r="X5549" s="58">
        <v>0.6666149556306763</v>
      </c>
      <c r="Y5549" s="58">
        <v>0.88679308685788161</v>
      </c>
      <c r="Z5549" s="58">
        <v>0.92756975996864188</v>
      </c>
    </row>
    <row r="5550" spans="19:26" x14ac:dyDescent="0.2">
      <c r="S5550" s="58">
        <v>4.0492976422007274</v>
      </c>
      <c r="T5550" s="58">
        <v>7.3388455878807104</v>
      </c>
      <c r="U5550" s="58">
        <v>5.0550446247915657</v>
      </c>
      <c r="V5550" s="58">
        <v>8.7159828712598113</v>
      </c>
      <c r="W5550" s="58">
        <v>0.85496335384066191</v>
      </c>
      <c r="X5550" s="58">
        <v>0.73841097976831971</v>
      </c>
      <c r="Y5550" s="58">
        <v>0.79688624355638971</v>
      </c>
      <c r="Z5550" s="58">
        <v>0.91799844264530772</v>
      </c>
    </row>
    <row r="5551" spans="19:26" x14ac:dyDescent="0.2">
      <c r="S5551" s="58">
        <v>6.0365472745841871</v>
      </c>
      <c r="T5551" s="58">
        <v>15.260103659776306</v>
      </c>
      <c r="U5551" s="58">
        <v>6.5772124263446514</v>
      </c>
      <c r="V5551" s="58">
        <v>21.752268838981433</v>
      </c>
      <c r="W5551" s="58">
        <v>0.71901930742064801</v>
      </c>
      <c r="X5551" s="58">
        <v>0.64869273751409329</v>
      </c>
      <c r="Y5551" s="58">
        <v>0.80445429074256769</v>
      </c>
      <c r="Z5551" s="58">
        <v>0.90004891277301047</v>
      </c>
    </row>
    <row r="5552" spans="19:26" x14ac:dyDescent="0.2">
      <c r="S5552" s="58">
        <v>4.0310331058481621</v>
      </c>
      <c r="T5552" s="58">
        <v>6.6613186131205238</v>
      </c>
      <c r="U5552" s="58">
        <v>3.7814239860766663</v>
      </c>
      <c r="V5552" s="58">
        <v>6.7545579038379033</v>
      </c>
      <c r="W5552" s="58">
        <v>0.78097657934694387</v>
      </c>
      <c r="X5552" s="58">
        <v>0.7565530174347177</v>
      </c>
      <c r="Y5552" s="58">
        <v>0.85068167295737585</v>
      </c>
      <c r="Z5552" s="58">
        <v>0.95180800143176081</v>
      </c>
    </row>
    <row r="5553" spans="19:26" x14ac:dyDescent="0.2">
      <c r="S5553" s="58">
        <v>3.9570175514996531</v>
      </c>
      <c r="T5553" s="58">
        <v>6.4270385760179938</v>
      </c>
      <c r="U5553" s="58">
        <v>3.7391047375355178</v>
      </c>
      <c r="V5553" s="58">
        <v>6.968006693844929</v>
      </c>
      <c r="W5553" s="58">
        <v>0.77608107708269902</v>
      </c>
      <c r="X5553" s="58">
        <v>0.52622982687851039</v>
      </c>
      <c r="Y5553" s="58">
        <v>0.85192294380411959</v>
      </c>
      <c r="Z5553" s="58">
        <v>0.92432320983782257</v>
      </c>
    </row>
    <row r="5554" spans="19:26" x14ac:dyDescent="0.2">
      <c r="S5554" s="58">
        <v>3.5486829533420767</v>
      </c>
      <c r="T5554" s="58">
        <v>5.7930270176987566</v>
      </c>
      <c r="U5554" s="58">
        <v>3.837046231685227</v>
      </c>
      <c r="V5554" s="58">
        <v>6.3369241676015209</v>
      </c>
      <c r="W5554" s="58">
        <v>0.87740088207030975</v>
      </c>
      <c r="X5554" s="58">
        <v>0.65812055956530413</v>
      </c>
      <c r="Y5554" s="58">
        <v>0.79756777891404096</v>
      </c>
      <c r="Z5554" s="58">
        <v>0.92021168665330022</v>
      </c>
    </row>
    <row r="5555" spans="19:26" x14ac:dyDescent="0.2">
      <c r="S5555" s="58">
        <v>3.5824734867825581</v>
      </c>
      <c r="T5555" s="58">
        <v>5.7887022484774819</v>
      </c>
      <c r="U5555" s="58">
        <v>4.3540852906918177</v>
      </c>
      <c r="V5555" s="58">
        <v>7.3079405761793312</v>
      </c>
      <c r="W5555" s="58">
        <v>0.83022828736018239</v>
      </c>
      <c r="X5555" s="58">
        <v>0.66000532905829279</v>
      </c>
      <c r="Y5555" s="58">
        <v>0.79532047635730885</v>
      </c>
      <c r="Z5555" s="58">
        <v>0.92617584728765578</v>
      </c>
    </row>
    <row r="5556" spans="19:26" x14ac:dyDescent="0.2">
      <c r="S5556" s="58">
        <v>3.642919568719289</v>
      </c>
      <c r="T5556" s="58">
        <v>5.8657818072992045</v>
      </c>
      <c r="U5556" s="58">
        <v>3.2943173638729517</v>
      </c>
      <c r="V5556" s="58">
        <v>6.1642377664585606</v>
      </c>
      <c r="W5556" s="58">
        <v>0.84493014944617362</v>
      </c>
      <c r="X5556" s="58">
        <v>0.56871565318759665</v>
      </c>
      <c r="Y5556" s="58">
        <v>0.82893179746024637</v>
      </c>
      <c r="Z5556" s="58">
        <v>0.92028323394032996</v>
      </c>
    </row>
    <row r="5557" spans="19:26" x14ac:dyDescent="0.2">
      <c r="S5557" s="58">
        <v>7.9403294316277453</v>
      </c>
      <c r="T5557" s="58">
        <v>49.306512463615512</v>
      </c>
      <c r="U5557" s="58">
        <v>7.8904122391657809</v>
      </c>
      <c r="V5557" s="58">
        <v>44.073756912594689</v>
      </c>
      <c r="W5557" s="58">
        <v>0.76859669565339817</v>
      </c>
      <c r="X5557" s="58">
        <v>0.77687475834408637</v>
      </c>
      <c r="Y5557" s="58">
        <v>0.8201833498607195</v>
      </c>
      <c r="Z5557" s="58">
        <v>0.87990153848660257</v>
      </c>
    </row>
    <row r="5558" spans="19:26" x14ac:dyDescent="0.2">
      <c r="S5558" s="58">
        <v>3.4001266626006097</v>
      </c>
      <c r="T5558" s="58">
        <v>5.1762839793363478</v>
      </c>
      <c r="U5558" s="58">
        <v>3.4818808172939133</v>
      </c>
      <c r="V5558" s="58">
        <v>5.980551829543284</v>
      </c>
      <c r="W5558" s="58">
        <v>0.83611417064199567</v>
      </c>
      <c r="X5558" s="58">
        <v>0.66050348454742369</v>
      </c>
      <c r="Y5558" s="58">
        <v>0.83863390051419273</v>
      </c>
      <c r="Z5558" s="58">
        <v>0.94335089965756058</v>
      </c>
    </row>
    <row r="5559" spans="19:26" x14ac:dyDescent="0.2">
      <c r="S5559" s="58">
        <v>4.3770772264695594</v>
      </c>
      <c r="T5559" s="58">
        <v>7.6793910092035453</v>
      </c>
      <c r="U5559" s="58">
        <v>5.3274213920621474</v>
      </c>
      <c r="V5559" s="58">
        <v>8.7501328267631759</v>
      </c>
      <c r="W5559" s="58">
        <v>0.73959427789403309</v>
      </c>
      <c r="X5559" s="58">
        <v>0.68985375784999725</v>
      </c>
      <c r="Y5559" s="58">
        <v>0.81942218704504277</v>
      </c>
      <c r="Z5559" s="58">
        <v>0.93448273665248105</v>
      </c>
    </row>
    <row r="5560" spans="19:26" x14ac:dyDescent="0.2">
      <c r="S5560" s="58">
        <v>3.1167332206325842</v>
      </c>
      <c r="T5560" s="58">
        <v>4.5912205434924891</v>
      </c>
      <c r="U5560" s="58">
        <v>2.8318264015749701</v>
      </c>
      <c r="V5560" s="58">
        <v>3.913198281900188</v>
      </c>
      <c r="W5560" s="58">
        <v>0.79888833948874616</v>
      </c>
      <c r="X5560" s="58">
        <v>0.58128489839041675</v>
      </c>
      <c r="Y5560" s="58">
        <v>0.77360168798528239</v>
      </c>
      <c r="Z5560" s="58">
        <v>0.92974936162794097</v>
      </c>
    </row>
    <row r="5561" spans="19:26" x14ac:dyDescent="0.2">
      <c r="S5561" s="58">
        <v>4.0001873055505808</v>
      </c>
      <c r="T5561" s="58">
        <v>6.7455191334898954</v>
      </c>
      <c r="U5561" s="58">
        <v>3.9477444453563915</v>
      </c>
      <c r="V5561" s="58">
        <v>8.4378979290988205</v>
      </c>
      <c r="W5561" s="58">
        <v>0.74707595065643295</v>
      </c>
      <c r="X5561" s="58">
        <v>0.65342397459986878</v>
      </c>
      <c r="Y5561" s="58">
        <v>0.79031283108228079</v>
      </c>
      <c r="Z5561" s="58">
        <v>0.92949388391561605</v>
      </c>
    </row>
    <row r="5562" spans="19:26" x14ac:dyDescent="0.2">
      <c r="S5562" s="58">
        <v>4.5029215224111994</v>
      </c>
      <c r="T5562" s="58">
        <v>8.4352293626261527</v>
      </c>
      <c r="U5562" s="58">
        <v>4.4475037127047692</v>
      </c>
      <c r="V5562" s="58">
        <v>7.9391922733122007</v>
      </c>
      <c r="W5562" s="58">
        <v>0.77196347887422223</v>
      </c>
      <c r="X5562" s="58">
        <v>0.61629973348852463</v>
      </c>
      <c r="Y5562" s="58">
        <v>0.80838782171897605</v>
      </c>
      <c r="Z5562" s="58">
        <v>0.91375308926333942</v>
      </c>
    </row>
    <row r="5563" spans="19:26" x14ac:dyDescent="0.2">
      <c r="S5563" s="58">
        <v>4.4014006652886524</v>
      </c>
      <c r="T5563" s="58">
        <v>7.7596910482457755</v>
      </c>
      <c r="U5563" s="58">
        <v>3.8435919172948489</v>
      </c>
      <c r="V5563" s="58">
        <v>7.4406874487947485</v>
      </c>
      <c r="W5563" s="58">
        <v>0.78093739542507346</v>
      </c>
      <c r="X5563" s="58">
        <v>0.74841403945573337</v>
      </c>
      <c r="Y5563" s="58">
        <v>0.85626157017129123</v>
      </c>
      <c r="Z5563" s="58">
        <v>0.94051758300928423</v>
      </c>
    </row>
    <row r="5564" spans="19:26" x14ac:dyDescent="0.2">
      <c r="S5564" s="58">
        <v>6.7501411639195217</v>
      </c>
      <c r="T5564" s="58">
        <v>21.077714075018783</v>
      </c>
      <c r="U5564" s="58">
        <v>6.226324755276031</v>
      </c>
      <c r="V5564" s="58">
        <v>19.302099700662165</v>
      </c>
      <c r="W5564" s="58">
        <v>0.76383889824694684</v>
      </c>
      <c r="X5564" s="58">
        <v>0.68040175133904546</v>
      </c>
      <c r="Y5564" s="58">
        <v>0.84483835191837797</v>
      </c>
      <c r="Z5564" s="58">
        <v>0.89286172557053722</v>
      </c>
    </row>
    <row r="5565" spans="19:26" x14ac:dyDescent="0.2">
      <c r="S5565" s="58">
        <v>6.138292536765066</v>
      </c>
      <c r="T5565" s="58">
        <v>14.47417474144895</v>
      </c>
      <c r="U5565" s="58">
        <v>7.0390560358305212</v>
      </c>
      <c r="V5565" s="58">
        <v>14.232647488541154</v>
      </c>
      <c r="W5565" s="58">
        <v>0.71468601083319505</v>
      </c>
      <c r="X5565" s="58">
        <v>0.67891010713654831</v>
      </c>
      <c r="Y5565" s="58">
        <v>0.84448621508044175</v>
      </c>
      <c r="Z5565" s="58">
        <v>0.90979869052879647</v>
      </c>
    </row>
    <row r="5566" spans="19:26" x14ac:dyDescent="0.2">
      <c r="S5566" s="58">
        <v>4.2318462063004043</v>
      </c>
      <c r="T5566" s="58">
        <v>7.5016421092655756</v>
      </c>
      <c r="U5566" s="58">
        <v>4.4228638562676172</v>
      </c>
      <c r="V5566" s="58">
        <v>6.7102688037998153</v>
      </c>
      <c r="W5566" s="58">
        <v>0.79535431433398862</v>
      </c>
      <c r="X5566" s="58">
        <v>0.56336835000528818</v>
      </c>
      <c r="Y5566" s="58">
        <v>0.82419727986404268</v>
      </c>
      <c r="Z5566" s="58">
        <v>0.91345529364305567</v>
      </c>
    </row>
    <row r="5567" spans="19:26" x14ac:dyDescent="0.2">
      <c r="S5567" s="58">
        <v>4.331931149345456</v>
      </c>
      <c r="T5567" s="58">
        <v>7.881671283118612</v>
      </c>
      <c r="U5567" s="58">
        <v>3.8583215780286544</v>
      </c>
      <c r="V5567" s="58">
        <v>8.633825766736015</v>
      </c>
      <c r="W5567" s="58">
        <v>0.80997907553332704</v>
      </c>
      <c r="X5567" s="58">
        <v>0.71408367639539572</v>
      </c>
      <c r="Y5567" s="58">
        <v>0.83000757501443323</v>
      </c>
      <c r="Z5567" s="58">
        <v>0.92490818473084913</v>
      </c>
    </row>
    <row r="5568" spans="19:26" x14ac:dyDescent="0.2">
      <c r="S5568" s="58">
        <v>4.1564841422988996</v>
      </c>
      <c r="T5568" s="58">
        <v>7.3345062580645024</v>
      </c>
      <c r="U5568" s="58">
        <v>3.8558394166250749</v>
      </c>
      <c r="V5568" s="58">
        <v>5.8919139619981795</v>
      </c>
      <c r="W5568" s="58">
        <v>0.8715781032326132</v>
      </c>
      <c r="X5568" s="58">
        <v>0.6933840813990183</v>
      </c>
      <c r="Y5568" s="58">
        <v>0.86792609854193292</v>
      </c>
      <c r="Z5568" s="58">
        <v>0.92541615576180525</v>
      </c>
    </row>
    <row r="5569" spans="19:26" x14ac:dyDescent="0.2">
      <c r="S5569" s="58">
        <v>3.831135581332715</v>
      </c>
      <c r="T5569" s="58">
        <v>6.266265130116806</v>
      </c>
      <c r="U5569" s="58">
        <v>3.5035525086692552</v>
      </c>
      <c r="V5569" s="58">
        <v>5.7131228601800252</v>
      </c>
      <c r="W5569" s="58">
        <v>0.80910170481570654</v>
      </c>
      <c r="X5569" s="58">
        <v>0.75615171213153221</v>
      </c>
      <c r="Y5569" s="58">
        <v>0.83523481396832089</v>
      </c>
      <c r="Z5569" s="58">
        <v>0.94594800059935447</v>
      </c>
    </row>
    <row r="5570" spans="19:26" x14ac:dyDescent="0.2">
      <c r="S5570" s="58">
        <v>4.3154209759534563</v>
      </c>
      <c r="T5570" s="58">
        <v>7.8193817280441813</v>
      </c>
      <c r="U5570" s="58">
        <v>4.6866745365044808</v>
      </c>
      <c r="V5570" s="58">
        <v>9.8222086123310177</v>
      </c>
      <c r="W5570" s="58">
        <v>0.77777898801431333</v>
      </c>
      <c r="X5570" s="58">
        <v>0.75412916743530078</v>
      </c>
      <c r="Y5570" s="58">
        <v>0.8063208126317335</v>
      </c>
      <c r="Z5570" s="58">
        <v>0.92934567169661886</v>
      </c>
    </row>
    <row r="5571" spans="19:26" x14ac:dyDescent="0.2">
      <c r="S5571" s="58">
        <v>4.8406494848017294</v>
      </c>
      <c r="T5571" s="58">
        <v>9.8530427401209284</v>
      </c>
      <c r="U5571" s="58">
        <v>6.0040231968179798</v>
      </c>
      <c r="V5571" s="58">
        <v>13.319912457138154</v>
      </c>
      <c r="W5571" s="58">
        <v>0.79553081490426247</v>
      </c>
      <c r="X5571" s="58">
        <v>0.73629140094751078</v>
      </c>
      <c r="Y5571" s="58">
        <v>0.82110445061876158</v>
      </c>
      <c r="Z5571" s="58">
        <v>0.91580056375258112</v>
      </c>
    </row>
    <row r="5572" spans="19:26" x14ac:dyDescent="0.2">
      <c r="S5572" s="58">
        <v>6.487283842279731</v>
      </c>
      <c r="T5572" s="58">
        <v>19.790711870396663</v>
      </c>
      <c r="U5572" s="58">
        <v>6.8338103147822471</v>
      </c>
      <c r="V5572" s="58">
        <v>24.945099362407717</v>
      </c>
      <c r="W5572" s="58">
        <v>0.78409611012521341</v>
      </c>
      <c r="X5572" s="58">
        <v>0.67110361918807748</v>
      </c>
      <c r="Y5572" s="58">
        <v>0.84021133117967872</v>
      </c>
      <c r="Z5572" s="58">
        <v>0.89212141049020299</v>
      </c>
    </row>
    <row r="5573" spans="19:26" x14ac:dyDescent="0.2">
      <c r="S5573" s="58">
        <v>3.8966485053984496</v>
      </c>
      <c r="T5573" s="58">
        <v>6.203180146244188</v>
      </c>
      <c r="U5573" s="58">
        <v>4.1955666796185094</v>
      </c>
      <c r="V5573" s="58">
        <v>6.2798024152092138</v>
      </c>
      <c r="W5573" s="58">
        <v>0.79096334652125666</v>
      </c>
      <c r="X5573" s="58">
        <v>0.65949347815029524</v>
      </c>
      <c r="Y5573" s="58">
        <v>0.88053994982771844</v>
      </c>
      <c r="Z5573" s="58">
        <v>0.94933598027244803</v>
      </c>
    </row>
    <row r="5574" spans="19:26" x14ac:dyDescent="0.2">
      <c r="S5574" s="58">
        <v>5.8074334436927417</v>
      </c>
      <c r="T5574" s="58">
        <v>11.929442000871893</v>
      </c>
      <c r="U5574" s="58">
        <v>5.4506474302313217</v>
      </c>
      <c r="V5574" s="58">
        <v>11.793844022161473</v>
      </c>
      <c r="W5574" s="58">
        <v>0.68946579235782213</v>
      </c>
      <c r="X5574" s="58">
        <v>0.62318711477071786</v>
      </c>
      <c r="Y5574" s="58">
        <v>0.85737792158592641</v>
      </c>
      <c r="Z5574" s="58">
        <v>0.9201974572563586</v>
      </c>
    </row>
    <row r="5575" spans="19:26" x14ac:dyDescent="0.2">
      <c r="S5575" s="58">
        <v>5.3483128770320416</v>
      </c>
      <c r="T5575" s="58">
        <v>12.06365167050007</v>
      </c>
      <c r="U5575" s="58">
        <v>6.1008279929892746</v>
      </c>
      <c r="V5575" s="58">
        <v>16.501108498479045</v>
      </c>
      <c r="W5575" s="58">
        <v>0.74707350650990223</v>
      </c>
      <c r="X5575" s="58">
        <v>0.69423142113083369</v>
      </c>
      <c r="Y5575" s="58">
        <v>0.79737689999471051</v>
      </c>
      <c r="Z5575" s="58">
        <v>0.90662612447805369</v>
      </c>
    </row>
    <row r="5576" spans="19:26" x14ac:dyDescent="0.2">
      <c r="S5576" s="58">
        <v>4.1283927363489452</v>
      </c>
      <c r="T5576" s="58">
        <v>6.9108772831631642</v>
      </c>
      <c r="U5576" s="58">
        <v>4.650192490143028</v>
      </c>
      <c r="V5576" s="58">
        <v>7.8299280294202678</v>
      </c>
      <c r="W5576" s="58">
        <v>0.80207536351013953</v>
      </c>
      <c r="X5576" s="58">
        <v>0.57334843206898567</v>
      </c>
      <c r="Y5576" s="58">
        <v>0.8762983832331519</v>
      </c>
      <c r="Z5576" s="58">
        <v>0.92676628241245207</v>
      </c>
    </row>
    <row r="5577" spans="19:26" x14ac:dyDescent="0.2">
      <c r="S5577" s="58">
        <v>3.3010385042806183</v>
      </c>
      <c r="T5577" s="58">
        <v>4.9151169104062085</v>
      </c>
      <c r="U5577" s="58">
        <v>3.4380916316615253</v>
      </c>
      <c r="V5577" s="58">
        <v>4.9745808408111634</v>
      </c>
      <c r="W5577" s="58">
        <v>0.82740790960267196</v>
      </c>
      <c r="X5577" s="58">
        <v>0.5526980394271146</v>
      </c>
      <c r="Y5577" s="58">
        <v>0.84023551814586495</v>
      </c>
      <c r="Z5577" s="58">
        <v>0.93316760898263007</v>
      </c>
    </row>
    <row r="5578" spans="19:26" x14ac:dyDescent="0.2">
      <c r="S5578" s="58">
        <v>4.9734983342220103</v>
      </c>
      <c r="T5578" s="58">
        <v>10.973670012080285</v>
      </c>
      <c r="U5578" s="58">
        <v>5.4084436727395016</v>
      </c>
      <c r="V5578" s="58">
        <v>9.7416499559541183</v>
      </c>
      <c r="W5578" s="58">
        <v>0.84617033445239465</v>
      </c>
      <c r="X5578" s="58">
        <v>0.5654869585519301</v>
      </c>
      <c r="Y5578" s="58">
        <v>0.8229109385500053</v>
      </c>
      <c r="Z5578" s="58">
        <v>0.89561108389455235</v>
      </c>
    </row>
    <row r="5579" spans="19:26" x14ac:dyDescent="0.2">
      <c r="S5579" s="58">
        <v>2.9610549979543568</v>
      </c>
      <c r="T5579" s="58">
        <v>4.2608141436677487</v>
      </c>
      <c r="U5579" s="58">
        <v>2.8328155965805553</v>
      </c>
      <c r="V5579" s="58">
        <v>3.9231278662153519</v>
      </c>
      <c r="W5579" s="58">
        <v>0.82627146432804577</v>
      </c>
      <c r="X5579" s="58">
        <v>0.69846535883432492</v>
      </c>
      <c r="Y5579" s="58">
        <v>0.77616167851521278</v>
      </c>
      <c r="Z5579" s="58">
        <v>0.94641600228886236</v>
      </c>
    </row>
    <row r="5580" spans="19:26" x14ac:dyDescent="0.2">
      <c r="S5580" s="58">
        <v>4.3755504344377139</v>
      </c>
      <c r="T5580" s="58">
        <v>7.9859255827040583</v>
      </c>
      <c r="U5580" s="58">
        <v>4.0839245171430205</v>
      </c>
      <c r="V5580" s="58">
        <v>7.2556654360845663</v>
      </c>
      <c r="W5580" s="58">
        <v>0.80474544309496077</v>
      </c>
      <c r="X5580" s="58">
        <v>0.68835753523188281</v>
      </c>
      <c r="Y5580" s="58">
        <v>0.83247270978003418</v>
      </c>
      <c r="Z5580" s="58">
        <v>0.92299725261030918</v>
      </c>
    </row>
    <row r="5581" spans="19:26" x14ac:dyDescent="0.2">
      <c r="S5581" s="58">
        <v>5.0546528061628475</v>
      </c>
      <c r="T5581" s="58">
        <v>9.9121648162616971</v>
      </c>
      <c r="U5581" s="58">
        <v>5.2213714556938662</v>
      </c>
      <c r="V5581" s="58">
        <v>10.910711929491665</v>
      </c>
      <c r="W5581" s="58">
        <v>0.74230784129838912</v>
      </c>
      <c r="X5581" s="58">
        <v>0.76725321195098384</v>
      </c>
      <c r="Y5581" s="58">
        <v>0.84163809948007229</v>
      </c>
      <c r="Z5581" s="58">
        <v>0.93104749857774849</v>
      </c>
    </row>
    <row r="5582" spans="19:26" x14ac:dyDescent="0.2">
      <c r="S5582" s="58">
        <v>3.8820863157027166</v>
      </c>
      <c r="T5582" s="58">
        <v>6.4128081768150027</v>
      </c>
      <c r="U5582" s="58">
        <v>3.6230065335289923</v>
      </c>
      <c r="V5582" s="58">
        <v>5.3514411424273174</v>
      </c>
      <c r="W5582" s="58">
        <v>0.80386641565534589</v>
      </c>
      <c r="X5582" s="58">
        <v>0.56849497213553191</v>
      </c>
      <c r="Y5582" s="58">
        <v>0.83116173185474207</v>
      </c>
      <c r="Z5582" s="58">
        <v>0.92166996650085342</v>
      </c>
    </row>
    <row r="5583" spans="19:26" x14ac:dyDescent="0.2">
      <c r="S5583" s="58">
        <v>4.8446899787530588</v>
      </c>
      <c r="T5583" s="58">
        <v>9.5258205871277308</v>
      </c>
      <c r="U5583" s="58">
        <v>4.9568772638769465</v>
      </c>
      <c r="V5583" s="58">
        <v>9.6295456229443737</v>
      </c>
      <c r="W5583" s="58">
        <v>0.77359499878507099</v>
      </c>
      <c r="X5583" s="58">
        <v>0.69869327888353305</v>
      </c>
      <c r="Y5583" s="58">
        <v>0.83175975995280815</v>
      </c>
      <c r="Z5583" s="58">
        <v>0.91935942054483222</v>
      </c>
    </row>
    <row r="5584" spans="19:26" x14ac:dyDescent="0.2">
      <c r="S5584" s="58">
        <v>4.6786748724712384</v>
      </c>
      <c r="T5584" s="58">
        <v>9.2789103214205628</v>
      </c>
      <c r="U5584" s="58">
        <v>4.7462135560068797</v>
      </c>
      <c r="V5584" s="58">
        <v>11.108995334084707</v>
      </c>
      <c r="W5584" s="58">
        <v>0.81893674058496491</v>
      </c>
      <c r="X5584" s="58">
        <v>0.58963274500547558</v>
      </c>
      <c r="Y5584" s="58">
        <v>0.82866900473818672</v>
      </c>
      <c r="Z5584" s="58">
        <v>0.90534310995680711</v>
      </c>
    </row>
    <row r="5585" spans="19:26" x14ac:dyDescent="0.2">
      <c r="S5585" s="58">
        <v>6.1219947865695392</v>
      </c>
      <c r="T5585" s="58">
        <v>16.493096581105505</v>
      </c>
      <c r="U5585" s="58">
        <v>5.5887155322975515</v>
      </c>
      <c r="V5585" s="58">
        <v>13.232289342564751</v>
      </c>
      <c r="W5585" s="58">
        <v>0.7936682471924128</v>
      </c>
      <c r="X5585" s="58">
        <v>0.71672436949219887</v>
      </c>
      <c r="Y5585" s="58">
        <v>0.85255119296250159</v>
      </c>
      <c r="Z5585" s="58">
        <v>0.89947357463020805</v>
      </c>
    </row>
    <row r="5586" spans="19:26" x14ac:dyDescent="0.2">
      <c r="S5586" s="58">
        <v>3.6760562420464709</v>
      </c>
      <c r="T5586" s="58">
        <v>5.9678368240388044</v>
      </c>
      <c r="U5586" s="58">
        <v>4.0215391856123404</v>
      </c>
      <c r="V5586" s="58">
        <v>6.3767087302006651</v>
      </c>
      <c r="W5586" s="58">
        <v>0.7739441555842097</v>
      </c>
      <c r="X5586" s="58">
        <v>0.55081594188249261</v>
      </c>
      <c r="Y5586" s="58">
        <v>0.77838993747886154</v>
      </c>
      <c r="Z5586" s="58">
        <v>0.91694128524468477</v>
      </c>
    </row>
    <row r="5587" spans="19:26" x14ac:dyDescent="0.2">
      <c r="S5587" s="58">
        <v>3.830008570889496</v>
      </c>
      <c r="T5587" s="58">
        <v>6.3329972497800266</v>
      </c>
      <c r="U5587" s="58">
        <v>3.5061106540985811</v>
      </c>
      <c r="V5587" s="58">
        <v>5.9400974083229787</v>
      </c>
      <c r="W5587" s="58">
        <v>0.79333963768178273</v>
      </c>
      <c r="X5587" s="58">
        <v>0.63836280055753747</v>
      </c>
      <c r="Y5587" s="58">
        <v>0.80819491879404659</v>
      </c>
      <c r="Z5587" s="58">
        <v>0.92739830178977345</v>
      </c>
    </row>
    <row r="5588" spans="19:26" x14ac:dyDescent="0.2">
      <c r="S5588" s="58">
        <v>4.1527677061725354</v>
      </c>
      <c r="T5588" s="58">
        <v>7.4117315463945443</v>
      </c>
      <c r="U5588" s="58">
        <v>4.1884468065940323</v>
      </c>
      <c r="V5588" s="58">
        <v>7.7239809196853875</v>
      </c>
      <c r="W5588" s="58">
        <v>0.82978350569234538</v>
      </c>
      <c r="X5588" s="58">
        <v>0.73680940068616463</v>
      </c>
      <c r="Y5588" s="58">
        <v>0.82322010096501153</v>
      </c>
      <c r="Z5588" s="58">
        <v>0.92614069655691189</v>
      </c>
    </row>
    <row r="5589" spans="19:26" x14ac:dyDescent="0.2">
      <c r="S5589" s="58">
        <v>4.178138109574232</v>
      </c>
      <c r="T5589" s="58">
        <v>7.0860894680240776</v>
      </c>
      <c r="U5589" s="58">
        <v>3.7813589816804454</v>
      </c>
      <c r="V5589" s="58">
        <v>6.2417368789605083</v>
      </c>
      <c r="W5589" s="58">
        <v>0.77607077276564262</v>
      </c>
      <c r="X5589" s="58">
        <v>0.57875263165134028</v>
      </c>
      <c r="Y5589" s="58">
        <v>0.84786192003186478</v>
      </c>
      <c r="Z5589" s="58">
        <v>0.92506508891254835</v>
      </c>
    </row>
    <row r="5590" spans="19:26" x14ac:dyDescent="0.2">
      <c r="S5590" s="58">
        <v>3.3603318055343139</v>
      </c>
      <c r="T5590" s="58">
        <v>5.0584590631729682</v>
      </c>
      <c r="U5590" s="58">
        <v>3.2215355998175976</v>
      </c>
      <c r="V5590" s="58">
        <v>5.4329742947699451</v>
      </c>
      <c r="W5590" s="58">
        <v>0.81026719616886411</v>
      </c>
      <c r="X5590" s="58">
        <v>0.56450375657793084</v>
      </c>
      <c r="Y5590" s="58">
        <v>0.82716868035119118</v>
      </c>
      <c r="Z5590" s="58">
        <v>0.93302721460413263</v>
      </c>
    </row>
    <row r="5591" spans="19:26" x14ac:dyDescent="0.2">
      <c r="S5591" s="58">
        <v>3.6345034779668817</v>
      </c>
      <c r="T5591" s="58">
        <v>5.6729071374734517</v>
      </c>
      <c r="U5591" s="58">
        <v>3.3818571082979134</v>
      </c>
      <c r="V5591" s="58">
        <v>5.0456236692423175</v>
      </c>
      <c r="W5591" s="58">
        <v>0.83236455672140996</v>
      </c>
      <c r="X5591" s="58">
        <v>0.67143170447948863</v>
      </c>
      <c r="Y5591" s="58">
        <v>0.87016803125999065</v>
      </c>
      <c r="Z5591" s="58">
        <v>0.94667851860997054</v>
      </c>
    </row>
    <row r="5592" spans="19:26" x14ac:dyDescent="0.2">
      <c r="S5592" s="58">
        <v>4.1519611299879084</v>
      </c>
      <c r="T5592" s="58">
        <v>7.0577342811110624</v>
      </c>
      <c r="U5592" s="58">
        <v>4.3613803530073314</v>
      </c>
      <c r="V5592" s="58">
        <v>7.560023355456285</v>
      </c>
      <c r="W5592" s="58">
        <v>0.72570750911778792</v>
      </c>
      <c r="X5592" s="58">
        <v>0.5462574467414909</v>
      </c>
      <c r="Y5592" s="58">
        <v>0.79570614073559964</v>
      </c>
      <c r="Z5592" s="58">
        <v>0.9196206822008095</v>
      </c>
    </row>
    <row r="5593" spans="19:26" x14ac:dyDescent="0.2">
      <c r="S5593" s="58">
        <v>4.5340855362991395</v>
      </c>
      <c r="T5593" s="58">
        <v>7.7103975073125879</v>
      </c>
      <c r="U5593" s="58">
        <v>3.8920431407537488</v>
      </c>
      <c r="V5593" s="58">
        <v>6.0679798653167847</v>
      </c>
      <c r="W5593" s="58">
        <v>0.68466128040894902</v>
      </c>
      <c r="X5593" s="58">
        <v>0.58520593899974616</v>
      </c>
      <c r="Y5593" s="58">
        <v>0.82520104699781383</v>
      </c>
      <c r="Z5593" s="58">
        <v>0.93557983548268586</v>
      </c>
    </row>
    <row r="5594" spans="19:26" x14ac:dyDescent="0.2">
      <c r="S5594" s="58">
        <v>4.8128471541849631</v>
      </c>
      <c r="T5594" s="58">
        <v>10.56609755058129</v>
      </c>
      <c r="U5594" s="58">
        <v>4.8975721157896182</v>
      </c>
      <c r="V5594" s="58">
        <v>11.024524226508314</v>
      </c>
      <c r="W5594" s="58">
        <v>0.82070229390800298</v>
      </c>
      <c r="X5594" s="58">
        <v>0.74188409184680093</v>
      </c>
      <c r="Y5594" s="58">
        <v>0.78083009222890754</v>
      </c>
      <c r="Z5594" s="58">
        <v>0.90391676524840336</v>
      </c>
    </row>
    <row r="5595" spans="19:26" x14ac:dyDescent="0.2">
      <c r="S5595" s="58">
        <v>5.6878679611779805</v>
      </c>
      <c r="T5595" s="58">
        <v>12.44711598142402</v>
      </c>
      <c r="U5595" s="58">
        <v>5.8829436538398054</v>
      </c>
      <c r="V5595" s="58">
        <v>12.345569494262845</v>
      </c>
      <c r="W5595" s="58">
        <v>0.75031727104544121</v>
      </c>
      <c r="X5595" s="58">
        <v>0.60335108504764845</v>
      </c>
      <c r="Y5595" s="58">
        <v>0.8666694117258581</v>
      </c>
      <c r="Z5595" s="58">
        <v>0.90790670448734867</v>
      </c>
    </row>
    <row r="5596" spans="19:26" x14ac:dyDescent="0.2">
      <c r="S5596" s="58">
        <v>4.3205318780152062</v>
      </c>
      <c r="T5596" s="58">
        <v>7.4946496507485021</v>
      </c>
      <c r="U5596" s="58">
        <v>3.9874725187742244</v>
      </c>
      <c r="V5596" s="58">
        <v>5.4716891953924653</v>
      </c>
      <c r="W5596" s="58">
        <v>0.77623975724933192</v>
      </c>
      <c r="X5596" s="58">
        <v>0.65396892340870894</v>
      </c>
      <c r="Y5596" s="58">
        <v>0.85305994385161421</v>
      </c>
      <c r="Z5596" s="58">
        <v>0.93195637782148533</v>
      </c>
    </row>
    <row r="5597" spans="19:26" x14ac:dyDescent="0.2">
      <c r="S5597" s="58">
        <v>5.8067511025061753</v>
      </c>
      <c r="T5597" s="58">
        <v>14.675252186053365</v>
      </c>
      <c r="U5597" s="58">
        <v>5.0988062258579889</v>
      </c>
      <c r="V5597" s="58">
        <v>12.978530149447709</v>
      </c>
      <c r="W5597" s="58">
        <v>0.78162108814619791</v>
      </c>
      <c r="X5597" s="58">
        <v>0.68899292246258892</v>
      </c>
      <c r="Y5597" s="58">
        <v>0.82986661751281487</v>
      </c>
      <c r="Z5597" s="58">
        <v>0.90021383880871564</v>
      </c>
    </row>
    <row r="5598" spans="19:26" x14ac:dyDescent="0.2">
      <c r="S5598" s="58">
        <v>4.737373900634851</v>
      </c>
      <c r="T5598" s="58">
        <v>8.8072753228634451</v>
      </c>
      <c r="U5598" s="58">
        <v>4.5344189916169721</v>
      </c>
      <c r="V5598" s="58">
        <v>9.1762458239276352</v>
      </c>
      <c r="W5598" s="58">
        <v>0.73896393882446731</v>
      </c>
      <c r="X5598" s="58">
        <v>0.61296337012683488</v>
      </c>
      <c r="Y5598" s="58">
        <v>0.83003222228263196</v>
      </c>
      <c r="Z5598" s="58">
        <v>0.92036590975323895</v>
      </c>
    </row>
    <row r="5599" spans="19:26" x14ac:dyDescent="0.2">
      <c r="S5599" s="58">
        <v>6.0454962041333697</v>
      </c>
      <c r="T5599" s="58">
        <v>16.698933281002859</v>
      </c>
      <c r="U5599" s="58">
        <v>5.7658740487937274</v>
      </c>
      <c r="V5599" s="58">
        <v>17.887656843564056</v>
      </c>
      <c r="W5599" s="58">
        <v>0.82818462596839182</v>
      </c>
      <c r="X5599" s="58">
        <v>0.64601854540752623</v>
      </c>
      <c r="Y5599" s="58">
        <v>0.85852778728145895</v>
      </c>
      <c r="Z5599" s="58">
        <v>0.8935984395623644</v>
      </c>
    </row>
    <row r="5600" spans="19:26" x14ac:dyDescent="0.2">
      <c r="S5600" s="58">
        <v>7.6416955884486804</v>
      </c>
      <c r="T5600" s="58">
        <v>33.901162638035672</v>
      </c>
      <c r="U5600" s="58">
        <v>7.3452153772996764</v>
      </c>
      <c r="V5600" s="58">
        <v>25.662527376151257</v>
      </c>
      <c r="W5600" s="58">
        <v>0.7504409789345402</v>
      </c>
      <c r="X5600" s="58">
        <v>0.65763338256951709</v>
      </c>
      <c r="Y5600" s="58">
        <v>0.8312940166301519</v>
      </c>
      <c r="Z5600" s="58">
        <v>0.883219389680585</v>
      </c>
    </row>
    <row r="5601" spans="19:26" x14ac:dyDescent="0.2">
      <c r="S5601" s="58">
        <v>6.0558420153250125</v>
      </c>
      <c r="T5601" s="58">
        <v>15.956118832901362</v>
      </c>
      <c r="U5601" s="58">
        <v>6.8096049312904201</v>
      </c>
      <c r="V5601" s="58">
        <v>18.081169969168883</v>
      </c>
      <c r="W5601" s="58">
        <v>0.79327643591734165</v>
      </c>
      <c r="X5601" s="58">
        <v>0.7790590384230569</v>
      </c>
      <c r="Y5601" s="58">
        <v>0.85368076019991146</v>
      </c>
      <c r="Z5601" s="58">
        <v>0.90399698271151629</v>
      </c>
    </row>
    <row r="5602" spans="19:26" x14ac:dyDescent="0.2">
      <c r="S5602" s="58">
        <v>4.2953948585018846</v>
      </c>
      <c r="T5602" s="58">
        <v>6.9273112619560147</v>
      </c>
      <c r="U5602" s="58">
        <v>4.5134747940810707</v>
      </c>
      <c r="V5602" s="58">
        <v>7.5004392121090415</v>
      </c>
      <c r="W5602" s="58">
        <v>0.72476914744973064</v>
      </c>
      <c r="X5602" s="58">
        <v>0.55735833486276043</v>
      </c>
      <c r="Y5602" s="58">
        <v>0.89131092450805427</v>
      </c>
      <c r="Z5602" s="58">
        <v>0.94315788760017882</v>
      </c>
    </row>
    <row r="5603" spans="19:26" x14ac:dyDescent="0.2">
      <c r="S5603" s="58">
        <v>4.9468393656906811</v>
      </c>
      <c r="T5603" s="58">
        <v>9.6945041579475362</v>
      </c>
      <c r="U5603" s="58">
        <v>4.3699258442727382</v>
      </c>
      <c r="V5603" s="58">
        <v>7.6807871651271498</v>
      </c>
      <c r="W5603" s="58">
        <v>0.76798420288054614</v>
      </c>
      <c r="X5603" s="58">
        <v>0.75642242150758654</v>
      </c>
      <c r="Y5603" s="58">
        <v>0.84782124510957901</v>
      </c>
      <c r="Z5603" s="58">
        <v>0.92765195341385842</v>
      </c>
    </row>
    <row r="5604" spans="19:26" x14ac:dyDescent="0.2">
      <c r="S5604" s="58">
        <v>5.5866499032821171</v>
      </c>
      <c r="T5604" s="58">
        <v>13.422978081122144</v>
      </c>
      <c r="U5604" s="58">
        <v>5.0971384903235393</v>
      </c>
      <c r="V5604" s="58">
        <v>14.551818556290137</v>
      </c>
      <c r="W5604" s="58">
        <v>0.83605891610436522</v>
      </c>
      <c r="X5604" s="58">
        <v>0.76901539647898076</v>
      </c>
      <c r="Y5604" s="58">
        <v>0.86828384819217308</v>
      </c>
      <c r="Z5604" s="58">
        <v>0.90724484337404032</v>
      </c>
    </row>
    <row r="5605" spans="19:26" x14ac:dyDescent="0.2">
      <c r="S5605" s="58">
        <v>5.6307433662273167</v>
      </c>
      <c r="T5605" s="58">
        <v>13.004648567041025</v>
      </c>
      <c r="U5605" s="58">
        <v>6.2590804450271227</v>
      </c>
      <c r="V5605" s="58">
        <v>14.773582224013637</v>
      </c>
      <c r="W5605" s="58">
        <v>0.75576096843920348</v>
      </c>
      <c r="X5605" s="58">
        <v>0.71854700849952702</v>
      </c>
      <c r="Y5605" s="58">
        <v>0.83077288199966437</v>
      </c>
      <c r="Z5605" s="58">
        <v>0.90925805404753135</v>
      </c>
    </row>
    <row r="5606" spans="19:26" x14ac:dyDescent="0.2">
      <c r="S5606" s="58">
        <v>3.0173527370841988</v>
      </c>
      <c r="T5606" s="58">
        <v>4.4235803033825292</v>
      </c>
      <c r="U5606" s="58">
        <v>3.0939863481284737</v>
      </c>
      <c r="V5606" s="58">
        <v>4.1065748127415542</v>
      </c>
      <c r="W5606" s="58">
        <v>0.86474661650470441</v>
      </c>
      <c r="X5606" s="58">
        <v>0.60745570204364496</v>
      </c>
      <c r="Y5606" s="58">
        <v>0.78192496343062856</v>
      </c>
      <c r="Z5606" s="58">
        <v>0.92739727042776521</v>
      </c>
    </row>
    <row r="5607" spans="19:26" x14ac:dyDescent="0.2">
      <c r="S5607" s="58">
        <v>3.6199132467350896</v>
      </c>
      <c r="T5607" s="58">
        <v>5.5463824409836278</v>
      </c>
      <c r="U5607" s="58">
        <v>3.3753232588930633</v>
      </c>
      <c r="V5607" s="58">
        <v>5.7238044186749555</v>
      </c>
      <c r="W5607" s="58">
        <v>0.82118190182867501</v>
      </c>
      <c r="X5607" s="58">
        <v>0.62507007609400844</v>
      </c>
      <c r="Y5607" s="58">
        <v>0.89173111908270664</v>
      </c>
      <c r="Z5607" s="58">
        <v>0.94890922021282342</v>
      </c>
    </row>
    <row r="5608" spans="19:26" x14ac:dyDescent="0.2">
      <c r="S5608" s="58">
        <v>5.1722499197614784</v>
      </c>
      <c r="T5608" s="58">
        <v>10.162796531646999</v>
      </c>
      <c r="U5608" s="58">
        <v>4.9129229643968149</v>
      </c>
      <c r="V5608" s="58">
        <v>9.6475590935490523</v>
      </c>
      <c r="W5608" s="58">
        <v>0.71463005341758468</v>
      </c>
      <c r="X5608" s="58">
        <v>0.70586025331059998</v>
      </c>
      <c r="Y5608" s="58">
        <v>0.83090196586420595</v>
      </c>
      <c r="Z5608" s="58">
        <v>0.92704347117998009</v>
      </c>
    </row>
    <row r="5609" spans="19:26" x14ac:dyDescent="0.2">
      <c r="S5609" s="58">
        <v>4.6183978147319467</v>
      </c>
      <c r="T5609" s="58">
        <v>8.7260360074136702</v>
      </c>
      <c r="U5609" s="58">
        <v>4.9811427164983977</v>
      </c>
      <c r="V5609" s="58">
        <v>10.342105465163291</v>
      </c>
      <c r="W5609" s="58">
        <v>0.80056411122978055</v>
      </c>
      <c r="X5609" s="58">
        <v>0.7107154426057708</v>
      </c>
      <c r="Y5609" s="58">
        <v>0.84621480638377899</v>
      </c>
      <c r="Z5609" s="58">
        <v>0.92357769103542886</v>
      </c>
    </row>
    <row r="5610" spans="19:26" x14ac:dyDescent="0.2">
      <c r="S5610" s="58">
        <v>5.2425032434551166</v>
      </c>
      <c r="T5610" s="58">
        <v>11.840917326559044</v>
      </c>
      <c r="U5610" s="58">
        <v>4.9364902910897204</v>
      </c>
      <c r="V5610" s="58">
        <v>11.277891900985319</v>
      </c>
      <c r="W5610" s="58">
        <v>0.78732426381048515</v>
      </c>
      <c r="X5610" s="58">
        <v>0.60184436284215326</v>
      </c>
      <c r="Y5610" s="58">
        <v>0.81229242491130849</v>
      </c>
      <c r="Z5610" s="58">
        <v>0.8990548809680099</v>
      </c>
    </row>
    <row r="5611" spans="19:26" x14ac:dyDescent="0.2">
      <c r="S5611" s="58">
        <v>4.1126799151265194</v>
      </c>
      <c r="T5611" s="58">
        <v>7.3071766531236868</v>
      </c>
      <c r="U5611" s="58">
        <v>4.2019862695488772</v>
      </c>
      <c r="V5611" s="58">
        <v>9.9710467285033442</v>
      </c>
      <c r="W5611" s="58">
        <v>0.79201377216941804</v>
      </c>
      <c r="X5611" s="58">
        <v>0.70697457260459451</v>
      </c>
      <c r="Y5611" s="58">
        <v>0.79258906962999509</v>
      </c>
      <c r="Z5611" s="58">
        <v>0.92313120874725674</v>
      </c>
    </row>
    <row r="5612" spans="19:26" x14ac:dyDescent="0.2">
      <c r="S5612" s="58">
        <v>5.5271979280949246</v>
      </c>
      <c r="T5612" s="58">
        <v>15.41432646334083</v>
      </c>
      <c r="U5612" s="58">
        <v>4.5711974407893523</v>
      </c>
      <c r="V5612" s="58">
        <v>10.01541133415405</v>
      </c>
      <c r="W5612" s="58">
        <v>0.82697285543422017</v>
      </c>
      <c r="X5612" s="58">
        <v>0.62349600027443564</v>
      </c>
      <c r="Y5612" s="58">
        <v>0.77840593474483089</v>
      </c>
      <c r="Z5612" s="58">
        <v>0.8878544351535983</v>
      </c>
    </row>
    <row r="5613" spans="19:26" x14ac:dyDescent="0.2">
      <c r="S5613" s="58">
        <v>3.3170581016678402</v>
      </c>
      <c r="T5613" s="58">
        <v>4.9043922042875607</v>
      </c>
      <c r="U5613" s="58">
        <v>4.3294602149354766</v>
      </c>
      <c r="V5613" s="58">
        <v>5.5998497291592102</v>
      </c>
      <c r="W5613" s="58">
        <v>0.76145331561730534</v>
      </c>
      <c r="X5613" s="58">
        <v>0.61312824150587109</v>
      </c>
      <c r="Y5613" s="58">
        <v>0.80881095966250471</v>
      </c>
      <c r="Z5613" s="58">
        <v>0.94801166266609704</v>
      </c>
    </row>
    <row r="5614" spans="19:26" x14ac:dyDescent="0.2">
      <c r="S5614" s="58">
        <v>4.0400677897380648</v>
      </c>
      <c r="T5614" s="58">
        <v>6.564946101847176</v>
      </c>
      <c r="U5614" s="58">
        <v>4.2710346217924942</v>
      </c>
      <c r="V5614" s="58">
        <v>7.7856178059131125</v>
      </c>
      <c r="W5614" s="58">
        <v>0.73265201667096724</v>
      </c>
      <c r="X5614" s="58">
        <v>0.57887255079943445</v>
      </c>
      <c r="Y5614" s="58">
        <v>0.83120233225956353</v>
      </c>
      <c r="Z5614" s="58">
        <v>0.93467437466669401</v>
      </c>
    </row>
    <row r="5615" spans="19:26" x14ac:dyDescent="0.2">
      <c r="S5615" s="58">
        <v>4.8796024411571279</v>
      </c>
      <c r="T5615" s="58">
        <v>10.624326498114591</v>
      </c>
      <c r="U5615" s="58">
        <v>4.5056185162338238</v>
      </c>
      <c r="V5615" s="58">
        <v>12.296702533697669</v>
      </c>
      <c r="W5615" s="58">
        <v>0.83327249682155669</v>
      </c>
      <c r="X5615" s="58">
        <v>0.67004441526717495</v>
      </c>
      <c r="Y5615" s="58">
        <v>0.80609669267597206</v>
      </c>
      <c r="Z5615" s="58">
        <v>0.90197849981074241</v>
      </c>
    </row>
    <row r="5616" spans="19:26" x14ac:dyDescent="0.2">
      <c r="S5616" s="58">
        <v>3.4226521856238206</v>
      </c>
      <c r="T5616" s="58">
        <v>5.2359008184023734</v>
      </c>
      <c r="U5616" s="58">
        <v>3.137083610214789</v>
      </c>
      <c r="V5616" s="58">
        <v>4.6143140080010125</v>
      </c>
      <c r="W5616" s="58">
        <v>0.8122394452640822</v>
      </c>
      <c r="X5616" s="58">
        <v>0.60271174285001772</v>
      </c>
      <c r="Y5616" s="58">
        <v>0.82019043044451001</v>
      </c>
      <c r="Z5616" s="58">
        <v>0.93422585794141988</v>
      </c>
    </row>
    <row r="5617" spans="19:26" x14ac:dyDescent="0.2">
      <c r="S5617" s="58">
        <v>4.1477166371499061</v>
      </c>
      <c r="T5617" s="58">
        <v>7.1235610739612847</v>
      </c>
      <c r="U5617" s="58">
        <v>4.3924462851349713</v>
      </c>
      <c r="V5617" s="58">
        <v>8.6733654348224221</v>
      </c>
      <c r="W5617" s="58">
        <v>0.78293318675890433</v>
      </c>
      <c r="X5617" s="58">
        <v>0.69509500016870363</v>
      </c>
      <c r="Y5617" s="58">
        <v>0.83112264224468546</v>
      </c>
      <c r="Z5617" s="58">
        <v>0.93386809482548183</v>
      </c>
    </row>
    <row r="5618" spans="19:26" x14ac:dyDescent="0.2">
      <c r="S5618" s="58">
        <v>3.9134901204088335</v>
      </c>
      <c r="T5618" s="58">
        <v>6.5747366756159105</v>
      </c>
      <c r="U5618" s="58">
        <v>3.9364485048879243</v>
      </c>
      <c r="V5618" s="58">
        <v>6.7598189263876334</v>
      </c>
      <c r="W5618" s="58">
        <v>0.75917207149011168</v>
      </c>
      <c r="X5618" s="58">
        <v>0.59523503919116194</v>
      </c>
      <c r="Y5618" s="58">
        <v>0.78438765388327969</v>
      </c>
      <c r="Z5618" s="58">
        <v>0.92072011306677881</v>
      </c>
    </row>
    <row r="5619" spans="19:26" x14ac:dyDescent="0.2">
      <c r="S5619" s="58">
        <v>4.532533523972142</v>
      </c>
      <c r="T5619" s="58">
        <v>9.066637645396705</v>
      </c>
      <c r="U5619" s="58">
        <v>4.6252615119032505</v>
      </c>
      <c r="V5619" s="58">
        <v>9.1428658297587742</v>
      </c>
      <c r="W5619" s="58">
        <v>0.83042996094642341</v>
      </c>
      <c r="X5619" s="58">
        <v>0.77731344489346454</v>
      </c>
      <c r="Y5619" s="58">
        <v>0.79984331796787167</v>
      </c>
      <c r="Z5619" s="58">
        <v>0.91444730284586451</v>
      </c>
    </row>
    <row r="5620" spans="19:26" x14ac:dyDescent="0.2">
      <c r="S5620" s="58">
        <v>3.7728549555186475</v>
      </c>
      <c r="T5620" s="58">
        <v>6.3613490623480695</v>
      </c>
      <c r="U5620" s="58">
        <v>4.0818737394070537</v>
      </c>
      <c r="V5620" s="58">
        <v>8.1155624085234876</v>
      </c>
      <c r="W5620" s="58">
        <v>0.84310255141487889</v>
      </c>
      <c r="X5620" s="58">
        <v>0.63497874306942859</v>
      </c>
      <c r="Y5620" s="58">
        <v>0.80072561791425323</v>
      </c>
      <c r="Z5620" s="58">
        <v>0.91806841792473493</v>
      </c>
    </row>
    <row r="5621" spans="19:26" x14ac:dyDescent="0.2">
      <c r="S5621" s="58">
        <v>5.0185713957371965</v>
      </c>
      <c r="T5621" s="58">
        <v>10.963907979524716</v>
      </c>
      <c r="U5621" s="58">
        <v>4.618361221926734</v>
      </c>
      <c r="V5621" s="58">
        <v>10.221242728001711</v>
      </c>
      <c r="W5621" s="58">
        <v>0.7801315208325641</v>
      </c>
      <c r="X5621" s="58">
        <v>0.56681815164290017</v>
      </c>
      <c r="Y5621" s="58">
        <v>0.79179577808778312</v>
      </c>
      <c r="Z5621" s="58">
        <v>0.897254730312392</v>
      </c>
    </row>
    <row r="5622" spans="19:26" x14ac:dyDescent="0.2">
      <c r="S5622" s="58">
        <v>5.0322208249445248</v>
      </c>
      <c r="T5622" s="58">
        <v>10.113089709921526</v>
      </c>
      <c r="U5622" s="58">
        <v>4.8743324285444585</v>
      </c>
      <c r="V5622" s="58">
        <v>9.8267246710767253</v>
      </c>
      <c r="W5622" s="58">
        <v>0.78109655193371941</v>
      </c>
      <c r="X5622" s="58">
        <v>0.67189427342091324</v>
      </c>
      <c r="Y5622" s="58">
        <v>0.85377058467820333</v>
      </c>
      <c r="Z5622" s="58">
        <v>0.91671164567918328</v>
      </c>
    </row>
    <row r="5623" spans="19:26" x14ac:dyDescent="0.2">
      <c r="S5623" s="58">
        <v>4.1043212559716276</v>
      </c>
      <c r="T5623" s="58">
        <v>7.1266572086031585</v>
      </c>
      <c r="U5623" s="58">
        <v>5.0390690720759643</v>
      </c>
      <c r="V5623" s="58">
        <v>8.5615596791305606</v>
      </c>
      <c r="W5623" s="58">
        <v>0.81308585916335796</v>
      </c>
      <c r="X5623" s="58">
        <v>0.56628250893726828</v>
      </c>
      <c r="Y5623" s="58">
        <v>0.83117750380300637</v>
      </c>
      <c r="Z5623" s="58">
        <v>0.91499770581248729</v>
      </c>
    </row>
    <row r="5624" spans="19:26" x14ac:dyDescent="0.2">
      <c r="S5624" s="58">
        <v>4.7967107269345393</v>
      </c>
      <c r="T5624" s="58">
        <v>9.1285556836910988</v>
      </c>
      <c r="U5624" s="58">
        <v>5.9481929945839367</v>
      </c>
      <c r="V5624" s="58">
        <v>11.629621796828779</v>
      </c>
      <c r="W5624" s="58">
        <v>0.75502307171713279</v>
      </c>
      <c r="X5624" s="58">
        <v>0.75501739233519438</v>
      </c>
      <c r="Y5624" s="58">
        <v>0.83462750758809046</v>
      </c>
      <c r="Z5624" s="58">
        <v>0.93081921901946274</v>
      </c>
    </row>
    <row r="5625" spans="19:26" x14ac:dyDescent="0.2">
      <c r="S5625" s="58">
        <v>9.3632318390715241</v>
      </c>
      <c r="T5625" s="58">
        <v>82.666688758068616</v>
      </c>
      <c r="U5625" s="58">
        <v>8.6875344330885707</v>
      </c>
      <c r="V5625" s="58">
        <v>54.23161098710316</v>
      </c>
      <c r="W5625" s="58">
        <v>0.7242982426490171</v>
      </c>
      <c r="X5625" s="58">
        <v>0.80266972080330834</v>
      </c>
      <c r="Y5625" s="58">
        <v>0.85297378530232837</v>
      </c>
      <c r="Z5625" s="58">
        <v>0.87783534321886392</v>
      </c>
    </row>
    <row r="5626" spans="19:26" x14ac:dyDescent="0.2">
      <c r="S5626" s="58">
        <v>5.8273044025945602</v>
      </c>
      <c r="T5626" s="58">
        <v>12.505271525113795</v>
      </c>
      <c r="U5626" s="58">
        <v>4.8592640597286181</v>
      </c>
      <c r="V5626" s="58">
        <v>10.499515952004131</v>
      </c>
      <c r="W5626" s="58">
        <v>0.71731933697271433</v>
      </c>
      <c r="X5626" s="58">
        <v>0.69126147905331892</v>
      </c>
      <c r="Y5626" s="58">
        <v>0.86351078311876883</v>
      </c>
      <c r="Z5626" s="58">
        <v>0.91992096915357446</v>
      </c>
    </row>
    <row r="5627" spans="19:26" x14ac:dyDescent="0.2">
      <c r="S5627" s="58">
        <v>4.8727158347247945</v>
      </c>
      <c r="T5627" s="58">
        <v>9.5140186341747039</v>
      </c>
      <c r="U5627" s="58">
        <v>4.1537142880809244</v>
      </c>
      <c r="V5627" s="58">
        <v>8.2562714864516842</v>
      </c>
      <c r="W5627" s="58">
        <v>0.74357671557678806</v>
      </c>
      <c r="X5627" s="58">
        <v>0.6799127694616599</v>
      </c>
      <c r="Y5627" s="58">
        <v>0.8164040028398396</v>
      </c>
      <c r="Z5627" s="58">
        <v>0.9196764783089616</v>
      </c>
    </row>
    <row r="5628" spans="19:26" x14ac:dyDescent="0.2">
      <c r="S5628" s="58">
        <v>4.4365974774172701</v>
      </c>
      <c r="T5628" s="58">
        <v>7.9071315446030068</v>
      </c>
      <c r="U5628" s="58">
        <v>3.9584369550127314</v>
      </c>
      <c r="V5628" s="58">
        <v>8.1563941858488054</v>
      </c>
      <c r="W5628" s="58">
        <v>0.7674643780429411</v>
      </c>
      <c r="X5628" s="58">
        <v>0.68089145686572317</v>
      </c>
      <c r="Y5628" s="58">
        <v>0.83976508879859002</v>
      </c>
      <c r="Z5628" s="58">
        <v>0.9305787308837864</v>
      </c>
    </row>
    <row r="5629" spans="19:26" x14ac:dyDescent="0.2">
      <c r="S5629" s="58">
        <v>3.2263060642196644</v>
      </c>
      <c r="T5629" s="58">
        <v>4.8717372735611493</v>
      </c>
      <c r="U5629" s="58">
        <v>3.2539127975544471</v>
      </c>
      <c r="V5629" s="58">
        <v>5.9660592279602644</v>
      </c>
      <c r="W5629" s="58">
        <v>0.80971840841198373</v>
      </c>
      <c r="X5629" s="58">
        <v>0.72869317217556417</v>
      </c>
      <c r="Y5629" s="58">
        <v>0.77466336214527831</v>
      </c>
      <c r="Z5629" s="58">
        <v>0.94305182392104792</v>
      </c>
    </row>
    <row r="5630" spans="19:26" x14ac:dyDescent="0.2">
      <c r="S5630" s="58">
        <v>5.1072380838446225</v>
      </c>
      <c r="T5630" s="58">
        <v>10.618588734651905</v>
      </c>
      <c r="U5630" s="58">
        <v>4.2682973666883708</v>
      </c>
      <c r="V5630" s="58">
        <v>11.259759434392906</v>
      </c>
      <c r="W5630" s="58">
        <v>0.75885668536592055</v>
      </c>
      <c r="X5630" s="58">
        <v>0.61142824298497267</v>
      </c>
      <c r="Y5630" s="58">
        <v>0.82141868403712603</v>
      </c>
      <c r="Z5630" s="58">
        <v>0.90757302743226898</v>
      </c>
    </row>
    <row r="5631" spans="19:26" x14ac:dyDescent="0.2">
      <c r="S5631" s="58">
        <v>5.8160530747607595</v>
      </c>
      <c r="T5631" s="58">
        <v>12.70707050190194</v>
      </c>
      <c r="U5631" s="58">
        <v>5.3225321664892187</v>
      </c>
      <c r="V5631" s="58">
        <v>12.257962734345707</v>
      </c>
      <c r="W5631" s="58">
        <v>0.74895499245377362</v>
      </c>
      <c r="X5631" s="58">
        <v>0.74017417469037672</v>
      </c>
      <c r="Y5631" s="58">
        <v>0.88492595201779922</v>
      </c>
      <c r="Z5631" s="58">
        <v>0.92120093410193737</v>
      </c>
    </row>
    <row r="5632" spans="19:26" x14ac:dyDescent="0.2">
      <c r="S5632" s="58">
        <v>4.2175067812375282</v>
      </c>
      <c r="T5632" s="58">
        <v>7.377921001259895</v>
      </c>
      <c r="U5632" s="58">
        <v>3.9300803106071007</v>
      </c>
      <c r="V5632" s="58">
        <v>7.6689792295807955</v>
      </c>
      <c r="W5632" s="58">
        <v>0.79746843361191033</v>
      </c>
      <c r="X5632" s="58">
        <v>0.73999280857592931</v>
      </c>
      <c r="Y5632" s="58">
        <v>0.83749881008027172</v>
      </c>
      <c r="Z5632" s="58">
        <v>0.93532081559556479</v>
      </c>
    </row>
    <row r="5633" spans="19:26" x14ac:dyDescent="0.2">
      <c r="S5633" s="58">
        <v>3.4160744409427153</v>
      </c>
      <c r="T5633" s="58">
        <v>5.1155018783606012</v>
      </c>
      <c r="U5633" s="58">
        <v>3.8783604095530442</v>
      </c>
      <c r="V5633" s="58">
        <v>6.8102193667169688</v>
      </c>
      <c r="W5633" s="58">
        <v>0.74987327378089386</v>
      </c>
      <c r="X5633" s="58">
        <v>0.62649597661456025</v>
      </c>
      <c r="Y5633" s="58">
        <v>0.80745177922801514</v>
      </c>
      <c r="Z5633" s="58">
        <v>0.94937131797880669</v>
      </c>
    </row>
    <row r="5634" spans="19:26" x14ac:dyDescent="0.2">
      <c r="S5634" s="58">
        <v>7.4345338332620621</v>
      </c>
      <c r="T5634" s="58">
        <v>37.665649208984107</v>
      </c>
      <c r="U5634" s="58">
        <v>7.4757860119406203</v>
      </c>
      <c r="V5634" s="58">
        <v>31.656074742102085</v>
      </c>
      <c r="W5634" s="58">
        <v>0.78600654417156235</v>
      </c>
      <c r="X5634" s="58">
        <v>0.65476223482278306</v>
      </c>
      <c r="Y5634" s="58">
        <v>0.8175328689216067</v>
      </c>
      <c r="Z5634" s="58">
        <v>0.87987321740542046</v>
      </c>
    </row>
    <row r="5635" spans="19:26" x14ac:dyDescent="0.2">
      <c r="S5635" s="58">
        <v>3.5210951905991843</v>
      </c>
      <c r="T5635" s="58">
        <v>5.411869366941839</v>
      </c>
      <c r="U5635" s="58">
        <v>3.5439838744323291</v>
      </c>
      <c r="V5635" s="58">
        <v>5.5445746050876314</v>
      </c>
      <c r="W5635" s="58">
        <v>0.78799439375216429</v>
      </c>
      <c r="X5635" s="58">
        <v>0.65395712177267018</v>
      </c>
      <c r="Y5635" s="58">
        <v>0.82546856352117892</v>
      </c>
      <c r="Z5635" s="58">
        <v>0.94536477726240886</v>
      </c>
    </row>
    <row r="5636" spans="19:26" x14ac:dyDescent="0.2">
      <c r="S5636" s="58">
        <v>6.9773236472259939</v>
      </c>
      <c r="T5636" s="58">
        <v>20.233784607501924</v>
      </c>
      <c r="U5636" s="58">
        <v>7.933470014733957</v>
      </c>
      <c r="V5636" s="58">
        <v>20.407566789117652</v>
      </c>
      <c r="W5636" s="58">
        <v>0.73853346070324577</v>
      </c>
      <c r="X5636" s="58">
        <v>0.57248798493912734</v>
      </c>
      <c r="Y5636" s="58">
        <v>0.87175127181420808</v>
      </c>
      <c r="Z5636" s="58">
        <v>0.89271403429714957</v>
      </c>
    </row>
    <row r="5637" spans="19:26" x14ac:dyDescent="0.2">
      <c r="S5637" s="58">
        <v>5.3124747062991666</v>
      </c>
      <c r="T5637" s="58">
        <v>11.945617794038116</v>
      </c>
      <c r="U5637" s="58">
        <v>5.252864260611819</v>
      </c>
      <c r="V5637" s="58">
        <v>12.088452284089037</v>
      </c>
      <c r="W5637" s="58">
        <v>0.7807685241887975</v>
      </c>
      <c r="X5637" s="58">
        <v>0.66363269004927083</v>
      </c>
      <c r="Y5637" s="58">
        <v>0.82076605781660905</v>
      </c>
      <c r="Z5637" s="58">
        <v>0.90445879879649971</v>
      </c>
    </row>
    <row r="5638" spans="19:26" x14ac:dyDescent="0.2">
      <c r="S5638" s="58">
        <v>4.3766277512762262</v>
      </c>
      <c r="T5638" s="58">
        <v>7.6619685088136178</v>
      </c>
      <c r="U5638" s="58">
        <v>4.3231547390198477</v>
      </c>
      <c r="V5638" s="58">
        <v>8.9707564837392706</v>
      </c>
      <c r="W5638" s="58">
        <v>0.77852758474317307</v>
      </c>
      <c r="X5638" s="58">
        <v>0.64466044587759153</v>
      </c>
      <c r="Y5638" s="58">
        <v>0.85678876595084952</v>
      </c>
      <c r="Z5638" s="58">
        <v>0.92982830514469039</v>
      </c>
    </row>
    <row r="5639" spans="19:26" x14ac:dyDescent="0.2">
      <c r="S5639" s="58">
        <v>3.8567729508649795</v>
      </c>
      <c r="T5639" s="58">
        <v>6.5653095440045677</v>
      </c>
      <c r="U5639" s="58">
        <v>3.8580264665653372</v>
      </c>
      <c r="V5639" s="58">
        <v>7.7568147327938375</v>
      </c>
      <c r="W5639" s="58">
        <v>0.81171362147306325</v>
      </c>
      <c r="X5639" s="58">
        <v>0.61628001784430664</v>
      </c>
      <c r="Y5639" s="58">
        <v>0.79163885903776809</v>
      </c>
      <c r="Z5639" s="58">
        <v>0.91686459728299352</v>
      </c>
    </row>
    <row r="5640" spans="19:26" x14ac:dyDescent="0.2">
      <c r="S5640" s="58">
        <v>6.2491893965140397</v>
      </c>
      <c r="T5640" s="58">
        <v>16.972896699335902</v>
      </c>
      <c r="U5640" s="58">
        <v>7.0930919969032979</v>
      </c>
      <c r="V5640" s="58">
        <v>17.878917470936265</v>
      </c>
      <c r="W5640" s="58">
        <v>0.74172011801151982</v>
      </c>
      <c r="X5640" s="58">
        <v>0.55885042229319448</v>
      </c>
      <c r="Y5640" s="58">
        <v>0.81964369073361976</v>
      </c>
      <c r="Z5640" s="58">
        <v>0.89165117681237982</v>
      </c>
    </row>
    <row r="5641" spans="19:26" x14ac:dyDescent="0.2">
      <c r="S5641" s="58">
        <v>4.416837884699337</v>
      </c>
      <c r="T5641" s="58">
        <v>8.4100812544771006</v>
      </c>
      <c r="U5641" s="58">
        <v>4.6559692168963274</v>
      </c>
      <c r="V5641" s="58">
        <v>6.7549424899867674</v>
      </c>
      <c r="W5641" s="58">
        <v>0.76101067343838757</v>
      </c>
      <c r="X5641" s="58">
        <v>0.70527771027628061</v>
      </c>
      <c r="Y5641" s="58">
        <v>0.77093706215681512</v>
      </c>
      <c r="Z5641" s="58">
        <v>0.91582273955457738</v>
      </c>
    </row>
    <row r="5642" spans="19:26" x14ac:dyDescent="0.2">
      <c r="S5642" s="58">
        <v>3.6760497934323419</v>
      </c>
      <c r="T5642" s="58">
        <v>5.9913274208218477</v>
      </c>
      <c r="U5642" s="58">
        <v>3.5952985893103335</v>
      </c>
      <c r="V5642" s="58">
        <v>6.1873257401743205</v>
      </c>
      <c r="W5642" s="58">
        <v>0.85908180919161237</v>
      </c>
      <c r="X5642" s="58">
        <v>0.66498256036171677</v>
      </c>
      <c r="Y5642" s="58">
        <v>0.83001757597697789</v>
      </c>
      <c r="Z5642" s="58">
        <v>0.92836182565706671</v>
      </c>
    </row>
    <row r="5643" spans="19:26" x14ac:dyDescent="0.2">
      <c r="S5643" s="58">
        <v>6.6702575377287463</v>
      </c>
      <c r="T5643" s="58">
        <v>21.005196576591452</v>
      </c>
      <c r="U5643" s="58">
        <v>6.0807500786362683</v>
      </c>
      <c r="V5643" s="58">
        <v>18.644811910409594</v>
      </c>
      <c r="W5643" s="58">
        <v>0.76708384651797135</v>
      </c>
      <c r="X5643" s="58">
        <v>0.77954376847950779</v>
      </c>
      <c r="Y5643" s="58">
        <v>0.83591920446905321</v>
      </c>
      <c r="Z5643" s="58">
        <v>0.89609482539290775</v>
      </c>
    </row>
    <row r="5644" spans="19:26" x14ac:dyDescent="0.2">
      <c r="S5644" s="58">
        <v>5.0954004168549831</v>
      </c>
      <c r="T5644" s="58">
        <v>9.7163903126073148</v>
      </c>
      <c r="U5644" s="58">
        <v>5.1963915308237816</v>
      </c>
      <c r="V5644" s="58">
        <v>11.541308642437869</v>
      </c>
      <c r="W5644" s="58">
        <v>0.70895900731932648</v>
      </c>
      <c r="X5644" s="58">
        <v>0.69044554084355891</v>
      </c>
      <c r="Y5644" s="58">
        <v>0.83684549230874927</v>
      </c>
      <c r="Z5644" s="58">
        <v>0.93064177367345335</v>
      </c>
    </row>
    <row r="5645" spans="19:26" x14ac:dyDescent="0.2">
      <c r="S5645" s="58">
        <v>4.6201836108446797</v>
      </c>
      <c r="T5645" s="58">
        <v>8.5483106376361917</v>
      </c>
      <c r="U5645" s="58">
        <v>4.4798893902645469</v>
      </c>
      <c r="V5645" s="58">
        <v>8.0957189105456813</v>
      </c>
      <c r="W5645" s="58">
        <v>0.77203328012072225</v>
      </c>
      <c r="X5645" s="58">
        <v>0.68055999456481509</v>
      </c>
      <c r="Y5645" s="58">
        <v>0.8427190575390815</v>
      </c>
      <c r="Z5645" s="58">
        <v>0.92572608127966605</v>
      </c>
    </row>
    <row r="5646" spans="19:26" x14ac:dyDescent="0.2">
      <c r="S5646" s="58">
        <v>4.8968369872458597</v>
      </c>
      <c r="T5646" s="58">
        <v>10.431324263020626</v>
      </c>
      <c r="U5646" s="58">
        <v>4.9992282864463</v>
      </c>
      <c r="V5646" s="58">
        <v>13.710085977019395</v>
      </c>
      <c r="W5646" s="58">
        <v>0.83965262379783523</v>
      </c>
      <c r="X5646" s="58">
        <v>0.70863182945217396</v>
      </c>
      <c r="Y5646" s="58">
        <v>0.82919117484781191</v>
      </c>
      <c r="Z5646" s="58">
        <v>0.90763913888947001</v>
      </c>
    </row>
    <row r="5647" spans="19:26" x14ac:dyDescent="0.2">
      <c r="S5647" s="58">
        <v>4.0750125923203173</v>
      </c>
      <c r="T5647" s="58">
        <v>6.7183501168825117</v>
      </c>
      <c r="U5647" s="58">
        <v>3.8619580819779351</v>
      </c>
      <c r="V5647" s="58">
        <v>5.1116919954597586</v>
      </c>
      <c r="W5647" s="58">
        <v>0.71616213134407736</v>
      </c>
      <c r="X5647" s="58">
        <v>0.72488781120739065</v>
      </c>
      <c r="Y5647" s="58">
        <v>0.80533304142529993</v>
      </c>
      <c r="Z5647" s="58">
        <v>0.95076567343493756</v>
      </c>
    </row>
    <row r="5648" spans="19:26" x14ac:dyDescent="0.2">
      <c r="S5648" s="58">
        <v>4.4662723487492331</v>
      </c>
      <c r="T5648" s="58">
        <v>8.5271437235605152</v>
      </c>
      <c r="U5648" s="58">
        <v>4.3898477324079108</v>
      </c>
      <c r="V5648" s="58">
        <v>7.6752700563215166</v>
      </c>
      <c r="W5648" s="58">
        <v>0.81212067880509953</v>
      </c>
      <c r="X5648" s="58">
        <v>0.71206171728461176</v>
      </c>
      <c r="Y5648" s="58">
        <v>0.81374157255621782</v>
      </c>
      <c r="Z5648" s="58">
        <v>0.9171911658666666</v>
      </c>
    </row>
    <row r="5649" spans="19:26" x14ac:dyDescent="0.2">
      <c r="S5649" s="58">
        <v>4.0730196464554238</v>
      </c>
      <c r="T5649" s="58">
        <v>6.7980734474512809</v>
      </c>
      <c r="U5649" s="58">
        <v>4.3376376065454822</v>
      </c>
      <c r="V5649" s="58">
        <v>7.60719482801984</v>
      </c>
      <c r="W5649" s="58">
        <v>0.81967335331335534</v>
      </c>
      <c r="X5649" s="58">
        <v>0.69921201736427852</v>
      </c>
      <c r="Y5649" s="58">
        <v>0.88131631237219488</v>
      </c>
      <c r="Z5649" s="58">
        <v>0.94196402249400646</v>
      </c>
    </row>
    <row r="5650" spans="19:26" x14ac:dyDescent="0.2">
      <c r="S5650" s="58">
        <v>5.2606060695151076</v>
      </c>
      <c r="T5650" s="58">
        <v>11.241522151399529</v>
      </c>
      <c r="U5650" s="58">
        <v>5.6825743460323794</v>
      </c>
      <c r="V5650" s="58">
        <v>11.419450799090724</v>
      </c>
      <c r="W5650" s="58">
        <v>0.74747686973507632</v>
      </c>
      <c r="X5650" s="58">
        <v>0.67430057003011978</v>
      </c>
      <c r="Y5650" s="58">
        <v>0.8169364653654595</v>
      </c>
      <c r="Z5650" s="58">
        <v>0.91101748051872622</v>
      </c>
    </row>
    <row r="5651" spans="19:26" x14ac:dyDescent="0.2">
      <c r="S5651" s="58">
        <v>4.0733697247408207</v>
      </c>
      <c r="T5651" s="58">
        <v>6.7336463648907863</v>
      </c>
      <c r="U5651" s="58">
        <v>4.2503999488161561</v>
      </c>
      <c r="V5651" s="58">
        <v>6.0503987383784432</v>
      </c>
      <c r="W5651" s="58">
        <v>0.77542312268601832</v>
      </c>
      <c r="X5651" s="58">
        <v>0.59937574199558741</v>
      </c>
      <c r="Y5651" s="58">
        <v>0.85586003980940162</v>
      </c>
      <c r="Z5651" s="58">
        <v>0.93250369313563053</v>
      </c>
    </row>
    <row r="5652" spans="19:26" x14ac:dyDescent="0.2">
      <c r="S5652" s="58">
        <v>5.6659805925647087</v>
      </c>
      <c r="T5652" s="58">
        <v>13.674712290212915</v>
      </c>
      <c r="U5652" s="58">
        <v>6.1927086283110029</v>
      </c>
      <c r="V5652" s="58">
        <v>15.701260810181234</v>
      </c>
      <c r="W5652" s="58">
        <v>0.72647165921560775</v>
      </c>
      <c r="X5652" s="58">
        <v>0.78694633820484383</v>
      </c>
      <c r="Y5652" s="58">
        <v>0.78806728153052408</v>
      </c>
      <c r="Z5652" s="58">
        <v>0.90888061141072007</v>
      </c>
    </row>
    <row r="5653" spans="19:26" x14ac:dyDescent="0.2">
      <c r="S5653" s="58">
        <v>4.9697112960356709</v>
      </c>
      <c r="T5653" s="58">
        <v>10.899453051313905</v>
      </c>
      <c r="U5653" s="58">
        <v>5.180900998097953</v>
      </c>
      <c r="V5653" s="58">
        <v>11.46403409697076</v>
      </c>
      <c r="W5653" s="58">
        <v>0.83285442752351491</v>
      </c>
      <c r="X5653" s="58">
        <v>0.75482611345771344</v>
      </c>
      <c r="Y5653" s="58">
        <v>0.81740092151316546</v>
      </c>
      <c r="Z5653" s="58">
        <v>0.90788718549246794</v>
      </c>
    </row>
    <row r="5654" spans="19:26" x14ac:dyDescent="0.2">
      <c r="S5654" s="58">
        <v>3.904398087399144</v>
      </c>
      <c r="T5654" s="58">
        <v>6.4722258690267935</v>
      </c>
      <c r="U5654" s="58">
        <v>3.6908338131991481</v>
      </c>
      <c r="V5654" s="58">
        <v>6.2202852700296924</v>
      </c>
      <c r="W5654" s="58">
        <v>0.83764212627847601</v>
      </c>
      <c r="X5654" s="58">
        <v>0.64512155198662668</v>
      </c>
      <c r="Y5654" s="58">
        <v>0.85842873492648697</v>
      </c>
      <c r="Z5654" s="58">
        <v>0.93055552236688399</v>
      </c>
    </row>
    <row r="5655" spans="19:26" x14ac:dyDescent="0.2">
      <c r="S5655" s="58">
        <v>4.292409871597564</v>
      </c>
      <c r="T5655" s="58">
        <v>7.4788618181509996</v>
      </c>
      <c r="U5655" s="58">
        <v>3.9709528731165684</v>
      </c>
      <c r="V5655" s="58">
        <v>6.2559695604177596</v>
      </c>
      <c r="W5655" s="58">
        <v>0.80557287584051462</v>
      </c>
      <c r="X5655" s="58">
        <v>0.65353151102109042</v>
      </c>
      <c r="Y5655" s="58">
        <v>0.86694979328084254</v>
      </c>
      <c r="Z5655" s="58">
        <v>0.92961452832228708</v>
      </c>
    </row>
    <row r="5656" spans="19:26" x14ac:dyDescent="0.2">
      <c r="S5656" s="58">
        <v>5.1844019053814527</v>
      </c>
      <c r="T5656" s="58">
        <v>11.34220089976732</v>
      </c>
      <c r="U5656" s="58">
        <v>5.1041552311130101</v>
      </c>
      <c r="V5656" s="58">
        <v>10.763330867138871</v>
      </c>
      <c r="W5656" s="58">
        <v>0.80142331874214956</v>
      </c>
      <c r="X5656" s="58">
        <v>0.57664368855249504</v>
      </c>
      <c r="Y5656" s="58">
        <v>0.83387945290739929</v>
      </c>
      <c r="Z5656" s="58">
        <v>0.89991185910011762</v>
      </c>
    </row>
    <row r="5657" spans="19:26" x14ac:dyDescent="0.2">
      <c r="S5657" s="58">
        <v>2.9223399382055142</v>
      </c>
      <c r="T5657" s="58">
        <v>4.1104981675625067</v>
      </c>
      <c r="U5657" s="58">
        <v>3.1701178511476846</v>
      </c>
      <c r="V5657" s="58">
        <v>4.8020975447321703</v>
      </c>
      <c r="W5657" s="58">
        <v>0.83740871366854108</v>
      </c>
      <c r="X5657" s="58">
        <v>0.60773272732793426</v>
      </c>
      <c r="Y5657" s="58">
        <v>0.81985091039360669</v>
      </c>
      <c r="Z5657" s="58">
        <v>0.94744812816672264</v>
      </c>
    </row>
    <row r="5658" spans="19:26" x14ac:dyDescent="0.2">
      <c r="S5658" s="58">
        <v>4.5729850062705939</v>
      </c>
      <c r="T5658" s="58">
        <v>8.6464949793798009</v>
      </c>
      <c r="U5658" s="58">
        <v>4.5512490766883476</v>
      </c>
      <c r="V5658" s="58">
        <v>7.9399938618790582</v>
      </c>
      <c r="W5658" s="58">
        <v>0.77429102525630733</v>
      </c>
      <c r="X5658" s="58">
        <v>0.66546855147057538</v>
      </c>
      <c r="Y5658" s="58">
        <v>0.8154072174751914</v>
      </c>
      <c r="Z5658" s="58">
        <v>0.91804834477442521</v>
      </c>
    </row>
    <row r="5659" spans="19:26" x14ac:dyDescent="0.2">
      <c r="S5659" s="58">
        <v>5.3141309957999212</v>
      </c>
      <c r="T5659" s="58">
        <v>12.76357825307586</v>
      </c>
      <c r="U5659" s="58">
        <v>4.782864488963809</v>
      </c>
      <c r="V5659" s="58">
        <v>8.9953976049734123</v>
      </c>
      <c r="W5659" s="58">
        <v>0.80988076894918559</v>
      </c>
      <c r="X5659" s="58">
        <v>0.62258188071711007</v>
      </c>
      <c r="Y5659" s="58">
        <v>0.80491703443480733</v>
      </c>
      <c r="Z5659" s="58">
        <v>0.89554725828454373</v>
      </c>
    </row>
    <row r="5660" spans="19:26" x14ac:dyDescent="0.2">
      <c r="S5660" s="58">
        <v>4.1891269854884845</v>
      </c>
      <c r="T5660" s="58">
        <v>7.6641391232024949</v>
      </c>
      <c r="U5660" s="58">
        <v>3.9161984167733421</v>
      </c>
      <c r="V5660" s="58">
        <v>8.5657949271319822</v>
      </c>
      <c r="W5660" s="58">
        <v>0.88113446351013935</v>
      </c>
      <c r="X5660" s="58">
        <v>0.74435369751688218</v>
      </c>
      <c r="Y5660" s="58">
        <v>0.83884722799983158</v>
      </c>
      <c r="Z5660" s="58">
        <v>0.92125120381511993</v>
      </c>
    </row>
    <row r="5661" spans="19:26" x14ac:dyDescent="0.2">
      <c r="S5661" s="58">
        <v>3.0154114912717551</v>
      </c>
      <c r="T5661" s="58">
        <v>4.3255480157542561</v>
      </c>
      <c r="U5661" s="58">
        <v>2.9828366225598533</v>
      </c>
      <c r="V5661" s="58">
        <v>3.9127323971829733</v>
      </c>
      <c r="W5661" s="58">
        <v>0.81587539754519744</v>
      </c>
      <c r="X5661" s="58">
        <v>0.6047899503842874</v>
      </c>
      <c r="Y5661" s="58">
        <v>0.79930256431887503</v>
      </c>
      <c r="Z5661" s="58">
        <v>0.94131913862138361</v>
      </c>
    </row>
    <row r="5662" spans="19:26" x14ac:dyDescent="0.2">
      <c r="S5662" s="58">
        <v>4.6936005582460423</v>
      </c>
      <c r="T5662" s="58">
        <v>9.4675683134401698</v>
      </c>
      <c r="U5662" s="58">
        <v>5.2359387793085324</v>
      </c>
      <c r="V5662" s="58">
        <v>11.846254024762059</v>
      </c>
      <c r="W5662" s="58">
        <v>0.79595306603294469</v>
      </c>
      <c r="X5662" s="58">
        <v>0.72384708609851367</v>
      </c>
      <c r="Y5662" s="58">
        <v>0.80145304930998607</v>
      </c>
      <c r="Z5662" s="58">
        <v>0.91313778769343334</v>
      </c>
    </row>
    <row r="5663" spans="19:26" x14ac:dyDescent="0.2">
      <c r="S5663" s="58">
        <v>5.0087038552703493</v>
      </c>
      <c r="T5663" s="58">
        <v>10.258384753300239</v>
      </c>
      <c r="U5663" s="58">
        <v>5.1041751065200138</v>
      </c>
      <c r="V5663" s="58">
        <v>10.140280574107761</v>
      </c>
      <c r="W5663" s="58">
        <v>0.82796610915682123</v>
      </c>
      <c r="X5663" s="58">
        <v>0.74776319348704856</v>
      </c>
      <c r="Y5663" s="58">
        <v>0.87367663758013248</v>
      </c>
      <c r="Z5663" s="58">
        <v>0.91919633669514156</v>
      </c>
    </row>
    <row r="5664" spans="19:26" x14ac:dyDescent="0.2">
      <c r="S5664" s="58">
        <v>6.2833185089975867</v>
      </c>
      <c r="T5664" s="58">
        <v>16.338156546500748</v>
      </c>
      <c r="U5664" s="58">
        <v>6.5391940822106314</v>
      </c>
      <c r="V5664" s="58">
        <v>15.883661044900693</v>
      </c>
      <c r="W5664" s="58">
        <v>0.73772351186644602</v>
      </c>
      <c r="X5664" s="58">
        <v>0.71529037349511915</v>
      </c>
      <c r="Y5664" s="58">
        <v>0.83814643376377707</v>
      </c>
      <c r="Z5664" s="58">
        <v>0.90375756304130928</v>
      </c>
    </row>
    <row r="5665" spans="19:26" x14ac:dyDescent="0.2">
      <c r="S5665" s="58">
        <v>5.3524275722285584</v>
      </c>
      <c r="T5665" s="58">
        <v>10.620443039044826</v>
      </c>
      <c r="U5665" s="58">
        <v>5.1324751563972919</v>
      </c>
      <c r="V5665" s="58">
        <v>10.971854869779548</v>
      </c>
      <c r="W5665" s="58">
        <v>0.69250263171571191</v>
      </c>
      <c r="X5665" s="58">
        <v>0.78517626786412154</v>
      </c>
      <c r="Y5665" s="58">
        <v>0.82575130779208872</v>
      </c>
      <c r="Z5665" s="58">
        <v>0.93653966620064277</v>
      </c>
    </row>
    <row r="5666" spans="19:26" x14ac:dyDescent="0.2">
      <c r="S5666" s="58">
        <v>4.9176372564687965</v>
      </c>
      <c r="T5666" s="58">
        <v>10.631028514847646</v>
      </c>
      <c r="U5666" s="58">
        <v>4.6760408485301612</v>
      </c>
      <c r="V5666" s="58">
        <v>9.6129847925281684</v>
      </c>
      <c r="W5666" s="58">
        <v>0.80245831667852952</v>
      </c>
      <c r="X5666" s="58">
        <v>0.69711761399516481</v>
      </c>
      <c r="Y5666" s="58">
        <v>0.79719664269298729</v>
      </c>
      <c r="Z5666" s="58">
        <v>0.90524616900784349</v>
      </c>
    </row>
    <row r="5667" spans="19:26" x14ac:dyDescent="0.2">
      <c r="S5667" s="58">
        <v>6.6075344831553799</v>
      </c>
      <c r="T5667" s="58">
        <v>24.532964987856392</v>
      </c>
      <c r="U5667" s="58">
        <v>6.3141305227499647</v>
      </c>
      <c r="V5667" s="58">
        <v>26.248340514853815</v>
      </c>
      <c r="W5667" s="58">
        <v>0.85944494737513932</v>
      </c>
      <c r="X5667" s="58">
        <v>0.71539655039103134</v>
      </c>
      <c r="Y5667" s="58">
        <v>0.84852330106422891</v>
      </c>
      <c r="Z5667" s="58">
        <v>0.88603840196765304</v>
      </c>
    </row>
    <row r="5668" spans="19:26" x14ac:dyDescent="0.2">
      <c r="S5668" s="58">
        <v>4.8194740440708284</v>
      </c>
      <c r="T5668" s="58">
        <v>9.9219990318073119</v>
      </c>
      <c r="U5668" s="58">
        <v>4.9752864053727093</v>
      </c>
      <c r="V5668" s="58">
        <v>9.041728845978156</v>
      </c>
      <c r="W5668" s="58">
        <v>0.79519046508261193</v>
      </c>
      <c r="X5668" s="58">
        <v>0.60114359814301666</v>
      </c>
      <c r="Y5668" s="58">
        <v>0.80854701419381236</v>
      </c>
      <c r="Z5668" s="58">
        <v>0.90347519017802336</v>
      </c>
    </row>
    <row r="5669" spans="19:26" x14ac:dyDescent="0.2">
      <c r="S5669" s="58">
        <v>4.4041584233531896</v>
      </c>
      <c r="T5669" s="58">
        <v>7.9753966532290885</v>
      </c>
      <c r="U5669" s="58">
        <v>4.2468601159250348</v>
      </c>
      <c r="V5669" s="58">
        <v>7.6168657793160834</v>
      </c>
      <c r="W5669" s="58">
        <v>0.79981769238387113</v>
      </c>
      <c r="X5669" s="58">
        <v>0.54409875582922995</v>
      </c>
      <c r="Y5669" s="58">
        <v>0.84316291014001021</v>
      </c>
      <c r="Z5669" s="58">
        <v>0.91123747689389856</v>
      </c>
    </row>
    <row r="5670" spans="19:26" x14ac:dyDescent="0.2">
      <c r="S5670" s="58">
        <v>4.2452253727512543</v>
      </c>
      <c r="T5670" s="58">
        <v>7.8228433825212749</v>
      </c>
      <c r="U5670" s="58">
        <v>3.5452746585859756</v>
      </c>
      <c r="V5670" s="58">
        <v>7.616903027915332</v>
      </c>
      <c r="W5670" s="58">
        <v>0.7763534948412899</v>
      </c>
      <c r="X5670" s="58">
        <v>0.71938062796019264</v>
      </c>
      <c r="Y5670" s="58">
        <v>0.77562303844414382</v>
      </c>
      <c r="Z5670" s="58">
        <v>0.91924106236370828</v>
      </c>
    </row>
    <row r="5671" spans="19:26" x14ac:dyDescent="0.2">
      <c r="S5671" s="58">
        <v>5.4578284105230654</v>
      </c>
      <c r="T5671" s="58">
        <v>11.126384827600683</v>
      </c>
      <c r="U5671" s="58">
        <v>5.7537253914003301</v>
      </c>
      <c r="V5671" s="58">
        <v>15.173607007974113</v>
      </c>
      <c r="W5671" s="58">
        <v>0.73372244527630759</v>
      </c>
      <c r="X5671" s="58">
        <v>0.68370723655137522</v>
      </c>
      <c r="Y5671" s="58">
        <v>0.86569393000555794</v>
      </c>
      <c r="Z5671" s="58">
        <v>0.92262102871992957</v>
      </c>
    </row>
    <row r="5672" spans="19:26" x14ac:dyDescent="0.2">
      <c r="S5672" s="58">
        <v>4.3152091563821866</v>
      </c>
      <c r="T5672" s="58">
        <v>7.6355888728127201</v>
      </c>
      <c r="U5672" s="58">
        <v>4.2252770472038153</v>
      </c>
      <c r="V5672" s="58">
        <v>8.0836115465247271</v>
      </c>
      <c r="W5672" s="58">
        <v>0.83893025959328404</v>
      </c>
      <c r="X5672" s="58">
        <v>0.65660593788416199</v>
      </c>
      <c r="Y5672" s="58">
        <v>0.88123817905910518</v>
      </c>
      <c r="Z5672" s="58">
        <v>0.92617703688086495</v>
      </c>
    </row>
    <row r="5673" spans="19:26" x14ac:dyDescent="0.2">
      <c r="S5673" s="58">
        <v>8.2683204027238357</v>
      </c>
      <c r="T5673" s="58">
        <v>54.392888298134203</v>
      </c>
      <c r="U5673" s="58">
        <v>7.3906868270504322</v>
      </c>
      <c r="V5673" s="58">
        <v>48.592821015075884</v>
      </c>
      <c r="W5673" s="58">
        <v>0.73630549973533777</v>
      </c>
      <c r="X5673" s="58">
        <v>0.80759737654637354</v>
      </c>
      <c r="Y5673" s="58">
        <v>0.81267566646750133</v>
      </c>
      <c r="Z5673" s="58">
        <v>0.880169555730557</v>
      </c>
    </row>
    <row r="5674" spans="19:26" x14ac:dyDescent="0.2">
      <c r="S5674" s="58">
        <v>3.3343041819824117</v>
      </c>
      <c r="T5674" s="58">
        <v>5.0589115947680039</v>
      </c>
      <c r="U5674" s="58">
        <v>3.2044253917829697</v>
      </c>
      <c r="V5674" s="58">
        <v>4.9678522355243002</v>
      </c>
      <c r="W5674" s="58">
        <v>0.81168152050530229</v>
      </c>
      <c r="X5674" s="58">
        <v>0.68387084318459435</v>
      </c>
      <c r="Y5674" s="58">
        <v>0.80457355877024461</v>
      </c>
      <c r="Z5674" s="58">
        <v>0.94354760607371679</v>
      </c>
    </row>
    <row r="5675" spans="19:26" x14ac:dyDescent="0.2">
      <c r="S5675" s="58">
        <v>3.4333932589144451</v>
      </c>
      <c r="T5675" s="58">
        <v>5.3365091099100717</v>
      </c>
      <c r="U5675" s="58">
        <v>3.5099854461867968</v>
      </c>
      <c r="V5675" s="58">
        <v>5.6396791438746323</v>
      </c>
      <c r="W5675" s="58">
        <v>0.80983166771881732</v>
      </c>
      <c r="X5675" s="58">
        <v>0.71439401000657743</v>
      </c>
      <c r="Y5675" s="58">
        <v>0.79514526561116805</v>
      </c>
      <c r="Z5675" s="58">
        <v>0.94112169766073861</v>
      </c>
    </row>
    <row r="5676" spans="19:26" x14ac:dyDescent="0.2">
      <c r="S5676" s="58">
        <v>4.112477874980021</v>
      </c>
      <c r="T5676" s="58">
        <v>7.127441284934525</v>
      </c>
      <c r="U5676" s="58">
        <v>4.1793741343172268</v>
      </c>
      <c r="V5676" s="58">
        <v>7.0543243428954421</v>
      </c>
      <c r="W5676" s="58">
        <v>0.79506760954817635</v>
      </c>
      <c r="X5676" s="58">
        <v>0.78099703189558456</v>
      </c>
      <c r="Y5676" s="58">
        <v>0.82174874458562563</v>
      </c>
      <c r="Z5676" s="58">
        <v>0.93865269441384425</v>
      </c>
    </row>
    <row r="5677" spans="19:26" x14ac:dyDescent="0.2">
      <c r="S5677" s="58">
        <v>5.1232135761450168</v>
      </c>
      <c r="T5677" s="58">
        <v>12.540834322059137</v>
      </c>
      <c r="U5677" s="58">
        <v>4.5777655022575363</v>
      </c>
      <c r="V5677" s="58">
        <v>10.514235666145433</v>
      </c>
      <c r="W5677" s="58">
        <v>0.86839249600480839</v>
      </c>
      <c r="X5677" s="58">
        <v>0.69943521727001201</v>
      </c>
      <c r="Y5677" s="58">
        <v>0.79952877752852325</v>
      </c>
      <c r="Z5677" s="58">
        <v>0.89534514272633436</v>
      </c>
    </row>
    <row r="5678" spans="19:26" x14ac:dyDescent="0.2">
      <c r="S5678" s="58">
        <v>5.3644977982004001</v>
      </c>
      <c r="T5678" s="58">
        <v>10.111758893219571</v>
      </c>
      <c r="U5678" s="58">
        <v>4.8446922986229781</v>
      </c>
      <c r="V5678" s="58">
        <v>9.3079505581173407</v>
      </c>
      <c r="W5678" s="58">
        <v>0.68641753171104691</v>
      </c>
      <c r="X5678" s="58">
        <v>0.69461277906012497</v>
      </c>
      <c r="Y5678" s="58">
        <v>0.85976577329145687</v>
      </c>
      <c r="Z5678" s="58">
        <v>0.93952558730955305</v>
      </c>
    </row>
    <row r="5679" spans="19:26" x14ac:dyDescent="0.2">
      <c r="S5679" s="58">
        <v>6.0044035653382108</v>
      </c>
      <c r="T5679" s="58">
        <v>15.625863406583486</v>
      </c>
      <c r="U5679" s="58">
        <v>5.9969433952464426</v>
      </c>
      <c r="V5679" s="58">
        <v>15.685125830292932</v>
      </c>
      <c r="W5679" s="58">
        <v>0.78011115747931348</v>
      </c>
      <c r="X5679" s="58">
        <v>0.70444555273845033</v>
      </c>
      <c r="Y5679" s="58">
        <v>0.8413445209025453</v>
      </c>
      <c r="Z5679" s="58">
        <v>0.90052447740537533</v>
      </c>
    </row>
    <row r="5680" spans="19:26" x14ac:dyDescent="0.2">
      <c r="S5680" s="58">
        <v>4.4562595933585554</v>
      </c>
      <c r="T5680" s="58">
        <v>7.8921704643397739</v>
      </c>
      <c r="U5680" s="58">
        <v>3.9814305590891612</v>
      </c>
      <c r="V5680" s="58">
        <v>7.6053349012996474</v>
      </c>
      <c r="W5680" s="58">
        <v>0.736566690980199</v>
      </c>
      <c r="X5680" s="58">
        <v>0.58662572892152165</v>
      </c>
      <c r="Y5680" s="58">
        <v>0.8224027323311951</v>
      </c>
      <c r="Z5680" s="58">
        <v>0.92211430882750822</v>
      </c>
    </row>
    <row r="5681" spans="19:26" x14ac:dyDescent="0.2">
      <c r="S5681" s="58">
        <v>4.0162849840045123</v>
      </c>
      <c r="T5681" s="58">
        <v>6.6780219880910838</v>
      </c>
      <c r="U5681" s="58">
        <v>4.1657562236385459</v>
      </c>
      <c r="V5681" s="58">
        <v>10.989938563916473</v>
      </c>
      <c r="W5681" s="58">
        <v>0.75037757298362506</v>
      </c>
      <c r="X5681" s="58">
        <v>0.80831721998360517</v>
      </c>
      <c r="Y5681" s="58">
        <v>0.8127741060989313</v>
      </c>
      <c r="Z5681" s="58">
        <v>0.95477125144109265</v>
      </c>
    </row>
    <row r="5682" spans="19:26" x14ac:dyDescent="0.2">
      <c r="S5682" s="58">
        <v>2.9663192670593279</v>
      </c>
      <c r="T5682" s="58">
        <v>4.1433664219830613</v>
      </c>
      <c r="U5682" s="58">
        <v>3.0268368246120616</v>
      </c>
      <c r="V5682" s="58">
        <v>3.9199328646106006</v>
      </c>
      <c r="W5682" s="58">
        <v>0.78715099017385615</v>
      </c>
      <c r="X5682" s="58">
        <v>0.56006472846449096</v>
      </c>
      <c r="Y5682" s="58">
        <v>0.82150051203691421</v>
      </c>
      <c r="Z5682" s="58">
        <v>0.94982960543743189</v>
      </c>
    </row>
    <row r="5683" spans="19:26" x14ac:dyDescent="0.2">
      <c r="S5683" s="58">
        <v>3.943759698439588</v>
      </c>
      <c r="T5683" s="58">
        <v>6.3691099752683868</v>
      </c>
      <c r="U5683" s="58">
        <v>4.1226094736708854</v>
      </c>
      <c r="V5683" s="58">
        <v>7.0392804754099298</v>
      </c>
      <c r="W5683" s="58">
        <v>0.71464692746613268</v>
      </c>
      <c r="X5683" s="58">
        <v>0.70896932111916044</v>
      </c>
      <c r="Y5683" s="58">
        <v>0.80089116443447128</v>
      </c>
      <c r="Z5683" s="58">
        <v>0.95190915849664937</v>
      </c>
    </row>
    <row r="5684" spans="19:26" x14ac:dyDescent="0.2">
      <c r="S5684" s="58">
        <v>3.491071196312006</v>
      </c>
      <c r="T5684" s="58">
        <v>5.5098904997067235</v>
      </c>
      <c r="U5684" s="58">
        <v>3.6326318434090124</v>
      </c>
      <c r="V5684" s="58">
        <v>6.8590691678512075</v>
      </c>
      <c r="W5684" s="58">
        <v>0.86519157826251536</v>
      </c>
      <c r="X5684" s="58">
        <v>0.75647414512311828</v>
      </c>
      <c r="Y5684" s="58">
        <v>0.82486524745470802</v>
      </c>
      <c r="Z5684" s="58">
        <v>0.94207064686516317</v>
      </c>
    </row>
    <row r="5685" spans="19:26" x14ac:dyDescent="0.2">
      <c r="S5685" s="58">
        <v>5.6912962203326387</v>
      </c>
      <c r="T5685" s="58">
        <v>13.888101790959793</v>
      </c>
      <c r="U5685" s="58">
        <v>6.4332572246661304</v>
      </c>
      <c r="V5685" s="58">
        <v>20.195881959075145</v>
      </c>
      <c r="W5685" s="58">
        <v>0.77608856807321258</v>
      </c>
      <c r="X5685" s="58">
        <v>0.71505984157684233</v>
      </c>
      <c r="Y5685" s="58">
        <v>0.82693169860735849</v>
      </c>
      <c r="Z5685" s="58">
        <v>0.90370636680847183</v>
      </c>
    </row>
    <row r="5686" spans="19:26" x14ac:dyDescent="0.2">
      <c r="S5686" s="58">
        <v>3.9058761229261996</v>
      </c>
      <c r="T5686" s="58">
        <v>6.384581914233479</v>
      </c>
      <c r="U5686" s="58">
        <v>3.9132966283087485</v>
      </c>
      <c r="V5686" s="58">
        <v>6.3884684992858993</v>
      </c>
      <c r="W5686" s="58">
        <v>0.70647282681441792</v>
      </c>
      <c r="X5686" s="58">
        <v>0.62768727877319508</v>
      </c>
      <c r="Y5686" s="58">
        <v>0.77196440861301996</v>
      </c>
      <c r="Z5686" s="58">
        <v>0.93371353756418352</v>
      </c>
    </row>
    <row r="5687" spans="19:26" x14ac:dyDescent="0.2">
      <c r="S5687" s="58">
        <v>7.3651022536058441</v>
      </c>
      <c r="T5687" s="58">
        <v>45.902501778572699</v>
      </c>
      <c r="U5687" s="58">
        <v>7.4603523924298836</v>
      </c>
      <c r="V5687" s="58">
        <v>34.078159949717154</v>
      </c>
      <c r="W5687" s="58">
        <v>0.848701761634304</v>
      </c>
      <c r="X5687" s="58">
        <v>0.72356868703839627</v>
      </c>
      <c r="Y5687" s="58">
        <v>0.82302761873010966</v>
      </c>
      <c r="Z5687" s="58">
        <v>0.87773844483580399</v>
      </c>
    </row>
    <row r="5688" spans="19:26" x14ac:dyDescent="0.2">
      <c r="S5688" s="58">
        <v>3.6317757286726482</v>
      </c>
      <c r="T5688" s="58">
        <v>5.9022660523429966</v>
      </c>
      <c r="U5688" s="58">
        <v>3.8785272511763131</v>
      </c>
      <c r="V5688" s="58">
        <v>5.9833227175902444</v>
      </c>
      <c r="W5688" s="58">
        <v>0.83486624096907147</v>
      </c>
      <c r="X5688" s="58">
        <v>0.60001092818717328</v>
      </c>
      <c r="Y5688" s="58">
        <v>0.80479087489455403</v>
      </c>
      <c r="Z5688" s="58">
        <v>0.92008118979124465</v>
      </c>
    </row>
    <row r="5689" spans="19:26" x14ac:dyDescent="0.2">
      <c r="S5689" s="58">
        <v>3.5026636300522713</v>
      </c>
      <c r="T5689" s="58">
        <v>5.5238644299330417</v>
      </c>
      <c r="U5689" s="58">
        <v>3.6746349256154072</v>
      </c>
      <c r="V5689" s="58">
        <v>6.1743488245138591</v>
      </c>
      <c r="W5689" s="58">
        <v>0.83163499959166232</v>
      </c>
      <c r="X5689" s="58">
        <v>0.71956014755049691</v>
      </c>
      <c r="Y5689" s="58">
        <v>0.80830660294543366</v>
      </c>
      <c r="Z5689" s="58">
        <v>0.93896994171116066</v>
      </c>
    </row>
    <row r="5690" spans="19:26" x14ac:dyDescent="0.2">
      <c r="S5690" s="58">
        <v>5.464314385023374</v>
      </c>
      <c r="T5690" s="58">
        <v>12.735976334584318</v>
      </c>
      <c r="U5690" s="58">
        <v>6.2486174316565428</v>
      </c>
      <c r="V5690" s="58">
        <v>16.093018394250329</v>
      </c>
      <c r="W5690" s="58">
        <v>0.80473707810697603</v>
      </c>
      <c r="X5690" s="58">
        <v>0.65427793421320568</v>
      </c>
      <c r="Y5690" s="58">
        <v>0.84189009907027723</v>
      </c>
      <c r="Z5690" s="58">
        <v>0.90193424426252089</v>
      </c>
    </row>
    <row r="5691" spans="19:26" x14ac:dyDescent="0.2">
      <c r="S5691" s="58">
        <v>3.1657165897497928</v>
      </c>
      <c r="T5691" s="58">
        <v>4.6839599403270977</v>
      </c>
      <c r="U5691" s="58">
        <v>3.0797536175351459</v>
      </c>
      <c r="V5691" s="58">
        <v>4.7087851124114906</v>
      </c>
      <c r="W5691" s="58">
        <v>0.85396006670086677</v>
      </c>
      <c r="X5691" s="58">
        <v>0.63530549243334056</v>
      </c>
      <c r="Y5691" s="58">
        <v>0.81846249543098526</v>
      </c>
      <c r="Z5691" s="58">
        <v>0.93852977159223527</v>
      </c>
    </row>
    <row r="5692" spans="19:26" x14ac:dyDescent="0.2">
      <c r="S5692" s="58">
        <v>3.4590686446449901</v>
      </c>
      <c r="T5692" s="58">
        <v>5.4239618208937932</v>
      </c>
      <c r="U5692" s="58">
        <v>3.7551726908326395</v>
      </c>
      <c r="V5692" s="58">
        <v>5.022232475822519</v>
      </c>
      <c r="W5692" s="58">
        <v>0.87275881755224727</v>
      </c>
      <c r="X5692" s="58">
        <v>0.60342053253091354</v>
      </c>
      <c r="Y5692" s="58">
        <v>0.82979939605150055</v>
      </c>
      <c r="Z5692" s="58">
        <v>0.92512398607057311</v>
      </c>
    </row>
    <row r="5693" spans="19:26" x14ac:dyDescent="0.2">
      <c r="S5693" s="58">
        <v>3.6990137634177991</v>
      </c>
      <c r="T5693" s="58">
        <v>5.9061784814281095</v>
      </c>
      <c r="U5693" s="58">
        <v>4.6335984655080447</v>
      </c>
      <c r="V5693" s="58">
        <v>7.2109172121509264</v>
      </c>
      <c r="W5693" s="58">
        <v>0.78551886958247052</v>
      </c>
      <c r="X5693" s="58">
        <v>0.70004290822167892</v>
      </c>
      <c r="Y5693" s="58">
        <v>0.81542311586056537</v>
      </c>
      <c r="Z5693" s="58">
        <v>0.94284803117868043</v>
      </c>
    </row>
    <row r="5694" spans="19:26" x14ac:dyDescent="0.2">
      <c r="S5694" s="58">
        <v>4.2943959563997538</v>
      </c>
      <c r="T5694" s="58">
        <v>8.0500082946515743</v>
      </c>
      <c r="U5694" s="58">
        <v>4.73309827206824</v>
      </c>
      <c r="V5694" s="58">
        <v>9.990770230444884</v>
      </c>
      <c r="W5694" s="58">
        <v>0.78926007394648734</v>
      </c>
      <c r="X5694" s="58">
        <v>0.71983529938572333</v>
      </c>
      <c r="Y5694" s="58">
        <v>0.7792014310451747</v>
      </c>
      <c r="Z5694" s="58">
        <v>0.91680062515340821</v>
      </c>
    </row>
    <row r="5695" spans="19:26" x14ac:dyDescent="0.2">
      <c r="S5695" s="58">
        <v>6.1566371898036891</v>
      </c>
      <c r="T5695" s="58">
        <v>17.527679434918998</v>
      </c>
      <c r="U5695" s="58">
        <v>6.8575893616746404</v>
      </c>
      <c r="V5695" s="58">
        <v>23.227146832171478</v>
      </c>
      <c r="W5695" s="58">
        <v>0.7341419586117337</v>
      </c>
      <c r="X5695" s="58">
        <v>0.77033623308230748</v>
      </c>
      <c r="Y5695" s="58">
        <v>0.78572367900640394</v>
      </c>
      <c r="Z5695" s="58">
        <v>0.89826993020089596</v>
      </c>
    </row>
    <row r="5696" spans="19:26" x14ac:dyDescent="0.2">
      <c r="S5696" s="58">
        <v>4.3498305003070517</v>
      </c>
      <c r="T5696" s="58">
        <v>8.1366563349781469</v>
      </c>
      <c r="U5696" s="58">
        <v>4.4843452219899405</v>
      </c>
      <c r="V5696" s="58">
        <v>8.7779273831249789</v>
      </c>
      <c r="W5696" s="58">
        <v>0.83651866442149014</v>
      </c>
      <c r="X5696" s="58">
        <v>0.73742607404342675</v>
      </c>
      <c r="Y5696" s="58">
        <v>0.82474743928020877</v>
      </c>
      <c r="Z5696" s="58">
        <v>0.92051484156270102</v>
      </c>
    </row>
    <row r="5697" spans="19:26" x14ac:dyDescent="0.2">
      <c r="S5697" s="58">
        <v>5.106092771738262</v>
      </c>
      <c r="T5697" s="58">
        <v>11.387014069754992</v>
      </c>
      <c r="U5697" s="58">
        <v>4.918790414231923</v>
      </c>
      <c r="V5697" s="58">
        <v>10.862895242850918</v>
      </c>
      <c r="W5697" s="58">
        <v>0.82810817953969751</v>
      </c>
      <c r="X5697" s="58">
        <v>0.70906100948021433</v>
      </c>
      <c r="Y5697" s="58">
        <v>0.82739678582896681</v>
      </c>
      <c r="Z5697" s="58">
        <v>0.90526132510029933</v>
      </c>
    </row>
    <row r="5698" spans="19:26" x14ac:dyDescent="0.2">
      <c r="S5698" s="58">
        <v>6.5733035746352071</v>
      </c>
      <c r="T5698" s="58">
        <v>23.406853317305721</v>
      </c>
      <c r="U5698" s="58">
        <v>6.3840273069808742</v>
      </c>
      <c r="V5698" s="58">
        <v>21.233220347374537</v>
      </c>
      <c r="W5698" s="58">
        <v>0.79855788260251315</v>
      </c>
      <c r="X5698" s="58">
        <v>0.72460838951715878</v>
      </c>
      <c r="Y5698" s="58">
        <v>0.81266471348457581</v>
      </c>
      <c r="Z5698" s="58">
        <v>0.88764881495450887</v>
      </c>
    </row>
    <row r="5699" spans="19:26" x14ac:dyDescent="0.2">
      <c r="S5699" s="58">
        <v>6.695019089079608</v>
      </c>
      <c r="T5699" s="58">
        <v>19.19034477695406</v>
      </c>
      <c r="U5699" s="58">
        <v>6.690546598651018</v>
      </c>
      <c r="V5699" s="58">
        <v>16.615198272905975</v>
      </c>
      <c r="W5699" s="58">
        <v>0.70727825865772243</v>
      </c>
      <c r="X5699" s="58">
        <v>0.72822386962806285</v>
      </c>
      <c r="Y5699" s="58">
        <v>0.81463540414051983</v>
      </c>
      <c r="Z5699" s="58">
        <v>0.89997169555472967</v>
      </c>
    </row>
    <row r="5700" spans="19:26" x14ac:dyDescent="0.2">
      <c r="S5700" s="58">
        <v>6.9272105436278997</v>
      </c>
      <c r="T5700" s="58">
        <v>27.264770319662532</v>
      </c>
      <c r="U5700" s="58">
        <v>6.5420880724790589</v>
      </c>
      <c r="V5700" s="58">
        <v>31.089276211023655</v>
      </c>
      <c r="W5700" s="58">
        <v>0.78144716861607133</v>
      </c>
      <c r="X5700" s="58">
        <v>0.70272464762257791</v>
      </c>
      <c r="Y5700" s="58">
        <v>0.81321918786074832</v>
      </c>
      <c r="Z5700" s="58">
        <v>0.88526066952840488</v>
      </c>
    </row>
    <row r="5701" spans="19:26" x14ac:dyDescent="0.2">
      <c r="S5701" s="58">
        <v>4.9847178796889811</v>
      </c>
      <c r="T5701" s="58">
        <v>10.372023938267402</v>
      </c>
      <c r="U5701" s="58">
        <v>4.7561449240138645</v>
      </c>
      <c r="V5701" s="58">
        <v>9.1763226247732828</v>
      </c>
      <c r="W5701" s="58">
        <v>0.81384426500270979</v>
      </c>
      <c r="X5701" s="58">
        <v>0.73167309760215726</v>
      </c>
      <c r="Y5701" s="58">
        <v>0.84467149758507254</v>
      </c>
      <c r="Z5701" s="58">
        <v>0.91464772296609143</v>
      </c>
    </row>
    <row r="5702" spans="19:26" x14ac:dyDescent="0.2">
      <c r="S5702" s="58">
        <v>4.03404572118753</v>
      </c>
      <c r="T5702" s="58">
        <v>7.4205782224454069</v>
      </c>
      <c r="U5702" s="58">
        <v>4.3712973430014372</v>
      </c>
      <c r="V5702" s="58">
        <v>9.673186724145248</v>
      </c>
      <c r="W5702" s="58">
        <v>0.86257023626431606</v>
      </c>
      <c r="X5702" s="58">
        <v>0.70720824555330974</v>
      </c>
      <c r="Y5702" s="58">
        <v>0.78199188687319554</v>
      </c>
      <c r="Z5702" s="58">
        <v>0.91137587615460169</v>
      </c>
    </row>
    <row r="5703" spans="19:26" x14ac:dyDescent="0.2">
      <c r="S5703" s="58">
        <v>3.0493490725709811</v>
      </c>
      <c r="T5703" s="58">
        <v>4.2811720694377593</v>
      </c>
      <c r="U5703" s="58">
        <v>2.7545539345880612</v>
      </c>
      <c r="V5703" s="58">
        <v>4.2252374649661606</v>
      </c>
      <c r="W5703" s="58">
        <v>0.74350132734682972</v>
      </c>
      <c r="X5703" s="58">
        <v>0.54599715550169625</v>
      </c>
      <c r="Y5703" s="58">
        <v>0.80722698520084835</v>
      </c>
      <c r="Z5703" s="58">
        <v>0.95107781709072237</v>
      </c>
    </row>
    <row r="5704" spans="19:26" x14ac:dyDescent="0.2">
      <c r="S5704" s="58">
        <v>4.7144664101770761</v>
      </c>
      <c r="T5704" s="58">
        <v>9.625646573088483</v>
      </c>
      <c r="U5704" s="58">
        <v>4.958648218586462</v>
      </c>
      <c r="V5704" s="58">
        <v>9.3951082301795577</v>
      </c>
      <c r="W5704" s="58">
        <v>0.84264813402868788</v>
      </c>
      <c r="X5704" s="58">
        <v>0.67100188673733951</v>
      </c>
      <c r="Y5704" s="58">
        <v>0.828363226355327</v>
      </c>
      <c r="Z5704" s="58">
        <v>0.9077336262006277</v>
      </c>
    </row>
    <row r="5705" spans="19:26" x14ac:dyDescent="0.2">
      <c r="S5705" s="58">
        <v>5.7898071251234198</v>
      </c>
      <c r="T5705" s="58">
        <v>13.090039170392801</v>
      </c>
      <c r="U5705" s="58">
        <v>5.6860321907487608</v>
      </c>
      <c r="V5705" s="58">
        <v>15.823148726508057</v>
      </c>
      <c r="W5705" s="58">
        <v>0.75416131002804043</v>
      </c>
      <c r="X5705" s="58">
        <v>0.72831667544075562</v>
      </c>
      <c r="Y5705" s="58">
        <v>0.86417830340652524</v>
      </c>
      <c r="Z5705" s="58">
        <v>0.91479917504405617</v>
      </c>
    </row>
    <row r="5706" spans="19:26" x14ac:dyDescent="0.2">
      <c r="S5706" s="58">
        <v>6.186071239424189</v>
      </c>
      <c r="T5706" s="58">
        <v>16.993135900625301</v>
      </c>
      <c r="U5706" s="58">
        <v>6.3806210188807153</v>
      </c>
      <c r="V5706" s="58">
        <v>15.692120425227339</v>
      </c>
      <c r="W5706" s="58">
        <v>0.764481944611209</v>
      </c>
      <c r="X5706" s="58">
        <v>0.6681969399345602</v>
      </c>
      <c r="Y5706" s="58">
        <v>0.8274372769903815</v>
      </c>
      <c r="Z5706" s="58">
        <v>0.89612431563415773</v>
      </c>
    </row>
    <row r="5707" spans="19:26" x14ac:dyDescent="0.2">
      <c r="S5707" s="58">
        <v>4.3209607250099689</v>
      </c>
      <c r="T5707" s="58">
        <v>7.5580970756558488</v>
      </c>
      <c r="U5707" s="58">
        <v>4.4178209253689493</v>
      </c>
      <c r="V5707" s="58">
        <v>6.0159526544239759</v>
      </c>
      <c r="W5707" s="58">
        <v>0.77733817911317127</v>
      </c>
      <c r="X5707" s="58">
        <v>0.66534482145453788</v>
      </c>
      <c r="Y5707" s="58">
        <v>0.84436854517551552</v>
      </c>
      <c r="Z5707" s="58">
        <v>0.93072376524254008</v>
      </c>
    </row>
    <row r="5708" spans="19:26" x14ac:dyDescent="0.2">
      <c r="S5708" s="58">
        <v>6.0038488907170349</v>
      </c>
      <c r="T5708" s="58">
        <v>15.316605612435369</v>
      </c>
      <c r="U5708" s="58">
        <v>6.3189097814656909</v>
      </c>
      <c r="V5708" s="58">
        <v>12.610985589005075</v>
      </c>
      <c r="W5708" s="58">
        <v>0.70441777513098747</v>
      </c>
      <c r="X5708" s="58">
        <v>0.64358529931620168</v>
      </c>
      <c r="Y5708" s="58">
        <v>0.78411832859096109</v>
      </c>
      <c r="Z5708" s="58">
        <v>0.8987221176413398</v>
      </c>
    </row>
    <row r="5709" spans="19:26" x14ac:dyDescent="0.2">
      <c r="S5709" s="58">
        <v>3.644544935728625</v>
      </c>
      <c r="T5709" s="58">
        <v>5.855440711415838</v>
      </c>
      <c r="U5709" s="58">
        <v>3.6209131491059336</v>
      </c>
      <c r="V5709" s="58">
        <v>5.5026526859452245</v>
      </c>
      <c r="W5709" s="58">
        <v>0.84220236939826765</v>
      </c>
      <c r="X5709" s="58">
        <v>0.66730681341464781</v>
      </c>
      <c r="Y5709" s="58">
        <v>0.83107516016261085</v>
      </c>
      <c r="Z5709" s="58">
        <v>0.9328277138491281</v>
      </c>
    </row>
    <row r="5710" spans="19:26" x14ac:dyDescent="0.2">
      <c r="S5710" s="58">
        <v>3.2384453189273112</v>
      </c>
      <c r="T5710" s="58">
        <v>4.7969839264853116</v>
      </c>
      <c r="U5710" s="58">
        <v>3.5957639172927345</v>
      </c>
      <c r="V5710" s="58">
        <v>4.1571920468848012</v>
      </c>
      <c r="W5710" s="58">
        <v>0.80006335875859047</v>
      </c>
      <c r="X5710" s="58">
        <v>0.50878133967764183</v>
      </c>
      <c r="Y5710" s="58">
        <v>0.80765125569741769</v>
      </c>
      <c r="Z5710" s="58">
        <v>0.92521157681739563</v>
      </c>
    </row>
    <row r="5711" spans="19:26" x14ac:dyDescent="0.2">
      <c r="S5711" s="58">
        <v>3.9390800481774324</v>
      </c>
      <c r="T5711" s="58">
        <v>6.9925802560084769</v>
      </c>
      <c r="U5711" s="58">
        <v>4.0136139738795826</v>
      </c>
      <c r="V5711" s="58">
        <v>8.072425084932199</v>
      </c>
      <c r="W5711" s="58">
        <v>0.83346322561184027</v>
      </c>
      <c r="X5711" s="58">
        <v>0.6498449204246346</v>
      </c>
      <c r="Y5711" s="58">
        <v>0.77875738927061877</v>
      </c>
      <c r="Z5711" s="58">
        <v>0.91190529028511746</v>
      </c>
    </row>
    <row r="5712" spans="19:26" x14ac:dyDescent="0.2">
      <c r="S5712" s="58">
        <v>3.9110574542809777</v>
      </c>
      <c r="T5712" s="58">
        <v>6.5365687549734535</v>
      </c>
      <c r="U5712" s="58">
        <v>3.8105506880772224</v>
      </c>
      <c r="V5712" s="58">
        <v>6.3746922977014826</v>
      </c>
      <c r="W5712" s="58">
        <v>0.85872397447261017</v>
      </c>
      <c r="X5712" s="58">
        <v>0.75594498328055715</v>
      </c>
      <c r="Y5712" s="58">
        <v>0.86408109258694688</v>
      </c>
      <c r="Z5712" s="58">
        <v>0.94059148193984909</v>
      </c>
    </row>
    <row r="5713" spans="19:26" x14ac:dyDescent="0.2">
      <c r="S5713" s="58">
        <v>3.8118781698705617</v>
      </c>
      <c r="T5713" s="58">
        <v>6.3686221913771623</v>
      </c>
      <c r="U5713" s="58">
        <v>3.8329445418949391</v>
      </c>
      <c r="V5713" s="58">
        <v>5.7898209926747972</v>
      </c>
      <c r="W5713" s="58">
        <v>0.86442520908144005</v>
      </c>
      <c r="X5713" s="58">
        <v>0.74666955345517194</v>
      </c>
      <c r="Y5713" s="58">
        <v>0.83856892427933249</v>
      </c>
      <c r="Z5713" s="58">
        <v>0.93452460201577203</v>
      </c>
    </row>
    <row r="5714" spans="19:26" x14ac:dyDescent="0.2">
      <c r="S5714" s="58">
        <v>4.3242684665903157</v>
      </c>
      <c r="T5714" s="58">
        <v>7.4831208121567254</v>
      </c>
      <c r="U5714" s="58">
        <v>4.6094853914296481</v>
      </c>
      <c r="V5714" s="58">
        <v>8.2117060547644343</v>
      </c>
      <c r="W5714" s="58">
        <v>0.74033322540046109</v>
      </c>
      <c r="X5714" s="58">
        <v>0.71548657886558931</v>
      </c>
      <c r="Y5714" s="58">
        <v>0.82408944561386888</v>
      </c>
      <c r="Z5714" s="58">
        <v>0.94032838700342569</v>
      </c>
    </row>
    <row r="5715" spans="19:26" x14ac:dyDescent="0.2">
      <c r="S5715" s="58">
        <v>4.8854274413058389</v>
      </c>
      <c r="T5715" s="58">
        <v>8.8539497676375056</v>
      </c>
      <c r="U5715" s="58">
        <v>5.0064062858785663</v>
      </c>
      <c r="V5715" s="58">
        <v>8.688723391037712</v>
      </c>
      <c r="W5715" s="58">
        <v>0.70945593279802632</v>
      </c>
      <c r="X5715" s="58">
        <v>0.70290881316772469</v>
      </c>
      <c r="Y5715" s="58">
        <v>0.84872611412024201</v>
      </c>
      <c r="Z5715" s="58">
        <v>0.94090479494541579</v>
      </c>
    </row>
    <row r="5716" spans="19:26" x14ac:dyDescent="0.2">
      <c r="S5716" s="58">
        <v>4.4652400664693177</v>
      </c>
      <c r="T5716" s="58">
        <v>8.2180038180314323</v>
      </c>
      <c r="U5716" s="58">
        <v>3.6797619743573544</v>
      </c>
      <c r="V5716" s="58">
        <v>6.8930663363053979</v>
      </c>
      <c r="W5716" s="58">
        <v>0.79479782982636227</v>
      </c>
      <c r="X5716" s="58">
        <v>0.75940908996157896</v>
      </c>
      <c r="Y5716" s="58">
        <v>0.835482602212267</v>
      </c>
      <c r="Z5716" s="58">
        <v>0.930478371091083</v>
      </c>
    </row>
    <row r="5717" spans="19:26" x14ac:dyDescent="0.2">
      <c r="S5717" s="58">
        <v>4.4946827510946079</v>
      </c>
      <c r="T5717" s="58">
        <v>8.1883983440023087</v>
      </c>
      <c r="U5717" s="58">
        <v>4.4091788025933738</v>
      </c>
      <c r="V5717" s="58">
        <v>6.4406974520834188</v>
      </c>
      <c r="W5717" s="58">
        <v>0.82521985669117071</v>
      </c>
      <c r="X5717" s="58">
        <v>0.75763244713652977</v>
      </c>
      <c r="Y5717" s="58">
        <v>0.87817681048941099</v>
      </c>
      <c r="Z5717" s="58">
        <v>0.93421161699793687</v>
      </c>
    </row>
    <row r="5718" spans="19:26" x14ac:dyDescent="0.2">
      <c r="S5718" s="58">
        <v>6.9440761580757622</v>
      </c>
      <c r="T5718" s="58">
        <v>20.345254080360334</v>
      </c>
      <c r="U5718" s="58">
        <v>5.9044856448967282</v>
      </c>
      <c r="V5718" s="58">
        <v>18.11166214712842</v>
      </c>
      <c r="W5718" s="58">
        <v>0.72511177780023461</v>
      </c>
      <c r="X5718" s="58">
        <v>0.63375442516653846</v>
      </c>
      <c r="Y5718" s="58">
        <v>0.85008634431454111</v>
      </c>
      <c r="Z5718" s="58">
        <v>0.89519934104106147</v>
      </c>
    </row>
    <row r="5719" spans="19:26" x14ac:dyDescent="0.2">
      <c r="S5719" s="58">
        <v>6.1355235116704909</v>
      </c>
      <c r="T5719" s="58">
        <v>15.663607898973725</v>
      </c>
      <c r="U5719" s="58">
        <v>5.4332871012590962</v>
      </c>
      <c r="V5719" s="58">
        <v>12.894022903451098</v>
      </c>
      <c r="W5719" s="58">
        <v>0.71480998687161557</v>
      </c>
      <c r="X5719" s="58">
        <v>0.71363656856335034</v>
      </c>
      <c r="Y5719" s="58">
        <v>0.80744645489004718</v>
      </c>
      <c r="Z5719" s="58">
        <v>0.9039670151761261</v>
      </c>
    </row>
    <row r="5720" spans="19:26" x14ac:dyDescent="0.2">
      <c r="S5720" s="58">
        <v>4.5621803973415824</v>
      </c>
      <c r="T5720" s="58">
        <v>8.2650866140552495</v>
      </c>
      <c r="U5720" s="58">
        <v>4.3111526255201653</v>
      </c>
      <c r="V5720" s="58">
        <v>7.8443451148074503</v>
      </c>
      <c r="W5720" s="58">
        <v>0.77957358174062541</v>
      </c>
      <c r="X5720" s="58">
        <v>0.66599350091194509</v>
      </c>
      <c r="Y5720" s="58">
        <v>0.8592525948703742</v>
      </c>
      <c r="Z5720" s="58">
        <v>0.9280301923280434</v>
      </c>
    </row>
    <row r="5721" spans="19:26" x14ac:dyDescent="0.2">
      <c r="S5721" s="58">
        <v>5.366397539711147</v>
      </c>
      <c r="T5721" s="58">
        <v>13.010443307068204</v>
      </c>
      <c r="U5721" s="58">
        <v>6.1903128887896255</v>
      </c>
      <c r="V5721" s="58">
        <v>18.836032814798514</v>
      </c>
      <c r="W5721" s="58">
        <v>0.86023451991649258</v>
      </c>
      <c r="X5721" s="58">
        <v>0.644191152539766</v>
      </c>
      <c r="Y5721" s="58">
        <v>0.84294996196611327</v>
      </c>
      <c r="Z5721" s="58">
        <v>0.89652184544362212</v>
      </c>
    </row>
    <row r="5722" spans="19:26" x14ac:dyDescent="0.2">
      <c r="S5722" s="58">
        <v>4.5562939767912916</v>
      </c>
      <c r="T5722" s="58">
        <v>8.3731487281279602</v>
      </c>
      <c r="U5722" s="58">
        <v>4.0209391759019146</v>
      </c>
      <c r="V5722" s="58">
        <v>7.7189728110741678</v>
      </c>
      <c r="W5722" s="58">
        <v>0.76010521308981138</v>
      </c>
      <c r="X5722" s="58">
        <v>0.66016330150762215</v>
      </c>
      <c r="Y5722" s="58">
        <v>0.8264470682752405</v>
      </c>
      <c r="Z5722" s="58">
        <v>0.92360715140277161</v>
      </c>
    </row>
    <row r="5723" spans="19:26" x14ac:dyDescent="0.2">
      <c r="S5723" s="58">
        <v>5.3576493916426386</v>
      </c>
      <c r="T5723" s="58">
        <v>11.857619356029502</v>
      </c>
      <c r="U5723" s="58">
        <v>5.9612721187706272</v>
      </c>
      <c r="V5723" s="58">
        <v>16.244483482950212</v>
      </c>
      <c r="W5723" s="58">
        <v>0.78625932853645975</v>
      </c>
      <c r="X5723" s="58">
        <v>0.62539806263129938</v>
      </c>
      <c r="Y5723" s="58">
        <v>0.84231072395082529</v>
      </c>
      <c r="Z5723" s="58">
        <v>0.9042712620097666</v>
      </c>
    </row>
    <row r="5724" spans="19:26" x14ac:dyDescent="0.2">
      <c r="S5724" s="58">
        <v>4.2716441619731063</v>
      </c>
      <c r="T5724" s="58">
        <v>7.3625800405247341</v>
      </c>
      <c r="U5724" s="58">
        <v>3.3047362627077401</v>
      </c>
      <c r="V5724" s="58">
        <v>6.630525261995845</v>
      </c>
      <c r="W5724" s="58">
        <v>0.79655845776102496</v>
      </c>
      <c r="X5724" s="58">
        <v>0.68318798665029334</v>
      </c>
      <c r="Y5724" s="58">
        <v>0.86776268804047829</v>
      </c>
      <c r="Z5724" s="58">
        <v>0.93588985228552946</v>
      </c>
    </row>
    <row r="5725" spans="19:26" x14ac:dyDescent="0.2">
      <c r="S5725" s="58">
        <v>6.9935882397036178</v>
      </c>
      <c r="T5725" s="58">
        <v>23.175364263634915</v>
      </c>
      <c r="U5725" s="58">
        <v>8.2144725242525567</v>
      </c>
      <c r="V5725" s="58">
        <v>22.461332807063847</v>
      </c>
      <c r="W5725" s="58">
        <v>0.6948809930636124</v>
      </c>
      <c r="X5725" s="58">
        <v>0.69648239424648295</v>
      </c>
      <c r="Y5725" s="58">
        <v>0.78785375700809246</v>
      </c>
      <c r="Z5725" s="58">
        <v>0.89190231429503375</v>
      </c>
    </row>
    <row r="5726" spans="19:26" x14ac:dyDescent="0.2">
      <c r="S5726" s="58">
        <v>3.8716868853780984</v>
      </c>
      <c r="T5726" s="58">
        <v>6.2697484102437269</v>
      </c>
      <c r="U5726" s="58">
        <v>4.2324784310674231</v>
      </c>
      <c r="V5726" s="58">
        <v>6.8580236968316877</v>
      </c>
      <c r="W5726" s="58">
        <v>0.78180875684841544</v>
      </c>
      <c r="X5726" s="58">
        <v>0.70311433497690257</v>
      </c>
      <c r="Y5726" s="58">
        <v>0.83878001891624165</v>
      </c>
      <c r="Z5726" s="58">
        <v>0.94604739740755051</v>
      </c>
    </row>
    <row r="5727" spans="19:26" x14ac:dyDescent="0.2">
      <c r="S5727" s="58">
        <v>3.3012439420651853</v>
      </c>
      <c r="T5727" s="58">
        <v>4.8412533890043354</v>
      </c>
      <c r="U5727" s="58">
        <v>3.6010578952664618</v>
      </c>
      <c r="V5727" s="58">
        <v>5.6515858047425303</v>
      </c>
      <c r="W5727" s="58">
        <v>0.84734897171580315</v>
      </c>
      <c r="X5727" s="58">
        <v>0.62073763731270748</v>
      </c>
      <c r="Y5727" s="58">
        <v>0.89092770014876521</v>
      </c>
      <c r="Z5727" s="58">
        <v>0.95363216037360998</v>
      </c>
    </row>
    <row r="5728" spans="19:26" x14ac:dyDescent="0.2">
      <c r="S5728" s="58">
        <v>2.787503662967949</v>
      </c>
      <c r="T5728" s="58">
        <v>3.8173327748297585</v>
      </c>
      <c r="U5728" s="58">
        <v>2.8796625969132843</v>
      </c>
      <c r="V5728" s="58">
        <v>4.5553113578721014</v>
      </c>
      <c r="W5728" s="58">
        <v>0.79546165473973973</v>
      </c>
      <c r="X5728" s="58">
        <v>0.52691542545251668</v>
      </c>
      <c r="Y5728" s="58">
        <v>0.79821411716440338</v>
      </c>
      <c r="Z5728" s="58">
        <v>0.94114859268594964</v>
      </c>
    </row>
    <row r="5729" spans="19:26" x14ac:dyDescent="0.2">
      <c r="S5729" s="58">
        <v>3.4568282987961352</v>
      </c>
      <c r="T5729" s="58">
        <v>5.2524739212173639</v>
      </c>
      <c r="U5729" s="58">
        <v>3.22886219703748</v>
      </c>
      <c r="V5729" s="58">
        <v>5.0854768879148846</v>
      </c>
      <c r="W5729" s="58">
        <v>0.79228180990144592</v>
      </c>
      <c r="X5729" s="58">
        <v>0.60786190058036149</v>
      </c>
      <c r="Y5729" s="58">
        <v>0.82863206587423732</v>
      </c>
      <c r="Z5729" s="58">
        <v>0.94070274379065322</v>
      </c>
    </row>
    <row r="5730" spans="19:26" x14ac:dyDescent="0.2">
      <c r="S5730" s="58">
        <v>4.2637763125987744</v>
      </c>
      <c r="T5730" s="58">
        <v>7.530083546069446</v>
      </c>
      <c r="U5730" s="58">
        <v>4.2891163924878946</v>
      </c>
      <c r="V5730" s="58">
        <v>5.6430806773966911</v>
      </c>
      <c r="W5730" s="58">
        <v>0.82188009795559636</v>
      </c>
      <c r="X5730" s="58">
        <v>0.57008347413920668</v>
      </c>
      <c r="Y5730" s="58">
        <v>0.85684478858180413</v>
      </c>
      <c r="Z5730" s="58">
        <v>0.9158723561868819</v>
      </c>
    </row>
    <row r="5731" spans="19:26" x14ac:dyDescent="0.2">
      <c r="S5731" s="58">
        <v>5.3674226837306298</v>
      </c>
      <c r="T5731" s="58">
        <v>10.330910773321326</v>
      </c>
      <c r="U5731" s="58">
        <v>4.6150014899848602</v>
      </c>
      <c r="V5731" s="58">
        <v>10.020186395103787</v>
      </c>
      <c r="W5731" s="58">
        <v>0.71358866608061555</v>
      </c>
      <c r="X5731" s="58">
        <v>0.62079691333688658</v>
      </c>
      <c r="Y5731" s="58">
        <v>0.87568036023537299</v>
      </c>
      <c r="Z5731" s="58">
        <v>0.92577295167400797</v>
      </c>
    </row>
    <row r="5732" spans="19:26" x14ac:dyDescent="0.2">
      <c r="S5732" s="58">
        <v>4.9707259514717208</v>
      </c>
      <c r="T5732" s="58">
        <v>9.9700684587049935</v>
      </c>
      <c r="U5732" s="58">
        <v>4.8913637310569547</v>
      </c>
      <c r="V5732" s="58">
        <v>10.156506816843923</v>
      </c>
      <c r="W5732" s="58">
        <v>0.75698229976146492</v>
      </c>
      <c r="X5732" s="58">
        <v>0.61821607965900971</v>
      </c>
      <c r="Y5732" s="58">
        <v>0.82365849837120975</v>
      </c>
      <c r="Z5732" s="58">
        <v>0.91124892648200595</v>
      </c>
    </row>
    <row r="5733" spans="19:26" x14ac:dyDescent="0.2">
      <c r="S5733" s="58">
        <v>4.1137254791119471</v>
      </c>
      <c r="T5733" s="58">
        <v>6.9516970294979892</v>
      </c>
      <c r="U5733" s="58">
        <v>5.0527297132336804</v>
      </c>
      <c r="V5733" s="58">
        <v>7.0344979639624832</v>
      </c>
      <c r="W5733" s="58">
        <v>0.79204542145101819</v>
      </c>
      <c r="X5733" s="58">
        <v>0.70867167016312616</v>
      </c>
      <c r="Y5733" s="58">
        <v>0.8508090939035079</v>
      </c>
      <c r="Z5733" s="58">
        <v>0.93999491581686112</v>
      </c>
    </row>
    <row r="5734" spans="19:26" x14ac:dyDescent="0.2">
      <c r="S5734" s="58">
        <v>7.2010463822080979</v>
      </c>
      <c r="T5734" s="58">
        <v>25.508984777066527</v>
      </c>
      <c r="U5734" s="58">
        <v>7.9280717599665129</v>
      </c>
      <c r="V5734" s="58">
        <v>32.262585356261269</v>
      </c>
      <c r="W5734" s="58">
        <v>0.76423050046915419</v>
      </c>
      <c r="X5734" s="58">
        <v>0.63593466663114462</v>
      </c>
      <c r="Y5734" s="58">
        <v>0.85443441237722506</v>
      </c>
      <c r="Z5734" s="58">
        <v>0.88773475752356623</v>
      </c>
    </row>
    <row r="5735" spans="19:26" x14ac:dyDescent="0.2">
      <c r="S5735" s="58">
        <v>3.5880704248929658</v>
      </c>
      <c r="T5735" s="58">
        <v>5.7607536887459414</v>
      </c>
      <c r="U5735" s="58">
        <v>3.6499596219433865</v>
      </c>
      <c r="V5735" s="58">
        <v>5.2659292078186679</v>
      </c>
      <c r="W5735" s="58">
        <v>0.82063375644738179</v>
      </c>
      <c r="X5735" s="58">
        <v>0.63056134368384487</v>
      </c>
      <c r="Y5735" s="58">
        <v>0.80018763031638529</v>
      </c>
      <c r="Z5735" s="58">
        <v>0.92577044151041787</v>
      </c>
    </row>
    <row r="5736" spans="19:26" x14ac:dyDescent="0.2">
      <c r="S5736" s="58">
        <v>4.2737494162947263</v>
      </c>
      <c r="T5736" s="58">
        <v>7.7306376550938882</v>
      </c>
      <c r="U5736" s="58">
        <v>4.0431959905086607</v>
      </c>
      <c r="V5736" s="58">
        <v>7.0910336648474317</v>
      </c>
      <c r="W5736" s="58">
        <v>0.84163320991049739</v>
      </c>
      <c r="X5736" s="58">
        <v>0.6378878309977366</v>
      </c>
      <c r="Y5736" s="58">
        <v>0.8462251417312342</v>
      </c>
      <c r="Z5736" s="58">
        <v>0.91731220074503006</v>
      </c>
    </row>
    <row r="5737" spans="19:26" x14ac:dyDescent="0.2">
      <c r="S5737" s="58">
        <v>3.0092070389026131</v>
      </c>
      <c r="T5737" s="58">
        <v>4.3216672939509611</v>
      </c>
      <c r="U5737" s="58">
        <v>2.546094074984961</v>
      </c>
      <c r="V5737" s="58">
        <v>3.7989565399995948</v>
      </c>
      <c r="W5737" s="58">
        <v>0.86610447135471247</v>
      </c>
      <c r="X5737" s="58">
        <v>0.67001181143048849</v>
      </c>
      <c r="Y5737" s="58">
        <v>0.82651021780639389</v>
      </c>
      <c r="Z5737" s="58">
        <v>0.94958352299925797</v>
      </c>
    </row>
    <row r="5738" spans="19:26" x14ac:dyDescent="0.2">
      <c r="S5738" s="58">
        <v>4.4143618961624487</v>
      </c>
      <c r="T5738" s="58">
        <v>8.0039711896902723</v>
      </c>
      <c r="U5738" s="58">
        <v>4.0383973064762202</v>
      </c>
      <c r="V5738" s="58">
        <v>7.783811748653628</v>
      </c>
      <c r="W5738" s="58">
        <v>0.81293318824516181</v>
      </c>
      <c r="X5738" s="58">
        <v>0.70640458810312345</v>
      </c>
      <c r="Y5738" s="58">
        <v>0.8547420386319442</v>
      </c>
      <c r="Z5738" s="58">
        <v>0.92773253376320319</v>
      </c>
    </row>
    <row r="5739" spans="19:26" x14ac:dyDescent="0.2">
      <c r="S5739" s="58">
        <v>5.1442316632175222</v>
      </c>
      <c r="T5739" s="58">
        <v>11.616765084873821</v>
      </c>
      <c r="U5739" s="58">
        <v>4.6417199677110537</v>
      </c>
      <c r="V5739" s="58">
        <v>9.5442540984252346</v>
      </c>
      <c r="W5739" s="58">
        <v>0.80822141314434293</v>
      </c>
      <c r="X5739" s="58">
        <v>0.65795310356101455</v>
      </c>
      <c r="Y5739" s="58">
        <v>0.81182577157101565</v>
      </c>
      <c r="Z5739" s="58">
        <v>0.90124105550188038</v>
      </c>
    </row>
    <row r="5740" spans="19:26" x14ac:dyDescent="0.2">
      <c r="S5740" s="58">
        <v>4.520135375357718</v>
      </c>
      <c r="T5740" s="58">
        <v>9.2716414483385208</v>
      </c>
      <c r="U5740" s="58">
        <v>3.3004380166748484</v>
      </c>
      <c r="V5740" s="58">
        <v>6.3792832684622853</v>
      </c>
      <c r="W5740" s="58">
        <v>0.8126571331951854</v>
      </c>
      <c r="X5740" s="58">
        <v>0.76927683647631384</v>
      </c>
      <c r="Y5740" s="58">
        <v>0.76778731678539991</v>
      </c>
      <c r="Z5740" s="58">
        <v>0.90900619776651814</v>
      </c>
    </row>
    <row r="5741" spans="19:26" x14ac:dyDescent="0.2">
      <c r="S5741" s="58">
        <v>4.7885850009349218</v>
      </c>
      <c r="T5741" s="58">
        <v>8.8506261461156672</v>
      </c>
      <c r="U5741" s="58">
        <v>4.5071306083036218</v>
      </c>
      <c r="V5741" s="58">
        <v>8.9665508552989923</v>
      </c>
      <c r="W5741" s="58">
        <v>0.76274231885814547</v>
      </c>
      <c r="X5741" s="58">
        <v>0.62233183079945187</v>
      </c>
      <c r="Y5741" s="58">
        <v>0.86782129614186942</v>
      </c>
      <c r="Z5741" s="58">
        <v>0.92382243547829401</v>
      </c>
    </row>
    <row r="5742" spans="19:26" x14ac:dyDescent="0.2">
      <c r="S5742" s="58">
        <v>4.709313563133902</v>
      </c>
      <c r="T5742" s="58">
        <v>9.5475833372333234</v>
      </c>
      <c r="U5742" s="58">
        <v>4.6071347972635097</v>
      </c>
      <c r="V5742" s="58">
        <v>7.0853235233551723</v>
      </c>
      <c r="W5742" s="58">
        <v>0.80756710675408916</v>
      </c>
      <c r="X5742" s="58">
        <v>0.62597465017817355</v>
      </c>
      <c r="Y5742" s="58">
        <v>0.80864691913346332</v>
      </c>
      <c r="Z5742" s="58">
        <v>0.9054360978384044</v>
      </c>
    </row>
    <row r="5743" spans="19:26" x14ac:dyDescent="0.2">
      <c r="S5743" s="58">
        <v>6.591888216681431</v>
      </c>
      <c r="T5743" s="58">
        <v>17.870203904156565</v>
      </c>
      <c r="U5743" s="58">
        <v>7.1206134392999862</v>
      </c>
      <c r="V5743" s="58">
        <v>16.841418351422355</v>
      </c>
      <c r="W5743" s="58">
        <v>0.70369068507889043</v>
      </c>
      <c r="X5743" s="58">
        <v>0.53819073886727686</v>
      </c>
      <c r="Y5743" s="58">
        <v>0.82070264880316013</v>
      </c>
      <c r="Z5743" s="58">
        <v>0.892571899431581</v>
      </c>
    </row>
    <row r="5744" spans="19:26" x14ac:dyDescent="0.2">
      <c r="S5744" s="58">
        <v>3.8906876924672118</v>
      </c>
      <c r="T5744" s="58">
        <v>6.5519026942296144</v>
      </c>
      <c r="U5744" s="58">
        <v>3.3361307646271299</v>
      </c>
      <c r="V5744" s="58">
        <v>5.0595623009385644</v>
      </c>
      <c r="W5744" s="58">
        <v>0.82704688619701805</v>
      </c>
      <c r="X5744" s="58">
        <v>0.64869740003670218</v>
      </c>
      <c r="Y5744" s="58">
        <v>0.82449419556700498</v>
      </c>
      <c r="Z5744" s="58">
        <v>0.92490419882681307</v>
      </c>
    </row>
    <row r="5745" spans="19:26" x14ac:dyDescent="0.2">
      <c r="S5745" s="58">
        <v>4.61325490882371</v>
      </c>
      <c r="T5745" s="58">
        <v>8.9770572091856575</v>
      </c>
      <c r="U5745" s="58">
        <v>4.5758720380672395</v>
      </c>
      <c r="V5745" s="58">
        <v>7.9364525398731356</v>
      </c>
      <c r="W5745" s="58">
        <v>0.82808473708437935</v>
      </c>
      <c r="X5745" s="58">
        <v>0.71109676726832438</v>
      </c>
      <c r="Y5745" s="58">
        <v>0.83876549810134604</v>
      </c>
      <c r="Z5745" s="58">
        <v>0.91703283450726925</v>
      </c>
    </row>
    <row r="5746" spans="19:26" x14ac:dyDescent="0.2">
      <c r="S5746" s="58">
        <v>3.1952727726952452</v>
      </c>
      <c r="T5746" s="58">
        <v>4.7856466048425048</v>
      </c>
      <c r="U5746" s="58">
        <v>3.6196236209249339</v>
      </c>
      <c r="V5746" s="58">
        <v>5.8845710450616231</v>
      </c>
      <c r="W5746" s="58">
        <v>0.8311623160433913</v>
      </c>
      <c r="X5746" s="58">
        <v>0.64358119614417864</v>
      </c>
      <c r="Y5746" s="58">
        <v>0.79123604579239393</v>
      </c>
      <c r="Z5746" s="58">
        <v>0.9346895866953645</v>
      </c>
    </row>
    <row r="5747" spans="19:26" x14ac:dyDescent="0.2">
      <c r="S5747" s="58">
        <v>6.3715769033388998</v>
      </c>
      <c r="T5747" s="58">
        <v>16.312681034008619</v>
      </c>
      <c r="U5747" s="58">
        <v>6.7717961691410311</v>
      </c>
      <c r="V5747" s="58">
        <v>16.446103566106299</v>
      </c>
      <c r="W5747" s="58">
        <v>0.71560398259449742</v>
      </c>
      <c r="X5747" s="58">
        <v>0.63514322003803003</v>
      </c>
      <c r="Y5747" s="58">
        <v>0.83292801443570263</v>
      </c>
      <c r="Z5747" s="58">
        <v>0.90090782970752781</v>
      </c>
    </row>
    <row r="5748" spans="19:26" x14ac:dyDescent="0.2">
      <c r="S5748" s="58">
        <v>4.7880419908486047</v>
      </c>
      <c r="T5748" s="58">
        <v>8.8914987797867457</v>
      </c>
      <c r="U5748" s="58">
        <v>4.4026297203459137</v>
      </c>
      <c r="V5748" s="58">
        <v>9.3003856061709733</v>
      </c>
      <c r="W5748" s="58">
        <v>0.76071702478804626</v>
      </c>
      <c r="X5748" s="58">
        <v>0.54285417224507326</v>
      </c>
      <c r="Y5748" s="58">
        <v>0.86103577543287924</v>
      </c>
      <c r="Z5748" s="58">
        <v>0.9140707106061019</v>
      </c>
    </row>
    <row r="5749" spans="19:26" x14ac:dyDescent="0.2">
      <c r="S5749" s="58">
        <v>6.4540806858900277</v>
      </c>
      <c r="T5749" s="58">
        <v>18.514517655688945</v>
      </c>
      <c r="U5749" s="58">
        <v>5.9119377688686665</v>
      </c>
      <c r="V5749" s="58">
        <v>13.794068157423609</v>
      </c>
      <c r="W5749" s="58">
        <v>0.76402315523155939</v>
      </c>
      <c r="X5749" s="58">
        <v>0.68803229842040692</v>
      </c>
      <c r="Y5749" s="58">
        <v>0.841934287014933</v>
      </c>
      <c r="Z5749" s="58">
        <v>0.89622675749384828</v>
      </c>
    </row>
    <row r="5750" spans="19:26" x14ac:dyDescent="0.2">
      <c r="S5750" s="58">
        <v>3.8131360979129756</v>
      </c>
      <c r="T5750" s="58">
        <v>6.1973770928527632</v>
      </c>
      <c r="U5750" s="58">
        <v>3.6526998680747509</v>
      </c>
      <c r="V5750" s="58">
        <v>5.3857955035681568</v>
      </c>
      <c r="W5750" s="58">
        <v>0.78154416698967832</v>
      </c>
      <c r="X5750" s="58">
        <v>0.75141640207503091</v>
      </c>
      <c r="Y5750" s="58">
        <v>0.81796125188724289</v>
      </c>
      <c r="Z5750" s="58">
        <v>0.94738253619705148</v>
      </c>
    </row>
    <row r="5751" spans="19:26" x14ac:dyDescent="0.2">
      <c r="S5751" s="58">
        <v>3.2903311738044239</v>
      </c>
      <c r="T5751" s="58">
        <v>4.9932226392299164</v>
      </c>
      <c r="U5751" s="58">
        <v>3.3676164013873611</v>
      </c>
      <c r="V5751" s="58">
        <v>4.6139439541579614</v>
      </c>
      <c r="W5751" s="58">
        <v>0.83934728773515688</v>
      </c>
      <c r="X5751" s="58">
        <v>0.67195285980500041</v>
      </c>
      <c r="Y5751" s="58">
        <v>0.80685452835534388</v>
      </c>
      <c r="Z5751" s="58">
        <v>0.93835671439508095</v>
      </c>
    </row>
    <row r="5752" spans="19:26" x14ac:dyDescent="0.2">
      <c r="S5752" s="58">
        <v>5.4953764819174236</v>
      </c>
      <c r="T5752" s="58">
        <v>12.336845227858134</v>
      </c>
      <c r="U5752" s="58">
        <v>5.3593053679985809</v>
      </c>
      <c r="V5752" s="58">
        <v>11.649580541419565</v>
      </c>
      <c r="W5752" s="58">
        <v>0.75074797697532258</v>
      </c>
      <c r="X5752" s="58">
        <v>0.76235518763972521</v>
      </c>
      <c r="Y5752" s="58">
        <v>0.82364801563464962</v>
      </c>
      <c r="Z5752" s="58">
        <v>0.91412995350948911</v>
      </c>
    </row>
    <row r="5753" spans="19:26" x14ac:dyDescent="0.2">
      <c r="S5753" s="58">
        <v>7.7287052757876786</v>
      </c>
      <c r="T5753" s="58">
        <v>21.938125464722667</v>
      </c>
      <c r="U5753" s="58">
        <v>7.6158475715660678</v>
      </c>
      <c r="V5753" s="58">
        <v>18.379611797811762</v>
      </c>
      <c r="W5753" s="58">
        <v>0.68671188571952879</v>
      </c>
      <c r="X5753" s="58">
        <v>0.70724003394180734</v>
      </c>
      <c r="Y5753" s="58">
        <v>0.89098732379548318</v>
      </c>
      <c r="Z5753" s="58">
        <v>0.90567638682769513</v>
      </c>
    </row>
    <row r="5754" spans="19:26" x14ac:dyDescent="0.2">
      <c r="S5754" s="58">
        <v>3.4588050228240879</v>
      </c>
      <c r="T5754" s="58">
        <v>5.2776510373159216</v>
      </c>
      <c r="U5754" s="58">
        <v>3.1879298037127008</v>
      </c>
      <c r="V5754" s="58">
        <v>6.7019298510096155</v>
      </c>
      <c r="W5754" s="58">
        <v>0.79396358843939829</v>
      </c>
      <c r="X5754" s="58">
        <v>0.63862827910749742</v>
      </c>
      <c r="Y5754" s="58">
        <v>0.82304119296630218</v>
      </c>
      <c r="Z5754" s="58">
        <v>0.9430466942376512</v>
      </c>
    </row>
    <row r="5755" spans="19:26" x14ac:dyDescent="0.2">
      <c r="S5755" s="58">
        <v>3.4592779359754</v>
      </c>
      <c r="T5755" s="58">
        <v>5.2063979377480543</v>
      </c>
      <c r="U5755" s="58">
        <v>3.5885477278193263</v>
      </c>
      <c r="V5755" s="58">
        <v>4.7448827759068593</v>
      </c>
      <c r="W5755" s="58">
        <v>0.78048459149294946</v>
      </c>
      <c r="X5755" s="58">
        <v>0.56416578850771348</v>
      </c>
      <c r="Y5755" s="58">
        <v>0.83740884236171131</v>
      </c>
      <c r="Z5755" s="58">
        <v>0.93920726371298424</v>
      </c>
    </row>
    <row r="5756" spans="19:26" x14ac:dyDescent="0.2">
      <c r="S5756" s="58">
        <v>6.5989438672748433</v>
      </c>
      <c r="T5756" s="58">
        <v>21.232355730363768</v>
      </c>
      <c r="U5756" s="58">
        <v>7.3839271272193914</v>
      </c>
      <c r="V5756" s="58">
        <v>25.107473289709954</v>
      </c>
      <c r="W5756" s="58">
        <v>0.75158840595638676</v>
      </c>
      <c r="X5756" s="58">
        <v>0.75124531185928189</v>
      </c>
      <c r="Y5756" s="58">
        <v>0.80822025978165379</v>
      </c>
      <c r="Z5756" s="58">
        <v>0.89329263848302343</v>
      </c>
    </row>
    <row r="5757" spans="19:26" x14ac:dyDescent="0.2">
      <c r="S5757" s="58">
        <v>5.8539784682233131</v>
      </c>
      <c r="T5757" s="58">
        <v>13.990689508636018</v>
      </c>
      <c r="U5757" s="58">
        <v>5.4091409243121404</v>
      </c>
      <c r="V5757" s="58">
        <v>10.485718572817872</v>
      </c>
      <c r="W5757" s="58">
        <v>0.75347350701363136</v>
      </c>
      <c r="X5757" s="58">
        <v>0.67436410514050316</v>
      </c>
      <c r="Y5757" s="58">
        <v>0.84035263833729634</v>
      </c>
      <c r="Z5757" s="58">
        <v>0.90509291695129668</v>
      </c>
    </row>
    <row r="5758" spans="19:26" x14ac:dyDescent="0.2">
      <c r="S5758" s="58">
        <v>3.7234576882900541</v>
      </c>
      <c r="T5758" s="58">
        <v>6.048223109604395</v>
      </c>
      <c r="U5758" s="58">
        <v>3.5264388119279944</v>
      </c>
      <c r="V5758" s="58">
        <v>5.7393494181051539</v>
      </c>
      <c r="W5758" s="58">
        <v>0.79179094274997119</v>
      </c>
      <c r="X5758" s="58">
        <v>0.65540784849710099</v>
      </c>
      <c r="Y5758" s="58">
        <v>0.8025217953801369</v>
      </c>
      <c r="Z5758" s="58">
        <v>0.93105047194612234</v>
      </c>
    </row>
    <row r="5759" spans="19:26" x14ac:dyDescent="0.2">
      <c r="S5759" s="58">
        <v>5.960796752763601</v>
      </c>
      <c r="T5759" s="58">
        <v>14.108668731888336</v>
      </c>
      <c r="U5759" s="58">
        <v>6.8172334108945956</v>
      </c>
      <c r="V5759" s="58">
        <v>22.638100149827576</v>
      </c>
      <c r="W5759" s="58">
        <v>0.78643607775943258</v>
      </c>
      <c r="X5759" s="58">
        <v>0.65214668069630555</v>
      </c>
      <c r="Y5759" s="58">
        <v>0.89254287165710444</v>
      </c>
      <c r="Z5759" s="58">
        <v>0.90568530455016605</v>
      </c>
    </row>
    <row r="5760" spans="19:26" x14ac:dyDescent="0.2">
      <c r="S5760" s="58">
        <v>7.0791424258187963</v>
      </c>
      <c r="T5760" s="58">
        <v>27.237828587669757</v>
      </c>
      <c r="U5760" s="58">
        <v>6.8843835750974298</v>
      </c>
      <c r="V5760" s="58">
        <v>21.443278989516639</v>
      </c>
      <c r="W5760" s="58">
        <v>0.80741994918080484</v>
      </c>
      <c r="X5760" s="58">
        <v>0.71234762800593587</v>
      </c>
      <c r="Y5760" s="58">
        <v>0.85626614653595601</v>
      </c>
      <c r="Z5760" s="58">
        <v>0.88690942263070971</v>
      </c>
    </row>
    <row r="5761" spans="19:26" x14ac:dyDescent="0.2">
      <c r="S5761" s="58">
        <v>3.8301390148574015</v>
      </c>
      <c r="T5761" s="58">
        <v>6.0750548610499582</v>
      </c>
      <c r="U5761" s="58">
        <v>3.8683579977602349</v>
      </c>
      <c r="V5761" s="58">
        <v>4.9928570731029964</v>
      </c>
      <c r="W5761" s="58">
        <v>0.76035318299799071</v>
      </c>
      <c r="X5761" s="58">
        <v>0.6975580637924188</v>
      </c>
      <c r="Y5761" s="58">
        <v>0.8398384340372631</v>
      </c>
      <c r="Z5761" s="58">
        <v>0.95339887555104208</v>
      </c>
    </row>
    <row r="5762" spans="19:26" x14ac:dyDescent="0.2">
      <c r="S5762" s="58">
        <v>3.5287227471321798</v>
      </c>
      <c r="T5762" s="58">
        <v>5.4035928496685006</v>
      </c>
      <c r="U5762" s="58">
        <v>3.6550553620912281</v>
      </c>
      <c r="V5762" s="58">
        <v>5.0839502783744441</v>
      </c>
      <c r="W5762" s="58">
        <v>0.81612454369885867</v>
      </c>
      <c r="X5762" s="58">
        <v>0.68253752366909448</v>
      </c>
      <c r="Y5762" s="58">
        <v>0.85718693272972457</v>
      </c>
      <c r="Z5762" s="58">
        <v>0.95227607588847751</v>
      </c>
    </row>
    <row r="5763" spans="19:26" x14ac:dyDescent="0.2">
      <c r="S5763" s="58">
        <v>3.5820729615081244</v>
      </c>
      <c r="T5763" s="58">
        <v>5.5774154447742115</v>
      </c>
      <c r="U5763" s="58">
        <v>4.147323821279957</v>
      </c>
      <c r="V5763" s="58">
        <v>5.4790281255532944</v>
      </c>
      <c r="W5763" s="58">
        <v>0.81068907980762694</v>
      </c>
      <c r="X5763" s="58">
        <v>0.70011985211381589</v>
      </c>
      <c r="Y5763" s="58">
        <v>0.84011226791038973</v>
      </c>
      <c r="Z5763" s="58">
        <v>0.94872160921565429</v>
      </c>
    </row>
    <row r="5764" spans="19:26" x14ac:dyDescent="0.2">
      <c r="S5764" s="58">
        <v>3.8892516007899705</v>
      </c>
      <c r="T5764" s="58">
        <v>6.4287289188279146</v>
      </c>
      <c r="U5764" s="58">
        <v>3.5803992145115413</v>
      </c>
      <c r="V5764" s="58">
        <v>5.3452052527094462</v>
      </c>
      <c r="W5764" s="58">
        <v>0.78938191810219061</v>
      </c>
      <c r="X5764" s="58">
        <v>0.72860880288577279</v>
      </c>
      <c r="Y5764" s="58">
        <v>0.82102502182571124</v>
      </c>
      <c r="Z5764" s="58">
        <v>0.94097115213435278</v>
      </c>
    </row>
    <row r="5765" spans="19:26" x14ac:dyDescent="0.2">
      <c r="S5765" s="58">
        <v>4.4540429054313888</v>
      </c>
      <c r="T5765" s="58">
        <v>8.4120961582045766</v>
      </c>
      <c r="U5765" s="58">
        <v>5.1966721173301176</v>
      </c>
      <c r="V5765" s="58">
        <v>8.4059772123679917</v>
      </c>
      <c r="W5765" s="58">
        <v>0.7899421784769538</v>
      </c>
      <c r="X5765" s="58">
        <v>0.59489678631479848</v>
      </c>
      <c r="Y5765" s="58">
        <v>0.80508671752978567</v>
      </c>
      <c r="Z5765" s="58">
        <v>0.90914966491734217</v>
      </c>
    </row>
    <row r="5766" spans="19:26" x14ac:dyDescent="0.2">
      <c r="S5766" s="58">
        <v>3.7579294556671781</v>
      </c>
      <c r="T5766" s="58">
        <v>6.1318445077194017</v>
      </c>
      <c r="U5766" s="58">
        <v>3.1618214557640441</v>
      </c>
      <c r="V5766" s="58">
        <v>5.3322275746166339</v>
      </c>
      <c r="W5766" s="58">
        <v>0.80423302868593594</v>
      </c>
      <c r="X5766" s="58">
        <v>0.65731079196165099</v>
      </c>
      <c r="Y5766" s="58">
        <v>0.81465150146937571</v>
      </c>
      <c r="Z5766" s="58">
        <v>0.93120523142465572</v>
      </c>
    </row>
    <row r="5767" spans="19:26" x14ac:dyDescent="0.2">
      <c r="S5767" s="58">
        <v>3.6543147227610624</v>
      </c>
      <c r="T5767" s="58">
        <v>5.907158988557315</v>
      </c>
      <c r="U5767" s="58">
        <v>3.6063010002637874</v>
      </c>
      <c r="V5767" s="58">
        <v>6.1990719623121544</v>
      </c>
      <c r="W5767" s="58">
        <v>0.84932853301559685</v>
      </c>
      <c r="X5767" s="58">
        <v>0.64812045989972955</v>
      </c>
      <c r="Y5767" s="58">
        <v>0.82938815888511397</v>
      </c>
      <c r="Z5767" s="58">
        <v>0.92857601697693515</v>
      </c>
    </row>
    <row r="5768" spans="19:26" x14ac:dyDescent="0.2">
      <c r="S5768" s="58">
        <v>6.0042875222061047</v>
      </c>
      <c r="T5768" s="58">
        <v>16.386209944887291</v>
      </c>
      <c r="U5768" s="58">
        <v>5.732816318382878</v>
      </c>
      <c r="V5768" s="58">
        <v>14.467742499985635</v>
      </c>
      <c r="W5768" s="58">
        <v>0.76906814039477556</v>
      </c>
      <c r="X5768" s="58">
        <v>0.55195525645261301</v>
      </c>
      <c r="Y5768" s="58">
        <v>0.81143925467531064</v>
      </c>
      <c r="Z5768" s="58">
        <v>0.88949715426757292</v>
      </c>
    </row>
    <row r="5769" spans="19:26" x14ac:dyDescent="0.2">
      <c r="S5769" s="58">
        <v>4.1420703973767248</v>
      </c>
      <c r="T5769" s="58">
        <v>6.8256359185341591</v>
      </c>
      <c r="U5769" s="58">
        <v>5.0100723708246786</v>
      </c>
      <c r="V5769" s="58">
        <v>7.2387780314147987</v>
      </c>
      <c r="W5769" s="58">
        <v>0.74405635970363315</v>
      </c>
      <c r="X5769" s="58">
        <v>0.59124478421994597</v>
      </c>
      <c r="Y5769" s="58">
        <v>0.84695688776060751</v>
      </c>
      <c r="Z5769" s="58">
        <v>0.93499664930727322</v>
      </c>
    </row>
    <row r="5770" spans="19:26" x14ac:dyDescent="0.2">
      <c r="S5770" s="58">
        <v>4.2735249449578241</v>
      </c>
      <c r="T5770" s="58">
        <v>7.6438683444187978</v>
      </c>
      <c r="U5770" s="58">
        <v>4.1295768152486865</v>
      </c>
      <c r="V5770" s="58">
        <v>7.4592208803954598</v>
      </c>
      <c r="W5770" s="58">
        <v>0.85803284968084159</v>
      </c>
      <c r="X5770" s="58">
        <v>0.75839411995898109</v>
      </c>
      <c r="Y5770" s="58">
        <v>0.87195083603042489</v>
      </c>
      <c r="Z5770" s="58">
        <v>0.93215097694219062</v>
      </c>
    </row>
    <row r="5771" spans="19:26" x14ac:dyDescent="0.2">
      <c r="S5771" s="58">
        <v>5.2416067032791647</v>
      </c>
      <c r="T5771" s="58">
        <v>10.776961870153491</v>
      </c>
      <c r="U5771" s="58">
        <v>5.2883098688863148</v>
      </c>
      <c r="V5771" s="58">
        <v>10.880433494154667</v>
      </c>
      <c r="W5771" s="58">
        <v>0.75263922032902109</v>
      </c>
      <c r="X5771" s="58">
        <v>0.58074797624248031</v>
      </c>
      <c r="Y5771" s="58">
        <v>0.84507659165734439</v>
      </c>
      <c r="Z5771" s="58">
        <v>0.90851873083631263</v>
      </c>
    </row>
    <row r="5772" spans="19:26" x14ac:dyDescent="0.2">
      <c r="S5772" s="58">
        <v>7.0354254942103696</v>
      </c>
      <c r="T5772" s="58">
        <v>45.922532151683086</v>
      </c>
      <c r="U5772" s="58">
        <v>7.0328078389376918</v>
      </c>
      <c r="V5772" s="58">
        <v>22.366978186646151</v>
      </c>
      <c r="W5772" s="58">
        <v>0.8506747832034236</v>
      </c>
      <c r="X5772" s="58">
        <v>0.68621354281902913</v>
      </c>
      <c r="Y5772" s="58">
        <v>0.78248721402268684</v>
      </c>
      <c r="Z5772" s="58">
        <v>0.87594736447292609</v>
      </c>
    </row>
    <row r="5773" spans="19:26" x14ac:dyDescent="0.2">
      <c r="S5773" s="58">
        <v>4.2540907985855219</v>
      </c>
      <c r="T5773" s="58">
        <v>7.4972526631073988</v>
      </c>
      <c r="U5773" s="58">
        <v>4.1968449501683853</v>
      </c>
      <c r="V5773" s="58">
        <v>7.2073237652401829</v>
      </c>
      <c r="W5773" s="58">
        <v>0.78021755631765521</v>
      </c>
      <c r="X5773" s="58">
        <v>0.62187827079482283</v>
      </c>
      <c r="Y5773" s="58">
        <v>0.8236345851567225</v>
      </c>
      <c r="Z5773" s="58">
        <v>0.92163689733732823</v>
      </c>
    </row>
    <row r="5774" spans="19:26" x14ac:dyDescent="0.2">
      <c r="S5774" s="58">
        <v>4.9253319654362997</v>
      </c>
      <c r="T5774" s="58">
        <v>10.090204719118601</v>
      </c>
      <c r="U5774" s="58">
        <v>4.0040141682191193</v>
      </c>
      <c r="V5774" s="58">
        <v>7.7371111233973657</v>
      </c>
      <c r="W5774" s="58">
        <v>0.78693704824670385</v>
      </c>
      <c r="X5774" s="58">
        <v>0.66402930206144517</v>
      </c>
      <c r="Y5774" s="58">
        <v>0.82469165144123346</v>
      </c>
      <c r="Z5774" s="58">
        <v>0.91083167173195634</v>
      </c>
    </row>
    <row r="5775" spans="19:26" x14ac:dyDescent="0.2">
      <c r="S5775" s="58">
        <v>5.1046766667225922</v>
      </c>
      <c r="T5775" s="58">
        <v>10.390029457329241</v>
      </c>
      <c r="U5775" s="58">
        <v>5.4769541387049392</v>
      </c>
      <c r="V5775" s="58">
        <v>11.153083388439985</v>
      </c>
      <c r="W5775" s="58">
        <v>0.77127886828721004</v>
      </c>
      <c r="X5775" s="58">
        <v>0.71944038668120369</v>
      </c>
      <c r="Y5775" s="58">
        <v>0.84743031868267615</v>
      </c>
      <c r="Z5775" s="58">
        <v>0.91992485349287789</v>
      </c>
    </row>
    <row r="5776" spans="19:26" x14ac:dyDescent="0.2">
      <c r="S5776" s="58">
        <v>4.5983715172556341</v>
      </c>
      <c r="T5776" s="58">
        <v>8.7526476303879281</v>
      </c>
      <c r="U5776" s="58">
        <v>4.4523803453044426</v>
      </c>
      <c r="V5776" s="58">
        <v>9.6902416406581118</v>
      </c>
      <c r="W5776" s="58">
        <v>0.72905910418974273</v>
      </c>
      <c r="X5776" s="58">
        <v>0.51177241185958255</v>
      </c>
      <c r="Y5776" s="58">
        <v>0.77879484494855333</v>
      </c>
      <c r="Z5776" s="58">
        <v>0.9034428977986545</v>
      </c>
    </row>
    <row r="5777" spans="19:26" x14ac:dyDescent="0.2">
      <c r="S5777" s="58">
        <v>3.9280300341862673</v>
      </c>
      <c r="T5777" s="58">
        <v>6.7431515601644243</v>
      </c>
      <c r="U5777" s="58">
        <v>4.1383524286523983</v>
      </c>
      <c r="V5777" s="58">
        <v>7.1926541011048961</v>
      </c>
      <c r="W5777" s="58">
        <v>0.79177723764083896</v>
      </c>
      <c r="X5777" s="58">
        <v>0.71170912593835145</v>
      </c>
      <c r="Y5777" s="58">
        <v>0.78647932785560515</v>
      </c>
      <c r="Z5777" s="58">
        <v>0.9266481691335835</v>
      </c>
    </row>
    <row r="5778" spans="19:26" x14ac:dyDescent="0.2">
      <c r="S5778" s="58">
        <v>4.2221066637369162</v>
      </c>
      <c r="T5778" s="58">
        <v>7.0386543943958593</v>
      </c>
      <c r="U5778" s="58">
        <v>3.7879044795344696</v>
      </c>
      <c r="V5778" s="58">
        <v>5.398750510958406</v>
      </c>
      <c r="W5778" s="58">
        <v>0.72272684494892303</v>
      </c>
      <c r="X5778" s="58">
        <v>0.71005744992072017</v>
      </c>
      <c r="Y5778" s="58">
        <v>0.82886407956064923</v>
      </c>
      <c r="Z5778" s="58">
        <v>0.95028448070021698</v>
      </c>
    </row>
    <row r="5779" spans="19:26" x14ac:dyDescent="0.2">
      <c r="S5779" s="58">
        <v>5.498472268484897</v>
      </c>
      <c r="T5779" s="58">
        <v>12.365377071192784</v>
      </c>
      <c r="U5779" s="58">
        <v>5.9260865661178981</v>
      </c>
      <c r="V5779" s="58">
        <v>10.794168586730365</v>
      </c>
      <c r="W5779" s="58">
        <v>0.76488259613520415</v>
      </c>
      <c r="X5779" s="58">
        <v>0.71313829504261483</v>
      </c>
      <c r="Y5779" s="58">
        <v>0.83545691569836111</v>
      </c>
      <c r="Z5779" s="58">
        <v>0.91044104734970832</v>
      </c>
    </row>
    <row r="5780" spans="19:26" x14ac:dyDescent="0.2">
      <c r="S5780" s="58">
        <v>5.8022481995494326</v>
      </c>
      <c r="T5780" s="58">
        <v>15.159793006973318</v>
      </c>
      <c r="U5780" s="58">
        <v>5.511470224182097</v>
      </c>
      <c r="V5780" s="58">
        <v>20.89852131338311</v>
      </c>
      <c r="W5780" s="58">
        <v>0.81141786714502206</v>
      </c>
      <c r="X5780" s="58">
        <v>0.6889552351224062</v>
      </c>
      <c r="Y5780" s="58">
        <v>0.83656784017556363</v>
      </c>
      <c r="Z5780" s="58">
        <v>0.89744931913197812</v>
      </c>
    </row>
    <row r="5781" spans="19:26" x14ac:dyDescent="0.2">
      <c r="S5781" s="58">
        <v>4.8629335941170124</v>
      </c>
      <c r="T5781" s="58">
        <v>9.6895286719562215</v>
      </c>
      <c r="U5781" s="58">
        <v>4.9585920027915495</v>
      </c>
      <c r="V5781" s="58">
        <v>9.3902252141153593</v>
      </c>
      <c r="W5781" s="58">
        <v>0.79118167214855639</v>
      </c>
      <c r="X5781" s="58">
        <v>0.68341612963924447</v>
      </c>
      <c r="Y5781" s="58">
        <v>0.83873920650708167</v>
      </c>
      <c r="Z5781" s="58">
        <v>0.91589460913877196</v>
      </c>
    </row>
    <row r="5782" spans="19:26" x14ac:dyDescent="0.2">
      <c r="S5782" s="58">
        <v>4.961470977172497</v>
      </c>
      <c r="T5782" s="58">
        <v>9.323324618885442</v>
      </c>
      <c r="U5782" s="58">
        <v>4.3419694318290052</v>
      </c>
      <c r="V5782" s="58">
        <v>9.1211962568051863</v>
      </c>
      <c r="W5782" s="58">
        <v>0.71146681894695163</v>
      </c>
      <c r="X5782" s="58">
        <v>0.65218983073899484</v>
      </c>
      <c r="Y5782" s="58">
        <v>0.83089055013098179</v>
      </c>
      <c r="Z5782" s="58">
        <v>0.92704284780688861</v>
      </c>
    </row>
    <row r="5783" spans="19:26" x14ac:dyDescent="0.2">
      <c r="S5783" s="58">
        <v>4.1015047678157002</v>
      </c>
      <c r="T5783" s="58">
        <v>7.1503359443929924</v>
      </c>
      <c r="U5783" s="58">
        <v>3.7529175455845731</v>
      </c>
      <c r="V5783" s="58">
        <v>7.1336922239969933</v>
      </c>
      <c r="W5783" s="58">
        <v>0.8102652675349975</v>
      </c>
      <c r="X5783" s="58">
        <v>0.669886639189892</v>
      </c>
      <c r="Y5783" s="58">
        <v>0.82364174278186919</v>
      </c>
      <c r="Z5783" s="58">
        <v>0.92459528065511531</v>
      </c>
    </row>
    <row r="5784" spans="19:26" x14ac:dyDescent="0.2">
      <c r="S5784" s="58">
        <v>4.907211466702238</v>
      </c>
      <c r="T5784" s="58">
        <v>10.981323579249452</v>
      </c>
      <c r="U5784" s="58">
        <v>4.6183004504915912</v>
      </c>
      <c r="V5784" s="58">
        <v>10.686994550123122</v>
      </c>
      <c r="W5784" s="58">
        <v>0.81803209299167778</v>
      </c>
      <c r="X5784" s="58">
        <v>0.63317119777526032</v>
      </c>
      <c r="Y5784" s="58">
        <v>0.78387972805956629</v>
      </c>
      <c r="Z5784" s="58">
        <v>0.897225069084022</v>
      </c>
    </row>
    <row r="5785" spans="19:26" x14ac:dyDescent="0.2">
      <c r="S5785" s="58">
        <v>4.9021029059161219</v>
      </c>
      <c r="T5785" s="58">
        <v>10.068778020461808</v>
      </c>
      <c r="U5785" s="58">
        <v>4.5313372776452772</v>
      </c>
      <c r="V5785" s="58">
        <v>8.5476907434482428</v>
      </c>
      <c r="W5785" s="58">
        <v>0.71355431882557985</v>
      </c>
      <c r="X5785" s="58">
        <v>0.78730647871719628</v>
      </c>
      <c r="Y5785" s="58">
        <v>0.7621127926038419</v>
      </c>
      <c r="Z5785" s="58">
        <v>0.91942771655103828</v>
      </c>
    </row>
    <row r="5786" spans="19:26" x14ac:dyDescent="0.2">
      <c r="S5786" s="58">
        <v>4.5674158311770805</v>
      </c>
      <c r="T5786" s="58">
        <v>7.9112328576451896</v>
      </c>
      <c r="U5786" s="58">
        <v>5.6172911625780815</v>
      </c>
      <c r="V5786" s="58">
        <v>10.654949626372153</v>
      </c>
      <c r="W5786" s="58">
        <v>0.7086123756645607</v>
      </c>
      <c r="X5786" s="58">
        <v>0.65086575055240725</v>
      </c>
      <c r="Y5786" s="58">
        <v>0.83808983294809947</v>
      </c>
      <c r="Z5786" s="58">
        <v>0.93973116726674166</v>
      </c>
    </row>
    <row r="5787" spans="19:26" x14ac:dyDescent="0.2">
      <c r="S5787" s="58">
        <v>6.65958659130838</v>
      </c>
      <c r="T5787" s="58">
        <v>17.065973997525354</v>
      </c>
      <c r="U5787" s="58">
        <v>6.5037708275143666</v>
      </c>
      <c r="V5787" s="58">
        <v>20.595257227592683</v>
      </c>
      <c r="W5787" s="58">
        <v>0.72828721608276914</v>
      </c>
      <c r="X5787" s="58">
        <v>0.6929997314905888</v>
      </c>
      <c r="Y5787" s="58">
        <v>0.87864280002187689</v>
      </c>
      <c r="Z5787" s="58">
        <v>0.9067883092180401</v>
      </c>
    </row>
    <row r="5788" spans="19:26" x14ac:dyDescent="0.2">
      <c r="S5788" s="58">
        <v>2.959507107807247</v>
      </c>
      <c r="T5788" s="58">
        <v>4.2465419549940204</v>
      </c>
      <c r="U5788" s="58">
        <v>2.988237930405131</v>
      </c>
      <c r="V5788" s="58">
        <v>4.5946654800705735</v>
      </c>
      <c r="W5788" s="58">
        <v>0.83366113839566158</v>
      </c>
      <c r="X5788" s="58">
        <v>0.64947380583467196</v>
      </c>
      <c r="Y5788" s="58">
        <v>0.78604514757025734</v>
      </c>
      <c r="Z5788" s="58">
        <v>0.94174512950214817</v>
      </c>
    </row>
    <row r="5789" spans="19:26" x14ac:dyDescent="0.2">
      <c r="S5789" s="58">
        <v>3.8958856817696383</v>
      </c>
      <c r="T5789" s="58">
        <v>6.8239879603258586</v>
      </c>
      <c r="U5789" s="58">
        <v>4.5712462652668933</v>
      </c>
      <c r="V5789" s="58">
        <v>9.8441783739929551</v>
      </c>
      <c r="W5789" s="58">
        <v>0.85141446502512097</v>
      </c>
      <c r="X5789" s="58">
        <v>0.68914819428551677</v>
      </c>
      <c r="Y5789" s="58">
        <v>0.79285093616675795</v>
      </c>
      <c r="Z5789" s="58">
        <v>0.9170337787670908</v>
      </c>
    </row>
    <row r="5790" spans="19:26" x14ac:dyDescent="0.2">
      <c r="S5790" s="58">
        <v>4.6223674599916498</v>
      </c>
      <c r="T5790" s="58">
        <v>8.694310721093542</v>
      </c>
      <c r="U5790" s="58">
        <v>4.5571432129552036</v>
      </c>
      <c r="V5790" s="58">
        <v>8.7485576422947027</v>
      </c>
      <c r="W5790" s="58">
        <v>0.78537111702851181</v>
      </c>
      <c r="X5790" s="58">
        <v>0.7876427286380685</v>
      </c>
      <c r="Y5790" s="58">
        <v>0.83877127737037505</v>
      </c>
      <c r="Z5790" s="58">
        <v>0.93212918035523962</v>
      </c>
    </row>
    <row r="5791" spans="19:26" x14ac:dyDescent="0.2">
      <c r="S5791" s="58">
        <v>4.9240261808008761</v>
      </c>
      <c r="T5791" s="58">
        <v>10.41792418328604</v>
      </c>
      <c r="U5791" s="58">
        <v>4.7395398938489528</v>
      </c>
      <c r="V5791" s="58">
        <v>9.7959336001616055</v>
      </c>
      <c r="W5791" s="58">
        <v>0.74518067293904089</v>
      </c>
      <c r="X5791" s="58">
        <v>0.56596185420867517</v>
      </c>
      <c r="Y5791" s="58">
        <v>0.77151651773343866</v>
      </c>
      <c r="Z5791" s="58">
        <v>0.89928170056244239</v>
      </c>
    </row>
    <row r="5792" spans="19:26" x14ac:dyDescent="0.2">
      <c r="S5792" s="58">
        <v>5.8078527525776256</v>
      </c>
      <c r="T5792" s="58">
        <v>15.667929007552111</v>
      </c>
      <c r="U5792" s="58">
        <v>4.9117945194707513</v>
      </c>
      <c r="V5792" s="58">
        <v>16.544120009923702</v>
      </c>
      <c r="W5792" s="58">
        <v>0.83341486203099435</v>
      </c>
      <c r="X5792" s="58">
        <v>0.6062756901595926</v>
      </c>
      <c r="Y5792" s="58">
        <v>0.83845572754613484</v>
      </c>
      <c r="Z5792" s="58">
        <v>0.89130595573906901</v>
      </c>
    </row>
    <row r="5793" spans="19:26" x14ac:dyDescent="0.2">
      <c r="S5793" s="58">
        <v>5.2544168818236967</v>
      </c>
      <c r="T5793" s="58">
        <v>12.285359250353478</v>
      </c>
      <c r="U5793" s="58">
        <v>4.3978600355239177</v>
      </c>
      <c r="V5793" s="58">
        <v>9.5975193676796398</v>
      </c>
      <c r="W5793" s="58">
        <v>0.75795874699060717</v>
      </c>
      <c r="X5793" s="58">
        <v>0.5950478051783803</v>
      </c>
      <c r="Y5793" s="58">
        <v>0.77404048695812422</v>
      </c>
      <c r="Z5793" s="58">
        <v>0.89560376516722773</v>
      </c>
    </row>
    <row r="5794" spans="19:26" x14ac:dyDescent="0.2">
      <c r="S5794" s="58">
        <v>5.4865663924283155</v>
      </c>
      <c r="T5794" s="58">
        <v>11.867528584074577</v>
      </c>
      <c r="U5794" s="58">
        <v>5.916568474440048</v>
      </c>
      <c r="V5794" s="58">
        <v>13.868952391847458</v>
      </c>
      <c r="W5794" s="58">
        <v>0.77276072525866968</v>
      </c>
      <c r="X5794" s="58">
        <v>0.64673286175560463</v>
      </c>
      <c r="Y5794" s="58">
        <v>0.86626849467959699</v>
      </c>
      <c r="Z5794" s="58">
        <v>0.91043861228535095</v>
      </c>
    </row>
    <row r="5795" spans="19:26" x14ac:dyDescent="0.2">
      <c r="S5795" s="58">
        <v>6.9504835324707521</v>
      </c>
      <c r="T5795" s="58">
        <v>27.622101294454286</v>
      </c>
      <c r="U5795" s="58">
        <v>7.2737288603351482</v>
      </c>
      <c r="V5795" s="58">
        <v>37.319567128241609</v>
      </c>
      <c r="W5795" s="58">
        <v>0.84474238978130956</v>
      </c>
      <c r="X5795" s="58">
        <v>0.64343143604171438</v>
      </c>
      <c r="Y5795" s="58">
        <v>0.86200094236932567</v>
      </c>
      <c r="Z5795" s="58">
        <v>0.8834158619077398</v>
      </c>
    </row>
    <row r="5796" spans="19:26" x14ac:dyDescent="0.2">
      <c r="S5796" s="58">
        <v>5.2815075613598408</v>
      </c>
      <c r="T5796" s="58">
        <v>11.236523344604946</v>
      </c>
      <c r="U5796" s="58">
        <v>5.7887451716857852</v>
      </c>
      <c r="V5796" s="58">
        <v>15.189432418684882</v>
      </c>
      <c r="W5796" s="58">
        <v>0.74929239904395317</v>
      </c>
      <c r="X5796" s="58">
        <v>0.54006660604434598</v>
      </c>
      <c r="Y5796" s="58">
        <v>0.82446507296726956</v>
      </c>
      <c r="Z5796" s="58">
        <v>0.90140775424825725</v>
      </c>
    </row>
    <row r="5797" spans="19:26" x14ac:dyDescent="0.2">
      <c r="S5797" s="58">
        <v>5.3278399767697975</v>
      </c>
      <c r="T5797" s="58">
        <v>11.439961333602525</v>
      </c>
      <c r="U5797" s="58">
        <v>6.1371739035063984</v>
      </c>
      <c r="V5797" s="58">
        <v>15.727564497927276</v>
      </c>
      <c r="W5797" s="58">
        <v>0.76884872403492832</v>
      </c>
      <c r="X5797" s="58">
        <v>0.71286144115211936</v>
      </c>
      <c r="Y5797" s="58">
        <v>0.84276305395349282</v>
      </c>
      <c r="Z5797" s="58">
        <v>0.91436015419388017</v>
      </c>
    </row>
    <row r="5798" spans="19:26" x14ac:dyDescent="0.2">
      <c r="S5798" s="58">
        <v>4.595277418902425</v>
      </c>
      <c r="T5798" s="58">
        <v>8.8239134931094831</v>
      </c>
      <c r="U5798" s="58">
        <v>4.831887700322941</v>
      </c>
      <c r="V5798" s="58">
        <v>9.4372242938032791</v>
      </c>
      <c r="W5798" s="58">
        <v>0.73717268651159396</v>
      </c>
      <c r="X5798" s="58">
        <v>0.63820217260218726</v>
      </c>
      <c r="Y5798" s="58">
        <v>0.77808136430991937</v>
      </c>
      <c r="Z5798" s="58">
        <v>0.91305201983170448</v>
      </c>
    </row>
    <row r="5799" spans="19:26" x14ac:dyDescent="0.2">
      <c r="S5799" s="58">
        <v>7.2156851082522699</v>
      </c>
      <c r="T5799" s="58">
        <v>22.3805762183427</v>
      </c>
      <c r="U5799" s="58">
        <v>7.3260991219148863</v>
      </c>
      <c r="V5799" s="58">
        <v>19.109731519292147</v>
      </c>
      <c r="W5799" s="58">
        <v>0.74335424774679271</v>
      </c>
      <c r="X5799" s="58">
        <v>0.60633106295879136</v>
      </c>
      <c r="Y5799" s="58">
        <v>0.87734509052663912</v>
      </c>
      <c r="Z5799" s="58">
        <v>0.89211467620341522</v>
      </c>
    </row>
    <row r="5800" spans="19:26" x14ac:dyDescent="0.2">
      <c r="S5800" s="58">
        <v>5.5834692712106033</v>
      </c>
      <c r="T5800" s="58">
        <v>12.771899500670154</v>
      </c>
      <c r="U5800" s="58">
        <v>5.5546034729056277</v>
      </c>
      <c r="V5800" s="58">
        <v>14.040987790696555</v>
      </c>
      <c r="W5800" s="58">
        <v>0.76724321239277538</v>
      </c>
      <c r="X5800" s="58">
        <v>0.71780290426506166</v>
      </c>
      <c r="Y5800" s="58">
        <v>0.8397722822685536</v>
      </c>
      <c r="Z5800" s="58">
        <v>0.90976777818976029</v>
      </c>
    </row>
    <row r="5801" spans="19:26" x14ac:dyDescent="0.2">
      <c r="S5801" s="58">
        <v>3.8757871893649947</v>
      </c>
      <c r="T5801" s="58">
        <v>6.5023152097188905</v>
      </c>
      <c r="U5801" s="58">
        <v>3.9704829259804701</v>
      </c>
      <c r="V5801" s="58">
        <v>5.7745112331382851</v>
      </c>
      <c r="W5801" s="58">
        <v>0.79097885814525914</v>
      </c>
      <c r="X5801" s="58">
        <v>0.61819677096928016</v>
      </c>
      <c r="Y5801" s="58">
        <v>0.79990793539831617</v>
      </c>
      <c r="Z5801" s="58">
        <v>0.92220509931038563</v>
      </c>
    </row>
    <row r="5802" spans="19:26" x14ac:dyDescent="0.2">
      <c r="S5802" s="58">
        <v>3.5015985735038746</v>
      </c>
      <c r="T5802" s="58">
        <v>5.3398282107201052</v>
      </c>
      <c r="U5802" s="58">
        <v>4.0331652790897214</v>
      </c>
      <c r="V5802" s="58">
        <v>4.8247377830359248</v>
      </c>
      <c r="W5802" s="58">
        <v>0.80001093282670943</v>
      </c>
      <c r="X5802" s="58">
        <v>0.71355492817170418</v>
      </c>
      <c r="Y5802" s="58">
        <v>0.84283334254931208</v>
      </c>
      <c r="Z5802" s="58">
        <v>0.95761642574073724</v>
      </c>
    </row>
    <row r="5803" spans="19:26" x14ac:dyDescent="0.2">
      <c r="S5803" s="58">
        <v>7.2868928320059201</v>
      </c>
      <c r="T5803" s="58">
        <v>33.108825812250899</v>
      </c>
      <c r="U5803" s="58">
        <v>6.9858186447011903</v>
      </c>
      <c r="V5803" s="58">
        <v>33.983875225910424</v>
      </c>
      <c r="W5803" s="58">
        <v>0.77846906329368271</v>
      </c>
      <c r="X5803" s="58">
        <v>0.68047821655879492</v>
      </c>
      <c r="Y5803" s="58">
        <v>0.81688586633377502</v>
      </c>
      <c r="Z5803" s="58">
        <v>0.88220088509368377</v>
      </c>
    </row>
    <row r="5804" spans="19:26" x14ac:dyDescent="0.2">
      <c r="S5804" s="58">
        <v>3.9516926152765897</v>
      </c>
      <c r="T5804" s="58">
        <v>6.5550791019102803</v>
      </c>
      <c r="U5804" s="58">
        <v>3.9743589308211376</v>
      </c>
      <c r="V5804" s="58">
        <v>6.7780397342862111</v>
      </c>
      <c r="W5804" s="58">
        <v>0.79630099066594229</v>
      </c>
      <c r="X5804" s="58">
        <v>0.68807784719748799</v>
      </c>
      <c r="Y5804" s="58">
        <v>0.8379328438732605</v>
      </c>
      <c r="Z5804" s="58">
        <v>0.93761064486293988</v>
      </c>
    </row>
    <row r="5805" spans="19:26" x14ac:dyDescent="0.2">
      <c r="S5805" s="58">
        <v>4.5417570572513846</v>
      </c>
      <c r="T5805" s="58">
        <v>8.4643724725793046</v>
      </c>
      <c r="U5805" s="58">
        <v>4.4056000212273299</v>
      </c>
      <c r="V5805" s="58">
        <v>10.010032647198177</v>
      </c>
      <c r="W5805" s="58">
        <v>0.85375556679178488</v>
      </c>
      <c r="X5805" s="58">
        <v>0.71780529482210642</v>
      </c>
      <c r="Y5805" s="58">
        <v>0.88689087441784953</v>
      </c>
      <c r="Z5805" s="58">
        <v>0.92545787176565342</v>
      </c>
    </row>
    <row r="5806" spans="19:26" x14ac:dyDescent="0.2">
      <c r="S5806" s="58">
        <v>4.2616438689344989</v>
      </c>
      <c r="T5806" s="58">
        <v>7.4006939433043302</v>
      </c>
      <c r="U5806" s="58">
        <v>4.1832758419953375</v>
      </c>
      <c r="V5806" s="58">
        <v>7.3437942159815783</v>
      </c>
      <c r="W5806" s="58">
        <v>0.80224775087580014</v>
      </c>
      <c r="X5806" s="58">
        <v>0.61379098806263754</v>
      </c>
      <c r="Y5806" s="58">
        <v>0.86080271026852295</v>
      </c>
      <c r="Z5806" s="58">
        <v>0.9250112535081042</v>
      </c>
    </row>
    <row r="5807" spans="19:26" x14ac:dyDescent="0.2">
      <c r="S5807" s="58">
        <v>6.0814988948720696</v>
      </c>
      <c r="T5807" s="58">
        <v>14.337193032852744</v>
      </c>
      <c r="U5807" s="58">
        <v>5.911487995025877</v>
      </c>
      <c r="V5807" s="58">
        <v>14.193461041332201</v>
      </c>
      <c r="W5807" s="58">
        <v>0.71514706161229591</v>
      </c>
      <c r="X5807" s="58">
        <v>0.67019359028655878</v>
      </c>
      <c r="Y5807" s="58">
        <v>0.83836084244743292</v>
      </c>
      <c r="Z5807" s="58">
        <v>0.9086128222097225</v>
      </c>
    </row>
    <row r="5808" spans="19:26" x14ac:dyDescent="0.2">
      <c r="S5808" s="58">
        <v>7.3024084945864605</v>
      </c>
      <c r="T5808" s="58">
        <v>35.161296857918181</v>
      </c>
      <c r="U5808" s="58">
        <v>7.7816758580303871</v>
      </c>
      <c r="V5808" s="58">
        <v>54.148831984781772</v>
      </c>
      <c r="W5808" s="58">
        <v>0.77608025067262687</v>
      </c>
      <c r="X5808" s="58">
        <v>0.7776093885000197</v>
      </c>
      <c r="Y5808" s="58">
        <v>0.80595971022073931</v>
      </c>
      <c r="Z5808" s="58">
        <v>0.88310601398565647</v>
      </c>
    </row>
    <row r="5809" spans="19:26" x14ac:dyDescent="0.2">
      <c r="S5809" s="58">
        <v>3.9159303995149148</v>
      </c>
      <c r="T5809" s="58">
        <v>6.5412222050453783</v>
      </c>
      <c r="U5809" s="58">
        <v>3.7022946107274177</v>
      </c>
      <c r="V5809" s="58">
        <v>5.1457940512072673</v>
      </c>
      <c r="W5809" s="58">
        <v>0.78782645999727996</v>
      </c>
      <c r="X5809" s="58">
        <v>0.65679134171874964</v>
      </c>
      <c r="Y5809" s="58">
        <v>0.81302173469098471</v>
      </c>
      <c r="Z5809" s="58">
        <v>0.92966303077740875</v>
      </c>
    </row>
    <row r="5810" spans="19:26" x14ac:dyDescent="0.2">
      <c r="S5810" s="58">
        <v>5.7893703278308051</v>
      </c>
      <c r="T5810" s="58">
        <v>12.801529875556387</v>
      </c>
      <c r="U5810" s="58">
        <v>5.6829727254801883</v>
      </c>
      <c r="V5810" s="58">
        <v>13.181283222548894</v>
      </c>
      <c r="W5810" s="58">
        <v>0.72548459014199984</v>
      </c>
      <c r="X5810" s="58">
        <v>0.6098069294289068</v>
      </c>
      <c r="Y5810" s="58">
        <v>0.84845823339506499</v>
      </c>
      <c r="Z5810" s="58">
        <v>0.90829969412775846</v>
      </c>
    </row>
    <row r="5811" spans="19:26" x14ac:dyDescent="0.2">
      <c r="S5811" s="58">
        <v>4.9622383453302819</v>
      </c>
      <c r="T5811" s="58">
        <v>9.65130874273488</v>
      </c>
      <c r="U5811" s="58">
        <v>4.5869308396569091</v>
      </c>
      <c r="V5811" s="58">
        <v>8.1216562508458363</v>
      </c>
      <c r="W5811" s="58">
        <v>0.73880471591272978</v>
      </c>
      <c r="X5811" s="58">
        <v>0.67191609382596817</v>
      </c>
      <c r="Y5811" s="58">
        <v>0.8298103272273526</v>
      </c>
      <c r="Z5811" s="58">
        <v>0.92158734877734716</v>
      </c>
    </row>
    <row r="5812" spans="19:26" x14ac:dyDescent="0.2">
      <c r="S5812" s="58">
        <v>4.1857117075866093</v>
      </c>
      <c r="T5812" s="58">
        <v>6.7728110244819142</v>
      </c>
      <c r="U5812" s="58">
        <v>3.6226241777956321</v>
      </c>
      <c r="V5812" s="58">
        <v>6.5390398050902903</v>
      </c>
      <c r="W5812" s="58">
        <v>0.7414884383294682</v>
      </c>
      <c r="X5812" s="58">
        <v>0.59088099037017694</v>
      </c>
      <c r="Y5812" s="58">
        <v>0.88005077370387219</v>
      </c>
      <c r="Z5812" s="58">
        <v>0.94361220292283976</v>
      </c>
    </row>
    <row r="5813" spans="19:26" x14ac:dyDescent="0.2">
      <c r="S5813" s="58">
        <v>4.8544004148516322</v>
      </c>
      <c r="T5813" s="58">
        <v>9.23044853835904</v>
      </c>
      <c r="U5813" s="58">
        <v>4.4055030258064782</v>
      </c>
      <c r="V5813" s="58">
        <v>6.6843734616624477</v>
      </c>
      <c r="W5813" s="58">
        <v>0.76862200683835358</v>
      </c>
      <c r="X5813" s="58">
        <v>0.60854365644532393</v>
      </c>
      <c r="Y5813" s="58">
        <v>0.85840768601781803</v>
      </c>
      <c r="Z5813" s="58">
        <v>0.91767287772788286</v>
      </c>
    </row>
    <row r="5814" spans="19:26" x14ac:dyDescent="0.2">
      <c r="S5814" s="58">
        <v>3.4160949504648661</v>
      </c>
      <c r="T5814" s="58">
        <v>5.1826116163064784</v>
      </c>
      <c r="U5814" s="58">
        <v>3.1679131815517523</v>
      </c>
      <c r="V5814" s="58">
        <v>4.9391250903618484</v>
      </c>
      <c r="W5814" s="58">
        <v>0.82944355535474579</v>
      </c>
      <c r="X5814" s="58">
        <v>0.56996951393607109</v>
      </c>
      <c r="Y5814" s="58">
        <v>0.84626144087192112</v>
      </c>
      <c r="Z5814" s="58">
        <v>0.93334274216107316</v>
      </c>
    </row>
    <row r="5815" spans="19:26" x14ac:dyDescent="0.2">
      <c r="S5815" s="58">
        <v>6.2195805123795154</v>
      </c>
      <c r="T5815" s="58">
        <v>15.898047279772776</v>
      </c>
      <c r="U5815" s="58">
        <v>6.3099957273566094</v>
      </c>
      <c r="V5815" s="58">
        <v>18.122166221874298</v>
      </c>
      <c r="W5815" s="58">
        <v>0.76340231139778636</v>
      </c>
      <c r="X5815" s="58">
        <v>0.62163239550729943</v>
      </c>
      <c r="Y5815" s="58">
        <v>0.86315448328247424</v>
      </c>
      <c r="Z5815" s="58">
        <v>0.89903608621656894</v>
      </c>
    </row>
    <row r="5816" spans="19:26" x14ac:dyDescent="0.2">
      <c r="S5816" s="58">
        <v>3.5147168293543456</v>
      </c>
      <c r="T5816" s="58">
        <v>5.4927037845051023</v>
      </c>
      <c r="U5816" s="58">
        <v>3.3311103412199436</v>
      </c>
      <c r="V5816" s="58">
        <v>5.2874602008992433</v>
      </c>
      <c r="W5816" s="58">
        <v>0.82216509650446712</v>
      </c>
      <c r="X5816" s="58">
        <v>0.61201904921948735</v>
      </c>
      <c r="Y5816" s="58">
        <v>0.82069556140357269</v>
      </c>
      <c r="Z5816" s="58">
        <v>0.93086068653205867</v>
      </c>
    </row>
    <row r="5817" spans="19:26" x14ac:dyDescent="0.2">
      <c r="S5817" s="58">
        <v>5.2037603600029687</v>
      </c>
      <c r="T5817" s="58">
        <v>10.352108581386966</v>
      </c>
      <c r="U5817" s="58">
        <v>6.0104752413625739</v>
      </c>
      <c r="V5817" s="58">
        <v>11.748539207825386</v>
      </c>
      <c r="W5817" s="58">
        <v>0.73662287093554979</v>
      </c>
      <c r="X5817" s="58">
        <v>0.66635766210969583</v>
      </c>
      <c r="Y5817" s="58">
        <v>0.84852460646280303</v>
      </c>
      <c r="Z5817" s="58">
        <v>0.92121766224468293</v>
      </c>
    </row>
    <row r="5818" spans="19:26" x14ac:dyDescent="0.2">
      <c r="S5818" s="58">
        <v>4.9832109820075665</v>
      </c>
      <c r="T5818" s="58">
        <v>10.092055968375542</v>
      </c>
      <c r="U5818" s="58">
        <v>5.0020447632143563</v>
      </c>
      <c r="V5818" s="58">
        <v>9.8631785953348352</v>
      </c>
      <c r="W5818" s="58">
        <v>0.7822921080775268</v>
      </c>
      <c r="X5818" s="58">
        <v>0.74274307632324332</v>
      </c>
      <c r="Y5818" s="58">
        <v>0.83993289664465676</v>
      </c>
      <c r="Z5818" s="58">
        <v>0.9203711736412189</v>
      </c>
    </row>
    <row r="5819" spans="19:26" x14ac:dyDescent="0.2">
      <c r="S5819" s="58">
        <v>3.806197534205249</v>
      </c>
      <c r="T5819" s="58">
        <v>5.9328175942247201</v>
      </c>
      <c r="U5819" s="58">
        <v>3.4938050327147847</v>
      </c>
      <c r="V5819" s="58">
        <v>5.4864661391331042</v>
      </c>
      <c r="W5819" s="58">
        <v>0.73475069959449191</v>
      </c>
      <c r="X5819" s="58">
        <v>0.57306974382120079</v>
      </c>
      <c r="Y5819" s="58">
        <v>0.83629382251130946</v>
      </c>
      <c r="Z5819" s="58">
        <v>0.94150659409860504</v>
      </c>
    </row>
    <row r="5820" spans="19:26" x14ac:dyDescent="0.2">
      <c r="S5820" s="58">
        <v>4.9305701751892679</v>
      </c>
      <c r="T5820" s="58">
        <v>9.7742972526000091</v>
      </c>
      <c r="U5820" s="58">
        <v>5.0900912434476124</v>
      </c>
      <c r="V5820" s="58">
        <v>10.100466079656833</v>
      </c>
      <c r="W5820" s="58">
        <v>0.78302865196972293</v>
      </c>
      <c r="X5820" s="58">
        <v>0.62907157631779365</v>
      </c>
      <c r="Y5820" s="58">
        <v>0.84853826526882825</v>
      </c>
      <c r="Z5820" s="58">
        <v>0.91341850564290872</v>
      </c>
    </row>
    <row r="5821" spans="19:26" x14ac:dyDescent="0.2">
      <c r="S5821" s="58">
        <v>5.0740607776880262</v>
      </c>
      <c r="T5821" s="58">
        <v>8.8938325032185261</v>
      </c>
      <c r="U5821" s="58">
        <v>5.3684816219542029</v>
      </c>
      <c r="V5821" s="58">
        <v>8.2577300429870721</v>
      </c>
      <c r="W5821" s="58">
        <v>0.67066757165334534</v>
      </c>
      <c r="X5821" s="58">
        <v>0.61355654113801039</v>
      </c>
      <c r="Y5821" s="58">
        <v>0.86370445811750307</v>
      </c>
      <c r="Z5821" s="58">
        <v>0.94338587206404778</v>
      </c>
    </row>
    <row r="5822" spans="19:26" x14ac:dyDescent="0.2">
      <c r="S5822" s="58">
        <v>4.3165700241948235</v>
      </c>
      <c r="T5822" s="58">
        <v>7.2423208995569475</v>
      </c>
      <c r="U5822" s="58">
        <v>4.2234389663363174</v>
      </c>
      <c r="V5822" s="58">
        <v>6.6492985198904195</v>
      </c>
      <c r="W5822" s="58">
        <v>0.74566158866756282</v>
      </c>
      <c r="X5822" s="58">
        <v>0.68528700856088898</v>
      </c>
      <c r="Y5822" s="58">
        <v>0.86416724251966581</v>
      </c>
      <c r="Z5822" s="58">
        <v>0.94786421172329272</v>
      </c>
    </row>
    <row r="5823" spans="19:26" x14ac:dyDescent="0.2">
      <c r="S5823" s="58">
        <v>6.2117477324732366</v>
      </c>
      <c r="T5823" s="58">
        <v>16.408930920844313</v>
      </c>
      <c r="U5823" s="58">
        <v>6.3748848582946644</v>
      </c>
      <c r="V5823" s="58">
        <v>15.149519584257385</v>
      </c>
      <c r="W5823" s="58">
        <v>0.79833863695905993</v>
      </c>
      <c r="X5823" s="58">
        <v>0.73726713923371201</v>
      </c>
      <c r="Y5823" s="58">
        <v>0.87851786819955402</v>
      </c>
      <c r="Z5823" s="58">
        <v>0.90299596052206244</v>
      </c>
    </row>
    <row r="5824" spans="19:26" x14ac:dyDescent="0.2">
      <c r="S5824" s="58">
        <v>5.9208768828475895</v>
      </c>
      <c r="T5824" s="58">
        <v>14.665380116708473</v>
      </c>
      <c r="U5824" s="58">
        <v>5.9981844749389737</v>
      </c>
      <c r="V5824" s="58">
        <v>15.952440920858029</v>
      </c>
      <c r="W5824" s="58">
        <v>0.78201569551012839</v>
      </c>
      <c r="X5824" s="58">
        <v>0.70674698006203251</v>
      </c>
      <c r="Y5824" s="58">
        <v>0.85639657321059914</v>
      </c>
      <c r="Z5824" s="58">
        <v>0.90427627400595867</v>
      </c>
    </row>
    <row r="5825" spans="19:26" x14ac:dyDescent="0.2">
      <c r="S5825" s="58">
        <v>4.6017585452350875</v>
      </c>
      <c r="T5825" s="58">
        <v>9.0553427911498847</v>
      </c>
      <c r="U5825" s="58">
        <v>5.1467275135658852</v>
      </c>
      <c r="V5825" s="58">
        <v>9.3778171664479828</v>
      </c>
      <c r="W5825" s="58">
        <v>0.85240437675403558</v>
      </c>
      <c r="X5825" s="58">
        <v>0.61955458410281417</v>
      </c>
      <c r="Y5825" s="58">
        <v>0.84352983109662971</v>
      </c>
      <c r="Z5825" s="58">
        <v>0.90737888759982988</v>
      </c>
    </row>
    <row r="5826" spans="19:26" x14ac:dyDescent="0.2">
      <c r="S5826" s="58">
        <v>9.2631089713937893</v>
      </c>
      <c r="T5826" s="58">
        <v>326.45231426493046</v>
      </c>
      <c r="U5826" s="58">
        <v>8.3425833739114008</v>
      </c>
      <c r="V5826" s="58">
        <v>121.24165039760975</v>
      </c>
      <c r="W5826" s="58">
        <v>0.78216131709915915</v>
      </c>
      <c r="X5826" s="58">
        <v>0.77533481798128079</v>
      </c>
      <c r="Y5826" s="58">
        <v>0.83978869589729432</v>
      </c>
      <c r="Z5826" s="58">
        <v>0.87083504908231335</v>
      </c>
    </row>
    <row r="5827" spans="19:26" x14ac:dyDescent="0.2">
      <c r="S5827" s="58">
        <v>5.5684321460240316</v>
      </c>
      <c r="T5827" s="58">
        <v>13.457629641332581</v>
      </c>
      <c r="U5827" s="58">
        <v>5.0218725101660295</v>
      </c>
      <c r="V5827" s="58">
        <v>11.317301666990017</v>
      </c>
      <c r="W5827" s="58">
        <v>0.82201485002370123</v>
      </c>
      <c r="X5827" s="58">
        <v>0.6424035690621922</v>
      </c>
      <c r="Y5827" s="58">
        <v>0.85064236895149936</v>
      </c>
      <c r="Z5827" s="58">
        <v>0.89896743883516694</v>
      </c>
    </row>
    <row r="5828" spans="19:26" x14ac:dyDescent="0.2">
      <c r="S5828" s="58">
        <v>5.41875985939914</v>
      </c>
      <c r="T5828" s="58">
        <v>11.86495712609862</v>
      </c>
      <c r="U5828" s="58">
        <v>5.2113318451966544</v>
      </c>
      <c r="V5828" s="58">
        <v>10.703111759685449</v>
      </c>
      <c r="W5828" s="58">
        <v>0.7143120465017353</v>
      </c>
      <c r="X5828" s="58">
        <v>0.69908513574399211</v>
      </c>
      <c r="Y5828" s="58">
        <v>0.79519648205262405</v>
      </c>
      <c r="Z5828" s="58">
        <v>0.9118658722979307</v>
      </c>
    </row>
    <row r="5829" spans="19:26" x14ac:dyDescent="0.2">
      <c r="S5829" s="58">
        <v>4.9448652857844548</v>
      </c>
      <c r="T5829" s="58">
        <v>9.7414723544195407</v>
      </c>
      <c r="U5829" s="58">
        <v>4.9516849447023779</v>
      </c>
      <c r="V5829" s="58">
        <v>8.3413846584768354</v>
      </c>
      <c r="W5829" s="58">
        <v>0.72216953964609765</v>
      </c>
      <c r="X5829" s="58">
        <v>0.73703310413584566</v>
      </c>
      <c r="Y5829" s="58">
        <v>0.80223971116189619</v>
      </c>
      <c r="Z5829" s="58">
        <v>0.92465479268331852</v>
      </c>
    </row>
    <row r="5830" spans="19:26" x14ac:dyDescent="0.2">
      <c r="S5830" s="58">
        <v>4.3734914529941813</v>
      </c>
      <c r="T5830" s="58">
        <v>8.1625742642503472</v>
      </c>
      <c r="U5830" s="58">
        <v>5.1061553498736316</v>
      </c>
      <c r="V5830" s="58">
        <v>9.2062006939303522</v>
      </c>
      <c r="W5830" s="58">
        <v>0.83808097782852276</v>
      </c>
      <c r="X5830" s="58">
        <v>0.78280212237021274</v>
      </c>
      <c r="Y5830" s="58">
        <v>0.83356852477523125</v>
      </c>
      <c r="Z5830" s="58">
        <v>0.92575415073652756</v>
      </c>
    </row>
    <row r="5831" spans="19:26" x14ac:dyDescent="0.2">
      <c r="S5831" s="58">
        <v>3.7425852670560396</v>
      </c>
      <c r="T5831" s="58">
        <v>6.0832540410115019</v>
      </c>
      <c r="U5831" s="58">
        <v>3.6990461208420409</v>
      </c>
      <c r="V5831" s="58">
        <v>5.7986362182033933</v>
      </c>
      <c r="W5831" s="58">
        <v>0.84155101450128156</v>
      </c>
      <c r="X5831" s="58">
        <v>0.66575334456698099</v>
      </c>
      <c r="Y5831" s="58">
        <v>0.84290686758040612</v>
      </c>
      <c r="Z5831" s="58">
        <v>0.93298989307807312</v>
      </c>
    </row>
    <row r="5832" spans="19:26" x14ac:dyDescent="0.2">
      <c r="S5832" s="58">
        <v>4.9905148218726874</v>
      </c>
      <c r="T5832" s="58">
        <v>10.428408118902251</v>
      </c>
      <c r="U5832" s="58">
        <v>4.8891671224855013</v>
      </c>
      <c r="V5832" s="58">
        <v>10.177135462651803</v>
      </c>
      <c r="W5832" s="58">
        <v>0.77781462971056259</v>
      </c>
      <c r="X5832" s="58">
        <v>0.59833420887606537</v>
      </c>
      <c r="Y5832" s="58">
        <v>0.81437358639250312</v>
      </c>
      <c r="Z5832" s="58">
        <v>0.90409264924295685</v>
      </c>
    </row>
    <row r="5833" spans="19:26" x14ac:dyDescent="0.2">
      <c r="S5833" s="58">
        <v>3.3470555184993893</v>
      </c>
      <c r="T5833" s="58">
        <v>5.2381967734963819</v>
      </c>
      <c r="U5833" s="58">
        <v>3.1198883489004055</v>
      </c>
      <c r="V5833" s="58">
        <v>4.9163235216660999</v>
      </c>
      <c r="W5833" s="58">
        <v>0.88392392315756041</v>
      </c>
      <c r="X5833" s="58">
        <v>0.68119904284776289</v>
      </c>
      <c r="Y5833" s="58">
        <v>0.79883598841977965</v>
      </c>
      <c r="Z5833" s="58">
        <v>0.92751695910098864</v>
      </c>
    </row>
    <row r="5834" spans="19:26" x14ac:dyDescent="0.2">
      <c r="S5834" s="58">
        <v>3.3163158673421753</v>
      </c>
      <c r="T5834" s="58">
        <v>5.0503190915060996</v>
      </c>
      <c r="U5834" s="58">
        <v>2.828680172014554</v>
      </c>
      <c r="V5834" s="58">
        <v>4.2312517182811211</v>
      </c>
      <c r="W5834" s="58">
        <v>0.80273819150505554</v>
      </c>
      <c r="X5834" s="58">
        <v>0.71498721192799486</v>
      </c>
      <c r="Y5834" s="58">
        <v>0.78617700997904949</v>
      </c>
      <c r="Z5834" s="58">
        <v>0.94388607529152391</v>
      </c>
    </row>
    <row r="5835" spans="19:26" x14ac:dyDescent="0.2">
      <c r="S5835" s="58">
        <v>4.5003704784762455</v>
      </c>
      <c r="T5835" s="58">
        <v>8.1637343039023023</v>
      </c>
      <c r="U5835" s="58">
        <v>4.6858007913979058</v>
      </c>
      <c r="V5835" s="58">
        <v>8.4070861622038215</v>
      </c>
      <c r="W5835" s="58">
        <v>0.70523812124017915</v>
      </c>
      <c r="X5835" s="58">
        <v>0.71528532478344231</v>
      </c>
      <c r="Y5835" s="58">
        <v>0.78057799193265864</v>
      </c>
      <c r="Z5835" s="58">
        <v>0.9311973527086912</v>
      </c>
    </row>
    <row r="5836" spans="19:26" x14ac:dyDescent="0.2">
      <c r="S5836" s="58">
        <v>4.4454779428137359</v>
      </c>
      <c r="T5836" s="58">
        <v>8.4410485279049787</v>
      </c>
      <c r="U5836" s="58">
        <v>5.5603727346347602</v>
      </c>
      <c r="V5836" s="58">
        <v>10.970651885939757</v>
      </c>
      <c r="W5836" s="58">
        <v>0.79967131411988035</v>
      </c>
      <c r="X5836" s="58">
        <v>0.70265187051365896</v>
      </c>
      <c r="Y5836" s="58">
        <v>0.80558337872532637</v>
      </c>
      <c r="Z5836" s="58">
        <v>0.91701262554513185</v>
      </c>
    </row>
    <row r="5837" spans="19:26" x14ac:dyDescent="0.2">
      <c r="S5837" s="58">
        <v>4.0440820774642781</v>
      </c>
      <c r="T5837" s="58">
        <v>6.5495982755691937</v>
      </c>
      <c r="U5837" s="58">
        <v>3.7330633826024413</v>
      </c>
      <c r="V5837" s="58">
        <v>6.9625213367667698</v>
      </c>
      <c r="W5837" s="58">
        <v>0.72598141662679783</v>
      </c>
      <c r="X5837" s="58">
        <v>0.68183736089159841</v>
      </c>
      <c r="Y5837" s="58">
        <v>0.83002985782856775</v>
      </c>
      <c r="Z5837" s="58">
        <v>0.95148292956673775</v>
      </c>
    </row>
    <row r="5838" spans="19:26" x14ac:dyDescent="0.2">
      <c r="S5838" s="58">
        <v>3.9454724532143146</v>
      </c>
      <c r="T5838" s="58">
        <v>6.7579171336597783</v>
      </c>
      <c r="U5838" s="58">
        <v>4.1588996078470233</v>
      </c>
      <c r="V5838" s="58">
        <v>6.6498630404916712</v>
      </c>
      <c r="W5838" s="58">
        <v>0.82729250965233736</v>
      </c>
      <c r="X5838" s="58">
        <v>0.7589640291157933</v>
      </c>
      <c r="Y5838" s="58">
        <v>0.81752973024349107</v>
      </c>
      <c r="Z5838" s="58">
        <v>0.93297578528546499</v>
      </c>
    </row>
    <row r="5839" spans="19:26" x14ac:dyDescent="0.2">
      <c r="S5839" s="58">
        <v>3.374427386381178</v>
      </c>
      <c r="T5839" s="58">
        <v>5.1481401609524857</v>
      </c>
      <c r="U5839" s="58">
        <v>3.8929385115701596</v>
      </c>
      <c r="V5839" s="58">
        <v>4.8535292345475334</v>
      </c>
      <c r="W5839" s="58">
        <v>0.85416173694766018</v>
      </c>
      <c r="X5839" s="58">
        <v>0.75692870575795124</v>
      </c>
      <c r="Y5839" s="58">
        <v>0.83773915847087299</v>
      </c>
      <c r="Z5839" s="58">
        <v>0.9531807174859992</v>
      </c>
    </row>
    <row r="5840" spans="19:26" x14ac:dyDescent="0.2">
      <c r="S5840" s="58">
        <v>4.9106240196157795</v>
      </c>
      <c r="T5840" s="58">
        <v>10.27006384602716</v>
      </c>
      <c r="U5840" s="58">
        <v>4.6886914918682132</v>
      </c>
      <c r="V5840" s="58">
        <v>8.8354325318548099</v>
      </c>
      <c r="W5840" s="58">
        <v>0.8368888203386885</v>
      </c>
      <c r="X5840" s="58">
        <v>0.73930892076125976</v>
      </c>
      <c r="Y5840" s="58">
        <v>0.84406525449721526</v>
      </c>
      <c r="Z5840" s="58">
        <v>0.91285643066989453</v>
      </c>
    </row>
    <row r="5841" spans="19:26" x14ac:dyDescent="0.2">
      <c r="S5841" s="58">
        <v>4.4500783002468154</v>
      </c>
      <c r="T5841" s="58">
        <v>7.9381917006801146</v>
      </c>
      <c r="U5841" s="58">
        <v>5.2907704654545249</v>
      </c>
      <c r="V5841" s="58">
        <v>10.271967599588985</v>
      </c>
      <c r="W5841" s="58">
        <v>0.75116469456733359</v>
      </c>
      <c r="X5841" s="58">
        <v>0.65606176742818378</v>
      </c>
      <c r="Y5841" s="58">
        <v>0.82713104748341648</v>
      </c>
      <c r="Z5841" s="58">
        <v>0.927956423685248</v>
      </c>
    </row>
    <row r="5842" spans="19:26" x14ac:dyDescent="0.2">
      <c r="S5842" s="58">
        <v>4.0523835892226483</v>
      </c>
      <c r="T5842" s="58">
        <v>6.6583008772105003</v>
      </c>
      <c r="U5842" s="58">
        <v>4.6138256001242794</v>
      </c>
      <c r="V5842" s="58">
        <v>7.7952015084057305</v>
      </c>
      <c r="W5842" s="58">
        <v>0.79420258802997157</v>
      </c>
      <c r="X5842" s="58">
        <v>0.67295318916032498</v>
      </c>
      <c r="Y5842" s="58">
        <v>0.876434223078015</v>
      </c>
      <c r="Z5842" s="58">
        <v>0.94409025115674161</v>
      </c>
    </row>
    <row r="5843" spans="19:26" x14ac:dyDescent="0.2">
      <c r="S5843" s="58">
        <v>3.2314960817496456</v>
      </c>
      <c r="T5843" s="58">
        <v>4.7005958296367698</v>
      </c>
      <c r="U5843" s="58">
        <v>2.9830518605431626</v>
      </c>
      <c r="V5843" s="58">
        <v>4.3893797354200865</v>
      </c>
      <c r="W5843" s="58">
        <v>0.75186025300999049</v>
      </c>
      <c r="X5843" s="58">
        <v>0.61218732708612511</v>
      </c>
      <c r="Y5843" s="58">
        <v>0.80393412056424196</v>
      </c>
      <c r="Z5843" s="58">
        <v>0.95220850950444236</v>
      </c>
    </row>
    <row r="5844" spans="19:26" x14ac:dyDescent="0.2">
      <c r="S5844" s="58">
        <v>3.7973325052031979</v>
      </c>
      <c r="T5844" s="58">
        <v>6.0778195303231959</v>
      </c>
      <c r="U5844" s="58">
        <v>4.0175446775613279</v>
      </c>
      <c r="V5844" s="58">
        <v>5.5724347073643772</v>
      </c>
      <c r="W5844" s="58">
        <v>0.77259080956596604</v>
      </c>
      <c r="X5844" s="58">
        <v>0.65265404089930645</v>
      </c>
      <c r="Y5844" s="58">
        <v>0.8282936057354362</v>
      </c>
      <c r="Z5844" s="58">
        <v>0.94076893315248755</v>
      </c>
    </row>
    <row r="5845" spans="19:26" x14ac:dyDescent="0.2">
      <c r="S5845" s="58">
        <v>6.3529595734616429</v>
      </c>
      <c r="T5845" s="58">
        <v>19.878027456634197</v>
      </c>
      <c r="U5845" s="58">
        <v>5.9533113986211603</v>
      </c>
      <c r="V5845" s="58">
        <v>14.520495489922965</v>
      </c>
      <c r="W5845" s="58">
        <v>0.80650592091857376</v>
      </c>
      <c r="X5845" s="58">
        <v>0.72167720684012682</v>
      </c>
      <c r="Y5845" s="58">
        <v>0.83255573118825088</v>
      </c>
      <c r="Z5845" s="58">
        <v>0.89198138379827985</v>
      </c>
    </row>
    <row r="5846" spans="19:26" x14ac:dyDescent="0.2">
      <c r="S5846" s="58">
        <v>6.0260393507720122</v>
      </c>
      <c r="T5846" s="58">
        <v>13.966594733500935</v>
      </c>
      <c r="U5846" s="58">
        <v>5.4633658271738819</v>
      </c>
      <c r="V5846" s="58">
        <v>16.594704961515152</v>
      </c>
      <c r="W5846" s="58">
        <v>0.73166294724011482</v>
      </c>
      <c r="X5846" s="58">
        <v>0.78512593515881857</v>
      </c>
      <c r="Y5846" s="58">
        <v>0.85810758503648277</v>
      </c>
      <c r="Z5846" s="58">
        <v>0.91868476196928051</v>
      </c>
    </row>
    <row r="5847" spans="19:26" x14ac:dyDescent="0.2">
      <c r="S5847" s="58">
        <v>4.49620657554898</v>
      </c>
      <c r="T5847" s="58">
        <v>7.9395251709855552</v>
      </c>
      <c r="U5847" s="58">
        <v>4.4245540869944451</v>
      </c>
      <c r="V5847" s="58">
        <v>6.017174868492444</v>
      </c>
      <c r="W5847" s="58">
        <v>0.7015878960659937</v>
      </c>
      <c r="X5847" s="58">
        <v>0.72261604684130942</v>
      </c>
      <c r="Y5847" s="58">
        <v>0.7996695022850967</v>
      </c>
      <c r="Z5847" s="58">
        <v>0.94021234559647793</v>
      </c>
    </row>
    <row r="5848" spans="19:26" x14ac:dyDescent="0.2">
      <c r="S5848" s="58">
        <v>7.2116627442150856</v>
      </c>
      <c r="T5848" s="58">
        <v>24.808221311930595</v>
      </c>
      <c r="U5848" s="58">
        <v>7.1946417718713418</v>
      </c>
      <c r="V5848" s="58">
        <v>29.698785038449344</v>
      </c>
      <c r="W5848" s="58">
        <v>0.78292753328154396</v>
      </c>
      <c r="X5848" s="58">
        <v>0.63990391786432754</v>
      </c>
      <c r="Y5848" s="58">
        <v>0.88231282301030989</v>
      </c>
      <c r="Z5848" s="58">
        <v>0.88903744139786667</v>
      </c>
    </row>
    <row r="5849" spans="19:26" x14ac:dyDescent="0.2">
      <c r="S5849" s="58">
        <v>3.0947454197333948</v>
      </c>
      <c r="T5849" s="58">
        <v>4.4967891695488245</v>
      </c>
      <c r="U5849" s="58">
        <v>3.0338895396876997</v>
      </c>
      <c r="V5849" s="58">
        <v>4.7806121828828516</v>
      </c>
      <c r="W5849" s="58">
        <v>0.78122992421443282</v>
      </c>
      <c r="X5849" s="58">
        <v>0.62546822984636141</v>
      </c>
      <c r="Y5849" s="58">
        <v>0.7802800630386334</v>
      </c>
      <c r="Z5849" s="58">
        <v>0.94283958392465939</v>
      </c>
    </row>
    <row r="5850" spans="19:26" x14ac:dyDescent="0.2">
      <c r="S5850" s="58">
        <v>3.9648754118831313</v>
      </c>
      <c r="T5850" s="58">
        <v>6.5953002766361832</v>
      </c>
      <c r="U5850" s="58">
        <v>4.067109301899217</v>
      </c>
      <c r="V5850" s="58">
        <v>5.9749898748066377</v>
      </c>
      <c r="W5850" s="58">
        <v>0.7776650972094713</v>
      </c>
      <c r="X5850" s="58">
        <v>0.7687429301793729</v>
      </c>
      <c r="Y5850" s="58">
        <v>0.82259035138945558</v>
      </c>
      <c r="Z5850" s="58">
        <v>0.94694196626579219</v>
      </c>
    </row>
    <row r="5851" spans="19:26" x14ac:dyDescent="0.2">
      <c r="S5851" s="58">
        <v>4.5675965391044953</v>
      </c>
      <c r="T5851" s="58">
        <v>8.8775956270027674</v>
      </c>
      <c r="U5851" s="58">
        <v>4.5583942985399712</v>
      </c>
      <c r="V5851" s="58">
        <v>8.4747321833462923</v>
      </c>
      <c r="W5851" s="58">
        <v>0.81592547686016348</v>
      </c>
      <c r="X5851" s="58">
        <v>0.67968430956442982</v>
      </c>
      <c r="Y5851" s="58">
        <v>0.82146950205706037</v>
      </c>
      <c r="Z5851" s="58">
        <v>0.91356702245230181</v>
      </c>
    </row>
    <row r="5852" spans="19:26" x14ac:dyDescent="0.2">
      <c r="S5852" s="58">
        <v>3.5630271889629181</v>
      </c>
      <c r="T5852" s="58">
        <v>5.6615092433134109</v>
      </c>
      <c r="U5852" s="58">
        <v>3.3157685414624738</v>
      </c>
      <c r="V5852" s="58">
        <v>5.1653315618369033</v>
      </c>
      <c r="W5852" s="58">
        <v>0.82341476170919981</v>
      </c>
      <c r="X5852" s="58">
        <v>0.55929573956998202</v>
      </c>
      <c r="Y5852" s="58">
        <v>0.81005482752120317</v>
      </c>
      <c r="Z5852" s="58">
        <v>0.92015941935410217</v>
      </c>
    </row>
    <row r="5853" spans="19:26" x14ac:dyDescent="0.2">
      <c r="S5853" s="58">
        <v>5.0454282359023361</v>
      </c>
      <c r="T5853" s="58">
        <v>9.3350493344399954</v>
      </c>
      <c r="U5853" s="58">
        <v>5.3150289134927196</v>
      </c>
      <c r="V5853" s="58">
        <v>10.110251364726997</v>
      </c>
      <c r="W5853" s="58">
        <v>0.70295975858699744</v>
      </c>
      <c r="X5853" s="58">
        <v>0.77975688902239915</v>
      </c>
      <c r="Y5853" s="58">
        <v>0.84818306567343016</v>
      </c>
      <c r="Z5853" s="58">
        <v>0.94814448882177671</v>
      </c>
    </row>
    <row r="5854" spans="19:26" x14ac:dyDescent="0.2">
      <c r="S5854" s="58">
        <v>3.6241077304604064</v>
      </c>
      <c r="T5854" s="58">
        <v>5.6644007186190315</v>
      </c>
      <c r="U5854" s="58">
        <v>3.8011492931320578</v>
      </c>
      <c r="V5854" s="58">
        <v>5.9619674281916293</v>
      </c>
      <c r="W5854" s="58">
        <v>0.77075701371145344</v>
      </c>
      <c r="X5854" s="58">
        <v>0.58959033836603492</v>
      </c>
      <c r="Y5854" s="58">
        <v>0.81500485568008385</v>
      </c>
      <c r="Z5854" s="58">
        <v>0.93378686499901919</v>
      </c>
    </row>
    <row r="5855" spans="19:26" x14ac:dyDescent="0.2">
      <c r="S5855" s="58">
        <v>5.1738809492663105</v>
      </c>
      <c r="T5855" s="58">
        <v>10.264055102661448</v>
      </c>
      <c r="U5855" s="58">
        <v>5.7183694856274752</v>
      </c>
      <c r="V5855" s="58">
        <v>8.9666718637589149</v>
      </c>
      <c r="W5855" s="58">
        <v>0.69318059028315193</v>
      </c>
      <c r="X5855" s="58">
        <v>0.69436019926644088</v>
      </c>
      <c r="Y5855" s="58">
        <v>0.80266842436229069</v>
      </c>
      <c r="Z5855" s="58">
        <v>0.92393447457018707</v>
      </c>
    </row>
    <row r="5856" spans="19:26" x14ac:dyDescent="0.2">
      <c r="S5856" s="58">
        <v>6.1215411015702861</v>
      </c>
      <c r="T5856" s="58">
        <v>17.927979522277635</v>
      </c>
      <c r="U5856" s="58">
        <v>6.280674729174109</v>
      </c>
      <c r="V5856" s="58">
        <v>19.007392239015928</v>
      </c>
      <c r="W5856" s="58">
        <v>0.82736968052296045</v>
      </c>
      <c r="X5856" s="58">
        <v>0.67585509351006479</v>
      </c>
      <c r="Y5856" s="58">
        <v>0.84298715862585816</v>
      </c>
      <c r="Z5856" s="58">
        <v>0.89205738772821441</v>
      </c>
    </row>
    <row r="5857" spans="19:26" x14ac:dyDescent="0.2">
      <c r="S5857" s="58">
        <v>4.4541325806611614</v>
      </c>
      <c r="T5857" s="58">
        <v>8.2166968064854515</v>
      </c>
      <c r="U5857" s="58">
        <v>4.6728760375211014</v>
      </c>
      <c r="V5857" s="58">
        <v>8.8291033320148173</v>
      </c>
      <c r="W5857" s="58">
        <v>0.74280903446687707</v>
      </c>
      <c r="X5857" s="58">
        <v>0.59250696281429149</v>
      </c>
      <c r="Y5857" s="58">
        <v>0.78982867513191035</v>
      </c>
      <c r="Z5857" s="58">
        <v>0.91345517533073972</v>
      </c>
    </row>
    <row r="5858" spans="19:26" x14ac:dyDescent="0.2">
      <c r="S5858" s="58">
        <v>4.9101520114820687</v>
      </c>
      <c r="T5858" s="58">
        <v>9.4771281664582752</v>
      </c>
      <c r="U5858" s="58">
        <v>4.1797775949578027</v>
      </c>
      <c r="V5858" s="58">
        <v>9.796786349082252</v>
      </c>
      <c r="W5858" s="58">
        <v>0.74239672749381624</v>
      </c>
      <c r="X5858" s="58">
        <v>0.726936962704547</v>
      </c>
      <c r="Y5858" s="58">
        <v>0.83074302022227076</v>
      </c>
      <c r="Z5858" s="58">
        <v>0.92746608688815624</v>
      </c>
    </row>
    <row r="5859" spans="19:26" x14ac:dyDescent="0.2">
      <c r="S5859" s="58">
        <v>7.4389628263766765</v>
      </c>
      <c r="T5859" s="58">
        <v>42.179690295517226</v>
      </c>
      <c r="U5859" s="58">
        <v>7.3716485208304183</v>
      </c>
      <c r="V5859" s="58">
        <v>40.367927484972689</v>
      </c>
      <c r="W5859" s="58">
        <v>0.82934708768420196</v>
      </c>
      <c r="X5859" s="58">
        <v>0.70228208492076383</v>
      </c>
      <c r="Y5859" s="58">
        <v>0.83179813289601801</v>
      </c>
      <c r="Z5859" s="58">
        <v>0.87892178495908968</v>
      </c>
    </row>
    <row r="5860" spans="19:26" x14ac:dyDescent="0.2">
      <c r="S5860" s="58">
        <v>3.7732294543893317</v>
      </c>
      <c r="T5860" s="58">
        <v>6.1942086664903213</v>
      </c>
      <c r="U5860" s="58">
        <v>3.9615096209440352</v>
      </c>
      <c r="V5860" s="58">
        <v>7.1778437769268235</v>
      </c>
      <c r="W5860" s="58">
        <v>0.78103258109093132</v>
      </c>
      <c r="X5860" s="58">
        <v>0.67842681471862043</v>
      </c>
      <c r="Y5860" s="58">
        <v>0.79401757036797604</v>
      </c>
      <c r="Z5860" s="58">
        <v>0.93202562733914873</v>
      </c>
    </row>
    <row r="5861" spans="19:26" x14ac:dyDescent="0.2">
      <c r="S5861" s="58">
        <v>5.5922247099915312</v>
      </c>
      <c r="T5861" s="58">
        <v>12.559514869767172</v>
      </c>
      <c r="U5861" s="58">
        <v>6.9438745120590761</v>
      </c>
      <c r="V5861" s="58">
        <v>16.459736153820732</v>
      </c>
      <c r="W5861" s="58">
        <v>0.78655211790073742</v>
      </c>
      <c r="X5861" s="58">
        <v>0.682776642441981</v>
      </c>
      <c r="Y5861" s="58">
        <v>0.87006117201932531</v>
      </c>
      <c r="Z5861" s="58">
        <v>0.90969280795350471</v>
      </c>
    </row>
    <row r="5862" spans="19:26" x14ac:dyDescent="0.2">
      <c r="S5862" s="58">
        <v>4.0544008108071958</v>
      </c>
      <c r="T5862" s="58">
        <v>6.9592463721844835</v>
      </c>
      <c r="U5862" s="58">
        <v>4.1910279923281237</v>
      </c>
      <c r="V5862" s="58">
        <v>6.7102142235895785</v>
      </c>
      <c r="W5862" s="58">
        <v>0.80420773378477306</v>
      </c>
      <c r="X5862" s="58">
        <v>0.72496535570408582</v>
      </c>
      <c r="Y5862" s="58">
        <v>0.82611111876258669</v>
      </c>
      <c r="Z5862" s="58">
        <v>0.93358124448720636</v>
      </c>
    </row>
    <row r="5863" spans="19:26" x14ac:dyDescent="0.2">
      <c r="S5863" s="58">
        <v>4.4754058535486987</v>
      </c>
      <c r="T5863" s="58">
        <v>8.4408992324902545</v>
      </c>
      <c r="U5863" s="58">
        <v>4.6036845329523342</v>
      </c>
      <c r="V5863" s="58">
        <v>9.2654999734121031</v>
      </c>
      <c r="W5863" s="58">
        <v>0.83855839331902005</v>
      </c>
      <c r="X5863" s="58">
        <v>0.74076243682276177</v>
      </c>
      <c r="Y5863" s="58">
        <v>0.84657285758635747</v>
      </c>
      <c r="Z5863" s="58">
        <v>0.92268513389102191</v>
      </c>
    </row>
    <row r="5864" spans="19:26" x14ac:dyDescent="0.2">
      <c r="S5864" s="58">
        <v>4.923407891529215</v>
      </c>
      <c r="T5864" s="58">
        <v>10.467206436213518</v>
      </c>
      <c r="U5864" s="58">
        <v>4.8529608071850863</v>
      </c>
      <c r="V5864" s="58">
        <v>9.9881771506055852</v>
      </c>
      <c r="W5864" s="58">
        <v>0.8216988745580861</v>
      </c>
      <c r="X5864" s="58">
        <v>0.62186715161374184</v>
      </c>
      <c r="Y5864" s="58">
        <v>0.82303046777290323</v>
      </c>
      <c r="Z5864" s="58">
        <v>0.90253564795551999</v>
      </c>
    </row>
    <row r="5865" spans="19:26" x14ac:dyDescent="0.2">
      <c r="S5865" s="58">
        <v>3.4403685097257695</v>
      </c>
      <c r="T5865" s="58">
        <v>5.3746717005408913</v>
      </c>
      <c r="U5865" s="58">
        <v>4.1985674276666396</v>
      </c>
      <c r="V5865" s="58">
        <v>5.8521283041490229</v>
      </c>
      <c r="W5865" s="58">
        <v>0.8338831762401635</v>
      </c>
      <c r="X5865" s="58">
        <v>0.61134826519933172</v>
      </c>
      <c r="Y5865" s="58">
        <v>0.80474376664192593</v>
      </c>
      <c r="Z5865" s="58">
        <v>0.92656393218737343</v>
      </c>
    </row>
    <row r="5866" spans="19:26" x14ac:dyDescent="0.2">
      <c r="S5866" s="58">
        <v>3.4524684771451883</v>
      </c>
      <c r="T5866" s="58">
        <v>5.4733882927818467</v>
      </c>
      <c r="U5866" s="58">
        <v>3.1105899256688345</v>
      </c>
      <c r="V5866" s="58">
        <v>5.3104101201066101</v>
      </c>
      <c r="W5866" s="58">
        <v>0.79501865922689152</v>
      </c>
      <c r="X5866" s="58">
        <v>0.68125105860150015</v>
      </c>
      <c r="Y5866" s="58">
        <v>0.76238722235376588</v>
      </c>
      <c r="Z5866" s="58">
        <v>0.92872765228366272</v>
      </c>
    </row>
    <row r="5867" spans="19:26" x14ac:dyDescent="0.2">
      <c r="S5867" s="58">
        <v>5.2422828321786525</v>
      </c>
      <c r="T5867" s="58">
        <v>10.672153900686286</v>
      </c>
      <c r="U5867" s="58">
        <v>5.4574968838466411</v>
      </c>
      <c r="V5867" s="58">
        <v>10.529380666566512</v>
      </c>
      <c r="W5867" s="58">
        <v>0.76144376234805722</v>
      </c>
      <c r="X5867" s="58">
        <v>0.73561629000071793</v>
      </c>
      <c r="Y5867" s="58">
        <v>0.86112255618047506</v>
      </c>
      <c r="Z5867" s="58">
        <v>0.92397046516510051</v>
      </c>
    </row>
    <row r="5868" spans="19:26" x14ac:dyDescent="0.2">
      <c r="S5868" s="58">
        <v>5.1363971649289057</v>
      </c>
      <c r="T5868" s="58">
        <v>10.344924126972661</v>
      </c>
      <c r="U5868" s="58">
        <v>4.1666483160056176</v>
      </c>
      <c r="V5868" s="58">
        <v>7.7039720821933297</v>
      </c>
      <c r="W5868" s="58">
        <v>0.78883289013519264</v>
      </c>
      <c r="X5868" s="58">
        <v>0.73466971830165306</v>
      </c>
      <c r="Y5868" s="58">
        <v>0.87772551266048249</v>
      </c>
      <c r="Z5868" s="58">
        <v>0.92393782011303616</v>
      </c>
    </row>
    <row r="5869" spans="19:26" x14ac:dyDescent="0.2">
      <c r="S5869" s="58">
        <v>6.3339258841982486</v>
      </c>
      <c r="T5869" s="58">
        <v>19.033953499574633</v>
      </c>
      <c r="U5869" s="58">
        <v>5.7594584283734562</v>
      </c>
      <c r="V5869" s="58">
        <v>20.57921238962512</v>
      </c>
      <c r="W5869" s="58">
        <v>0.8654465256454853</v>
      </c>
      <c r="X5869" s="58">
        <v>0.65751546167812647</v>
      </c>
      <c r="Y5869" s="58">
        <v>0.89233864138606356</v>
      </c>
      <c r="Z5869" s="58">
        <v>0.89136294325789278</v>
      </c>
    </row>
    <row r="5870" spans="19:26" x14ac:dyDescent="0.2">
      <c r="S5870" s="58">
        <v>6.2833772249342754</v>
      </c>
      <c r="T5870" s="58">
        <v>15.859148340616317</v>
      </c>
      <c r="U5870" s="58">
        <v>5.9629527903503261</v>
      </c>
      <c r="V5870" s="58">
        <v>16.197900374072219</v>
      </c>
      <c r="W5870" s="58">
        <v>0.71916528490525367</v>
      </c>
      <c r="X5870" s="58">
        <v>0.63934575947269801</v>
      </c>
      <c r="Y5870" s="58">
        <v>0.83304865394699523</v>
      </c>
      <c r="Z5870" s="58">
        <v>0.90167414543262481</v>
      </c>
    </row>
    <row r="5871" spans="19:26" x14ac:dyDescent="0.2">
      <c r="S5871" s="58">
        <v>5.3555759012176685</v>
      </c>
      <c r="T5871" s="58">
        <v>11.594930373094067</v>
      </c>
      <c r="U5871" s="58">
        <v>4.3813856614031028</v>
      </c>
      <c r="V5871" s="58">
        <v>10.0330020464295</v>
      </c>
      <c r="W5871" s="58">
        <v>0.75652273169126705</v>
      </c>
      <c r="X5871" s="58">
        <v>0.6028297110467874</v>
      </c>
      <c r="Y5871" s="58">
        <v>0.83062158813217413</v>
      </c>
      <c r="Z5871" s="58">
        <v>0.90517100879274581</v>
      </c>
    </row>
    <row r="5872" spans="19:26" x14ac:dyDescent="0.2">
      <c r="S5872" s="58">
        <v>3.6212020265474467</v>
      </c>
      <c r="T5872" s="58">
        <v>5.7129692975148227</v>
      </c>
      <c r="U5872" s="58">
        <v>3.5899455505558482</v>
      </c>
      <c r="V5872" s="58">
        <v>4.5167845858978719</v>
      </c>
      <c r="W5872" s="58">
        <v>0.81824954277226336</v>
      </c>
      <c r="X5872" s="58">
        <v>0.73339325130556376</v>
      </c>
      <c r="Y5872" s="58">
        <v>0.8359880251430527</v>
      </c>
      <c r="Z5872" s="58">
        <v>0.94854322679051484</v>
      </c>
    </row>
    <row r="5873" spans="19:26" x14ac:dyDescent="0.2">
      <c r="S5873" s="58">
        <v>3.6230104851884799</v>
      </c>
      <c r="T5873" s="58">
        <v>5.6533625738259978</v>
      </c>
      <c r="U5873" s="58">
        <v>3.5616025024962279</v>
      </c>
      <c r="V5873" s="58">
        <v>4.7747575414389303</v>
      </c>
      <c r="W5873" s="58">
        <v>0.80751624981969528</v>
      </c>
      <c r="X5873" s="58">
        <v>0.56048259607403272</v>
      </c>
      <c r="Y5873" s="58">
        <v>0.84683081137677829</v>
      </c>
      <c r="Z5873" s="58">
        <v>0.93032844665582215</v>
      </c>
    </row>
    <row r="5874" spans="19:26" x14ac:dyDescent="0.2">
      <c r="S5874" s="58">
        <v>6.0381349788116099</v>
      </c>
      <c r="T5874" s="58">
        <v>14.765272497885434</v>
      </c>
      <c r="U5874" s="58">
        <v>5.2005924245519903</v>
      </c>
      <c r="V5874" s="58">
        <v>13.044345843371023</v>
      </c>
      <c r="W5874" s="58">
        <v>0.76928574449021669</v>
      </c>
      <c r="X5874" s="58">
        <v>0.68452381216920144</v>
      </c>
      <c r="Y5874" s="58">
        <v>0.86779589713667316</v>
      </c>
      <c r="Z5874" s="58">
        <v>0.90532697945461049</v>
      </c>
    </row>
    <row r="5875" spans="19:26" x14ac:dyDescent="0.2">
      <c r="S5875" s="58">
        <v>4.7738951209809848</v>
      </c>
      <c r="T5875" s="58">
        <v>8.5950552602499641</v>
      </c>
      <c r="U5875" s="58">
        <v>4.6698340683745316</v>
      </c>
      <c r="V5875" s="58">
        <v>7.4420156291602328</v>
      </c>
      <c r="W5875" s="58">
        <v>0.72759729741644485</v>
      </c>
      <c r="X5875" s="58">
        <v>0.66725903865958691</v>
      </c>
      <c r="Y5875" s="58">
        <v>0.85562611060056537</v>
      </c>
      <c r="Z5875" s="58">
        <v>0.9355367263168729</v>
      </c>
    </row>
    <row r="5876" spans="19:26" x14ac:dyDescent="0.2">
      <c r="S5876" s="58">
        <v>4.0232908533055092</v>
      </c>
      <c r="T5876" s="58">
        <v>6.7112361651884314</v>
      </c>
      <c r="U5876" s="58">
        <v>3.9401769018202217</v>
      </c>
      <c r="V5876" s="58">
        <v>6.5450537031233456</v>
      </c>
      <c r="W5876" s="58">
        <v>0.7258912471645953</v>
      </c>
      <c r="X5876" s="58">
        <v>0.63733329049347687</v>
      </c>
      <c r="Y5876" s="58">
        <v>0.79001275624797962</v>
      </c>
      <c r="Z5876" s="58">
        <v>0.93228586315817152</v>
      </c>
    </row>
    <row r="5877" spans="19:26" x14ac:dyDescent="0.2">
      <c r="S5877" s="58">
        <v>4.7098605064654864</v>
      </c>
      <c r="T5877" s="58">
        <v>8.7386197296408454</v>
      </c>
      <c r="U5877" s="58">
        <v>3.7789254182705387</v>
      </c>
      <c r="V5877" s="58">
        <v>7.753775546684893</v>
      </c>
      <c r="W5877" s="58">
        <v>0.72492711026382917</v>
      </c>
      <c r="X5877" s="58">
        <v>0.61002053096993436</v>
      </c>
      <c r="Y5877" s="58">
        <v>0.81400074904077435</v>
      </c>
      <c r="Z5877" s="58">
        <v>0.91988452138878918</v>
      </c>
    </row>
    <row r="5878" spans="19:26" x14ac:dyDescent="0.2">
      <c r="S5878" s="58">
        <v>3.6944664473401265</v>
      </c>
      <c r="T5878" s="58">
        <v>6.0170143608810269</v>
      </c>
      <c r="U5878" s="58">
        <v>3.8737623739363403</v>
      </c>
      <c r="V5878" s="58">
        <v>5.9990686487604448</v>
      </c>
      <c r="W5878" s="58">
        <v>0.87842557137608746</v>
      </c>
      <c r="X5878" s="58">
        <v>0.67004864538456721</v>
      </c>
      <c r="Y5878" s="58">
        <v>0.8501832566562656</v>
      </c>
      <c r="Z5878" s="58">
        <v>0.93018193986510611</v>
      </c>
    </row>
    <row r="5879" spans="19:26" x14ac:dyDescent="0.2">
      <c r="S5879" s="58">
        <v>6.3107951527636059</v>
      </c>
      <c r="T5879" s="58">
        <v>17.346044336166241</v>
      </c>
      <c r="U5879" s="58">
        <v>6.5291862023613678</v>
      </c>
      <c r="V5879" s="58">
        <v>17.627931428648289</v>
      </c>
      <c r="W5879" s="58">
        <v>0.74268895349710717</v>
      </c>
      <c r="X5879" s="58">
        <v>0.77477229105422851</v>
      </c>
      <c r="Y5879" s="58">
        <v>0.82283948528686157</v>
      </c>
      <c r="Z5879" s="58">
        <v>0.90255633574896765</v>
      </c>
    </row>
    <row r="5880" spans="19:26" x14ac:dyDescent="0.2">
      <c r="S5880" s="58">
        <v>6.9321000644639419</v>
      </c>
      <c r="T5880" s="58">
        <v>29.283986236138809</v>
      </c>
      <c r="U5880" s="58">
        <v>6.9885568443495831</v>
      </c>
      <c r="V5880" s="58">
        <v>46.245013530582661</v>
      </c>
      <c r="W5880" s="58">
        <v>0.8315466846907672</v>
      </c>
      <c r="X5880" s="58">
        <v>0.62617857075663097</v>
      </c>
      <c r="Y5880" s="58">
        <v>0.83442500571241962</v>
      </c>
      <c r="Z5880" s="58">
        <v>0.88139167708759236</v>
      </c>
    </row>
    <row r="5881" spans="19:26" x14ac:dyDescent="0.2">
      <c r="S5881" s="58">
        <v>5.0612920042416478</v>
      </c>
      <c r="T5881" s="58">
        <v>10.339044536136528</v>
      </c>
      <c r="U5881" s="58">
        <v>5.4984646418772289</v>
      </c>
      <c r="V5881" s="58">
        <v>11.769706589326269</v>
      </c>
      <c r="W5881" s="58">
        <v>0.77654692678383996</v>
      </c>
      <c r="X5881" s="58">
        <v>0.60622891905054588</v>
      </c>
      <c r="Y5881" s="58">
        <v>0.84187669398678522</v>
      </c>
      <c r="Z5881" s="58">
        <v>0.90894000235000139</v>
      </c>
    </row>
    <row r="5882" spans="19:26" x14ac:dyDescent="0.2">
      <c r="S5882" s="58">
        <v>6.7650164771529395</v>
      </c>
      <c r="T5882" s="58">
        <v>20.742450506872384</v>
      </c>
      <c r="U5882" s="58">
        <v>6.7911472463888485</v>
      </c>
      <c r="V5882" s="58">
        <v>18.523338773804685</v>
      </c>
      <c r="W5882" s="58">
        <v>0.76670876641937513</v>
      </c>
      <c r="X5882" s="58">
        <v>0.60067711591058981</v>
      </c>
      <c r="Y5882" s="58">
        <v>0.85555896992069513</v>
      </c>
      <c r="Z5882" s="58">
        <v>0.89032307000735389</v>
      </c>
    </row>
    <row r="5883" spans="19:26" x14ac:dyDescent="0.2">
      <c r="S5883" s="58">
        <v>3.8755929157497113</v>
      </c>
      <c r="T5883" s="58">
        <v>6.2007865322764886</v>
      </c>
      <c r="U5883" s="58">
        <v>3.8632303704335902</v>
      </c>
      <c r="V5883" s="58">
        <v>5.9104775044680888</v>
      </c>
      <c r="W5883" s="58">
        <v>0.72863586056774465</v>
      </c>
      <c r="X5883" s="58">
        <v>0.65374969837020835</v>
      </c>
      <c r="Y5883" s="58">
        <v>0.81021025186728823</v>
      </c>
      <c r="Z5883" s="58">
        <v>0.94501755589439895</v>
      </c>
    </row>
    <row r="5884" spans="19:26" x14ac:dyDescent="0.2">
      <c r="S5884" s="58">
        <v>3.678014447922429</v>
      </c>
      <c r="T5884" s="58">
        <v>5.9682255420989678</v>
      </c>
      <c r="U5884" s="58">
        <v>3.5593564098806598</v>
      </c>
      <c r="V5884" s="58">
        <v>6.780402735709302</v>
      </c>
      <c r="W5884" s="58">
        <v>0.83358567978405995</v>
      </c>
      <c r="X5884" s="58">
        <v>0.63425575148241231</v>
      </c>
      <c r="Y5884" s="58">
        <v>0.82016635425883433</v>
      </c>
      <c r="Z5884" s="58">
        <v>0.92670866202627955</v>
      </c>
    </row>
    <row r="5885" spans="19:26" x14ac:dyDescent="0.2">
      <c r="S5885" s="58">
        <v>4.0103304098693657</v>
      </c>
      <c r="T5885" s="58">
        <v>6.7585780967474935</v>
      </c>
      <c r="U5885" s="58">
        <v>4.1967447779280276</v>
      </c>
      <c r="V5885" s="58">
        <v>5.9452606245827377</v>
      </c>
      <c r="W5885" s="58">
        <v>0.7747042338584289</v>
      </c>
      <c r="X5885" s="58">
        <v>0.73014052643434169</v>
      </c>
      <c r="Y5885" s="58">
        <v>0.81494384990675117</v>
      </c>
      <c r="Z5885" s="58">
        <v>0.93905438646967598</v>
      </c>
    </row>
    <row r="5886" spans="19:26" x14ac:dyDescent="0.2">
      <c r="S5886" s="58">
        <v>4.1317884148460928</v>
      </c>
      <c r="T5886" s="58">
        <v>7.3751355610889133</v>
      </c>
      <c r="U5886" s="58">
        <v>4.4993709840944689</v>
      </c>
      <c r="V5886" s="58">
        <v>7.9075614811306743</v>
      </c>
      <c r="W5886" s="58">
        <v>0.86705171476857135</v>
      </c>
      <c r="X5886" s="58">
        <v>0.69814785178090455</v>
      </c>
      <c r="Y5886" s="58">
        <v>0.84341732835762362</v>
      </c>
      <c r="Z5886" s="58">
        <v>0.92171851916949255</v>
      </c>
    </row>
    <row r="5887" spans="19:26" x14ac:dyDescent="0.2">
      <c r="S5887" s="58">
        <v>3.7818885338802328</v>
      </c>
      <c r="T5887" s="58">
        <v>6.0387673845488861</v>
      </c>
      <c r="U5887" s="58">
        <v>4.431887107298909</v>
      </c>
      <c r="V5887" s="58">
        <v>6.9204518180909327</v>
      </c>
      <c r="W5887" s="58">
        <v>0.83237817978987838</v>
      </c>
      <c r="X5887" s="58">
        <v>0.67042498807777851</v>
      </c>
      <c r="Y5887" s="58">
        <v>0.87738266249400343</v>
      </c>
      <c r="Z5887" s="58">
        <v>0.94350831415778347</v>
      </c>
    </row>
    <row r="5888" spans="19:26" x14ac:dyDescent="0.2">
      <c r="S5888" s="58">
        <v>4.3893033470732279</v>
      </c>
      <c r="T5888" s="58">
        <v>7.7874275942733346</v>
      </c>
      <c r="U5888" s="58">
        <v>4.907521478697447</v>
      </c>
      <c r="V5888" s="58">
        <v>8.3203241287335032</v>
      </c>
      <c r="W5888" s="58">
        <v>0.79098476125421646</v>
      </c>
      <c r="X5888" s="58">
        <v>0.63910221907282527</v>
      </c>
      <c r="Y5888" s="58">
        <v>0.85515890684172169</v>
      </c>
      <c r="Z5888" s="58">
        <v>0.92577269846414911</v>
      </c>
    </row>
    <row r="5889" spans="19:26" x14ac:dyDescent="0.2">
      <c r="S5889" s="58">
        <v>4.4582855442371541</v>
      </c>
      <c r="T5889" s="58">
        <v>8.1836315651987821</v>
      </c>
      <c r="U5889" s="58">
        <v>4.4337650582987624</v>
      </c>
      <c r="V5889" s="58">
        <v>9.0003756407886542</v>
      </c>
      <c r="W5889" s="58">
        <v>0.79758737307824723</v>
      </c>
      <c r="X5889" s="58">
        <v>0.74883522525543866</v>
      </c>
      <c r="Y5889" s="58">
        <v>0.83891648530413165</v>
      </c>
      <c r="Z5889" s="58">
        <v>0.92995671388505685</v>
      </c>
    </row>
    <row r="5890" spans="19:26" x14ac:dyDescent="0.2">
      <c r="S5890" s="58">
        <v>4.4475373216567027</v>
      </c>
      <c r="T5890" s="58">
        <v>8.3542107515509585</v>
      </c>
      <c r="U5890" s="58">
        <v>4.5229685309648007</v>
      </c>
      <c r="V5890" s="58">
        <v>8.8704350117525657</v>
      </c>
      <c r="W5890" s="58">
        <v>0.81598222998339842</v>
      </c>
      <c r="X5890" s="58">
        <v>0.65464541086143835</v>
      </c>
      <c r="Y5890" s="58">
        <v>0.82778480273255828</v>
      </c>
      <c r="Z5890" s="58">
        <v>0.91525651001201325</v>
      </c>
    </row>
    <row r="5891" spans="19:26" x14ac:dyDescent="0.2">
      <c r="S5891" s="58">
        <v>4.0160589043354094</v>
      </c>
      <c r="T5891" s="58">
        <v>6.7472752876964002</v>
      </c>
      <c r="U5891" s="58">
        <v>3.8077203239041917</v>
      </c>
      <c r="V5891" s="58">
        <v>8.1375486977162481</v>
      </c>
      <c r="W5891" s="58">
        <v>0.82290912763683366</v>
      </c>
      <c r="X5891" s="58">
        <v>0.67687491490878571</v>
      </c>
      <c r="Y5891" s="58">
        <v>0.85883213415592896</v>
      </c>
      <c r="Z5891" s="58">
        <v>0.93421222406738957</v>
      </c>
    </row>
    <row r="5892" spans="19:26" x14ac:dyDescent="0.2">
      <c r="S5892" s="58">
        <v>5.3802633934787103</v>
      </c>
      <c r="T5892" s="58">
        <v>13.126808329332349</v>
      </c>
      <c r="U5892" s="58">
        <v>5.8111947852932282</v>
      </c>
      <c r="V5892" s="58">
        <v>12.536189625522864</v>
      </c>
      <c r="W5892" s="58">
        <v>0.80748276923423978</v>
      </c>
      <c r="X5892" s="58">
        <v>0.66698623953360314</v>
      </c>
      <c r="Y5892" s="58">
        <v>0.80519631444936146</v>
      </c>
      <c r="Z5892" s="58">
        <v>0.89734986153594698</v>
      </c>
    </row>
    <row r="5893" spans="19:26" x14ac:dyDescent="0.2">
      <c r="S5893" s="58">
        <v>5.5686055289996172</v>
      </c>
      <c r="T5893" s="58">
        <v>12.353524670485767</v>
      </c>
      <c r="U5893" s="58">
        <v>5.1546643613590302</v>
      </c>
      <c r="V5893" s="58">
        <v>11.036190172994386</v>
      </c>
      <c r="W5893" s="58">
        <v>0.75737518066928211</v>
      </c>
      <c r="X5893" s="58">
        <v>0.57064601510191015</v>
      </c>
      <c r="Y5893" s="58">
        <v>0.84736495789641142</v>
      </c>
      <c r="Z5893" s="58">
        <v>0.90247806871397973</v>
      </c>
    </row>
    <row r="5894" spans="19:26" x14ac:dyDescent="0.2">
      <c r="S5894" s="58">
        <v>3.5810631719938155</v>
      </c>
      <c r="T5894" s="58">
        <v>5.5649989349382984</v>
      </c>
      <c r="U5894" s="58">
        <v>3.3812044554295793</v>
      </c>
      <c r="V5894" s="58">
        <v>4.9938438479290026</v>
      </c>
      <c r="W5894" s="58">
        <v>0.78569632116572319</v>
      </c>
      <c r="X5894" s="58">
        <v>0.62813708529609835</v>
      </c>
      <c r="Y5894" s="58">
        <v>0.823495437630275</v>
      </c>
      <c r="Z5894" s="58">
        <v>0.93956834369780928</v>
      </c>
    </row>
    <row r="5895" spans="19:26" x14ac:dyDescent="0.2">
      <c r="S5895" s="58">
        <v>6.3831905252908658</v>
      </c>
      <c r="T5895" s="58">
        <v>16.750049660538014</v>
      </c>
      <c r="U5895" s="58">
        <v>5.6381653326621564</v>
      </c>
      <c r="V5895" s="58">
        <v>12.342348502064183</v>
      </c>
      <c r="W5895" s="58">
        <v>0.73806937541962592</v>
      </c>
      <c r="X5895" s="58">
        <v>0.71606689571752424</v>
      </c>
      <c r="Y5895" s="58">
        <v>0.8461179069949426</v>
      </c>
      <c r="Z5895" s="58">
        <v>0.90386212666282162</v>
      </c>
    </row>
    <row r="5896" spans="19:26" x14ac:dyDescent="0.2">
      <c r="S5896" s="58">
        <v>6.4091497581057197</v>
      </c>
      <c r="T5896" s="58">
        <v>15.689207651696391</v>
      </c>
      <c r="U5896" s="58">
        <v>6.3937959579897052</v>
      </c>
      <c r="V5896" s="58">
        <v>12.748366635814705</v>
      </c>
      <c r="W5896" s="58">
        <v>0.70535355671291133</v>
      </c>
      <c r="X5896" s="58">
        <v>0.59606830790865661</v>
      </c>
      <c r="Y5896" s="58">
        <v>0.84652283375771731</v>
      </c>
      <c r="Z5896" s="58">
        <v>0.9023586162192313</v>
      </c>
    </row>
    <row r="5897" spans="19:26" x14ac:dyDescent="0.2">
      <c r="S5897" s="58">
        <v>4.6356133361000991</v>
      </c>
      <c r="T5897" s="58">
        <v>8.6910150133126542</v>
      </c>
      <c r="U5897" s="58">
        <v>5.4727001579254422</v>
      </c>
      <c r="V5897" s="58">
        <v>9.025532360954923</v>
      </c>
      <c r="W5897" s="58">
        <v>0.73248720873675555</v>
      </c>
      <c r="X5897" s="58">
        <v>0.78815444151779435</v>
      </c>
      <c r="Y5897" s="58">
        <v>0.79953733229090229</v>
      </c>
      <c r="Z5897" s="58">
        <v>0.93347545036270729</v>
      </c>
    </row>
    <row r="5898" spans="19:26" x14ac:dyDescent="0.2">
      <c r="S5898" s="58">
        <v>4.6890829918127599</v>
      </c>
      <c r="T5898" s="58">
        <v>8.5213898730256883</v>
      </c>
      <c r="U5898" s="58">
        <v>3.8568462036937188</v>
      </c>
      <c r="V5898" s="58">
        <v>8.0193353849909084</v>
      </c>
      <c r="W5898" s="58">
        <v>0.7821016644972878</v>
      </c>
      <c r="X5898" s="58">
        <v>0.68476916093947504</v>
      </c>
      <c r="Y5898" s="58">
        <v>0.88481044619836891</v>
      </c>
      <c r="Z5898" s="58">
        <v>0.93274737415529163</v>
      </c>
    </row>
    <row r="5899" spans="19:26" x14ac:dyDescent="0.2">
      <c r="S5899" s="58">
        <v>2.9563723018657413</v>
      </c>
      <c r="T5899" s="58">
        <v>4.1321577177541515</v>
      </c>
      <c r="U5899" s="58">
        <v>2.9442503967379268</v>
      </c>
      <c r="V5899" s="58">
        <v>4.1463562134306597</v>
      </c>
      <c r="W5899" s="58">
        <v>0.8190478661222661</v>
      </c>
      <c r="X5899" s="58">
        <v>0.58439549117408573</v>
      </c>
      <c r="Y5899" s="58">
        <v>0.83982952591280235</v>
      </c>
      <c r="Z5899" s="58">
        <v>0.95272395314971448</v>
      </c>
    </row>
    <row r="5900" spans="19:26" x14ac:dyDescent="0.2">
      <c r="S5900" s="58">
        <v>4.7775632295739205</v>
      </c>
      <c r="T5900" s="58">
        <v>8.8736910892330716</v>
      </c>
      <c r="U5900" s="58">
        <v>4.1694874399828903</v>
      </c>
      <c r="V5900" s="58">
        <v>7.8493426032484752</v>
      </c>
      <c r="W5900" s="58">
        <v>0.78668287202527365</v>
      </c>
      <c r="X5900" s="58">
        <v>0.74026352484832914</v>
      </c>
      <c r="Y5900" s="58">
        <v>0.88385488845050642</v>
      </c>
      <c r="Z5900" s="58">
        <v>0.93524724578670249</v>
      </c>
    </row>
    <row r="5901" spans="19:26" x14ac:dyDescent="0.2">
      <c r="S5901" s="58">
        <v>3.2278672978881042</v>
      </c>
      <c r="T5901" s="58">
        <v>4.8251063506401195</v>
      </c>
      <c r="U5901" s="58">
        <v>3.0846619301454075</v>
      </c>
      <c r="V5901" s="58">
        <v>5.1036808178399973</v>
      </c>
      <c r="W5901" s="58">
        <v>0.81622993837483349</v>
      </c>
      <c r="X5901" s="58">
        <v>0.64394143582832686</v>
      </c>
      <c r="Y5901" s="58">
        <v>0.79741957350477899</v>
      </c>
      <c r="Z5901" s="58">
        <v>0.93858592820136266</v>
      </c>
    </row>
    <row r="5902" spans="19:26" x14ac:dyDescent="0.2">
      <c r="S5902" s="58">
        <v>4.7248165045067116</v>
      </c>
      <c r="T5902" s="58">
        <v>9.4414154993107822</v>
      </c>
      <c r="U5902" s="58">
        <v>4.4210713449874151</v>
      </c>
      <c r="V5902" s="58">
        <v>8.7923206126647138</v>
      </c>
      <c r="W5902" s="58">
        <v>0.82470487973668694</v>
      </c>
      <c r="X5902" s="58">
        <v>0.68808725464137244</v>
      </c>
      <c r="Y5902" s="58">
        <v>0.83573937394083631</v>
      </c>
      <c r="Z5902" s="58">
        <v>0.91279269888190262</v>
      </c>
    </row>
    <row r="5903" spans="19:26" x14ac:dyDescent="0.2">
      <c r="S5903" s="58">
        <v>3.6862295409485695</v>
      </c>
      <c r="T5903" s="58">
        <v>5.8883646462864299</v>
      </c>
      <c r="U5903" s="58">
        <v>3.2242742170380931</v>
      </c>
      <c r="V5903" s="58">
        <v>4.649855059412233</v>
      </c>
      <c r="W5903" s="58">
        <v>0.79976124570195628</v>
      </c>
      <c r="X5903" s="58">
        <v>0.66148740057058242</v>
      </c>
      <c r="Y5903" s="58">
        <v>0.82195079824682482</v>
      </c>
      <c r="Z5903" s="58">
        <v>0.93695752972298307</v>
      </c>
    </row>
    <row r="5904" spans="19:26" x14ac:dyDescent="0.2">
      <c r="S5904" s="58">
        <v>5.8902092292725179</v>
      </c>
      <c r="T5904" s="58">
        <v>13.475977958093294</v>
      </c>
      <c r="U5904" s="58">
        <v>5.4282036809734944</v>
      </c>
      <c r="V5904" s="58">
        <v>9.6481025991943987</v>
      </c>
      <c r="W5904" s="58">
        <v>0.72655783657488049</v>
      </c>
      <c r="X5904" s="58">
        <v>0.57989534371945051</v>
      </c>
      <c r="Y5904" s="58">
        <v>0.84276314045440714</v>
      </c>
      <c r="Z5904" s="58">
        <v>0.9032130611145005</v>
      </c>
    </row>
    <row r="5905" spans="19:26" x14ac:dyDescent="0.2">
      <c r="S5905" s="58">
        <v>2.7228114802496926</v>
      </c>
      <c r="T5905" s="58">
        <v>3.7536242438397762</v>
      </c>
      <c r="U5905" s="58">
        <v>2.6775218686405862</v>
      </c>
      <c r="V5905" s="58">
        <v>3.6649817176556034</v>
      </c>
      <c r="W5905" s="58">
        <v>0.86053323297215345</v>
      </c>
      <c r="X5905" s="58">
        <v>0.67960243515915986</v>
      </c>
      <c r="Y5905" s="58">
        <v>0.78745072234819635</v>
      </c>
      <c r="Z5905" s="58">
        <v>0.95092244894749001</v>
      </c>
    </row>
    <row r="5906" spans="19:26" x14ac:dyDescent="0.2">
      <c r="S5906" s="58">
        <v>7.2369321523403123</v>
      </c>
      <c r="T5906" s="58">
        <v>20.378898711151901</v>
      </c>
      <c r="U5906" s="58">
        <v>7.1634846951683047</v>
      </c>
      <c r="V5906" s="58">
        <v>17.423842200683559</v>
      </c>
      <c r="W5906" s="58">
        <v>0.71412704139391259</v>
      </c>
      <c r="X5906" s="58">
        <v>0.64416633914664034</v>
      </c>
      <c r="Y5906" s="58">
        <v>0.88264357400680271</v>
      </c>
      <c r="Z5906" s="58">
        <v>0.89982355306784989</v>
      </c>
    </row>
    <row r="5907" spans="19:26" x14ac:dyDescent="0.2">
      <c r="S5907" s="58">
        <v>3.4333640391031657</v>
      </c>
      <c r="T5907" s="58">
        <v>5.2820237942515007</v>
      </c>
      <c r="U5907" s="58">
        <v>2.7979917247604598</v>
      </c>
      <c r="V5907" s="58">
        <v>4.6629646968330123</v>
      </c>
      <c r="W5907" s="58">
        <v>0.86872345755125224</v>
      </c>
      <c r="X5907" s="58">
        <v>0.76772792861476102</v>
      </c>
      <c r="Y5907" s="58">
        <v>0.85362840029696629</v>
      </c>
      <c r="Z5907" s="58">
        <v>0.95412242159378891</v>
      </c>
    </row>
    <row r="5908" spans="19:26" x14ac:dyDescent="0.2">
      <c r="S5908" s="58">
        <v>4.4207785133900943</v>
      </c>
      <c r="T5908" s="58">
        <v>7.9456272017158573</v>
      </c>
      <c r="U5908" s="58">
        <v>4.7820582794059883</v>
      </c>
      <c r="V5908" s="58">
        <v>8.5878000200016267</v>
      </c>
      <c r="W5908" s="58">
        <v>0.75433545869757446</v>
      </c>
      <c r="X5908" s="58">
        <v>0.62396249160073325</v>
      </c>
      <c r="Y5908" s="58">
        <v>0.81663729505895877</v>
      </c>
      <c r="Z5908" s="58">
        <v>0.92164175111807634</v>
      </c>
    </row>
    <row r="5909" spans="19:26" x14ac:dyDescent="0.2">
      <c r="S5909" s="58">
        <v>4.4048291560053832</v>
      </c>
      <c r="T5909" s="58">
        <v>7.6043150839653997</v>
      </c>
      <c r="U5909" s="58">
        <v>5.1591299773525181</v>
      </c>
      <c r="V5909" s="58">
        <v>6.7552723398776084</v>
      </c>
      <c r="W5909" s="58">
        <v>0.72478723316812932</v>
      </c>
      <c r="X5909" s="58">
        <v>0.55333392772497614</v>
      </c>
      <c r="Y5909" s="58">
        <v>0.8278698483015321</v>
      </c>
      <c r="Z5909" s="58">
        <v>0.92333446828118293</v>
      </c>
    </row>
    <row r="5910" spans="19:26" x14ac:dyDescent="0.2">
      <c r="S5910" s="58">
        <v>2.8977362656835415</v>
      </c>
      <c r="T5910" s="58">
        <v>4.0873245927923971</v>
      </c>
      <c r="U5910" s="58">
        <v>3.2568162302321313</v>
      </c>
      <c r="V5910" s="58">
        <v>4.297032925299118</v>
      </c>
      <c r="W5910" s="58">
        <v>0.79936061801672198</v>
      </c>
      <c r="X5910" s="58">
        <v>0.54136710084640061</v>
      </c>
      <c r="Y5910" s="58">
        <v>0.7771770307527065</v>
      </c>
      <c r="Z5910" s="58">
        <v>0.93211821044697429</v>
      </c>
    </row>
    <row r="5911" spans="19:26" x14ac:dyDescent="0.2">
      <c r="S5911" s="58">
        <v>5.3968716657075522</v>
      </c>
      <c r="T5911" s="58">
        <v>10.324485040015666</v>
      </c>
      <c r="U5911" s="58">
        <v>5.144235938112109</v>
      </c>
      <c r="V5911" s="58">
        <v>8.7108279695868482</v>
      </c>
      <c r="W5911" s="58">
        <v>0.70142050157795011</v>
      </c>
      <c r="X5911" s="58">
        <v>0.76382394819438948</v>
      </c>
      <c r="Y5911" s="58">
        <v>0.87057360194531319</v>
      </c>
      <c r="Z5911" s="58">
        <v>0.94459308683064558</v>
      </c>
    </row>
    <row r="5912" spans="19:26" x14ac:dyDescent="0.2">
      <c r="S5912" s="58">
        <v>3.6220835313735673</v>
      </c>
      <c r="T5912" s="58">
        <v>5.6826843845460671</v>
      </c>
      <c r="U5912" s="58">
        <v>3.9784469236707465</v>
      </c>
      <c r="V5912" s="58">
        <v>6.9376148425454325</v>
      </c>
      <c r="W5912" s="58">
        <v>0.78685805612085391</v>
      </c>
      <c r="X5912" s="58">
        <v>0.67386380583695216</v>
      </c>
      <c r="Y5912" s="58">
        <v>0.82121871993458506</v>
      </c>
      <c r="Z5912" s="58">
        <v>0.943557474268511</v>
      </c>
    </row>
    <row r="5913" spans="19:26" x14ac:dyDescent="0.2">
      <c r="S5913" s="58">
        <v>5.3881734060842277</v>
      </c>
      <c r="T5913" s="58">
        <v>11.842820039898768</v>
      </c>
      <c r="U5913" s="58">
        <v>5.3599165119329646</v>
      </c>
      <c r="V5913" s="58">
        <v>10.069649534017008</v>
      </c>
      <c r="W5913" s="58">
        <v>0.76231456967759503</v>
      </c>
      <c r="X5913" s="58">
        <v>0.73268497446346859</v>
      </c>
      <c r="Y5913" s="58">
        <v>0.83099363160853279</v>
      </c>
      <c r="Z5913" s="58">
        <v>0.91335446732515013</v>
      </c>
    </row>
    <row r="5914" spans="19:26" x14ac:dyDescent="0.2">
      <c r="S5914" s="58">
        <v>4.5261245164125148</v>
      </c>
      <c r="T5914" s="58">
        <v>7.7283772843433658</v>
      </c>
      <c r="U5914" s="58">
        <v>4.4155589407034821</v>
      </c>
      <c r="V5914" s="58">
        <v>9.4550388209202847</v>
      </c>
      <c r="W5914" s="58">
        <v>0.67490267336973253</v>
      </c>
      <c r="X5914" s="58">
        <v>0.68270826643820537</v>
      </c>
      <c r="Y5914" s="58">
        <v>0.80886068586647897</v>
      </c>
      <c r="Z5914" s="58">
        <v>0.94798410375102027</v>
      </c>
    </row>
    <row r="5915" spans="19:26" x14ac:dyDescent="0.2">
      <c r="S5915" s="58">
        <v>5.6184151787619108</v>
      </c>
      <c r="T5915" s="58">
        <v>14.078626587955998</v>
      </c>
      <c r="U5915" s="58">
        <v>5.7869238047421332</v>
      </c>
      <c r="V5915" s="58">
        <v>15.549453751853498</v>
      </c>
      <c r="W5915" s="58">
        <v>0.831936539832278</v>
      </c>
      <c r="X5915" s="58">
        <v>0.69951048313688158</v>
      </c>
      <c r="Y5915" s="58">
        <v>0.84575055806625365</v>
      </c>
      <c r="Z5915" s="58">
        <v>0.89951037737221839</v>
      </c>
    </row>
    <row r="5916" spans="19:26" x14ac:dyDescent="0.2">
      <c r="S5916" s="58">
        <v>5.5869532426180175</v>
      </c>
      <c r="T5916" s="58">
        <v>13.92333577240484</v>
      </c>
      <c r="U5916" s="58">
        <v>5.3540409711440979</v>
      </c>
      <c r="V5916" s="58">
        <v>12.045969380175837</v>
      </c>
      <c r="W5916" s="58">
        <v>0.81511293623995851</v>
      </c>
      <c r="X5916" s="58">
        <v>0.74881369394292607</v>
      </c>
      <c r="Y5916" s="58">
        <v>0.83118956067001415</v>
      </c>
      <c r="Z5916" s="58">
        <v>0.90227811661732282</v>
      </c>
    </row>
    <row r="5917" spans="19:26" x14ac:dyDescent="0.2">
      <c r="S5917" s="58">
        <v>4.0868612642643143</v>
      </c>
      <c r="T5917" s="58">
        <v>7.2686874386951148</v>
      </c>
      <c r="U5917" s="58">
        <v>3.6290275047583704</v>
      </c>
      <c r="V5917" s="58">
        <v>6.8532200759655488</v>
      </c>
      <c r="W5917" s="58">
        <v>0.8551772754688991</v>
      </c>
      <c r="X5917" s="58">
        <v>0.69530002592140494</v>
      </c>
      <c r="Y5917" s="58">
        <v>0.8278250506665753</v>
      </c>
      <c r="Z5917" s="58">
        <v>0.92080444177790788</v>
      </c>
    </row>
    <row r="5918" spans="19:26" x14ac:dyDescent="0.2">
      <c r="S5918" s="58">
        <v>5.6293495628284971</v>
      </c>
      <c r="T5918" s="58">
        <v>13.405623013422845</v>
      </c>
      <c r="U5918" s="58">
        <v>5.7141949542861408</v>
      </c>
      <c r="V5918" s="58">
        <v>15.497790060913436</v>
      </c>
      <c r="W5918" s="58">
        <v>0.7528431670757546</v>
      </c>
      <c r="X5918" s="58">
        <v>0.71317673647611834</v>
      </c>
      <c r="Y5918" s="58">
        <v>0.81173454560861924</v>
      </c>
      <c r="Z5918" s="58">
        <v>0.90538266718733884</v>
      </c>
    </row>
    <row r="5919" spans="19:26" x14ac:dyDescent="0.2">
      <c r="S5919" s="58">
        <v>3.6256550267063239</v>
      </c>
      <c r="T5919" s="58">
        <v>5.6119764311375055</v>
      </c>
      <c r="U5919" s="58">
        <v>3.7787009654188286</v>
      </c>
      <c r="V5919" s="58">
        <v>6.5220590749012386</v>
      </c>
      <c r="W5919" s="58">
        <v>0.78381513919206092</v>
      </c>
      <c r="X5919" s="58">
        <v>0.63776582225549561</v>
      </c>
      <c r="Y5919" s="58">
        <v>0.84200933834619218</v>
      </c>
      <c r="Z5919" s="58">
        <v>0.94566092536669721</v>
      </c>
    </row>
    <row r="5920" spans="19:26" x14ac:dyDescent="0.2">
      <c r="S5920" s="58">
        <v>3.6708948891095328</v>
      </c>
      <c r="T5920" s="58">
        <v>6.081621423077376</v>
      </c>
      <c r="U5920" s="58">
        <v>3.784556534578849</v>
      </c>
      <c r="V5920" s="58">
        <v>7.0040621488216894</v>
      </c>
      <c r="W5920" s="58">
        <v>0.84888717864477981</v>
      </c>
      <c r="X5920" s="58">
        <v>0.71546667752551985</v>
      </c>
      <c r="Y5920" s="58">
        <v>0.79810948732984599</v>
      </c>
      <c r="Z5920" s="58">
        <v>0.92701171386393255</v>
      </c>
    </row>
    <row r="5921" spans="19:26" x14ac:dyDescent="0.2">
      <c r="S5921" s="58">
        <v>6.9240650188366963</v>
      </c>
      <c r="T5921" s="58">
        <v>27.057219451763647</v>
      </c>
      <c r="U5921" s="58">
        <v>7.7367047591826319</v>
      </c>
      <c r="V5921" s="58">
        <v>48.995292970280481</v>
      </c>
      <c r="W5921" s="58">
        <v>0.82340746398320686</v>
      </c>
      <c r="X5921" s="58">
        <v>0.69019961846078526</v>
      </c>
      <c r="Y5921" s="58">
        <v>0.84694108398874168</v>
      </c>
      <c r="Z5921" s="58">
        <v>0.88511251412529679</v>
      </c>
    </row>
    <row r="5922" spans="19:26" x14ac:dyDescent="0.2">
      <c r="S5922" s="58">
        <v>4.180926898272503</v>
      </c>
      <c r="T5922" s="58">
        <v>7.3749595323093518</v>
      </c>
      <c r="U5922" s="58">
        <v>4.3886272658340761</v>
      </c>
      <c r="V5922" s="58">
        <v>7.7195842683323752</v>
      </c>
      <c r="W5922" s="58">
        <v>0.78381727383370836</v>
      </c>
      <c r="X5922" s="58">
        <v>0.70553617502298671</v>
      </c>
      <c r="Y5922" s="58">
        <v>0.80934553658339736</v>
      </c>
      <c r="Z5922" s="58">
        <v>0.92764508172367099</v>
      </c>
    </row>
    <row r="5923" spans="19:26" x14ac:dyDescent="0.2">
      <c r="S5923" s="58">
        <v>3.8333144640282391</v>
      </c>
      <c r="T5923" s="58">
        <v>6.1818503818903094</v>
      </c>
      <c r="U5923" s="58">
        <v>3.8715494923804479</v>
      </c>
      <c r="V5923" s="58">
        <v>6.568208973326545</v>
      </c>
      <c r="W5923" s="58">
        <v>0.7905400650215858</v>
      </c>
      <c r="X5923" s="58">
        <v>0.67412145387148503</v>
      </c>
      <c r="Y5923" s="58">
        <v>0.84182032636223325</v>
      </c>
      <c r="Z5923" s="58">
        <v>0.94209329432936761</v>
      </c>
    </row>
    <row r="5924" spans="19:26" x14ac:dyDescent="0.2">
      <c r="S5924" s="58">
        <v>6.016309405936485</v>
      </c>
      <c r="T5924" s="58">
        <v>15.537000784700256</v>
      </c>
      <c r="U5924" s="58">
        <v>5.5443951770694619</v>
      </c>
      <c r="V5924" s="58">
        <v>16.029776626519325</v>
      </c>
      <c r="W5924" s="58">
        <v>0.73524202894075408</v>
      </c>
      <c r="X5924" s="58">
        <v>0.70164304797142663</v>
      </c>
      <c r="Y5924" s="58">
        <v>0.80759019664262643</v>
      </c>
      <c r="Z5924" s="58">
        <v>0.9011283839129387</v>
      </c>
    </row>
    <row r="5925" spans="19:26" x14ac:dyDescent="0.2">
      <c r="S5925" s="58">
        <v>4.4199710445984559</v>
      </c>
      <c r="T5925" s="58">
        <v>7.7673543951756896</v>
      </c>
      <c r="U5925" s="58">
        <v>4.9241913320687338</v>
      </c>
      <c r="V5925" s="58">
        <v>7.7280534708544444</v>
      </c>
      <c r="W5925" s="58">
        <v>0.72950602910301343</v>
      </c>
      <c r="X5925" s="58">
        <v>0.65088000511179345</v>
      </c>
      <c r="Y5925" s="58">
        <v>0.81682483964331765</v>
      </c>
      <c r="Z5925" s="58">
        <v>0.93075963632292935</v>
      </c>
    </row>
    <row r="5926" spans="19:26" x14ac:dyDescent="0.2">
      <c r="S5926" s="58">
        <v>3.8513365544353335</v>
      </c>
      <c r="T5926" s="58">
        <v>6.4871337776917901</v>
      </c>
      <c r="U5926" s="58">
        <v>4.4367152968315953</v>
      </c>
      <c r="V5926" s="58">
        <v>5.1875769006267873</v>
      </c>
      <c r="W5926" s="58">
        <v>0.78572888266974239</v>
      </c>
      <c r="X5926" s="58">
        <v>0.5748126860453614</v>
      </c>
      <c r="Y5926" s="58">
        <v>0.78550461683240347</v>
      </c>
      <c r="Z5926" s="58">
        <v>0.91545035169833899</v>
      </c>
    </row>
    <row r="5927" spans="19:26" x14ac:dyDescent="0.2">
      <c r="S5927" s="58">
        <v>5.4275740976983551</v>
      </c>
      <c r="T5927" s="58">
        <v>13.818601022680198</v>
      </c>
      <c r="U5927" s="58">
        <v>5.8807138453468486</v>
      </c>
      <c r="V5927" s="58">
        <v>15.527186522224076</v>
      </c>
      <c r="W5927" s="58">
        <v>0.83841880423996107</v>
      </c>
      <c r="X5927" s="58">
        <v>0.56607167436059258</v>
      </c>
      <c r="Y5927" s="58">
        <v>0.81144473129983385</v>
      </c>
      <c r="Z5927" s="58">
        <v>0.88969171437181593</v>
      </c>
    </row>
    <row r="5928" spans="19:26" x14ac:dyDescent="0.2">
      <c r="S5928" s="58">
        <v>3.5777785457619893</v>
      </c>
      <c r="T5928" s="58">
        <v>5.7806583325923393</v>
      </c>
      <c r="U5928" s="58">
        <v>3.5722496425567742</v>
      </c>
      <c r="V5928" s="58">
        <v>4.8367130287966642</v>
      </c>
      <c r="W5928" s="58">
        <v>0.79966984138789465</v>
      </c>
      <c r="X5928" s="58">
        <v>0.6407542005250958</v>
      </c>
      <c r="Y5928" s="58">
        <v>0.77506495603563752</v>
      </c>
      <c r="Z5928" s="58">
        <v>0.92388025902652104</v>
      </c>
    </row>
    <row r="5929" spans="19:26" x14ac:dyDescent="0.2">
      <c r="S5929" s="58">
        <v>4.4859994774377689</v>
      </c>
      <c r="T5929" s="58">
        <v>7.994797837617881</v>
      </c>
      <c r="U5929" s="58">
        <v>4.2548954042199938</v>
      </c>
      <c r="V5929" s="58">
        <v>8.3036574389023805</v>
      </c>
      <c r="W5929" s="58">
        <v>0.76703829873815543</v>
      </c>
      <c r="X5929" s="58">
        <v>0.66549283901288936</v>
      </c>
      <c r="Y5929" s="58">
        <v>0.84967754999324685</v>
      </c>
      <c r="Z5929" s="58">
        <v>0.93034126026653774</v>
      </c>
    </row>
    <row r="5930" spans="19:26" x14ac:dyDescent="0.2">
      <c r="S5930" s="58">
        <v>4.8277657217249272</v>
      </c>
      <c r="T5930" s="58">
        <v>9.6666470533549518</v>
      </c>
      <c r="U5930" s="58">
        <v>4.5041669646688245</v>
      </c>
      <c r="V5930" s="58">
        <v>9.2755864331835784</v>
      </c>
      <c r="W5930" s="58">
        <v>0.84506138467865966</v>
      </c>
      <c r="X5930" s="58">
        <v>0.66685001077523343</v>
      </c>
      <c r="Y5930" s="58">
        <v>0.87079060020076637</v>
      </c>
      <c r="Z5930" s="58">
        <v>0.91292489083196915</v>
      </c>
    </row>
    <row r="5931" spans="19:26" x14ac:dyDescent="0.2">
      <c r="S5931" s="58">
        <v>3.7524918283861353</v>
      </c>
      <c r="T5931" s="58">
        <v>6.0146614881305709</v>
      </c>
      <c r="U5931" s="58">
        <v>3.7067432084015284</v>
      </c>
      <c r="V5931" s="58">
        <v>5.6434271721471188</v>
      </c>
      <c r="W5931" s="58">
        <v>0.7909345415908593</v>
      </c>
      <c r="X5931" s="58">
        <v>0.72746901715596279</v>
      </c>
      <c r="Y5931" s="58">
        <v>0.82884239742190757</v>
      </c>
      <c r="Z5931" s="58">
        <v>0.94766551874392879</v>
      </c>
    </row>
    <row r="5932" spans="19:26" x14ac:dyDescent="0.2">
      <c r="S5932" s="58">
        <v>5.5172442971448818</v>
      </c>
      <c r="T5932" s="58">
        <v>13.635112913165038</v>
      </c>
      <c r="U5932" s="58">
        <v>5.311241722680113</v>
      </c>
      <c r="V5932" s="58">
        <v>13.835997022668362</v>
      </c>
      <c r="W5932" s="58">
        <v>0.824067745730649</v>
      </c>
      <c r="X5932" s="58">
        <v>0.64684580257460134</v>
      </c>
      <c r="Y5932" s="58">
        <v>0.83142896162163871</v>
      </c>
      <c r="Z5932" s="58">
        <v>0.89675638633156052</v>
      </c>
    </row>
    <row r="5933" spans="19:26" x14ac:dyDescent="0.2">
      <c r="S5933" s="58">
        <v>4.9695660489107096</v>
      </c>
      <c r="T5933" s="58">
        <v>9.3529307784842199</v>
      </c>
      <c r="U5933" s="58">
        <v>4.8891376944272471</v>
      </c>
      <c r="V5933" s="58">
        <v>7.8086640327548889</v>
      </c>
      <c r="W5933" s="58">
        <v>0.71441290510051325</v>
      </c>
      <c r="X5933" s="58">
        <v>0.68998653791395526</v>
      </c>
      <c r="Y5933" s="58">
        <v>0.83392325884882812</v>
      </c>
      <c r="Z5933" s="58">
        <v>0.93103846480246277</v>
      </c>
    </row>
    <row r="5934" spans="19:26" x14ac:dyDescent="0.2">
      <c r="S5934" s="58">
        <v>5.7374451446250481</v>
      </c>
      <c r="T5934" s="58">
        <v>12.834233231880878</v>
      </c>
      <c r="U5934" s="58">
        <v>6.8686238070695618</v>
      </c>
      <c r="V5934" s="58">
        <v>13.440601813930261</v>
      </c>
      <c r="W5934" s="58">
        <v>0.72046027640600196</v>
      </c>
      <c r="X5934" s="58">
        <v>0.63469851340634698</v>
      </c>
      <c r="Y5934" s="58">
        <v>0.82981076006414978</v>
      </c>
      <c r="Z5934" s="58">
        <v>0.9083200024115643</v>
      </c>
    </row>
    <row r="5935" spans="19:26" x14ac:dyDescent="0.2">
      <c r="S5935" s="58">
        <v>4.1910467634757804</v>
      </c>
      <c r="T5935" s="58">
        <v>7.2433283086403826</v>
      </c>
      <c r="U5935" s="58">
        <v>4.2216676586790935</v>
      </c>
      <c r="V5935" s="58">
        <v>6.2206196822018542</v>
      </c>
      <c r="W5935" s="58">
        <v>0.82471243062037625</v>
      </c>
      <c r="X5935" s="58">
        <v>0.75147877106928052</v>
      </c>
      <c r="Y5935" s="58">
        <v>0.86817830096987492</v>
      </c>
      <c r="Z5935" s="58">
        <v>0.93981761031466493</v>
      </c>
    </row>
    <row r="5936" spans="19:26" x14ac:dyDescent="0.2">
      <c r="S5936" s="58">
        <v>7.2602616709251304</v>
      </c>
      <c r="T5936" s="58">
        <v>23.111959539654716</v>
      </c>
      <c r="U5936" s="58">
        <v>6.0916394176598354</v>
      </c>
      <c r="V5936" s="58">
        <v>15.769011266425712</v>
      </c>
      <c r="W5936" s="58">
        <v>0.7257516401728985</v>
      </c>
      <c r="X5936" s="58">
        <v>0.62670705590926545</v>
      </c>
      <c r="Y5936" s="58">
        <v>0.8542283228462767</v>
      </c>
      <c r="Z5936" s="58">
        <v>0.89202704747246697</v>
      </c>
    </row>
    <row r="5937" spans="19:26" x14ac:dyDescent="0.2">
      <c r="S5937" s="58">
        <v>3.3461177752820421</v>
      </c>
      <c r="T5937" s="58">
        <v>5.0595507746966613</v>
      </c>
      <c r="U5937" s="58">
        <v>3.6854992846865886</v>
      </c>
      <c r="V5937" s="58">
        <v>5.3532538415301643</v>
      </c>
      <c r="W5937" s="58">
        <v>0.82043484650360521</v>
      </c>
      <c r="X5937" s="58">
        <v>0.61437543775653136</v>
      </c>
      <c r="Y5937" s="58">
        <v>0.82104343736933538</v>
      </c>
      <c r="Z5937" s="58">
        <v>0.93686890119269606</v>
      </c>
    </row>
    <row r="5938" spans="19:26" x14ac:dyDescent="0.2">
      <c r="S5938" s="58">
        <v>4.1790913150762599</v>
      </c>
      <c r="T5938" s="58">
        <v>7.6635620438633643</v>
      </c>
      <c r="U5938" s="58">
        <v>4.2051336078103541</v>
      </c>
      <c r="V5938" s="58">
        <v>9.0565850984270071</v>
      </c>
      <c r="W5938" s="58">
        <v>0.80810912852745331</v>
      </c>
      <c r="X5938" s="58">
        <v>0.68110584559139931</v>
      </c>
      <c r="Y5938" s="58">
        <v>0.78691248976082806</v>
      </c>
      <c r="Z5938" s="58">
        <v>0.91501104194446703</v>
      </c>
    </row>
    <row r="5939" spans="19:26" x14ac:dyDescent="0.2">
      <c r="S5939" s="58">
        <v>3.240829154218889</v>
      </c>
      <c r="T5939" s="58">
        <v>4.8280450551287331</v>
      </c>
      <c r="U5939" s="58">
        <v>2.9857076727796241</v>
      </c>
      <c r="V5939" s="58">
        <v>4.1192558559536732</v>
      </c>
      <c r="W5939" s="58">
        <v>0.81147311960356894</v>
      </c>
      <c r="X5939" s="58">
        <v>0.66053934414744109</v>
      </c>
      <c r="Y5939" s="58">
        <v>0.80540151121666792</v>
      </c>
      <c r="Z5939" s="58">
        <v>0.94410659541914177</v>
      </c>
    </row>
    <row r="5940" spans="19:26" x14ac:dyDescent="0.2">
      <c r="S5940" s="58">
        <v>5.5917748483158327</v>
      </c>
      <c r="T5940" s="58">
        <v>12.920770096887745</v>
      </c>
      <c r="U5940" s="58">
        <v>5.418633520083028</v>
      </c>
      <c r="V5940" s="58">
        <v>13.454501540286344</v>
      </c>
      <c r="W5940" s="58">
        <v>0.78991751190289583</v>
      </c>
      <c r="X5940" s="58">
        <v>0.72005981828307264</v>
      </c>
      <c r="Y5940" s="58">
        <v>0.85477517335406616</v>
      </c>
      <c r="Z5940" s="58">
        <v>0.90878965538442646</v>
      </c>
    </row>
    <row r="5941" spans="19:26" x14ac:dyDescent="0.2">
      <c r="S5941" s="58">
        <v>4.1659514244311158</v>
      </c>
      <c r="T5941" s="58">
        <v>7.2840072636979096</v>
      </c>
      <c r="U5941" s="58">
        <v>4.5286077935250697</v>
      </c>
      <c r="V5941" s="58">
        <v>7.9074443924007038</v>
      </c>
      <c r="W5941" s="58">
        <v>0.73173706924166715</v>
      </c>
      <c r="X5941" s="58">
        <v>0.65223059937576344</v>
      </c>
      <c r="Y5941" s="58">
        <v>0.77549490091361939</v>
      </c>
      <c r="Z5941" s="58">
        <v>0.9241892543259792</v>
      </c>
    </row>
    <row r="5942" spans="19:26" x14ac:dyDescent="0.2">
      <c r="S5942" s="58">
        <v>8.8942098641731668</v>
      </c>
      <c r="T5942" s="58">
        <v>42.602381641496081</v>
      </c>
      <c r="U5942" s="58">
        <v>9.9560197413844058</v>
      </c>
      <c r="V5942" s="58">
        <v>32.071174796596161</v>
      </c>
      <c r="W5942" s="58">
        <v>0.71336501540312425</v>
      </c>
      <c r="X5942" s="58">
        <v>0.59046923860463774</v>
      </c>
      <c r="Y5942" s="58">
        <v>0.88252182128093171</v>
      </c>
      <c r="Z5942" s="58">
        <v>0.88233058312774015</v>
      </c>
    </row>
    <row r="5943" spans="19:26" x14ac:dyDescent="0.2">
      <c r="S5943" s="58">
        <v>4.5315550225787824</v>
      </c>
      <c r="T5943" s="58">
        <v>8.1783056111776418</v>
      </c>
      <c r="U5943" s="58">
        <v>4.8915722671866479</v>
      </c>
      <c r="V5943" s="58">
        <v>9.2795322356560046</v>
      </c>
      <c r="W5943" s="58">
        <v>0.82237169991410863</v>
      </c>
      <c r="X5943" s="58">
        <v>0.68390089591487169</v>
      </c>
      <c r="Y5943" s="58">
        <v>0.89555851279936083</v>
      </c>
      <c r="Z5943" s="58">
        <v>0.93017932312441975</v>
      </c>
    </row>
    <row r="5944" spans="19:26" x14ac:dyDescent="0.2">
      <c r="S5944" s="58">
        <v>7.5452713753295786</v>
      </c>
      <c r="T5944" s="58">
        <v>31.503008544837488</v>
      </c>
      <c r="U5944" s="58">
        <v>8.4220896063333424</v>
      </c>
      <c r="V5944" s="58">
        <v>35.753512251540336</v>
      </c>
      <c r="W5944" s="58">
        <v>0.77329786695048308</v>
      </c>
      <c r="X5944" s="58">
        <v>0.77381623988421067</v>
      </c>
      <c r="Y5944" s="58">
        <v>0.8557744751233175</v>
      </c>
      <c r="Z5944" s="58">
        <v>0.88786086101730277</v>
      </c>
    </row>
    <row r="5945" spans="19:26" x14ac:dyDescent="0.2">
      <c r="S5945" s="58">
        <v>6.7717692655176176</v>
      </c>
      <c r="T5945" s="58">
        <v>23.392988438791082</v>
      </c>
      <c r="U5945" s="58">
        <v>7.8896960413922121</v>
      </c>
      <c r="V5945" s="58">
        <v>28.047441348775326</v>
      </c>
      <c r="W5945" s="58">
        <v>0.78048961529080141</v>
      </c>
      <c r="X5945" s="58">
        <v>0.57614370832433193</v>
      </c>
      <c r="Y5945" s="58">
        <v>0.82975094234983238</v>
      </c>
      <c r="Z5945" s="58">
        <v>0.88475230662654469</v>
      </c>
    </row>
    <row r="5946" spans="19:26" x14ac:dyDescent="0.2">
      <c r="S5946" s="58">
        <v>7.3241662000667054</v>
      </c>
      <c r="T5946" s="58">
        <v>20.603715702421781</v>
      </c>
      <c r="U5946" s="58">
        <v>7.8149277223473108</v>
      </c>
      <c r="V5946" s="58">
        <v>22.701025892656837</v>
      </c>
      <c r="W5946" s="58">
        <v>0.69742236361052157</v>
      </c>
      <c r="X5946" s="58">
        <v>0.72321323690856076</v>
      </c>
      <c r="Y5946" s="58">
        <v>0.87100520344234655</v>
      </c>
      <c r="Z5946" s="58">
        <v>0.90514783030060042</v>
      </c>
    </row>
    <row r="5947" spans="19:26" x14ac:dyDescent="0.2">
      <c r="S5947" s="58">
        <v>3.2577400243500465</v>
      </c>
      <c r="T5947" s="58">
        <v>4.8009424120250497</v>
      </c>
      <c r="U5947" s="58">
        <v>3.7354384158195177</v>
      </c>
      <c r="V5947" s="58">
        <v>5.5117763583171637</v>
      </c>
      <c r="W5947" s="58">
        <v>0.75640115262823748</v>
      </c>
      <c r="X5947" s="58">
        <v>0.66382461311747543</v>
      </c>
      <c r="Y5947" s="58">
        <v>0.79170206846279356</v>
      </c>
      <c r="Z5947" s="58">
        <v>0.9535221007044562</v>
      </c>
    </row>
    <row r="5948" spans="19:26" x14ac:dyDescent="0.2">
      <c r="S5948" s="58">
        <v>3.6742154116620003</v>
      </c>
      <c r="T5948" s="58">
        <v>5.980646388835769</v>
      </c>
      <c r="U5948" s="58">
        <v>3.461992585732824</v>
      </c>
      <c r="V5948" s="58">
        <v>4.7841037737953265</v>
      </c>
      <c r="W5948" s="58">
        <v>0.7626143957178797</v>
      </c>
      <c r="X5948" s="58">
        <v>0.66090145894225039</v>
      </c>
      <c r="Y5948" s="58">
        <v>0.76705283083088827</v>
      </c>
      <c r="Z5948" s="58">
        <v>0.92831714318114544</v>
      </c>
    </row>
    <row r="5949" spans="19:26" x14ac:dyDescent="0.2">
      <c r="S5949" s="58">
        <v>4.0630478491385169</v>
      </c>
      <c r="T5949" s="58">
        <v>6.7695940263363301</v>
      </c>
      <c r="U5949" s="58">
        <v>4.4828041585514535</v>
      </c>
      <c r="V5949" s="58">
        <v>6.5888419446141331</v>
      </c>
      <c r="W5949" s="58">
        <v>0.75119628985942632</v>
      </c>
      <c r="X5949" s="58">
        <v>0.56874313535195542</v>
      </c>
      <c r="Y5949" s="58">
        <v>0.82157691190750459</v>
      </c>
      <c r="Z5949" s="58">
        <v>0.92546500860635028</v>
      </c>
    </row>
    <row r="5950" spans="19:26" x14ac:dyDescent="0.2">
      <c r="S5950" s="58">
        <v>3.3243656285169236</v>
      </c>
      <c r="T5950" s="58">
        <v>5.0510083369288727</v>
      </c>
      <c r="U5950" s="58">
        <v>3.3825568020498533</v>
      </c>
      <c r="V5950" s="58">
        <v>4.6669965439204715</v>
      </c>
      <c r="W5950" s="58">
        <v>0.8051122003982214</v>
      </c>
      <c r="X5950" s="58">
        <v>0.64209709922351621</v>
      </c>
      <c r="Y5950" s="58">
        <v>0.79429689419824145</v>
      </c>
      <c r="Z5950" s="58">
        <v>0.93640494933480045</v>
      </c>
    </row>
    <row r="5951" spans="19:26" x14ac:dyDescent="0.2">
      <c r="S5951" s="58">
        <v>6.0775128716291631</v>
      </c>
      <c r="T5951" s="58">
        <v>17.070240902622533</v>
      </c>
      <c r="U5951" s="58">
        <v>6.1527021487266644</v>
      </c>
      <c r="V5951" s="58">
        <v>20.535787651947626</v>
      </c>
      <c r="W5951" s="58">
        <v>0.79712790794105404</v>
      </c>
      <c r="X5951" s="58">
        <v>0.80383395623000797</v>
      </c>
      <c r="Y5951" s="58">
        <v>0.83112250114158726</v>
      </c>
      <c r="Z5951" s="58">
        <v>0.9000731083266027</v>
      </c>
    </row>
    <row r="5952" spans="19:26" x14ac:dyDescent="0.2">
      <c r="S5952" s="58">
        <v>4.2792379118506902</v>
      </c>
      <c r="T5952" s="58">
        <v>7.809431100060972</v>
      </c>
      <c r="U5952" s="58">
        <v>4.4553492528386762</v>
      </c>
      <c r="V5952" s="58">
        <v>7.7786298655121167</v>
      </c>
      <c r="W5952" s="58">
        <v>0.83297699171620443</v>
      </c>
      <c r="X5952" s="58">
        <v>0.73662820514010374</v>
      </c>
      <c r="Y5952" s="58">
        <v>0.83145688212414226</v>
      </c>
      <c r="Z5952" s="58">
        <v>0.92442493385417879</v>
      </c>
    </row>
    <row r="5953" spans="19:26" x14ac:dyDescent="0.2">
      <c r="S5953" s="58">
        <v>5.7810413100556177</v>
      </c>
      <c r="T5953" s="58">
        <v>13.189474266471876</v>
      </c>
      <c r="U5953" s="58">
        <v>6.1187904124943771</v>
      </c>
      <c r="V5953" s="58">
        <v>11.258382736179755</v>
      </c>
      <c r="W5953" s="58">
        <v>0.75845256198493394</v>
      </c>
      <c r="X5953" s="58">
        <v>0.63211768997160644</v>
      </c>
      <c r="Y5953" s="58">
        <v>0.86157031385921612</v>
      </c>
      <c r="Z5953" s="58">
        <v>0.90632738333724283</v>
      </c>
    </row>
    <row r="5954" spans="19:26" x14ac:dyDescent="0.2">
      <c r="S5954" s="58">
        <v>6.7624381343250741</v>
      </c>
      <c r="T5954" s="58">
        <v>31.987845761183713</v>
      </c>
      <c r="U5954" s="58">
        <v>7.4935486606705597</v>
      </c>
      <c r="V5954" s="58">
        <v>42.946158617447146</v>
      </c>
      <c r="W5954" s="58">
        <v>0.87267771520810966</v>
      </c>
      <c r="X5954" s="58">
        <v>0.7010247304492162</v>
      </c>
      <c r="Y5954" s="58">
        <v>0.81632572073340182</v>
      </c>
      <c r="Z5954" s="58">
        <v>0.88005634654960418</v>
      </c>
    </row>
    <row r="5955" spans="19:26" x14ac:dyDescent="0.2">
      <c r="S5955" s="58">
        <v>5.5705425599380805</v>
      </c>
      <c r="T5955" s="58">
        <v>14.141101355366912</v>
      </c>
      <c r="U5955" s="58">
        <v>5.5648535491501852</v>
      </c>
      <c r="V5955" s="58">
        <v>16.506821653823774</v>
      </c>
      <c r="W5955" s="58">
        <v>0.78452842738888262</v>
      </c>
      <c r="X5955" s="58">
        <v>0.75403023025569627</v>
      </c>
      <c r="Y5955" s="58">
        <v>0.79737210070248898</v>
      </c>
      <c r="Z5955" s="58">
        <v>0.90061561528554146</v>
      </c>
    </row>
    <row r="5956" spans="19:26" x14ac:dyDescent="0.2">
      <c r="S5956" s="58">
        <v>4.7005918106408693</v>
      </c>
      <c r="T5956" s="58">
        <v>8.3069211504700977</v>
      </c>
      <c r="U5956" s="58">
        <v>4.6803432911605833</v>
      </c>
      <c r="V5956" s="58">
        <v>9.1715098166739182</v>
      </c>
      <c r="W5956" s="58">
        <v>0.70187249272493168</v>
      </c>
      <c r="X5956" s="58">
        <v>0.66042032264218076</v>
      </c>
      <c r="Y5956" s="58">
        <v>0.83371721012487598</v>
      </c>
      <c r="Z5956" s="58">
        <v>0.93831497329261226</v>
      </c>
    </row>
    <row r="5957" spans="19:26" x14ac:dyDescent="0.2">
      <c r="S5957" s="58">
        <v>3.4401504857691583</v>
      </c>
      <c r="T5957" s="58">
        <v>5.261385446470749</v>
      </c>
      <c r="U5957" s="58">
        <v>3.6170964054566839</v>
      </c>
      <c r="V5957" s="58">
        <v>3.9654634209538964</v>
      </c>
      <c r="W5957" s="58">
        <v>0.77638215492752871</v>
      </c>
      <c r="X5957" s="58">
        <v>0.54268762303445683</v>
      </c>
      <c r="Y5957" s="58">
        <v>0.80000797317237904</v>
      </c>
      <c r="Z5957" s="58">
        <v>0.9270220064873107</v>
      </c>
    </row>
    <row r="5958" spans="19:26" x14ac:dyDescent="0.2">
      <c r="S5958" s="58">
        <v>4.5152930681370753</v>
      </c>
      <c r="T5958" s="58">
        <v>7.8058724283209688</v>
      </c>
      <c r="U5958" s="58">
        <v>4.8414554789756634</v>
      </c>
      <c r="V5958" s="58">
        <v>8.0798037728125038</v>
      </c>
      <c r="W5958" s="58">
        <v>0.71616728950984487</v>
      </c>
      <c r="X5958" s="58">
        <v>0.66526937661980812</v>
      </c>
      <c r="Y5958" s="58">
        <v>0.83858572067955794</v>
      </c>
      <c r="Z5958" s="58">
        <v>0.94074231835394162</v>
      </c>
    </row>
    <row r="5959" spans="19:26" x14ac:dyDescent="0.2">
      <c r="S5959" s="58">
        <v>3.1952849000496584</v>
      </c>
      <c r="T5959" s="58">
        <v>4.7341881126970478</v>
      </c>
      <c r="U5959" s="58">
        <v>3.2839403742390458</v>
      </c>
      <c r="V5959" s="58">
        <v>3.8363664397129944</v>
      </c>
      <c r="W5959" s="58">
        <v>0.8330765459844488</v>
      </c>
      <c r="X5959" s="58">
        <v>0.59224757791108895</v>
      </c>
      <c r="Y5959" s="58">
        <v>0.81375480724131222</v>
      </c>
      <c r="Z5959" s="58">
        <v>0.93413163028715296</v>
      </c>
    </row>
    <row r="5960" spans="19:26" x14ac:dyDescent="0.2">
      <c r="S5960" s="58">
        <v>4.9260089905411553</v>
      </c>
      <c r="T5960" s="58">
        <v>9.3643393520304947</v>
      </c>
      <c r="U5960" s="58">
        <v>4.8078943487336909</v>
      </c>
      <c r="V5960" s="58">
        <v>11.632015766421729</v>
      </c>
      <c r="W5960" s="58">
        <v>0.7183059971758653</v>
      </c>
      <c r="X5960" s="58">
        <v>0.72193034371044729</v>
      </c>
      <c r="Y5960" s="58">
        <v>0.82271678440295803</v>
      </c>
      <c r="Z5960" s="58">
        <v>0.93097529201275908</v>
      </c>
    </row>
    <row r="5961" spans="19:26" x14ac:dyDescent="0.2">
      <c r="S5961" s="58">
        <v>4.1709876684284817</v>
      </c>
      <c r="T5961" s="58">
        <v>7.0295004725048118</v>
      </c>
      <c r="U5961" s="58">
        <v>4.1361559693685912</v>
      </c>
      <c r="V5961" s="58">
        <v>6.829686280983795</v>
      </c>
      <c r="W5961" s="58">
        <v>0.80403721758587698</v>
      </c>
      <c r="X5961" s="58">
        <v>0.65186355249731154</v>
      </c>
      <c r="Y5961" s="58">
        <v>0.87953629474863892</v>
      </c>
      <c r="Z5961" s="58">
        <v>0.93614551859962236</v>
      </c>
    </row>
    <row r="5962" spans="19:26" x14ac:dyDescent="0.2">
      <c r="S5962" s="58">
        <v>4.4821199238951515</v>
      </c>
      <c r="T5962" s="58">
        <v>8.0801702559821482</v>
      </c>
      <c r="U5962" s="58">
        <v>3.8844155029942202</v>
      </c>
      <c r="V5962" s="58">
        <v>7.8016410729847534</v>
      </c>
      <c r="W5962" s="58">
        <v>0.78989130558586673</v>
      </c>
      <c r="X5962" s="58">
        <v>0.67775860265252363</v>
      </c>
      <c r="Y5962" s="58">
        <v>0.85675101815528232</v>
      </c>
      <c r="Z5962" s="58">
        <v>0.92836951103546528</v>
      </c>
    </row>
    <row r="5963" spans="19:26" x14ac:dyDescent="0.2">
      <c r="S5963" s="58">
        <v>3.9004981998988528</v>
      </c>
      <c r="T5963" s="58">
        <v>6.8129620607941419</v>
      </c>
      <c r="U5963" s="58">
        <v>3.9460301471525718</v>
      </c>
      <c r="V5963" s="58">
        <v>6.6853044421060357</v>
      </c>
      <c r="W5963" s="58">
        <v>0.86686037462610999</v>
      </c>
      <c r="X5963" s="58">
        <v>0.67457815486268924</v>
      </c>
      <c r="Y5963" s="58">
        <v>0.80655174895738047</v>
      </c>
      <c r="Z5963" s="58">
        <v>0.91674243088049689</v>
      </c>
    </row>
    <row r="5964" spans="19:26" x14ac:dyDescent="0.2">
      <c r="S5964" s="58">
        <v>4.7157833979790551</v>
      </c>
      <c r="T5964" s="58">
        <v>9.1426772808303411</v>
      </c>
      <c r="U5964" s="58">
        <v>4.1501880686691921</v>
      </c>
      <c r="V5964" s="58">
        <v>9.3852204368880443</v>
      </c>
      <c r="W5964" s="58">
        <v>0.83406774999750644</v>
      </c>
      <c r="X5964" s="58">
        <v>0.7082373995082698</v>
      </c>
      <c r="Y5964" s="58">
        <v>0.86884593742752458</v>
      </c>
      <c r="Z5964" s="58">
        <v>0.92009721605606598</v>
      </c>
    </row>
    <row r="5965" spans="19:26" x14ac:dyDescent="0.2">
      <c r="S5965" s="58">
        <v>5.8218925164072983</v>
      </c>
      <c r="T5965" s="58">
        <v>13.563411276399895</v>
      </c>
      <c r="U5965" s="58">
        <v>5.8159641006144316</v>
      </c>
      <c r="V5965" s="58">
        <v>14.029407557818159</v>
      </c>
      <c r="W5965" s="58">
        <v>0.74612809713366746</v>
      </c>
      <c r="X5965" s="58">
        <v>0.73588743997082362</v>
      </c>
      <c r="Y5965" s="58">
        <v>0.84306725950010719</v>
      </c>
      <c r="Z5965" s="58">
        <v>0.91182727017134291</v>
      </c>
    </row>
    <row r="5966" spans="19:26" x14ac:dyDescent="0.2">
      <c r="S5966" s="58">
        <v>4.7082641576753339</v>
      </c>
      <c r="T5966" s="58">
        <v>9.4318318734977993</v>
      </c>
      <c r="U5966" s="58">
        <v>4.6329355147913187</v>
      </c>
      <c r="V5966" s="58">
        <v>11.861841793637302</v>
      </c>
      <c r="W5966" s="58">
        <v>0.81487166479051687</v>
      </c>
      <c r="X5966" s="58">
        <v>0.71602426100882011</v>
      </c>
      <c r="Y5966" s="58">
        <v>0.82316436529481862</v>
      </c>
      <c r="Z5966" s="58">
        <v>0.91413618053480838</v>
      </c>
    </row>
    <row r="5967" spans="19:26" x14ac:dyDescent="0.2">
      <c r="S5967" s="58">
        <v>4.4031260486366302</v>
      </c>
      <c r="T5967" s="58">
        <v>7.4984430976475682</v>
      </c>
      <c r="U5967" s="58">
        <v>4.437546892083156</v>
      </c>
      <c r="V5967" s="58">
        <v>9.3494779903253598</v>
      </c>
      <c r="W5967" s="58">
        <v>0.75458681314216547</v>
      </c>
      <c r="X5967" s="58">
        <v>0.68443977815889068</v>
      </c>
      <c r="Y5967" s="58">
        <v>0.87327863150145291</v>
      </c>
      <c r="Z5967" s="58">
        <v>0.94504500732522834</v>
      </c>
    </row>
    <row r="5968" spans="19:26" x14ac:dyDescent="0.2">
      <c r="S5968" s="58">
        <v>4.3464491617396543</v>
      </c>
      <c r="T5968" s="58">
        <v>7.7136881027149027</v>
      </c>
      <c r="U5968" s="58">
        <v>4.0267267210021078</v>
      </c>
      <c r="V5968" s="58">
        <v>6.8103934048918555</v>
      </c>
      <c r="W5968" s="58">
        <v>0.78622092649550956</v>
      </c>
      <c r="X5968" s="58">
        <v>0.65028484564507005</v>
      </c>
      <c r="Y5968" s="58">
        <v>0.84122360404588614</v>
      </c>
      <c r="Z5968" s="58">
        <v>0.92563656790390603</v>
      </c>
    </row>
    <row r="5969" spans="19:26" x14ac:dyDescent="0.2">
      <c r="S5969" s="58">
        <v>7.3057247431489349</v>
      </c>
      <c r="T5969" s="58">
        <v>25.495646691900987</v>
      </c>
      <c r="U5969" s="58">
        <v>7.2078831316291074</v>
      </c>
      <c r="V5969" s="58">
        <v>20.160397162454469</v>
      </c>
      <c r="W5969" s="58">
        <v>0.77177861466972209</v>
      </c>
      <c r="X5969" s="58">
        <v>0.71454044778775272</v>
      </c>
      <c r="Y5969" s="58">
        <v>0.87723256511718972</v>
      </c>
      <c r="Z5969" s="58">
        <v>0.89173661774839652</v>
      </c>
    </row>
    <row r="5970" spans="19:26" x14ac:dyDescent="0.2">
      <c r="S5970" s="58">
        <v>6.8136952171221381</v>
      </c>
      <c r="T5970" s="58">
        <v>15.058968659129688</v>
      </c>
      <c r="U5970" s="58">
        <v>5.3939029206694746</v>
      </c>
      <c r="V5970" s="58">
        <v>10.514771678168318</v>
      </c>
      <c r="W5970" s="58">
        <v>0.66849040502516399</v>
      </c>
      <c r="X5970" s="58">
        <v>0.61103610598526337</v>
      </c>
      <c r="Y5970" s="58">
        <v>0.89711861545631499</v>
      </c>
      <c r="Z5970" s="58">
        <v>0.91796342761470595</v>
      </c>
    </row>
    <row r="5971" spans="19:26" x14ac:dyDescent="0.2">
      <c r="S5971" s="58">
        <v>2.822116336765462</v>
      </c>
      <c r="T5971" s="58">
        <v>3.8616136006265229</v>
      </c>
      <c r="U5971" s="58">
        <v>2.6076400132071065</v>
      </c>
      <c r="V5971" s="58">
        <v>3.7708896264325698</v>
      </c>
      <c r="W5971" s="58">
        <v>0.78066476390978745</v>
      </c>
      <c r="X5971" s="58">
        <v>0.5555420175202721</v>
      </c>
      <c r="Y5971" s="58">
        <v>0.80608005991931109</v>
      </c>
      <c r="Z5971" s="58">
        <v>0.95140565265000265</v>
      </c>
    </row>
    <row r="5972" spans="19:26" x14ac:dyDescent="0.2">
      <c r="S5972" s="58">
        <v>5.3942873399596563</v>
      </c>
      <c r="T5972" s="58">
        <v>11.095734283893336</v>
      </c>
      <c r="U5972" s="58">
        <v>5.4945173937305913</v>
      </c>
      <c r="V5972" s="58">
        <v>10.967860139002021</v>
      </c>
      <c r="W5972" s="58">
        <v>0.75158781205990488</v>
      </c>
      <c r="X5972" s="58">
        <v>0.69331863599980281</v>
      </c>
      <c r="Y5972" s="58">
        <v>0.86780016250939052</v>
      </c>
      <c r="Z5972" s="58">
        <v>0.9208715555788054</v>
      </c>
    </row>
    <row r="5973" spans="19:26" x14ac:dyDescent="0.2">
      <c r="S5973" s="58">
        <v>5.6394441451935009</v>
      </c>
      <c r="T5973" s="58">
        <v>11.619060428921237</v>
      </c>
      <c r="U5973" s="58">
        <v>5.7050448021386853</v>
      </c>
      <c r="V5973" s="58">
        <v>10.570012709900125</v>
      </c>
      <c r="W5973" s="58">
        <v>0.72619675327999245</v>
      </c>
      <c r="X5973" s="58">
        <v>0.67616985968492571</v>
      </c>
      <c r="Y5973" s="58">
        <v>0.87614473227131406</v>
      </c>
      <c r="Z5973" s="58">
        <v>0.9227516695045499</v>
      </c>
    </row>
    <row r="5974" spans="19:26" x14ac:dyDescent="0.2">
      <c r="S5974" s="58">
        <v>4.3428019140790308</v>
      </c>
      <c r="T5974" s="58">
        <v>7.3909410008393355</v>
      </c>
      <c r="U5974" s="58">
        <v>4.7828486957663774</v>
      </c>
      <c r="V5974" s="58">
        <v>7.1705574204074924</v>
      </c>
      <c r="W5974" s="58">
        <v>0.70896477921711831</v>
      </c>
      <c r="X5974" s="58">
        <v>0.67262510649570606</v>
      </c>
      <c r="Y5974" s="58">
        <v>0.81579388535740094</v>
      </c>
      <c r="Z5974" s="58">
        <v>0.94156333352809307</v>
      </c>
    </row>
    <row r="5975" spans="19:26" x14ac:dyDescent="0.2">
      <c r="S5975" s="58">
        <v>5.2625124860430974</v>
      </c>
      <c r="T5975" s="58">
        <v>10.452695877428873</v>
      </c>
      <c r="U5975" s="58">
        <v>4.66975828384619</v>
      </c>
      <c r="V5975" s="58">
        <v>9.5092395548572988</v>
      </c>
      <c r="W5975" s="58">
        <v>0.72537647261475147</v>
      </c>
      <c r="X5975" s="58">
        <v>0.70953653129838223</v>
      </c>
      <c r="Y5975" s="58">
        <v>0.84727252107775952</v>
      </c>
      <c r="Z5975" s="58">
        <v>0.92685991964804337</v>
      </c>
    </row>
    <row r="5976" spans="19:26" x14ac:dyDescent="0.2">
      <c r="S5976" s="58">
        <v>8.7849498143855183</v>
      </c>
      <c r="T5976" s="58">
        <v>36.013623595538398</v>
      </c>
      <c r="U5976" s="58">
        <v>8.0443166183847072</v>
      </c>
      <c r="V5976" s="58">
        <v>40.262364757018325</v>
      </c>
      <c r="W5976" s="58">
        <v>0.67815902679951146</v>
      </c>
      <c r="X5976" s="58">
        <v>0.69389938819444441</v>
      </c>
      <c r="Y5976" s="58">
        <v>0.86014286386925054</v>
      </c>
      <c r="Z5976" s="58">
        <v>0.88962168919953233</v>
      </c>
    </row>
    <row r="5977" spans="19:26" x14ac:dyDescent="0.2">
      <c r="S5977" s="58">
        <v>4.5856878302174655</v>
      </c>
      <c r="T5977" s="58">
        <v>8.2719431091511488</v>
      </c>
      <c r="U5977" s="58">
        <v>4.8733053181402521</v>
      </c>
      <c r="V5977" s="58">
        <v>8.3776081336027843</v>
      </c>
      <c r="W5977" s="58">
        <v>0.75762923826506834</v>
      </c>
      <c r="X5977" s="58">
        <v>0.67333249638758175</v>
      </c>
      <c r="Y5977" s="58">
        <v>0.84830134144823999</v>
      </c>
      <c r="Z5977" s="58">
        <v>0.93067517214165885</v>
      </c>
    </row>
    <row r="5978" spans="19:26" x14ac:dyDescent="0.2">
      <c r="S5978" s="58">
        <v>5.8020280175875838</v>
      </c>
      <c r="T5978" s="58">
        <v>14.15541393264102</v>
      </c>
      <c r="U5978" s="58">
        <v>4.9866811635019941</v>
      </c>
      <c r="V5978" s="58">
        <v>12.757570236328142</v>
      </c>
      <c r="W5978" s="58">
        <v>0.78062815049393963</v>
      </c>
      <c r="X5978" s="58">
        <v>0.54120962991803245</v>
      </c>
      <c r="Y5978" s="58">
        <v>0.84648478375000791</v>
      </c>
      <c r="Z5978" s="58">
        <v>0.89433735733368092</v>
      </c>
    </row>
    <row r="5979" spans="19:26" x14ac:dyDescent="0.2">
      <c r="S5979" s="58">
        <v>4.0971759516351307</v>
      </c>
      <c r="T5979" s="58">
        <v>6.8000792684268578</v>
      </c>
      <c r="U5979" s="58">
        <v>3.9247523218559066</v>
      </c>
      <c r="V5979" s="58">
        <v>6.691754997202179</v>
      </c>
      <c r="W5979" s="58">
        <v>0.79348280379157365</v>
      </c>
      <c r="X5979" s="58">
        <v>0.69070840879813311</v>
      </c>
      <c r="Y5979" s="58">
        <v>0.87271737079069411</v>
      </c>
      <c r="Z5979" s="58">
        <v>0.94420924332492862</v>
      </c>
    </row>
    <row r="5980" spans="19:26" x14ac:dyDescent="0.2">
      <c r="S5980" s="58">
        <v>4.7253505144680128</v>
      </c>
      <c r="T5980" s="58">
        <v>8.6280955205657186</v>
      </c>
      <c r="U5980" s="58">
        <v>4.8168525772078699</v>
      </c>
      <c r="V5980" s="58">
        <v>9.7479741537614917</v>
      </c>
      <c r="W5980" s="58">
        <v>0.78109718400693973</v>
      </c>
      <c r="X5980" s="58">
        <v>0.66859519358373976</v>
      </c>
      <c r="Y5980" s="58">
        <v>0.88612713709282775</v>
      </c>
      <c r="Z5980" s="58">
        <v>0.93055392209160626</v>
      </c>
    </row>
    <row r="5981" spans="19:26" x14ac:dyDescent="0.2">
      <c r="S5981" s="58">
        <v>4.6330083126560728</v>
      </c>
      <c r="T5981" s="58">
        <v>9.0778019095623446</v>
      </c>
      <c r="U5981" s="58">
        <v>4.7580786969683553</v>
      </c>
      <c r="V5981" s="58">
        <v>10.796696154341916</v>
      </c>
      <c r="W5981" s="58">
        <v>0.84769814610199368</v>
      </c>
      <c r="X5981" s="58">
        <v>0.75906888584123211</v>
      </c>
      <c r="Y5981" s="58">
        <v>0.8510579106256001</v>
      </c>
      <c r="Z5981" s="58">
        <v>0.92003142905462187</v>
      </c>
    </row>
    <row r="5982" spans="19:26" x14ac:dyDescent="0.2">
      <c r="S5982" s="58">
        <v>5.6208438664169611</v>
      </c>
      <c r="T5982" s="58">
        <v>14.122920614797868</v>
      </c>
      <c r="U5982" s="58">
        <v>5.6883394560529803</v>
      </c>
      <c r="V5982" s="58">
        <v>14.485087893538694</v>
      </c>
      <c r="W5982" s="58">
        <v>0.7959739615306336</v>
      </c>
      <c r="X5982" s="58">
        <v>0.56786228847408182</v>
      </c>
      <c r="Y5982" s="58">
        <v>0.81774209340895754</v>
      </c>
      <c r="Z5982" s="58">
        <v>0.89232539519463994</v>
      </c>
    </row>
    <row r="5983" spans="19:26" x14ac:dyDescent="0.2">
      <c r="S5983" s="58">
        <v>3.3019862033153835</v>
      </c>
      <c r="T5983" s="58">
        <v>4.9309248696401653</v>
      </c>
      <c r="U5983" s="58">
        <v>3.3920337695109373</v>
      </c>
      <c r="V5983" s="58">
        <v>4.8212419075014248</v>
      </c>
      <c r="W5983" s="58">
        <v>0.84483503373873525</v>
      </c>
      <c r="X5983" s="58">
        <v>0.57741646900549604</v>
      </c>
      <c r="Y5983" s="58">
        <v>0.84725158143865686</v>
      </c>
      <c r="Z5983" s="58">
        <v>0.93534630821911657</v>
      </c>
    </row>
    <row r="5984" spans="19:26" x14ac:dyDescent="0.2">
      <c r="S5984" s="58">
        <v>4.9676633111490993</v>
      </c>
      <c r="T5984" s="58">
        <v>10.483912225113979</v>
      </c>
      <c r="U5984" s="58">
        <v>4.6110462057772006</v>
      </c>
      <c r="V5984" s="58">
        <v>11.344471052207968</v>
      </c>
      <c r="W5984" s="58">
        <v>0.85367358879540789</v>
      </c>
      <c r="X5984" s="58">
        <v>0.65887634862725086</v>
      </c>
      <c r="Y5984" s="58">
        <v>0.86055859850934735</v>
      </c>
      <c r="Z5984" s="58">
        <v>0.90681532720975244</v>
      </c>
    </row>
    <row r="5985" spans="19:26" x14ac:dyDescent="0.2">
      <c r="S5985" s="58">
        <v>3.8466659850222702</v>
      </c>
      <c r="T5985" s="58">
        <v>6.044122656687354</v>
      </c>
      <c r="U5985" s="58">
        <v>4.2565495467213941</v>
      </c>
      <c r="V5985" s="58">
        <v>7.0492054842207796</v>
      </c>
      <c r="W5985" s="58">
        <v>0.73937795353356939</v>
      </c>
      <c r="X5985" s="58">
        <v>0.61912970358301789</v>
      </c>
      <c r="Y5985" s="58">
        <v>0.83880902201624963</v>
      </c>
      <c r="Z5985" s="58">
        <v>0.94702789851387514</v>
      </c>
    </row>
    <row r="5986" spans="19:26" x14ac:dyDescent="0.2">
      <c r="S5986" s="58">
        <v>5.2261017213946737</v>
      </c>
      <c r="T5986" s="58">
        <v>11.414575969896939</v>
      </c>
      <c r="U5986" s="58">
        <v>4.8107566775092119</v>
      </c>
      <c r="V5986" s="58">
        <v>11.070420185007544</v>
      </c>
      <c r="W5986" s="58">
        <v>0.7580928177250349</v>
      </c>
      <c r="X5986" s="58">
        <v>0.63333394008015653</v>
      </c>
      <c r="Y5986" s="58">
        <v>0.80716300749537184</v>
      </c>
      <c r="Z5986" s="58">
        <v>0.90461034296395093</v>
      </c>
    </row>
    <row r="5987" spans="19:26" x14ac:dyDescent="0.2">
      <c r="S5987" s="58">
        <v>6.0275448960636604</v>
      </c>
      <c r="T5987" s="58">
        <v>13.582473616868443</v>
      </c>
      <c r="U5987" s="58">
        <v>5.4860486252973768</v>
      </c>
      <c r="V5987" s="58">
        <v>10.089302624284864</v>
      </c>
      <c r="W5987" s="58">
        <v>0.74713729033454879</v>
      </c>
      <c r="X5987" s="58">
        <v>0.76608864669208776</v>
      </c>
      <c r="Y5987" s="58">
        <v>0.89223708574476679</v>
      </c>
      <c r="Z5987" s="58">
        <v>0.92135444544522416</v>
      </c>
    </row>
    <row r="5988" spans="19:26" x14ac:dyDescent="0.2">
      <c r="S5988" s="58">
        <v>6.0834668297022301</v>
      </c>
      <c r="T5988" s="58">
        <v>16.845181498161946</v>
      </c>
      <c r="U5988" s="58">
        <v>5.9787394147405353</v>
      </c>
      <c r="V5988" s="58">
        <v>16.146953500569058</v>
      </c>
      <c r="W5988" s="58">
        <v>0.81232152494630228</v>
      </c>
      <c r="X5988" s="58">
        <v>0.69114315693684802</v>
      </c>
      <c r="Y5988" s="58">
        <v>0.85016616090754249</v>
      </c>
      <c r="Z5988" s="58">
        <v>0.8958878562122442</v>
      </c>
    </row>
    <row r="5989" spans="19:26" x14ac:dyDescent="0.2">
      <c r="S5989" s="58">
        <v>3.9033267018580942</v>
      </c>
      <c r="T5989" s="58">
        <v>6.6073629802339191</v>
      </c>
      <c r="U5989" s="58">
        <v>4.330938034334058</v>
      </c>
      <c r="V5989" s="58">
        <v>6.2419703870305314</v>
      </c>
      <c r="W5989" s="58">
        <v>0.83131665113451736</v>
      </c>
      <c r="X5989" s="58">
        <v>0.64680122682495589</v>
      </c>
      <c r="Y5989" s="58">
        <v>0.82409069115100841</v>
      </c>
      <c r="Z5989" s="58">
        <v>0.92354391282927994</v>
      </c>
    </row>
    <row r="5990" spans="19:26" x14ac:dyDescent="0.2">
      <c r="S5990" s="58">
        <v>3.1030897844356908</v>
      </c>
      <c r="T5990" s="58">
        <v>4.4818899958231446</v>
      </c>
      <c r="U5990" s="58">
        <v>2.9351025131503232</v>
      </c>
      <c r="V5990" s="58">
        <v>5.5792953120624267</v>
      </c>
      <c r="W5990" s="58">
        <v>0.77653980210408746</v>
      </c>
      <c r="X5990" s="58">
        <v>0.6038399141546591</v>
      </c>
      <c r="Y5990" s="58">
        <v>0.79198306413999631</v>
      </c>
      <c r="Z5990" s="58">
        <v>0.94457699011491225</v>
      </c>
    </row>
    <row r="5991" spans="19:26" x14ac:dyDescent="0.2">
      <c r="S5991" s="58">
        <v>3.9909824558797888</v>
      </c>
      <c r="T5991" s="58">
        <v>7.0854859520689644</v>
      </c>
      <c r="U5991" s="58">
        <v>4.2411926047295925</v>
      </c>
      <c r="V5991" s="58">
        <v>7.2394746216256971</v>
      </c>
      <c r="W5991" s="58">
        <v>0.85048239995757957</v>
      </c>
      <c r="X5991" s="58">
        <v>0.71817982667833546</v>
      </c>
      <c r="Y5991" s="58">
        <v>0.80188981758892419</v>
      </c>
      <c r="Z5991" s="58">
        <v>0.91962340889204774</v>
      </c>
    </row>
    <row r="5992" spans="19:26" x14ac:dyDescent="0.2">
      <c r="S5992" s="58">
        <v>5.3072750965606916</v>
      </c>
      <c r="T5992" s="58">
        <v>11.762560074690819</v>
      </c>
      <c r="U5992" s="58">
        <v>6.7772998858918934</v>
      </c>
      <c r="V5992" s="58">
        <v>16.77098247881397</v>
      </c>
      <c r="W5992" s="58">
        <v>0.8284949683731605</v>
      </c>
      <c r="X5992" s="58">
        <v>0.60276768218489185</v>
      </c>
      <c r="Y5992" s="58">
        <v>0.86781284902271438</v>
      </c>
      <c r="Z5992" s="58">
        <v>0.90188497690607228</v>
      </c>
    </row>
    <row r="5993" spans="19:26" x14ac:dyDescent="0.2">
      <c r="S5993" s="58">
        <v>3.2821093010154545</v>
      </c>
      <c r="T5993" s="58">
        <v>4.9521730552245158</v>
      </c>
      <c r="U5993" s="58">
        <v>3.6275001927677564</v>
      </c>
      <c r="V5993" s="58">
        <v>5.691354470345054</v>
      </c>
      <c r="W5993" s="58">
        <v>0.7605839425357338</v>
      </c>
      <c r="X5993" s="58">
        <v>0.7188863676155568</v>
      </c>
      <c r="Y5993" s="58">
        <v>0.76287549713057889</v>
      </c>
      <c r="Z5993" s="58">
        <v>0.94735369282720716</v>
      </c>
    </row>
    <row r="5994" spans="19:26" x14ac:dyDescent="0.2">
      <c r="S5994" s="58">
        <v>8.4249093152178975</v>
      </c>
      <c r="T5994" s="58">
        <v>60.946143999134279</v>
      </c>
      <c r="U5994" s="58">
        <v>7.7923874074439237</v>
      </c>
      <c r="V5994" s="58">
        <v>45.589780006915134</v>
      </c>
      <c r="W5994" s="58">
        <v>0.72897831094342769</v>
      </c>
      <c r="X5994" s="58">
        <v>0.74175023221324743</v>
      </c>
      <c r="Y5994" s="58">
        <v>0.80812089190274583</v>
      </c>
      <c r="Z5994" s="58">
        <v>0.87809919661340929</v>
      </c>
    </row>
    <row r="5995" spans="19:26" x14ac:dyDescent="0.2">
      <c r="S5995" s="58">
        <v>5.2848051420177171</v>
      </c>
      <c r="T5995" s="58">
        <v>12.778809596531341</v>
      </c>
      <c r="U5995" s="58">
        <v>5.1164856399785821</v>
      </c>
      <c r="V5995" s="58">
        <v>13.462607348565589</v>
      </c>
      <c r="W5995" s="58">
        <v>0.84492327987530091</v>
      </c>
      <c r="X5995" s="58">
        <v>0.71302526446657644</v>
      </c>
      <c r="Y5995" s="58">
        <v>0.82000218464247043</v>
      </c>
      <c r="Z5995" s="58">
        <v>0.89934708681714515</v>
      </c>
    </row>
    <row r="5996" spans="19:26" x14ac:dyDescent="0.2">
      <c r="S5996" s="58">
        <v>3.2127963691906238</v>
      </c>
      <c r="T5996" s="58">
        <v>4.8266537171960424</v>
      </c>
      <c r="U5996" s="58">
        <v>3.205790874678291</v>
      </c>
      <c r="V5996" s="58">
        <v>4.5778085409042095</v>
      </c>
      <c r="W5996" s="58">
        <v>0.81583849428302668</v>
      </c>
      <c r="X5996" s="58">
        <v>0.58072979243398626</v>
      </c>
      <c r="Y5996" s="58">
        <v>0.78259764423116829</v>
      </c>
      <c r="Z5996" s="58">
        <v>0.92635381743302192</v>
      </c>
    </row>
    <row r="5997" spans="19:26" x14ac:dyDescent="0.2">
      <c r="S5997" s="58">
        <v>4.584857471112997</v>
      </c>
      <c r="T5997" s="58">
        <v>8.1830287783746005</v>
      </c>
      <c r="U5997" s="58">
        <v>4.7989117108269053</v>
      </c>
      <c r="V5997" s="58">
        <v>8.6134176572737324</v>
      </c>
      <c r="W5997" s="58">
        <v>0.70886609071518891</v>
      </c>
      <c r="X5997" s="58">
        <v>0.64536835108527624</v>
      </c>
      <c r="Y5997" s="58">
        <v>0.81192713086751789</v>
      </c>
      <c r="Z5997" s="58">
        <v>0.93036814541261104</v>
      </c>
    </row>
    <row r="5998" spans="19:26" x14ac:dyDescent="0.2">
      <c r="S5998" s="58">
        <v>6.5341243253754824</v>
      </c>
      <c r="T5998" s="58">
        <v>17.320809141641174</v>
      </c>
      <c r="U5998" s="58">
        <v>6.4919398713611338</v>
      </c>
      <c r="V5998" s="58">
        <v>16.079082273859104</v>
      </c>
      <c r="W5998" s="58">
        <v>0.73639088589714452</v>
      </c>
      <c r="X5998" s="58">
        <v>0.75738049138727548</v>
      </c>
      <c r="Y5998" s="58">
        <v>0.85739335864130883</v>
      </c>
      <c r="Z5998" s="58">
        <v>0.9066936843552208</v>
      </c>
    </row>
    <row r="5999" spans="19:26" x14ac:dyDescent="0.2">
      <c r="S5999" s="58">
        <v>3.6247381286490343</v>
      </c>
      <c r="T5999" s="58">
        <v>5.4624411436375153</v>
      </c>
      <c r="U5999" s="58">
        <v>4.0634206315176584</v>
      </c>
      <c r="V5999" s="58">
        <v>5.7412307930678468</v>
      </c>
      <c r="W5999" s="58">
        <v>0.78340058807899648</v>
      </c>
      <c r="X5999" s="58">
        <v>0.56478530298688123</v>
      </c>
      <c r="Y5999" s="58">
        <v>0.8918392315224325</v>
      </c>
      <c r="Z5999" s="58">
        <v>0.94821986902023825</v>
      </c>
    </row>
    <row r="6000" spans="19:26" x14ac:dyDescent="0.2">
      <c r="S6000" s="58">
        <v>4.37385034946257</v>
      </c>
      <c r="T6000" s="58">
        <v>7.5206708010010148</v>
      </c>
      <c r="U6000" s="58">
        <v>4.2227814983478353</v>
      </c>
      <c r="V6000" s="58">
        <v>7.8720942459955845</v>
      </c>
      <c r="W6000" s="58">
        <v>0.73761572042593171</v>
      </c>
      <c r="X6000" s="58">
        <v>0.62068197181122342</v>
      </c>
      <c r="Y6000" s="58">
        <v>0.83861754193588123</v>
      </c>
      <c r="Z6000" s="58">
        <v>0.93227578809930034</v>
      </c>
    </row>
    <row r="6001" spans="19:26" x14ac:dyDescent="0.2">
      <c r="S6001" s="58">
        <v>3.7992893927625189</v>
      </c>
      <c r="T6001" s="58">
        <v>6.0985232661120339</v>
      </c>
      <c r="U6001" s="58">
        <v>3.973810108202088</v>
      </c>
      <c r="V6001" s="58">
        <v>5.9807628237324808</v>
      </c>
      <c r="W6001" s="58">
        <v>0.83163240389181581</v>
      </c>
      <c r="X6001" s="58">
        <v>0.60305421507199131</v>
      </c>
      <c r="Y6001" s="58">
        <v>0.87321254947508697</v>
      </c>
      <c r="Z6001" s="58">
        <v>0.93287829799300115</v>
      </c>
    </row>
    <row r="6002" spans="19:26" x14ac:dyDescent="0.2">
      <c r="S6002" s="58">
        <v>7.2258213272557139</v>
      </c>
      <c r="T6002" s="58">
        <v>35.647177247037192</v>
      </c>
      <c r="U6002" s="58">
        <v>7.7318715058789396</v>
      </c>
      <c r="V6002" s="58">
        <v>47.891908195598837</v>
      </c>
      <c r="W6002" s="58">
        <v>0.79367202924662017</v>
      </c>
      <c r="X6002" s="58">
        <v>0.71778825023226722</v>
      </c>
      <c r="Y6002" s="58">
        <v>0.8073188930855163</v>
      </c>
      <c r="Z6002" s="58">
        <v>0.88107925703810108</v>
      </c>
    </row>
    <row r="6003" spans="19:26" x14ac:dyDescent="0.2">
      <c r="S6003" s="58">
        <v>4.0362844536650995</v>
      </c>
      <c r="T6003" s="58">
        <v>6.9277155277055931</v>
      </c>
      <c r="U6003" s="58">
        <v>3.5550645127905693</v>
      </c>
      <c r="V6003" s="58">
        <v>7.1558835579065052</v>
      </c>
      <c r="W6003" s="58">
        <v>0.84004009638832744</v>
      </c>
      <c r="X6003" s="58">
        <v>0.63713612993245128</v>
      </c>
      <c r="Y6003" s="58">
        <v>0.84830146245235238</v>
      </c>
      <c r="Z6003" s="58">
        <v>0.92341284828133974</v>
      </c>
    </row>
    <row r="6004" spans="19:26" x14ac:dyDescent="0.2">
      <c r="S6004" s="58">
        <v>3.7955591088563918</v>
      </c>
      <c r="T6004" s="58">
        <v>6.4568086764358537</v>
      </c>
      <c r="U6004" s="58">
        <v>4.3957092783802194</v>
      </c>
      <c r="V6004" s="58">
        <v>7.7680114683785302</v>
      </c>
      <c r="W6004" s="58">
        <v>0.84026502825244043</v>
      </c>
      <c r="X6004" s="58">
        <v>0.73071283142823718</v>
      </c>
      <c r="Y6004" s="58">
        <v>0.79404433574540689</v>
      </c>
      <c r="Z6004" s="58">
        <v>0.92533528542866827</v>
      </c>
    </row>
    <row r="6005" spans="19:26" x14ac:dyDescent="0.2">
      <c r="S6005" s="58">
        <v>3.7799514197815465</v>
      </c>
      <c r="T6005" s="58">
        <v>6.1883487884313215</v>
      </c>
      <c r="U6005" s="58">
        <v>3.8989211138463009</v>
      </c>
      <c r="V6005" s="58">
        <v>7.9598578989918369</v>
      </c>
      <c r="W6005" s="58">
        <v>0.79168039306262383</v>
      </c>
      <c r="X6005" s="58">
        <v>0.694446015349787</v>
      </c>
      <c r="Y6005" s="58">
        <v>0.80696954367622276</v>
      </c>
      <c r="Z6005" s="58">
        <v>0.93533917335710326</v>
      </c>
    </row>
    <row r="6006" spans="19:26" x14ac:dyDescent="0.2">
      <c r="S6006" s="58">
        <v>4.4716214720483913</v>
      </c>
      <c r="T6006" s="58">
        <v>8.5909616848398773</v>
      </c>
      <c r="U6006" s="58">
        <v>4.736631029958331</v>
      </c>
      <c r="V6006" s="58">
        <v>8.6226908222258309</v>
      </c>
      <c r="W6006" s="58">
        <v>0.763024612783745</v>
      </c>
      <c r="X6006" s="58">
        <v>0.75071644678560012</v>
      </c>
      <c r="Y6006" s="58">
        <v>0.77527443862826295</v>
      </c>
      <c r="Z6006" s="58">
        <v>0.91912500509959649</v>
      </c>
    </row>
    <row r="6007" spans="19:26" x14ac:dyDescent="0.2">
      <c r="S6007" s="58">
        <v>4.1480188494272419</v>
      </c>
      <c r="T6007" s="58">
        <v>7.0034426477170264</v>
      </c>
      <c r="U6007" s="58">
        <v>4.0394286912644759</v>
      </c>
      <c r="V6007" s="58">
        <v>7.6563536502944674</v>
      </c>
      <c r="W6007" s="58">
        <v>0.76318508950007213</v>
      </c>
      <c r="X6007" s="58">
        <v>0.72057854455708903</v>
      </c>
      <c r="Y6007" s="58">
        <v>0.83511634741644314</v>
      </c>
      <c r="Z6007" s="58">
        <v>0.94327491402129016</v>
      </c>
    </row>
    <row r="6008" spans="19:26" x14ac:dyDescent="0.2">
      <c r="S6008" s="58">
        <v>5.0687512902822442</v>
      </c>
      <c r="T6008" s="58">
        <v>9.8989545966175267</v>
      </c>
      <c r="U6008" s="58">
        <v>5.6069042267509577</v>
      </c>
      <c r="V6008" s="58">
        <v>9.7498150877833289</v>
      </c>
      <c r="W6008" s="58">
        <v>0.78079219451462167</v>
      </c>
      <c r="X6008" s="58">
        <v>0.72354175423863576</v>
      </c>
      <c r="Y6008" s="58">
        <v>0.88511899082805767</v>
      </c>
      <c r="Z6008" s="58">
        <v>0.9280137551557488</v>
      </c>
    </row>
    <row r="6009" spans="19:26" x14ac:dyDescent="0.2">
      <c r="S6009" s="58">
        <v>4.1225237696956354</v>
      </c>
      <c r="T6009" s="58">
        <v>7.1343026952554016</v>
      </c>
      <c r="U6009" s="58">
        <v>4.0829810742927855</v>
      </c>
      <c r="V6009" s="58">
        <v>7.4388622020005677</v>
      </c>
      <c r="W6009" s="58">
        <v>0.78477238129206328</v>
      </c>
      <c r="X6009" s="58">
        <v>0.73134589960616336</v>
      </c>
      <c r="Y6009" s="58">
        <v>0.81789028806551434</v>
      </c>
      <c r="Z6009" s="58">
        <v>0.93427137517548953</v>
      </c>
    </row>
    <row r="6010" spans="19:26" x14ac:dyDescent="0.2">
      <c r="S6010" s="58">
        <v>4.211669675766232</v>
      </c>
      <c r="T6010" s="58">
        <v>7.6180056063242585</v>
      </c>
      <c r="U6010" s="58">
        <v>4.4236464517863983</v>
      </c>
      <c r="V6010" s="58">
        <v>9.8698206574613447</v>
      </c>
      <c r="W6010" s="58">
        <v>0.79788571174962941</v>
      </c>
      <c r="X6010" s="58">
        <v>0.72007433516849084</v>
      </c>
      <c r="Y6010" s="58">
        <v>0.80054375240264142</v>
      </c>
      <c r="Z6010" s="58">
        <v>0.92296887681957784</v>
      </c>
    </row>
    <row r="6011" spans="19:26" x14ac:dyDescent="0.2">
      <c r="S6011" s="58">
        <v>3.2699990604788423</v>
      </c>
      <c r="T6011" s="58">
        <v>5.0489879985211141</v>
      </c>
      <c r="U6011" s="58">
        <v>2.9490782798822628</v>
      </c>
      <c r="V6011" s="58">
        <v>4.8159915309759223</v>
      </c>
      <c r="W6011" s="58">
        <v>0.85574157019486896</v>
      </c>
      <c r="X6011" s="58">
        <v>0.66609148818664088</v>
      </c>
      <c r="Y6011" s="58">
        <v>0.77838790328720753</v>
      </c>
      <c r="Z6011" s="58">
        <v>0.92680386157836381</v>
      </c>
    </row>
    <row r="6012" spans="19:26" x14ac:dyDescent="0.2">
      <c r="S6012" s="58">
        <v>3.9955203047728731</v>
      </c>
      <c r="T6012" s="58">
        <v>6.7528161321982196</v>
      </c>
      <c r="U6012" s="58">
        <v>4.1459345657888615</v>
      </c>
      <c r="V6012" s="58">
        <v>8.197659566879878</v>
      </c>
      <c r="W6012" s="58">
        <v>0.81377339338984134</v>
      </c>
      <c r="X6012" s="58">
        <v>0.65213158117434988</v>
      </c>
      <c r="Y6012" s="58">
        <v>0.83802609303114239</v>
      </c>
      <c r="Z6012" s="58">
        <v>0.92839590662841098</v>
      </c>
    </row>
    <row r="6013" spans="19:26" x14ac:dyDescent="0.2">
      <c r="S6013" s="58">
        <v>4.8476991067514792</v>
      </c>
      <c r="T6013" s="58">
        <v>9.3648296654957779</v>
      </c>
      <c r="U6013" s="58">
        <v>4.9441478551704892</v>
      </c>
      <c r="V6013" s="58">
        <v>12.475173729512077</v>
      </c>
      <c r="W6013" s="58">
        <v>0.75397726485023653</v>
      </c>
      <c r="X6013" s="58">
        <v>0.65164609010328356</v>
      </c>
      <c r="Y6013" s="58">
        <v>0.82990517300026345</v>
      </c>
      <c r="Z6013" s="58">
        <v>0.91863116250759425</v>
      </c>
    </row>
    <row r="6014" spans="19:26" x14ac:dyDescent="0.2">
      <c r="S6014" s="58">
        <v>5.5295100236361261</v>
      </c>
      <c r="T6014" s="58">
        <v>12.84429300477724</v>
      </c>
      <c r="U6014" s="58">
        <v>5.8473296666647618</v>
      </c>
      <c r="V6014" s="58">
        <v>14.581499373880229</v>
      </c>
      <c r="W6014" s="58">
        <v>0.77650577040436697</v>
      </c>
      <c r="X6014" s="58">
        <v>0.61029712306414352</v>
      </c>
      <c r="Y6014" s="58">
        <v>0.83087036163908656</v>
      </c>
      <c r="Z6014" s="58">
        <v>0.90022138088909387</v>
      </c>
    </row>
    <row r="6015" spans="19:26" x14ac:dyDescent="0.2">
      <c r="S6015" s="58">
        <v>4.8382636143256352</v>
      </c>
      <c r="T6015" s="58">
        <v>9.9922647683272281</v>
      </c>
      <c r="U6015" s="58">
        <v>4.3625921496567566</v>
      </c>
      <c r="V6015" s="58">
        <v>8.9748544824255791</v>
      </c>
      <c r="W6015" s="58">
        <v>0.74527241434881419</v>
      </c>
      <c r="X6015" s="58">
        <v>0.71135082263938409</v>
      </c>
      <c r="Y6015" s="58">
        <v>0.77331234186645703</v>
      </c>
      <c r="Z6015" s="58">
        <v>0.91138954656446336</v>
      </c>
    </row>
    <row r="6016" spans="19:26" x14ac:dyDescent="0.2">
      <c r="S6016" s="58">
        <v>3.9377969053924988</v>
      </c>
      <c r="T6016" s="58">
        <v>6.0807721537770671</v>
      </c>
      <c r="U6016" s="58">
        <v>4.2597795130612148</v>
      </c>
      <c r="V6016" s="58">
        <v>7.0978096920704203</v>
      </c>
      <c r="W6016" s="58">
        <v>0.68502530919190063</v>
      </c>
      <c r="X6016" s="58">
        <v>0.57519614415010811</v>
      </c>
      <c r="Y6016" s="58">
        <v>0.82917503918781088</v>
      </c>
      <c r="Z6016" s="58">
        <v>0.95260759365969205</v>
      </c>
    </row>
    <row r="6017" spans="19:26" x14ac:dyDescent="0.2">
      <c r="S6017" s="58">
        <v>5.0288157098763362</v>
      </c>
      <c r="T6017" s="58">
        <v>9.6042845346845471</v>
      </c>
      <c r="U6017" s="58">
        <v>5.2215562776178803</v>
      </c>
      <c r="V6017" s="58">
        <v>8.745438728581858</v>
      </c>
      <c r="W6017" s="58">
        <v>0.76740426602322898</v>
      </c>
      <c r="X6017" s="58">
        <v>0.54471655592460799</v>
      </c>
      <c r="Y6017" s="58">
        <v>0.88539272600279462</v>
      </c>
      <c r="Z6017" s="58">
        <v>0.91331525265913782</v>
      </c>
    </row>
    <row r="6018" spans="19:26" x14ac:dyDescent="0.2">
      <c r="S6018" s="58">
        <v>5.4841111752827159</v>
      </c>
      <c r="T6018" s="58">
        <v>11.996498330940051</v>
      </c>
      <c r="U6018" s="58">
        <v>5.0367777378262151</v>
      </c>
      <c r="V6018" s="58">
        <v>10.426169101598868</v>
      </c>
      <c r="W6018" s="58">
        <v>0.80152171058041577</v>
      </c>
      <c r="X6018" s="58">
        <v>0.67343090889750989</v>
      </c>
      <c r="Y6018" s="58">
        <v>0.88470102428841957</v>
      </c>
      <c r="Z6018" s="58">
        <v>0.91098233367374815</v>
      </c>
    </row>
    <row r="6019" spans="19:26" x14ac:dyDescent="0.2">
      <c r="S6019" s="58">
        <v>3.7143187594684237</v>
      </c>
      <c r="T6019" s="58">
        <v>5.8171640729704484</v>
      </c>
      <c r="U6019" s="58">
        <v>4.7842788456313272</v>
      </c>
      <c r="V6019" s="58">
        <v>6.8164199342259115</v>
      </c>
      <c r="W6019" s="58">
        <v>0.78448426192445631</v>
      </c>
      <c r="X6019" s="58">
        <v>0.61486148137954377</v>
      </c>
      <c r="Y6019" s="58">
        <v>0.84910615643503617</v>
      </c>
      <c r="Z6019" s="58">
        <v>0.94122889691327294</v>
      </c>
    </row>
    <row r="6020" spans="19:26" x14ac:dyDescent="0.2">
      <c r="S6020" s="58">
        <v>4.4027632924819091</v>
      </c>
      <c r="T6020" s="58">
        <v>8.5531688486816275</v>
      </c>
      <c r="U6020" s="58">
        <v>4.2187723798269507</v>
      </c>
      <c r="V6020" s="58">
        <v>10.979913849618878</v>
      </c>
      <c r="W6020" s="58">
        <v>0.82743623728292071</v>
      </c>
      <c r="X6020" s="58">
        <v>0.59866792322330431</v>
      </c>
      <c r="Y6020" s="58">
        <v>0.79537412434474253</v>
      </c>
      <c r="Z6020" s="58">
        <v>0.90353488897392198</v>
      </c>
    </row>
    <row r="6021" spans="19:26" x14ac:dyDescent="0.2">
      <c r="S6021" s="58">
        <v>4.1468114808237351</v>
      </c>
      <c r="T6021" s="58">
        <v>7.2533694900362926</v>
      </c>
      <c r="U6021" s="58">
        <v>4.0554841303845075</v>
      </c>
      <c r="V6021" s="58">
        <v>6.2664430438024912</v>
      </c>
      <c r="W6021" s="58">
        <v>0.81653399649356428</v>
      </c>
      <c r="X6021" s="58">
        <v>0.64179885164053052</v>
      </c>
      <c r="Y6021" s="58">
        <v>0.83548792497813618</v>
      </c>
      <c r="Z6021" s="58">
        <v>0.92233293926416249</v>
      </c>
    </row>
    <row r="6022" spans="19:26" x14ac:dyDescent="0.2">
      <c r="S6022" s="58">
        <v>4.6469090704099667</v>
      </c>
      <c r="T6022" s="58">
        <v>8.9909189321445879</v>
      </c>
      <c r="U6022" s="58">
        <v>4.7329617320301223</v>
      </c>
      <c r="V6022" s="58">
        <v>10.788172782193859</v>
      </c>
      <c r="W6022" s="58">
        <v>0.81581550475956721</v>
      </c>
      <c r="X6022" s="58">
        <v>0.73900806119780715</v>
      </c>
      <c r="Y6022" s="58">
        <v>0.84179431676047212</v>
      </c>
      <c r="Z6022" s="58">
        <v>0.9214673582919306</v>
      </c>
    </row>
    <row r="6023" spans="19:26" x14ac:dyDescent="0.2">
      <c r="S6023" s="58">
        <v>7.3451967720738027</v>
      </c>
      <c r="T6023" s="58">
        <v>24.261909585414951</v>
      </c>
      <c r="U6023" s="58">
        <v>6.9372285253443948</v>
      </c>
      <c r="V6023" s="58">
        <v>19.447526910366722</v>
      </c>
      <c r="W6023" s="58">
        <v>0.76512566351438216</v>
      </c>
      <c r="X6023" s="58">
        <v>0.7341997518472978</v>
      </c>
      <c r="Y6023" s="58">
        <v>0.89252955631254194</v>
      </c>
      <c r="Z6023" s="58">
        <v>0.89538055420608142</v>
      </c>
    </row>
    <row r="6024" spans="19:26" x14ac:dyDescent="0.2">
      <c r="S6024" s="58">
        <v>7.1889758216416997</v>
      </c>
      <c r="T6024" s="58">
        <v>30.437100451599726</v>
      </c>
      <c r="U6024" s="58">
        <v>7.7171939753944931</v>
      </c>
      <c r="V6024" s="58">
        <v>26.553213306000885</v>
      </c>
      <c r="W6024" s="58">
        <v>0.79854770826020793</v>
      </c>
      <c r="X6024" s="58">
        <v>0.77879817636396964</v>
      </c>
      <c r="Y6024" s="58">
        <v>0.83748565379568385</v>
      </c>
      <c r="Z6024" s="58">
        <v>0.8861720394302377</v>
      </c>
    </row>
    <row r="6025" spans="19:26" x14ac:dyDescent="0.2">
      <c r="S6025" s="58">
        <v>4.7749950502781369</v>
      </c>
      <c r="T6025" s="58">
        <v>8.6684623745581284</v>
      </c>
      <c r="U6025" s="58">
        <v>4.9520542568225085</v>
      </c>
      <c r="V6025" s="58">
        <v>9.4962786905456955</v>
      </c>
      <c r="W6025" s="58">
        <v>0.746836541324291</v>
      </c>
      <c r="X6025" s="58">
        <v>0.77973283434385143</v>
      </c>
      <c r="Y6025" s="58">
        <v>0.86755338383529834</v>
      </c>
      <c r="Z6025" s="58">
        <v>0.94665690222863919</v>
      </c>
    </row>
    <row r="6026" spans="19:26" x14ac:dyDescent="0.2">
      <c r="S6026" s="58">
        <v>2.9462946976503472</v>
      </c>
      <c r="T6026" s="58">
        <v>4.188350841798111</v>
      </c>
      <c r="U6026" s="58">
        <v>2.8096516412459001</v>
      </c>
      <c r="V6026" s="58">
        <v>4.3961526924594763</v>
      </c>
      <c r="W6026" s="58">
        <v>0.86975115901626121</v>
      </c>
      <c r="X6026" s="58">
        <v>0.64947231695303786</v>
      </c>
      <c r="Y6026" s="58">
        <v>0.82475858358600884</v>
      </c>
      <c r="Z6026" s="58">
        <v>0.94778656559520713</v>
      </c>
    </row>
    <row r="6027" spans="19:26" x14ac:dyDescent="0.2">
      <c r="S6027" s="58">
        <v>4.202408311010295</v>
      </c>
      <c r="T6027" s="58">
        <v>7.423597640439521</v>
      </c>
      <c r="U6027" s="58">
        <v>4.9483418500709648</v>
      </c>
      <c r="V6027" s="58">
        <v>6.7933663994735314</v>
      </c>
      <c r="W6027" s="58">
        <v>0.82595044791191696</v>
      </c>
      <c r="X6027" s="58">
        <v>0.67749114522659648</v>
      </c>
      <c r="Y6027" s="58">
        <v>0.84456627833865117</v>
      </c>
      <c r="Z6027" s="58">
        <v>0.92512347038781106</v>
      </c>
    </row>
    <row r="6028" spans="19:26" x14ac:dyDescent="0.2">
      <c r="S6028" s="58">
        <v>4.1887148728427714</v>
      </c>
      <c r="T6028" s="58">
        <v>6.9715179632594326</v>
      </c>
      <c r="U6028" s="58">
        <v>4.3706550130139314</v>
      </c>
      <c r="V6028" s="58">
        <v>7.2959004380334376</v>
      </c>
      <c r="W6028" s="58">
        <v>0.73478452392730687</v>
      </c>
      <c r="X6028" s="58">
        <v>0.67249661648874115</v>
      </c>
      <c r="Y6028" s="58">
        <v>0.83558964419852466</v>
      </c>
      <c r="Z6028" s="58">
        <v>0.9443716489002808</v>
      </c>
    </row>
    <row r="6029" spans="19:26" x14ac:dyDescent="0.2">
      <c r="S6029" s="58">
        <v>3.6822128967807859</v>
      </c>
      <c r="T6029" s="58">
        <v>5.8981543493701407</v>
      </c>
      <c r="U6029" s="58">
        <v>3.4356836775234081</v>
      </c>
      <c r="V6029" s="58">
        <v>5.9416876003492947</v>
      </c>
      <c r="W6029" s="58">
        <v>0.86059140613913865</v>
      </c>
      <c r="X6029" s="58">
        <v>0.59914717523061056</v>
      </c>
      <c r="Y6029" s="58">
        <v>0.86153847639905923</v>
      </c>
      <c r="Z6029" s="58">
        <v>0.92771582829641608</v>
      </c>
    </row>
    <row r="6030" spans="19:26" x14ac:dyDescent="0.2">
      <c r="S6030" s="58">
        <v>3.7212379704039851</v>
      </c>
      <c r="T6030" s="58">
        <v>5.8553810831594735</v>
      </c>
      <c r="U6030" s="58">
        <v>3.5448763222052069</v>
      </c>
      <c r="V6030" s="58">
        <v>6.0555754285967796</v>
      </c>
      <c r="W6030" s="58">
        <v>0.82293164968815213</v>
      </c>
      <c r="X6030" s="58">
        <v>0.57893215762573724</v>
      </c>
      <c r="Y6030" s="58">
        <v>0.87606783584805448</v>
      </c>
      <c r="Z6030" s="58">
        <v>0.93416175014031633</v>
      </c>
    </row>
    <row r="6031" spans="19:26" x14ac:dyDescent="0.2">
      <c r="S6031" s="58">
        <v>3.3186542118174316</v>
      </c>
      <c r="T6031" s="58">
        <v>5.0108730880931143</v>
      </c>
      <c r="U6031" s="58">
        <v>3.6009429366159176</v>
      </c>
      <c r="V6031" s="58">
        <v>5.0324151976516216</v>
      </c>
      <c r="W6031" s="58">
        <v>0.78935303085375863</v>
      </c>
      <c r="X6031" s="58">
        <v>0.65158864889515455</v>
      </c>
      <c r="Y6031" s="58">
        <v>0.79253504770817218</v>
      </c>
      <c r="Z6031" s="58">
        <v>0.94082890445868317</v>
      </c>
    </row>
    <row r="6032" spans="19:26" x14ac:dyDescent="0.2">
      <c r="S6032" s="58">
        <v>6.1889475528248825</v>
      </c>
      <c r="T6032" s="58">
        <v>17.969702009127843</v>
      </c>
      <c r="U6032" s="58">
        <v>6.4212106903580937</v>
      </c>
      <c r="V6032" s="58">
        <v>15.872760373176218</v>
      </c>
      <c r="W6032" s="58">
        <v>0.79960040756489037</v>
      </c>
      <c r="X6032" s="58">
        <v>0.7661954517638212</v>
      </c>
      <c r="Y6032" s="58">
        <v>0.83419897681695787</v>
      </c>
      <c r="Z6032" s="58">
        <v>0.89699776877083814</v>
      </c>
    </row>
    <row r="6033" spans="19:26" x14ac:dyDescent="0.2">
      <c r="S6033" s="58">
        <v>5.186270785511117</v>
      </c>
      <c r="T6033" s="58">
        <v>10.453679603579594</v>
      </c>
      <c r="U6033" s="58">
        <v>4.7561506487759546</v>
      </c>
      <c r="V6033" s="58">
        <v>9.5009800597210923</v>
      </c>
      <c r="W6033" s="58">
        <v>0.72336520413004168</v>
      </c>
      <c r="X6033" s="58">
        <v>0.66750890516903849</v>
      </c>
      <c r="Y6033" s="58">
        <v>0.82306728447381716</v>
      </c>
      <c r="Z6033" s="58">
        <v>0.91858825162763724</v>
      </c>
    </row>
    <row r="6034" spans="19:26" x14ac:dyDescent="0.2">
      <c r="S6034" s="58">
        <v>4.8957267677822598</v>
      </c>
      <c r="T6034" s="58">
        <v>10.262565246875219</v>
      </c>
      <c r="U6034" s="58">
        <v>4.8913108977915227</v>
      </c>
      <c r="V6034" s="58">
        <v>9.3861811146090872</v>
      </c>
      <c r="W6034" s="58">
        <v>0.81393347838290375</v>
      </c>
      <c r="X6034" s="58">
        <v>0.65603724505275085</v>
      </c>
      <c r="Y6034" s="58">
        <v>0.82268151573533088</v>
      </c>
      <c r="Z6034" s="58">
        <v>0.90628697465997476</v>
      </c>
    </row>
    <row r="6035" spans="19:26" x14ac:dyDescent="0.2">
      <c r="S6035" s="58">
        <v>5.0237590831295647</v>
      </c>
      <c r="T6035" s="58">
        <v>10.688712532127155</v>
      </c>
      <c r="U6035" s="58">
        <v>6.0050737328148234</v>
      </c>
      <c r="V6035" s="58">
        <v>13.633397123376715</v>
      </c>
      <c r="W6035" s="58">
        <v>0.78098915629967758</v>
      </c>
      <c r="X6035" s="58">
        <v>0.74219957290353478</v>
      </c>
      <c r="Y6035" s="58">
        <v>0.81006287766914575</v>
      </c>
      <c r="Z6035" s="58">
        <v>0.91257313893021719</v>
      </c>
    </row>
    <row r="6036" spans="19:26" x14ac:dyDescent="0.2">
      <c r="S6036" s="58">
        <v>5.535377765825805</v>
      </c>
      <c r="T6036" s="58">
        <v>16.212629275070917</v>
      </c>
      <c r="U6036" s="58">
        <v>5.4164718649459678</v>
      </c>
      <c r="V6036" s="58">
        <v>11.716487277100638</v>
      </c>
      <c r="W6036" s="58">
        <v>0.84395462249682374</v>
      </c>
      <c r="X6036" s="58">
        <v>0.56130997902946655</v>
      </c>
      <c r="Y6036" s="58">
        <v>0.77020416955103266</v>
      </c>
      <c r="Z6036" s="58">
        <v>0.88348531158145704</v>
      </c>
    </row>
    <row r="6037" spans="19:26" x14ac:dyDescent="0.2">
      <c r="S6037" s="58">
        <v>5.1360359575852428</v>
      </c>
      <c r="T6037" s="58">
        <v>11.515920419601645</v>
      </c>
      <c r="U6037" s="58">
        <v>5.5599760838796</v>
      </c>
      <c r="V6037" s="58">
        <v>14.669041409429516</v>
      </c>
      <c r="W6037" s="58">
        <v>0.82749772142590228</v>
      </c>
      <c r="X6037" s="58">
        <v>0.77204885927554578</v>
      </c>
      <c r="Y6037" s="58">
        <v>0.82866348716448424</v>
      </c>
      <c r="Z6037" s="58">
        <v>0.90899254885636727</v>
      </c>
    </row>
    <row r="6038" spans="19:26" x14ac:dyDescent="0.2">
      <c r="S6038" s="58">
        <v>5.8921307709908373</v>
      </c>
      <c r="T6038" s="58">
        <v>14.768468814705724</v>
      </c>
      <c r="U6038" s="58">
        <v>5.6326616953783128</v>
      </c>
      <c r="V6038" s="58">
        <v>11.915800073571329</v>
      </c>
      <c r="W6038" s="58">
        <v>0.7700903567487376</v>
      </c>
      <c r="X6038" s="58">
        <v>0.66629139334989007</v>
      </c>
      <c r="Y6038" s="58">
        <v>0.8358638849937432</v>
      </c>
      <c r="Z6038" s="58">
        <v>0.90048146389942141</v>
      </c>
    </row>
    <row r="6039" spans="19:26" x14ac:dyDescent="0.2">
      <c r="S6039" s="58">
        <v>4.403035164803339</v>
      </c>
      <c r="T6039" s="58">
        <v>7.6728208908031137</v>
      </c>
      <c r="U6039" s="58">
        <v>4.1455981953504493</v>
      </c>
      <c r="V6039" s="58">
        <v>6.9128814704098458</v>
      </c>
      <c r="W6039" s="58">
        <v>0.74313183388840198</v>
      </c>
      <c r="X6039" s="58">
        <v>0.62090198099153915</v>
      </c>
      <c r="Y6039" s="58">
        <v>0.83495773848755184</v>
      </c>
      <c r="Z6039" s="58">
        <v>0.92912343841774803</v>
      </c>
    </row>
    <row r="6040" spans="19:26" x14ac:dyDescent="0.2">
      <c r="S6040" s="58">
        <v>4.0957316614641002</v>
      </c>
      <c r="T6040" s="58">
        <v>7.1310742031490975</v>
      </c>
      <c r="U6040" s="58">
        <v>4.6523909243222485</v>
      </c>
      <c r="V6040" s="58">
        <v>8.0559421527160797</v>
      </c>
      <c r="W6040" s="58">
        <v>0.78706839529556349</v>
      </c>
      <c r="X6040" s="58">
        <v>0.69523011215663388</v>
      </c>
      <c r="Y6040" s="58">
        <v>0.80668235278097922</v>
      </c>
      <c r="Z6040" s="58">
        <v>0.92737999798399706</v>
      </c>
    </row>
    <row r="6041" spans="19:26" x14ac:dyDescent="0.2">
      <c r="S6041" s="58">
        <v>3.0879057720375012</v>
      </c>
      <c r="T6041" s="58">
        <v>4.4183828481524756</v>
      </c>
      <c r="U6041" s="58">
        <v>3.6734950631709986</v>
      </c>
      <c r="V6041" s="58">
        <v>4.7006384632415994</v>
      </c>
      <c r="W6041" s="58">
        <v>0.77950093901896889</v>
      </c>
      <c r="X6041" s="58">
        <v>0.54294819969793706</v>
      </c>
      <c r="Y6041" s="58">
        <v>0.80822240972353376</v>
      </c>
      <c r="Z6041" s="58">
        <v>0.9397513461862238</v>
      </c>
    </row>
    <row r="6042" spans="19:26" x14ac:dyDescent="0.2">
      <c r="S6042" s="58">
        <v>4.9036595080999712</v>
      </c>
      <c r="T6042" s="58">
        <v>10.105640640818978</v>
      </c>
      <c r="U6042" s="58">
        <v>4.8268632929599882</v>
      </c>
      <c r="V6042" s="58">
        <v>10.57671624098416</v>
      </c>
      <c r="W6042" s="58">
        <v>0.81079892926124975</v>
      </c>
      <c r="X6042" s="58">
        <v>0.69006637700810192</v>
      </c>
      <c r="Y6042" s="58">
        <v>0.83474591031619672</v>
      </c>
      <c r="Z6042" s="58">
        <v>0.91147448860190383</v>
      </c>
    </row>
    <row r="6043" spans="19:26" x14ac:dyDescent="0.2">
      <c r="S6043" s="58">
        <v>2.6708159321324367</v>
      </c>
      <c r="T6043" s="58">
        <v>3.5399261637454917</v>
      </c>
      <c r="U6043" s="58">
        <v>2.6943293668831783</v>
      </c>
      <c r="V6043" s="58">
        <v>3.4344847204531441</v>
      </c>
      <c r="W6043" s="58">
        <v>0.74083343996685636</v>
      </c>
      <c r="X6043" s="58">
        <v>0.52607714274351824</v>
      </c>
      <c r="Y6043" s="58">
        <v>0.79417215467836932</v>
      </c>
      <c r="Z6043" s="58">
        <v>0.95940039502672847</v>
      </c>
    </row>
    <row r="6044" spans="19:26" x14ac:dyDescent="0.2">
      <c r="S6044" s="58">
        <v>4.4214856571261647</v>
      </c>
      <c r="T6044" s="58">
        <v>7.7436561663099921</v>
      </c>
      <c r="U6044" s="58">
        <v>4.543333164135281</v>
      </c>
      <c r="V6044" s="58">
        <v>7.5200802071690118</v>
      </c>
      <c r="W6044" s="58">
        <v>0.78958854032782178</v>
      </c>
      <c r="X6044" s="58">
        <v>0.6525155121399262</v>
      </c>
      <c r="Y6044" s="58">
        <v>0.87659602388095947</v>
      </c>
      <c r="Z6044" s="58">
        <v>0.93202205023327878</v>
      </c>
    </row>
    <row r="6045" spans="19:26" x14ac:dyDescent="0.2">
      <c r="S6045" s="58">
        <v>5.7753236588804766</v>
      </c>
      <c r="T6045" s="58">
        <v>14.162631310658245</v>
      </c>
      <c r="U6045" s="58">
        <v>6.0258890751489167</v>
      </c>
      <c r="V6045" s="58">
        <v>15.430470643854362</v>
      </c>
      <c r="W6045" s="58">
        <v>0.76245529077286411</v>
      </c>
      <c r="X6045" s="58">
        <v>0.58568424150638487</v>
      </c>
      <c r="Y6045" s="58">
        <v>0.82454665002740823</v>
      </c>
      <c r="Z6045" s="58">
        <v>0.89642769055920923</v>
      </c>
    </row>
    <row r="6046" spans="19:26" x14ac:dyDescent="0.2">
      <c r="S6046" s="58">
        <v>7.2733384949639879</v>
      </c>
      <c r="T6046" s="58">
        <v>28.932300957029252</v>
      </c>
      <c r="U6046" s="58">
        <v>8.1167864019305771</v>
      </c>
      <c r="V6046" s="58">
        <v>30.547391535687677</v>
      </c>
      <c r="W6046" s="58">
        <v>0.79325146417397496</v>
      </c>
      <c r="X6046" s="58">
        <v>0.60348355439478774</v>
      </c>
      <c r="Y6046" s="58">
        <v>0.85704197358410272</v>
      </c>
      <c r="Z6046" s="58">
        <v>0.88333218364256427</v>
      </c>
    </row>
    <row r="6047" spans="19:26" x14ac:dyDescent="0.2">
      <c r="S6047" s="58">
        <v>8.0299963270358372</v>
      </c>
      <c r="T6047" s="58">
        <v>31.994071582775721</v>
      </c>
      <c r="U6047" s="58">
        <v>8.3106899509477277</v>
      </c>
      <c r="V6047" s="58">
        <v>33.136084161949036</v>
      </c>
      <c r="W6047" s="58">
        <v>0.72008238492393695</v>
      </c>
      <c r="X6047" s="58">
        <v>0.72534775384450312</v>
      </c>
      <c r="Y6047" s="58">
        <v>0.85771338754730897</v>
      </c>
      <c r="Z6047" s="58">
        <v>0.88960909686141831</v>
      </c>
    </row>
    <row r="6048" spans="19:26" x14ac:dyDescent="0.2">
      <c r="S6048" s="58">
        <v>3.8149751360995348</v>
      </c>
      <c r="T6048" s="58">
        <v>6.2280997665140072</v>
      </c>
      <c r="U6048" s="58">
        <v>3.6879825512299256</v>
      </c>
      <c r="V6048" s="58">
        <v>6.1824659368817372</v>
      </c>
      <c r="W6048" s="58">
        <v>0.78956966421444885</v>
      </c>
      <c r="X6048" s="58">
        <v>0.67828071736923479</v>
      </c>
      <c r="Y6048" s="58">
        <v>0.81850704789138762</v>
      </c>
      <c r="Z6048" s="58">
        <v>0.93636497473428615</v>
      </c>
    </row>
    <row r="6049" spans="19:26" x14ac:dyDescent="0.2">
      <c r="S6049" s="58">
        <v>3.8670723594692271</v>
      </c>
      <c r="T6049" s="58">
        <v>6.2867045532311723</v>
      </c>
      <c r="U6049" s="58">
        <v>4.44337782331404</v>
      </c>
      <c r="V6049" s="58">
        <v>7.0800072589738159</v>
      </c>
      <c r="W6049" s="58">
        <v>0.82898125085150498</v>
      </c>
      <c r="X6049" s="58">
        <v>0.68868071754796545</v>
      </c>
      <c r="Y6049" s="58">
        <v>0.87076005872026352</v>
      </c>
      <c r="Z6049" s="58">
        <v>0.94211516561618514</v>
      </c>
    </row>
    <row r="6050" spans="19:26" x14ac:dyDescent="0.2">
      <c r="S6050" s="58">
        <v>4.0751730158257153</v>
      </c>
      <c r="T6050" s="58">
        <v>6.7938552373853556</v>
      </c>
      <c r="U6050" s="58">
        <v>4.1453372006075062</v>
      </c>
      <c r="V6050" s="58">
        <v>8.5886152620856766</v>
      </c>
      <c r="W6050" s="58">
        <v>0.79014143784239366</v>
      </c>
      <c r="X6050" s="58">
        <v>0.63920118358109723</v>
      </c>
      <c r="Y6050" s="58">
        <v>0.85773612654620057</v>
      </c>
      <c r="Z6050" s="58">
        <v>0.93478073020399366</v>
      </c>
    </row>
    <row r="6051" spans="19:26" x14ac:dyDescent="0.2">
      <c r="S6051" s="58">
        <v>4.7718656409001001</v>
      </c>
      <c r="T6051" s="58">
        <v>8.964068193561042</v>
      </c>
      <c r="U6051" s="58">
        <v>4.39001776232654</v>
      </c>
      <c r="V6051" s="58">
        <v>8.6261053632697529</v>
      </c>
      <c r="W6051" s="58">
        <v>0.74679644372305798</v>
      </c>
      <c r="X6051" s="58">
        <v>0.6615740473288716</v>
      </c>
      <c r="Y6051" s="58">
        <v>0.83413317301577028</v>
      </c>
      <c r="Z6051" s="58">
        <v>0.9239096399292106</v>
      </c>
    </row>
    <row r="6052" spans="19:26" x14ac:dyDescent="0.2">
      <c r="S6052" s="58">
        <v>3.1533158898866631</v>
      </c>
      <c r="T6052" s="58">
        <v>4.5745797381942515</v>
      </c>
      <c r="U6052" s="58">
        <v>2.7223305374655804</v>
      </c>
      <c r="V6052" s="58">
        <v>4.6834628102039657</v>
      </c>
      <c r="W6052" s="58">
        <v>0.81246678217606938</v>
      </c>
      <c r="X6052" s="58">
        <v>0.67240081254527029</v>
      </c>
      <c r="Y6052" s="58">
        <v>0.82797220379573833</v>
      </c>
      <c r="Z6052" s="58">
        <v>0.9570816984701408</v>
      </c>
    </row>
    <row r="6053" spans="19:26" x14ac:dyDescent="0.2">
      <c r="S6053" s="58">
        <v>5.2384909293826967</v>
      </c>
      <c r="T6053" s="58">
        <v>9.9647606807610813</v>
      </c>
      <c r="U6053" s="58">
        <v>5.4658386044952278</v>
      </c>
      <c r="V6053" s="58">
        <v>9.0827189736801994</v>
      </c>
      <c r="W6053" s="58">
        <v>0.71881869611621907</v>
      </c>
      <c r="X6053" s="58">
        <v>0.72644086693133747</v>
      </c>
      <c r="Y6053" s="58">
        <v>0.87208953475889184</v>
      </c>
      <c r="Z6053" s="58">
        <v>0.93836021684935911</v>
      </c>
    </row>
    <row r="6054" spans="19:26" x14ac:dyDescent="0.2">
      <c r="S6054" s="58">
        <v>5.0664519083915902</v>
      </c>
      <c r="T6054" s="58">
        <v>10.314554856428112</v>
      </c>
      <c r="U6054" s="58">
        <v>5.5164368053922699</v>
      </c>
      <c r="V6054" s="58">
        <v>11.191847599823621</v>
      </c>
      <c r="W6054" s="58">
        <v>0.79463206536256803</v>
      </c>
      <c r="X6054" s="58">
        <v>0.74734648712964258</v>
      </c>
      <c r="Y6054" s="58">
        <v>0.86122272944211908</v>
      </c>
      <c r="Z6054" s="58">
        <v>0.92150137639419538</v>
      </c>
    </row>
    <row r="6055" spans="19:26" x14ac:dyDescent="0.2">
      <c r="S6055" s="58">
        <v>4.9405148205822442</v>
      </c>
      <c r="T6055" s="58">
        <v>9.8002016527213787</v>
      </c>
      <c r="U6055" s="58">
        <v>4.4852730802999652</v>
      </c>
      <c r="V6055" s="58">
        <v>9.6915951744933526</v>
      </c>
      <c r="W6055" s="58">
        <v>0.80577835981112866</v>
      </c>
      <c r="X6055" s="58">
        <v>0.66523006885177238</v>
      </c>
      <c r="Y6055" s="58">
        <v>0.86965211612709603</v>
      </c>
      <c r="Z6055" s="58">
        <v>0.91671070552522438</v>
      </c>
    </row>
    <row r="6056" spans="19:26" x14ac:dyDescent="0.2">
      <c r="S6056" s="58">
        <v>3.7721665703631069</v>
      </c>
      <c r="T6056" s="58">
        <v>6.0116129688353253</v>
      </c>
      <c r="U6056" s="58">
        <v>3.6811509505037927</v>
      </c>
      <c r="V6056" s="58">
        <v>6.4228379786430674</v>
      </c>
      <c r="W6056" s="58">
        <v>0.78497869902184914</v>
      </c>
      <c r="X6056" s="58">
        <v>0.70740622509209949</v>
      </c>
      <c r="Y6056" s="58">
        <v>0.83819736427009273</v>
      </c>
      <c r="Z6056" s="58">
        <v>0.94903244511097329</v>
      </c>
    </row>
    <row r="6057" spans="19:26" x14ac:dyDescent="0.2">
      <c r="S6057" s="58">
        <v>3.4746061182136714</v>
      </c>
      <c r="T6057" s="58">
        <v>5.6071370293953109</v>
      </c>
      <c r="U6057" s="58">
        <v>3.4736614020984331</v>
      </c>
      <c r="V6057" s="58">
        <v>4.5478491908754846</v>
      </c>
      <c r="W6057" s="58">
        <v>0.85476857803576289</v>
      </c>
      <c r="X6057" s="58">
        <v>0.62473732403238269</v>
      </c>
      <c r="Y6057" s="58">
        <v>0.77799931628343511</v>
      </c>
      <c r="Z6057" s="58">
        <v>0.917087128140743</v>
      </c>
    </row>
    <row r="6058" spans="19:26" x14ac:dyDescent="0.2">
      <c r="S6058" s="58">
        <v>3.7860428714469792</v>
      </c>
      <c r="T6058" s="58">
        <v>6.1080717465654963</v>
      </c>
      <c r="U6058" s="58">
        <v>3.6087844770558672</v>
      </c>
      <c r="V6058" s="58">
        <v>5.5325332677499999</v>
      </c>
      <c r="W6058" s="58">
        <v>0.78228099570426235</v>
      </c>
      <c r="X6058" s="58">
        <v>0.51250671018762273</v>
      </c>
      <c r="Y6058" s="58">
        <v>0.82169277627204751</v>
      </c>
      <c r="Z6058" s="58">
        <v>0.91855981108950668</v>
      </c>
    </row>
    <row r="6059" spans="19:26" x14ac:dyDescent="0.2">
      <c r="S6059" s="58">
        <v>4.0251750328204592</v>
      </c>
      <c r="T6059" s="58">
        <v>6.6318200979774282</v>
      </c>
      <c r="U6059" s="58">
        <v>3.9963123523952158</v>
      </c>
      <c r="V6059" s="58">
        <v>6.9378391811495055</v>
      </c>
      <c r="W6059" s="58">
        <v>0.78064884702393289</v>
      </c>
      <c r="X6059" s="58">
        <v>0.54580095290600794</v>
      </c>
      <c r="Y6059" s="58">
        <v>0.85307229095996473</v>
      </c>
      <c r="Z6059" s="58">
        <v>0.92471675413585896</v>
      </c>
    </row>
    <row r="6060" spans="19:26" x14ac:dyDescent="0.2">
      <c r="S6060" s="58">
        <v>8.9252659785535062</v>
      </c>
      <c r="T6060" s="58">
        <v>49.086786734374556</v>
      </c>
      <c r="U6060" s="58">
        <v>8.4120472238256365</v>
      </c>
      <c r="V6060" s="58">
        <v>53.862268524620511</v>
      </c>
      <c r="W6060" s="58">
        <v>0.73326335828493594</v>
      </c>
      <c r="X6060" s="58">
        <v>0.67416659506365029</v>
      </c>
      <c r="Y6060" s="58">
        <v>0.88493396344250796</v>
      </c>
      <c r="Z6060" s="58">
        <v>0.88183262202232759</v>
      </c>
    </row>
    <row r="6061" spans="19:26" x14ac:dyDescent="0.2">
      <c r="S6061" s="58">
        <v>5.4996284223358387</v>
      </c>
      <c r="T6061" s="58">
        <v>10.617423662590198</v>
      </c>
      <c r="U6061" s="58">
        <v>5.6532993665248652</v>
      </c>
      <c r="V6061" s="58">
        <v>13.357927706869916</v>
      </c>
      <c r="W6061" s="58">
        <v>0.67244123076911533</v>
      </c>
      <c r="X6061" s="58">
        <v>0.58586929397149401</v>
      </c>
      <c r="Y6061" s="58">
        <v>0.84138922061632482</v>
      </c>
      <c r="Z6061" s="58">
        <v>0.92311095072465055</v>
      </c>
    </row>
    <row r="6062" spans="19:26" x14ac:dyDescent="0.2">
      <c r="S6062" s="58">
        <v>5.0735968322509297</v>
      </c>
      <c r="T6062" s="58">
        <v>9.4371410847243364</v>
      </c>
      <c r="U6062" s="58">
        <v>5.5438477079534794</v>
      </c>
      <c r="V6062" s="58">
        <v>10.227266084758764</v>
      </c>
      <c r="W6062" s="58">
        <v>0.72680470753558801</v>
      </c>
      <c r="X6062" s="58">
        <v>0.703306754551702</v>
      </c>
      <c r="Y6062" s="58">
        <v>0.8749380976461727</v>
      </c>
      <c r="Z6062" s="58">
        <v>0.93801432724981926</v>
      </c>
    </row>
    <row r="6063" spans="19:26" x14ac:dyDescent="0.2">
      <c r="S6063" s="58">
        <v>5.2874198421542733</v>
      </c>
      <c r="T6063" s="58">
        <v>11.797630653926733</v>
      </c>
      <c r="U6063" s="58">
        <v>4.359240739351427</v>
      </c>
      <c r="V6063" s="58">
        <v>9.8467401485050488</v>
      </c>
      <c r="W6063" s="58">
        <v>0.74147458885047945</v>
      </c>
      <c r="X6063" s="58">
        <v>0.77007437263153211</v>
      </c>
      <c r="Y6063" s="58">
        <v>0.79041489996089087</v>
      </c>
      <c r="Z6063" s="58">
        <v>0.912175360501431</v>
      </c>
    </row>
    <row r="6064" spans="19:26" x14ac:dyDescent="0.2">
      <c r="S6064" s="58">
        <v>4.3885321559748194</v>
      </c>
      <c r="T6064" s="58">
        <v>7.972720119645488</v>
      </c>
      <c r="U6064" s="58">
        <v>3.9064597509944985</v>
      </c>
      <c r="V6064" s="58">
        <v>7.5825416945116251</v>
      </c>
      <c r="W6064" s="58">
        <v>0.78954500901454239</v>
      </c>
      <c r="X6064" s="58">
        <v>0.75943446548663796</v>
      </c>
      <c r="Y6064" s="58">
        <v>0.82816003884337874</v>
      </c>
      <c r="Z6064" s="58">
        <v>0.93165511703477466</v>
      </c>
    </row>
    <row r="6065" spans="19:26" x14ac:dyDescent="0.2">
      <c r="S6065" s="58">
        <v>3.842304996541865</v>
      </c>
      <c r="T6065" s="58">
        <v>6.3182189784379066</v>
      </c>
      <c r="U6065" s="58">
        <v>4.0272563924660787</v>
      </c>
      <c r="V6065" s="58">
        <v>6.0974459711869669</v>
      </c>
      <c r="W6065" s="58">
        <v>0.76659441243925508</v>
      </c>
      <c r="X6065" s="58">
        <v>0.62374722769040802</v>
      </c>
      <c r="Y6065" s="58">
        <v>0.79851600647106069</v>
      </c>
      <c r="Z6065" s="58">
        <v>0.92821955687323821</v>
      </c>
    </row>
    <row r="6066" spans="19:26" x14ac:dyDescent="0.2">
      <c r="S6066" s="58">
        <v>2.7293871036110651</v>
      </c>
      <c r="T6066" s="58">
        <v>3.7421206280129824</v>
      </c>
      <c r="U6066" s="58">
        <v>2.814095902611085</v>
      </c>
      <c r="V6066" s="58">
        <v>3.5367896654178983</v>
      </c>
      <c r="W6066" s="58">
        <v>0.78702748223055097</v>
      </c>
      <c r="X6066" s="58">
        <v>0.61840787217886173</v>
      </c>
      <c r="Y6066" s="58">
        <v>0.76242589844656183</v>
      </c>
      <c r="Z6066" s="58">
        <v>0.94815379567359981</v>
      </c>
    </row>
    <row r="6067" spans="19:26" x14ac:dyDescent="0.2">
      <c r="S6067" s="58">
        <v>5.6202558621750702</v>
      </c>
      <c r="T6067" s="58">
        <v>12.729217680333004</v>
      </c>
      <c r="U6067" s="58">
        <v>4.8431613680244574</v>
      </c>
      <c r="V6067" s="58">
        <v>13.248533534050262</v>
      </c>
      <c r="W6067" s="58">
        <v>0.72161918913915735</v>
      </c>
      <c r="X6067" s="58">
        <v>0.66354022738651386</v>
      </c>
      <c r="Y6067" s="58">
        <v>0.80923448596307435</v>
      </c>
      <c r="Z6067" s="58">
        <v>0.90761541117180733</v>
      </c>
    </row>
    <row r="6068" spans="19:26" x14ac:dyDescent="0.2">
      <c r="S6068" s="58">
        <v>4.4008152480628144</v>
      </c>
      <c r="T6068" s="58">
        <v>7.4159659250580612</v>
      </c>
      <c r="U6068" s="58">
        <v>4.1544226969893403</v>
      </c>
      <c r="V6068" s="58">
        <v>6.7345651000121363</v>
      </c>
      <c r="W6068" s="58">
        <v>0.74286086685274721</v>
      </c>
      <c r="X6068" s="58">
        <v>0.60496251220639852</v>
      </c>
      <c r="Y6068" s="58">
        <v>0.87398571531264824</v>
      </c>
      <c r="Z6068" s="58">
        <v>0.93761261920156658</v>
      </c>
    </row>
    <row r="6069" spans="19:26" x14ac:dyDescent="0.2">
      <c r="S6069" s="58">
        <v>4.820402771845929</v>
      </c>
      <c r="T6069" s="58">
        <v>9.1964304623323478</v>
      </c>
      <c r="U6069" s="58">
        <v>4.5975165898791905</v>
      </c>
      <c r="V6069" s="58">
        <v>9.8937624313502592</v>
      </c>
      <c r="W6069" s="58">
        <v>0.75840736159583044</v>
      </c>
      <c r="X6069" s="58">
        <v>0.67084382082023608</v>
      </c>
      <c r="Y6069" s="58">
        <v>0.83975204460146913</v>
      </c>
      <c r="Z6069" s="58">
        <v>0.92250004029734833</v>
      </c>
    </row>
    <row r="6070" spans="19:26" x14ac:dyDescent="0.2">
      <c r="S6070" s="58">
        <v>7.0946720251855044</v>
      </c>
      <c r="T6070" s="58">
        <v>31.432188537175534</v>
      </c>
      <c r="U6070" s="58">
        <v>7.5216181991157764</v>
      </c>
      <c r="V6070" s="58">
        <v>32.410364196297103</v>
      </c>
      <c r="W6070" s="58">
        <v>0.80906097441104896</v>
      </c>
      <c r="X6070" s="58">
        <v>0.74080643352410791</v>
      </c>
      <c r="Y6070" s="58">
        <v>0.82555972071772232</v>
      </c>
      <c r="Z6070" s="58">
        <v>0.88358513999161248</v>
      </c>
    </row>
    <row r="6071" spans="19:26" x14ac:dyDescent="0.2">
      <c r="S6071" s="58">
        <v>5.1642063702395458</v>
      </c>
      <c r="T6071" s="58">
        <v>11.525923592641524</v>
      </c>
      <c r="U6071" s="58">
        <v>5.4576496755673416</v>
      </c>
      <c r="V6071" s="58">
        <v>12.202508999729</v>
      </c>
      <c r="W6071" s="58">
        <v>0.76893447561084971</v>
      </c>
      <c r="X6071" s="58">
        <v>0.64893751177906256</v>
      </c>
      <c r="Y6071" s="58">
        <v>0.79358258175777852</v>
      </c>
      <c r="Z6071" s="58">
        <v>0.9022626298517451</v>
      </c>
    </row>
    <row r="6072" spans="19:26" x14ac:dyDescent="0.2">
      <c r="S6072" s="58">
        <v>4.0081374576634037</v>
      </c>
      <c r="T6072" s="58">
        <v>6.4247722729933319</v>
      </c>
      <c r="U6072" s="58">
        <v>3.8621961796296076</v>
      </c>
      <c r="V6072" s="58">
        <v>6.3336027325658257</v>
      </c>
      <c r="W6072" s="58">
        <v>0.72398934571729656</v>
      </c>
      <c r="X6072" s="58">
        <v>0.67633735070045431</v>
      </c>
      <c r="Y6072" s="58">
        <v>0.83378344984238895</v>
      </c>
      <c r="Z6072" s="58">
        <v>0.95397982043609519</v>
      </c>
    </row>
    <row r="6073" spans="19:26" x14ac:dyDescent="0.2">
      <c r="S6073" s="58">
        <v>7.6456853516851675</v>
      </c>
      <c r="T6073" s="58">
        <v>36.384693705545949</v>
      </c>
      <c r="U6073" s="58">
        <v>6.9146974606057796</v>
      </c>
      <c r="V6073" s="58">
        <v>49.528756018661269</v>
      </c>
      <c r="W6073" s="58">
        <v>0.71693104980096423</v>
      </c>
      <c r="X6073" s="58">
        <v>0.63370666176917556</v>
      </c>
      <c r="Y6073" s="58">
        <v>0.78982099921346971</v>
      </c>
      <c r="Z6073" s="58">
        <v>0.88109793804237457</v>
      </c>
    </row>
    <row r="6074" spans="19:26" x14ac:dyDescent="0.2">
      <c r="S6074" s="58">
        <v>4.0530954865836337</v>
      </c>
      <c r="T6074" s="58">
        <v>6.5630552986321913</v>
      </c>
      <c r="U6074" s="58">
        <v>4.685966157000272</v>
      </c>
      <c r="V6074" s="58">
        <v>7.3207019392329409</v>
      </c>
      <c r="W6074" s="58">
        <v>0.70412659896465846</v>
      </c>
      <c r="X6074" s="58">
        <v>0.65406965067851597</v>
      </c>
      <c r="Y6074" s="58">
        <v>0.81071631727577409</v>
      </c>
      <c r="Z6074" s="58">
        <v>0.94781124096167579</v>
      </c>
    </row>
    <row r="6075" spans="19:26" x14ac:dyDescent="0.2">
      <c r="S6075" s="58">
        <v>3.6224962858373826</v>
      </c>
      <c r="T6075" s="58">
        <v>5.5854628258184231</v>
      </c>
      <c r="U6075" s="58">
        <v>4.0903745453058837</v>
      </c>
      <c r="V6075" s="58">
        <v>5.632108091687817</v>
      </c>
      <c r="W6075" s="58">
        <v>0.72862146242165171</v>
      </c>
      <c r="X6075" s="58">
        <v>0.6524580025049892</v>
      </c>
      <c r="Y6075" s="58">
        <v>0.80008342396456256</v>
      </c>
      <c r="Z6075" s="58">
        <v>0.94983588907630712</v>
      </c>
    </row>
    <row r="6076" spans="19:26" x14ac:dyDescent="0.2">
      <c r="S6076" s="58">
        <v>4.0686134545164343</v>
      </c>
      <c r="T6076" s="58">
        <v>6.8650360489036348</v>
      </c>
      <c r="U6076" s="58">
        <v>4.1299786759834367</v>
      </c>
      <c r="V6076" s="58">
        <v>7.4569366528712573</v>
      </c>
      <c r="W6076" s="58">
        <v>0.80215217228536717</v>
      </c>
      <c r="X6076" s="58">
        <v>0.69046186534261822</v>
      </c>
      <c r="Y6076" s="58">
        <v>0.84991998804348134</v>
      </c>
      <c r="Z6076" s="58">
        <v>0.93646058755735473</v>
      </c>
    </row>
    <row r="6077" spans="19:26" x14ac:dyDescent="0.2">
      <c r="S6077" s="58">
        <v>5.8966393175356542</v>
      </c>
      <c r="T6077" s="58">
        <v>16.215403675917525</v>
      </c>
      <c r="U6077" s="58">
        <v>6.424709759710578</v>
      </c>
      <c r="V6077" s="58">
        <v>19.700469398618441</v>
      </c>
      <c r="W6077" s="58">
        <v>0.78517427225764325</v>
      </c>
      <c r="X6077" s="58">
        <v>0.57755653826261311</v>
      </c>
      <c r="Y6077" s="58">
        <v>0.806991512420135</v>
      </c>
      <c r="Z6077" s="58">
        <v>0.88956840039841401</v>
      </c>
    </row>
    <row r="6078" spans="19:26" x14ac:dyDescent="0.2">
      <c r="S6078" s="58">
        <v>3.8778927577503564</v>
      </c>
      <c r="T6078" s="58">
        <v>6.1307416459322557</v>
      </c>
      <c r="U6078" s="58">
        <v>3.7933405629472907</v>
      </c>
      <c r="V6078" s="58">
        <v>6.0490690954093393</v>
      </c>
      <c r="W6078" s="58">
        <v>0.7540598800382472</v>
      </c>
      <c r="X6078" s="58">
        <v>0.60625837776703995</v>
      </c>
      <c r="Y6078" s="58">
        <v>0.85153339720535481</v>
      </c>
      <c r="Z6078" s="58">
        <v>0.94354692872081336</v>
      </c>
    </row>
    <row r="6079" spans="19:26" x14ac:dyDescent="0.2">
      <c r="S6079" s="58">
        <v>4.5410436066678495</v>
      </c>
      <c r="T6079" s="58">
        <v>8.3534513725693245</v>
      </c>
      <c r="U6079" s="58">
        <v>4.7232082973630662</v>
      </c>
      <c r="V6079" s="58">
        <v>8.2093480638501397</v>
      </c>
      <c r="W6079" s="58">
        <v>0.76996383982502881</v>
      </c>
      <c r="X6079" s="58">
        <v>0.70501484590792929</v>
      </c>
      <c r="Y6079" s="58">
        <v>0.83096004562552994</v>
      </c>
      <c r="Z6079" s="58">
        <v>0.92751815532141046</v>
      </c>
    </row>
    <row r="6080" spans="19:26" x14ac:dyDescent="0.2">
      <c r="S6080" s="58">
        <v>8.9739273178566226</v>
      </c>
      <c r="T6080" s="58">
        <v>41.857589359554595</v>
      </c>
      <c r="U6080" s="58">
        <v>10.795039195272127</v>
      </c>
      <c r="V6080" s="58">
        <v>66.860826374604343</v>
      </c>
      <c r="W6080" s="58">
        <v>0.67793783922004602</v>
      </c>
      <c r="X6080" s="58">
        <v>0.80004918955467963</v>
      </c>
      <c r="Y6080" s="58">
        <v>0.84903210491466008</v>
      </c>
      <c r="Z6080" s="58">
        <v>0.88934105960048804</v>
      </c>
    </row>
    <row r="6081" spans="19:26" x14ac:dyDescent="0.2">
      <c r="S6081" s="58">
        <v>9.8708003599819083</v>
      </c>
      <c r="T6081" s="58">
        <v>102.51361202705603</v>
      </c>
      <c r="U6081" s="58">
        <v>10.495495816686097</v>
      </c>
      <c r="V6081" s="58">
        <v>167.86806393035258</v>
      </c>
      <c r="W6081" s="58">
        <v>0.67336624559560898</v>
      </c>
      <c r="X6081" s="58">
        <v>0.64003351433556288</v>
      </c>
      <c r="Y6081" s="58">
        <v>0.81706770393135675</v>
      </c>
      <c r="Z6081" s="58">
        <v>0.87486575642654241</v>
      </c>
    </row>
    <row r="6082" spans="19:26" x14ac:dyDescent="0.2">
      <c r="S6082" s="58">
        <v>3.4617260332657716</v>
      </c>
      <c r="T6082" s="58">
        <v>5.3329642182008064</v>
      </c>
      <c r="U6082" s="58">
        <v>3.2717642838441887</v>
      </c>
      <c r="V6082" s="58">
        <v>6.2136372705412208</v>
      </c>
      <c r="W6082" s="58">
        <v>0.79716490596353373</v>
      </c>
      <c r="X6082" s="58">
        <v>0.75105878019258565</v>
      </c>
      <c r="Y6082" s="58">
        <v>0.80988535082590185</v>
      </c>
      <c r="Z6082" s="58">
        <v>0.95331250175700855</v>
      </c>
    </row>
    <row r="6083" spans="19:26" x14ac:dyDescent="0.2">
      <c r="S6083" s="58">
        <v>4.0672417021863883</v>
      </c>
      <c r="T6083" s="58">
        <v>7.0837371839427163</v>
      </c>
      <c r="U6083" s="58">
        <v>5.0324677971472624</v>
      </c>
      <c r="V6083" s="58">
        <v>8.0749196345710299</v>
      </c>
      <c r="W6083" s="58">
        <v>0.84453431485917363</v>
      </c>
      <c r="X6083" s="58">
        <v>0.74186602837712479</v>
      </c>
      <c r="Y6083" s="58">
        <v>0.84093667680682971</v>
      </c>
      <c r="Z6083" s="58">
        <v>0.93088166966786301</v>
      </c>
    </row>
    <row r="6084" spans="19:26" x14ac:dyDescent="0.2">
      <c r="S6084" s="58">
        <v>6.6971947997417232</v>
      </c>
      <c r="T6084" s="58">
        <v>23.861897345213457</v>
      </c>
      <c r="U6084" s="58">
        <v>6.5996118529270902</v>
      </c>
      <c r="V6084" s="58">
        <v>18.518515775350735</v>
      </c>
      <c r="W6084" s="58">
        <v>0.81058355350749511</v>
      </c>
      <c r="X6084" s="58">
        <v>0.69157820310624574</v>
      </c>
      <c r="Y6084" s="58">
        <v>0.83600292188390846</v>
      </c>
      <c r="Z6084" s="58">
        <v>0.8872248461907587</v>
      </c>
    </row>
    <row r="6085" spans="19:26" x14ac:dyDescent="0.2">
      <c r="S6085" s="58">
        <v>5.3511744297175357</v>
      </c>
      <c r="T6085" s="58">
        <v>11.887020896840154</v>
      </c>
      <c r="U6085" s="58">
        <v>5.3012859730365109</v>
      </c>
      <c r="V6085" s="58">
        <v>11.994239808769262</v>
      </c>
      <c r="W6085" s="58">
        <v>0.80897454018631254</v>
      </c>
      <c r="X6085" s="58">
        <v>0.77353818013168052</v>
      </c>
      <c r="Y6085" s="58">
        <v>0.85777269773977594</v>
      </c>
      <c r="Z6085" s="58">
        <v>0.91413011276732148</v>
      </c>
    </row>
    <row r="6086" spans="19:26" x14ac:dyDescent="0.2">
      <c r="S6086" s="58">
        <v>3.6751947854878435</v>
      </c>
      <c r="T6086" s="58">
        <v>5.6567936452587322</v>
      </c>
      <c r="U6086" s="58">
        <v>3.726173884937062</v>
      </c>
      <c r="V6086" s="58">
        <v>4.9470101404574436</v>
      </c>
      <c r="W6086" s="58">
        <v>0.78850634429866762</v>
      </c>
      <c r="X6086" s="58">
        <v>0.56001913049900598</v>
      </c>
      <c r="Y6086" s="58">
        <v>0.87141837022242175</v>
      </c>
      <c r="Z6086" s="58">
        <v>0.93903374102871062</v>
      </c>
    </row>
    <row r="6087" spans="19:26" x14ac:dyDescent="0.2">
      <c r="S6087" s="58">
        <v>3.2850957912926155</v>
      </c>
      <c r="T6087" s="58">
        <v>5.0747142828094516</v>
      </c>
      <c r="U6087" s="58">
        <v>3.1491073928367062</v>
      </c>
      <c r="V6087" s="58">
        <v>5.2214216873992729</v>
      </c>
      <c r="W6087" s="58">
        <v>0.82381271218857788</v>
      </c>
      <c r="X6087" s="58">
        <v>0.73083431529566534</v>
      </c>
      <c r="Y6087" s="58">
        <v>0.76529121305721792</v>
      </c>
      <c r="Z6087" s="58">
        <v>0.93477777515691862</v>
      </c>
    </row>
    <row r="6088" spans="19:26" x14ac:dyDescent="0.2">
      <c r="S6088" s="58">
        <v>5.8833189799286361</v>
      </c>
      <c r="T6088" s="58">
        <v>14.852586142996389</v>
      </c>
      <c r="U6088" s="58">
        <v>5.4296009767839273</v>
      </c>
      <c r="V6088" s="58">
        <v>12.631354528628696</v>
      </c>
      <c r="W6088" s="58">
        <v>0.77181549338856037</v>
      </c>
      <c r="X6088" s="58">
        <v>0.75107082256701707</v>
      </c>
      <c r="Y6088" s="58">
        <v>0.83263936396731286</v>
      </c>
      <c r="Z6088" s="58">
        <v>0.90463160475202986</v>
      </c>
    </row>
    <row r="6089" spans="19:26" x14ac:dyDescent="0.2">
      <c r="S6089" s="58">
        <v>7.2142948782625576</v>
      </c>
      <c r="T6089" s="58">
        <v>23.939911328128026</v>
      </c>
      <c r="U6089" s="58">
        <v>7.1779222993172072</v>
      </c>
      <c r="V6089" s="58">
        <v>25.581493132746186</v>
      </c>
      <c r="W6089" s="58">
        <v>0.74035928459989031</v>
      </c>
      <c r="X6089" s="58">
        <v>0.77055857654297866</v>
      </c>
      <c r="Y6089" s="58">
        <v>0.85188314332227999</v>
      </c>
      <c r="Z6089" s="58">
        <v>0.89601849899293373</v>
      </c>
    </row>
    <row r="6090" spans="19:26" x14ac:dyDescent="0.2">
      <c r="S6090" s="58">
        <v>4.4630102805443546</v>
      </c>
      <c r="T6090" s="58">
        <v>7.9194214397652161</v>
      </c>
      <c r="U6090" s="58">
        <v>4.1865584426221023</v>
      </c>
      <c r="V6090" s="58">
        <v>8.1589967649654529</v>
      </c>
      <c r="W6090" s="58">
        <v>0.78509081962108862</v>
      </c>
      <c r="X6090" s="58">
        <v>0.67498271061730974</v>
      </c>
      <c r="Y6090" s="58">
        <v>0.86613248776027996</v>
      </c>
      <c r="Z6090" s="58">
        <v>0.93200787292614773</v>
      </c>
    </row>
    <row r="6091" spans="19:26" x14ac:dyDescent="0.2">
      <c r="S6091" s="58">
        <v>4.0917870991746428</v>
      </c>
      <c r="T6091" s="58">
        <v>7.4452094767974737</v>
      </c>
      <c r="U6091" s="58">
        <v>4.0179926784040223</v>
      </c>
      <c r="V6091" s="58">
        <v>5.4970975743905042</v>
      </c>
      <c r="W6091" s="58">
        <v>0.87072911055090674</v>
      </c>
      <c r="X6091" s="58">
        <v>0.73696589645846355</v>
      </c>
      <c r="Y6091" s="58">
        <v>0.81291921199966588</v>
      </c>
      <c r="Z6091" s="58">
        <v>0.91847396871061648</v>
      </c>
    </row>
    <row r="6092" spans="19:26" x14ac:dyDescent="0.2">
      <c r="S6092" s="58">
        <v>4.1984264788461054</v>
      </c>
      <c r="T6092" s="58">
        <v>7.3935881854602421</v>
      </c>
      <c r="U6092" s="58">
        <v>4.6165005554368381</v>
      </c>
      <c r="V6092" s="58">
        <v>8.4070903127352352</v>
      </c>
      <c r="W6092" s="58">
        <v>0.81520146673788085</v>
      </c>
      <c r="X6092" s="58">
        <v>0.72014792458162313</v>
      </c>
      <c r="Y6092" s="58">
        <v>0.83905990226428195</v>
      </c>
      <c r="Z6092" s="58">
        <v>0.93030755580523827</v>
      </c>
    </row>
    <row r="6093" spans="19:26" x14ac:dyDescent="0.2">
      <c r="S6093" s="58">
        <v>4.3821650282388696</v>
      </c>
      <c r="T6093" s="58">
        <v>7.6313330500740113</v>
      </c>
      <c r="U6093" s="58">
        <v>4.2931595880989759</v>
      </c>
      <c r="V6093" s="58">
        <v>7.243051924372975</v>
      </c>
      <c r="W6093" s="58">
        <v>0.76333294732175339</v>
      </c>
      <c r="X6093" s="58">
        <v>0.6477438593158461</v>
      </c>
      <c r="Y6093" s="58">
        <v>0.85022033122883867</v>
      </c>
      <c r="Z6093" s="58">
        <v>0.93196389911544275</v>
      </c>
    </row>
    <row r="6094" spans="19:26" x14ac:dyDescent="0.2">
      <c r="S6094" s="58">
        <v>6.1470363325641362</v>
      </c>
      <c r="T6094" s="58">
        <v>14.808651052079291</v>
      </c>
      <c r="U6094" s="58">
        <v>6.641319252829323</v>
      </c>
      <c r="V6094" s="58">
        <v>16.556107590346134</v>
      </c>
      <c r="W6094" s="58">
        <v>0.74761877101454344</v>
      </c>
      <c r="X6094" s="58">
        <v>0.76131825428587152</v>
      </c>
      <c r="Y6094" s="58">
        <v>0.86885882354895139</v>
      </c>
      <c r="Z6094" s="58">
        <v>0.91330980315060206</v>
      </c>
    </row>
    <row r="6095" spans="19:26" x14ac:dyDescent="0.2">
      <c r="S6095" s="58">
        <v>7.1885726544182118</v>
      </c>
      <c r="T6095" s="58">
        <v>18.740831125388738</v>
      </c>
      <c r="U6095" s="58">
        <v>7.5866772409917811</v>
      </c>
      <c r="V6095" s="58">
        <v>18.596868175946597</v>
      </c>
      <c r="W6095" s="58">
        <v>0.6796487556823001</v>
      </c>
      <c r="X6095" s="58">
        <v>0.80585435493756041</v>
      </c>
      <c r="Y6095" s="58">
        <v>0.86609038448084286</v>
      </c>
      <c r="Z6095" s="58">
        <v>0.91690185355493625</v>
      </c>
    </row>
    <row r="6096" spans="19:26" x14ac:dyDescent="0.2">
      <c r="S6096" s="58">
        <v>4.0206237796827651</v>
      </c>
      <c r="T6096" s="58">
        <v>6.5097620209203662</v>
      </c>
      <c r="U6096" s="58">
        <v>3.5546510790763639</v>
      </c>
      <c r="V6096" s="58">
        <v>4.8064089395589651</v>
      </c>
      <c r="W6096" s="58">
        <v>0.75397915682145011</v>
      </c>
      <c r="X6096" s="58">
        <v>0.6544814581976881</v>
      </c>
      <c r="Y6096" s="58">
        <v>0.85206650808452433</v>
      </c>
      <c r="Z6096" s="58">
        <v>0.94648034461617725</v>
      </c>
    </row>
    <row r="6097" spans="19:26" x14ac:dyDescent="0.2">
      <c r="S6097" s="58">
        <v>3.6959403777439346</v>
      </c>
      <c r="T6097" s="58">
        <v>6.1897657875750465</v>
      </c>
      <c r="U6097" s="58">
        <v>3.3348604204720549</v>
      </c>
      <c r="V6097" s="58">
        <v>5.0480313095770013</v>
      </c>
      <c r="W6097" s="58">
        <v>0.85195106887198779</v>
      </c>
      <c r="X6097" s="58">
        <v>0.72230765052109636</v>
      </c>
      <c r="Y6097" s="58">
        <v>0.7927474736332687</v>
      </c>
      <c r="Z6097" s="58">
        <v>0.92497437550876205</v>
      </c>
    </row>
    <row r="6098" spans="19:26" x14ac:dyDescent="0.2">
      <c r="S6098" s="58">
        <v>3.7151124209300503</v>
      </c>
      <c r="T6098" s="58">
        <v>5.8985007019679747</v>
      </c>
      <c r="U6098" s="58">
        <v>3.8774763041736962</v>
      </c>
      <c r="V6098" s="58">
        <v>5.5549037102260073</v>
      </c>
      <c r="W6098" s="58">
        <v>0.70965183104392437</v>
      </c>
      <c r="X6098" s="58">
        <v>0.76478337259105911</v>
      </c>
      <c r="Y6098" s="58">
        <v>0.76748468318711971</v>
      </c>
      <c r="Z6098" s="58">
        <v>0.9554206914156701</v>
      </c>
    </row>
    <row r="6099" spans="19:26" x14ac:dyDescent="0.2">
      <c r="S6099" s="58">
        <v>5.2132914136993032</v>
      </c>
      <c r="T6099" s="58">
        <v>10.819197909897627</v>
      </c>
      <c r="U6099" s="58">
        <v>5.1195740611056353</v>
      </c>
      <c r="V6099" s="58">
        <v>12.463377845940322</v>
      </c>
      <c r="W6099" s="58">
        <v>0.77705896581689027</v>
      </c>
      <c r="X6099" s="58">
        <v>0.64744578931317043</v>
      </c>
      <c r="Y6099" s="58">
        <v>0.8560434883578687</v>
      </c>
      <c r="Z6099" s="58">
        <v>0.91244329506843602</v>
      </c>
    </row>
    <row r="6100" spans="19:26" x14ac:dyDescent="0.2">
      <c r="S6100" s="58">
        <v>3.2855930166810241</v>
      </c>
      <c r="T6100" s="58">
        <v>4.8715730221321349</v>
      </c>
      <c r="U6100" s="58">
        <v>3.6977419322629972</v>
      </c>
      <c r="V6100" s="58">
        <v>5.2730006519895962</v>
      </c>
      <c r="W6100" s="58">
        <v>0.72535246908684103</v>
      </c>
      <c r="X6100" s="58">
        <v>0.68494475550590095</v>
      </c>
      <c r="Y6100" s="58">
        <v>0.76634907021506937</v>
      </c>
      <c r="Z6100" s="58">
        <v>0.95487864812277357</v>
      </c>
    </row>
    <row r="6101" spans="19:26" x14ac:dyDescent="0.2">
      <c r="S6101" s="58">
        <v>4.0281333678415132</v>
      </c>
      <c r="T6101" s="58">
        <v>6.826826109891571</v>
      </c>
      <c r="U6101" s="58">
        <v>3.8768309299784094</v>
      </c>
      <c r="V6101" s="58">
        <v>6.8459113130873899</v>
      </c>
      <c r="W6101" s="58">
        <v>0.78892934158221051</v>
      </c>
      <c r="X6101" s="58">
        <v>0.65509454844256987</v>
      </c>
      <c r="Y6101" s="58">
        <v>0.82351774052026006</v>
      </c>
      <c r="Z6101" s="58">
        <v>0.92910319383063644</v>
      </c>
    </row>
    <row r="6102" spans="19:26" x14ac:dyDescent="0.2">
      <c r="S6102" s="58">
        <v>4.0941359889353786</v>
      </c>
      <c r="T6102" s="58">
        <v>7.1135260461847478</v>
      </c>
      <c r="U6102" s="58">
        <v>3.765901546743105</v>
      </c>
      <c r="V6102" s="58">
        <v>6.6485190419780764</v>
      </c>
      <c r="W6102" s="58">
        <v>0.79183093111072467</v>
      </c>
      <c r="X6102" s="58">
        <v>0.72346165556516229</v>
      </c>
      <c r="Y6102" s="58">
        <v>0.81213729302469206</v>
      </c>
      <c r="Z6102" s="58">
        <v>0.93091141333065486</v>
      </c>
    </row>
    <row r="6103" spans="19:26" x14ac:dyDescent="0.2">
      <c r="S6103" s="58">
        <v>3.9393585007686078</v>
      </c>
      <c r="T6103" s="58">
        <v>6.3046551914854927</v>
      </c>
      <c r="U6103" s="58">
        <v>3.8207357398563473</v>
      </c>
      <c r="V6103" s="58">
        <v>5.3081240849386369</v>
      </c>
      <c r="W6103" s="58">
        <v>0.78320242488800862</v>
      </c>
      <c r="X6103" s="58">
        <v>0.64974754478249497</v>
      </c>
      <c r="Y6103" s="58">
        <v>0.87646202303633258</v>
      </c>
      <c r="Z6103" s="58">
        <v>0.94737567132184741</v>
      </c>
    </row>
    <row r="6104" spans="19:26" x14ac:dyDescent="0.2">
      <c r="S6104" s="58">
        <v>3.5553158709035415</v>
      </c>
      <c r="T6104" s="58">
        <v>5.3967520453738533</v>
      </c>
      <c r="U6104" s="58">
        <v>3.0574991926301167</v>
      </c>
      <c r="V6104" s="58">
        <v>5.2835172570201179</v>
      </c>
      <c r="W6104" s="58">
        <v>0.72682393156029956</v>
      </c>
      <c r="X6104" s="58">
        <v>0.59353324663851159</v>
      </c>
      <c r="Y6104" s="58">
        <v>0.80475919026969911</v>
      </c>
      <c r="Z6104" s="58">
        <v>0.94511993447660902</v>
      </c>
    </row>
    <row r="6105" spans="19:26" x14ac:dyDescent="0.2">
      <c r="S6105" s="58">
        <v>4.12913032115957</v>
      </c>
      <c r="T6105" s="58">
        <v>7.1808350363148588</v>
      </c>
      <c r="U6105" s="58">
        <v>3.8957500811122356</v>
      </c>
      <c r="V6105" s="58">
        <v>6.9436290604868489</v>
      </c>
      <c r="W6105" s="58">
        <v>0.79115016775857727</v>
      </c>
      <c r="X6105" s="58">
        <v>0.7159493860569186</v>
      </c>
      <c r="Y6105" s="58">
        <v>0.8187400217863724</v>
      </c>
      <c r="Z6105" s="58">
        <v>0.93123011632930286</v>
      </c>
    </row>
    <row r="6106" spans="19:26" x14ac:dyDescent="0.2">
      <c r="S6106" s="58">
        <v>3.3768965533108926</v>
      </c>
      <c r="T6106" s="58">
        <v>5.1403109205049251</v>
      </c>
      <c r="U6106" s="58">
        <v>2.7972288333824933</v>
      </c>
      <c r="V6106" s="58">
        <v>4.7876907773382333</v>
      </c>
      <c r="W6106" s="58">
        <v>0.82878384058972621</v>
      </c>
      <c r="X6106" s="58">
        <v>0.53357080571374582</v>
      </c>
      <c r="Y6106" s="58">
        <v>0.8252794710533421</v>
      </c>
      <c r="Z6106" s="58">
        <v>0.92432696781508583</v>
      </c>
    </row>
    <row r="6107" spans="19:26" x14ac:dyDescent="0.2">
      <c r="S6107" s="58">
        <v>4.665253194384241</v>
      </c>
      <c r="T6107" s="58">
        <v>8.7019427620609395</v>
      </c>
      <c r="U6107" s="58">
        <v>5.1475238818852418</v>
      </c>
      <c r="V6107" s="58">
        <v>11.21887921080217</v>
      </c>
      <c r="W6107" s="58">
        <v>0.7391189581109987</v>
      </c>
      <c r="X6107" s="58">
        <v>0.73497677715679166</v>
      </c>
      <c r="Y6107" s="58">
        <v>0.81464914189225612</v>
      </c>
      <c r="Z6107" s="58">
        <v>0.93043443772233447</v>
      </c>
    </row>
    <row r="6108" spans="19:26" x14ac:dyDescent="0.2">
      <c r="S6108" s="58">
        <v>3.4854227646365028</v>
      </c>
      <c r="T6108" s="58">
        <v>5.5995504803076583</v>
      </c>
      <c r="U6108" s="58">
        <v>3.6112603764903968</v>
      </c>
      <c r="V6108" s="58">
        <v>6.2888401236437828</v>
      </c>
      <c r="W6108" s="58">
        <v>0.82789476375703352</v>
      </c>
      <c r="X6108" s="58">
        <v>0.64949824583638605</v>
      </c>
      <c r="Y6108" s="58">
        <v>0.7727872197520127</v>
      </c>
      <c r="Z6108" s="58">
        <v>0.92183309428475402</v>
      </c>
    </row>
    <row r="6109" spans="19:26" x14ac:dyDescent="0.2">
      <c r="S6109" s="58">
        <v>5.194245216864803</v>
      </c>
      <c r="T6109" s="58">
        <v>12.051697678831296</v>
      </c>
      <c r="U6109" s="58">
        <v>4.7780355158675052</v>
      </c>
      <c r="V6109" s="58">
        <v>9.4968837858799429</v>
      </c>
      <c r="W6109" s="58">
        <v>0.77485464737848575</v>
      </c>
      <c r="X6109" s="58">
        <v>0.63522978957928278</v>
      </c>
      <c r="Y6109" s="58">
        <v>0.78108511258428259</v>
      </c>
      <c r="Z6109" s="58">
        <v>0.89784302491782986</v>
      </c>
    </row>
    <row r="6110" spans="19:26" x14ac:dyDescent="0.2">
      <c r="S6110" s="58">
        <v>5.2293711768875379</v>
      </c>
      <c r="T6110" s="58">
        <v>10.66519406239399</v>
      </c>
      <c r="U6110" s="58">
        <v>5.3179261709514689</v>
      </c>
      <c r="V6110" s="58">
        <v>10.68588717533375</v>
      </c>
      <c r="W6110" s="58">
        <v>0.74687246820974618</v>
      </c>
      <c r="X6110" s="58">
        <v>0.73383890783018957</v>
      </c>
      <c r="Y6110" s="58">
        <v>0.84365320930809629</v>
      </c>
      <c r="Z6110" s="58">
        <v>0.92321247021975195</v>
      </c>
    </row>
    <row r="6111" spans="19:26" x14ac:dyDescent="0.2">
      <c r="S6111" s="58">
        <v>6.2308948492780818</v>
      </c>
      <c r="T6111" s="58">
        <v>20.338711823182738</v>
      </c>
      <c r="U6111" s="58">
        <v>5.6004467960719548</v>
      </c>
      <c r="V6111" s="58">
        <v>16.247574827863478</v>
      </c>
      <c r="W6111" s="58">
        <v>0.81359614562432236</v>
      </c>
      <c r="X6111" s="58">
        <v>0.69844862715358513</v>
      </c>
      <c r="Y6111" s="58">
        <v>0.80805753778639189</v>
      </c>
      <c r="Z6111" s="58">
        <v>0.88832149194364662</v>
      </c>
    </row>
    <row r="6112" spans="19:26" x14ac:dyDescent="0.2">
      <c r="S6112" s="58">
        <v>6.796739561478506</v>
      </c>
      <c r="T6112" s="58">
        <v>20.186752740801204</v>
      </c>
      <c r="U6112" s="58">
        <v>6.0226606557330005</v>
      </c>
      <c r="V6112" s="58">
        <v>16.270444080494265</v>
      </c>
      <c r="W6112" s="58">
        <v>0.72041341053618368</v>
      </c>
      <c r="X6112" s="58">
        <v>0.67443727000979381</v>
      </c>
      <c r="Y6112" s="58">
        <v>0.82566804079775546</v>
      </c>
      <c r="Z6112" s="58">
        <v>0.89562262393492575</v>
      </c>
    </row>
    <row r="6113" spans="19:26" x14ac:dyDescent="0.2">
      <c r="S6113" s="58">
        <v>4.6046944728732493</v>
      </c>
      <c r="T6113" s="58">
        <v>9.193813760762481</v>
      </c>
      <c r="U6113" s="58">
        <v>4.2054360046890986</v>
      </c>
      <c r="V6113" s="58">
        <v>6.5413420552177222</v>
      </c>
      <c r="W6113" s="58">
        <v>0.77380221149530348</v>
      </c>
      <c r="X6113" s="58">
        <v>0.60802445112170567</v>
      </c>
      <c r="Y6113" s="58">
        <v>0.77775197022907805</v>
      </c>
      <c r="Z6113" s="58">
        <v>0.90431695153877756</v>
      </c>
    </row>
    <row r="6114" spans="19:26" x14ac:dyDescent="0.2">
      <c r="S6114" s="58">
        <v>5.8964479465496975</v>
      </c>
      <c r="T6114" s="58">
        <v>14.117892635619164</v>
      </c>
      <c r="U6114" s="58">
        <v>5.6726313557308927</v>
      </c>
      <c r="V6114" s="58">
        <v>13.387010653695187</v>
      </c>
      <c r="W6114" s="58">
        <v>0.774296752784989</v>
      </c>
      <c r="X6114" s="58">
        <v>0.61738566645997917</v>
      </c>
      <c r="Y6114" s="58">
        <v>0.86460508431791339</v>
      </c>
      <c r="Z6114" s="58">
        <v>0.90156003323783196</v>
      </c>
    </row>
    <row r="6115" spans="19:26" x14ac:dyDescent="0.2">
      <c r="S6115" s="58">
        <v>4.5056629548784537</v>
      </c>
      <c r="T6115" s="58">
        <v>8.6882425917310009</v>
      </c>
      <c r="U6115" s="58">
        <v>4.2206214086745835</v>
      </c>
      <c r="V6115" s="58">
        <v>7.4808644288743054</v>
      </c>
      <c r="W6115" s="58">
        <v>0.84388876946613411</v>
      </c>
      <c r="X6115" s="58">
        <v>0.77377559144207242</v>
      </c>
      <c r="Y6115" s="58">
        <v>0.83535089189245881</v>
      </c>
      <c r="Z6115" s="58">
        <v>0.92116185799363082</v>
      </c>
    </row>
    <row r="6116" spans="19:26" x14ac:dyDescent="0.2">
      <c r="S6116" s="58">
        <v>6.0725738680464731</v>
      </c>
      <c r="T6116" s="58">
        <v>15.610372126964135</v>
      </c>
      <c r="U6116" s="58">
        <v>5.5552201315489862</v>
      </c>
      <c r="V6116" s="58">
        <v>14.882651540448395</v>
      </c>
      <c r="W6116" s="58">
        <v>0.72400521165786746</v>
      </c>
      <c r="X6116" s="58">
        <v>0.75744670483965859</v>
      </c>
      <c r="Y6116" s="58">
        <v>0.80602092923489632</v>
      </c>
      <c r="Z6116" s="58">
        <v>0.90526837954491945</v>
      </c>
    </row>
    <row r="6117" spans="19:26" x14ac:dyDescent="0.2">
      <c r="S6117" s="58">
        <v>3.567807636662951</v>
      </c>
      <c r="T6117" s="58">
        <v>5.4781000794508525</v>
      </c>
      <c r="U6117" s="58">
        <v>3.2938269109471574</v>
      </c>
      <c r="V6117" s="58">
        <v>4.836616739244632</v>
      </c>
      <c r="W6117" s="58">
        <v>0.80042018360886824</v>
      </c>
      <c r="X6117" s="58">
        <v>0.5750597426091032</v>
      </c>
      <c r="Y6117" s="58">
        <v>0.85219527496509218</v>
      </c>
      <c r="Z6117" s="58">
        <v>0.93695307342631262</v>
      </c>
    </row>
    <row r="6118" spans="19:26" x14ac:dyDescent="0.2">
      <c r="S6118" s="58">
        <v>4.0518456883099461</v>
      </c>
      <c r="T6118" s="58">
        <v>6.961276439093715</v>
      </c>
      <c r="U6118" s="58">
        <v>3.3943284750608855</v>
      </c>
      <c r="V6118" s="58">
        <v>5.4969762639175412</v>
      </c>
      <c r="W6118" s="58">
        <v>0.83126617766191313</v>
      </c>
      <c r="X6118" s="58">
        <v>0.67369057349019967</v>
      </c>
      <c r="Y6118" s="58">
        <v>0.84464266077095251</v>
      </c>
      <c r="Z6118" s="58">
        <v>0.92762484469721651</v>
      </c>
    </row>
    <row r="6119" spans="19:26" x14ac:dyDescent="0.2">
      <c r="S6119" s="58">
        <v>4.5644701871527724</v>
      </c>
      <c r="T6119" s="58">
        <v>9.3971537457361496</v>
      </c>
      <c r="U6119" s="58">
        <v>4.5612656262997531</v>
      </c>
      <c r="V6119" s="58">
        <v>7.5433994861663667</v>
      </c>
      <c r="W6119" s="58">
        <v>0.8756564410670401</v>
      </c>
      <c r="X6119" s="58">
        <v>0.71624120604387076</v>
      </c>
      <c r="Y6119" s="58">
        <v>0.81092605507639748</v>
      </c>
      <c r="Z6119" s="58">
        <v>0.90617673761604955</v>
      </c>
    </row>
    <row r="6120" spans="19:26" x14ac:dyDescent="0.2">
      <c r="S6120" s="58">
        <v>5.8400482363049573</v>
      </c>
      <c r="T6120" s="58">
        <v>13.833684064802036</v>
      </c>
      <c r="U6120" s="58">
        <v>5.7900552077808429</v>
      </c>
      <c r="V6120" s="58">
        <v>19.963588526834542</v>
      </c>
      <c r="W6120" s="58">
        <v>0.7621125888848892</v>
      </c>
      <c r="X6120" s="58">
        <v>0.71390649064094347</v>
      </c>
      <c r="Y6120" s="58">
        <v>0.85135726319704075</v>
      </c>
      <c r="Z6120" s="58">
        <v>0.90854466476495066</v>
      </c>
    </row>
    <row r="6121" spans="19:26" x14ac:dyDescent="0.2">
      <c r="S6121" s="58">
        <v>6.6422494846860909</v>
      </c>
      <c r="T6121" s="58">
        <v>19.547351880961241</v>
      </c>
      <c r="U6121" s="58">
        <v>6.4942689143409398</v>
      </c>
      <c r="V6121" s="58">
        <v>14.882962292563047</v>
      </c>
      <c r="W6121" s="58">
        <v>0.74087090289020718</v>
      </c>
      <c r="X6121" s="58">
        <v>0.68373694488351155</v>
      </c>
      <c r="Y6121" s="58">
        <v>0.83243021750591351</v>
      </c>
      <c r="Z6121" s="58">
        <v>0.89568072505875684</v>
      </c>
    </row>
    <row r="6122" spans="19:26" x14ac:dyDescent="0.2">
      <c r="S6122" s="58">
        <v>4.1455689550656185</v>
      </c>
      <c r="T6122" s="58">
        <v>7.1434990407207284</v>
      </c>
      <c r="U6122" s="58">
        <v>4.454475608483599</v>
      </c>
      <c r="V6122" s="58">
        <v>5.9458918369112919</v>
      </c>
      <c r="W6122" s="58">
        <v>0.78622849133269512</v>
      </c>
      <c r="X6122" s="58">
        <v>0.71343900236211744</v>
      </c>
      <c r="Y6122" s="58">
        <v>0.82935988954829432</v>
      </c>
      <c r="Z6122" s="58">
        <v>0.93472053335198624</v>
      </c>
    </row>
    <row r="6123" spans="19:26" x14ac:dyDescent="0.2">
      <c r="S6123" s="58">
        <v>3.6062300156151812</v>
      </c>
      <c r="T6123" s="58">
        <v>5.7324480629921375</v>
      </c>
      <c r="U6123" s="58">
        <v>3.0994212646363493</v>
      </c>
      <c r="V6123" s="58">
        <v>5.6002552667879604</v>
      </c>
      <c r="W6123" s="58">
        <v>0.7884611640512309</v>
      </c>
      <c r="X6123" s="58">
        <v>0.73544070374761594</v>
      </c>
      <c r="Y6123" s="58">
        <v>0.79810663817664629</v>
      </c>
      <c r="Z6123" s="58">
        <v>0.94379441068902814</v>
      </c>
    </row>
    <row r="6124" spans="19:26" x14ac:dyDescent="0.2">
      <c r="S6124" s="58">
        <v>3.8644795127313532</v>
      </c>
      <c r="T6124" s="58">
        <v>6.4397117721751718</v>
      </c>
      <c r="U6124" s="58">
        <v>4.0517984585908158</v>
      </c>
      <c r="V6124" s="58">
        <v>7.1338291038212214</v>
      </c>
      <c r="W6124" s="58">
        <v>0.73432892336044886</v>
      </c>
      <c r="X6124" s="58">
        <v>0.79266904896772195</v>
      </c>
      <c r="Y6124" s="58">
        <v>0.76443387275628338</v>
      </c>
      <c r="Z6124" s="58">
        <v>0.94353001872059283</v>
      </c>
    </row>
    <row r="6125" spans="19:26" x14ac:dyDescent="0.2">
      <c r="S6125" s="58">
        <v>6.7107940694821302</v>
      </c>
      <c r="T6125" s="58">
        <v>21.950432723277395</v>
      </c>
      <c r="U6125" s="58">
        <v>6.0981714125946844</v>
      </c>
      <c r="V6125" s="58">
        <v>18.008403720116167</v>
      </c>
      <c r="W6125" s="58">
        <v>0.78045155074507044</v>
      </c>
      <c r="X6125" s="58">
        <v>0.66076244314771104</v>
      </c>
      <c r="Y6125" s="58">
        <v>0.83957275322567215</v>
      </c>
      <c r="Z6125" s="58">
        <v>0.889641446487761</v>
      </c>
    </row>
    <row r="6126" spans="19:26" x14ac:dyDescent="0.2">
      <c r="S6126" s="58">
        <v>3.993887168693091</v>
      </c>
      <c r="T6126" s="58">
        <v>6.9488716726769937</v>
      </c>
      <c r="U6126" s="58">
        <v>4.1829415732943049</v>
      </c>
      <c r="V6126" s="58">
        <v>7.3636908038516316</v>
      </c>
      <c r="W6126" s="58">
        <v>0.8344003574414427</v>
      </c>
      <c r="X6126" s="58">
        <v>0.57457678875276474</v>
      </c>
      <c r="Y6126" s="58">
        <v>0.81586645920504675</v>
      </c>
      <c r="Z6126" s="58">
        <v>0.91193358280549486</v>
      </c>
    </row>
    <row r="6127" spans="19:26" x14ac:dyDescent="0.2">
      <c r="S6127" s="58">
        <v>6.3231513916022468</v>
      </c>
      <c r="T6127" s="58">
        <v>15.105285778295325</v>
      </c>
      <c r="U6127" s="58">
        <v>5.8145878912849556</v>
      </c>
      <c r="V6127" s="58">
        <v>15.142047899797861</v>
      </c>
      <c r="W6127" s="58">
        <v>0.70641312908322162</v>
      </c>
      <c r="X6127" s="58">
        <v>0.6622807569409257</v>
      </c>
      <c r="Y6127" s="58">
        <v>0.85011404965778647</v>
      </c>
      <c r="Z6127" s="58">
        <v>0.90887159743436685</v>
      </c>
    </row>
    <row r="6128" spans="19:26" x14ac:dyDescent="0.2">
      <c r="S6128" s="58">
        <v>3.0884321092054279</v>
      </c>
      <c r="T6128" s="58">
        <v>4.5062742982625199</v>
      </c>
      <c r="U6128" s="58">
        <v>2.8476237573081398</v>
      </c>
      <c r="V6128" s="58">
        <v>3.631775601242238</v>
      </c>
      <c r="W6128" s="58">
        <v>0.88014230711619523</v>
      </c>
      <c r="X6128" s="58">
        <v>0.56173080216369042</v>
      </c>
      <c r="Y6128" s="58">
        <v>0.83339581008506458</v>
      </c>
      <c r="Z6128" s="58">
        <v>0.93032613241476358</v>
      </c>
    </row>
    <row r="6129" spans="19:26" x14ac:dyDescent="0.2">
      <c r="S6129" s="58">
        <v>8.5909387587625403</v>
      </c>
      <c r="T6129" s="58">
        <v>45.047364149056285</v>
      </c>
      <c r="U6129" s="58">
        <v>8.6286730077671479</v>
      </c>
      <c r="V6129" s="58">
        <v>49.445271837913509</v>
      </c>
      <c r="W6129" s="58">
        <v>0.7029682557832303</v>
      </c>
      <c r="X6129" s="58">
        <v>0.73153267926066157</v>
      </c>
      <c r="Y6129" s="58">
        <v>0.83306855684626813</v>
      </c>
      <c r="Z6129" s="58">
        <v>0.88353624883571125</v>
      </c>
    </row>
    <row r="6130" spans="19:26" x14ac:dyDescent="0.2">
      <c r="S6130" s="58">
        <v>4.2236732005141233</v>
      </c>
      <c r="T6130" s="58">
        <v>7.4459045395100469</v>
      </c>
      <c r="U6130" s="58">
        <v>4.1243303420746456</v>
      </c>
      <c r="V6130" s="58">
        <v>6.41905011887222</v>
      </c>
      <c r="W6130" s="58">
        <v>0.79259530941150924</v>
      </c>
      <c r="X6130" s="58">
        <v>0.60260731349854346</v>
      </c>
      <c r="Y6130" s="58">
        <v>0.82629287306718879</v>
      </c>
      <c r="Z6130" s="58">
        <v>0.91860271212668487</v>
      </c>
    </row>
    <row r="6131" spans="19:26" x14ac:dyDescent="0.2">
      <c r="S6131" s="58">
        <v>8.1261723929034133</v>
      </c>
      <c r="T6131" s="58">
        <v>61.566917964554719</v>
      </c>
      <c r="U6131" s="58">
        <v>8.6697747454103258</v>
      </c>
      <c r="V6131" s="58">
        <v>56.867709718155965</v>
      </c>
      <c r="W6131" s="58">
        <v>0.7601619203068618</v>
      </c>
      <c r="X6131" s="58">
        <v>0.7239721807434687</v>
      </c>
      <c r="Y6131" s="58">
        <v>0.80688651638782494</v>
      </c>
      <c r="Z6131" s="58">
        <v>0.87686495305263346</v>
      </c>
    </row>
    <row r="6132" spans="19:26" x14ac:dyDescent="0.2">
      <c r="S6132" s="58">
        <v>5.6066007311992108</v>
      </c>
      <c r="T6132" s="58">
        <v>14.852208705616517</v>
      </c>
      <c r="U6132" s="58">
        <v>5.9378919321018051</v>
      </c>
      <c r="V6132" s="58">
        <v>11.661259852927206</v>
      </c>
      <c r="W6132" s="58">
        <v>0.80211287229787243</v>
      </c>
      <c r="X6132" s="58">
        <v>0.5763023765221732</v>
      </c>
      <c r="Y6132" s="58">
        <v>0.79553270079963334</v>
      </c>
      <c r="Z6132" s="58">
        <v>0.88936270317095967</v>
      </c>
    </row>
    <row r="6133" spans="19:26" x14ac:dyDescent="0.2">
      <c r="S6133" s="58">
        <v>3.5212692331114388</v>
      </c>
      <c r="T6133" s="58">
        <v>5.5979086409904468</v>
      </c>
      <c r="U6133" s="58">
        <v>4.2103523261137275</v>
      </c>
      <c r="V6133" s="58">
        <v>8.3248768604763494</v>
      </c>
      <c r="W6133" s="58">
        <v>0.81895139430285047</v>
      </c>
      <c r="X6133" s="58">
        <v>0.62200254495778329</v>
      </c>
      <c r="Y6133" s="58">
        <v>0.79352787690452453</v>
      </c>
      <c r="Z6133" s="58">
        <v>0.92511454705129426</v>
      </c>
    </row>
    <row r="6134" spans="19:26" x14ac:dyDescent="0.2">
      <c r="S6134" s="58">
        <v>3.7467430533236343</v>
      </c>
      <c r="T6134" s="58">
        <v>5.9676260916141466</v>
      </c>
      <c r="U6134" s="58">
        <v>3.4611492087427158</v>
      </c>
      <c r="V6134" s="58">
        <v>6.4522025858560283</v>
      </c>
      <c r="W6134" s="58">
        <v>0.73549047249803823</v>
      </c>
      <c r="X6134" s="58">
        <v>0.62725836839035864</v>
      </c>
      <c r="Y6134" s="58">
        <v>0.7916742333496356</v>
      </c>
      <c r="Z6134" s="58">
        <v>0.93691603711176863</v>
      </c>
    </row>
    <row r="6135" spans="19:26" x14ac:dyDescent="0.2">
      <c r="S6135" s="58">
        <v>3.6144267378127628</v>
      </c>
      <c r="T6135" s="58">
        <v>5.8152573001320498</v>
      </c>
      <c r="U6135" s="58">
        <v>3.3069170157136432</v>
      </c>
      <c r="V6135" s="58">
        <v>5.110938836131325</v>
      </c>
      <c r="W6135" s="58">
        <v>0.82770819383868588</v>
      </c>
      <c r="X6135" s="58">
        <v>0.62903338572887102</v>
      </c>
      <c r="Y6135" s="58">
        <v>0.80968943255313108</v>
      </c>
      <c r="Z6135" s="58">
        <v>0.92616204144152725</v>
      </c>
    </row>
    <row r="6136" spans="19:26" x14ac:dyDescent="0.2">
      <c r="S6136" s="58">
        <v>3.6568736498258207</v>
      </c>
      <c r="T6136" s="58">
        <v>5.847912818705721</v>
      </c>
      <c r="U6136" s="58">
        <v>3.8658945686518464</v>
      </c>
      <c r="V6136" s="58">
        <v>5.2179613247863665</v>
      </c>
      <c r="W6136" s="58">
        <v>0.83012118151381331</v>
      </c>
      <c r="X6136" s="58">
        <v>0.73489881836720916</v>
      </c>
      <c r="Y6136" s="58">
        <v>0.83383240601078201</v>
      </c>
      <c r="Z6136" s="58">
        <v>0.94393127964476731</v>
      </c>
    </row>
    <row r="6137" spans="19:26" x14ac:dyDescent="0.2">
      <c r="S6137" s="58">
        <v>4.4018355102185138</v>
      </c>
      <c r="T6137" s="58">
        <v>8.2329199409771476</v>
      </c>
      <c r="U6137" s="58">
        <v>4.2619676175775716</v>
      </c>
      <c r="V6137" s="58">
        <v>7.8620777315187382</v>
      </c>
      <c r="W6137" s="58">
        <v>0.78951225900980448</v>
      </c>
      <c r="X6137" s="58">
        <v>0.70692895225453234</v>
      </c>
      <c r="Y6137" s="58">
        <v>0.80298913017265383</v>
      </c>
      <c r="Z6137" s="58">
        <v>0.91951932375168122</v>
      </c>
    </row>
    <row r="6138" spans="19:26" x14ac:dyDescent="0.2">
      <c r="S6138" s="58">
        <v>5.6207889670319968</v>
      </c>
      <c r="T6138" s="58">
        <v>11.860572032392609</v>
      </c>
      <c r="U6138" s="58">
        <v>6.036979467424465</v>
      </c>
      <c r="V6138" s="58">
        <v>14.745566524932409</v>
      </c>
      <c r="W6138" s="58">
        <v>0.74123517218469859</v>
      </c>
      <c r="X6138" s="58">
        <v>0.67730762075206541</v>
      </c>
      <c r="Y6138" s="58">
        <v>0.87254700083981007</v>
      </c>
      <c r="Z6138" s="58">
        <v>0.91854073775077028</v>
      </c>
    </row>
    <row r="6139" spans="19:26" x14ac:dyDescent="0.2">
      <c r="S6139" s="58">
        <v>6.704693179489845</v>
      </c>
      <c r="T6139" s="58">
        <v>21.538846871054194</v>
      </c>
      <c r="U6139" s="58">
        <v>6.4038236460649358</v>
      </c>
      <c r="V6139" s="58">
        <v>18.654384670314727</v>
      </c>
      <c r="W6139" s="58">
        <v>0.78319580237775976</v>
      </c>
      <c r="X6139" s="58">
        <v>0.62657495000667962</v>
      </c>
      <c r="Y6139" s="58">
        <v>0.84715686729114381</v>
      </c>
      <c r="Z6139" s="58">
        <v>0.88904433516395487</v>
      </c>
    </row>
    <row r="6140" spans="19:26" x14ac:dyDescent="0.2">
      <c r="S6140" s="58">
        <v>3.2002719937823976</v>
      </c>
      <c r="T6140" s="58">
        <v>4.8361562616443088</v>
      </c>
      <c r="U6140" s="58">
        <v>2.6451944721920446</v>
      </c>
      <c r="V6140" s="58">
        <v>3.5500028256302492</v>
      </c>
      <c r="W6140" s="58">
        <v>0.84216361930212924</v>
      </c>
      <c r="X6140" s="58">
        <v>0.62049195521484457</v>
      </c>
      <c r="Y6140" s="58">
        <v>0.78307922260109675</v>
      </c>
      <c r="Z6140" s="58">
        <v>0.9272915982656752</v>
      </c>
    </row>
    <row r="6141" spans="19:26" x14ac:dyDescent="0.2">
      <c r="S6141" s="58">
        <v>4.3877554066303581</v>
      </c>
      <c r="T6141" s="58">
        <v>8.3149060269970931</v>
      </c>
      <c r="U6141" s="58">
        <v>4.9946507539179095</v>
      </c>
      <c r="V6141" s="58">
        <v>7.4996521767717308</v>
      </c>
      <c r="W6141" s="58">
        <v>0.86001390958802937</v>
      </c>
      <c r="X6141" s="58">
        <v>0.7308857611829761</v>
      </c>
      <c r="Y6141" s="58">
        <v>0.83651856069502262</v>
      </c>
      <c r="Z6141" s="58">
        <v>0.91810538539411302</v>
      </c>
    </row>
    <row r="6142" spans="19:26" x14ac:dyDescent="0.2">
      <c r="S6142" s="58">
        <v>4.3036401954248911</v>
      </c>
      <c r="T6142" s="58">
        <v>7.7381162485859063</v>
      </c>
      <c r="U6142" s="58">
        <v>4.431709988543119</v>
      </c>
      <c r="V6142" s="58">
        <v>7.0860438916616353</v>
      </c>
      <c r="W6142" s="58">
        <v>0.79710709999452378</v>
      </c>
      <c r="X6142" s="58">
        <v>0.66783505941599786</v>
      </c>
      <c r="Y6142" s="58">
        <v>0.8263526551145316</v>
      </c>
      <c r="Z6142" s="58">
        <v>0.92263076680863665</v>
      </c>
    </row>
    <row r="6143" spans="19:26" x14ac:dyDescent="0.2">
      <c r="S6143" s="58">
        <v>4.5798248827830736</v>
      </c>
      <c r="T6143" s="58">
        <v>8.3780401524219066</v>
      </c>
      <c r="U6143" s="58">
        <v>4.3241512855463125</v>
      </c>
      <c r="V6143" s="58">
        <v>8.464328394286424</v>
      </c>
      <c r="W6143" s="58">
        <v>0.81287297941010883</v>
      </c>
      <c r="X6143" s="58">
        <v>0.71089238041203462</v>
      </c>
      <c r="Y6143" s="58">
        <v>0.88228825330448069</v>
      </c>
      <c r="Z6143" s="58">
        <v>0.93074678628889351</v>
      </c>
    </row>
    <row r="6144" spans="19:26" x14ac:dyDescent="0.2">
      <c r="S6144" s="58">
        <v>4.0583576492921098</v>
      </c>
      <c r="T6144" s="58">
        <v>6.9298482877045968</v>
      </c>
      <c r="U6144" s="58">
        <v>3.7225712319391939</v>
      </c>
      <c r="V6144" s="58">
        <v>6.6150197432403459</v>
      </c>
      <c r="W6144" s="58">
        <v>0.75460703489769065</v>
      </c>
      <c r="X6144" s="58">
        <v>0.63185793638742349</v>
      </c>
      <c r="Y6144" s="58">
        <v>0.79508791575142734</v>
      </c>
      <c r="Z6144" s="58">
        <v>0.9252116794787224</v>
      </c>
    </row>
    <row r="6145" spans="19:26" x14ac:dyDescent="0.2">
      <c r="S6145" s="58">
        <v>5.234566423809107</v>
      </c>
      <c r="T6145" s="58">
        <v>9.7520153108067813</v>
      </c>
      <c r="U6145" s="58">
        <v>5.2884842057277446</v>
      </c>
      <c r="V6145" s="58">
        <v>10.38471298628418</v>
      </c>
      <c r="W6145" s="58">
        <v>0.71325131041824164</v>
      </c>
      <c r="X6145" s="58">
        <v>0.76118208034313206</v>
      </c>
      <c r="Y6145" s="58">
        <v>0.88398917424558288</v>
      </c>
      <c r="Z6145" s="58">
        <v>0.94841306069585318</v>
      </c>
    </row>
    <row r="6146" spans="19:26" x14ac:dyDescent="0.2">
      <c r="S6146" s="58">
        <v>4.839455513495972</v>
      </c>
      <c r="T6146" s="58">
        <v>9.7180784049054978</v>
      </c>
      <c r="U6146" s="58">
        <v>4.4008709303752926</v>
      </c>
      <c r="V6146" s="58">
        <v>12.273768565589833</v>
      </c>
      <c r="W6146" s="58">
        <v>0.80057731599950521</v>
      </c>
      <c r="X6146" s="58">
        <v>0.68945391736591521</v>
      </c>
      <c r="Y6146" s="58">
        <v>0.83551620098291235</v>
      </c>
      <c r="Z6146" s="58">
        <v>0.91450111210548568</v>
      </c>
    </row>
    <row r="6147" spans="19:26" x14ac:dyDescent="0.2">
      <c r="S6147" s="58">
        <v>3.8874081982393784</v>
      </c>
      <c r="T6147" s="58">
        <v>6.8242434626455175</v>
      </c>
      <c r="U6147" s="58">
        <v>4.0279722323069871</v>
      </c>
      <c r="V6147" s="58">
        <v>5.2093881935860882</v>
      </c>
      <c r="W6147" s="58">
        <v>0.86169710682020417</v>
      </c>
      <c r="X6147" s="58">
        <v>0.62098081024893936</v>
      </c>
      <c r="Y6147" s="58">
        <v>0.79395178888918616</v>
      </c>
      <c r="Z6147" s="58">
        <v>0.91034100516222316</v>
      </c>
    </row>
    <row r="6148" spans="19:26" x14ac:dyDescent="0.2">
      <c r="S6148" s="58">
        <v>5.9185739839425677</v>
      </c>
      <c r="T6148" s="58">
        <v>14.389000496384185</v>
      </c>
      <c r="U6148" s="58">
        <v>6.6531472362886266</v>
      </c>
      <c r="V6148" s="58">
        <v>15.899287407880841</v>
      </c>
      <c r="W6148" s="58">
        <v>0.75418145942484682</v>
      </c>
      <c r="X6148" s="58">
        <v>0.6580409717889445</v>
      </c>
      <c r="Y6148" s="58">
        <v>0.84058504705204162</v>
      </c>
      <c r="Z6148" s="58">
        <v>0.90299941091451474</v>
      </c>
    </row>
    <row r="6149" spans="19:26" x14ac:dyDescent="0.2">
      <c r="S6149" s="58">
        <v>6.1062200461542933</v>
      </c>
      <c r="T6149" s="58">
        <v>14.817265624364763</v>
      </c>
      <c r="U6149" s="58">
        <v>6.9938015268024971</v>
      </c>
      <c r="V6149" s="58">
        <v>14.992721265725498</v>
      </c>
      <c r="W6149" s="58">
        <v>0.74521523415049329</v>
      </c>
      <c r="X6149" s="58">
        <v>0.6857023416752136</v>
      </c>
      <c r="Y6149" s="58">
        <v>0.85724549730595845</v>
      </c>
      <c r="Z6149" s="58">
        <v>0.90685561538044912</v>
      </c>
    </row>
    <row r="6150" spans="19:26" x14ac:dyDescent="0.2">
      <c r="S6150" s="58">
        <v>6.6387999502523867</v>
      </c>
      <c r="T6150" s="58">
        <v>28.413792023462278</v>
      </c>
      <c r="U6150" s="58">
        <v>6.0835085354443823</v>
      </c>
      <c r="V6150" s="58">
        <v>25.486663543752634</v>
      </c>
      <c r="W6150" s="58">
        <v>0.86340953159495049</v>
      </c>
      <c r="X6150" s="58">
        <v>0.64805422867813822</v>
      </c>
      <c r="Y6150" s="58">
        <v>0.81731680066050549</v>
      </c>
      <c r="Z6150" s="58">
        <v>0.88057657329228989</v>
      </c>
    </row>
    <row r="6151" spans="19:26" x14ac:dyDescent="0.2">
      <c r="S6151" s="58">
        <v>4.1129723377279035</v>
      </c>
      <c r="T6151" s="58">
        <v>6.687350550787464</v>
      </c>
      <c r="U6151" s="58">
        <v>3.7370861797000097</v>
      </c>
      <c r="V6151" s="58">
        <v>6.2125362561803916</v>
      </c>
      <c r="W6151" s="58">
        <v>0.75468340906882192</v>
      </c>
      <c r="X6151" s="58">
        <v>0.626550462931041</v>
      </c>
      <c r="Y6151" s="58">
        <v>0.86930696674199115</v>
      </c>
      <c r="Z6151" s="58">
        <v>0.94437707919440972</v>
      </c>
    </row>
    <row r="6152" spans="19:26" x14ac:dyDescent="0.2">
      <c r="S6152" s="58">
        <v>5.2547584889039864</v>
      </c>
      <c r="T6152" s="58">
        <v>12.464839139946941</v>
      </c>
      <c r="U6152" s="58">
        <v>4.7549497343710563</v>
      </c>
      <c r="V6152" s="58">
        <v>13.918985918748229</v>
      </c>
      <c r="W6152" s="58">
        <v>0.82463436913897503</v>
      </c>
      <c r="X6152" s="58">
        <v>0.78148547237864874</v>
      </c>
      <c r="Y6152" s="58">
        <v>0.81233788416681563</v>
      </c>
      <c r="Z6152" s="58">
        <v>0.90453939000631378</v>
      </c>
    </row>
    <row r="6153" spans="19:26" x14ac:dyDescent="0.2">
      <c r="S6153" s="58">
        <v>4.0911059210240799</v>
      </c>
      <c r="T6153" s="58">
        <v>7.3376635116043802</v>
      </c>
      <c r="U6153" s="58">
        <v>3.8032812738954918</v>
      </c>
      <c r="V6153" s="58">
        <v>6.4707161204151875</v>
      </c>
      <c r="W6153" s="58">
        <v>0.84007216761422332</v>
      </c>
      <c r="X6153" s="58">
        <v>0.72901753909169342</v>
      </c>
      <c r="Y6153" s="58">
        <v>0.8094481416461129</v>
      </c>
      <c r="Z6153" s="58">
        <v>0.92165515838403644</v>
      </c>
    </row>
    <row r="6154" spans="19:26" x14ac:dyDescent="0.2">
      <c r="S6154" s="58">
        <v>4.3659693890338165</v>
      </c>
      <c r="T6154" s="58">
        <v>8.3495570509898549</v>
      </c>
      <c r="U6154" s="58">
        <v>4.7185187346912665</v>
      </c>
      <c r="V6154" s="58">
        <v>13.735449363192798</v>
      </c>
      <c r="W6154" s="58">
        <v>0.82775387609411655</v>
      </c>
      <c r="X6154" s="58">
        <v>0.53081189652573302</v>
      </c>
      <c r="Y6154" s="58">
        <v>0.80148899400652029</v>
      </c>
      <c r="Z6154" s="58">
        <v>0.90000698961640724</v>
      </c>
    </row>
    <row r="6155" spans="19:26" x14ac:dyDescent="0.2">
      <c r="S6155" s="58">
        <v>7.8680850291186122</v>
      </c>
      <c r="T6155" s="58">
        <v>85.258459650667163</v>
      </c>
      <c r="U6155" s="58">
        <v>8.6501986101371848</v>
      </c>
      <c r="V6155" s="58">
        <v>98.072575067172949</v>
      </c>
      <c r="W6155" s="58">
        <v>0.847884599071838</v>
      </c>
      <c r="X6155" s="58">
        <v>0.77823517436816547</v>
      </c>
      <c r="Y6155" s="58">
        <v>0.81662465093911785</v>
      </c>
      <c r="Z6155" s="58">
        <v>0.87409738924021507</v>
      </c>
    </row>
    <row r="6156" spans="19:26" x14ac:dyDescent="0.2">
      <c r="S6156" s="58">
        <v>4.9100313791113948</v>
      </c>
      <c r="T6156" s="58">
        <v>9.9796947109382277</v>
      </c>
      <c r="U6156" s="58">
        <v>5.571420914711199</v>
      </c>
      <c r="V6156" s="58">
        <v>10.966852660303491</v>
      </c>
      <c r="W6156" s="58">
        <v>0.76147723764566522</v>
      </c>
      <c r="X6156" s="58">
        <v>0.56298858300017229</v>
      </c>
      <c r="Y6156" s="58">
        <v>0.80767578149823294</v>
      </c>
      <c r="Z6156" s="58">
        <v>0.90372867277478763</v>
      </c>
    </row>
    <row r="6157" spans="19:26" x14ac:dyDescent="0.2">
      <c r="S6157" s="58">
        <v>6.1094004419918733</v>
      </c>
      <c r="T6157" s="58">
        <v>13.918169351946631</v>
      </c>
      <c r="U6157" s="58">
        <v>5.1085113986395836</v>
      </c>
      <c r="V6157" s="58">
        <v>15.846995057315093</v>
      </c>
      <c r="W6157" s="58">
        <v>0.70679433193509578</v>
      </c>
      <c r="X6157" s="58">
        <v>0.76696487715563888</v>
      </c>
      <c r="Y6157" s="58">
        <v>0.85090187277784224</v>
      </c>
      <c r="Z6157" s="58">
        <v>0.92080825567578994</v>
      </c>
    </row>
    <row r="6158" spans="19:26" x14ac:dyDescent="0.2">
      <c r="S6158" s="58">
        <v>4.7696147312787227</v>
      </c>
      <c r="T6158" s="58">
        <v>9.3484817901310429</v>
      </c>
      <c r="U6158" s="58">
        <v>4.9419388718965127</v>
      </c>
      <c r="V6158" s="58">
        <v>8.9672188967389488</v>
      </c>
      <c r="W6158" s="58">
        <v>0.80114665158353815</v>
      </c>
      <c r="X6158" s="58">
        <v>0.74679747635703431</v>
      </c>
      <c r="Y6158" s="58">
        <v>0.84316302247436303</v>
      </c>
      <c r="Z6158" s="58">
        <v>0.92246232473379597</v>
      </c>
    </row>
    <row r="6159" spans="19:26" x14ac:dyDescent="0.2">
      <c r="S6159" s="58">
        <v>3.2404994714655944</v>
      </c>
      <c r="T6159" s="58">
        <v>4.8145143937670198</v>
      </c>
      <c r="U6159" s="58">
        <v>4.1715152504101241</v>
      </c>
      <c r="V6159" s="58">
        <v>5.8335587957837189</v>
      </c>
      <c r="W6159" s="58">
        <v>0.79228291904507886</v>
      </c>
      <c r="X6159" s="58">
        <v>0.6405482171560668</v>
      </c>
      <c r="Y6159" s="58">
        <v>0.79716176941784089</v>
      </c>
      <c r="Z6159" s="58">
        <v>0.94296481167824764</v>
      </c>
    </row>
    <row r="6160" spans="19:26" x14ac:dyDescent="0.2">
      <c r="S6160" s="58">
        <v>5.9867413665346305</v>
      </c>
      <c r="T6160" s="58">
        <v>15.500574835465951</v>
      </c>
      <c r="U6160" s="58">
        <v>5.8254141044332863</v>
      </c>
      <c r="V6160" s="58">
        <v>19.927146256835915</v>
      </c>
      <c r="W6160" s="58">
        <v>0.76417385127600834</v>
      </c>
      <c r="X6160" s="58">
        <v>0.61853016380502757</v>
      </c>
      <c r="Y6160" s="58">
        <v>0.82778590518426487</v>
      </c>
      <c r="Z6160" s="58">
        <v>0.89604881950390647</v>
      </c>
    </row>
    <row r="6161" spans="19:26" x14ac:dyDescent="0.2">
      <c r="S6161" s="58">
        <v>6.2140325997576404</v>
      </c>
      <c r="T6161" s="58">
        <v>14.476608895421293</v>
      </c>
      <c r="U6161" s="58">
        <v>5.5174878267978862</v>
      </c>
      <c r="V6161" s="58">
        <v>15.070501031664147</v>
      </c>
      <c r="W6161" s="58">
        <v>0.67972469715627204</v>
      </c>
      <c r="X6161" s="58">
        <v>0.569598731231028</v>
      </c>
      <c r="Y6161" s="58">
        <v>0.8204450401182668</v>
      </c>
      <c r="Z6161" s="58">
        <v>0.90342891765335454</v>
      </c>
    </row>
    <row r="6162" spans="19:26" x14ac:dyDescent="0.2">
      <c r="S6162" s="58">
        <v>6.0394181445149977</v>
      </c>
      <c r="T6162" s="58">
        <v>16.964825036278764</v>
      </c>
      <c r="U6162" s="58">
        <v>5.7995712805635815</v>
      </c>
      <c r="V6162" s="58">
        <v>20.705152012608632</v>
      </c>
      <c r="W6162" s="58">
        <v>0.77226963564082562</v>
      </c>
      <c r="X6162" s="58">
        <v>0.70490776333400473</v>
      </c>
      <c r="Y6162" s="58">
        <v>0.80691246659557514</v>
      </c>
      <c r="Z6162" s="58">
        <v>0.89520573253317726</v>
      </c>
    </row>
    <row r="6163" spans="19:26" x14ac:dyDescent="0.2">
      <c r="S6163" s="58">
        <v>3.2822817358567784</v>
      </c>
      <c r="T6163" s="58">
        <v>4.879589370202587</v>
      </c>
      <c r="U6163" s="58">
        <v>3.7546520022955989</v>
      </c>
      <c r="V6163" s="58">
        <v>5.5643531556678694</v>
      </c>
      <c r="W6163" s="58">
        <v>0.84252686379745412</v>
      </c>
      <c r="X6163" s="58">
        <v>0.57835630961382933</v>
      </c>
      <c r="Y6163" s="58">
        <v>0.84746294943438938</v>
      </c>
      <c r="Z6163" s="58">
        <v>0.93662109065786903</v>
      </c>
    </row>
    <row r="6164" spans="19:26" x14ac:dyDescent="0.2">
      <c r="S6164" s="58">
        <v>5.4514216588824187</v>
      </c>
      <c r="T6164" s="58">
        <v>12.043408132763528</v>
      </c>
      <c r="U6164" s="58">
        <v>6.2415848497253057</v>
      </c>
      <c r="V6164" s="58">
        <v>14.425083634031713</v>
      </c>
      <c r="W6164" s="58">
        <v>0.74324592612424145</v>
      </c>
      <c r="X6164" s="58">
        <v>0.78421613995177042</v>
      </c>
      <c r="Y6164" s="58">
        <v>0.82025998148340529</v>
      </c>
      <c r="Z6164" s="58">
        <v>0.91740200762526036</v>
      </c>
    </row>
    <row r="6165" spans="19:26" x14ac:dyDescent="0.2">
      <c r="S6165" s="58">
        <v>3.7777587580178866</v>
      </c>
      <c r="T6165" s="58">
        <v>6.3602787616851355</v>
      </c>
      <c r="U6165" s="58">
        <v>3.8962075081847813</v>
      </c>
      <c r="V6165" s="58">
        <v>5.8147353669700026</v>
      </c>
      <c r="W6165" s="58">
        <v>0.80439553690228127</v>
      </c>
      <c r="X6165" s="58">
        <v>0.75553421197141157</v>
      </c>
      <c r="Y6165" s="58">
        <v>0.77982063148387748</v>
      </c>
      <c r="Z6165" s="58">
        <v>0.93058587741145704</v>
      </c>
    </row>
    <row r="6166" spans="19:26" x14ac:dyDescent="0.2">
      <c r="S6166" s="58">
        <v>8.6635994931666822</v>
      </c>
      <c r="T6166" s="58">
        <v>142.16864956868196</v>
      </c>
      <c r="U6166" s="58">
        <v>8.4377016240250082</v>
      </c>
      <c r="V6166" s="58">
        <v>111.29369151308879</v>
      </c>
      <c r="W6166" s="58">
        <v>0.82831045925957469</v>
      </c>
      <c r="X6166" s="58">
        <v>0.64477590635101223</v>
      </c>
      <c r="Y6166" s="58">
        <v>0.85213497851062092</v>
      </c>
      <c r="Z6166" s="58">
        <v>0.87196944491766148</v>
      </c>
    </row>
    <row r="6167" spans="19:26" x14ac:dyDescent="0.2">
      <c r="S6167" s="58">
        <v>4.7522790375187487</v>
      </c>
      <c r="T6167" s="58">
        <v>9.6017346410102871</v>
      </c>
      <c r="U6167" s="58">
        <v>4.5207181738191915</v>
      </c>
      <c r="V6167" s="58">
        <v>8.1275359536536982</v>
      </c>
      <c r="W6167" s="58">
        <v>0.83287389092597697</v>
      </c>
      <c r="X6167" s="58">
        <v>0.68420664593518088</v>
      </c>
      <c r="Y6167" s="58">
        <v>0.83789103940067211</v>
      </c>
      <c r="Z6167" s="58">
        <v>0.91118822146114098</v>
      </c>
    </row>
    <row r="6168" spans="19:26" x14ac:dyDescent="0.2">
      <c r="S6168" s="58">
        <v>3.9669313096843042</v>
      </c>
      <c r="T6168" s="58">
        <v>6.4346077746919548</v>
      </c>
      <c r="U6168" s="58">
        <v>3.4484820515605392</v>
      </c>
      <c r="V6168" s="58">
        <v>5.435921794421577</v>
      </c>
      <c r="W6168" s="58">
        <v>0.69755899715370528</v>
      </c>
      <c r="X6168" s="58">
        <v>0.61847261152071431</v>
      </c>
      <c r="Y6168" s="58">
        <v>0.78498591892655945</v>
      </c>
      <c r="Z6168" s="58">
        <v>0.93814843234369605</v>
      </c>
    </row>
    <row r="6169" spans="19:26" x14ac:dyDescent="0.2">
      <c r="S6169" s="58">
        <v>4.3799478780291192</v>
      </c>
      <c r="T6169" s="58">
        <v>8.3775155255202876</v>
      </c>
      <c r="U6169" s="58">
        <v>4.4263549212656095</v>
      </c>
      <c r="V6169" s="58">
        <v>9.1414750019353637</v>
      </c>
      <c r="W6169" s="58">
        <v>0.80902591233472743</v>
      </c>
      <c r="X6169" s="58">
        <v>0.70545494505241846</v>
      </c>
      <c r="Y6169" s="58">
        <v>0.79218068822443355</v>
      </c>
      <c r="Z6169" s="58">
        <v>0.91384205474845037</v>
      </c>
    </row>
    <row r="6170" spans="19:26" x14ac:dyDescent="0.2">
      <c r="S6170" s="58">
        <v>5.9419832484434831</v>
      </c>
      <c r="T6170" s="58">
        <v>14.800889136580803</v>
      </c>
      <c r="U6170" s="58">
        <v>4.7859000239918643</v>
      </c>
      <c r="V6170" s="58">
        <v>11.994899539743628</v>
      </c>
      <c r="W6170" s="58">
        <v>0.73961346710150622</v>
      </c>
      <c r="X6170" s="58">
        <v>0.69075891826327707</v>
      </c>
      <c r="Y6170" s="58">
        <v>0.81845886211871699</v>
      </c>
      <c r="Z6170" s="58">
        <v>0.90298532652215036</v>
      </c>
    </row>
    <row r="6171" spans="19:26" x14ac:dyDescent="0.2">
      <c r="S6171" s="58">
        <v>3.3022472343990299</v>
      </c>
      <c r="T6171" s="58">
        <v>4.7743963395052722</v>
      </c>
      <c r="U6171" s="58">
        <v>2.8417120449508948</v>
      </c>
      <c r="V6171" s="58">
        <v>5.5451970291606543</v>
      </c>
      <c r="W6171" s="58">
        <v>0.81035400669806812</v>
      </c>
      <c r="X6171" s="58">
        <v>0.55035188748124086</v>
      </c>
      <c r="Y6171" s="58">
        <v>0.89472306870710427</v>
      </c>
      <c r="Z6171" s="58">
        <v>0.95084789606313336</v>
      </c>
    </row>
    <row r="6172" spans="19:26" x14ac:dyDescent="0.2">
      <c r="S6172" s="58">
        <v>4.8462920467118433</v>
      </c>
      <c r="T6172" s="58">
        <v>9.0943251315477269</v>
      </c>
      <c r="U6172" s="58">
        <v>4.917589452741062</v>
      </c>
      <c r="V6172" s="58">
        <v>9.4199257576709563</v>
      </c>
      <c r="W6172" s="58">
        <v>0.7296726707729867</v>
      </c>
      <c r="X6172" s="58">
        <v>0.71015620708081473</v>
      </c>
      <c r="Y6172" s="58">
        <v>0.83164752823606092</v>
      </c>
      <c r="Z6172" s="58">
        <v>0.93105066530111347</v>
      </c>
    </row>
    <row r="6173" spans="19:26" x14ac:dyDescent="0.2">
      <c r="S6173" s="58">
        <v>3.9371124398185233</v>
      </c>
      <c r="T6173" s="58">
        <v>6.6142331182516081</v>
      </c>
      <c r="U6173" s="58">
        <v>3.9096278691260316</v>
      </c>
      <c r="V6173" s="58">
        <v>7.852519801254263</v>
      </c>
      <c r="W6173" s="58">
        <v>0.74213226501200125</v>
      </c>
      <c r="X6173" s="58">
        <v>0.70176557017533903</v>
      </c>
      <c r="Y6173" s="58">
        <v>0.77703958753945934</v>
      </c>
      <c r="Z6173" s="58">
        <v>0.9336452426918922</v>
      </c>
    </row>
    <row r="6174" spans="19:26" x14ac:dyDescent="0.2">
      <c r="S6174" s="58">
        <v>6.4758771814980847</v>
      </c>
      <c r="T6174" s="58">
        <v>20.181136640757241</v>
      </c>
      <c r="U6174" s="58">
        <v>6.4902534679764479</v>
      </c>
      <c r="V6174" s="58">
        <v>18.476329210420285</v>
      </c>
      <c r="W6174" s="58">
        <v>0.80657086001141565</v>
      </c>
      <c r="X6174" s="58">
        <v>0.61577196957554892</v>
      </c>
      <c r="Y6174" s="58">
        <v>0.84963091416499248</v>
      </c>
      <c r="Z6174" s="58">
        <v>0.8887423174129333</v>
      </c>
    </row>
    <row r="6175" spans="19:26" x14ac:dyDescent="0.2">
      <c r="S6175" s="58">
        <v>2.9771940566561268</v>
      </c>
      <c r="T6175" s="58">
        <v>4.331591121594478</v>
      </c>
      <c r="U6175" s="58">
        <v>3.1369751986597776</v>
      </c>
      <c r="V6175" s="58">
        <v>5.6215382581515296</v>
      </c>
      <c r="W6175" s="58">
        <v>0.88307571867474344</v>
      </c>
      <c r="X6175" s="58">
        <v>0.52472794465233419</v>
      </c>
      <c r="Y6175" s="58">
        <v>0.79059020762751853</v>
      </c>
      <c r="Z6175" s="58">
        <v>0.91805492380908049</v>
      </c>
    </row>
    <row r="6176" spans="19:26" x14ac:dyDescent="0.2">
      <c r="S6176" s="58">
        <v>4.3524882533228979</v>
      </c>
      <c r="T6176" s="58">
        <v>7.439076233004478</v>
      </c>
      <c r="U6176" s="58">
        <v>4.4208367773151922</v>
      </c>
      <c r="V6176" s="58">
        <v>8.5315813449467459</v>
      </c>
      <c r="W6176" s="58">
        <v>0.77156473625812849</v>
      </c>
      <c r="X6176" s="58">
        <v>0.74622712949104097</v>
      </c>
      <c r="Y6176" s="58">
        <v>0.87430319464083939</v>
      </c>
      <c r="Z6176" s="58">
        <v>0.95002677812969205</v>
      </c>
    </row>
    <row r="6177" spans="19:26" x14ac:dyDescent="0.2">
      <c r="S6177" s="58">
        <v>4.1946340139846452</v>
      </c>
      <c r="T6177" s="58">
        <v>7.2132214320955681</v>
      </c>
      <c r="U6177" s="58">
        <v>4.9030198094050252</v>
      </c>
      <c r="V6177" s="58">
        <v>6.6517934671085994</v>
      </c>
      <c r="W6177" s="58">
        <v>0.75097582012781838</v>
      </c>
      <c r="X6177" s="58">
        <v>0.6610925856233506</v>
      </c>
      <c r="Y6177" s="58">
        <v>0.81355125359462332</v>
      </c>
      <c r="Z6177" s="58">
        <v>0.9312629414427166</v>
      </c>
    </row>
    <row r="6178" spans="19:26" x14ac:dyDescent="0.2">
      <c r="S6178" s="58">
        <v>4.2020352945109796</v>
      </c>
      <c r="T6178" s="58">
        <v>7.7887875801411059</v>
      </c>
      <c r="U6178" s="58">
        <v>4.1020126718835384</v>
      </c>
      <c r="V6178" s="58">
        <v>10.903599775166006</v>
      </c>
      <c r="W6178" s="58">
        <v>0.79665163290591112</v>
      </c>
      <c r="X6178" s="58">
        <v>0.70338152178933555</v>
      </c>
      <c r="Y6178" s="58">
        <v>0.77477992284326658</v>
      </c>
      <c r="Z6178" s="58">
        <v>0.91509301649579255</v>
      </c>
    </row>
    <row r="6179" spans="19:26" x14ac:dyDescent="0.2">
      <c r="S6179" s="58">
        <v>4.2476814792013924</v>
      </c>
      <c r="T6179" s="58">
        <v>7.4764125334323737</v>
      </c>
      <c r="U6179" s="58">
        <v>4.0015621312685674</v>
      </c>
      <c r="V6179" s="58">
        <v>6.8227249292888095</v>
      </c>
      <c r="W6179" s="58">
        <v>0.75227534360261894</v>
      </c>
      <c r="X6179" s="58">
        <v>0.67269388647725503</v>
      </c>
      <c r="Y6179" s="58">
        <v>0.80123157625401487</v>
      </c>
      <c r="Z6179" s="58">
        <v>0.92722356693723718</v>
      </c>
    </row>
    <row r="6180" spans="19:26" x14ac:dyDescent="0.2">
      <c r="S6180" s="58">
        <v>3.3218469290398742</v>
      </c>
      <c r="T6180" s="58">
        <v>5.0962596717664015</v>
      </c>
      <c r="U6180" s="58">
        <v>3.6275237261952622</v>
      </c>
      <c r="V6180" s="58">
        <v>4.3163578815723307</v>
      </c>
      <c r="W6180" s="58">
        <v>0.81095323441919065</v>
      </c>
      <c r="X6180" s="58">
        <v>0.57286571484757465</v>
      </c>
      <c r="Y6180" s="58">
        <v>0.78094680507139902</v>
      </c>
      <c r="Z6180" s="58">
        <v>0.92270087570099757</v>
      </c>
    </row>
    <row r="6181" spans="19:26" x14ac:dyDescent="0.2">
      <c r="S6181" s="58">
        <v>4.951191230098388</v>
      </c>
      <c r="T6181" s="58">
        <v>9.8935678666925</v>
      </c>
      <c r="U6181" s="58">
        <v>4.6481580144112487</v>
      </c>
      <c r="V6181" s="58">
        <v>9.5774906807935309</v>
      </c>
      <c r="W6181" s="58">
        <v>0.70035287413509251</v>
      </c>
      <c r="X6181" s="58">
        <v>0.68013785371368241</v>
      </c>
      <c r="Y6181" s="58">
        <v>0.77458911819248355</v>
      </c>
      <c r="Z6181" s="58">
        <v>0.91689206390996991</v>
      </c>
    </row>
    <row r="6182" spans="19:26" x14ac:dyDescent="0.2">
      <c r="S6182" s="58">
        <v>3.598813376570519</v>
      </c>
      <c r="T6182" s="58">
        <v>5.4415381931562496</v>
      </c>
      <c r="U6182" s="58">
        <v>3.1888208866628327</v>
      </c>
      <c r="V6182" s="58">
        <v>5.1382646747286786</v>
      </c>
      <c r="W6182" s="58">
        <v>0.72491990219145686</v>
      </c>
      <c r="X6182" s="58">
        <v>0.60931358111304912</v>
      </c>
      <c r="Y6182" s="58">
        <v>0.8209697519386796</v>
      </c>
      <c r="Z6182" s="58">
        <v>0.95268484274813792</v>
      </c>
    </row>
    <row r="6183" spans="19:26" x14ac:dyDescent="0.2">
      <c r="S6183" s="58">
        <v>5.1165516966386297</v>
      </c>
      <c r="T6183" s="58">
        <v>10.458839807623711</v>
      </c>
      <c r="U6183" s="58">
        <v>6.1343351617822304</v>
      </c>
      <c r="V6183" s="58">
        <v>12.06067318186544</v>
      </c>
      <c r="W6183" s="58">
        <v>0.79195728908728447</v>
      </c>
      <c r="X6183" s="58">
        <v>0.65892315942424973</v>
      </c>
      <c r="Y6183" s="58">
        <v>0.86457885108829913</v>
      </c>
      <c r="Z6183" s="58">
        <v>0.91420617561685968</v>
      </c>
    </row>
    <row r="6184" spans="19:26" x14ac:dyDescent="0.2">
      <c r="S6184" s="58">
        <v>3.8951201742086399</v>
      </c>
      <c r="T6184" s="58">
        <v>6.2741751971303366</v>
      </c>
      <c r="U6184" s="58">
        <v>3.769149547821796</v>
      </c>
      <c r="V6184" s="58">
        <v>6.2887976816793838</v>
      </c>
      <c r="W6184" s="58">
        <v>0.82394099905999019</v>
      </c>
      <c r="X6184" s="58">
        <v>0.61226567126957521</v>
      </c>
      <c r="Y6184" s="58">
        <v>0.89023189448808793</v>
      </c>
      <c r="Z6184" s="58">
        <v>0.93702971845364891</v>
      </c>
    </row>
    <row r="6185" spans="19:26" x14ac:dyDescent="0.2">
      <c r="S6185" s="58">
        <v>6.4333051375617405</v>
      </c>
      <c r="T6185" s="58">
        <v>16.850588131085836</v>
      </c>
      <c r="U6185" s="58">
        <v>5.920436283272835</v>
      </c>
      <c r="V6185" s="58">
        <v>18.949155992648258</v>
      </c>
      <c r="W6185" s="58">
        <v>0.71054946179744793</v>
      </c>
      <c r="X6185" s="58">
        <v>0.72780393847663027</v>
      </c>
      <c r="Y6185" s="58">
        <v>0.82482655554355877</v>
      </c>
      <c r="Z6185" s="58">
        <v>0.90515181021611446</v>
      </c>
    </row>
    <row r="6186" spans="19:26" x14ac:dyDescent="0.2">
      <c r="S6186" s="58">
        <v>4.9477833225199372</v>
      </c>
      <c r="T6186" s="58">
        <v>9.4537170783643223</v>
      </c>
      <c r="U6186" s="58">
        <v>4.422620312728279</v>
      </c>
      <c r="V6186" s="58">
        <v>7.7309424171244414</v>
      </c>
      <c r="W6186" s="58">
        <v>0.73174994779433622</v>
      </c>
      <c r="X6186" s="58">
        <v>0.75973035178858439</v>
      </c>
      <c r="Y6186" s="58">
        <v>0.83519310548947445</v>
      </c>
      <c r="Z6186" s="58">
        <v>0.93414660263188409</v>
      </c>
    </row>
    <row r="6187" spans="19:26" x14ac:dyDescent="0.2">
      <c r="S6187" s="58">
        <v>3.8190430145136642</v>
      </c>
      <c r="T6187" s="58">
        <v>6.2215663965482699</v>
      </c>
      <c r="U6187" s="58">
        <v>3.9773694977696943</v>
      </c>
      <c r="V6187" s="58">
        <v>5.4581398923320315</v>
      </c>
      <c r="W6187" s="58">
        <v>0.80049469151969466</v>
      </c>
      <c r="X6187" s="58">
        <v>0.65107114050669002</v>
      </c>
      <c r="Y6187" s="58">
        <v>0.83099893792267954</v>
      </c>
      <c r="Z6187" s="58">
        <v>0.93406583484668759</v>
      </c>
    </row>
    <row r="6188" spans="19:26" x14ac:dyDescent="0.2">
      <c r="S6188" s="58">
        <v>4.0134250578432855</v>
      </c>
      <c r="T6188" s="58">
        <v>6.7293150765189402</v>
      </c>
      <c r="U6188" s="58">
        <v>3.4733021979474401</v>
      </c>
      <c r="V6188" s="58">
        <v>4.7810430711539107</v>
      </c>
      <c r="W6188" s="58">
        <v>0.76085535843593233</v>
      </c>
      <c r="X6188" s="58">
        <v>0.67528413234171114</v>
      </c>
      <c r="Y6188" s="58">
        <v>0.81073847146778433</v>
      </c>
      <c r="Z6188" s="58">
        <v>0.9346519114721682</v>
      </c>
    </row>
    <row r="6189" spans="19:26" x14ac:dyDescent="0.2">
      <c r="S6189" s="58">
        <v>4.2385434600383407</v>
      </c>
      <c r="T6189" s="58">
        <v>7.6832505312304358</v>
      </c>
      <c r="U6189" s="58">
        <v>4.654891768867234</v>
      </c>
      <c r="V6189" s="58">
        <v>10.496541153584932</v>
      </c>
      <c r="W6189" s="58">
        <v>0.82500091634707462</v>
      </c>
      <c r="X6189" s="58">
        <v>0.65575988522515172</v>
      </c>
      <c r="Y6189" s="58">
        <v>0.82341684723667841</v>
      </c>
      <c r="Z6189" s="58">
        <v>0.917410997241072</v>
      </c>
    </row>
    <row r="6190" spans="19:26" x14ac:dyDescent="0.2">
      <c r="S6190" s="58">
        <v>5.1093463814744657</v>
      </c>
      <c r="T6190" s="58">
        <v>10.436589379076327</v>
      </c>
      <c r="U6190" s="58">
        <v>5.6540113480764846</v>
      </c>
      <c r="V6190" s="58">
        <v>13.231166373911183</v>
      </c>
      <c r="W6190" s="58">
        <v>0.73549770741189713</v>
      </c>
      <c r="X6190" s="58">
        <v>0.53721693552067773</v>
      </c>
      <c r="Y6190" s="58">
        <v>0.81362853487886144</v>
      </c>
      <c r="Z6190" s="58">
        <v>0.90382137344425684</v>
      </c>
    </row>
    <row r="6191" spans="19:26" x14ac:dyDescent="0.2">
      <c r="S6191" s="58">
        <v>4.1083975316284098</v>
      </c>
      <c r="T6191" s="58">
        <v>7.3659663475321038</v>
      </c>
      <c r="U6191" s="58">
        <v>4.7884720525955515</v>
      </c>
      <c r="V6191" s="58">
        <v>8.5449661323638626</v>
      </c>
      <c r="W6191" s="58">
        <v>0.80776301853389387</v>
      </c>
      <c r="X6191" s="58">
        <v>0.69898288885020532</v>
      </c>
      <c r="Y6191" s="58">
        <v>0.79296671806081376</v>
      </c>
      <c r="Z6191" s="58">
        <v>0.91974672399646473</v>
      </c>
    </row>
    <row r="6192" spans="19:26" x14ac:dyDescent="0.2">
      <c r="S6192" s="58">
        <v>6.1915919420509997</v>
      </c>
      <c r="T6192" s="58">
        <v>17.684552506996674</v>
      </c>
      <c r="U6192" s="58">
        <v>6.0309200769542999</v>
      </c>
      <c r="V6192" s="58">
        <v>16.583617815809831</v>
      </c>
      <c r="W6192" s="58">
        <v>0.82140553124450533</v>
      </c>
      <c r="X6192" s="58">
        <v>0.67096924388208834</v>
      </c>
      <c r="Y6192" s="58">
        <v>0.85879720592060538</v>
      </c>
      <c r="Z6192" s="58">
        <v>0.89381147400845018</v>
      </c>
    </row>
    <row r="6193" spans="19:26" x14ac:dyDescent="0.2">
      <c r="S6193" s="58">
        <v>3.6578787514154736</v>
      </c>
      <c r="T6193" s="58">
        <v>5.8501791929984934</v>
      </c>
      <c r="U6193" s="58">
        <v>3.3280052643502818</v>
      </c>
      <c r="V6193" s="58">
        <v>5.1903844304642908</v>
      </c>
      <c r="W6193" s="58">
        <v>0.76992045353451277</v>
      </c>
      <c r="X6193" s="58">
        <v>0.66087104233754046</v>
      </c>
      <c r="Y6193" s="58">
        <v>0.79037262267012587</v>
      </c>
      <c r="Z6193" s="58">
        <v>0.93477494430632069</v>
      </c>
    </row>
    <row r="6194" spans="19:26" x14ac:dyDescent="0.2">
      <c r="S6194" s="58">
        <v>3.5811504029071419</v>
      </c>
      <c r="T6194" s="58">
        <v>5.8293959049287922</v>
      </c>
      <c r="U6194" s="58">
        <v>3.4775176628590443</v>
      </c>
      <c r="V6194" s="58">
        <v>5.1377550869698938</v>
      </c>
      <c r="W6194" s="58">
        <v>0.81436628041477099</v>
      </c>
      <c r="X6194" s="58">
        <v>0.67296767403530655</v>
      </c>
      <c r="Y6194" s="58">
        <v>0.77508141687594312</v>
      </c>
      <c r="Z6194" s="58">
        <v>0.92455967987230958</v>
      </c>
    </row>
    <row r="6195" spans="19:26" x14ac:dyDescent="0.2">
      <c r="S6195" s="58">
        <v>6.9738493826123884</v>
      </c>
      <c r="T6195" s="58">
        <v>28.785706358424605</v>
      </c>
      <c r="U6195" s="58">
        <v>6.5280085589372572</v>
      </c>
      <c r="V6195" s="58">
        <v>21.036854133016782</v>
      </c>
      <c r="W6195" s="58">
        <v>0.74092709047824323</v>
      </c>
      <c r="X6195" s="58">
        <v>0.68016257935464608</v>
      </c>
      <c r="Y6195" s="58">
        <v>0.77697937399028383</v>
      </c>
      <c r="Z6195" s="58">
        <v>0.88347685339492887</v>
      </c>
    </row>
    <row r="6196" spans="19:26" x14ac:dyDescent="0.2">
      <c r="S6196" s="58">
        <v>4.3486462292091348</v>
      </c>
      <c r="T6196" s="58">
        <v>7.4281726506697652</v>
      </c>
      <c r="U6196" s="58">
        <v>4.8032517455236583</v>
      </c>
      <c r="V6196" s="58">
        <v>7.2252131788434539</v>
      </c>
      <c r="W6196" s="58">
        <v>0.71991806621096288</v>
      </c>
      <c r="X6196" s="58">
        <v>0.50418994053676391</v>
      </c>
      <c r="Y6196" s="58">
        <v>0.82371298859119035</v>
      </c>
      <c r="Z6196" s="58">
        <v>0.91827691380424459</v>
      </c>
    </row>
    <row r="6197" spans="19:26" x14ac:dyDescent="0.2">
      <c r="S6197" s="58">
        <v>4.2867420330345807</v>
      </c>
      <c r="T6197" s="58">
        <v>7.5880938990381974</v>
      </c>
      <c r="U6197" s="58">
        <v>3.7660837992540284</v>
      </c>
      <c r="V6197" s="58">
        <v>4.7659280655750731</v>
      </c>
      <c r="W6197" s="58">
        <v>0.80097022525563855</v>
      </c>
      <c r="X6197" s="58">
        <v>0.68360692980982729</v>
      </c>
      <c r="Y6197" s="58">
        <v>0.84278685209282655</v>
      </c>
      <c r="Z6197" s="58">
        <v>0.92804274737849668</v>
      </c>
    </row>
    <row r="6198" spans="19:26" x14ac:dyDescent="0.2">
      <c r="S6198" s="58">
        <v>3.8348196142192914</v>
      </c>
      <c r="T6198" s="58">
        <v>5.9098011213435253</v>
      </c>
      <c r="U6198" s="58">
        <v>3.4941861365926439</v>
      </c>
      <c r="V6198" s="58">
        <v>5.980537184590772</v>
      </c>
      <c r="W6198" s="58">
        <v>0.68181829902088553</v>
      </c>
      <c r="X6198" s="58">
        <v>0.60713519158295592</v>
      </c>
      <c r="Y6198" s="58">
        <v>0.80605228097171744</v>
      </c>
      <c r="Z6198" s="58">
        <v>0.95457069286390872</v>
      </c>
    </row>
    <row r="6199" spans="19:26" x14ac:dyDescent="0.2">
      <c r="S6199" s="58">
        <v>4.6269848903500552</v>
      </c>
      <c r="T6199" s="58">
        <v>7.8477680779519519</v>
      </c>
      <c r="U6199" s="58">
        <v>5.3557081535436168</v>
      </c>
      <c r="V6199" s="58">
        <v>9.3294734735548523</v>
      </c>
      <c r="W6199" s="58">
        <v>0.71956657543067704</v>
      </c>
      <c r="X6199" s="58">
        <v>0.68651622935421885</v>
      </c>
      <c r="Y6199" s="58">
        <v>0.88604305756338686</v>
      </c>
      <c r="Z6199" s="58">
        <v>0.9545106508203145</v>
      </c>
    </row>
    <row r="6200" spans="19:26" x14ac:dyDescent="0.2">
      <c r="S6200" s="58">
        <v>7.6190097206046508</v>
      </c>
      <c r="T6200" s="58">
        <v>40.381866398194617</v>
      </c>
      <c r="U6200" s="58">
        <v>6.9848930997340011</v>
      </c>
      <c r="V6200" s="58">
        <v>31.054519623128396</v>
      </c>
      <c r="W6200" s="58">
        <v>0.76533130380172343</v>
      </c>
      <c r="X6200" s="58">
        <v>0.72869229982825567</v>
      </c>
      <c r="Y6200" s="58">
        <v>0.81125985679351942</v>
      </c>
      <c r="Z6200" s="58">
        <v>0.88100752997374387</v>
      </c>
    </row>
    <row r="6201" spans="19:26" x14ac:dyDescent="0.2">
      <c r="S6201" s="58">
        <v>3.7678617131433825</v>
      </c>
      <c r="T6201" s="58">
        <v>6.0707147812548587</v>
      </c>
      <c r="U6201" s="58">
        <v>3.8777461696120454</v>
      </c>
      <c r="V6201" s="58">
        <v>6.5849583031458865</v>
      </c>
      <c r="W6201" s="58">
        <v>0.79769371094283725</v>
      </c>
      <c r="X6201" s="58">
        <v>0.68059545345689154</v>
      </c>
      <c r="Y6201" s="58">
        <v>0.83073659681928669</v>
      </c>
      <c r="Z6201" s="58">
        <v>0.93994379550079465</v>
      </c>
    </row>
    <row r="6202" spans="19:26" x14ac:dyDescent="0.2">
      <c r="S6202" s="58">
        <v>3.8225466448099921</v>
      </c>
      <c r="T6202" s="58">
        <v>6.3442261359752363</v>
      </c>
      <c r="U6202" s="58">
        <v>4.1221433350272543</v>
      </c>
      <c r="V6202" s="58">
        <v>6.6615636439817232</v>
      </c>
      <c r="W6202" s="58">
        <v>0.85991861498961641</v>
      </c>
      <c r="X6202" s="58">
        <v>0.73279107288087719</v>
      </c>
      <c r="Y6202" s="58">
        <v>0.84857836109709561</v>
      </c>
      <c r="Z6202" s="58">
        <v>0.93628248581131412</v>
      </c>
    </row>
    <row r="6203" spans="19:26" x14ac:dyDescent="0.2">
      <c r="S6203" s="58">
        <v>5.722103859072714</v>
      </c>
      <c r="T6203" s="58">
        <v>13.18151760204557</v>
      </c>
      <c r="U6203" s="58">
        <v>6.3641359667682629</v>
      </c>
      <c r="V6203" s="58">
        <v>16.577375746501591</v>
      </c>
      <c r="W6203" s="58">
        <v>0.71999607279063316</v>
      </c>
      <c r="X6203" s="58">
        <v>0.57401610768364009</v>
      </c>
      <c r="Y6203" s="58">
        <v>0.8115997291868684</v>
      </c>
      <c r="Z6203" s="58">
        <v>0.90052800579886239</v>
      </c>
    </row>
    <row r="6204" spans="19:26" x14ac:dyDescent="0.2">
      <c r="S6204" s="58">
        <v>4.9541403133827417</v>
      </c>
      <c r="T6204" s="58">
        <v>9.1802307728096793</v>
      </c>
      <c r="U6204" s="58">
        <v>4.5553401165548184</v>
      </c>
      <c r="V6204" s="58">
        <v>8.4655276722629864</v>
      </c>
      <c r="W6204" s="58">
        <v>0.7281788343010337</v>
      </c>
      <c r="X6204" s="58">
        <v>0.70822626952873247</v>
      </c>
      <c r="Y6204" s="58">
        <v>0.85973664489659996</v>
      </c>
      <c r="Z6204" s="58">
        <v>0.93682718397476705</v>
      </c>
    </row>
    <row r="6205" spans="19:26" x14ac:dyDescent="0.2">
      <c r="S6205" s="58">
        <v>5.5969930398148646</v>
      </c>
      <c r="T6205" s="58">
        <v>14.310786757452847</v>
      </c>
      <c r="U6205" s="58">
        <v>6.5792745704603854</v>
      </c>
      <c r="V6205" s="58">
        <v>18.799736234815168</v>
      </c>
      <c r="W6205" s="58">
        <v>0.82860892790905738</v>
      </c>
      <c r="X6205" s="58">
        <v>0.60243437695320534</v>
      </c>
      <c r="Y6205" s="58">
        <v>0.82923876127308283</v>
      </c>
      <c r="Z6205" s="58">
        <v>0.89271902115644752</v>
      </c>
    </row>
    <row r="6206" spans="19:26" x14ac:dyDescent="0.2">
      <c r="S6206" s="58">
        <v>7.1976808175355735</v>
      </c>
      <c r="T6206" s="58">
        <v>38.918378928920575</v>
      </c>
      <c r="U6206" s="58">
        <v>7.2037127726158552</v>
      </c>
      <c r="V6206" s="58">
        <v>70.797753061501439</v>
      </c>
      <c r="W6206" s="58">
        <v>0.80691231831993138</v>
      </c>
      <c r="X6206" s="58">
        <v>0.77842287470750327</v>
      </c>
      <c r="Y6206" s="58">
        <v>0.79876335460328762</v>
      </c>
      <c r="Z6206" s="58">
        <v>0.88037152412193731</v>
      </c>
    </row>
    <row r="6207" spans="19:26" x14ac:dyDescent="0.2">
      <c r="S6207" s="58">
        <v>3.7789436125249418</v>
      </c>
      <c r="T6207" s="58">
        <v>6.1834382513559847</v>
      </c>
      <c r="U6207" s="58">
        <v>3.8247786722489314</v>
      </c>
      <c r="V6207" s="58">
        <v>6.0821557129559434</v>
      </c>
      <c r="W6207" s="58">
        <v>0.76484299220599883</v>
      </c>
      <c r="X6207" s="58">
        <v>0.67507371572807173</v>
      </c>
      <c r="Y6207" s="58">
        <v>0.78787525898806188</v>
      </c>
      <c r="Z6207" s="58">
        <v>0.93322673703281489</v>
      </c>
    </row>
    <row r="6208" spans="19:26" x14ac:dyDescent="0.2">
      <c r="S6208" s="58">
        <v>4.9339825426091934</v>
      </c>
      <c r="T6208" s="58">
        <v>9.3332172772689379</v>
      </c>
      <c r="U6208" s="58">
        <v>5.3819031231446086</v>
      </c>
      <c r="V6208" s="58">
        <v>10.889391987452278</v>
      </c>
      <c r="W6208" s="58">
        <v>0.69804284079483658</v>
      </c>
      <c r="X6208" s="58">
        <v>0.69945113627601041</v>
      </c>
      <c r="Y6208" s="58">
        <v>0.80777845722949249</v>
      </c>
      <c r="Z6208" s="58">
        <v>0.93000320893079536</v>
      </c>
    </row>
    <row r="6209" spans="19:26" x14ac:dyDescent="0.2">
      <c r="S6209" s="58">
        <v>5.0348591883975464</v>
      </c>
      <c r="T6209" s="58">
        <v>9.8197715191713506</v>
      </c>
      <c r="U6209" s="58">
        <v>5.2132155025757667</v>
      </c>
      <c r="V6209" s="58">
        <v>9.180155281010741</v>
      </c>
      <c r="W6209" s="58">
        <v>0.72334018018090351</v>
      </c>
      <c r="X6209" s="58">
        <v>0.61221655985775081</v>
      </c>
      <c r="Y6209" s="58">
        <v>0.82445092798893704</v>
      </c>
      <c r="Z6209" s="58">
        <v>0.91660610805101661</v>
      </c>
    </row>
    <row r="6210" spans="19:26" x14ac:dyDescent="0.2">
      <c r="S6210" s="58">
        <v>3.4046017215712836</v>
      </c>
      <c r="T6210" s="58">
        <v>5.1518794873854352</v>
      </c>
      <c r="U6210" s="58">
        <v>3.4515994924221887</v>
      </c>
      <c r="V6210" s="58">
        <v>4.8171179486931646</v>
      </c>
      <c r="W6210" s="58">
        <v>0.8292761432727912</v>
      </c>
      <c r="X6210" s="58">
        <v>0.57956216955300421</v>
      </c>
      <c r="Y6210" s="58">
        <v>0.84709212315700944</v>
      </c>
      <c r="Z6210" s="58">
        <v>0.93535276593022665</v>
      </c>
    </row>
    <row r="6211" spans="19:26" x14ac:dyDescent="0.2">
      <c r="S6211" s="58">
        <v>5.6595464978757768</v>
      </c>
      <c r="T6211" s="58">
        <v>13.928332633192603</v>
      </c>
      <c r="U6211" s="58">
        <v>6.1931521684009487</v>
      </c>
      <c r="V6211" s="58">
        <v>17.629764006829529</v>
      </c>
      <c r="W6211" s="58">
        <v>0.74824523109176044</v>
      </c>
      <c r="X6211" s="58">
        <v>0.67908589760368909</v>
      </c>
      <c r="Y6211" s="58">
        <v>0.79606995695865801</v>
      </c>
      <c r="Z6211" s="58">
        <v>0.90044761365638515</v>
      </c>
    </row>
    <row r="6212" spans="19:26" x14ac:dyDescent="0.2">
      <c r="S6212" s="58">
        <v>3.9583783586692012</v>
      </c>
      <c r="T6212" s="58">
        <v>6.3771106379289897</v>
      </c>
      <c r="U6212" s="58">
        <v>3.9782228717195998</v>
      </c>
      <c r="V6212" s="58">
        <v>7.2170042568645529</v>
      </c>
      <c r="W6212" s="58">
        <v>0.7535773217415892</v>
      </c>
      <c r="X6212" s="58">
        <v>0.6258550358341628</v>
      </c>
      <c r="Y6212" s="58">
        <v>0.84345508300982619</v>
      </c>
      <c r="Z6212" s="58">
        <v>0.94170541065006996</v>
      </c>
    </row>
    <row r="6213" spans="19:26" x14ac:dyDescent="0.2">
      <c r="S6213" s="58">
        <v>4.0515998630999226</v>
      </c>
      <c r="T6213" s="58">
        <v>6.793308666324978</v>
      </c>
      <c r="U6213" s="58">
        <v>4.4836554172219794</v>
      </c>
      <c r="V6213" s="58">
        <v>7.0375751863721216</v>
      </c>
      <c r="W6213" s="58">
        <v>0.79819413697115427</v>
      </c>
      <c r="X6213" s="58">
        <v>0.6096118308538504</v>
      </c>
      <c r="Y6213" s="58">
        <v>0.85076427769412566</v>
      </c>
      <c r="Z6213" s="58">
        <v>0.92816698192007652</v>
      </c>
    </row>
    <row r="6214" spans="19:26" x14ac:dyDescent="0.2">
      <c r="S6214" s="58">
        <v>3.1639856865236475</v>
      </c>
      <c r="T6214" s="58">
        <v>4.6892532816292603</v>
      </c>
      <c r="U6214" s="58">
        <v>2.7970544309714698</v>
      </c>
      <c r="V6214" s="58">
        <v>4.3421860474742289</v>
      </c>
      <c r="W6214" s="58">
        <v>0.86933077599230357</v>
      </c>
      <c r="X6214" s="58">
        <v>0.58878151540486112</v>
      </c>
      <c r="Y6214" s="58">
        <v>0.82391955654378046</v>
      </c>
      <c r="Z6214" s="58">
        <v>0.93103979080774557</v>
      </c>
    </row>
    <row r="6215" spans="19:26" x14ac:dyDescent="0.2">
      <c r="S6215" s="58">
        <v>3.720206345896091</v>
      </c>
      <c r="T6215" s="58">
        <v>6.1284072240534284</v>
      </c>
      <c r="U6215" s="58">
        <v>4.0054290106317127</v>
      </c>
      <c r="V6215" s="58">
        <v>5.9371741662230813</v>
      </c>
      <c r="W6215" s="58">
        <v>0.82248084735350024</v>
      </c>
      <c r="X6215" s="58">
        <v>0.64348588430206832</v>
      </c>
      <c r="Y6215" s="58">
        <v>0.80356067768178308</v>
      </c>
      <c r="Z6215" s="58">
        <v>0.92423119266823928</v>
      </c>
    </row>
    <row r="6216" spans="19:26" x14ac:dyDescent="0.2">
      <c r="S6216" s="58">
        <v>3.1805122563964008</v>
      </c>
      <c r="T6216" s="58">
        <v>4.5924052076679347</v>
      </c>
      <c r="U6216" s="58">
        <v>2.9281924347631874</v>
      </c>
      <c r="V6216" s="58">
        <v>3.7768072223798894</v>
      </c>
      <c r="W6216" s="58">
        <v>0.7550873542458616</v>
      </c>
      <c r="X6216" s="58">
        <v>0.59126639071053932</v>
      </c>
      <c r="Y6216" s="58">
        <v>0.80384043771013813</v>
      </c>
      <c r="Z6216" s="58">
        <v>0.94959438481144354</v>
      </c>
    </row>
    <row r="6217" spans="19:26" x14ac:dyDescent="0.2">
      <c r="S6217" s="58">
        <v>4.7964008998836309</v>
      </c>
      <c r="T6217" s="58">
        <v>9.7968161325893082</v>
      </c>
      <c r="U6217" s="58">
        <v>5.5284852357364969</v>
      </c>
      <c r="V6217" s="58">
        <v>12.923044814964728</v>
      </c>
      <c r="W6217" s="58">
        <v>0.84948011290567904</v>
      </c>
      <c r="X6217" s="58">
        <v>0.63617103157649368</v>
      </c>
      <c r="Y6217" s="58">
        <v>0.84978354652147203</v>
      </c>
      <c r="Z6217" s="58">
        <v>0.90674912853862577</v>
      </c>
    </row>
    <row r="6218" spans="19:26" x14ac:dyDescent="0.2">
      <c r="S6218" s="58">
        <v>3.4133057437847159</v>
      </c>
      <c r="T6218" s="58">
        <v>5.3692061161145066</v>
      </c>
      <c r="U6218" s="58">
        <v>3.9050735079372902</v>
      </c>
      <c r="V6218" s="58">
        <v>5.2752743581186801</v>
      </c>
      <c r="W6218" s="58">
        <v>0.84032065225115549</v>
      </c>
      <c r="X6218" s="58">
        <v>0.70163117554263577</v>
      </c>
      <c r="Y6218" s="58">
        <v>0.78859949608664681</v>
      </c>
      <c r="Z6218" s="58">
        <v>0.9319651180162839</v>
      </c>
    </row>
    <row r="6219" spans="19:26" x14ac:dyDescent="0.2">
      <c r="S6219" s="58">
        <v>4.7362385099416517</v>
      </c>
      <c r="T6219" s="58">
        <v>9.4191176486562203</v>
      </c>
      <c r="U6219" s="58">
        <v>4.4425917150594003</v>
      </c>
      <c r="V6219" s="58">
        <v>9.5941086849314416</v>
      </c>
      <c r="W6219" s="58">
        <v>0.83125911286312693</v>
      </c>
      <c r="X6219" s="58">
        <v>0.55119725648165119</v>
      </c>
      <c r="Y6219" s="58">
        <v>0.84714162992375419</v>
      </c>
      <c r="Z6219" s="58">
        <v>0.90291178760609403</v>
      </c>
    </row>
    <row r="6220" spans="19:26" x14ac:dyDescent="0.2">
      <c r="S6220" s="58">
        <v>3.8872175279219325</v>
      </c>
      <c r="T6220" s="58">
        <v>6.5362347722752583</v>
      </c>
      <c r="U6220" s="58">
        <v>4.0291992063419091</v>
      </c>
      <c r="V6220" s="58">
        <v>7.9323740321901468</v>
      </c>
      <c r="W6220" s="58">
        <v>0.84249699922702781</v>
      </c>
      <c r="X6220" s="58">
        <v>0.78842081507691397</v>
      </c>
      <c r="Y6220" s="58">
        <v>0.83648207638005978</v>
      </c>
      <c r="Z6220" s="58">
        <v>0.9403884497752929</v>
      </c>
    </row>
    <row r="6221" spans="19:26" x14ac:dyDescent="0.2">
      <c r="S6221" s="58">
        <v>4.3467313762435689</v>
      </c>
      <c r="T6221" s="58">
        <v>8.2304221732273373</v>
      </c>
      <c r="U6221" s="58">
        <v>3.9725132940293473</v>
      </c>
      <c r="V6221" s="58">
        <v>10.239156686398351</v>
      </c>
      <c r="W6221" s="58">
        <v>0.83310711104805102</v>
      </c>
      <c r="X6221" s="58">
        <v>0.66840355285758946</v>
      </c>
      <c r="Y6221" s="58">
        <v>0.80991469743786959</v>
      </c>
      <c r="Z6221" s="58">
        <v>0.91205332554823682</v>
      </c>
    </row>
    <row r="6222" spans="19:26" x14ac:dyDescent="0.2">
      <c r="S6222" s="58">
        <v>5.5456533853219758</v>
      </c>
      <c r="T6222" s="58">
        <v>12.325119280416555</v>
      </c>
      <c r="U6222" s="58">
        <v>5.832912251945527</v>
      </c>
      <c r="V6222" s="58">
        <v>13.990680112679001</v>
      </c>
      <c r="W6222" s="58">
        <v>0.76434289200357763</v>
      </c>
      <c r="X6222" s="58">
        <v>0.70138806707461598</v>
      </c>
      <c r="Y6222" s="58">
        <v>0.84929087949702653</v>
      </c>
      <c r="Z6222" s="58">
        <v>0.91181390479685953</v>
      </c>
    </row>
    <row r="6223" spans="19:26" x14ac:dyDescent="0.2">
      <c r="S6223" s="58">
        <v>5.2994112478295081</v>
      </c>
      <c r="T6223" s="58">
        <v>13.497480880044403</v>
      </c>
      <c r="U6223" s="58">
        <v>6.2526625248749035</v>
      </c>
      <c r="V6223" s="58">
        <v>15.028673077770828</v>
      </c>
      <c r="W6223" s="58">
        <v>0.84561222120905355</v>
      </c>
      <c r="X6223" s="58">
        <v>0.67426803357863241</v>
      </c>
      <c r="Y6223" s="58">
        <v>0.79512214954881544</v>
      </c>
      <c r="Z6223" s="58">
        <v>0.89329212198827213</v>
      </c>
    </row>
    <row r="6224" spans="19:26" x14ac:dyDescent="0.2">
      <c r="S6224" s="58">
        <v>4.8356414594461352</v>
      </c>
      <c r="T6224" s="58">
        <v>9.0247508074841107</v>
      </c>
      <c r="U6224" s="58">
        <v>5.6948756263753637</v>
      </c>
      <c r="V6224" s="58">
        <v>12.619734800993561</v>
      </c>
      <c r="W6224" s="58">
        <v>0.70256808642827329</v>
      </c>
      <c r="X6224" s="58">
        <v>0.70579922811059159</v>
      </c>
      <c r="Y6224" s="58">
        <v>0.80802005927445564</v>
      </c>
      <c r="Z6224" s="58">
        <v>0.93172722380338391</v>
      </c>
    </row>
    <row r="6225" spans="19:26" x14ac:dyDescent="0.2">
      <c r="S6225" s="58">
        <v>4.924392853094723</v>
      </c>
      <c r="T6225" s="58">
        <v>9.1987632774446446</v>
      </c>
      <c r="U6225" s="58">
        <v>5.0338773059821147</v>
      </c>
      <c r="V6225" s="58">
        <v>10.216341720919692</v>
      </c>
      <c r="W6225" s="58">
        <v>0.73011293001421418</v>
      </c>
      <c r="X6225" s="58">
        <v>0.548306373082318</v>
      </c>
      <c r="Y6225" s="58">
        <v>0.84929004251613194</v>
      </c>
      <c r="Z6225" s="58">
        <v>0.91599550142733455</v>
      </c>
    </row>
    <row r="6226" spans="19:26" x14ac:dyDescent="0.2">
      <c r="S6226" s="58">
        <v>3.6400759332756727</v>
      </c>
      <c r="T6226" s="58">
        <v>5.9673981848758393</v>
      </c>
      <c r="U6226" s="58">
        <v>3.8550795827156654</v>
      </c>
      <c r="V6226" s="58">
        <v>5.8804720727215942</v>
      </c>
      <c r="W6226" s="58">
        <v>0.81676581080838218</v>
      </c>
      <c r="X6226" s="58">
        <v>0.73643040772650026</v>
      </c>
      <c r="Y6226" s="58">
        <v>0.78382122291679457</v>
      </c>
      <c r="Z6226" s="58">
        <v>0.9316082870542004</v>
      </c>
    </row>
    <row r="6227" spans="19:26" x14ac:dyDescent="0.2">
      <c r="S6227" s="58">
        <v>4.1969183202376827</v>
      </c>
      <c r="T6227" s="58">
        <v>7.041006931120668</v>
      </c>
      <c r="U6227" s="58">
        <v>3.7480700830253588</v>
      </c>
      <c r="V6227" s="58">
        <v>6.0786002479716759</v>
      </c>
      <c r="W6227" s="58">
        <v>0.74579564296739931</v>
      </c>
      <c r="X6227" s="58">
        <v>0.62844375750963521</v>
      </c>
      <c r="Y6227" s="58">
        <v>0.83807661113292531</v>
      </c>
      <c r="Z6227" s="58">
        <v>0.93565416607354435</v>
      </c>
    </row>
    <row r="6228" spans="19:26" x14ac:dyDescent="0.2">
      <c r="S6228" s="58">
        <v>3.689664513645778</v>
      </c>
      <c r="T6228" s="58">
        <v>6.0600819449231658</v>
      </c>
      <c r="U6228" s="58">
        <v>3.4249669284393538</v>
      </c>
      <c r="V6228" s="58">
        <v>5.2432295853257136</v>
      </c>
      <c r="W6228" s="58">
        <v>0.82021639384937395</v>
      </c>
      <c r="X6228" s="58">
        <v>0.53785451908782023</v>
      </c>
      <c r="Y6228" s="58">
        <v>0.79746792898779995</v>
      </c>
      <c r="Z6228" s="58">
        <v>0.91255474454544783</v>
      </c>
    </row>
    <row r="6229" spans="19:26" x14ac:dyDescent="0.2">
      <c r="S6229" s="58">
        <v>5.1272664591527217</v>
      </c>
      <c r="T6229" s="58">
        <v>10.178273738306551</v>
      </c>
      <c r="U6229" s="58">
        <v>5.6280542185955529</v>
      </c>
      <c r="V6229" s="58">
        <v>10.213196390272158</v>
      </c>
      <c r="W6229" s="58">
        <v>0.75797402036796013</v>
      </c>
      <c r="X6229" s="58">
        <v>0.68872968459884665</v>
      </c>
      <c r="Y6229" s="58">
        <v>0.85887675415819509</v>
      </c>
      <c r="Z6229" s="58">
        <v>0.92236916647310618</v>
      </c>
    </row>
    <row r="6230" spans="19:26" x14ac:dyDescent="0.2">
      <c r="S6230" s="58">
        <v>4.1386950543551544</v>
      </c>
      <c r="T6230" s="58">
        <v>7.5048919676163086</v>
      </c>
      <c r="U6230" s="58">
        <v>4.6359284882325289</v>
      </c>
      <c r="V6230" s="58">
        <v>7.0492259475670469</v>
      </c>
      <c r="W6230" s="58">
        <v>0.87923858116741949</v>
      </c>
      <c r="X6230" s="58">
        <v>0.80012752614595517</v>
      </c>
      <c r="Y6230" s="58">
        <v>0.83450870366303542</v>
      </c>
      <c r="Z6230" s="58">
        <v>0.92655397890556512</v>
      </c>
    </row>
    <row r="6231" spans="19:26" x14ac:dyDescent="0.2">
      <c r="S6231" s="58">
        <v>4.6719808124424693</v>
      </c>
      <c r="T6231" s="58">
        <v>8.7012628779702883</v>
      </c>
      <c r="U6231" s="58">
        <v>5.1986522955595298</v>
      </c>
      <c r="V6231" s="58">
        <v>9.3458436835499441</v>
      </c>
      <c r="W6231" s="58">
        <v>0.77923852665438986</v>
      </c>
      <c r="X6231" s="58">
        <v>0.66681916223735715</v>
      </c>
      <c r="Y6231" s="58">
        <v>0.8528797496184497</v>
      </c>
      <c r="Z6231" s="58">
        <v>0.92404763790049271</v>
      </c>
    </row>
    <row r="6232" spans="19:26" x14ac:dyDescent="0.2">
      <c r="S6232" s="58">
        <v>4.291575513102206</v>
      </c>
      <c r="T6232" s="58">
        <v>7.5566885667970221</v>
      </c>
      <c r="U6232" s="58">
        <v>4.304685231354668</v>
      </c>
      <c r="V6232" s="58">
        <v>7.2452195321493811</v>
      </c>
      <c r="W6232" s="58">
        <v>0.78662045231141242</v>
      </c>
      <c r="X6232" s="58">
        <v>0.61177772361264726</v>
      </c>
      <c r="Y6232" s="58">
        <v>0.83814106328330562</v>
      </c>
      <c r="Z6232" s="58">
        <v>0.92190017582910544</v>
      </c>
    </row>
    <row r="6233" spans="19:26" x14ac:dyDescent="0.2">
      <c r="S6233" s="58">
        <v>4.0496218612701753</v>
      </c>
      <c r="T6233" s="58">
        <v>6.767237819839889</v>
      </c>
      <c r="U6233" s="58">
        <v>3.6107842197194686</v>
      </c>
      <c r="V6233" s="58">
        <v>5.8894707066020491</v>
      </c>
      <c r="W6233" s="58">
        <v>0.75812305239619404</v>
      </c>
      <c r="X6233" s="58">
        <v>0.66061794680592567</v>
      </c>
      <c r="Y6233" s="58">
        <v>0.82084144167236728</v>
      </c>
      <c r="Z6233" s="58">
        <v>0.93560918437509843</v>
      </c>
    </row>
    <row r="6234" spans="19:26" x14ac:dyDescent="0.2">
      <c r="S6234" s="58">
        <v>4.13347635185659</v>
      </c>
      <c r="T6234" s="58">
        <v>7.1517007726324202</v>
      </c>
      <c r="U6234" s="58">
        <v>3.4462873832565348</v>
      </c>
      <c r="V6234" s="58">
        <v>5.9520567303901615</v>
      </c>
      <c r="W6234" s="58">
        <v>0.79311229614381962</v>
      </c>
      <c r="X6234" s="58">
        <v>0.69068409601726755</v>
      </c>
      <c r="Y6234" s="58">
        <v>0.82718167610467153</v>
      </c>
      <c r="Z6234" s="58">
        <v>0.93035421714390165</v>
      </c>
    </row>
    <row r="6235" spans="19:26" x14ac:dyDescent="0.2">
      <c r="S6235" s="58">
        <v>3.3294177181504425</v>
      </c>
      <c r="T6235" s="58">
        <v>4.9617987370590626</v>
      </c>
      <c r="U6235" s="58">
        <v>3.2667434457226148</v>
      </c>
      <c r="V6235" s="58">
        <v>5.3203938845027308</v>
      </c>
      <c r="W6235" s="58">
        <v>0.7512513826761239</v>
      </c>
      <c r="X6235" s="58">
        <v>0.6476791564865666</v>
      </c>
      <c r="Y6235" s="58">
        <v>0.79059386201334791</v>
      </c>
      <c r="Z6235" s="58">
        <v>0.94926880553550963</v>
      </c>
    </row>
    <row r="6236" spans="19:26" x14ac:dyDescent="0.2">
      <c r="S6236" s="58">
        <v>6.1520583575036278</v>
      </c>
      <c r="T6236" s="58">
        <v>18.410511005156959</v>
      </c>
      <c r="U6236" s="58">
        <v>5.32578884584645</v>
      </c>
      <c r="V6236" s="58">
        <v>18.533372659806457</v>
      </c>
      <c r="W6236" s="58">
        <v>0.83464665504278845</v>
      </c>
      <c r="X6236" s="58">
        <v>0.74021713755884466</v>
      </c>
      <c r="Y6236" s="58">
        <v>0.84387583283864931</v>
      </c>
      <c r="Z6236" s="58">
        <v>0.89369975091664278</v>
      </c>
    </row>
    <row r="6237" spans="19:26" x14ac:dyDescent="0.2">
      <c r="S6237" s="58">
        <v>3.8642693908668524</v>
      </c>
      <c r="T6237" s="58">
        <v>6.3503513567326939</v>
      </c>
      <c r="U6237" s="58">
        <v>3.5526244190074037</v>
      </c>
      <c r="V6237" s="58">
        <v>6.0039687609917713</v>
      </c>
      <c r="W6237" s="58">
        <v>0.81325809582269748</v>
      </c>
      <c r="X6237" s="58">
        <v>0.63017040361026433</v>
      </c>
      <c r="Y6237" s="58">
        <v>0.84087354884476284</v>
      </c>
      <c r="Z6237" s="58">
        <v>0.93018862252575962</v>
      </c>
    </row>
    <row r="6238" spans="19:26" x14ac:dyDescent="0.2">
      <c r="S6238" s="58">
        <v>3.3462972957756834</v>
      </c>
      <c r="T6238" s="58">
        <v>5.1323008300111193</v>
      </c>
      <c r="U6238" s="58">
        <v>3.8350364922093276</v>
      </c>
      <c r="V6238" s="58">
        <v>5.3496499113147955</v>
      </c>
      <c r="W6238" s="58">
        <v>0.81211276270011989</v>
      </c>
      <c r="X6238" s="58">
        <v>0.77811677758835918</v>
      </c>
      <c r="Y6238" s="58">
        <v>0.79021092465500264</v>
      </c>
      <c r="Z6238" s="58">
        <v>0.94994384749233884</v>
      </c>
    </row>
    <row r="6239" spans="19:26" x14ac:dyDescent="0.2">
      <c r="S6239" s="58">
        <v>5.1940491171201089</v>
      </c>
      <c r="T6239" s="58">
        <v>10.106484473275076</v>
      </c>
      <c r="U6239" s="58">
        <v>5.2304682252492238</v>
      </c>
      <c r="V6239" s="58">
        <v>10.781753719697653</v>
      </c>
      <c r="W6239" s="58">
        <v>0.71412480216800089</v>
      </c>
      <c r="X6239" s="58">
        <v>0.62255277422197253</v>
      </c>
      <c r="Y6239" s="58">
        <v>0.84111582869152801</v>
      </c>
      <c r="Z6239" s="58">
        <v>0.9208740698391642</v>
      </c>
    </row>
    <row r="6240" spans="19:26" x14ac:dyDescent="0.2">
      <c r="S6240" s="58">
        <v>6.1037644507929123</v>
      </c>
      <c r="T6240" s="58">
        <v>15.712015355972945</v>
      </c>
      <c r="U6240" s="58">
        <v>6.0933051403102683</v>
      </c>
      <c r="V6240" s="58">
        <v>12.783854523993449</v>
      </c>
      <c r="W6240" s="58">
        <v>0.7635600867056126</v>
      </c>
      <c r="X6240" s="58">
        <v>0.70776054841012237</v>
      </c>
      <c r="Y6240" s="58">
        <v>0.84495828994437339</v>
      </c>
      <c r="Z6240" s="58">
        <v>0.9025785499069835</v>
      </c>
    </row>
    <row r="6241" spans="19:26" x14ac:dyDescent="0.2">
      <c r="S6241" s="58">
        <v>3.5757925291674861</v>
      </c>
      <c r="T6241" s="58">
        <v>5.6329408796983857</v>
      </c>
      <c r="U6241" s="58">
        <v>3.1876443917228685</v>
      </c>
      <c r="V6241" s="58">
        <v>4.9432280373892619</v>
      </c>
      <c r="W6241" s="58">
        <v>0.83206964313327481</v>
      </c>
      <c r="X6241" s="58">
        <v>0.61222272216917917</v>
      </c>
      <c r="Y6241" s="58">
        <v>0.83414832251233983</v>
      </c>
      <c r="Z6241" s="58">
        <v>0.93078027928629947</v>
      </c>
    </row>
    <row r="6242" spans="19:26" x14ac:dyDescent="0.2">
      <c r="S6242" s="58">
        <v>4.0197065357810073</v>
      </c>
      <c r="T6242" s="58">
        <v>6.6000554175664892</v>
      </c>
      <c r="U6242" s="58">
        <v>4.0747127654652662</v>
      </c>
      <c r="V6242" s="58">
        <v>6.5824910495810487</v>
      </c>
      <c r="W6242" s="58">
        <v>0.79194210725039027</v>
      </c>
      <c r="X6242" s="58">
        <v>0.67546337297360493</v>
      </c>
      <c r="Y6242" s="58">
        <v>0.8666984671998873</v>
      </c>
      <c r="Z6242" s="58">
        <v>0.94328080736541231</v>
      </c>
    </row>
    <row r="6243" spans="19:26" x14ac:dyDescent="0.2">
      <c r="S6243" s="58">
        <v>3.4277054740441235</v>
      </c>
      <c r="T6243" s="58">
        <v>5.2000706275878699</v>
      </c>
      <c r="U6243" s="58">
        <v>3.4370344184703834</v>
      </c>
      <c r="V6243" s="58">
        <v>4.1905827528785542</v>
      </c>
      <c r="W6243" s="58">
        <v>0.83087488050920122</v>
      </c>
      <c r="X6243" s="58">
        <v>0.56275287575884991</v>
      </c>
      <c r="Y6243" s="58">
        <v>0.8516183688829726</v>
      </c>
      <c r="Z6243" s="58">
        <v>0.93299581543333232</v>
      </c>
    </row>
    <row r="6244" spans="19:26" x14ac:dyDescent="0.2">
      <c r="S6244" s="58">
        <v>3.7782329055667998</v>
      </c>
      <c r="T6244" s="58">
        <v>6.2010779828837679</v>
      </c>
      <c r="U6244" s="58">
        <v>3.4537570331053979</v>
      </c>
      <c r="V6244" s="58">
        <v>5.5593461091035277</v>
      </c>
      <c r="W6244" s="58">
        <v>0.7849126515360777</v>
      </c>
      <c r="X6244" s="58">
        <v>0.68183124779217752</v>
      </c>
      <c r="Y6244" s="58">
        <v>0.79834558848414838</v>
      </c>
      <c r="Z6244" s="58">
        <v>0.93275648715314852</v>
      </c>
    </row>
    <row r="6245" spans="19:26" x14ac:dyDescent="0.2">
      <c r="S6245" s="58">
        <v>4.300597944863731</v>
      </c>
      <c r="T6245" s="58">
        <v>7.184021959308283</v>
      </c>
      <c r="U6245" s="58">
        <v>4.6281783058055925</v>
      </c>
      <c r="V6245" s="58">
        <v>6.1721501316741696</v>
      </c>
      <c r="W6245" s="58">
        <v>0.71785682857756605</v>
      </c>
      <c r="X6245" s="58">
        <v>0.62492965717850202</v>
      </c>
      <c r="Y6245" s="58">
        <v>0.83755315254204277</v>
      </c>
      <c r="Z6245" s="58">
        <v>0.94036234381997108</v>
      </c>
    </row>
    <row r="6246" spans="19:26" x14ac:dyDescent="0.2">
      <c r="S6246" s="58">
        <v>3.9544398373990162</v>
      </c>
      <c r="T6246" s="58">
        <v>6.7966336146987611</v>
      </c>
      <c r="U6246" s="58">
        <v>4.8156903092096366</v>
      </c>
      <c r="V6246" s="58">
        <v>7.967312223525048</v>
      </c>
      <c r="W6246" s="58">
        <v>0.80700716414200035</v>
      </c>
      <c r="X6246" s="58">
        <v>0.74438663041425357</v>
      </c>
      <c r="Y6246" s="58">
        <v>0.80179821346885793</v>
      </c>
      <c r="Z6246" s="58">
        <v>0.93068968119414885</v>
      </c>
    </row>
    <row r="6247" spans="19:26" x14ac:dyDescent="0.2">
      <c r="S6247" s="58">
        <v>5.3500643144551168</v>
      </c>
      <c r="T6247" s="58">
        <v>11.275844850532533</v>
      </c>
      <c r="U6247" s="58">
        <v>5.4837254030534108</v>
      </c>
      <c r="V6247" s="58">
        <v>10.428298689212351</v>
      </c>
      <c r="W6247" s="58">
        <v>0.74713745127882103</v>
      </c>
      <c r="X6247" s="58">
        <v>0.67627537252961301</v>
      </c>
      <c r="Y6247" s="58">
        <v>0.83903931743627191</v>
      </c>
      <c r="Z6247" s="58">
        <v>0.91462681897449127</v>
      </c>
    </row>
    <row r="6248" spans="19:26" x14ac:dyDescent="0.2">
      <c r="S6248" s="58">
        <v>4.3416237729569813</v>
      </c>
      <c r="T6248" s="58">
        <v>7.5222070522043367</v>
      </c>
      <c r="U6248" s="58">
        <v>4.6376161273160896</v>
      </c>
      <c r="V6248" s="58">
        <v>8.0199737836835254</v>
      </c>
      <c r="W6248" s="58">
        <v>0.78308055782254726</v>
      </c>
      <c r="X6248" s="58">
        <v>0.67929097226576174</v>
      </c>
      <c r="Y6248" s="58">
        <v>0.86553327631032739</v>
      </c>
      <c r="Z6248" s="58">
        <v>0.93611719458545939</v>
      </c>
    </row>
    <row r="6249" spans="19:26" x14ac:dyDescent="0.2">
      <c r="S6249" s="58">
        <v>5.8043116078965742</v>
      </c>
      <c r="T6249" s="58">
        <v>14.83027473726359</v>
      </c>
      <c r="U6249" s="58">
        <v>7.2339948508018193</v>
      </c>
      <c r="V6249" s="58">
        <v>14.549777070115903</v>
      </c>
      <c r="W6249" s="58">
        <v>0.72083983341834579</v>
      </c>
      <c r="X6249" s="58">
        <v>0.54989789267882094</v>
      </c>
      <c r="Y6249" s="58">
        <v>0.77565675893448371</v>
      </c>
      <c r="Z6249" s="58">
        <v>0.89176271560108678</v>
      </c>
    </row>
    <row r="6250" spans="19:26" x14ac:dyDescent="0.2">
      <c r="S6250" s="58">
        <v>4.2135042687084168</v>
      </c>
      <c r="T6250" s="58">
        <v>7.2890347318486208</v>
      </c>
      <c r="U6250" s="58">
        <v>4.4822298936943294</v>
      </c>
      <c r="V6250" s="58">
        <v>6.1817605325044527</v>
      </c>
      <c r="W6250" s="58">
        <v>0.7997854189888326</v>
      </c>
      <c r="X6250" s="58">
        <v>0.66962656834858858</v>
      </c>
      <c r="Y6250" s="58">
        <v>0.85188060555871159</v>
      </c>
      <c r="Z6250" s="58">
        <v>0.93100203823586181</v>
      </c>
    </row>
    <row r="6251" spans="19:26" x14ac:dyDescent="0.2">
      <c r="S6251" s="58">
        <v>5.8580810321214916</v>
      </c>
      <c r="T6251" s="58">
        <v>12.800105367707271</v>
      </c>
      <c r="U6251" s="58">
        <v>5.9454424652921789</v>
      </c>
      <c r="V6251" s="58">
        <v>15.349142193939189</v>
      </c>
      <c r="W6251" s="58">
        <v>0.72711849125255823</v>
      </c>
      <c r="X6251" s="58">
        <v>0.62975790336015414</v>
      </c>
      <c r="Y6251" s="58">
        <v>0.86682603917911605</v>
      </c>
      <c r="Z6251" s="58">
        <v>0.91223541759728666</v>
      </c>
    </row>
    <row r="6252" spans="19:26" x14ac:dyDescent="0.2">
      <c r="S6252" s="58">
        <v>7.8430174567662201</v>
      </c>
      <c r="T6252" s="58">
        <v>29.97481073739219</v>
      </c>
      <c r="U6252" s="58">
        <v>7.8708126532580946</v>
      </c>
      <c r="V6252" s="58">
        <v>25.575720059597487</v>
      </c>
      <c r="W6252" s="58">
        <v>0.69191770512372974</v>
      </c>
      <c r="X6252" s="58">
        <v>0.72243392986025223</v>
      </c>
      <c r="Y6252" s="58">
        <v>0.82099511358247068</v>
      </c>
      <c r="Z6252" s="58">
        <v>0.89042079584039568</v>
      </c>
    </row>
    <row r="6253" spans="19:26" x14ac:dyDescent="0.2">
      <c r="S6253" s="58">
        <v>4.3594332912493297</v>
      </c>
      <c r="T6253" s="58">
        <v>7.5055641511281967</v>
      </c>
      <c r="U6253" s="58">
        <v>5.6124235197396386</v>
      </c>
      <c r="V6253" s="58">
        <v>9.1635144875158829</v>
      </c>
      <c r="W6253" s="58">
        <v>0.78836957368227201</v>
      </c>
      <c r="X6253" s="58">
        <v>0.6815527689850277</v>
      </c>
      <c r="Y6253" s="58">
        <v>0.88266912073429116</v>
      </c>
      <c r="Z6253" s="58">
        <v>0.93916594083530447</v>
      </c>
    </row>
    <row r="6254" spans="19:26" x14ac:dyDescent="0.2">
      <c r="S6254" s="58">
        <v>3.86246988314049</v>
      </c>
      <c r="T6254" s="58">
        <v>6.4184400418628984</v>
      </c>
      <c r="U6254" s="58">
        <v>4.0634565529019619</v>
      </c>
      <c r="V6254" s="58">
        <v>8.0733944295487294</v>
      </c>
      <c r="W6254" s="58">
        <v>0.80610891856835709</v>
      </c>
      <c r="X6254" s="58">
        <v>0.57906699286845709</v>
      </c>
      <c r="Y6254" s="58">
        <v>0.81952405942406592</v>
      </c>
      <c r="Z6254" s="58">
        <v>0.92030712776202317</v>
      </c>
    </row>
    <row r="6255" spans="19:26" x14ac:dyDescent="0.2">
      <c r="S6255" s="58">
        <v>3.9638261363481488</v>
      </c>
      <c r="T6255" s="58">
        <v>6.4298842261738258</v>
      </c>
      <c r="U6255" s="58">
        <v>4.1505632682168647</v>
      </c>
      <c r="V6255" s="58">
        <v>6.5906319053347202</v>
      </c>
      <c r="W6255" s="58">
        <v>0.73412263062889138</v>
      </c>
      <c r="X6255" s="58">
        <v>0.69115004455543505</v>
      </c>
      <c r="Y6255" s="58">
        <v>0.81749525050490501</v>
      </c>
      <c r="Z6255" s="58">
        <v>0.94825486178052754</v>
      </c>
    </row>
    <row r="6256" spans="19:26" x14ac:dyDescent="0.2">
      <c r="S6256" s="58">
        <v>4.1898950346938735</v>
      </c>
      <c r="T6256" s="58">
        <v>7.555372028434193</v>
      </c>
      <c r="U6256" s="58">
        <v>4.6608380585373892</v>
      </c>
      <c r="V6256" s="58">
        <v>9.6138763071538591</v>
      </c>
      <c r="W6256" s="58">
        <v>0.812232591729243</v>
      </c>
      <c r="X6256" s="58">
        <v>0.69698567423360824</v>
      </c>
      <c r="Y6256" s="58">
        <v>0.80872491040633732</v>
      </c>
      <c r="Z6256" s="58">
        <v>0.92092246338185135</v>
      </c>
    </row>
    <row r="6257" spans="19:26" x14ac:dyDescent="0.2">
      <c r="S6257" s="58">
        <v>4.8792433835417039</v>
      </c>
      <c r="T6257" s="58">
        <v>10.877218860893864</v>
      </c>
      <c r="U6257" s="58">
        <v>4.836459292967187</v>
      </c>
      <c r="V6257" s="58">
        <v>10.419701820048029</v>
      </c>
      <c r="W6257" s="58">
        <v>0.88205870699649103</v>
      </c>
      <c r="X6257" s="58">
        <v>0.66855625711144118</v>
      </c>
      <c r="Y6257" s="58">
        <v>0.82021207479796621</v>
      </c>
      <c r="Z6257" s="58">
        <v>0.89915663986198446</v>
      </c>
    </row>
    <row r="6258" spans="19:26" x14ac:dyDescent="0.2">
      <c r="S6258" s="58">
        <v>2.4874254739227317</v>
      </c>
      <c r="T6258" s="58">
        <v>3.2461470230753147</v>
      </c>
      <c r="U6258" s="58">
        <v>2.5458580113572542</v>
      </c>
      <c r="V6258" s="58">
        <v>2.6188551905032829</v>
      </c>
      <c r="W6258" s="58">
        <v>0.86233472938468714</v>
      </c>
      <c r="X6258" s="58">
        <v>0.54814891366094154</v>
      </c>
      <c r="Y6258" s="58">
        <v>0.82797266899959887</v>
      </c>
      <c r="Z6258" s="58">
        <v>0.95322882991918778</v>
      </c>
    </row>
    <row r="6259" spans="19:26" x14ac:dyDescent="0.2">
      <c r="S6259" s="58">
        <v>5.6421984234224816</v>
      </c>
      <c r="T6259" s="58">
        <v>14.225577661356915</v>
      </c>
      <c r="U6259" s="58">
        <v>4.6400607097073543</v>
      </c>
      <c r="V6259" s="58">
        <v>14.068311534149959</v>
      </c>
      <c r="W6259" s="58">
        <v>0.84783098032966797</v>
      </c>
      <c r="X6259" s="58">
        <v>0.507130160983159</v>
      </c>
      <c r="Y6259" s="58">
        <v>0.85812433157259438</v>
      </c>
      <c r="Z6259" s="58">
        <v>0.88906685874616653</v>
      </c>
    </row>
    <row r="6260" spans="19:26" x14ac:dyDescent="0.2">
      <c r="S6260" s="58">
        <v>6.7387349121784403</v>
      </c>
      <c r="T6260" s="58">
        <v>19.243408482244185</v>
      </c>
      <c r="U6260" s="58">
        <v>7.4925774825312548</v>
      </c>
      <c r="V6260" s="58">
        <v>15.762443458406235</v>
      </c>
      <c r="W6260" s="58">
        <v>0.74210937938150945</v>
      </c>
      <c r="X6260" s="58">
        <v>0.74922768408076956</v>
      </c>
      <c r="Y6260" s="58">
        <v>0.85538345767899959</v>
      </c>
      <c r="Z6260" s="58">
        <v>0.90164612723586557</v>
      </c>
    </row>
    <row r="6261" spans="19:26" x14ac:dyDescent="0.2">
      <c r="S6261" s="58">
        <v>4.398427076308308</v>
      </c>
      <c r="T6261" s="58">
        <v>8.3670871711940507</v>
      </c>
      <c r="U6261" s="58">
        <v>4.1005029725323654</v>
      </c>
      <c r="V6261" s="58">
        <v>9.6260468569440363</v>
      </c>
      <c r="W6261" s="58">
        <v>0.84646137452563885</v>
      </c>
      <c r="X6261" s="58">
        <v>0.78715874343686076</v>
      </c>
      <c r="Y6261" s="58">
        <v>0.826019694628082</v>
      </c>
      <c r="Z6261" s="58">
        <v>0.92210525492657003</v>
      </c>
    </row>
    <row r="6262" spans="19:26" x14ac:dyDescent="0.2">
      <c r="S6262" s="58">
        <v>3.4894737257814294</v>
      </c>
      <c r="T6262" s="58">
        <v>5.5207457384730416</v>
      </c>
      <c r="U6262" s="58">
        <v>3.341438611592122</v>
      </c>
      <c r="V6262" s="58">
        <v>5.168672790552062</v>
      </c>
      <c r="W6262" s="58">
        <v>0.82576766867826756</v>
      </c>
      <c r="X6262" s="58">
        <v>0.64044193755206902</v>
      </c>
      <c r="Y6262" s="58">
        <v>0.79528614060036062</v>
      </c>
      <c r="Z6262" s="58">
        <v>0.92739888425477135</v>
      </c>
    </row>
    <row r="6263" spans="19:26" x14ac:dyDescent="0.2">
      <c r="S6263" s="58">
        <v>7.051349165022148</v>
      </c>
      <c r="T6263" s="58">
        <v>20.864495158211472</v>
      </c>
      <c r="U6263" s="58">
        <v>7.1930181511557656</v>
      </c>
      <c r="V6263" s="58">
        <v>22.689847220120676</v>
      </c>
      <c r="W6263" s="58">
        <v>0.70815688834136947</v>
      </c>
      <c r="X6263" s="58">
        <v>0.71382522510614976</v>
      </c>
      <c r="Y6263" s="58">
        <v>0.83918685085312072</v>
      </c>
      <c r="Z6263" s="58">
        <v>0.8993312035629909</v>
      </c>
    </row>
    <row r="6264" spans="19:26" x14ac:dyDescent="0.2">
      <c r="S6264" s="58">
        <v>4.8710468591805407</v>
      </c>
      <c r="T6264" s="58">
        <v>10.827974538302772</v>
      </c>
      <c r="U6264" s="58">
        <v>4.8227651474865496</v>
      </c>
      <c r="V6264" s="58">
        <v>9.2840885388742489</v>
      </c>
      <c r="W6264" s="58">
        <v>0.87400545001958752</v>
      </c>
      <c r="X6264" s="58">
        <v>0.51930753988386213</v>
      </c>
      <c r="Y6264" s="58">
        <v>0.81569155409944127</v>
      </c>
      <c r="Z6264" s="58">
        <v>0.89096214129042317</v>
      </c>
    </row>
    <row r="6265" spans="19:26" x14ac:dyDescent="0.2">
      <c r="S6265" s="58">
        <v>3.7210958647592745</v>
      </c>
      <c r="T6265" s="58">
        <v>5.6539692295177426</v>
      </c>
      <c r="U6265" s="58">
        <v>3.5771066094544222</v>
      </c>
      <c r="V6265" s="58">
        <v>5.6761429809019477</v>
      </c>
      <c r="W6265" s="58">
        <v>0.70010255578531588</v>
      </c>
      <c r="X6265" s="58">
        <v>0.58181017923770872</v>
      </c>
      <c r="Y6265" s="58">
        <v>0.81985798036063839</v>
      </c>
      <c r="Z6265" s="58">
        <v>0.95194774243508018</v>
      </c>
    </row>
    <row r="6266" spans="19:26" x14ac:dyDescent="0.2">
      <c r="S6266" s="58">
        <v>6.3168852563936611</v>
      </c>
      <c r="T6266" s="58">
        <v>14.54721796313869</v>
      </c>
      <c r="U6266" s="58">
        <v>6.1502623993233989</v>
      </c>
      <c r="V6266" s="58">
        <v>13.277758982130548</v>
      </c>
      <c r="W6266" s="58">
        <v>0.67746646045149572</v>
      </c>
      <c r="X6266" s="58">
        <v>0.62889405178327418</v>
      </c>
      <c r="Y6266" s="58">
        <v>0.83421844753568475</v>
      </c>
      <c r="Z6266" s="58">
        <v>0.9102741574593699</v>
      </c>
    </row>
    <row r="6267" spans="19:26" x14ac:dyDescent="0.2">
      <c r="S6267" s="58">
        <v>2.890632918169747</v>
      </c>
      <c r="T6267" s="58">
        <v>4.0384270136893763</v>
      </c>
      <c r="U6267" s="58">
        <v>2.7104720254342687</v>
      </c>
      <c r="V6267" s="58">
        <v>3.8766980879439106</v>
      </c>
      <c r="W6267" s="58">
        <v>0.87882752900229577</v>
      </c>
      <c r="X6267" s="58">
        <v>0.59808545233125909</v>
      </c>
      <c r="Y6267" s="58">
        <v>0.85091106701506569</v>
      </c>
      <c r="Z6267" s="58">
        <v>0.94806386109965646</v>
      </c>
    </row>
    <row r="6268" spans="19:26" x14ac:dyDescent="0.2">
      <c r="S6268" s="58">
        <v>3.0213135153749988</v>
      </c>
      <c r="T6268" s="58">
        <v>4.3174158462892462</v>
      </c>
      <c r="U6268" s="58">
        <v>3.1450383401890956</v>
      </c>
      <c r="V6268" s="58">
        <v>4.3118613934557999</v>
      </c>
      <c r="W6268" s="58">
        <v>0.86152335511742151</v>
      </c>
      <c r="X6268" s="58">
        <v>0.6074770970209119</v>
      </c>
      <c r="Y6268" s="58">
        <v>0.84201192256221369</v>
      </c>
      <c r="Z6268" s="58">
        <v>0.9452176246407924</v>
      </c>
    </row>
    <row r="6269" spans="19:26" x14ac:dyDescent="0.2">
      <c r="S6269" s="58">
        <v>3.5641003275893977</v>
      </c>
      <c r="T6269" s="58">
        <v>5.4249686191569113</v>
      </c>
      <c r="U6269" s="58">
        <v>3.6733386788150213</v>
      </c>
      <c r="V6269" s="58">
        <v>4.7204315403282822</v>
      </c>
      <c r="W6269" s="58">
        <v>0.73802424241640996</v>
      </c>
      <c r="X6269" s="58">
        <v>0.6097297855251772</v>
      </c>
      <c r="Y6269" s="58">
        <v>0.8126488787877304</v>
      </c>
      <c r="Z6269" s="58">
        <v>0.94675755237680226</v>
      </c>
    </row>
    <row r="6270" spans="19:26" x14ac:dyDescent="0.2">
      <c r="S6270" s="58">
        <v>4.9355745300995748</v>
      </c>
      <c r="T6270" s="58">
        <v>9.827701604110473</v>
      </c>
      <c r="U6270" s="58">
        <v>5.1545498355842501</v>
      </c>
      <c r="V6270" s="58">
        <v>8.3677839797802189</v>
      </c>
      <c r="W6270" s="58">
        <v>0.76917169921786999</v>
      </c>
      <c r="X6270" s="58">
        <v>0.75429006937714316</v>
      </c>
      <c r="Y6270" s="58">
        <v>0.83382674020439951</v>
      </c>
      <c r="Z6270" s="58">
        <v>0.92371387187423082</v>
      </c>
    </row>
    <row r="6271" spans="19:26" x14ac:dyDescent="0.2">
      <c r="S6271" s="58">
        <v>7.8548503406196355</v>
      </c>
      <c r="T6271" s="58">
        <v>66.75111625783272</v>
      </c>
      <c r="U6271" s="58">
        <v>7.6517592608647904</v>
      </c>
      <c r="V6271" s="58">
        <v>55.498716899641565</v>
      </c>
      <c r="W6271" s="58">
        <v>0.80191005235745472</v>
      </c>
      <c r="X6271" s="58">
        <v>0.70967854687533749</v>
      </c>
      <c r="Y6271" s="58">
        <v>0.80425844695696502</v>
      </c>
      <c r="Z6271" s="58">
        <v>0.8752219898799336</v>
      </c>
    </row>
    <row r="6272" spans="19:26" x14ac:dyDescent="0.2">
      <c r="S6272" s="58">
        <v>4.2254527660948771</v>
      </c>
      <c r="T6272" s="58">
        <v>7.0962840368415279</v>
      </c>
      <c r="U6272" s="58">
        <v>4.6634494260260864</v>
      </c>
      <c r="V6272" s="58">
        <v>6.9082251127063703</v>
      </c>
      <c r="W6272" s="58">
        <v>0.76689850490778988</v>
      </c>
      <c r="X6272" s="58">
        <v>0.5880329038273463</v>
      </c>
      <c r="Y6272" s="58">
        <v>0.86325267567233266</v>
      </c>
      <c r="Z6272" s="58">
        <v>0.93084434011323158</v>
      </c>
    </row>
    <row r="6273" spans="19:26" x14ac:dyDescent="0.2">
      <c r="S6273" s="58">
        <v>4.0986408161318169</v>
      </c>
      <c r="T6273" s="58">
        <v>7.3033702283762203</v>
      </c>
      <c r="U6273" s="58">
        <v>3.7703440789349076</v>
      </c>
      <c r="V6273" s="58">
        <v>7.0532646922219735</v>
      </c>
      <c r="W6273" s="58">
        <v>0.83055124120809409</v>
      </c>
      <c r="X6273" s="58">
        <v>0.68944207574428207</v>
      </c>
      <c r="Y6273" s="58">
        <v>0.81226156401376082</v>
      </c>
      <c r="Z6273" s="58">
        <v>0.92018676052371828</v>
      </c>
    </row>
    <row r="6274" spans="19:26" x14ac:dyDescent="0.2">
      <c r="S6274" s="58">
        <v>3.4948833839859987</v>
      </c>
      <c r="T6274" s="58">
        <v>5.3967823166404489</v>
      </c>
      <c r="U6274" s="58">
        <v>3.1568991734964951</v>
      </c>
      <c r="V6274" s="58">
        <v>4.6181532106130048</v>
      </c>
      <c r="W6274" s="58">
        <v>0.82562466989738048</v>
      </c>
      <c r="X6274" s="58">
        <v>0.52452548910324293</v>
      </c>
      <c r="Y6274" s="58">
        <v>0.83747271904886678</v>
      </c>
      <c r="Z6274" s="58">
        <v>0.92328849321557804</v>
      </c>
    </row>
    <row r="6275" spans="19:26" x14ac:dyDescent="0.2">
      <c r="S6275" s="58">
        <v>5.9877987376225468</v>
      </c>
      <c r="T6275" s="58">
        <v>15.374369845952298</v>
      </c>
      <c r="U6275" s="58">
        <v>5.7266117825199867</v>
      </c>
      <c r="V6275" s="58">
        <v>12.978130317656827</v>
      </c>
      <c r="W6275" s="58">
        <v>0.82140618664831078</v>
      </c>
      <c r="X6275" s="58">
        <v>0.65583904260049763</v>
      </c>
      <c r="Y6275" s="58">
        <v>0.88137568101206776</v>
      </c>
      <c r="Z6275" s="58">
        <v>0.89876843485117364</v>
      </c>
    </row>
    <row r="6276" spans="19:26" x14ac:dyDescent="0.2">
      <c r="S6276" s="58">
        <v>4.9578922930122387</v>
      </c>
      <c r="T6276" s="58">
        <v>10.67261330750291</v>
      </c>
      <c r="U6276" s="58">
        <v>5.2749801070748275</v>
      </c>
      <c r="V6276" s="58">
        <v>13.039408528445771</v>
      </c>
      <c r="W6276" s="58">
        <v>0.83556710151971703</v>
      </c>
      <c r="X6276" s="58">
        <v>0.60081205923442793</v>
      </c>
      <c r="Y6276" s="58">
        <v>0.83022118014334678</v>
      </c>
      <c r="Z6276" s="58">
        <v>0.90018881716110599</v>
      </c>
    </row>
    <row r="6277" spans="19:26" x14ac:dyDescent="0.2">
      <c r="S6277" s="58">
        <v>4.606096231347057</v>
      </c>
      <c r="T6277" s="58">
        <v>8.6855673782314433</v>
      </c>
      <c r="U6277" s="58">
        <v>4.2389110020167617</v>
      </c>
      <c r="V6277" s="58">
        <v>8.488789699025137</v>
      </c>
      <c r="W6277" s="58">
        <v>0.81600050798746304</v>
      </c>
      <c r="X6277" s="58">
        <v>0.62897551942145968</v>
      </c>
      <c r="Y6277" s="58">
        <v>0.85820818377631569</v>
      </c>
      <c r="Z6277" s="58">
        <v>0.91602619533684837</v>
      </c>
    </row>
    <row r="6278" spans="19:26" x14ac:dyDescent="0.2">
      <c r="S6278" s="58">
        <v>4.2867070939480927</v>
      </c>
      <c r="T6278" s="58">
        <v>7.6143514232162639</v>
      </c>
      <c r="U6278" s="58">
        <v>4.4480054125244646</v>
      </c>
      <c r="V6278" s="58">
        <v>7.1177624182745767</v>
      </c>
      <c r="W6278" s="58">
        <v>0.78272466490536741</v>
      </c>
      <c r="X6278" s="58">
        <v>0.69395904228281902</v>
      </c>
      <c r="Y6278" s="58">
        <v>0.82430559397553604</v>
      </c>
      <c r="Z6278" s="58">
        <v>0.9281206393622401</v>
      </c>
    </row>
    <row r="6279" spans="19:26" x14ac:dyDescent="0.2">
      <c r="S6279" s="58">
        <v>3.8540050097670009</v>
      </c>
      <c r="T6279" s="58">
        <v>6.3777259102162223</v>
      </c>
      <c r="U6279" s="58">
        <v>4.0935048027661942</v>
      </c>
      <c r="V6279" s="58">
        <v>5.573895346038535</v>
      </c>
      <c r="W6279" s="58">
        <v>0.79608419264038865</v>
      </c>
      <c r="X6279" s="58">
        <v>0.77270651695012038</v>
      </c>
      <c r="Y6279" s="58">
        <v>0.81543158490471068</v>
      </c>
      <c r="Z6279" s="58">
        <v>0.94379800855458862</v>
      </c>
    </row>
    <row r="6280" spans="19:26" x14ac:dyDescent="0.2">
      <c r="S6280" s="58">
        <v>4.7629124332812482</v>
      </c>
      <c r="T6280" s="58">
        <v>9.5551772723983763</v>
      </c>
      <c r="U6280" s="58">
        <v>4.8457271867927014</v>
      </c>
      <c r="V6280" s="58">
        <v>8.7087923668634328</v>
      </c>
      <c r="W6280" s="58">
        <v>0.79196845395201743</v>
      </c>
      <c r="X6280" s="58">
        <v>0.63969014566276461</v>
      </c>
      <c r="Y6280" s="58">
        <v>0.81545984037746544</v>
      </c>
      <c r="Z6280" s="58">
        <v>0.90913071292714132</v>
      </c>
    </row>
    <row r="6281" spans="19:26" x14ac:dyDescent="0.2">
      <c r="S6281" s="58">
        <v>5.4225328125225483</v>
      </c>
      <c r="T6281" s="58">
        <v>13.032000101561906</v>
      </c>
      <c r="U6281" s="58">
        <v>5.2785785077407228</v>
      </c>
      <c r="V6281" s="58">
        <v>15.622266759836247</v>
      </c>
      <c r="W6281" s="58">
        <v>0.77209539870233301</v>
      </c>
      <c r="X6281" s="58">
        <v>0.6835564632291441</v>
      </c>
      <c r="Y6281" s="58">
        <v>0.79392360652814309</v>
      </c>
      <c r="Z6281" s="58">
        <v>0.90013624337322296</v>
      </c>
    </row>
    <row r="6282" spans="19:26" x14ac:dyDescent="0.2">
      <c r="S6282" s="58">
        <v>4.0535009439778404</v>
      </c>
      <c r="T6282" s="58">
        <v>6.8956244876406076</v>
      </c>
      <c r="U6282" s="58">
        <v>4.0629974833249074</v>
      </c>
      <c r="V6282" s="58">
        <v>6.4771008665532159</v>
      </c>
      <c r="W6282" s="58">
        <v>0.78977144630154339</v>
      </c>
      <c r="X6282" s="58">
        <v>0.73747649495295753</v>
      </c>
      <c r="Y6282" s="58">
        <v>0.82573329485167513</v>
      </c>
      <c r="Z6282" s="58">
        <v>0.93822696008322881</v>
      </c>
    </row>
    <row r="6283" spans="19:26" x14ac:dyDescent="0.2">
      <c r="S6283" s="58">
        <v>5.5525319596719669</v>
      </c>
      <c r="T6283" s="58">
        <v>11.405448437173479</v>
      </c>
      <c r="U6283" s="58">
        <v>6.0718145972342379</v>
      </c>
      <c r="V6283" s="58">
        <v>9.7964632587827225</v>
      </c>
      <c r="W6283" s="58">
        <v>0.73489670964935261</v>
      </c>
      <c r="X6283" s="58">
        <v>0.60398996031170571</v>
      </c>
      <c r="Y6283" s="58">
        <v>0.87542080413379597</v>
      </c>
      <c r="Z6283" s="58">
        <v>0.91500549138177378</v>
      </c>
    </row>
    <row r="6284" spans="19:26" x14ac:dyDescent="0.2">
      <c r="S6284" s="58">
        <v>4.11390710899816</v>
      </c>
      <c r="T6284" s="58">
        <v>7.160667956909224</v>
      </c>
      <c r="U6284" s="58">
        <v>3.7187414496390434</v>
      </c>
      <c r="V6284" s="58">
        <v>7.7620795196642351</v>
      </c>
      <c r="W6284" s="58">
        <v>0.75808805012949376</v>
      </c>
      <c r="X6284" s="58">
        <v>0.74691436794968447</v>
      </c>
      <c r="Y6284" s="58">
        <v>0.789463794284753</v>
      </c>
      <c r="Z6284" s="58">
        <v>0.9335736133128878</v>
      </c>
    </row>
    <row r="6285" spans="19:26" x14ac:dyDescent="0.2">
      <c r="S6285" s="58">
        <v>5.4146527729006024</v>
      </c>
      <c r="T6285" s="58">
        <v>11.97690716142532</v>
      </c>
      <c r="U6285" s="58">
        <v>5.2846896179054035</v>
      </c>
      <c r="V6285" s="58">
        <v>14.268899725252311</v>
      </c>
      <c r="W6285" s="58">
        <v>0.76156469871897259</v>
      </c>
      <c r="X6285" s="58">
        <v>0.58398984449734925</v>
      </c>
      <c r="Y6285" s="58">
        <v>0.83032418507531369</v>
      </c>
      <c r="Z6285" s="58">
        <v>0.90206311217669033</v>
      </c>
    </row>
    <row r="6286" spans="19:26" x14ac:dyDescent="0.2">
      <c r="S6286" s="58">
        <v>4.8709522370176286</v>
      </c>
      <c r="T6286" s="58">
        <v>9.2472074906891599</v>
      </c>
      <c r="U6286" s="58">
        <v>5.3186816656464178</v>
      </c>
      <c r="V6286" s="58">
        <v>10.869744699161904</v>
      </c>
      <c r="W6286" s="58">
        <v>0.74348649350191065</v>
      </c>
      <c r="X6286" s="58">
        <v>0.53676830447322443</v>
      </c>
      <c r="Y6286" s="58">
        <v>0.83907111179161875</v>
      </c>
      <c r="Z6286" s="58">
        <v>0.9109310742451151</v>
      </c>
    </row>
    <row r="6287" spans="19:26" x14ac:dyDescent="0.2">
      <c r="S6287" s="58">
        <v>3.8604629028659896</v>
      </c>
      <c r="T6287" s="58">
        <v>6.371261078104097</v>
      </c>
      <c r="U6287" s="58">
        <v>3.5783658897532287</v>
      </c>
      <c r="V6287" s="58">
        <v>7.677620742764522</v>
      </c>
      <c r="W6287" s="58">
        <v>0.8502105679457137</v>
      </c>
      <c r="X6287" s="58">
        <v>0.64905025986979714</v>
      </c>
      <c r="Y6287" s="58">
        <v>0.86166180732056641</v>
      </c>
      <c r="Z6287" s="58">
        <v>0.9307048270928765</v>
      </c>
    </row>
    <row r="6288" spans="19:26" x14ac:dyDescent="0.2">
      <c r="S6288" s="58">
        <v>3.7787737051966439</v>
      </c>
      <c r="T6288" s="58">
        <v>6.2242722599029472</v>
      </c>
      <c r="U6288" s="58">
        <v>3.9262157582579911</v>
      </c>
      <c r="V6288" s="58">
        <v>6.1378352892938688</v>
      </c>
      <c r="W6288" s="58">
        <v>0.77617535155720885</v>
      </c>
      <c r="X6288" s="58">
        <v>0.58638795268034982</v>
      </c>
      <c r="Y6288" s="58">
        <v>0.78776226683328654</v>
      </c>
      <c r="Z6288" s="58">
        <v>0.92058896597393469</v>
      </c>
    </row>
    <row r="6289" spans="19:26" x14ac:dyDescent="0.2">
      <c r="S6289" s="58">
        <v>4.3877307231243092</v>
      </c>
      <c r="T6289" s="58">
        <v>8.0930645306722404</v>
      </c>
      <c r="U6289" s="58">
        <v>5.1702710389708768</v>
      </c>
      <c r="V6289" s="58">
        <v>9.4762460549191552</v>
      </c>
      <c r="W6289" s="58">
        <v>0.81446629497371492</v>
      </c>
      <c r="X6289" s="58">
        <v>0.57542136775617581</v>
      </c>
      <c r="Y6289" s="58">
        <v>0.83168989665760296</v>
      </c>
      <c r="Z6289" s="58">
        <v>0.91029432746143479</v>
      </c>
    </row>
    <row r="6290" spans="19:26" x14ac:dyDescent="0.2">
      <c r="S6290" s="58">
        <v>3.4420757156328943</v>
      </c>
      <c r="T6290" s="58">
        <v>5.287483923467942</v>
      </c>
      <c r="U6290" s="58">
        <v>3.6636607831081118</v>
      </c>
      <c r="V6290" s="58">
        <v>6.6646789337005545</v>
      </c>
      <c r="W6290" s="58">
        <v>0.81929296921585382</v>
      </c>
      <c r="X6290" s="58">
        <v>0.70481043580697977</v>
      </c>
      <c r="Y6290" s="58">
        <v>0.82440290409004879</v>
      </c>
      <c r="Z6290" s="58">
        <v>0.94727517432309694</v>
      </c>
    </row>
    <row r="6291" spans="19:26" x14ac:dyDescent="0.2">
      <c r="S6291" s="58">
        <v>8.472531837420755</v>
      </c>
      <c r="T6291" s="58">
        <v>29.08631559181779</v>
      </c>
      <c r="U6291" s="58">
        <v>9.7598787467842438</v>
      </c>
      <c r="V6291" s="58">
        <v>49.131760090051984</v>
      </c>
      <c r="W6291" s="58">
        <v>0.6784185927816434</v>
      </c>
      <c r="X6291" s="58">
        <v>0.77299600239748711</v>
      </c>
      <c r="Y6291" s="58">
        <v>0.87951899977679227</v>
      </c>
      <c r="Z6291" s="58">
        <v>0.89985069132089379</v>
      </c>
    </row>
    <row r="6292" spans="19:26" x14ac:dyDescent="0.2">
      <c r="S6292" s="58">
        <v>3.55685122824225</v>
      </c>
      <c r="T6292" s="58">
        <v>5.5109253856544651</v>
      </c>
      <c r="U6292" s="58">
        <v>3.075038761092812</v>
      </c>
      <c r="V6292" s="58">
        <v>5.0216574675092573</v>
      </c>
      <c r="W6292" s="58">
        <v>0.82333984306435348</v>
      </c>
      <c r="X6292" s="58">
        <v>0.60074607241710343</v>
      </c>
      <c r="Y6292" s="58">
        <v>0.85050625809337854</v>
      </c>
      <c r="Z6292" s="58">
        <v>0.93574750056943901</v>
      </c>
    </row>
    <row r="6293" spans="19:26" x14ac:dyDescent="0.2">
      <c r="S6293" s="58">
        <v>5.8403350055164784</v>
      </c>
      <c r="T6293" s="58">
        <v>16.296595607981651</v>
      </c>
      <c r="U6293" s="58">
        <v>5.0428148661275767</v>
      </c>
      <c r="V6293" s="58">
        <v>17.708975893684602</v>
      </c>
      <c r="W6293" s="58">
        <v>0.78093882467663522</v>
      </c>
      <c r="X6293" s="58">
        <v>0.66141513480338376</v>
      </c>
      <c r="Y6293" s="58">
        <v>0.79097093754326109</v>
      </c>
      <c r="Z6293" s="58">
        <v>0.89202872393332289</v>
      </c>
    </row>
    <row r="6294" spans="19:26" x14ac:dyDescent="0.2">
      <c r="S6294" s="58">
        <v>4.1420340652320489</v>
      </c>
      <c r="T6294" s="58">
        <v>7.0072909392216891</v>
      </c>
      <c r="U6294" s="58">
        <v>3.6225110985578852</v>
      </c>
      <c r="V6294" s="58">
        <v>6.9055644478435125</v>
      </c>
      <c r="W6294" s="58">
        <v>0.78284595403728663</v>
      </c>
      <c r="X6294" s="58">
        <v>0.6563438044105554</v>
      </c>
      <c r="Y6294" s="58">
        <v>0.84838721939678019</v>
      </c>
      <c r="Z6294" s="58">
        <v>0.93427219656580196</v>
      </c>
    </row>
    <row r="6295" spans="19:26" x14ac:dyDescent="0.2">
      <c r="S6295" s="58">
        <v>6.7071284877801318</v>
      </c>
      <c r="T6295" s="58">
        <v>19.333187552364837</v>
      </c>
      <c r="U6295" s="58">
        <v>7.3258277751636829</v>
      </c>
      <c r="V6295" s="58">
        <v>18.647590250388898</v>
      </c>
      <c r="W6295" s="58">
        <v>0.78637202402785567</v>
      </c>
      <c r="X6295" s="58">
        <v>0.73521052356857408</v>
      </c>
      <c r="Y6295" s="58">
        <v>0.89197455279091897</v>
      </c>
      <c r="Z6295" s="58">
        <v>0.90001691738030631</v>
      </c>
    </row>
    <row r="6296" spans="19:26" x14ac:dyDescent="0.2">
      <c r="S6296" s="58">
        <v>5.168050800961546</v>
      </c>
      <c r="T6296" s="58">
        <v>11.15006556447586</v>
      </c>
      <c r="U6296" s="58">
        <v>4.9095469846421675</v>
      </c>
      <c r="V6296" s="58">
        <v>8.5421356098152295</v>
      </c>
      <c r="W6296" s="58">
        <v>0.78961564672941931</v>
      </c>
      <c r="X6296" s="58">
        <v>0.76162114420768312</v>
      </c>
      <c r="Y6296" s="58">
        <v>0.83123570028774885</v>
      </c>
      <c r="Z6296" s="58">
        <v>0.91449973526087913</v>
      </c>
    </row>
    <row r="6297" spans="19:26" x14ac:dyDescent="0.2">
      <c r="S6297" s="58">
        <v>4.2299100931720011</v>
      </c>
      <c r="T6297" s="58">
        <v>7.6294948633363564</v>
      </c>
      <c r="U6297" s="58">
        <v>3.9090047196211257</v>
      </c>
      <c r="V6297" s="58">
        <v>7.6053458594923118</v>
      </c>
      <c r="W6297" s="58">
        <v>0.83508382495779732</v>
      </c>
      <c r="X6297" s="58">
        <v>0.6563390497863657</v>
      </c>
      <c r="Y6297" s="58">
        <v>0.83396854364940387</v>
      </c>
      <c r="Z6297" s="58">
        <v>0.91841041519412525</v>
      </c>
    </row>
    <row r="6298" spans="19:26" x14ac:dyDescent="0.2">
      <c r="S6298" s="58">
        <v>4.3287838339868046</v>
      </c>
      <c r="T6298" s="58">
        <v>7.8231687259863687</v>
      </c>
      <c r="U6298" s="58">
        <v>4.2730651486664595</v>
      </c>
      <c r="V6298" s="58">
        <v>7.2099571681145305</v>
      </c>
      <c r="W6298" s="58">
        <v>0.79890761211895811</v>
      </c>
      <c r="X6298" s="58">
        <v>0.59740034240351902</v>
      </c>
      <c r="Y6298" s="58">
        <v>0.82792575238232446</v>
      </c>
      <c r="Z6298" s="58">
        <v>0.91514479211959276</v>
      </c>
    </row>
    <row r="6299" spans="19:26" x14ac:dyDescent="0.2">
      <c r="S6299" s="58">
        <v>3.933163227413417</v>
      </c>
      <c r="T6299" s="58">
        <v>6.7653044105060376</v>
      </c>
      <c r="U6299" s="58">
        <v>3.9242551051458645</v>
      </c>
      <c r="V6299" s="58">
        <v>6.7757693545385997</v>
      </c>
      <c r="W6299" s="58">
        <v>0.84157452331441107</v>
      </c>
      <c r="X6299" s="58">
        <v>0.64027358061158113</v>
      </c>
      <c r="Y6299" s="58">
        <v>0.81860765092360743</v>
      </c>
      <c r="Z6299" s="58">
        <v>0.91920551193496958</v>
      </c>
    </row>
    <row r="6300" spans="19:26" x14ac:dyDescent="0.2">
      <c r="S6300" s="58">
        <v>4.5590092118232741</v>
      </c>
      <c r="T6300" s="58">
        <v>8.8207026250310197</v>
      </c>
      <c r="U6300" s="58">
        <v>4.3140037915912774</v>
      </c>
      <c r="V6300" s="58">
        <v>8.969728290670659</v>
      </c>
      <c r="W6300" s="58">
        <v>0.78737962124500749</v>
      </c>
      <c r="X6300" s="58">
        <v>0.73627243538462017</v>
      </c>
      <c r="Y6300" s="58">
        <v>0.80306527337639</v>
      </c>
      <c r="Z6300" s="58">
        <v>0.91888067864206779</v>
      </c>
    </row>
    <row r="6301" spans="19:26" x14ac:dyDescent="0.2">
      <c r="S6301" s="58">
        <v>6.6929418674546008</v>
      </c>
      <c r="T6301" s="58">
        <v>24.64179602419318</v>
      </c>
      <c r="U6301" s="58">
        <v>6.4754534437309292</v>
      </c>
      <c r="V6301" s="58">
        <v>19.738935643738223</v>
      </c>
      <c r="W6301" s="58">
        <v>0.81343448049596112</v>
      </c>
      <c r="X6301" s="58">
        <v>0.61006629700806725</v>
      </c>
      <c r="Y6301" s="58">
        <v>0.82829816802935075</v>
      </c>
      <c r="Z6301" s="58">
        <v>0.88358937522165337</v>
      </c>
    </row>
    <row r="6302" spans="19:26" x14ac:dyDescent="0.2">
      <c r="S6302" s="58">
        <v>4.3186731147979254</v>
      </c>
      <c r="T6302" s="58">
        <v>7.5656053565986259</v>
      </c>
      <c r="U6302" s="58">
        <v>3.5922818521642372</v>
      </c>
      <c r="V6302" s="58">
        <v>5.4596100543489117</v>
      </c>
      <c r="W6302" s="58">
        <v>0.79297886738607315</v>
      </c>
      <c r="X6302" s="58">
        <v>0.5568181359590304</v>
      </c>
      <c r="Y6302" s="58">
        <v>0.85562871678281283</v>
      </c>
      <c r="Z6302" s="58">
        <v>0.91779612062514271</v>
      </c>
    </row>
    <row r="6303" spans="19:26" x14ac:dyDescent="0.2">
      <c r="S6303" s="58">
        <v>5.0498976108139537</v>
      </c>
      <c r="T6303" s="58">
        <v>11.207886285627742</v>
      </c>
      <c r="U6303" s="58">
        <v>4.4714139983096706</v>
      </c>
      <c r="V6303" s="58">
        <v>11.237102153746166</v>
      </c>
      <c r="W6303" s="58">
        <v>0.76596616927537609</v>
      </c>
      <c r="X6303" s="58">
        <v>0.64158955945834006</v>
      </c>
      <c r="Y6303" s="58">
        <v>0.77753432850486248</v>
      </c>
      <c r="Z6303" s="58">
        <v>0.90075110060695851</v>
      </c>
    </row>
    <row r="6304" spans="19:26" x14ac:dyDescent="0.2">
      <c r="S6304" s="58">
        <v>4.2889496419720778</v>
      </c>
      <c r="T6304" s="58">
        <v>7.1794319987512418</v>
      </c>
      <c r="U6304" s="58">
        <v>3.8193883731347276</v>
      </c>
      <c r="V6304" s="58">
        <v>5.0866166898780945</v>
      </c>
      <c r="W6304" s="58">
        <v>0.71682504217647169</v>
      </c>
      <c r="X6304" s="58">
        <v>0.56111891252300694</v>
      </c>
      <c r="Y6304" s="58">
        <v>0.8317014514728529</v>
      </c>
      <c r="Z6304" s="58">
        <v>0.93015300117798017</v>
      </c>
    </row>
    <row r="6305" spans="19:26" x14ac:dyDescent="0.2">
      <c r="S6305" s="58">
        <v>3.938765117601136</v>
      </c>
      <c r="T6305" s="58">
        <v>6.4893627059027468</v>
      </c>
      <c r="U6305" s="58">
        <v>4.2903275921950232</v>
      </c>
      <c r="V6305" s="58">
        <v>6.3099621284694507</v>
      </c>
      <c r="W6305" s="58">
        <v>0.73197482923442481</v>
      </c>
      <c r="X6305" s="58">
        <v>0.71468307133372733</v>
      </c>
      <c r="Y6305" s="58">
        <v>0.79107921884396848</v>
      </c>
      <c r="Z6305" s="58">
        <v>0.94315188806881967</v>
      </c>
    </row>
    <row r="6306" spans="19:26" x14ac:dyDescent="0.2">
      <c r="S6306" s="58">
        <v>9.4233640246616535</v>
      </c>
      <c r="T6306" s="58">
        <v>63.05667784486122</v>
      </c>
      <c r="U6306" s="58">
        <v>8.903161698353065</v>
      </c>
      <c r="V6306" s="58">
        <v>56.63000904971716</v>
      </c>
      <c r="W6306" s="58">
        <v>0.71399182276948936</v>
      </c>
      <c r="X6306" s="58">
        <v>0.66329577924014316</v>
      </c>
      <c r="Y6306" s="58">
        <v>0.87316964730188407</v>
      </c>
      <c r="Z6306" s="58">
        <v>0.87915241267200073</v>
      </c>
    </row>
    <row r="6307" spans="19:26" x14ac:dyDescent="0.2">
      <c r="S6307" s="58">
        <v>5.8426282731299466</v>
      </c>
      <c r="T6307" s="58">
        <v>13.776775964316784</v>
      </c>
      <c r="U6307" s="58">
        <v>4.9936020923230124</v>
      </c>
      <c r="V6307" s="58">
        <v>13.502450625802981</v>
      </c>
      <c r="W6307" s="58">
        <v>0.72716076131306329</v>
      </c>
      <c r="X6307" s="58">
        <v>0.7210777863470641</v>
      </c>
      <c r="Y6307" s="58">
        <v>0.82131445128300384</v>
      </c>
      <c r="Z6307" s="58">
        <v>0.90958986724722679</v>
      </c>
    </row>
    <row r="6308" spans="19:26" x14ac:dyDescent="0.2">
      <c r="S6308" s="58">
        <v>4.1134501042676845</v>
      </c>
      <c r="T6308" s="58">
        <v>7.1534179563365479</v>
      </c>
      <c r="U6308" s="58">
        <v>4.2109889109602774</v>
      </c>
      <c r="V6308" s="58">
        <v>7.2937972735436922</v>
      </c>
      <c r="W6308" s="58">
        <v>0.74921100127064699</v>
      </c>
      <c r="X6308" s="58">
        <v>0.60502256278638689</v>
      </c>
      <c r="Y6308" s="58">
        <v>0.7836174918359633</v>
      </c>
      <c r="Z6308" s="58">
        <v>0.91896445715288666</v>
      </c>
    </row>
    <row r="6309" spans="19:26" x14ac:dyDescent="0.2">
      <c r="S6309" s="58">
        <v>7.4733491994424508</v>
      </c>
      <c r="T6309" s="58">
        <v>25.598798328647035</v>
      </c>
      <c r="U6309" s="58">
        <v>7.2279087894996135</v>
      </c>
      <c r="V6309" s="58">
        <v>24.737802373825435</v>
      </c>
      <c r="W6309" s="58">
        <v>0.73613584298607304</v>
      </c>
      <c r="X6309" s="58">
        <v>0.68841676408580954</v>
      </c>
      <c r="Y6309" s="58">
        <v>0.86355807220067293</v>
      </c>
      <c r="Z6309" s="58">
        <v>0.89224503541908884</v>
      </c>
    </row>
    <row r="6310" spans="19:26" x14ac:dyDescent="0.2">
      <c r="S6310" s="58">
        <v>5.124927325230038</v>
      </c>
      <c r="T6310" s="58">
        <v>11.416075677732904</v>
      </c>
      <c r="U6310" s="58">
        <v>5.6108379297323081</v>
      </c>
      <c r="V6310" s="58">
        <v>13.795530855337681</v>
      </c>
      <c r="W6310" s="58">
        <v>0.80214942086329377</v>
      </c>
      <c r="X6310" s="58">
        <v>0.58851753756050174</v>
      </c>
      <c r="Y6310" s="58">
        <v>0.81276486068298426</v>
      </c>
      <c r="Z6310" s="58">
        <v>0.89809286816178369</v>
      </c>
    </row>
    <row r="6311" spans="19:26" x14ac:dyDescent="0.2">
      <c r="S6311" s="58">
        <v>5.2395620556475953</v>
      </c>
      <c r="T6311" s="58">
        <v>12.318143429606241</v>
      </c>
      <c r="U6311" s="58">
        <v>5.5370218626652514</v>
      </c>
      <c r="V6311" s="58">
        <v>13.262133416269112</v>
      </c>
      <c r="W6311" s="58">
        <v>0.80249331000018798</v>
      </c>
      <c r="X6311" s="58">
        <v>0.72065748136796559</v>
      </c>
      <c r="Y6311" s="58">
        <v>0.79982249947662853</v>
      </c>
      <c r="Z6311" s="58">
        <v>0.90194764646553449</v>
      </c>
    </row>
    <row r="6312" spans="19:26" x14ac:dyDescent="0.2">
      <c r="S6312" s="58">
        <v>6.884771808799834</v>
      </c>
      <c r="T6312" s="58">
        <v>23.521763409168255</v>
      </c>
      <c r="U6312" s="58">
        <v>6.2375644979041223</v>
      </c>
      <c r="V6312" s="58">
        <v>17.887074167300362</v>
      </c>
      <c r="W6312" s="58">
        <v>0.75038712686712095</v>
      </c>
      <c r="X6312" s="58">
        <v>0.73442214677704509</v>
      </c>
      <c r="Y6312" s="58">
        <v>0.8195612192253322</v>
      </c>
      <c r="Z6312" s="58">
        <v>0.89139017256050146</v>
      </c>
    </row>
    <row r="6313" spans="19:26" x14ac:dyDescent="0.2">
      <c r="S6313" s="58">
        <v>5.2955846960915487</v>
      </c>
      <c r="T6313" s="58">
        <v>11.353084363390323</v>
      </c>
      <c r="U6313" s="58">
        <v>4.5660817958615052</v>
      </c>
      <c r="V6313" s="58">
        <v>12.296382216630331</v>
      </c>
      <c r="W6313" s="58">
        <v>0.81965022323709502</v>
      </c>
      <c r="X6313" s="58">
        <v>0.57518382968633486</v>
      </c>
      <c r="Y6313" s="58">
        <v>0.88324109591602107</v>
      </c>
      <c r="Z6313" s="58">
        <v>0.9034486761704934</v>
      </c>
    </row>
    <row r="6314" spans="19:26" x14ac:dyDescent="0.2">
      <c r="S6314" s="58">
        <v>4.7328029712737143</v>
      </c>
      <c r="T6314" s="58">
        <v>8.9375254109886733</v>
      </c>
      <c r="U6314" s="58">
        <v>4.5875050217379609</v>
      </c>
      <c r="V6314" s="58">
        <v>7.702515241305516</v>
      </c>
      <c r="W6314" s="58">
        <v>0.75643752779821039</v>
      </c>
      <c r="X6314" s="58">
        <v>0.66155446506587756</v>
      </c>
      <c r="Y6314" s="58">
        <v>0.83121148462382455</v>
      </c>
      <c r="Z6314" s="58">
        <v>0.92181390391169304</v>
      </c>
    </row>
    <row r="6315" spans="19:26" x14ac:dyDescent="0.2">
      <c r="S6315" s="58">
        <v>4.3306373897669008</v>
      </c>
      <c r="T6315" s="58">
        <v>8.1333779241002446</v>
      </c>
      <c r="U6315" s="58">
        <v>4.4531629801804664</v>
      </c>
      <c r="V6315" s="58">
        <v>8.5200889991457665</v>
      </c>
      <c r="W6315" s="58">
        <v>0.82395813692570308</v>
      </c>
      <c r="X6315" s="58">
        <v>0.75420820663775345</v>
      </c>
      <c r="Y6315" s="58">
        <v>0.80799565990045996</v>
      </c>
      <c r="Z6315" s="58">
        <v>0.92031853952538967</v>
      </c>
    </row>
    <row r="6316" spans="19:26" x14ac:dyDescent="0.2">
      <c r="S6316" s="58">
        <v>3.8104345715596608</v>
      </c>
      <c r="T6316" s="58">
        <v>5.9611289568271761</v>
      </c>
      <c r="U6316" s="58">
        <v>4.4448071559438382</v>
      </c>
      <c r="V6316" s="58">
        <v>8.9101940542472597</v>
      </c>
      <c r="W6316" s="58">
        <v>0.75823190811986241</v>
      </c>
      <c r="X6316" s="58">
        <v>0.63855608719995516</v>
      </c>
      <c r="Y6316" s="58">
        <v>0.85422817265222872</v>
      </c>
      <c r="Z6316" s="58">
        <v>0.9505046129456155</v>
      </c>
    </row>
    <row r="6317" spans="19:26" x14ac:dyDescent="0.2">
      <c r="S6317" s="58">
        <v>3.7413901620943779</v>
      </c>
      <c r="T6317" s="58">
        <v>5.9152966687514565</v>
      </c>
      <c r="U6317" s="58">
        <v>4.6607413900692478</v>
      </c>
      <c r="V6317" s="58">
        <v>7.3218755507702626</v>
      </c>
      <c r="W6317" s="58">
        <v>0.72371690962929303</v>
      </c>
      <c r="X6317" s="58">
        <v>0.56458922591268002</v>
      </c>
      <c r="Y6317" s="58">
        <v>0.79025894548340814</v>
      </c>
      <c r="Z6317" s="58">
        <v>0.93103705982692009</v>
      </c>
    </row>
    <row r="6318" spans="19:26" x14ac:dyDescent="0.2">
      <c r="S6318" s="58">
        <v>4.4277223851278542</v>
      </c>
      <c r="T6318" s="58">
        <v>7.7271223557863351</v>
      </c>
      <c r="U6318" s="58">
        <v>4.7009728447924273</v>
      </c>
      <c r="V6318" s="58">
        <v>9.2369871446936358</v>
      </c>
      <c r="W6318" s="58">
        <v>0.75434547495775539</v>
      </c>
      <c r="X6318" s="58">
        <v>0.59358466003308519</v>
      </c>
      <c r="Y6318" s="58">
        <v>0.84897188577826477</v>
      </c>
      <c r="Z6318" s="58">
        <v>0.9260587011682242</v>
      </c>
    </row>
    <row r="6319" spans="19:26" x14ac:dyDescent="0.2">
      <c r="S6319" s="58">
        <v>3.8601012924973475</v>
      </c>
      <c r="T6319" s="58">
        <v>6.4610933024326833</v>
      </c>
      <c r="U6319" s="58">
        <v>4.1587801792486099</v>
      </c>
      <c r="V6319" s="58">
        <v>6.3994227452208499</v>
      </c>
      <c r="W6319" s="58">
        <v>0.80524722388229508</v>
      </c>
      <c r="X6319" s="58">
        <v>0.57028178901179771</v>
      </c>
      <c r="Y6319" s="58">
        <v>0.80884814745234535</v>
      </c>
      <c r="Z6319" s="58">
        <v>0.9170776395841701</v>
      </c>
    </row>
    <row r="6320" spans="19:26" x14ac:dyDescent="0.2">
      <c r="S6320" s="58">
        <v>4.3359915058068701</v>
      </c>
      <c r="T6320" s="58">
        <v>7.9044677060015278</v>
      </c>
      <c r="U6320" s="58">
        <v>4.1103194718551048</v>
      </c>
      <c r="V6320" s="58">
        <v>6.9143350619655406</v>
      </c>
      <c r="W6320" s="58">
        <v>0.80257437815941379</v>
      </c>
      <c r="X6320" s="58">
        <v>0.61646946590241247</v>
      </c>
      <c r="Y6320" s="58">
        <v>0.82332283225514757</v>
      </c>
      <c r="Z6320" s="58">
        <v>0.91525532451696079</v>
      </c>
    </row>
    <row r="6321" spans="19:26" x14ac:dyDescent="0.2">
      <c r="S6321" s="58">
        <v>8.6314151506487047</v>
      </c>
      <c r="T6321" s="58">
        <v>58.938686181374749</v>
      </c>
      <c r="U6321" s="58">
        <v>8.745271998806329</v>
      </c>
      <c r="V6321" s="58">
        <v>59.456729788046275</v>
      </c>
      <c r="W6321" s="58">
        <v>0.77972678543509644</v>
      </c>
      <c r="X6321" s="58">
        <v>0.79341294617505742</v>
      </c>
      <c r="Y6321" s="58">
        <v>0.87834747623337939</v>
      </c>
      <c r="Z6321" s="58">
        <v>0.88002423322325118</v>
      </c>
    </row>
    <row r="6322" spans="19:26" x14ac:dyDescent="0.2">
      <c r="S6322" s="58">
        <v>4.6878114227859173</v>
      </c>
      <c r="T6322" s="58">
        <v>8.8569555913888998</v>
      </c>
      <c r="U6322" s="58">
        <v>5.2087097148400652</v>
      </c>
      <c r="V6322" s="58">
        <v>9.9587851982807969</v>
      </c>
      <c r="W6322" s="58">
        <v>0.73660965956808044</v>
      </c>
      <c r="X6322" s="58">
        <v>0.75479214549590601</v>
      </c>
      <c r="Y6322" s="58">
        <v>0.80560777560952423</v>
      </c>
      <c r="Z6322" s="58">
        <v>0.92968747024676335</v>
      </c>
    </row>
    <row r="6323" spans="19:26" x14ac:dyDescent="0.2">
      <c r="S6323" s="58">
        <v>4.667778670443</v>
      </c>
      <c r="T6323" s="58">
        <v>8.4180006547782238</v>
      </c>
      <c r="U6323" s="58">
        <v>4.4928031760631466</v>
      </c>
      <c r="V6323" s="58">
        <v>8.1839384848151049</v>
      </c>
      <c r="W6323" s="58">
        <v>0.77885915592921107</v>
      </c>
      <c r="X6323" s="58">
        <v>0.66323422067474191</v>
      </c>
      <c r="Y6323" s="58">
        <v>0.88576817877543379</v>
      </c>
      <c r="Z6323" s="58">
        <v>0.93180826001645167</v>
      </c>
    </row>
    <row r="6324" spans="19:26" x14ac:dyDescent="0.2">
      <c r="S6324" s="58">
        <v>3.6415333871340212</v>
      </c>
      <c r="T6324" s="58">
        <v>5.7791413338344588</v>
      </c>
      <c r="U6324" s="58">
        <v>3.6340632769389871</v>
      </c>
      <c r="V6324" s="58">
        <v>6.0950501685283127</v>
      </c>
      <c r="W6324" s="58">
        <v>0.83542519487125022</v>
      </c>
      <c r="X6324" s="58">
        <v>0.66348331705857611</v>
      </c>
      <c r="Y6324" s="58">
        <v>0.84540022675157611</v>
      </c>
      <c r="Z6324" s="58">
        <v>0.93770124854425063</v>
      </c>
    </row>
    <row r="6325" spans="19:26" x14ac:dyDescent="0.2">
      <c r="S6325" s="58">
        <v>5.1004952282288905</v>
      </c>
      <c r="T6325" s="58">
        <v>11.123293085910806</v>
      </c>
      <c r="U6325" s="58">
        <v>5.5840445824580929</v>
      </c>
      <c r="V6325" s="58">
        <v>15.263767157131548</v>
      </c>
      <c r="W6325" s="58">
        <v>0.82161196644832968</v>
      </c>
      <c r="X6325" s="58">
        <v>0.63413614422263942</v>
      </c>
      <c r="Y6325" s="58">
        <v>0.8369361322169222</v>
      </c>
      <c r="Z6325" s="58">
        <v>0.90302994563386785</v>
      </c>
    </row>
    <row r="6326" spans="19:26" x14ac:dyDescent="0.2">
      <c r="S6326" s="58">
        <v>6.032011690727261</v>
      </c>
      <c r="T6326" s="58">
        <v>19.471904885936436</v>
      </c>
      <c r="U6326" s="58">
        <v>6.0784403479761844</v>
      </c>
      <c r="V6326" s="58">
        <v>12.65350140223034</v>
      </c>
      <c r="W6326" s="58">
        <v>0.80339430488305441</v>
      </c>
      <c r="X6326" s="58">
        <v>0.71321079491477279</v>
      </c>
      <c r="Y6326" s="58">
        <v>0.78011147577747719</v>
      </c>
      <c r="Z6326" s="58">
        <v>0.88794682650337264</v>
      </c>
    </row>
    <row r="6327" spans="19:26" x14ac:dyDescent="0.2">
      <c r="S6327" s="58">
        <v>4.1414920451168253</v>
      </c>
      <c r="T6327" s="58">
        <v>7.2170368308847825</v>
      </c>
      <c r="U6327" s="58">
        <v>4.6515110716327319</v>
      </c>
      <c r="V6327" s="58">
        <v>8.2769910757974809</v>
      </c>
      <c r="W6327" s="58">
        <v>0.85105478293668446</v>
      </c>
      <c r="X6327" s="58">
        <v>0.56255974917059159</v>
      </c>
      <c r="Y6327" s="58">
        <v>0.86501771220689272</v>
      </c>
      <c r="Z6327" s="58">
        <v>0.91482661950741528</v>
      </c>
    </row>
    <row r="6328" spans="19:26" x14ac:dyDescent="0.2">
      <c r="S6328" s="58">
        <v>6.0893112043395936</v>
      </c>
      <c r="T6328" s="58">
        <v>18.796578214125262</v>
      </c>
      <c r="U6328" s="58">
        <v>6.4640182312790087</v>
      </c>
      <c r="V6328" s="58">
        <v>18.782913571686592</v>
      </c>
      <c r="W6328" s="58">
        <v>0.78077840651213981</v>
      </c>
      <c r="X6328" s="58">
        <v>0.69315720470003006</v>
      </c>
      <c r="Y6328" s="58">
        <v>0.78611675681075821</v>
      </c>
      <c r="Z6328" s="58">
        <v>0.88975156104191577</v>
      </c>
    </row>
    <row r="6329" spans="19:26" x14ac:dyDescent="0.2">
      <c r="S6329" s="58">
        <v>3.7309499104801627</v>
      </c>
      <c r="T6329" s="58">
        <v>6.2146832622230148</v>
      </c>
      <c r="U6329" s="58">
        <v>3.5549908853436523</v>
      </c>
      <c r="V6329" s="58">
        <v>5.5725580306357809</v>
      </c>
      <c r="W6329" s="58">
        <v>0.87015619852707771</v>
      </c>
      <c r="X6329" s="58">
        <v>0.70271149271567668</v>
      </c>
      <c r="Y6329" s="58">
        <v>0.82179934598717519</v>
      </c>
      <c r="Z6329" s="58">
        <v>0.92689541674416398</v>
      </c>
    </row>
    <row r="6330" spans="19:26" x14ac:dyDescent="0.2">
      <c r="S6330" s="58">
        <v>5.1710175337451476</v>
      </c>
      <c r="T6330" s="58">
        <v>10.133437565446696</v>
      </c>
      <c r="U6330" s="58">
        <v>4.4166388964163428</v>
      </c>
      <c r="V6330" s="58">
        <v>8.7338449739083295</v>
      </c>
      <c r="W6330" s="58">
        <v>0.7037908125725777</v>
      </c>
      <c r="X6330" s="58">
        <v>0.69172283790550471</v>
      </c>
      <c r="Y6330" s="58">
        <v>0.82156330277138379</v>
      </c>
      <c r="Z6330" s="58">
        <v>0.92615800263150549</v>
      </c>
    </row>
    <row r="6331" spans="19:26" x14ac:dyDescent="0.2">
      <c r="S6331" s="58">
        <v>3.7987756053812958</v>
      </c>
      <c r="T6331" s="58">
        <v>6.1960816220370036</v>
      </c>
      <c r="U6331" s="58">
        <v>3.7682617549834232</v>
      </c>
      <c r="V6331" s="58">
        <v>6.2105885551094753</v>
      </c>
      <c r="W6331" s="58">
        <v>0.83279526270574322</v>
      </c>
      <c r="X6331" s="58">
        <v>0.65756874344213589</v>
      </c>
      <c r="Y6331" s="58">
        <v>0.84809390591758693</v>
      </c>
      <c r="Z6331" s="58">
        <v>0.93339884352401392</v>
      </c>
    </row>
    <row r="6332" spans="19:26" x14ac:dyDescent="0.2">
      <c r="S6332" s="58">
        <v>4.3090350069097276</v>
      </c>
      <c r="T6332" s="58">
        <v>7.7626673553468049</v>
      </c>
      <c r="U6332" s="58">
        <v>4.3388779878026797</v>
      </c>
      <c r="V6332" s="58">
        <v>8.5926835996333146</v>
      </c>
      <c r="W6332" s="58">
        <v>0.80262651929925588</v>
      </c>
      <c r="X6332" s="58">
        <v>0.60195099309089151</v>
      </c>
      <c r="Y6332" s="58">
        <v>0.82976713147900694</v>
      </c>
      <c r="Z6332" s="58">
        <v>0.9157810388973513</v>
      </c>
    </row>
    <row r="6333" spans="19:26" x14ac:dyDescent="0.2">
      <c r="S6333" s="58">
        <v>3.5303079615394628</v>
      </c>
      <c r="T6333" s="58">
        <v>5.452986187604461</v>
      </c>
      <c r="U6333" s="58">
        <v>3.6818460358935319</v>
      </c>
      <c r="V6333" s="58">
        <v>5.546456062269443</v>
      </c>
      <c r="W6333" s="58">
        <v>0.82411814991258336</v>
      </c>
      <c r="X6333" s="58">
        <v>0.70422381907539733</v>
      </c>
      <c r="Y6333" s="58">
        <v>0.84782574154731349</v>
      </c>
      <c r="Z6333" s="58">
        <v>0.95035998496180241</v>
      </c>
    </row>
    <row r="6334" spans="19:26" x14ac:dyDescent="0.2">
      <c r="S6334" s="58">
        <v>4.3593933516290164</v>
      </c>
      <c r="T6334" s="58">
        <v>7.682606815855749</v>
      </c>
      <c r="U6334" s="58">
        <v>4.5398120193221256</v>
      </c>
      <c r="V6334" s="58">
        <v>10.091708247326999</v>
      </c>
      <c r="W6334" s="58">
        <v>0.7688553953762286</v>
      </c>
      <c r="X6334" s="58">
        <v>0.6865079418974096</v>
      </c>
      <c r="Y6334" s="58">
        <v>0.8369289032666265</v>
      </c>
      <c r="Z6334" s="58">
        <v>0.93211130428605737</v>
      </c>
    </row>
    <row r="6335" spans="19:26" x14ac:dyDescent="0.2">
      <c r="S6335" s="58">
        <v>3.9920242005976698</v>
      </c>
      <c r="T6335" s="58">
        <v>6.8464835097096879</v>
      </c>
      <c r="U6335" s="58">
        <v>4.3635129174063616</v>
      </c>
      <c r="V6335" s="58">
        <v>7.9029554485685543</v>
      </c>
      <c r="W6335" s="58">
        <v>0.82164270279608786</v>
      </c>
      <c r="X6335" s="58">
        <v>0.72611330151381004</v>
      </c>
      <c r="Y6335" s="58">
        <v>0.82413459762201302</v>
      </c>
      <c r="Z6335" s="58">
        <v>0.93127617783383299</v>
      </c>
    </row>
    <row r="6336" spans="19:26" x14ac:dyDescent="0.2">
      <c r="S6336" s="58">
        <v>5.5040609648250776</v>
      </c>
      <c r="T6336" s="58">
        <v>10.897156533084379</v>
      </c>
      <c r="U6336" s="58">
        <v>5.2577099035986175</v>
      </c>
      <c r="V6336" s="58">
        <v>10.103103559844104</v>
      </c>
      <c r="W6336" s="58">
        <v>0.71055675790072192</v>
      </c>
      <c r="X6336" s="58">
        <v>0.7739366409312417</v>
      </c>
      <c r="Y6336" s="58">
        <v>0.86905386080520941</v>
      </c>
      <c r="Z6336" s="58">
        <v>0.93893596888578612</v>
      </c>
    </row>
    <row r="6337" spans="19:26" x14ac:dyDescent="0.2">
      <c r="S6337" s="58">
        <v>6.3088183151527479</v>
      </c>
      <c r="T6337" s="58">
        <v>23.461832677157933</v>
      </c>
      <c r="U6337" s="58">
        <v>6.642254469343345</v>
      </c>
      <c r="V6337" s="58">
        <v>20.750197013727028</v>
      </c>
      <c r="W6337" s="58">
        <v>0.83447391630459955</v>
      </c>
      <c r="X6337" s="58">
        <v>0.59501466431404282</v>
      </c>
      <c r="Y6337" s="58">
        <v>0.79332020463829422</v>
      </c>
      <c r="Z6337" s="58">
        <v>0.88126995009344178</v>
      </c>
    </row>
    <row r="6338" spans="19:26" x14ac:dyDescent="0.2">
      <c r="S6338" s="58">
        <v>6.6427326099328639</v>
      </c>
      <c r="T6338" s="58">
        <v>17.371208938428325</v>
      </c>
      <c r="U6338" s="58">
        <v>6.5299209080123735</v>
      </c>
      <c r="V6338" s="58">
        <v>17.845984521594946</v>
      </c>
      <c r="W6338" s="58">
        <v>0.69139526934211215</v>
      </c>
      <c r="X6338" s="58">
        <v>0.66712279769878036</v>
      </c>
      <c r="Y6338" s="58">
        <v>0.82656332365719032</v>
      </c>
      <c r="Z6338" s="58">
        <v>0.90317998155683155</v>
      </c>
    </row>
    <row r="6339" spans="19:26" x14ac:dyDescent="0.2">
      <c r="S6339" s="58">
        <v>6.4255882975503047</v>
      </c>
      <c r="T6339" s="58">
        <v>16.170033753874094</v>
      </c>
      <c r="U6339" s="58">
        <v>5.9170242250786798</v>
      </c>
      <c r="V6339" s="58">
        <v>17.027281645610255</v>
      </c>
      <c r="W6339" s="58">
        <v>0.68990740905409287</v>
      </c>
      <c r="X6339" s="58">
        <v>0.6617770412754661</v>
      </c>
      <c r="Y6339" s="58">
        <v>0.81894242211878898</v>
      </c>
      <c r="Z6339" s="58">
        <v>0.90454050239626727</v>
      </c>
    </row>
    <row r="6340" spans="19:26" x14ac:dyDescent="0.2">
      <c r="S6340" s="58">
        <v>4.2749164380181153</v>
      </c>
      <c r="T6340" s="58">
        <v>7.8325083369842092</v>
      </c>
      <c r="U6340" s="58">
        <v>4.4662809454218211</v>
      </c>
      <c r="V6340" s="58">
        <v>6.5115858908401423</v>
      </c>
      <c r="W6340" s="58">
        <v>0.7842669863968954</v>
      </c>
      <c r="X6340" s="58">
        <v>0.72989081394381261</v>
      </c>
      <c r="Y6340" s="58">
        <v>0.79217033081893018</v>
      </c>
      <c r="Z6340" s="58">
        <v>0.9226150004137923</v>
      </c>
    </row>
    <row r="6341" spans="19:26" x14ac:dyDescent="0.2">
      <c r="S6341" s="58">
        <v>4.2106421379220738</v>
      </c>
      <c r="T6341" s="58">
        <v>7.3762989826324343</v>
      </c>
      <c r="U6341" s="58">
        <v>3.8913550884701942</v>
      </c>
      <c r="V6341" s="58">
        <v>7.3723741602803097</v>
      </c>
      <c r="W6341" s="58">
        <v>0.77652393283295773</v>
      </c>
      <c r="X6341" s="58">
        <v>0.69032840262358897</v>
      </c>
      <c r="Y6341" s="58">
        <v>0.81766985485622345</v>
      </c>
      <c r="Z6341" s="58">
        <v>0.92924357041400352</v>
      </c>
    </row>
    <row r="6342" spans="19:26" x14ac:dyDescent="0.2">
      <c r="S6342" s="58">
        <v>4.6999796366481634</v>
      </c>
      <c r="T6342" s="58">
        <v>9.2234461451954974</v>
      </c>
      <c r="U6342" s="58">
        <v>4.7853789657313088</v>
      </c>
      <c r="V6342" s="58">
        <v>7.9647245382728533</v>
      </c>
      <c r="W6342" s="58">
        <v>0.80608660471500215</v>
      </c>
      <c r="X6342" s="58">
        <v>0.70049224233158758</v>
      </c>
      <c r="Y6342" s="58">
        <v>0.83233121193499859</v>
      </c>
      <c r="Z6342" s="58">
        <v>0.91658828500430545</v>
      </c>
    </row>
    <row r="6343" spans="19:26" x14ac:dyDescent="0.2">
      <c r="S6343" s="58">
        <v>4.1478764376983097</v>
      </c>
      <c r="T6343" s="58">
        <v>7.5720699321610718</v>
      </c>
      <c r="U6343" s="58">
        <v>3.4000570790066247</v>
      </c>
      <c r="V6343" s="58">
        <v>6.0197959225206823</v>
      </c>
      <c r="W6343" s="58">
        <v>0.86558545625109284</v>
      </c>
      <c r="X6343" s="58">
        <v>0.71059380156492069</v>
      </c>
      <c r="Y6343" s="58">
        <v>0.82060346858265121</v>
      </c>
      <c r="Z6343" s="58">
        <v>0.91750435440328493</v>
      </c>
    </row>
    <row r="6344" spans="19:26" x14ac:dyDescent="0.2">
      <c r="S6344" s="58">
        <v>5.2009056569256522</v>
      </c>
      <c r="T6344" s="58">
        <v>10.20768825869102</v>
      </c>
      <c r="U6344" s="58">
        <v>4.9562052827962102</v>
      </c>
      <c r="V6344" s="58">
        <v>9.4109886729518415</v>
      </c>
      <c r="W6344" s="58">
        <v>0.73331972516351906</v>
      </c>
      <c r="X6344" s="58">
        <v>0.72984029151881546</v>
      </c>
      <c r="Y6344" s="58">
        <v>0.8554574308502837</v>
      </c>
      <c r="Z6344" s="58">
        <v>0.93029856521815324</v>
      </c>
    </row>
    <row r="6345" spans="19:26" x14ac:dyDescent="0.2">
      <c r="S6345" s="58">
        <v>2.8931498269192004</v>
      </c>
      <c r="T6345" s="58">
        <v>4.0740363017045409</v>
      </c>
      <c r="U6345" s="58">
        <v>2.756115841340931</v>
      </c>
      <c r="V6345" s="58">
        <v>4.536864596612995</v>
      </c>
      <c r="W6345" s="58">
        <v>0.8577413172315651</v>
      </c>
      <c r="X6345" s="58">
        <v>0.56735992058283757</v>
      </c>
      <c r="Y6345" s="58">
        <v>0.81592680631131653</v>
      </c>
      <c r="Z6345" s="58">
        <v>0.93688296527941284</v>
      </c>
    </row>
    <row r="6346" spans="19:26" x14ac:dyDescent="0.2">
      <c r="S6346" s="58">
        <v>3.5666639614897604</v>
      </c>
      <c r="T6346" s="58">
        <v>5.4943699706522633</v>
      </c>
      <c r="U6346" s="58">
        <v>3.4295235102370061</v>
      </c>
      <c r="V6346" s="58">
        <v>5.3874330286483936</v>
      </c>
      <c r="W6346" s="58">
        <v>0.78562299046031003</v>
      </c>
      <c r="X6346" s="58">
        <v>0.60332469489175788</v>
      </c>
      <c r="Y6346" s="58">
        <v>0.83374526331179366</v>
      </c>
      <c r="Z6346" s="58">
        <v>0.93951755634594314</v>
      </c>
    </row>
    <row r="6347" spans="19:26" x14ac:dyDescent="0.2">
      <c r="S6347" s="58">
        <v>5.2092671287584809</v>
      </c>
      <c r="T6347" s="58">
        <v>10.041438370649733</v>
      </c>
      <c r="U6347" s="58">
        <v>5.0732375512075114</v>
      </c>
      <c r="V6347" s="58">
        <v>11.066059265135479</v>
      </c>
      <c r="W6347" s="58">
        <v>0.72025538742768347</v>
      </c>
      <c r="X6347" s="58">
        <v>0.71809089485782085</v>
      </c>
      <c r="Y6347" s="58">
        <v>0.85767724621569508</v>
      </c>
      <c r="Z6347" s="58">
        <v>0.93345435196118964</v>
      </c>
    </row>
    <row r="6348" spans="19:26" x14ac:dyDescent="0.2">
      <c r="S6348" s="58">
        <v>4.660443092787296</v>
      </c>
      <c r="T6348" s="58">
        <v>9.2793532858677015</v>
      </c>
      <c r="U6348" s="58">
        <v>4.9415749529386197</v>
      </c>
      <c r="V6348" s="58">
        <v>8.8651725631637817</v>
      </c>
      <c r="W6348" s="58">
        <v>0.84613249465271145</v>
      </c>
      <c r="X6348" s="58">
        <v>0.69258897732474944</v>
      </c>
      <c r="Y6348" s="58">
        <v>0.84107423315509766</v>
      </c>
      <c r="Z6348" s="58">
        <v>0.91232831904309752</v>
      </c>
    </row>
    <row r="6349" spans="19:26" x14ac:dyDescent="0.2">
      <c r="S6349" s="58">
        <v>6.6758558607742549</v>
      </c>
      <c r="T6349" s="58">
        <v>23.808498219743196</v>
      </c>
      <c r="U6349" s="58">
        <v>6.5836971361180199</v>
      </c>
      <c r="V6349" s="58">
        <v>21.993229920150377</v>
      </c>
      <c r="W6349" s="58">
        <v>0.78523049806560796</v>
      </c>
      <c r="X6349" s="58">
        <v>0.57629459670512251</v>
      </c>
      <c r="Y6349" s="58">
        <v>0.81389986550813764</v>
      </c>
      <c r="Z6349" s="58">
        <v>0.88340054957262049</v>
      </c>
    </row>
    <row r="6350" spans="19:26" x14ac:dyDescent="0.2">
      <c r="S6350" s="58">
        <v>5.3318834573035883</v>
      </c>
      <c r="T6350" s="58">
        <v>12.185827596324822</v>
      </c>
      <c r="U6350" s="58">
        <v>6.0891600189940975</v>
      </c>
      <c r="V6350" s="58">
        <v>13.057280978282204</v>
      </c>
      <c r="W6350" s="58">
        <v>0.77944472384834762</v>
      </c>
      <c r="X6350" s="58">
        <v>0.7723451048014992</v>
      </c>
      <c r="Y6350" s="58">
        <v>0.81310740542365423</v>
      </c>
      <c r="Z6350" s="58">
        <v>0.909781417498298</v>
      </c>
    </row>
    <row r="6351" spans="19:26" x14ac:dyDescent="0.2">
      <c r="S6351" s="58">
        <v>4.2877618115408058</v>
      </c>
      <c r="T6351" s="58">
        <v>7.9133568041055762</v>
      </c>
      <c r="U6351" s="58">
        <v>4.5384297202510746</v>
      </c>
      <c r="V6351" s="58">
        <v>6.0948562356886145</v>
      </c>
      <c r="W6351" s="58">
        <v>0.79431896699969218</v>
      </c>
      <c r="X6351" s="58">
        <v>0.75001057038338392</v>
      </c>
      <c r="Y6351" s="58">
        <v>0.79508046405848676</v>
      </c>
      <c r="Z6351" s="58">
        <v>0.92292424442421483</v>
      </c>
    </row>
    <row r="6352" spans="19:26" x14ac:dyDescent="0.2">
      <c r="S6352" s="58">
        <v>5.298783568301209</v>
      </c>
      <c r="T6352" s="58">
        <v>10.728111246030323</v>
      </c>
      <c r="U6352" s="58">
        <v>7.0246021641757679</v>
      </c>
      <c r="V6352" s="58">
        <v>14.56613073426313</v>
      </c>
      <c r="W6352" s="58">
        <v>0.7316364408308198</v>
      </c>
      <c r="X6352" s="58">
        <v>0.73222585463916434</v>
      </c>
      <c r="Y6352" s="58">
        <v>0.84474460158382014</v>
      </c>
      <c r="Z6352" s="58">
        <v>0.92581289494918828</v>
      </c>
    </row>
    <row r="6353" spans="19:26" x14ac:dyDescent="0.2">
      <c r="S6353" s="58">
        <v>3.8556632869230341</v>
      </c>
      <c r="T6353" s="58">
        <v>6.18421512380697</v>
      </c>
      <c r="U6353" s="58">
        <v>3.4789359788985772</v>
      </c>
      <c r="V6353" s="58">
        <v>5.9442139602084563</v>
      </c>
      <c r="W6353" s="58">
        <v>0.75577878318538771</v>
      </c>
      <c r="X6353" s="58">
        <v>0.63467676828322106</v>
      </c>
      <c r="Y6353" s="58">
        <v>0.82604340964782841</v>
      </c>
      <c r="Z6353" s="58">
        <v>0.94019794484454844</v>
      </c>
    </row>
    <row r="6354" spans="19:26" x14ac:dyDescent="0.2">
      <c r="S6354" s="58">
        <v>3.7893293083611757</v>
      </c>
      <c r="T6354" s="58">
        <v>6.0751705295686911</v>
      </c>
      <c r="U6354" s="58">
        <v>4.3576680296434924</v>
      </c>
      <c r="V6354" s="58">
        <v>7.6423425631783788</v>
      </c>
      <c r="W6354" s="58">
        <v>0.73158323806622794</v>
      </c>
      <c r="X6354" s="58">
        <v>0.63959035453233293</v>
      </c>
      <c r="Y6354" s="58">
        <v>0.79011131136057233</v>
      </c>
      <c r="Z6354" s="58">
        <v>0.93784297181902554</v>
      </c>
    </row>
    <row r="6355" spans="19:26" x14ac:dyDescent="0.2">
      <c r="S6355" s="58">
        <v>5.1354106117268188</v>
      </c>
      <c r="T6355" s="58">
        <v>10.397594727604977</v>
      </c>
      <c r="U6355" s="58">
        <v>4.7386772438663405</v>
      </c>
      <c r="V6355" s="58">
        <v>7.8055827727679974</v>
      </c>
      <c r="W6355" s="58">
        <v>0.69133513865573293</v>
      </c>
      <c r="X6355" s="58">
        <v>0.62619332530440064</v>
      </c>
      <c r="Y6355" s="58">
        <v>0.78289699302009863</v>
      </c>
      <c r="Z6355" s="58">
        <v>0.91322430262704868</v>
      </c>
    </row>
    <row r="6356" spans="19:26" x14ac:dyDescent="0.2">
      <c r="S6356" s="58">
        <v>5.3593928631902266</v>
      </c>
      <c r="T6356" s="58">
        <v>11.101219909261417</v>
      </c>
      <c r="U6356" s="58">
        <v>6.0940178494050352</v>
      </c>
      <c r="V6356" s="58">
        <v>11.189249431537036</v>
      </c>
      <c r="W6356" s="58">
        <v>0.74849436978086148</v>
      </c>
      <c r="X6356" s="58">
        <v>0.73233623447483187</v>
      </c>
      <c r="Y6356" s="58">
        <v>0.85402837116759955</v>
      </c>
      <c r="Z6356" s="58">
        <v>0.92253561056776745</v>
      </c>
    </row>
    <row r="6357" spans="19:26" x14ac:dyDescent="0.2">
      <c r="S6357" s="58">
        <v>3.8376039311409884</v>
      </c>
      <c r="T6357" s="58">
        <v>6.3224593327375951</v>
      </c>
      <c r="U6357" s="58">
        <v>4.309159162688263</v>
      </c>
      <c r="V6357" s="58">
        <v>5.1026244542345287</v>
      </c>
      <c r="W6357" s="58">
        <v>0.76925233557590156</v>
      </c>
      <c r="X6357" s="58">
        <v>0.72830037818888183</v>
      </c>
      <c r="Y6357" s="58">
        <v>0.79700905372977116</v>
      </c>
      <c r="Z6357" s="58">
        <v>0.93967173351482136</v>
      </c>
    </row>
    <row r="6358" spans="19:26" x14ac:dyDescent="0.2">
      <c r="S6358" s="58">
        <v>4.8021739876493781</v>
      </c>
      <c r="T6358" s="58">
        <v>9.3762623259835589</v>
      </c>
      <c r="U6358" s="58">
        <v>4.7002215754811214</v>
      </c>
      <c r="V6358" s="58">
        <v>8.5250965353750647</v>
      </c>
      <c r="W6358" s="58">
        <v>0.78869545754395154</v>
      </c>
      <c r="X6358" s="58">
        <v>0.66649717610199821</v>
      </c>
      <c r="Y6358" s="58">
        <v>0.84253223907816854</v>
      </c>
      <c r="Z6358" s="58">
        <v>0.91694624936072755</v>
      </c>
    </row>
    <row r="6359" spans="19:26" x14ac:dyDescent="0.2">
      <c r="S6359" s="58">
        <v>4.3731131995943748</v>
      </c>
      <c r="T6359" s="58">
        <v>8.1842436548885118</v>
      </c>
      <c r="U6359" s="58">
        <v>4.0958095228552036</v>
      </c>
      <c r="V6359" s="58">
        <v>6.6634355454637397</v>
      </c>
      <c r="W6359" s="58">
        <v>0.81076350524993268</v>
      </c>
      <c r="X6359" s="58">
        <v>0.59421021791040751</v>
      </c>
      <c r="Y6359" s="58">
        <v>0.8115346330397839</v>
      </c>
      <c r="Z6359" s="58">
        <v>0.9088643843833536</v>
      </c>
    </row>
    <row r="6360" spans="19:26" x14ac:dyDescent="0.2">
      <c r="S6360" s="58">
        <v>6.3208134553573974</v>
      </c>
      <c r="T6360" s="58">
        <v>15.519921905573055</v>
      </c>
      <c r="U6360" s="58">
        <v>5.3459103721313594</v>
      </c>
      <c r="V6360" s="58">
        <v>12.909802134784245</v>
      </c>
      <c r="W6360" s="58">
        <v>0.74010831881814321</v>
      </c>
      <c r="X6360" s="58">
        <v>0.72435120592156221</v>
      </c>
      <c r="Y6360" s="58">
        <v>0.87279029658826701</v>
      </c>
      <c r="Z6360" s="58">
        <v>0.91033553741224649</v>
      </c>
    </row>
    <row r="6361" spans="19:26" x14ac:dyDescent="0.2">
      <c r="S6361" s="58">
        <v>3.469716211729617</v>
      </c>
      <c r="T6361" s="58">
        <v>5.3493085197365717</v>
      </c>
      <c r="U6361" s="58">
        <v>2.9804854023452032</v>
      </c>
      <c r="V6361" s="58">
        <v>4.2854528075285314</v>
      </c>
      <c r="W6361" s="58">
        <v>0.82702002598122459</v>
      </c>
      <c r="X6361" s="58">
        <v>0.67976908583663265</v>
      </c>
      <c r="Y6361" s="58">
        <v>0.83284928026397553</v>
      </c>
      <c r="Z6361" s="58">
        <v>0.94377948997896777</v>
      </c>
    </row>
    <row r="6362" spans="19:26" x14ac:dyDescent="0.2">
      <c r="S6362" s="58">
        <v>6.2464717002587156</v>
      </c>
      <c r="T6362" s="58">
        <v>14.345138108452655</v>
      </c>
      <c r="U6362" s="58">
        <v>5.1110254081340987</v>
      </c>
      <c r="V6362" s="58">
        <v>13.861319138560111</v>
      </c>
      <c r="W6362" s="58">
        <v>0.6800833372995897</v>
      </c>
      <c r="X6362" s="58">
        <v>0.51314934139666202</v>
      </c>
      <c r="Y6362" s="58">
        <v>0.83130103075829476</v>
      </c>
      <c r="Z6362" s="58">
        <v>0.90047920734108444</v>
      </c>
    </row>
    <row r="6363" spans="19:26" x14ac:dyDescent="0.2">
      <c r="S6363" s="58">
        <v>7.3796523327915997</v>
      </c>
      <c r="T6363" s="58">
        <v>28.300375989782651</v>
      </c>
      <c r="U6363" s="58">
        <v>7.6325090683151018</v>
      </c>
      <c r="V6363" s="58">
        <v>29.364171279622514</v>
      </c>
      <c r="W6363" s="58">
        <v>0.76725958121189319</v>
      </c>
      <c r="X6363" s="58">
        <v>0.61935353630594925</v>
      </c>
      <c r="Y6363" s="58">
        <v>0.85416022520343726</v>
      </c>
      <c r="Z6363" s="58">
        <v>0.88518726081080756</v>
      </c>
    </row>
    <row r="6364" spans="19:26" x14ac:dyDescent="0.2">
      <c r="S6364" s="58">
        <v>7.4712252893992295</v>
      </c>
      <c r="T6364" s="58">
        <v>29.873520968948412</v>
      </c>
      <c r="U6364" s="58">
        <v>7.9726445317436498</v>
      </c>
      <c r="V6364" s="58">
        <v>38.731411176749717</v>
      </c>
      <c r="W6364" s="58">
        <v>0.72677159729951568</v>
      </c>
      <c r="X6364" s="58">
        <v>0.71322918779461009</v>
      </c>
      <c r="Y6364" s="58">
        <v>0.81557537839566296</v>
      </c>
      <c r="Z6364" s="58">
        <v>0.88718988926414155</v>
      </c>
    </row>
    <row r="6365" spans="19:26" x14ac:dyDescent="0.2">
      <c r="S6365" s="58">
        <v>3.4367621324806907</v>
      </c>
      <c r="T6365" s="58">
        <v>5.3441293066336204</v>
      </c>
      <c r="U6365" s="58">
        <v>3.3585395549457875</v>
      </c>
      <c r="V6365" s="58">
        <v>5.9863657588144488</v>
      </c>
      <c r="W6365" s="58">
        <v>0.77587946551721476</v>
      </c>
      <c r="X6365" s="58">
        <v>0.6224738059240702</v>
      </c>
      <c r="Y6365" s="58">
        <v>0.77312525847173597</v>
      </c>
      <c r="Z6365" s="58">
        <v>0.92979049364576705</v>
      </c>
    </row>
    <row r="6366" spans="19:26" x14ac:dyDescent="0.2">
      <c r="S6366" s="58">
        <v>5.2268103606555973</v>
      </c>
      <c r="T6366" s="58">
        <v>11.567505069475391</v>
      </c>
      <c r="U6366" s="58">
        <v>4.7195303353455733</v>
      </c>
      <c r="V6366" s="58">
        <v>9.238889882386248</v>
      </c>
      <c r="W6366" s="58">
        <v>0.80843346337452449</v>
      </c>
      <c r="X6366" s="58">
        <v>0.75764221885368688</v>
      </c>
      <c r="Y6366" s="58">
        <v>0.8387778252841277</v>
      </c>
      <c r="Z6366" s="58">
        <v>0.91146468417841908</v>
      </c>
    </row>
    <row r="6367" spans="19:26" x14ac:dyDescent="0.2">
      <c r="S6367" s="58">
        <v>7.1184433188428873</v>
      </c>
      <c r="T6367" s="58">
        <v>22.245814957912476</v>
      </c>
      <c r="U6367" s="58">
        <v>7.1533668724395554</v>
      </c>
      <c r="V6367" s="58">
        <v>27.858699072568001</v>
      </c>
      <c r="W6367" s="58">
        <v>0.71135910676665581</v>
      </c>
      <c r="X6367" s="58">
        <v>0.79060031996569669</v>
      </c>
      <c r="Y6367" s="58">
        <v>0.83132873587778611</v>
      </c>
      <c r="Z6367" s="58">
        <v>0.89992422166936237</v>
      </c>
    </row>
    <row r="6368" spans="19:26" x14ac:dyDescent="0.2">
      <c r="S6368" s="58">
        <v>4.9955476606622806</v>
      </c>
      <c r="T6368" s="58">
        <v>9.4344535629235651</v>
      </c>
      <c r="U6368" s="58">
        <v>4.8059256125858152</v>
      </c>
      <c r="V6368" s="58">
        <v>8.949589142454613</v>
      </c>
      <c r="W6368" s="58">
        <v>0.76584856871948248</v>
      </c>
      <c r="X6368" s="58">
        <v>0.68201434384230297</v>
      </c>
      <c r="Y6368" s="58">
        <v>0.88857428918622117</v>
      </c>
      <c r="Z6368" s="58">
        <v>0.92988789763835988</v>
      </c>
    </row>
    <row r="6369" spans="19:26" x14ac:dyDescent="0.2">
      <c r="S6369" s="58">
        <v>4.8542855259660671</v>
      </c>
      <c r="T6369" s="58">
        <v>9.9610354464090811</v>
      </c>
      <c r="U6369" s="58">
        <v>4.7157610210081433</v>
      </c>
      <c r="V6369" s="58">
        <v>10.573516938578983</v>
      </c>
      <c r="W6369" s="58">
        <v>0.78764198480128611</v>
      </c>
      <c r="X6369" s="58">
        <v>0.70818308139513697</v>
      </c>
      <c r="Y6369" s="58">
        <v>0.81153895259154218</v>
      </c>
      <c r="Z6369" s="58">
        <v>0.91254826845409343</v>
      </c>
    </row>
    <row r="6370" spans="19:26" x14ac:dyDescent="0.2">
      <c r="S6370" s="58">
        <v>4.9291507830044248</v>
      </c>
      <c r="T6370" s="58">
        <v>10.224175327480133</v>
      </c>
      <c r="U6370" s="58">
        <v>4.7051774756445539</v>
      </c>
      <c r="V6370" s="58">
        <v>10.66120382296455</v>
      </c>
      <c r="W6370" s="58">
        <v>0.84012224463892937</v>
      </c>
      <c r="X6370" s="58">
        <v>0.64445353784909365</v>
      </c>
      <c r="Y6370" s="58">
        <v>0.85685327059624727</v>
      </c>
      <c r="Z6370" s="58">
        <v>0.90753392576948277</v>
      </c>
    </row>
    <row r="6371" spans="19:26" x14ac:dyDescent="0.2">
      <c r="S6371" s="58">
        <v>4.025554767129166</v>
      </c>
      <c r="T6371" s="58">
        <v>6.8292722991081902</v>
      </c>
      <c r="U6371" s="58">
        <v>3.7073468208168348</v>
      </c>
      <c r="V6371" s="58">
        <v>6.2306662296281781</v>
      </c>
      <c r="W6371" s="58">
        <v>0.74431349786211454</v>
      </c>
      <c r="X6371" s="58">
        <v>0.72036340561549217</v>
      </c>
      <c r="Y6371" s="58">
        <v>0.78708259474751296</v>
      </c>
      <c r="Z6371" s="58">
        <v>0.93607531260563448</v>
      </c>
    </row>
    <row r="6372" spans="19:26" x14ac:dyDescent="0.2">
      <c r="S6372" s="58">
        <v>3.6547174630982608</v>
      </c>
      <c r="T6372" s="58">
        <v>5.6118491947134057</v>
      </c>
      <c r="U6372" s="58">
        <v>4.2459208521866092</v>
      </c>
      <c r="V6372" s="58">
        <v>5.6620657397191776</v>
      </c>
      <c r="W6372" s="58">
        <v>0.72886896808724411</v>
      </c>
      <c r="X6372" s="58">
        <v>0.57230326410166299</v>
      </c>
      <c r="Y6372" s="58">
        <v>0.81486972224514131</v>
      </c>
      <c r="Z6372" s="58">
        <v>0.94115687807473947</v>
      </c>
    </row>
    <row r="6373" spans="19:26" x14ac:dyDescent="0.2">
      <c r="S6373" s="58">
        <v>4.0713908881481533</v>
      </c>
      <c r="T6373" s="58">
        <v>6.8431856636401385</v>
      </c>
      <c r="U6373" s="58">
        <v>5.1967257738311767</v>
      </c>
      <c r="V6373" s="58">
        <v>7.054843430054583</v>
      </c>
      <c r="W6373" s="58">
        <v>0.80167617562507021</v>
      </c>
      <c r="X6373" s="58">
        <v>0.74677754897275528</v>
      </c>
      <c r="Y6373" s="58">
        <v>0.85546197752667275</v>
      </c>
      <c r="Z6373" s="58">
        <v>0.94496621900618749</v>
      </c>
    </row>
    <row r="6374" spans="19:26" x14ac:dyDescent="0.2">
      <c r="S6374" s="58">
        <v>6.8626626609529726</v>
      </c>
      <c r="T6374" s="58">
        <v>22.775370753453601</v>
      </c>
      <c r="U6374" s="58">
        <v>7.3351672042263152</v>
      </c>
      <c r="V6374" s="58">
        <v>18.463272829157724</v>
      </c>
      <c r="W6374" s="58">
        <v>0.76392981658040271</v>
      </c>
      <c r="X6374" s="58">
        <v>0.55923315592188805</v>
      </c>
      <c r="Y6374" s="58">
        <v>0.83756914203515864</v>
      </c>
      <c r="Z6374" s="58">
        <v>0.88582751951894434</v>
      </c>
    </row>
    <row r="6375" spans="19:26" x14ac:dyDescent="0.2">
      <c r="S6375" s="58">
        <v>3.9317688851167456</v>
      </c>
      <c r="T6375" s="58">
        <v>6.3987300357972723</v>
      </c>
      <c r="U6375" s="58">
        <v>3.8919017394505935</v>
      </c>
      <c r="V6375" s="58">
        <v>6.7808986660637149</v>
      </c>
      <c r="W6375" s="58">
        <v>0.78832311791399301</v>
      </c>
      <c r="X6375" s="58">
        <v>0.62824232763855636</v>
      </c>
      <c r="Y6375" s="58">
        <v>0.8531281770912672</v>
      </c>
      <c r="Z6375" s="58">
        <v>0.93664837639619325</v>
      </c>
    </row>
    <row r="6376" spans="19:26" x14ac:dyDescent="0.2">
      <c r="S6376" s="58">
        <v>5.5296557188894937</v>
      </c>
      <c r="T6376" s="58">
        <v>13.254311268865008</v>
      </c>
      <c r="U6376" s="58">
        <v>5.2860871171029613</v>
      </c>
      <c r="V6376" s="58">
        <v>14.134660815370959</v>
      </c>
      <c r="W6376" s="58">
        <v>0.7553196104814982</v>
      </c>
      <c r="X6376" s="58">
        <v>0.64755580730440998</v>
      </c>
      <c r="Y6376" s="58">
        <v>0.79720186646327551</v>
      </c>
      <c r="Z6376" s="58">
        <v>0.89958395250655721</v>
      </c>
    </row>
    <row r="6377" spans="19:26" x14ac:dyDescent="0.2">
      <c r="S6377" s="58">
        <v>8.9772623133372349</v>
      </c>
      <c r="T6377" s="58">
        <v>63.056903700673466</v>
      </c>
      <c r="U6377" s="58">
        <v>8.1027530386005235</v>
      </c>
      <c r="V6377" s="58">
        <v>65.574233622492514</v>
      </c>
      <c r="W6377" s="58">
        <v>0.69282374850010331</v>
      </c>
      <c r="X6377" s="58">
        <v>0.6536467561765914</v>
      </c>
      <c r="Y6377" s="58">
        <v>0.81418112163915812</v>
      </c>
      <c r="Z6377" s="58">
        <v>0.87783554289475541</v>
      </c>
    </row>
    <row r="6378" spans="19:26" x14ac:dyDescent="0.2">
      <c r="S6378" s="58">
        <v>5.2055435230228424</v>
      </c>
      <c r="T6378" s="58">
        <v>10.201905281069406</v>
      </c>
      <c r="U6378" s="58">
        <v>5.7609378555797699</v>
      </c>
      <c r="V6378" s="58">
        <v>9.2122169535812155</v>
      </c>
      <c r="W6378" s="58">
        <v>0.72543095356077458</v>
      </c>
      <c r="X6378" s="58">
        <v>0.74634464630857311</v>
      </c>
      <c r="Y6378" s="58">
        <v>0.84911331570638782</v>
      </c>
      <c r="Z6378" s="58">
        <v>0.932421552824787</v>
      </c>
    </row>
    <row r="6379" spans="19:26" x14ac:dyDescent="0.2">
      <c r="S6379" s="58">
        <v>4.6052075380844162</v>
      </c>
      <c r="T6379" s="58">
        <v>9.0315746288304872</v>
      </c>
      <c r="U6379" s="58">
        <v>4.6070730139129283</v>
      </c>
      <c r="V6379" s="58">
        <v>10.011377935353419</v>
      </c>
      <c r="W6379" s="58">
        <v>0.81401491844827167</v>
      </c>
      <c r="X6379" s="58">
        <v>0.65934711509984212</v>
      </c>
      <c r="Y6379" s="58">
        <v>0.81991652595826936</v>
      </c>
      <c r="Z6379" s="58">
        <v>0.91116426621505731</v>
      </c>
    </row>
    <row r="6380" spans="19:26" x14ac:dyDescent="0.2">
      <c r="S6380" s="58">
        <v>3.614685739050747</v>
      </c>
      <c r="T6380" s="58">
        <v>5.9771708095746305</v>
      </c>
      <c r="U6380" s="58">
        <v>3.1696804149265758</v>
      </c>
      <c r="V6380" s="58">
        <v>6.1104805075475328</v>
      </c>
      <c r="W6380" s="58">
        <v>0.84253745128848345</v>
      </c>
      <c r="X6380" s="58">
        <v>0.62282472711275494</v>
      </c>
      <c r="Y6380" s="58">
        <v>0.78033389448486745</v>
      </c>
      <c r="Z6380" s="58">
        <v>0.91580733306782114</v>
      </c>
    </row>
    <row r="6381" spans="19:26" x14ac:dyDescent="0.2">
      <c r="S6381" s="58">
        <v>3.2987691777317414</v>
      </c>
      <c r="T6381" s="58">
        <v>4.8327646436251879</v>
      </c>
      <c r="U6381" s="58">
        <v>3.3147696327787854</v>
      </c>
      <c r="V6381" s="58">
        <v>4.921545479602119</v>
      </c>
      <c r="W6381" s="58">
        <v>0.77857057797096085</v>
      </c>
      <c r="X6381" s="58">
        <v>0.55724199099219907</v>
      </c>
      <c r="Y6381" s="58">
        <v>0.83473458738027717</v>
      </c>
      <c r="Z6381" s="58">
        <v>0.94313527936089203</v>
      </c>
    </row>
    <row r="6382" spans="19:26" x14ac:dyDescent="0.2">
      <c r="S6382" s="58">
        <v>6.5292632043324188</v>
      </c>
      <c r="T6382" s="58">
        <v>15.39824611115478</v>
      </c>
      <c r="U6382" s="58">
        <v>6.6548049287809619</v>
      </c>
      <c r="V6382" s="58">
        <v>17.964833881743083</v>
      </c>
      <c r="W6382" s="58">
        <v>0.6704232748118345</v>
      </c>
      <c r="X6382" s="58">
        <v>0.63528721235961494</v>
      </c>
      <c r="Y6382" s="58">
        <v>0.83563333882995627</v>
      </c>
      <c r="Z6382" s="58">
        <v>0.90993500158578366</v>
      </c>
    </row>
    <row r="6383" spans="19:26" x14ac:dyDescent="0.2">
      <c r="S6383" s="58">
        <v>4.2593735474343006</v>
      </c>
      <c r="T6383" s="58">
        <v>7.9165094499405058</v>
      </c>
      <c r="U6383" s="58">
        <v>4.7600865917005715</v>
      </c>
      <c r="V6383" s="58">
        <v>7.0175656705807752</v>
      </c>
      <c r="W6383" s="58">
        <v>0.78821692311094549</v>
      </c>
      <c r="X6383" s="58">
        <v>0.61494912782114786</v>
      </c>
      <c r="Y6383" s="58">
        <v>0.77881825817947581</v>
      </c>
      <c r="Z6383" s="58">
        <v>0.90903142405212312</v>
      </c>
    </row>
    <row r="6384" spans="19:26" x14ac:dyDescent="0.2">
      <c r="S6384" s="58">
        <v>5.5552219856164191</v>
      </c>
      <c r="T6384" s="58">
        <v>12.826712955207919</v>
      </c>
      <c r="U6384" s="58">
        <v>5.204320153225372</v>
      </c>
      <c r="V6384" s="58">
        <v>12.895625277799043</v>
      </c>
      <c r="W6384" s="58">
        <v>0.70722607087319522</v>
      </c>
      <c r="X6384" s="58">
        <v>0.64605296217285324</v>
      </c>
      <c r="Y6384" s="58">
        <v>0.77899765862261461</v>
      </c>
      <c r="Z6384" s="58">
        <v>0.90346501525085987</v>
      </c>
    </row>
    <row r="6385" spans="19:26" x14ac:dyDescent="0.2">
      <c r="S6385" s="58">
        <v>4.1290981968424818</v>
      </c>
      <c r="T6385" s="58">
        <v>7.1331111370377727</v>
      </c>
      <c r="U6385" s="58">
        <v>4.4268054410515703</v>
      </c>
      <c r="V6385" s="58">
        <v>8.1404049040577977</v>
      </c>
      <c r="W6385" s="58">
        <v>0.80230684361995075</v>
      </c>
      <c r="X6385" s="58">
        <v>0.65991657306307527</v>
      </c>
      <c r="Y6385" s="58">
        <v>0.83517032007777414</v>
      </c>
      <c r="Z6385" s="58">
        <v>0.92730881531342824</v>
      </c>
    </row>
    <row r="6386" spans="19:26" x14ac:dyDescent="0.2">
      <c r="S6386" s="58">
        <v>4.5853417644368299</v>
      </c>
      <c r="T6386" s="58">
        <v>8.7062048424265566</v>
      </c>
      <c r="U6386" s="58">
        <v>5.0512898105726496</v>
      </c>
      <c r="V6386" s="58">
        <v>8.5555825465677415</v>
      </c>
      <c r="W6386" s="58">
        <v>0.78076103802991936</v>
      </c>
      <c r="X6386" s="58">
        <v>0.74544900878412179</v>
      </c>
      <c r="Y6386" s="58">
        <v>0.81919143641358871</v>
      </c>
      <c r="Z6386" s="58">
        <v>0.92469564918747005</v>
      </c>
    </row>
    <row r="6387" spans="19:26" x14ac:dyDescent="0.2">
      <c r="S6387" s="58">
        <v>4.3127931362042089</v>
      </c>
      <c r="T6387" s="58">
        <v>7.6282391475248534</v>
      </c>
      <c r="U6387" s="58">
        <v>4.3648451465814162</v>
      </c>
      <c r="V6387" s="58">
        <v>7.0656221588627854</v>
      </c>
      <c r="W6387" s="58">
        <v>0.79217009974984598</v>
      </c>
      <c r="X6387" s="58">
        <v>0.72987737514809403</v>
      </c>
      <c r="Y6387" s="58">
        <v>0.84243490449938241</v>
      </c>
      <c r="Z6387" s="58">
        <v>0.93416405550288129</v>
      </c>
    </row>
    <row r="6388" spans="19:26" x14ac:dyDescent="0.2">
      <c r="S6388" s="58">
        <v>7.2953323821255136</v>
      </c>
      <c r="T6388" s="58">
        <v>20.453504166581762</v>
      </c>
      <c r="U6388" s="58">
        <v>7.3323654832823388</v>
      </c>
      <c r="V6388" s="58">
        <v>18.782137764933605</v>
      </c>
      <c r="W6388" s="58">
        <v>0.70109703759326392</v>
      </c>
      <c r="X6388" s="58">
        <v>0.807944403057544</v>
      </c>
      <c r="Y6388" s="58">
        <v>0.87413601551133124</v>
      </c>
      <c r="Z6388" s="58">
        <v>0.9104065362487419</v>
      </c>
    </row>
    <row r="6389" spans="19:26" x14ac:dyDescent="0.2">
      <c r="S6389" s="58">
        <v>3.3349018785962823</v>
      </c>
      <c r="T6389" s="58">
        <v>5.0246641244710242</v>
      </c>
      <c r="U6389" s="58">
        <v>2.9099934373927976</v>
      </c>
      <c r="V6389" s="58">
        <v>4.6660836921888054</v>
      </c>
      <c r="W6389" s="58">
        <v>0.81482875840332869</v>
      </c>
      <c r="X6389" s="58">
        <v>0.61296469995300873</v>
      </c>
      <c r="Y6389" s="58">
        <v>0.81982739539341598</v>
      </c>
      <c r="Z6389" s="58">
        <v>0.93785481859811048</v>
      </c>
    </row>
    <row r="6390" spans="19:26" x14ac:dyDescent="0.2">
      <c r="S6390" s="58">
        <v>3.5051476583104644</v>
      </c>
      <c r="T6390" s="58">
        <v>5.3839702694347613</v>
      </c>
      <c r="U6390" s="58">
        <v>3.180811192617381</v>
      </c>
      <c r="V6390" s="58">
        <v>4.7166113328342938</v>
      </c>
      <c r="W6390" s="58">
        <v>0.79512926481679846</v>
      </c>
      <c r="X6390" s="58">
        <v>0.62762333711760498</v>
      </c>
      <c r="Y6390" s="58">
        <v>0.82712871388375353</v>
      </c>
      <c r="Z6390" s="58">
        <v>0.94085951645208798</v>
      </c>
    </row>
    <row r="6391" spans="19:26" x14ac:dyDescent="0.2">
      <c r="S6391" s="58">
        <v>4.7463874121312992</v>
      </c>
      <c r="T6391" s="58">
        <v>9.142253058238623</v>
      </c>
      <c r="U6391" s="58">
        <v>5.2744569708318183</v>
      </c>
      <c r="V6391" s="58">
        <v>11.926760945372546</v>
      </c>
      <c r="W6391" s="58">
        <v>0.75167506024617492</v>
      </c>
      <c r="X6391" s="58">
        <v>0.6238664523921551</v>
      </c>
      <c r="Y6391" s="58">
        <v>0.81280309653981109</v>
      </c>
      <c r="Z6391" s="58">
        <v>0.9144859526555249</v>
      </c>
    </row>
    <row r="6392" spans="19:26" x14ac:dyDescent="0.2">
      <c r="S6392" s="58">
        <v>4.5841616910550798</v>
      </c>
      <c r="T6392" s="58">
        <v>9.7088532278444823</v>
      </c>
      <c r="U6392" s="58">
        <v>5.0921656140784197</v>
      </c>
      <c r="V6392" s="58">
        <v>11.573505243851036</v>
      </c>
      <c r="W6392" s="58">
        <v>0.83692066093906015</v>
      </c>
      <c r="X6392" s="58">
        <v>0.63046556508577034</v>
      </c>
      <c r="Y6392" s="58">
        <v>0.77157840436672587</v>
      </c>
      <c r="Z6392" s="58">
        <v>0.89759537234592479</v>
      </c>
    </row>
    <row r="6393" spans="19:26" x14ac:dyDescent="0.2">
      <c r="S6393" s="58">
        <v>7.1689382737389167</v>
      </c>
      <c r="T6393" s="58">
        <v>26.873977428316444</v>
      </c>
      <c r="U6393" s="58">
        <v>7.0408112592328296</v>
      </c>
      <c r="V6393" s="58">
        <v>27.478291389387675</v>
      </c>
      <c r="W6393" s="58">
        <v>0.78181408392640717</v>
      </c>
      <c r="X6393" s="58">
        <v>0.68910091422292119</v>
      </c>
      <c r="Y6393" s="58">
        <v>0.85131352154725337</v>
      </c>
      <c r="Z6393" s="58">
        <v>0.88743755302424698</v>
      </c>
    </row>
    <row r="6394" spans="19:26" x14ac:dyDescent="0.2">
      <c r="S6394" s="58">
        <v>3.6153521203530263</v>
      </c>
      <c r="T6394" s="58">
        <v>5.4656387858639963</v>
      </c>
      <c r="U6394" s="58">
        <v>4.0643275123973668</v>
      </c>
      <c r="V6394" s="58">
        <v>6.8914859307766481</v>
      </c>
      <c r="W6394" s="58">
        <v>0.70339783311276438</v>
      </c>
      <c r="X6394" s="58">
        <v>0.57448874239956937</v>
      </c>
      <c r="Y6394" s="58">
        <v>0.80490542354143824</v>
      </c>
      <c r="Z6394" s="58">
        <v>0.94763963042183041</v>
      </c>
    </row>
    <row r="6395" spans="19:26" x14ac:dyDescent="0.2">
      <c r="S6395" s="58">
        <v>5.0186503990480862</v>
      </c>
      <c r="T6395" s="58">
        <v>10.038637236716514</v>
      </c>
      <c r="U6395" s="58">
        <v>5.9434675888067883</v>
      </c>
      <c r="V6395" s="58">
        <v>13.072560023336811</v>
      </c>
      <c r="W6395" s="58">
        <v>0.77015127684854956</v>
      </c>
      <c r="X6395" s="58">
        <v>0.57777068431789902</v>
      </c>
      <c r="Y6395" s="58">
        <v>0.84545195635128312</v>
      </c>
      <c r="Z6395" s="58">
        <v>0.90892493469548397</v>
      </c>
    </row>
    <row r="6396" spans="19:26" x14ac:dyDescent="0.2">
      <c r="S6396" s="58">
        <v>5.4237566988577299</v>
      </c>
      <c r="T6396" s="58">
        <v>11.910772057877582</v>
      </c>
      <c r="U6396" s="58">
        <v>5.4623618224744881</v>
      </c>
      <c r="V6396" s="58">
        <v>10.399887458286779</v>
      </c>
      <c r="W6396" s="58">
        <v>0.74810190640928953</v>
      </c>
      <c r="X6396" s="58">
        <v>0.68011881407437635</v>
      </c>
      <c r="Y6396" s="58">
        <v>0.8242474689784165</v>
      </c>
      <c r="Z6396" s="58">
        <v>0.91011873746500971</v>
      </c>
    </row>
    <row r="6397" spans="19:26" x14ac:dyDescent="0.2">
      <c r="S6397" s="58">
        <v>3.5763100724902528</v>
      </c>
      <c r="T6397" s="58">
        <v>5.3750775643333162</v>
      </c>
      <c r="U6397" s="58">
        <v>3.4724984845588289</v>
      </c>
      <c r="V6397" s="58">
        <v>6.2861681304862138</v>
      </c>
      <c r="W6397" s="58">
        <v>0.77529473548707661</v>
      </c>
      <c r="X6397" s="58">
        <v>0.57089341343186362</v>
      </c>
      <c r="Y6397" s="58">
        <v>0.87348774706481769</v>
      </c>
      <c r="Z6397" s="58">
        <v>0.94808642361059592</v>
      </c>
    </row>
    <row r="6398" spans="19:26" x14ac:dyDescent="0.2">
      <c r="S6398" s="58">
        <v>4.0995797888576426</v>
      </c>
      <c r="T6398" s="58">
        <v>7.1029693505595146</v>
      </c>
      <c r="U6398" s="58">
        <v>4.3024120258228615</v>
      </c>
      <c r="V6398" s="58">
        <v>8.3015325470506038</v>
      </c>
      <c r="W6398" s="58">
        <v>0.793142169732591</v>
      </c>
      <c r="X6398" s="58">
        <v>0.68717143106528433</v>
      </c>
      <c r="Y6398" s="58">
        <v>0.81759119795813873</v>
      </c>
      <c r="Z6398" s="58">
        <v>0.92822487734920633</v>
      </c>
    </row>
    <row r="6399" spans="19:26" x14ac:dyDescent="0.2">
      <c r="S6399" s="58">
        <v>3.8656629905479254</v>
      </c>
      <c r="T6399" s="58">
        <v>6.3942455209440885</v>
      </c>
      <c r="U6399" s="58">
        <v>4.5707260329070101</v>
      </c>
      <c r="V6399" s="58">
        <v>7.739167149056021</v>
      </c>
      <c r="W6399" s="58">
        <v>0.80381751284361302</v>
      </c>
      <c r="X6399" s="58">
        <v>0.70809940016643502</v>
      </c>
      <c r="Y6399" s="58">
        <v>0.82487504848586291</v>
      </c>
      <c r="Z6399" s="58">
        <v>0.93704586317732652</v>
      </c>
    </row>
    <row r="6400" spans="19:26" x14ac:dyDescent="0.2">
      <c r="S6400" s="58">
        <v>2.7864900081802353</v>
      </c>
      <c r="T6400" s="58">
        <v>3.8938481019407858</v>
      </c>
      <c r="U6400" s="58">
        <v>2.9779167844992029</v>
      </c>
      <c r="V6400" s="58">
        <v>3.911086244550718</v>
      </c>
      <c r="W6400" s="58">
        <v>0.87796296374270655</v>
      </c>
      <c r="X6400" s="58">
        <v>0.70156322894076439</v>
      </c>
      <c r="Y6400" s="58">
        <v>0.79374111316883189</v>
      </c>
      <c r="Z6400" s="58">
        <v>0.94996221517793111</v>
      </c>
    </row>
    <row r="6401" spans="19:26" x14ac:dyDescent="0.2">
      <c r="S6401" s="58">
        <v>3.6520869349378495</v>
      </c>
      <c r="T6401" s="58">
        <v>5.5552845052308255</v>
      </c>
      <c r="U6401" s="58">
        <v>3.5659829524541546</v>
      </c>
      <c r="V6401" s="58">
        <v>5.1941412871276782</v>
      </c>
      <c r="W6401" s="58">
        <v>0.73851438374194278</v>
      </c>
      <c r="X6401" s="58">
        <v>0.59114283199608597</v>
      </c>
      <c r="Y6401" s="58">
        <v>0.83851801230042056</v>
      </c>
      <c r="Z6401" s="58">
        <v>0.94917672444158807</v>
      </c>
    </row>
    <row r="6402" spans="19:26" x14ac:dyDescent="0.2">
      <c r="S6402" s="58">
        <v>3.3095928735554576</v>
      </c>
      <c r="T6402" s="58">
        <v>4.8721922374251951</v>
      </c>
      <c r="U6402" s="58">
        <v>3.646231519555494</v>
      </c>
      <c r="V6402" s="58">
        <v>3.9929783273732613</v>
      </c>
      <c r="W6402" s="58">
        <v>0.73462793003164972</v>
      </c>
      <c r="X6402" s="58">
        <v>0.56628592211795259</v>
      </c>
      <c r="Y6402" s="58">
        <v>0.79255352134840562</v>
      </c>
      <c r="Z6402" s="58">
        <v>0.94244426602477593</v>
      </c>
    </row>
    <row r="6403" spans="19:26" x14ac:dyDescent="0.2">
      <c r="S6403" s="58">
        <v>4.086891190471623</v>
      </c>
      <c r="T6403" s="58">
        <v>7.0853847416993929</v>
      </c>
      <c r="U6403" s="58">
        <v>4.1621872103408384</v>
      </c>
      <c r="V6403" s="58">
        <v>6.74087676535125</v>
      </c>
      <c r="W6403" s="58">
        <v>0.82757751701344162</v>
      </c>
      <c r="X6403" s="58">
        <v>0.76901008812591454</v>
      </c>
      <c r="Y6403" s="58">
        <v>0.83949731943094941</v>
      </c>
      <c r="Z6403" s="58">
        <v>0.93612513405069608</v>
      </c>
    </row>
    <row r="6404" spans="19:26" x14ac:dyDescent="0.2">
      <c r="S6404" s="58">
        <v>5.4550286248879916</v>
      </c>
      <c r="T6404" s="58">
        <v>11.662336741343127</v>
      </c>
      <c r="U6404" s="58">
        <v>5.833909138680494</v>
      </c>
      <c r="V6404" s="58">
        <v>11.946573773805037</v>
      </c>
      <c r="W6404" s="58">
        <v>0.78637526104650946</v>
      </c>
      <c r="X6404" s="58">
        <v>0.68864202267670893</v>
      </c>
      <c r="Y6404" s="58">
        <v>0.88266674801015432</v>
      </c>
      <c r="Z6404" s="58">
        <v>0.91506287593432933</v>
      </c>
    </row>
    <row r="6405" spans="19:26" x14ac:dyDescent="0.2">
      <c r="S6405" s="58">
        <v>6.0228648734573165</v>
      </c>
      <c r="T6405" s="58">
        <v>14.283119649759451</v>
      </c>
      <c r="U6405" s="58">
        <v>6.3004259656950907</v>
      </c>
      <c r="V6405" s="58">
        <v>13.293908126090834</v>
      </c>
      <c r="W6405" s="58">
        <v>0.70907128754630433</v>
      </c>
      <c r="X6405" s="58">
        <v>0.68258466353986003</v>
      </c>
      <c r="Y6405" s="58">
        <v>0.82229845987332628</v>
      </c>
      <c r="Z6405" s="58">
        <v>0.90825428166704292</v>
      </c>
    </row>
    <row r="6406" spans="19:26" x14ac:dyDescent="0.2">
      <c r="S6406" s="58">
        <v>3.9890171666506236</v>
      </c>
      <c r="T6406" s="58">
        <v>6.9785296496149236</v>
      </c>
      <c r="U6406" s="58">
        <v>3.7361034287243551</v>
      </c>
      <c r="V6406" s="58">
        <v>7.3987823560548049</v>
      </c>
      <c r="W6406" s="58">
        <v>0.80879881229523343</v>
      </c>
      <c r="X6406" s="58">
        <v>0.69753089274115121</v>
      </c>
      <c r="Y6406" s="58">
        <v>0.79149985917588361</v>
      </c>
      <c r="Z6406" s="58">
        <v>0.92193936321750647</v>
      </c>
    </row>
    <row r="6407" spans="19:26" x14ac:dyDescent="0.2">
      <c r="S6407" s="58">
        <v>4.1758106160502058</v>
      </c>
      <c r="T6407" s="58">
        <v>7.6683441396235068</v>
      </c>
      <c r="U6407" s="58">
        <v>3.7181775586939363</v>
      </c>
      <c r="V6407" s="58">
        <v>7.8591275260134834</v>
      </c>
      <c r="W6407" s="58">
        <v>0.87712518965800956</v>
      </c>
      <c r="X6407" s="58">
        <v>0.81729169290865278</v>
      </c>
      <c r="Y6407" s="58">
        <v>0.82853911302377903</v>
      </c>
      <c r="Z6407" s="58">
        <v>0.9258162685028245</v>
      </c>
    </row>
    <row r="6408" spans="19:26" x14ac:dyDescent="0.2">
      <c r="S6408" s="58">
        <v>5.6499898658138905</v>
      </c>
      <c r="T6408" s="58">
        <v>14.350430019619189</v>
      </c>
      <c r="U6408" s="58">
        <v>5.4519163246421183</v>
      </c>
      <c r="V6408" s="58">
        <v>15.927095737765187</v>
      </c>
      <c r="W6408" s="58">
        <v>0.75815494444815257</v>
      </c>
      <c r="X6408" s="58">
        <v>0.6807833691644819</v>
      </c>
      <c r="Y6408" s="58">
        <v>0.78845501028119214</v>
      </c>
      <c r="Z6408" s="58">
        <v>0.89772629620527955</v>
      </c>
    </row>
    <row r="6409" spans="19:26" x14ac:dyDescent="0.2">
      <c r="S6409" s="58">
        <v>4.2450597618019916</v>
      </c>
      <c r="T6409" s="58">
        <v>7.4144049514010693</v>
      </c>
      <c r="U6409" s="58">
        <v>4.4697819091304147</v>
      </c>
      <c r="V6409" s="58">
        <v>7.1900072265167072</v>
      </c>
      <c r="W6409" s="58">
        <v>0.83654546960671494</v>
      </c>
      <c r="X6409" s="58">
        <v>0.74359649488637092</v>
      </c>
      <c r="Y6409" s="58">
        <v>0.87805622284692431</v>
      </c>
      <c r="Z6409" s="58">
        <v>0.93733651919492977</v>
      </c>
    </row>
    <row r="6410" spans="19:26" x14ac:dyDescent="0.2">
      <c r="S6410" s="58">
        <v>6.4379703407624378</v>
      </c>
      <c r="T6410" s="58">
        <v>22.005792197182913</v>
      </c>
      <c r="U6410" s="58">
        <v>6.6791327698406606</v>
      </c>
      <c r="V6410" s="58">
        <v>24.145505187740028</v>
      </c>
      <c r="W6410" s="58">
        <v>0.77415944024106553</v>
      </c>
      <c r="X6410" s="58">
        <v>0.68649082672682704</v>
      </c>
      <c r="Y6410" s="58">
        <v>0.79107463410424073</v>
      </c>
      <c r="Z6410" s="58">
        <v>0.88727089756243915</v>
      </c>
    </row>
    <row r="6411" spans="19:26" x14ac:dyDescent="0.2">
      <c r="S6411" s="58">
        <v>5.00252978465479</v>
      </c>
      <c r="T6411" s="58">
        <v>9.5415582180644556</v>
      </c>
      <c r="U6411" s="58">
        <v>4.8567098110577467</v>
      </c>
      <c r="V6411" s="58">
        <v>9.3916471549847031</v>
      </c>
      <c r="W6411" s="58">
        <v>0.7324898324397654</v>
      </c>
      <c r="X6411" s="58">
        <v>0.76497219062614619</v>
      </c>
      <c r="Y6411" s="58">
        <v>0.84641747174440107</v>
      </c>
      <c r="Z6411" s="58">
        <v>0.93651229907837619</v>
      </c>
    </row>
    <row r="6412" spans="19:26" x14ac:dyDescent="0.2">
      <c r="S6412" s="58">
        <v>4.075976984643396</v>
      </c>
      <c r="T6412" s="58">
        <v>6.6370035997790451</v>
      </c>
      <c r="U6412" s="58">
        <v>3.6881688464442992</v>
      </c>
      <c r="V6412" s="58">
        <v>4.9505776090884615</v>
      </c>
      <c r="W6412" s="58">
        <v>0.70321538608650458</v>
      </c>
      <c r="X6412" s="58">
        <v>0.64599842476949854</v>
      </c>
      <c r="Y6412" s="58">
        <v>0.80779142885111022</v>
      </c>
      <c r="Z6412" s="58">
        <v>0.94512650602678938</v>
      </c>
    </row>
    <row r="6413" spans="19:26" x14ac:dyDescent="0.2">
      <c r="S6413" s="58">
        <v>7.0037984163013514</v>
      </c>
      <c r="T6413" s="58">
        <v>34.628514387780278</v>
      </c>
      <c r="U6413" s="58">
        <v>7.481498510273199</v>
      </c>
      <c r="V6413" s="58">
        <v>35.718180722330779</v>
      </c>
      <c r="W6413" s="58">
        <v>0.78253239076238956</v>
      </c>
      <c r="X6413" s="58">
        <v>0.68006666620531975</v>
      </c>
      <c r="Y6413" s="58">
        <v>0.77750249694680706</v>
      </c>
      <c r="Z6413" s="58">
        <v>0.87961938025527664</v>
      </c>
    </row>
    <row r="6414" spans="19:26" x14ac:dyDescent="0.2">
      <c r="S6414" s="58">
        <v>7.0346740927662861</v>
      </c>
      <c r="T6414" s="58">
        <v>20.372146412298363</v>
      </c>
      <c r="U6414" s="58">
        <v>6.8735523737004831</v>
      </c>
      <c r="V6414" s="58">
        <v>30.924209344160428</v>
      </c>
      <c r="W6414" s="58">
        <v>0.70686159891972422</v>
      </c>
      <c r="X6414" s="58">
        <v>0.66908849293139938</v>
      </c>
      <c r="Y6414" s="58">
        <v>0.84360732574104702</v>
      </c>
      <c r="Z6414" s="58">
        <v>0.89827660851025581</v>
      </c>
    </row>
    <row r="6415" spans="19:26" x14ac:dyDescent="0.2">
      <c r="S6415" s="58">
        <v>6.1932090727196902</v>
      </c>
      <c r="T6415" s="58">
        <v>16.974619865488691</v>
      </c>
      <c r="U6415" s="58">
        <v>5.5547375397012981</v>
      </c>
      <c r="V6415" s="58">
        <v>18.866648233290586</v>
      </c>
      <c r="W6415" s="58">
        <v>0.77509419044015349</v>
      </c>
      <c r="X6415" s="58">
        <v>0.62032368010730499</v>
      </c>
      <c r="Y6415" s="58">
        <v>0.83833893258579184</v>
      </c>
      <c r="Z6415" s="58">
        <v>0.8939116485639359</v>
      </c>
    </row>
    <row r="6416" spans="19:26" x14ac:dyDescent="0.2">
      <c r="S6416" s="58">
        <v>7.0131597632416964</v>
      </c>
      <c r="T6416" s="58">
        <v>27.067093626948644</v>
      </c>
      <c r="U6416" s="58">
        <v>6.2866712684366455</v>
      </c>
      <c r="V6416" s="58">
        <v>24.685783375394315</v>
      </c>
      <c r="W6416" s="58">
        <v>0.83080922844288585</v>
      </c>
      <c r="X6416" s="58">
        <v>0.7457693596979651</v>
      </c>
      <c r="Y6416" s="58">
        <v>0.86683638329160284</v>
      </c>
      <c r="Z6416" s="58">
        <v>0.88752539762313043</v>
      </c>
    </row>
    <row r="6417" spans="19:26" x14ac:dyDescent="0.2">
      <c r="S6417" s="58">
        <v>6.0320231854305355</v>
      </c>
      <c r="T6417" s="58">
        <v>15.416966420170988</v>
      </c>
      <c r="U6417" s="58">
        <v>6.4661448959408396</v>
      </c>
      <c r="V6417" s="58">
        <v>16.101455212367764</v>
      </c>
      <c r="W6417" s="58">
        <v>0.74758570572050365</v>
      </c>
      <c r="X6417" s="58">
        <v>0.71597399336668355</v>
      </c>
      <c r="Y6417" s="58">
        <v>0.82485621884588478</v>
      </c>
      <c r="Z6417" s="58">
        <v>0.90300454323393853</v>
      </c>
    </row>
    <row r="6418" spans="19:26" x14ac:dyDescent="0.2">
      <c r="S6418" s="58">
        <v>5.3324585437604481</v>
      </c>
      <c r="T6418" s="58">
        <v>10.676967574024259</v>
      </c>
      <c r="U6418" s="58">
        <v>4.5839790159378335</v>
      </c>
      <c r="V6418" s="58">
        <v>11.110390005257569</v>
      </c>
      <c r="W6418" s="58">
        <v>0.74196420652645523</v>
      </c>
      <c r="X6418" s="58">
        <v>0.73306761400743292</v>
      </c>
      <c r="Y6418" s="58">
        <v>0.86920490969589859</v>
      </c>
      <c r="Z6418" s="58">
        <v>0.92882719800310887</v>
      </c>
    </row>
    <row r="6419" spans="19:26" x14ac:dyDescent="0.2">
      <c r="S6419" s="58">
        <v>4.2738633160031014</v>
      </c>
      <c r="T6419" s="58">
        <v>7.4645972957217639</v>
      </c>
      <c r="U6419" s="58">
        <v>3.2423439190372148</v>
      </c>
      <c r="V6419" s="58">
        <v>5.1506513003827568</v>
      </c>
      <c r="W6419" s="58">
        <v>0.73374642800746948</v>
      </c>
      <c r="X6419" s="58">
        <v>0.72816300456851846</v>
      </c>
      <c r="Y6419" s="58">
        <v>0.79883051943516115</v>
      </c>
      <c r="Z6419" s="58">
        <v>0.93671512590046968</v>
      </c>
    </row>
    <row r="6420" spans="19:26" x14ac:dyDescent="0.2">
      <c r="S6420" s="58">
        <v>4.7298521752118168</v>
      </c>
      <c r="T6420" s="58">
        <v>9.8821691290534748</v>
      </c>
      <c r="U6420" s="58">
        <v>3.9246005118707998</v>
      </c>
      <c r="V6420" s="58">
        <v>11.198632602224443</v>
      </c>
      <c r="W6420" s="58">
        <v>0.82434149501230358</v>
      </c>
      <c r="X6420" s="58">
        <v>0.65447145400095508</v>
      </c>
      <c r="Y6420" s="58">
        <v>0.80132755800860067</v>
      </c>
      <c r="Z6420" s="58">
        <v>0.90356412853347801</v>
      </c>
    </row>
    <row r="6421" spans="19:26" x14ac:dyDescent="0.2">
      <c r="S6421" s="58">
        <v>4.8200505946823746</v>
      </c>
      <c r="T6421" s="58">
        <v>9.2885691354794968</v>
      </c>
      <c r="U6421" s="58">
        <v>4.0279084542144208</v>
      </c>
      <c r="V6421" s="58">
        <v>5.804188171193724</v>
      </c>
      <c r="W6421" s="58">
        <v>0.80380219305382716</v>
      </c>
      <c r="X6421" s="58">
        <v>0.75338801618681273</v>
      </c>
      <c r="Y6421" s="58">
        <v>0.8710178593485568</v>
      </c>
      <c r="Z6421" s="58">
        <v>0.92818130227757045</v>
      </c>
    </row>
    <row r="6422" spans="19:26" x14ac:dyDescent="0.2">
      <c r="S6422" s="58">
        <v>4.610679654563322</v>
      </c>
      <c r="T6422" s="58">
        <v>9.1581123133374742</v>
      </c>
      <c r="U6422" s="58">
        <v>4.9620761407879872</v>
      </c>
      <c r="V6422" s="58">
        <v>8.2101116685446289</v>
      </c>
      <c r="W6422" s="58">
        <v>0.82071660985712547</v>
      </c>
      <c r="X6422" s="58">
        <v>0.64411436728491045</v>
      </c>
      <c r="Y6422" s="58">
        <v>0.81499075417844935</v>
      </c>
      <c r="Z6422" s="58">
        <v>0.90793828517601483</v>
      </c>
    </row>
    <row r="6423" spans="19:26" x14ac:dyDescent="0.2">
      <c r="S6423" s="58">
        <v>4.5004424190864798</v>
      </c>
      <c r="T6423" s="58">
        <v>7.8482426692666527</v>
      </c>
      <c r="U6423" s="58">
        <v>5.1065080853667322</v>
      </c>
      <c r="V6423" s="58">
        <v>8.7750781277833614</v>
      </c>
      <c r="W6423" s="58">
        <v>0.70914373273139175</v>
      </c>
      <c r="X6423" s="58">
        <v>0.56121293373754988</v>
      </c>
      <c r="Y6423" s="58">
        <v>0.81967943574467839</v>
      </c>
      <c r="Z6423" s="58">
        <v>0.92409518051221151</v>
      </c>
    </row>
    <row r="6424" spans="19:26" x14ac:dyDescent="0.2">
      <c r="S6424" s="58">
        <v>3.9408432695927855</v>
      </c>
      <c r="T6424" s="58">
        <v>6.5367825527564198</v>
      </c>
      <c r="U6424" s="58">
        <v>3.6654242729393798</v>
      </c>
      <c r="V6424" s="58">
        <v>5.6601345229829398</v>
      </c>
      <c r="W6424" s="58">
        <v>0.78036965876575692</v>
      </c>
      <c r="X6424" s="58">
        <v>0.59966567650057745</v>
      </c>
      <c r="Y6424" s="58">
        <v>0.82245866619333541</v>
      </c>
      <c r="Z6424" s="58">
        <v>0.92634663772531123</v>
      </c>
    </row>
    <row r="6425" spans="19:26" x14ac:dyDescent="0.2">
      <c r="S6425" s="58">
        <v>4.0380837358347712</v>
      </c>
      <c r="T6425" s="58">
        <v>6.7774818854874157</v>
      </c>
      <c r="U6425" s="58">
        <v>4.1119307443434883</v>
      </c>
      <c r="V6425" s="58">
        <v>6.9874129842330666</v>
      </c>
      <c r="W6425" s="58">
        <v>0.77927064506378274</v>
      </c>
      <c r="X6425" s="58">
        <v>0.75690220823934939</v>
      </c>
      <c r="Y6425" s="58">
        <v>0.83035255470254077</v>
      </c>
      <c r="Z6425" s="58">
        <v>0.94523457441768755</v>
      </c>
    </row>
    <row r="6426" spans="19:26" x14ac:dyDescent="0.2">
      <c r="S6426" s="58">
        <v>4.8201259324057926</v>
      </c>
      <c r="T6426" s="58">
        <v>9.5972357703153683</v>
      </c>
      <c r="U6426" s="58">
        <v>4.6189290748420353</v>
      </c>
      <c r="V6426" s="58">
        <v>10.074341986392882</v>
      </c>
      <c r="W6426" s="58">
        <v>0.76298375198656765</v>
      </c>
      <c r="X6426" s="58">
        <v>0.80379106956199486</v>
      </c>
      <c r="Y6426" s="58">
        <v>0.80890989055744655</v>
      </c>
      <c r="Z6426" s="58">
        <v>0.92513796012934313</v>
      </c>
    </row>
    <row r="6427" spans="19:26" x14ac:dyDescent="0.2">
      <c r="S6427" s="58">
        <v>3.4627930763874644</v>
      </c>
      <c r="T6427" s="58">
        <v>5.2967816289679082</v>
      </c>
      <c r="U6427" s="58">
        <v>3.3803285631206288</v>
      </c>
      <c r="V6427" s="58">
        <v>6.035866018195156</v>
      </c>
      <c r="W6427" s="58">
        <v>0.84053736127737322</v>
      </c>
      <c r="X6427" s="58">
        <v>0.63000594489348094</v>
      </c>
      <c r="Y6427" s="58">
        <v>0.85534798904352383</v>
      </c>
      <c r="Z6427" s="58">
        <v>0.94070701209896479</v>
      </c>
    </row>
    <row r="6428" spans="19:26" x14ac:dyDescent="0.2">
      <c r="S6428" s="58">
        <v>4.1334340819341202</v>
      </c>
      <c r="T6428" s="58">
        <v>7.2448105952460278</v>
      </c>
      <c r="U6428" s="58">
        <v>3.6874657095843872</v>
      </c>
      <c r="V6428" s="58">
        <v>7.8704915426759774</v>
      </c>
      <c r="W6428" s="58">
        <v>0.82728325074353948</v>
      </c>
      <c r="X6428" s="58">
        <v>0.7527804282804087</v>
      </c>
      <c r="Y6428" s="58">
        <v>0.83771987588153352</v>
      </c>
      <c r="Z6428" s="58">
        <v>0.93263639817688604</v>
      </c>
    </row>
    <row r="6429" spans="19:26" x14ac:dyDescent="0.2">
      <c r="S6429" s="58">
        <v>6.1001650850539875</v>
      </c>
      <c r="T6429" s="58">
        <v>14.344385105111238</v>
      </c>
      <c r="U6429" s="58">
        <v>6.5645310139399919</v>
      </c>
      <c r="V6429" s="58">
        <v>15.203180123428272</v>
      </c>
      <c r="W6429" s="58">
        <v>0.74079970691508346</v>
      </c>
      <c r="X6429" s="58">
        <v>0.57314793675552944</v>
      </c>
      <c r="Y6429" s="58">
        <v>0.86913430540675929</v>
      </c>
      <c r="Z6429" s="58">
        <v>0.90190343834841569</v>
      </c>
    </row>
    <row r="6430" spans="19:26" x14ac:dyDescent="0.2">
      <c r="S6430" s="58">
        <v>5.7197117842109808</v>
      </c>
      <c r="T6430" s="58">
        <v>15.712074821998998</v>
      </c>
      <c r="U6430" s="58">
        <v>6.0720883907364636</v>
      </c>
      <c r="V6430" s="58">
        <v>18.977738691376672</v>
      </c>
      <c r="W6430" s="58">
        <v>0.76040376350813643</v>
      </c>
      <c r="X6430" s="58">
        <v>0.78460601134305352</v>
      </c>
      <c r="Y6430" s="58">
        <v>0.76773796132927408</v>
      </c>
      <c r="Z6430" s="58">
        <v>0.89722183197486682</v>
      </c>
    </row>
    <row r="6431" spans="19:26" x14ac:dyDescent="0.2">
      <c r="S6431" s="58">
        <v>3.5766981952891879</v>
      </c>
      <c r="T6431" s="58">
        <v>5.7178610645690835</v>
      </c>
      <c r="U6431" s="58">
        <v>3.4817669965983296</v>
      </c>
      <c r="V6431" s="58">
        <v>6.8464568072661871</v>
      </c>
      <c r="W6431" s="58">
        <v>0.86426939260310398</v>
      </c>
      <c r="X6431" s="58">
        <v>0.73219352800178916</v>
      </c>
      <c r="Y6431" s="58">
        <v>0.83194382692874569</v>
      </c>
      <c r="Z6431" s="58">
        <v>0.9386165661273479</v>
      </c>
    </row>
    <row r="6432" spans="19:26" x14ac:dyDescent="0.2">
      <c r="S6432" s="58">
        <v>7.2657767546190781</v>
      </c>
      <c r="T6432" s="58">
        <v>33.370475798066259</v>
      </c>
      <c r="U6432" s="58">
        <v>7.4139990609147119</v>
      </c>
      <c r="V6432" s="58">
        <v>38.675577058449214</v>
      </c>
      <c r="W6432" s="58">
        <v>0.80898896451786795</v>
      </c>
      <c r="X6432" s="58">
        <v>0.75950055236091352</v>
      </c>
      <c r="Y6432" s="58">
        <v>0.83636030768582681</v>
      </c>
      <c r="Z6432" s="58">
        <v>0.88372561645084358</v>
      </c>
    </row>
    <row r="6433" spans="19:26" x14ac:dyDescent="0.2">
      <c r="S6433" s="58">
        <v>5.6107304688430597</v>
      </c>
      <c r="T6433" s="58">
        <v>11.681024967430432</v>
      </c>
      <c r="U6433" s="58">
        <v>6.1313363171283424</v>
      </c>
      <c r="V6433" s="58">
        <v>10.659455877006163</v>
      </c>
      <c r="W6433" s="58">
        <v>0.72578702609262757</v>
      </c>
      <c r="X6433" s="58">
        <v>0.58067337662933383</v>
      </c>
      <c r="Y6433" s="58">
        <v>0.86395938356316526</v>
      </c>
      <c r="Z6433" s="58">
        <v>0.91152715007404572</v>
      </c>
    </row>
    <row r="6434" spans="19:26" x14ac:dyDescent="0.2">
      <c r="S6434" s="58">
        <v>4.9663659235947204</v>
      </c>
      <c r="T6434" s="58">
        <v>9.7466751643896981</v>
      </c>
      <c r="U6434" s="58">
        <v>5.4551544589354197</v>
      </c>
      <c r="V6434" s="58">
        <v>12.196798809464328</v>
      </c>
      <c r="W6434" s="58">
        <v>0.76185635888633085</v>
      </c>
      <c r="X6434" s="58">
        <v>0.76013236065051626</v>
      </c>
      <c r="Y6434" s="58">
        <v>0.84447393226867662</v>
      </c>
      <c r="Z6434" s="58">
        <v>0.92813338979985083</v>
      </c>
    </row>
    <row r="6435" spans="19:26" x14ac:dyDescent="0.2">
      <c r="S6435" s="58">
        <v>4.174123498195792</v>
      </c>
      <c r="T6435" s="58">
        <v>7.0054161986922052</v>
      </c>
      <c r="U6435" s="58">
        <v>4.0441683456252324</v>
      </c>
      <c r="V6435" s="58">
        <v>7.198670684188837</v>
      </c>
      <c r="W6435" s="58">
        <v>0.7645685380302597</v>
      </c>
      <c r="X6435" s="58">
        <v>0.61417490749852632</v>
      </c>
      <c r="Y6435" s="58">
        <v>0.84993111548829114</v>
      </c>
      <c r="Z6435" s="58">
        <v>0.93282244098454525</v>
      </c>
    </row>
    <row r="6436" spans="19:26" x14ac:dyDescent="0.2">
      <c r="S6436" s="58">
        <v>3.3950896898130973</v>
      </c>
      <c r="T6436" s="58">
        <v>5.1091450437341139</v>
      </c>
      <c r="U6436" s="58">
        <v>3.2026815578493917</v>
      </c>
      <c r="V6436" s="58">
        <v>3.7895195002428883</v>
      </c>
      <c r="W6436" s="58">
        <v>0.8146562088023741</v>
      </c>
      <c r="X6436" s="58">
        <v>0.5686782544415262</v>
      </c>
      <c r="Y6436" s="58">
        <v>0.84345238352747398</v>
      </c>
      <c r="Z6436" s="58">
        <v>0.93601904859060836</v>
      </c>
    </row>
    <row r="6437" spans="19:26" x14ac:dyDescent="0.2">
      <c r="S6437" s="58">
        <v>4.3453973050871202</v>
      </c>
      <c r="T6437" s="58">
        <v>7.6578950968759241</v>
      </c>
      <c r="U6437" s="58">
        <v>4.5635766797087314</v>
      </c>
      <c r="V6437" s="58">
        <v>7.4727139668455376</v>
      </c>
      <c r="W6437" s="58">
        <v>0.80965895227731122</v>
      </c>
      <c r="X6437" s="58">
        <v>0.73358110119365527</v>
      </c>
      <c r="Y6437" s="58">
        <v>0.86909370129818075</v>
      </c>
      <c r="Z6437" s="58">
        <v>0.93694211054057663</v>
      </c>
    </row>
    <row r="6438" spans="19:26" x14ac:dyDescent="0.2">
      <c r="S6438" s="58">
        <v>5.413972223850668</v>
      </c>
      <c r="T6438" s="58">
        <v>12.081351468705861</v>
      </c>
      <c r="U6438" s="58">
        <v>5.614608213959646</v>
      </c>
      <c r="V6438" s="58">
        <v>12.336468149926159</v>
      </c>
      <c r="W6438" s="58">
        <v>0.74447401898352794</v>
      </c>
      <c r="X6438" s="58">
        <v>0.73612561664696552</v>
      </c>
      <c r="Y6438" s="58">
        <v>0.81029075532929595</v>
      </c>
      <c r="Z6438" s="58">
        <v>0.91186136951931551</v>
      </c>
    </row>
    <row r="6439" spans="19:26" x14ac:dyDescent="0.2">
      <c r="S6439" s="58">
        <v>5.6134508824966023</v>
      </c>
      <c r="T6439" s="58">
        <v>14.163474130192077</v>
      </c>
      <c r="U6439" s="58">
        <v>5.0224898093777295</v>
      </c>
      <c r="V6439" s="58">
        <v>15.746767345547124</v>
      </c>
      <c r="W6439" s="58">
        <v>0.81738955608510144</v>
      </c>
      <c r="X6439" s="58">
        <v>0.63191186257422438</v>
      </c>
      <c r="Y6439" s="58">
        <v>0.83045730341299573</v>
      </c>
      <c r="Z6439" s="58">
        <v>0.89532871506467104</v>
      </c>
    </row>
    <row r="6440" spans="19:26" x14ac:dyDescent="0.2">
      <c r="S6440" s="58">
        <v>3.9832663426926502</v>
      </c>
      <c r="T6440" s="58">
        <v>6.8200208001530482</v>
      </c>
      <c r="U6440" s="58">
        <v>3.7975842389436645</v>
      </c>
      <c r="V6440" s="58">
        <v>6.1614070328623081</v>
      </c>
      <c r="W6440" s="58">
        <v>0.83425617421640275</v>
      </c>
      <c r="X6440" s="58">
        <v>0.62277368317039039</v>
      </c>
      <c r="Y6440" s="58">
        <v>0.83295839209955447</v>
      </c>
      <c r="Z6440" s="58">
        <v>0.92065896883202925</v>
      </c>
    </row>
    <row r="6441" spans="19:26" x14ac:dyDescent="0.2">
      <c r="S6441" s="58">
        <v>4.2947962113853615</v>
      </c>
      <c r="T6441" s="58">
        <v>7.9669128492186214</v>
      </c>
      <c r="U6441" s="58">
        <v>3.5961768246805543</v>
      </c>
      <c r="V6441" s="58">
        <v>7.45406241461282</v>
      </c>
      <c r="W6441" s="58">
        <v>0.79769013425479329</v>
      </c>
      <c r="X6441" s="58">
        <v>0.72249459671640048</v>
      </c>
      <c r="Y6441" s="58">
        <v>0.79415128209930796</v>
      </c>
      <c r="Z6441" s="58">
        <v>0.91950679536298496</v>
      </c>
    </row>
    <row r="6442" spans="19:26" x14ac:dyDescent="0.2">
      <c r="S6442" s="58">
        <v>4.1375874366742211</v>
      </c>
      <c r="T6442" s="58">
        <v>7.1381861686555785</v>
      </c>
      <c r="U6442" s="58">
        <v>3.7668039041785026</v>
      </c>
      <c r="V6442" s="58">
        <v>6.8023093073784455</v>
      </c>
      <c r="W6442" s="58">
        <v>0.7918895044141836</v>
      </c>
      <c r="X6442" s="58">
        <v>0.76168496380501827</v>
      </c>
      <c r="Y6442" s="58">
        <v>0.83060169921123306</v>
      </c>
      <c r="Z6442" s="58">
        <v>0.93935907691711484</v>
      </c>
    </row>
    <row r="6443" spans="19:26" x14ac:dyDescent="0.2">
      <c r="S6443" s="58">
        <v>6.6159628048401151</v>
      </c>
      <c r="T6443" s="58">
        <v>20.422796405110841</v>
      </c>
      <c r="U6443" s="58">
        <v>6.1454230489178023</v>
      </c>
      <c r="V6443" s="58">
        <v>17.530690546343987</v>
      </c>
      <c r="W6443" s="58">
        <v>0.79437113413501426</v>
      </c>
      <c r="X6443" s="58">
        <v>0.69219081487932566</v>
      </c>
      <c r="Y6443" s="58">
        <v>0.86037965939906269</v>
      </c>
      <c r="Z6443" s="58">
        <v>0.8931860761886018</v>
      </c>
    </row>
    <row r="6444" spans="19:26" x14ac:dyDescent="0.2">
      <c r="S6444" s="58">
        <v>5.1141347932288053</v>
      </c>
      <c r="T6444" s="58">
        <v>10.330230855706466</v>
      </c>
      <c r="U6444" s="58">
        <v>4.8577349790686375</v>
      </c>
      <c r="V6444" s="58">
        <v>12.195508894015781</v>
      </c>
      <c r="W6444" s="58">
        <v>0.78428766802717853</v>
      </c>
      <c r="X6444" s="58">
        <v>0.75013193869788597</v>
      </c>
      <c r="Y6444" s="58">
        <v>0.86702209486379533</v>
      </c>
      <c r="Z6444" s="58">
        <v>0.92428270110762312</v>
      </c>
    </row>
    <row r="6445" spans="19:26" x14ac:dyDescent="0.2">
      <c r="S6445" s="58">
        <v>3.1385452883821849</v>
      </c>
      <c r="T6445" s="58">
        <v>4.6131037818677081</v>
      </c>
      <c r="U6445" s="58">
        <v>3.11135654504612</v>
      </c>
      <c r="V6445" s="58">
        <v>4.7315532651738721</v>
      </c>
      <c r="W6445" s="58">
        <v>0.8168156165695476</v>
      </c>
      <c r="X6445" s="58">
        <v>0.75901798246134922</v>
      </c>
      <c r="Y6445" s="58">
        <v>0.79737988954763228</v>
      </c>
      <c r="Z6445" s="58">
        <v>0.95790563750717206</v>
      </c>
    </row>
    <row r="6446" spans="19:26" x14ac:dyDescent="0.2">
      <c r="S6446" s="58">
        <v>5.055842438334512</v>
      </c>
      <c r="T6446" s="58">
        <v>11.028140866646535</v>
      </c>
      <c r="U6446" s="58">
        <v>5.5642743250111293</v>
      </c>
      <c r="V6446" s="58">
        <v>11.219863719726289</v>
      </c>
      <c r="W6446" s="58">
        <v>0.79208808643545003</v>
      </c>
      <c r="X6446" s="58">
        <v>0.63950070273415416</v>
      </c>
      <c r="Y6446" s="58">
        <v>0.80735645046073945</v>
      </c>
      <c r="Z6446" s="58">
        <v>0.90269161678853693</v>
      </c>
    </row>
    <row r="6447" spans="19:26" x14ac:dyDescent="0.2">
      <c r="S6447" s="58">
        <v>4.793658886513537</v>
      </c>
      <c r="T6447" s="58">
        <v>9.511736207214879</v>
      </c>
      <c r="U6447" s="58">
        <v>4.0701803557674534</v>
      </c>
      <c r="V6447" s="58">
        <v>9.7828898531307278</v>
      </c>
      <c r="W6447" s="58">
        <v>0.78120171912667113</v>
      </c>
      <c r="X6447" s="58">
        <v>0.7372978372103649</v>
      </c>
      <c r="Y6447" s="58">
        <v>0.82142179031163787</v>
      </c>
      <c r="Z6447" s="58">
        <v>0.91967625336832992</v>
      </c>
    </row>
    <row r="6448" spans="19:26" x14ac:dyDescent="0.2">
      <c r="S6448" s="58">
        <v>3.5893245698716276</v>
      </c>
      <c r="T6448" s="58">
        <v>5.6448885190425067</v>
      </c>
      <c r="U6448" s="58">
        <v>3.5579442956838561</v>
      </c>
      <c r="V6448" s="58">
        <v>5.3972174077388289</v>
      </c>
      <c r="W6448" s="58">
        <v>0.80239089569369859</v>
      </c>
      <c r="X6448" s="58">
        <v>0.55524775342252086</v>
      </c>
      <c r="Y6448" s="58">
        <v>0.819448174746782</v>
      </c>
      <c r="Z6448" s="58">
        <v>0.92478180323966197</v>
      </c>
    </row>
    <row r="6449" spans="19:26" x14ac:dyDescent="0.2">
      <c r="S6449" s="58">
        <v>4.4845786489787978</v>
      </c>
      <c r="T6449" s="58">
        <v>8.1112809691509895</v>
      </c>
      <c r="U6449" s="58">
        <v>4.4167038985814306</v>
      </c>
      <c r="V6449" s="58">
        <v>7.7714310584092408</v>
      </c>
      <c r="W6449" s="58">
        <v>0.74110425840565586</v>
      </c>
      <c r="X6449" s="58">
        <v>0.80006587741822455</v>
      </c>
      <c r="Y6449" s="58">
        <v>0.81145185354849059</v>
      </c>
      <c r="Z6449" s="58">
        <v>0.94059838782902794</v>
      </c>
    </row>
    <row r="6450" spans="19:26" x14ac:dyDescent="0.2">
      <c r="S6450" s="58">
        <v>5.394973192359318</v>
      </c>
      <c r="T6450" s="58">
        <v>12.471412689834246</v>
      </c>
      <c r="U6450" s="58">
        <v>5.3473412493517296</v>
      </c>
      <c r="V6450" s="58">
        <v>14.783804232106462</v>
      </c>
      <c r="W6450" s="58">
        <v>0.79147977086660037</v>
      </c>
      <c r="X6450" s="58">
        <v>0.66258041219740549</v>
      </c>
      <c r="Y6450" s="58">
        <v>0.82545756582780194</v>
      </c>
      <c r="Z6450" s="58">
        <v>0.90243864511618532</v>
      </c>
    </row>
    <row r="6451" spans="19:26" x14ac:dyDescent="0.2">
      <c r="S6451" s="58">
        <v>4.9685769856768358</v>
      </c>
      <c r="T6451" s="58">
        <v>10.622794013685393</v>
      </c>
      <c r="U6451" s="58">
        <v>5.9447980604370478</v>
      </c>
      <c r="V6451" s="58">
        <v>9.6221490976108104</v>
      </c>
      <c r="W6451" s="58">
        <v>0.85669527424902436</v>
      </c>
      <c r="X6451" s="58">
        <v>0.69445672321025098</v>
      </c>
      <c r="Y6451" s="58">
        <v>0.8525444434781454</v>
      </c>
      <c r="Z6451" s="58">
        <v>0.90750294188756375</v>
      </c>
    </row>
    <row r="6452" spans="19:26" x14ac:dyDescent="0.2">
      <c r="S6452" s="58">
        <v>4.6260291666082249</v>
      </c>
      <c r="T6452" s="58">
        <v>8.6917409613579846</v>
      </c>
      <c r="U6452" s="58">
        <v>3.9266541121104646</v>
      </c>
      <c r="V6452" s="58">
        <v>6.7411889247080241</v>
      </c>
      <c r="W6452" s="58">
        <v>0.76638469768204653</v>
      </c>
      <c r="X6452" s="58">
        <v>0.76082213913160213</v>
      </c>
      <c r="Y6452" s="58">
        <v>0.82460847317397545</v>
      </c>
      <c r="Z6452" s="58">
        <v>0.92995058250529106</v>
      </c>
    </row>
    <row r="6453" spans="19:26" x14ac:dyDescent="0.2">
      <c r="S6453" s="58">
        <v>3.8921299812621437</v>
      </c>
      <c r="T6453" s="58">
        <v>6.6217710609927902</v>
      </c>
      <c r="U6453" s="58">
        <v>3.6430138580781271</v>
      </c>
      <c r="V6453" s="58">
        <v>6.9617956458502768</v>
      </c>
      <c r="W6453" s="58">
        <v>0.78746172398487935</v>
      </c>
      <c r="X6453" s="58">
        <v>0.73136487761126434</v>
      </c>
      <c r="Y6453" s="58">
        <v>0.78507058786367445</v>
      </c>
      <c r="Z6453" s="58">
        <v>0.93007192657526727</v>
      </c>
    </row>
    <row r="6454" spans="19:26" x14ac:dyDescent="0.2">
      <c r="S6454" s="58">
        <v>3.7236697502880447</v>
      </c>
      <c r="T6454" s="58">
        <v>5.9912567031083004</v>
      </c>
      <c r="U6454" s="58">
        <v>4.0784384624550301</v>
      </c>
      <c r="V6454" s="58">
        <v>8.5849806227607761</v>
      </c>
      <c r="W6454" s="58">
        <v>0.83927797024360218</v>
      </c>
      <c r="X6454" s="58">
        <v>0.65514612467075561</v>
      </c>
      <c r="Y6454" s="58">
        <v>0.85160916273978193</v>
      </c>
      <c r="Z6454" s="58">
        <v>0.93498232440792395</v>
      </c>
    </row>
    <row r="6455" spans="19:26" x14ac:dyDescent="0.2">
      <c r="S6455" s="58">
        <v>4.0505351902768032</v>
      </c>
      <c r="T6455" s="58">
        <v>7.1145514594450798</v>
      </c>
      <c r="U6455" s="58">
        <v>4.0524606292209944</v>
      </c>
      <c r="V6455" s="58">
        <v>9.9432317738961764</v>
      </c>
      <c r="W6455" s="58">
        <v>0.88041426864232808</v>
      </c>
      <c r="X6455" s="58">
        <v>0.73829733562390565</v>
      </c>
      <c r="Y6455" s="58">
        <v>0.850418998593508</v>
      </c>
      <c r="Z6455" s="58">
        <v>0.92708148360707887</v>
      </c>
    </row>
    <row r="6456" spans="19:26" x14ac:dyDescent="0.2">
      <c r="S6456" s="58">
        <v>4.6227371764339633</v>
      </c>
      <c r="T6456" s="58">
        <v>9.3079267897657214</v>
      </c>
      <c r="U6456" s="58">
        <v>5.4789722096928646</v>
      </c>
      <c r="V6456" s="58">
        <v>11.552534264656202</v>
      </c>
      <c r="W6456" s="58">
        <v>0.83774532370313293</v>
      </c>
      <c r="X6456" s="58">
        <v>0.71623492375267717</v>
      </c>
      <c r="Y6456" s="58">
        <v>0.81771356501178682</v>
      </c>
      <c r="Z6456" s="58">
        <v>0.91122400776261103</v>
      </c>
    </row>
    <row r="6457" spans="19:26" x14ac:dyDescent="0.2">
      <c r="S6457" s="58">
        <v>4.883184440380762</v>
      </c>
      <c r="T6457" s="58">
        <v>8.6422607126315238</v>
      </c>
      <c r="U6457" s="58">
        <v>4.5502452317867359</v>
      </c>
      <c r="V6457" s="58">
        <v>8.1390949585285401</v>
      </c>
      <c r="W6457" s="58">
        <v>0.69720008296813274</v>
      </c>
      <c r="X6457" s="58">
        <v>0.67310872334474303</v>
      </c>
      <c r="Y6457" s="58">
        <v>0.85752937896882853</v>
      </c>
      <c r="Z6457" s="58">
        <v>0.94440810893730509</v>
      </c>
    </row>
    <row r="6458" spans="19:26" x14ac:dyDescent="0.2">
      <c r="S6458" s="58">
        <v>4.652979189798093</v>
      </c>
      <c r="T6458" s="58">
        <v>8.7859077931848351</v>
      </c>
      <c r="U6458" s="58">
        <v>4.4425201342550178</v>
      </c>
      <c r="V6458" s="58">
        <v>9.6910170948587293</v>
      </c>
      <c r="W6458" s="58">
        <v>0.80767718880539685</v>
      </c>
      <c r="X6458" s="58">
        <v>0.77806967574791264</v>
      </c>
      <c r="Y6458" s="58">
        <v>0.85992881707958402</v>
      </c>
      <c r="Z6458" s="58">
        <v>0.93108603625109521</v>
      </c>
    </row>
    <row r="6459" spans="19:26" x14ac:dyDescent="0.2">
      <c r="S6459" s="58">
        <v>3.3927293537499015</v>
      </c>
      <c r="T6459" s="58">
        <v>5.1204196286150188</v>
      </c>
      <c r="U6459" s="58">
        <v>3.7007223798863382</v>
      </c>
      <c r="V6459" s="58">
        <v>5.1185597208392926</v>
      </c>
      <c r="W6459" s="58">
        <v>0.78477831722044722</v>
      </c>
      <c r="X6459" s="58">
        <v>0.6814967636668714</v>
      </c>
      <c r="Y6459" s="58">
        <v>0.81412385653321873</v>
      </c>
      <c r="Z6459" s="58">
        <v>0.95115361787305419</v>
      </c>
    </row>
    <row r="6460" spans="19:26" x14ac:dyDescent="0.2">
      <c r="S6460" s="58">
        <v>4.1995437992546645</v>
      </c>
      <c r="T6460" s="58">
        <v>7.1820756224570443</v>
      </c>
      <c r="U6460" s="58">
        <v>3.5679739878591885</v>
      </c>
      <c r="V6460" s="58">
        <v>6.3679066400320323</v>
      </c>
      <c r="W6460" s="58">
        <v>0.82617875849741851</v>
      </c>
      <c r="X6460" s="58">
        <v>0.6509141196249778</v>
      </c>
      <c r="Y6460" s="58">
        <v>0.88598122984949967</v>
      </c>
      <c r="Z6460" s="58">
        <v>0.93202699155723734</v>
      </c>
    </row>
    <row r="6461" spans="19:26" x14ac:dyDescent="0.2">
      <c r="S6461" s="58">
        <v>3.8454162711461146</v>
      </c>
      <c r="T6461" s="58">
        <v>6.6910438575019588</v>
      </c>
      <c r="U6461" s="58">
        <v>3.934534815553747</v>
      </c>
      <c r="V6461" s="58">
        <v>6.9136613970213094</v>
      </c>
      <c r="W6461" s="58">
        <v>0.87518000208772051</v>
      </c>
      <c r="X6461" s="58">
        <v>0.67996546295362714</v>
      </c>
      <c r="Y6461" s="58">
        <v>0.80058362731736887</v>
      </c>
      <c r="Z6461" s="58">
        <v>0.91600475849012819</v>
      </c>
    </row>
    <row r="6462" spans="19:26" x14ac:dyDescent="0.2">
      <c r="S6462" s="58">
        <v>4.9219904980707145</v>
      </c>
      <c r="T6462" s="58">
        <v>10.722975311174066</v>
      </c>
      <c r="U6462" s="58">
        <v>5.466469655441986</v>
      </c>
      <c r="V6462" s="58">
        <v>11.696948812679656</v>
      </c>
      <c r="W6462" s="58">
        <v>0.86910496012557381</v>
      </c>
      <c r="X6462" s="58">
        <v>0.65339854089778671</v>
      </c>
      <c r="Y6462" s="58">
        <v>0.83734655088726406</v>
      </c>
      <c r="Z6462" s="58">
        <v>0.9016020017857227</v>
      </c>
    </row>
    <row r="6463" spans="19:26" x14ac:dyDescent="0.2">
      <c r="S6463" s="58">
        <v>5.2237838088998361</v>
      </c>
      <c r="T6463" s="58">
        <v>10.409839599318898</v>
      </c>
      <c r="U6463" s="58">
        <v>4.9404271970827009</v>
      </c>
      <c r="V6463" s="58">
        <v>10.626844409848472</v>
      </c>
      <c r="W6463" s="58">
        <v>0.73094962316343881</v>
      </c>
      <c r="X6463" s="58">
        <v>0.69472185491662108</v>
      </c>
      <c r="Y6463" s="58">
        <v>0.84457670539211727</v>
      </c>
      <c r="Z6463" s="58">
        <v>0.92400393021104543</v>
      </c>
    </row>
    <row r="6464" spans="19:26" x14ac:dyDescent="0.2">
      <c r="S6464" s="58">
        <v>3.8336669998755655</v>
      </c>
      <c r="T6464" s="58">
        <v>6.1739680748949928</v>
      </c>
      <c r="U6464" s="58">
        <v>3.2866899798681484</v>
      </c>
      <c r="V6464" s="58">
        <v>5.2470736839464269</v>
      </c>
      <c r="W6464" s="58">
        <v>0.75919448777928256</v>
      </c>
      <c r="X6464" s="58">
        <v>0.56730759789878915</v>
      </c>
      <c r="Y6464" s="58">
        <v>0.81776980234212482</v>
      </c>
      <c r="Z6464" s="58">
        <v>0.92827140180255285</v>
      </c>
    </row>
    <row r="6465" spans="19:26" x14ac:dyDescent="0.2">
      <c r="S6465" s="58">
        <v>8.0639067948172123</v>
      </c>
      <c r="T6465" s="58">
        <v>42.398838727555727</v>
      </c>
      <c r="U6465" s="58">
        <v>8.0195329727136002</v>
      </c>
      <c r="V6465" s="58">
        <v>36.327647385330998</v>
      </c>
      <c r="W6465" s="58">
        <v>0.73660486322863683</v>
      </c>
      <c r="X6465" s="58">
        <v>0.58182242110671678</v>
      </c>
      <c r="Y6465" s="58">
        <v>0.82576772748044469</v>
      </c>
      <c r="Z6465" s="58">
        <v>0.87904109625400217</v>
      </c>
    </row>
    <row r="6466" spans="19:26" x14ac:dyDescent="0.2">
      <c r="S6466" s="58">
        <v>7.3844818573814397</v>
      </c>
      <c r="T6466" s="58">
        <v>31.653241560183705</v>
      </c>
      <c r="U6466" s="58">
        <v>8.6336435239072369</v>
      </c>
      <c r="V6466" s="58">
        <v>41.762079340306087</v>
      </c>
      <c r="W6466" s="58">
        <v>0.76118526799446706</v>
      </c>
      <c r="X6466" s="58">
        <v>0.70337460549361275</v>
      </c>
      <c r="Y6466" s="58">
        <v>0.82373527003256253</v>
      </c>
      <c r="Z6466" s="58">
        <v>0.88453593759558446</v>
      </c>
    </row>
    <row r="6467" spans="19:26" x14ac:dyDescent="0.2">
      <c r="S6467" s="58">
        <v>4.8546811659733828</v>
      </c>
      <c r="T6467" s="58">
        <v>10.094342581393004</v>
      </c>
      <c r="U6467" s="58">
        <v>4.6704916506225436</v>
      </c>
      <c r="V6467" s="58">
        <v>10.255633037938134</v>
      </c>
      <c r="W6467" s="58">
        <v>0.83542410539876699</v>
      </c>
      <c r="X6467" s="58">
        <v>0.64757793053773738</v>
      </c>
      <c r="Y6467" s="58">
        <v>0.83663760307090107</v>
      </c>
      <c r="Z6467" s="58">
        <v>0.90608388121026451</v>
      </c>
    </row>
    <row r="6468" spans="19:26" x14ac:dyDescent="0.2">
      <c r="S6468" s="58">
        <v>3.4694519747145423</v>
      </c>
      <c r="T6468" s="58">
        <v>5.2031928084605816</v>
      </c>
      <c r="U6468" s="58">
        <v>3.2529817334395958</v>
      </c>
      <c r="V6468" s="58">
        <v>5.778114595721549</v>
      </c>
      <c r="W6468" s="58">
        <v>0.75926768931921162</v>
      </c>
      <c r="X6468" s="58">
        <v>0.61604289708925031</v>
      </c>
      <c r="Y6468" s="58">
        <v>0.82904954509248285</v>
      </c>
      <c r="Z6468" s="58">
        <v>0.95045732733974631</v>
      </c>
    </row>
    <row r="6469" spans="19:26" x14ac:dyDescent="0.2">
      <c r="S6469" s="58">
        <v>4.3180776674505035</v>
      </c>
      <c r="T6469" s="58">
        <v>7.5395872688611014</v>
      </c>
      <c r="U6469" s="58">
        <v>3.8127765682513215</v>
      </c>
      <c r="V6469" s="58">
        <v>7.2020876771852675</v>
      </c>
      <c r="W6469" s="58">
        <v>0.76941001844290446</v>
      </c>
      <c r="X6469" s="58">
        <v>0.74095314849153115</v>
      </c>
      <c r="Y6469" s="58">
        <v>0.83885270096408604</v>
      </c>
      <c r="Z6469" s="58">
        <v>0.93994888953528122</v>
      </c>
    </row>
    <row r="6470" spans="19:26" x14ac:dyDescent="0.2">
      <c r="S6470" s="58">
        <v>7.8014035551690757</v>
      </c>
      <c r="T6470" s="58">
        <v>34.274838493038587</v>
      </c>
      <c r="U6470" s="58">
        <v>8.2867160791030834</v>
      </c>
      <c r="V6470" s="58">
        <v>44.809626761407188</v>
      </c>
      <c r="W6470" s="58">
        <v>0.75141208961375439</v>
      </c>
      <c r="X6470" s="58">
        <v>0.73270646017699359</v>
      </c>
      <c r="Y6470" s="58">
        <v>0.84865528085629349</v>
      </c>
      <c r="Z6470" s="58">
        <v>0.88599126217373825</v>
      </c>
    </row>
    <row r="6471" spans="19:26" x14ac:dyDescent="0.2">
      <c r="S6471" s="58">
        <v>4.336322028557988</v>
      </c>
      <c r="T6471" s="58">
        <v>7.8241478959975259</v>
      </c>
      <c r="U6471" s="58">
        <v>4.2030722757708068</v>
      </c>
      <c r="V6471" s="58">
        <v>8.7605079264636689</v>
      </c>
      <c r="W6471" s="58">
        <v>0.82963467444282357</v>
      </c>
      <c r="X6471" s="58">
        <v>0.66495690231941718</v>
      </c>
      <c r="Y6471" s="58">
        <v>0.85527618892936252</v>
      </c>
      <c r="Z6471" s="58">
        <v>0.92244533728341271</v>
      </c>
    </row>
    <row r="6472" spans="19:26" x14ac:dyDescent="0.2">
      <c r="S6472" s="58">
        <v>5.5905740035379816</v>
      </c>
      <c r="T6472" s="58">
        <v>12.649468641389445</v>
      </c>
      <c r="U6472" s="58">
        <v>5.3430372023648207</v>
      </c>
      <c r="V6472" s="58">
        <v>12.490332150126882</v>
      </c>
      <c r="W6472" s="58">
        <v>0.75770367508038128</v>
      </c>
      <c r="X6472" s="58">
        <v>0.72006895525604009</v>
      </c>
      <c r="Y6472" s="58">
        <v>0.83873764532252537</v>
      </c>
      <c r="Z6472" s="58">
        <v>0.9114200549532312</v>
      </c>
    </row>
    <row r="6473" spans="19:26" x14ac:dyDescent="0.2">
      <c r="S6473" s="58">
        <v>4.9880115414548136</v>
      </c>
      <c r="T6473" s="58">
        <v>10.243938329403427</v>
      </c>
      <c r="U6473" s="58">
        <v>4.8401384865606865</v>
      </c>
      <c r="V6473" s="58">
        <v>12.305199068396629</v>
      </c>
      <c r="W6473" s="58">
        <v>0.70293281962280563</v>
      </c>
      <c r="X6473" s="58">
        <v>0.78802113603223722</v>
      </c>
      <c r="Y6473" s="58">
        <v>0.7653458332767481</v>
      </c>
      <c r="Z6473" s="58">
        <v>0.92146214625343492</v>
      </c>
    </row>
    <row r="6474" spans="19:26" x14ac:dyDescent="0.2">
      <c r="S6474" s="58">
        <v>5.1496690416923316</v>
      </c>
      <c r="T6474" s="58">
        <v>10.780308591861823</v>
      </c>
      <c r="U6474" s="58">
        <v>4.9325082913020628</v>
      </c>
      <c r="V6474" s="58">
        <v>10.521215901484243</v>
      </c>
      <c r="W6474" s="58">
        <v>0.76765612773384739</v>
      </c>
      <c r="X6474" s="58">
        <v>0.71116087659345595</v>
      </c>
      <c r="Y6474" s="58">
        <v>0.83092427480036612</v>
      </c>
      <c r="Z6474" s="58">
        <v>0.91518720360000139</v>
      </c>
    </row>
    <row r="6475" spans="19:26" x14ac:dyDescent="0.2">
      <c r="S6475" s="58">
        <v>6.1316482394086647</v>
      </c>
      <c r="T6475" s="58">
        <v>16.059807028481533</v>
      </c>
      <c r="U6475" s="58">
        <v>6.6588361353022867</v>
      </c>
      <c r="V6475" s="58">
        <v>15.346853705480759</v>
      </c>
      <c r="W6475" s="58">
        <v>0.78142353685602584</v>
      </c>
      <c r="X6475" s="58">
        <v>0.70324743247011845</v>
      </c>
      <c r="Y6475" s="58">
        <v>0.85645511707312227</v>
      </c>
      <c r="Z6475" s="58">
        <v>0.90109539401988004</v>
      </c>
    </row>
    <row r="6476" spans="19:26" x14ac:dyDescent="0.2">
      <c r="S6476" s="58">
        <v>3.7090698076616384</v>
      </c>
      <c r="T6476" s="58">
        <v>5.927687480806676</v>
      </c>
      <c r="U6476" s="58">
        <v>3.8258385547449678</v>
      </c>
      <c r="V6476" s="58">
        <v>5.7194238741677177</v>
      </c>
      <c r="W6476" s="58">
        <v>0.80568457537536842</v>
      </c>
      <c r="X6476" s="58">
        <v>0.61234337430785912</v>
      </c>
      <c r="Y6476" s="58">
        <v>0.83236593305103812</v>
      </c>
      <c r="Z6476" s="58">
        <v>0.93161344717096506</v>
      </c>
    </row>
    <row r="6477" spans="19:26" x14ac:dyDescent="0.2">
      <c r="S6477" s="58">
        <v>4.5929317593792405</v>
      </c>
      <c r="T6477" s="58">
        <v>8.9302333194794343</v>
      </c>
      <c r="U6477" s="58">
        <v>4.80216874200954</v>
      </c>
      <c r="V6477" s="58">
        <v>10.084244372415823</v>
      </c>
      <c r="W6477" s="58">
        <v>0.84244488191072575</v>
      </c>
      <c r="X6477" s="58">
        <v>0.64415604926799297</v>
      </c>
      <c r="Y6477" s="58">
        <v>0.84571605558219964</v>
      </c>
      <c r="Z6477" s="58">
        <v>0.91120044521980592</v>
      </c>
    </row>
    <row r="6478" spans="19:26" x14ac:dyDescent="0.2">
      <c r="S6478" s="58">
        <v>6.7757101492636949</v>
      </c>
      <c r="T6478" s="58">
        <v>19.506696342824892</v>
      </c>
      <c r="U6478" s="58">
        <v>6.4593453983884439</v>
      </c>
      <c r="V6478" s="58">
        <v>18.702060528682221</v>
      </c>
      <c r="W6478" s="58">
        <v>0.71580522106821143</v>
      </c>
      <c r="X6478" s="58">
        <v>0.65325946012197056</v>
      </c>
      <c r="Y6478" s="58">
        <v>0.82964574190553442</v>
      </c>
      <c r="Z6478" s="58">
        <v>0.89631928646543946</v>
      </c>
    </row>
    <row r="6479" spans="19:26" x14ac:dyDescent="0.2">
      <c r="S6479" s="58">
        <v>4.2301456201980621</v>
      </c>
      <c r="T6479" s="58">
        <v>7.1064541450473984</v>
      </c>
      <c r="U6479" s="58">
        <v>4.7122234794429625</v>
      </c>
      <c r="V6479" s="58">
        <v>6.2626638048236813</v>
      </c>
      <c r="W6479" s="58">
        <v>0.78653862694843468</v>
      </c>
      <c r="X6479" s="58">
        <v>0.65226204396689524</v>
      </c>
      <c r="Y6479" s="58">
        <v>0.88276937360960839</v>
      </c>
      <c r="Z6479" s="58">
        <v>0.93956185409879955</v>
      </c>
    </row>
    <row r="6480" spans="19:26" x14ac:dyDescent="0.2">
      <c r="S6480" s="58">
        <v>4.0933067234735194</v>
      </c>
      <c r="T6480" s="58">
        <v>7.0331140783692208</v>
      </c>
      <c r="U6480" s="58">
        <v>4.3857045793916107</v>
      </c>
      <c r="V6480" s="58">
        <v>7.966236013013118</v>
      </c>
      <c r="W6480" s="58">
        <v>0.78279464424475931</v>
      </c>
      <c r="X6480" s="58">
        <v>0.641980412699378</v>
      </c>
      <c r="Y6480" s="58">
        <v>0.8178414860150226</v>
      </c>
      <c r="Z6480" s="58">
        <v>0.92569886505078891</v>
      </c>
    </row>
    <row r="6481" spans="19:26" x14ac:dyDescent="0.2">
      <c r="S6481" s="58">
        <v>4.3718655984670347</v>
      </c>
      <c r="T6481" s="58">
        <v>8.4846932701165549</v>
      </c>
      <c r="U6481" s="58">
        <v>3.9192484089629391</v>
      </c>
      <c r="V6481" s="58">
        <v>6.8326052659117895</v>
      </c>
      <c r="W6481" s="58">
        <v>0.87125293041121588</v>
      </c>
      <c r="X6481" s="58">
        <v>0.67722945956448699</v>
      </c>
      <c r="Y6481" s="58">
        <v>0.81658938739553166</v>
      </c>
      <c r="Z6481" s="58">
        <v>0.90867591769678357</v>
      </c>
    </row>
    <row r="6482" spans="19:26" x14ac:dyDescent="0.2">
      <c r="S6482" s="58">
        <v>5.326049393715234</v>
      </c>
      <c r="T6482" s="58">
        <v>10.847680213229514</v>
      </c>
      <c r="U6482" s="58">
        <v>5.585824514530298</v>
      </c>
      <c r="V6482" s="58">
        <v>11.96358823212295</v>
      </c>
      <c r="W6482" s="58">
        <v>0.77963517402369464</v>
      </c>
      <c r="X6482" s="58">
        <v>0.75160463313043868</v>
      </c>
      <c r="Y6482" s="58">
        <v>0.89292134839659798</v>
      </c>
      <c r="Z6482" s="58">
        <v>0.92693816216398428</v>
      </c>
    </row>
    <row r="6483" spans="19:26" x14ac:dyDescent="0.2">
      <c r="S6483" s="58">
        <v>4.321603193686447</v>
      </c>
      <c r="T6483" s="58">
        <v>8.3753498936283766</v>
      </c>
      <c r="U6483" s="58">
        <v>4.2957572685350183</v>
      </c>
      <c r="V6483" s="58">
        <v>7.0715623320038024</v>
      </c>
      <c r="W6483" s="58">
        <v>0.83013806095865661</v>
      </c>
      <c r="X6483" s="58">
        <v>0.77089843877074604</v>
      </c>
      <c r="Y6483" s="58">
        <v>0.78187726154274484</v>
      </c>
      <c r="Z6483" s="58">
        <v>0.91417046570529792</v>
      </c>
    </row>
    <row r="6484" spans="19:26" x14ac:dyDescent="0.2">
      <c r="S6484" s="58">
        <v>5.2647538561983245</v>
      </c>
      <c r="T6484" s="58">
        <v>12.576612600444216</v>
      </c>
      <c r="U6484" s="58">
        <v>5.1491611960203949</v>
      </c>
      <c r="V6484" s="58">
        <v>9.0456489222576639</v>
      </c>
      <c r="W6484" s="58">
        <v>0.82893987845937522</v>
      </c>
      <c r="X6484" s="58">
        <v>0.71381594868310316</v>
      </c>
      <c r="Y6484" s="58">
        <v>0.81289855187626081</v>
      </c>
      <c r="Z6484" s="58">
        <v>0.90029450517086906</v>
      </c>
    </row>
    <row r="6485" spans="19:26" x14ac:dyDescent="0.2">
      <c r="S6485" s="58">
        <v>3.8584108379339908</v>
      </c>
      <c r="T6485" s="58">
        <v>6.2095582327126655</v>
      </c>
      <c r="U6485" s="58">
        <v>4.0265513887678717</v>
      </c>
      <c r="V6485" s="58">
        <v>6.929213389592304</v>
      </c>
      <c r="W6485" s="58">
        <v>0.79438999503319696</v>
      </c>
      <c r="X6485" s="58">
        <v>0.65344247053353122</v>
      </c>
      <c r="Y6485" s="58">
        <v>0.85518212006658734</v>
      </c>
      <c r="Z6485" s="58">
        <v>0.94145329217736251</v>
      </c>
    </row>
    <row r="6486" spans="19:26" x14ac:dyDescent="0.2">
      <c r="S6486" s="58">
        <v>3.5924499127417144</v>
      </c>
      <c r="T6486" s="58">
        <v>5.6615171431300544</v>
      </c>
      <c r="U6486" s="58">
        <v>3.8060567054441727</v>
      </c>
      <c r="V6486" s="58">
        <v>5.2389692611837448</v>
      </c>
      <c r="W6486" s="58">
        <v>0.79272642989578512</v>
      </c>
      <c r="X6486" s="58">
        <v>0.65490676150300686</v>
      </c>
      <c r="Y6486" s="58">
        <v>0.81002829347240413</v>
      </c>
      <c r="Z6486" s="58">
        <v>0.93703449733209287</v>
      </c>
    </row>
    <row r="6487" spans="19:26" x14ac:dyDescent="0.2">
      <c r="S6487" s="58">
        <v>4.1712428393780172</v>
      </c>
      <c r="T6487" s="58">
        <v>7.0858604478255431</v>
      </c>
      <c r="U6487" s="58">
        <v>4.2188143051393876</v>
      </c>
      <c r="V6487" s="58">
        <v>8.9769248540427764</v>
      </c>
      <c r="W6487" s="58">
        <v>0.83310468196741128</v>
      </c>
      <c r="X6487" s="58">
        <v>0.60469027563273015</v>
      </c>
      <c r="Y6487" s="58">
        <v>0.89401076650038613</v>
      </c>
      <c r="Z6487" s="58">
        <v>0.92756546562564579</v>
      </c>
    </row>
    <row r="6488" spans="19:26" x14ac:dyDescent="0.2">
      <c r="S6488" s="58">
        <v>6.1361791919754696</v>
      </c>
      <c r="T6488" s="58">
        <v>17.186518887661499</v>
      </c>
      <c r="U6488" s="58">
        <v>6.305962343003463</v>
      </c>
      <c r="V6488" s="58">
        <v>14.677218209753601</v>
      </c>
      <c r="W6488" s="58">
        <v>0.767697207163486</v>
      </c>
      <c r="X6488" s="58">
        <v>0.67600787910942595</v>
      </c>
      <c r="Y6488" s="58">
        <v>0.81626724707073273</v>
      </c>
      <c r="Z6488" s="58">
        <v>0.89484120783432564</v>
      </c>
    </row>
    <row r="6489" spans="19:26" x14ac:dyDescent="0.2">
      <c r="S6489" s="58">
        <v>3.3462616085963441</v>
      </c>
      <c r="T6489" s="58">
        <v>4.9421542396197689</v>
      </c>
      <c r="U6489" s="58">
        <v>3.3855000854339066</v>
      </c>
      <c r="V6489" s="58">
        <v>5.5556223042953574</v>
      </c>
      <c r="W6489" s="58">
        <v>0.74818314795962104</v>
      </c>
      <c r="X6489" s="58">
        <v>0.59047071571896614</v>
      </c>
      <c r="Y6489" s="58">
        <v>0.80925810265375786</v>
      </c>
      <c r="Z6489" s="58">
        <v>0.9471338519022876</v>
      </c>
    </row>
    <row r="6490" spans="19:26" x14ac:dyDescent="0.2">
      <c r="S6490" s="58">
        <v>3.3238837039673164</v>
      </c>
      <c r="T6490" s="58">
        <v>5.085605555335162</v>
      </c>
      <c r="U6490" s="58">
        <v>3.9873841032305783</v>
      </c>
      <c r="V6490" s="58">
        <v>8.1459056696300287</v>
      </c>
      <c r="W6490" s="58">
        <v>0.81308607001681676</v>
      </c>
      <c r="X6490" s="58">
        <v>0.64816396417365818</v>
      </c>
      <c r="Y6490" s="58">
        <v>0.78743424194862799</v>
      </c>
      <c r="Z6490" s="58">
        <v>0.93338006477596391</v>
      </c>
    </row>
    <row r="6491" spans="19:26" x14ac:dyDescent="0.2">
      <c r="S6491" s="58">
        <v>5.0147639078236974</v>
      </c>
      <c r="T6491" s="58">
        <v>9.5249652079399212</v>
      </c>
      <c r="U6491" s="58">
        <v>5.2482094742223628</v>
      </c>
      <c r="V6491" s="58">
        <v>8.6661845082384428</v>
      </c>
      <c r="W6491" s="58">
        <v>0.70338741241212865</v>
      </c>
      <c r="X6491" s="58">
        <v>0.68485963521255666</v>
      </c>
      <c r="Y6491" s="58">
        <v>0.82200651130387348</v>
      </c>
      <c r="Z6491" s="58">
        <v>0.92924996733568765</v>
      </c>
    </row>
    <row r="6492" spans="19:26" x14ac:dyDescent="0.2">
      <c r="S6492" s="58">
        <v>4.8683021204252119</v>
      </c>
      <c r="T6492" s="58">
        <v>9.0043028732235744</v>
      </c>
      <c r="U6492" s="58">
        <v>4.4945871937274982</v>
      </c>
      <c r="V6492" s="58">
        <v>8.2539203901737643</v>
      </c>
      <c r="W6492" s="58">
        <v>0.71226813746500262</v>
      </c>
      <c r="X6492" s="58">
        <v>0.73114223639902043</v>
      </c>
      <c r="Y6492" s="58">
        <v>0.83041526679014732</v>
      </c>
      <c r="Z6492" s="58">
        <v>0.93784283697800308</v>
      </c>
    </row>
    <row r="6493" spans="19:26" x14ac:dyDescent="0.2">
      <c r="S6493" s="58">
        <v>3.8036700184506147</v>
      </c>
      <c r="T6493" s="58">
        <v>6.1706021578172514</v>
      </c>
      <c r="U6493" s="58">
        <v>3.784843356209266</v>
      </c>
      <c r="V6493" s="58">
        <v>6.1385826431811905</v>
      </c>
      <c r="W6493" s="58">
        <v>0.77727175931752857</v>
      </c>
      <c r="X6493" s="58">
        <v>0.68135543827564726</v>
      </c>
      <c r="Y6493" s="58">
        <v>0.81468096079355856</v>
      </c>
      <c r="Z6493" s="58">
        <v>0.9388688120943891</v>
      </c>
    </row>
    <row r="6494" spans="19:26" x14ac:dyDescent="0.2">
      <c r="S6494" s="58">
        <v>3.8885512660950874</v>
      </c>
      <c r="T6494" s="58">
        <v>6.4462801856704948</v>
      </c>
      <c r="U6494" s="58">
        <v>4.3900641012806281</v>
      </c>
      <c r="V6494" s="58">
        <v>5.7153932662773412</v>
      </c>
      <c r="W6494" s="58">
        <v>0.81683835027341833</v>
      </c>
      <c r="X6494" s="58">
        <v>0.74936818481372236</v>
      </c>
      <c r="Y6494" s="58">
        <v>0.83790365568920222</v>
      </c>
      <c r="Z6494" s="58">
        <v>0.94214697949215409</v>
      </c>
    </row>
    <row r="6495" spans="19:26" x14ac:dyDescent="0.2">
      <c r="S6495" s="58">
        <v>4.1598952875343835</v>
      </c>
      <c r="T6495" s="58">
        <v>7.3818545104954536</v>
      </c>
      <c r="U6495" s="58">
        <v>4.4382756033848585</v>
      </c>
      <c r="V6495" s="58">
        <v>6.8346164602721435</v>
      </c>
      <c r="W6495" s="58">
        <v>0.77204668773202578</v>
      </c>
      <c r="X6495" s="58">
        <v>0.75361162389534564</v>
      </c>
      <c r="Y6495" s="58">
        <v>0.79005765028675679</v>
      </c>
      <c r="Z6495" s="58">
        <v>0.92978104626932889</v>
      </c>
    </row>
    <row r="6496" spans="19:26" x14ac:dyDescent="0.2">
      <c r="S6496" s="58">
        <v>4.5473991155107161</v>
      </c>
      <c r="T6496" s="58">
        <v>8.2881514713886286</v>
      </c>
      <c r="U6496" s="58">
        <v>4.5145807922559884</v>
      </c>
      <c r="V6496" s="58">
        <v>8.3204931511235678</v>
      </c>
      <c r="W6496" s="58">
        <v>0.78006708317777906</v>
      </c>
      <c r="X6496" s="58">
        <v>0.66923066613818272</v>
      </c>
      <c r="Y6496" s="58">
        <v>0.85024682987785927</v>
      </c>
      <c r="Z6496" s="58">
        <v>0.92638879871296964</v>
      </c>
    </row>
    <row r="6497" spans="19:26" x14ac:dyDescent="0.2">
      <c r="S6497" s="58">
        <v>4.1779587503954811</v>
      </c>
      <c r="T6497" s="58">
        <v>7.9903894711494443</v>
      </c>
      <c r="U6497" s="58">
        <v>4.169510375279982</v>
      </c>
      <c r="V6497" s="58">
        <v>7.8337999783525847</v>
      </c>
      <c r="W6497" s="58">
        <v>0.85487796764303314</v>
      </c>
      <c r="X6497" s="58">
        <v>0.71600350368971932</v>
      </c>
      <c r="Y6497" s="58">
        <v>0.77548934302330641</v>
      </c>
      <c r="Z6497" s="58">
        <v>0.90854917164172422</v>
      </c>
    </row>
    <row r="6498" spans="19:26" x14ac:dyDescent="0.2">
      <c r="S6498" s="58">
        <v>5.4438872151525759</v>
      </c>
      <c r="T6498" s="58">
        <v>12.741635502560278</v>
      </c>
      <c r="U6498" s="58">
        <v>5.2258226540778496</v>
      </c>
      <c r="V6498" s="58">
        <v>15.356841055448378</v>
      </c>
      <c r="W6498" s="58">
        <v>0.77089830848853891</v>
      </c>
      <c r="X6498" s="58">
        <v>0.69381117138366222</v>
      </c>
      <c r="Y6498" s="58">
        <v>0.80970469076115137</v>
      </c>
      <c r="Z6498" s="58">
        <v>0.90368729926059899</v>
      </c>
    </row>
    <row r="6499" spans="19:26" x14ac:dyDescent="0.2">
      <c r="S6499" s="58">
        <v>4.9116804124608135</v>
      </c>
      <c r="T6499" s="58">
        <v>9.571087483380758</v>
      </c>
      <c r="U6499" s="58">
        <v>4.712767589873569</v>
      </c>
      <c r="V6499" s="58">
        <v>7.6795397825637011</v>
      </c>
      <c r="W6499" s="58">
        <v>0.77813407663291567</v>
      </c>
      <c r="X6499" s="58">
        <v>0.59308230471255874</v>
      </c>
      <c r="Y6499" s="58">
        <v>0.85555164826944596</v>
      </c>
      <c r="Z6499" s="58">
        <v>0.91272632350095051</v>
      </c>
    </row>
    <row r="6500" spans="19:26" x14ac:dyDescent="0.2">
      <c r="S6500" s="58">
        <v>4.5892849603726358</v>
      </c>
      <c r="T6500" s="58">
        <v>8.9933805973645669</v>
      </c>
      <c r="U6500" s="58">
        <v>5.1523000443158038</v>
      </c>
      <c r="V6500" s="58">
        <v>9.4749158215754612</v>
      </c>
      <c r="W6500" s="58">
        <v>0.8010741767363796</v>
      </c>
      <c r="X6500" s="58">
        <v>0.69947732210626912</v>
      </c>
      <c r="Y6500" s="58">
        <v>0.8081774088779563</v>
      </c>
      <c r="Z6500" s="58">
        <v>0.91410957567341466</v>
      </c>
    </row>
    <row r="6501" spans="19:26" x14ac:dyDescent="0.2">
      <c r="S6501" s="58">
        <v>7.4110271667892986</v>
      </c>
      <c r="T6501" s="58">
        <v>57.02342555254257</v>
      </c>
      <c r="U6501" s="58">
        <v>7.7855088180932084</v>
      </c>
      <c r="V6501" s="58">
        <v>58.653042622351251</v>
      </c>
      <c r="W6501" s="58">
        <v>0.82084555548633498</v>
      </c>
      <c r="X6501" s="58">
        <v>0.7218012570862834</v>
      </c>
      <c r="Y6501" s="58">
        <v>0.7847365386166405</v>
      </c>
      <c r="Z6501" s="58">
        <v>0.87550047155350996</v>
      </c>
    </row>
    <row r="6502" spans="19:26" x14ac:dyDescent="0.2">
      <c r="S6502" s="58">
        <v>5.0311818532415167</v>
      </c>
      <c r="T6502" s="58">
        <v>10.496017444232267</v>
      </c>
      <c r="U6502" s="58">
        <v>4.6217586179616852</v>
      </c>
      <c r="V6502" s="58">
        <v>10.437825607801608</v>
      </c>
      <c r="W6502" s="58">
        <v>0.76983984723675147</v>
      </c>
      <c r="X6502" s="58">
        <v>0.67727287649982593</v>
      </c>
      <c r="Y6502" s="58">
        <v>0.81591476344733604</v>
      </c>
      <c r="Z6502" s="58">
        <v>0.91096930423794154</v>
      </c>
    </row>
    <row r="6503" spans="19:26" x14ac:dyDescent="0.2">
      <c r="S6503" s="58">
        <v>4.9846345651733905</v>
      </c>
      <c r="T6503" s="58">
        <v>10.443304757913728</v>
      </c>
      <c r="U6503" s="58">
        <v>4.754688542825571</v>
      </c>
      <c r="V6503" s="58">
        <v>9.5292422648923658</v>
      </c>
      <c r="W6503" s="58">
        <v>0.74680125682997711</v>
      </c>
      <c r="X6503" s="58">
        <v>0.69645847529308924</v>
      </c>
      <c r="Y6503" s="58">
        <v>0.78769234872110794</v>
      </c>
      <c r="Z6503" s="58">
        <v>0.91091051680559565</v>
      </c>
    </row>
    <row r="6504" spans="19:26" x14ac:dyDescent="0.2">
      <c r="S6504" s="58">
        <v>5.482179551580348</v>
      </c>
      <c r="T6504" s="58">
        <v>12.11528829588376</v>
      </c>
      <c r="U6504" s="58">
        <v>4.564044275666622</v>
      </c>
      <c r="V6504" s="58">
        <v>11.821802341487153</v>
      </c>
      <c r="W6504" s="58">
        <v>0.80790427890307881</v>
      </c>
      <c r="X6504" s="58">
        <v>0.71451432708747886</v>
      </c>
      <c r="Y6504" s="58">
        <v>0.88274766496067847</v>
      </c>
      <c r="Z6504" s="58">
        <v>0.91266481525631937</v>
      </c>
    </row>
    <row r="6505" spans="19:26" x14ac:dyDescent="0.2">
      <c r="S6505" s="58">
        <v>3.987022134575684</v>
      </c>
      <c r="T6505" s="58">
        <v>6.7715025515192995</v>
      </c>
      <c r="U6505" s="58">
        <v>4.0873668749020302</v>
      </c>
      <c r="V6505" s="58">
        <v>6.7901232200336716</v>
      </c>
      <c r="W6505" s="58">
        <v>0.73598113718362512</v>
      </c>
      <c r="X6505" s="58">
        <v>0.65091524502612874</v>
      </c>
      <c r="Y6505" s="58">
        <v>0.77156509219417191</v>
      </c>
      <c r="Z6505" s="58">
        <v>0.92630625771898045</v>
      </c>
    </row>
    <row r="6506" spans="19:26" x14ac:dyDescent="0.2">
      <c r="S6506" s="58">
        <v>4.056211396653552</v>
      </c>
      <c r="T6506" s="58">
        <v>6.8251967763548747</v>
      </c>
      <c r="U6506" s="58">
        <v>4.0761071168992355</v>
      </c>
      <c r="V6506" s="58">
        <v>7.5631615684262377</v>
      </c>
      <c r="W6506" s="58">
        <v>0.81693441149411439</v>
      </c>
      <c r="X6506" s="58">
        <v>0.75787894037663961</v>
      </c>
      <c r="Y6506" s="58">
        <v>0.86267255623830319</v>
      </c>
      <c r="Z6506" s="58">
        <v>0.94514310035120286</v>
      </c>
    </row>
    <row r="6507" spans="19:26" x14ac:dyDescent="0.2">
      <c r="S6507" s="58">
        <v>4.2790035567720164</v>
      </c>
      <c r="T6507" s="58">
        <v>7.5437271784073197</v>
      </c>
      <c r="U6507" s="58">
        <v>4.5441198246881322</v>
      </c>
      <c r="V6507" s="58">
        <v>6.8928675312775587</v>
      </c>
      <c r="W6507" s="58">
        <v>0.74127078312285555</v>
      </c>
      <c r="X6507" s="58">
        <v>0.71285163060845802</v>
      </c>
      <c r="Y6507" s="58">
        <v>0.79693954187875182</v>
      </c>
      <c r="Z6507" s="58">
        <v>0.93214728685528792</v>
      </c>
    </row>
    <row r="6508" spans="19:26" x14ac:dyDescent="0.2">
      <c r="S6508" s="58">
        <v>3.6312858900972702</v>
      </c>
      <c r="T6508" s="58">
        <v>5.8210225339354196</v>
      </c>
      <c r="U6508" s="58">
        <v>3.4196059840022559</v>
      </c>
      <c r="V6508" s="58">
        <v>6.641420946205999</v>
      </c>
      <c r="W6508" s="58">
        <v>0.84775704138555441</v>
      </c>
      <c r="X6508" s="58">
        <v>0.63189540348448081</v>
      </c>
      <c r="Y6508" s="58">
        <v>0.83430927957469281</v>
      </c>
      <c r="Z6508" s="58">
        <v>0.92884360459921533</v>
      </c>
    </row>
    <row r="6509" spans="19:26" x14ac:dyDescent="0.2">
      <c r="S6509" s="58">
        <v>4.4371398899127987</v>
      </c>
      <c r="T6509" s="58">
        <v>8.1553454119214397</v>
      </c>
      <c r="U6509" s="58">
        <v>4.7084383721012575</v>
      </c>
      <c r="V6509" s="58">
        <v>8.5533281065603042</v>
      </c>
      <c r="W6509" s="58">
        <v>0.75633830166565497</v>
      </c>
      <c r="X6509" s="58">
        <v>0.79607364152551852</v>
      </c>
      <c r="Y6509" s="58">
        <v>0.80055614500095129</v>
      </c>
      <c r="Z6509" s="58">
        <v>0.93347948032217221</v>
      </c>
    </row>
    <row r="6510" spans="19:26" x14ac:dyDescent="0.2">
      <c r="S6510" s="58">
        <v>4.0302981651996692</v>
      </c>
      <c r="T6510" s="58">
        <v>6.6750956023237409</v>
      </c>
      <c r="U6510" s="58">
        <v>4.2516999609120782</v>
      </c>
      <c r="V6510" s="58">
        <v>8.7806871306956484</v>
      </c>
      <c r="W6510" s="58">
        <v>0.82966746027645788</v>
      </c>
      <c r="X6510" s="58">
        <v>0.61807020683552449</v>
      </c>
      <c r="Y6510" s="58">
        <v>0.88975750882814209</v>
      </c>
      <c r="Z6510" s="58">
        <v>0.93267196404660102</v>
      </c>
    </row>
    <row r="6511" spans="19:26" x14ac:dyDescent="0.2">
      <c r="S6511" s="58">
        <v>3.7854042682221065</v>
      </c>
      <c r="T6511" s="58">
        <v>6.0156867551568567</v>
      </c>
      <c r="U6511" s="58">
        <v>3.8884635201949731</v>
      </c>
      <c r="V6511" s="58">
        <v>5.875479951559182</v>
      </c>
      <c r="W6511" s="58">
        <v>0.76744757669596642</v>
      </c>
      <c r="X6511" s="58">
        <v>0.64031519949766447</v>
      </c>
      <c r="Y6511" s="58">
        <v>0.83129591068888009</v>
      </c>
      <c r="Z6511" s="58">
        <v>0.94171276694581896</v>
      </c>
    </row>
    <row r="6512" spans="19:26" x14ac:dyDescent="0.2">
      <c r="S6512" s="58">
        <v>4.9553592594372669</v>
      </c>
      <c r="T6512" s="58">
        <v>10.911684538079971</v>
      </c>
      <c r="U6512" s="58">
        <v>5.5204218338743711</v>
      </c>
      <c r="V6512" s="58">
        <v>12.407419994822968</v>
      </c>
      <c r="W6512" s="58">
        <v>0.78255504552592225</v>
      </c>
      <c r="X6512" s="58">
        <v>0.7905574883309705</v>
      </c>
      <c r="Y6512" s="58">
        <v>0.77874715007802253</v>
      </c>
      <c r="Z6512" s="58">
        <v>0.90922830739006599</v>
      </c>
    </row>
    <row r="6513" spans="19:26" x14ac:dyDescent="0.2">
      <c r="S6513" s="58">
        <v>5.13472881558266</v>
      </c>
      <c r="T6513" s="58">
        <v>9.5390515685690058</v>
      </c>
      <c r="U6513" s="58">
        <v>4.5105105759197537</v>
      </c>
      <c r="V6513" s="58">
        <v>7.3295099891827071</v>
      </c>
      <c r="W6513" s="58">
        <v>0.71520264056221972</v>
      </c>
      <c r="X6513" s="58">
        <v>0.60264146795112417</v>
      </c>
      <c r="Y6513" s="58">
        <v>0.87284992946919338</v>
      </c>
      <c r="Z6513" s="58">
        <v>0.92732971812262599</v>
      </c>
    </row>
    <row r="6514" spans="19:26" x14ac:dyDescent="0.2">
      <c r="S6514" s="58">
        <v>4.7154341994577491</v>
      </c>
      <c r="T6514" s="58">
        <v>9.1219896358838302</v>
      </c>
      <c r="U6514" s="58">
        <v>4.2104351185640772</v>
      </c>
      <c r="V6514" s="58">
        <v>8.7221063374681034</v>
      </c>
      <c r="W6514" s="58">
        <v>0.79220738076371633</v>
      </c>
      <c r="X6514" s="58">
        <v>0.67361469147797115</v>
      </c>
      <c r="Y6514" s="58">
        <v>0.83695521176771126</v>
      </c>
      <c r="Z6514" s="58">
        <v>0.91747171159696961</v>
      </c>
    </row>
    <row r="6515" spans="19:26" x14ac:dyDescent="0.2">
      <c r="S6515" s="58">
        <v>3.9947974528624992</v>
      </c>
      <c r="T6515" s="58">
        <v>6.6864639716829197</v>
      </c>
      <c r="U6515" s="58">
        <v>3.9839286880414355</v>
      </c>
      <c r="V6515" s="58">
        <v>6.9539946476719088</v>
      </c>
      <c r="W6515" s="58">
        <v>0.78880136674973145</v>
      </c>
      <c r="X6515" s="58">
        <v>0.69200304656640621</v>
      </c>
      <c r="Y6515" s="58">
        <v>0.83095011913156347</v>
      </c>
      <c r="Z6515" s="58">
        <v>0.93650785111005264</v>
      </c>
    </row>
    <row r="6516" spans="19:26" x14ac:dyDescent="0.2">
      <c r="S6516" s="58">
        <v>4.4406114257908413</v>
      </c>
      <c r="T6516" s="58">
        <v>7.451019066711126</v>
      </c>
      <c r="U6516" s="58">
        <v>4.3514489225463597</v>
      </c>
      <c r="V6516" s="58">
        <v>7.2760857891190067</v>
      </c>
      <c r="W6516" s="58">
        <v>0.69511172735144944</v>
      </c>
      <c r="X6516" s="58">
        <v>0.68580180174820371</v>
      </c>
      <c r="Y6516" s="58">
        <v>0.83489641470899711</v>
      </c>
      <c r="Z6516" s="58">
        <v>0.9524869022586604</v>
      </c>
    </row>
    <row r="6517" spans="19:26" x14ac:dyDescent="0.2">
      <c r="S6517" s="58">
        <v>4.3378627153591154</v>
      </c>
      <c r="T6517" s="58">
        <v>7.8981604762534285</v>
      </c>
      <c r="U6517" s="58">
        <v>3.9236065071719999</v>
      </c>
      <c r="V6517" s="58">
        <v>6.5911372909471826</v>
      </c>
      <c r="W6517" s="58">
        <v>0.73977470253107147</v>
      </c>
      <c r="X6517" s="58">
        <v>0.69460339108078695</v>
      </c>
      <c r="Y6517" s="58">
        <v>0.77759200856439636</v>
      </c>
      <c r="Z6517" s="58">
        <v>0.92304654874276304</v>
      </c>
    </row>
    <row r="6518" spans="19:26" x14ac:dyDescent="0.2">
      <c r="S6518" s="58">
        <v>8.2854367912059885</v>
      </c>
      <c r="T6518" s="58">
        <v>49.886258129672271</v>
      </c>
      <c r="U6518" s="58">
        <v>8.5177814369933174</v>
      </c>
      <c r="V6518" s="58">
        <v>48.345966016476574</v>
      </c>
      <c r="W6518" s="58">
        <v>0.75006003513264319</v>
      </c>
      <c r="X6518" s="58">
        <v>0.70893308731246307</v>
      </c>
      <c r="Y6518" s="58">
        <v>0.83723429845184216</v>
      </c>
      <c r="Z6518" s="58">
        <v>0.87988546368020626</v>
      </c>
    </row>
    <row r="6519" spans="19:26" x14ac:dyDescent="0.2">
      <c r="S6519" s="58">
        <v>3.078987414500582</v>
      </c>
      <c r="T6519" s="58">
        <v>4.4884661076105425</v>
      </c>
      <c r="U6519" s="58">
        <v>3.0959421258445801</v>
      </c>
      <c r="V6519" s="58">
        <v>4.156190971571097</v>
      </c>
      <c r="W6519" s="58">
        <v>0.83398579532582706</v>
      </c>
      <c r="X6519" s="58">
        <v>0.64372989898838484</v>
      </c>
      <c r="Y6519" s="58">
        <v>0.80192562431923642</v>
      </c>
      <c r="Z6519" s="58">
        <v>0.94168064937780771</v>
      </c>
    </row>
    <row r="6520" spans="19:26" x14ac:dyDescent="0.2">
      <c r="S6520" s="58">
        <v>4.7350098675031944</v>
      </c>
      <c r="T6520" s="58">
        <v>8.4031705936453509</v>
      </c>
      <c r="U6520" s="58">
        <v>5.6760073566425602</v>
      </c>
      <c r="V6520" s="58">
        <v>10.083625267778752</v>
      </c>
      <c r="W6520" s="58">
        <v>0.73882597305280706</v>
      </c>
      <c r="X6520" s="58">
        <v>0.59774360030803098</v>
      </c>
      <c r="Y6520" s="58">
        <v>0.87572795360364808</v>
      </c>
      <c r="Z6520" s="58">
        <v>0.92979817415957888</v>
      </c>
    </row>
    <row r="6521" spans="19:26" x14ac:dyDescent="0.2">
      <c r="S6521" s="58">
        <v>4.6830422222774812</v>
      </c>
      <c r="T6521" s="58">
        <v>9.0253268718448485</v>
      </c>
      <c r="U6521" s="58">
        <v>5.1204171266860197</v>
      </c>
      <c r="V6521" s="58">
        <v>9.4761019447622417</v>
      </c>
      <c r="W6521" s="58">
        <v>0.77641017136293777</v>
      </c>
      <c r="X6521" s="58">
        <v>0.65898544294581307</v>
      </c>
      <c r="Y6521" s="58">
        <v>0.82131079004538021</v>
      </c>
      <c r="Z6521" s="58">
        <v>0.91617527721754743</v>
      </c>
    </row>
    <row r="6522" spans="19:26" x14ac:dyDescent="0.2">
      <c r="S6522" s="58">
        <v>4.8695320896066905</v>
      </c>
      <c r="T6522" s="58">
        <v>9.3539589318641898</v>
      </c>
      <c r="U6522" s="58">
        <v>5.0303351964946783</v>
      </c>
      <c r="V6522" s="58">
        <v>11.100682885824208</v>
      </c>
      <c r="W6522" s="58">
        <v>0.78674829862916817</v>
      </c>
      <c r="X6522" s="58">
        <v>0.6905418869088642</v>
      </c>
      <c r="Y6522" s="58">
        <v>0.8685278676716135</v>
      </c>
      <c r="Z6522" s="58">
        <v>0.92404587961192031</v>
      </c>
    </row>
    <row r="6523" spans="19:26" x14ac:dyDescent="0.2">
      <c r="S6523" s="58">
        <v>5.021350560893489</v>
      </c>
      <c r="T6523" s="58">
        <v>10.480218430641017</v>
      </c>
      <c r="U6523" s="58">
        <v>5.787522823480189</v>
      </c>
      <c r="V6523" s="58">
        <v>13.800631966184939</v>
      </c>
      <c r="W6523" s="58">
        <v>0.78103755470701719</v>
      </c>
      <c r="X6523" s="58">
        <v>0.64998925097258642</v>
      </c>
      <c r="Y6523" s="58">
        <v>0.82292724501950487</v>
      </c>
      <c r="Z6523" s="58">
        <v>0.90865045617806983</v>
      </c>
    </row>
    <row r="6524" spans="19:26" x14ac:dyDescent="0.2">
      <c r="S6524" s="58">
        <v>6.5937114726539514</v>
      </c>
      <c r="T6524" s="58">
        <v>20.529728426200482</v>
      </c>
      <c r="U6524" s="58">
        <v>6.720763854183426</v>
      </c>
      <c r="V6524" s="58">
        <v>21.694501480589345</v>
      </c>
      <c r="W6524" s="58">
        <v>0.75144960925378856</v>
      </c>
      <c r="X6524" s="58">
        <v>0.68641490697905061</v>
      </c>
      <c r="Y6524" s="58">
        <v>0.817692189098289</v>
      </c>
      <c r="Z6524" s="58">
        <v>0.8923575423140625</v>
      </c>
    </row>
    <row r="6525" spans="19:26" x14ac:dyDescent="0.2">
      <c r="S6525" s="58">
        <v>3.9722604060543483</v>
      </c>
      <c r="T6525" s="58">
        <v>6.4710926920681748</v>
      </c>
      <c r="U6525" s="58">
        <v>4.1588801333241481</v>
      </c>
      <c r="V6525" s="58">
        <v>6.4786964432178547</v>
      </c>
      <c r="W6525" s="58">
        <v>0.78978368238040719</v>
      </c>
      <c r="X6525" s="58">
        <v>0.63972617828699052</v>
      </c>
      <c r="Y6525" s="58">
        <v>0.86380454185240441</v>
      </c>
      <c r="Z6525" s="58">
        <v>0.9395799352620211</v>
      </c>
    </row>
    <row r="6526" spans="19:26" x14ac:dyDescent="0.2">
      <c r="S6526" s="58">
        <v>4.4216152863518419</v>
      </c>
      <c r="T6526" s="58">
        <v>7.5916419190543714</v>
      </c>
      <c r="U6526" s="58">
        <v>4.683605853677637</v>
      </c>
      <c r="V6526" s="58">
        <v>7.1010957319043069</v>
      </c>
      <c r="W6526" s="58">
        <v>0.74156414194520359</v>
      </c>
      <c r="X6526" s="58">
        <v>0.70527277031253399</v>
      </c>
      <c r="Y6526" s="58">
        <v>0.85398536313533824</v>
      </c>
      <c r="Z6526" s="58">
        <v>0.94542628078838264</v>
      </c>
    </row>
    <row r="6527" spans="19:26" x14ac:dyDescent="0.2">
      <c r="S6527" s="58">
        <v>7.7252145273855479</v>
      </c>
      <c r="T6527" s="58">
        <v>37.326744767118193</v>
      </c>
      <c r="U6527" s="58">
        <v>7.4292890734428374</v>
      </c>
      <c r="V6527" s="58">
        <v>36.72317366880911</v>
      </c>
      <c r="W6527" s="58">
        <v>0.75793082203252715</v>
      </c>
      <c r="X6527" s="58">
        <v>0.7410409040721625</v>
      </c>
      <c r="Y6527" s="58">
        <v>0.82970544836277504</v>
      </c>
      <c r="Z6527" s="58">
        <v>0.88351368993121493</v>
      </c>
    </row>
    <row r="6528" spans="19:26" x14ac:dyDescent="0.2">
      <c r="S6528" s="58">
        <v>4.3046764991854225</v>
      </c>
      <c r="T6528" s="58">
        <v>7.9672198174880826</v>
      </c>
      <c r="U6528" s="58">
        <v>4.4434171741887907</v>
      </c>
      <c r="V6528" s="58">
        <v>9.0132669061115855</v>
      </c>
      <c r="W6528" s="58">
        <v>0.80841821943166636</v>
      </c>
      <c r="X6528" s="58">
        <v>0.69191617386827275</v>
      </c>
      <c r="Y6528" s="58">
        <v>0.80570891537864442</v>
      </c>
      <c r="Z6528" s="58">
        <v>0.91773374072520486</v>
      </c>
    </row>
    <row r="6529" spans="19:26" x14ac:dyDescent="0.2">
      <c r="S6529" s="58">
        <v>4.2781030895296883</v>
      </c>
      <c r="T6529" s="58">
        <v>7.6659906596532039</v>
      </c>
      <c r="U6529" s="58">
        <v>4.4316711356231089</v>
      </c>
      <c r="V6529" s="58">
        <v>7.9228017681118983</v>
      </c>
      <c r="W6529" s="58">
        <v>0.83301596410989298</v>
      </c>
      <c r="X6529" s="58">
        <v>0.638928436096032</v>
      </c>
      <c r="Y6529" s="58">
        <v>0.85174701863756552</v>
      </c>
      <c r="Z6529" s="58">
        <v>0.91984122326082429</v>
      </c>
    </row>
    <row r="6530" spans="19:26" x14ac:dyDescent="0.2">
      <c r="S6530" s="58">
        <v>6.3770571132582994</v>
      </c>
      <c r="T6530" s="58">
        <v>18.56567306285001</v>
      </c>
      <c r="U6530" s="58">
        <v>6.291231354645471</v>
      </c>
      <c r="V6530" s="58">
        <v>19.581379815059773</v>
      </c>
      <c r="W6530" s="58">
        <v>0.78186497541575539</v>
      </c>
      <c r="X6530" s="58">
        <v>0.70363120239760002</v>
      </c>
      <c r="Y6530" s="58">
        <v>0.84247135470705681</v>
      </c>
      <c r="Z6530" s="58">
        <v>0.89548782882226252</v>
      </c>
    </row>
    <row r="6531" spans="19:26" x14ac:dyDescent="0.2">
      <c r="S6531" s="58">
        <v>6.997352242761397</v>
      </c>
      <c r="T6531" s="58">
        <v>26.156530760493144</v>
      </c>
      <c r="U6531" s="58">
        <v>7.03903830211084</v>
      </c>
      <c r="V6531" s="58">
        <v>32.891866310571821</v>
      </c>
      <c r="W6531" s="58">
        <v>0.85069533699964095</v>
      </c>
      <c r="X6531" s="58">
        <v>0.63670152810702518</v>
      </c>
      <c r="Y6531" s="58">
        <v>0.89065400656346483</v>
      </c>
      <c r="Z6531" s="58">
        <v>0.88516454202767925</v>
      </c>
    </row>
    <row r="6532" spans="19:26" x14ac:dyDescent="0.2">
      <c r="S6532" s="58">
        <v>6.1874275662838274</v>
      </c>
      <c r="T6532" s="58">
        <v>19.568088305854484</v>
      </c>
      <c r="U6532" s="58">
        <v>6.111789904104536</v>
      </c>
      <c r="V6532" s="58">
        <v>19.883113650407974</v>
      </c>
      <c r="W6532" s="58">
        <v>0.79014485769056009</v>
      </c>
      <c r="X6532" s="58">
        <v>0.71512953665803769</v>
      </c>
      <c r="Y6532" s="58">
        <v>0.79657522811488146</v>
      </c>
      <c r="Z6532" s="58">
        <v>0.89005980065669466</v>
      </c>
    </row>
    <row r="6533" spans="19:26" x14ac:dyDescent="0.2">
      <c r="S6533" s="58">
        <v>4.1136972976564499</v>
      </c>
      <c r="T6533" s="58">
        <v>7.4468645529354776</v>
      </c>
      <c r="U6533" s="58">
        <v>3.8413842104650944</v>
      </c>
      <c r="V6533" s="58">
        <v>7.3529809426116142</v>
      </c>
      <c r="W6533" s="58">
        <v>0.80297195546273481</v>
      </c>
      <c r="X6533" s="58">
        <v>0.62067247447605045</v>
      </c>
      <c r="Y6533" s="58">
        <v>0.78154788119270791</v>
      </c>
      <c r="Z6533" s="58">
        <v>0.9107808303768451</v>
      </c>
    </row>
    <row r="6534" spans="19:26" x14ac:dyDescent="0.2">
      <c r="S6534" s="58">
        <v>5.137207905071536</v>
      </c>
      <c r="T6534" s="58">
        <v>12.249406703637961</v>
      </c>
      <c r="U6534" s="58">
        <v>5.4042598224173446</v>
      </c>
      <c r="V6534" s="58">
        <v>10.62737817452593</v>
      </c>
      <c r="W6534" s="58">
        <v>0.8829050417824581</v>
      </c>
      <c r="X6534" s="58">
        <v>0.78496407099878363</v>
      </c>
      <c r="Y6534" s="58">
        <v>0.82626904499401788</v>
      </c>
      <c r="Z6534" s="58">
        <v>0.90223799773235347</v>
      </c>
    </row>
    <row r="6535" spans="19:26" x14ac:dyDescent="0.2">
      <c r="S6535" s="58">
        <v>4.2656427360523006</v>
      </c>
      <c r="T6535" s="58">
        <v>7.3112862416477187</v>
      </c>
      <c r="U6535" s="58">
        <v>3.9957032925858669</v>
      </c>
      <c r="V6535" s="58">
        <v>5.9987263012064185</v>
      </c>
      <c r="W6535" s="58">
        <v>0.78210936008406384</v>
      </c>
      <c r="X6535" s="58">
        <v>0.53371953820725937</v>
      </c>
      <c r="Y6535" s="58">
        <v>0.86047964690526779</v>
      </c>
      <c r="Z6535" s="58">
        <v>0.91908617620848876</v>
      </c>
    </row>
    <row r="6536" spans="19:26" x14ac:dyDescent="0.2">
      <c r="S6536" s="58">
        <v>4.810943742128269</v>
      </c>
      <c r="T6536" s="58">
        <v>9.4306496448772563</v>
      </c>
      <c r="U6536" s="58">
        <v>5.8473826009892189</v>
      </c>
      <c r="V6536" s="58">
        <v>10.338353836387657</v>
      </c>
      <c r="W6536" s="58">
        <v>0.77867135232424789</v>
      </c>
      <c r="X6536" s="58">
        <v>0.61678728658423765</v>
      </c>
      <c r="Y6536" s="58">
        <v>0.83242909884553606</v>
      </c>
      <c r="Z6536" s="58">
        <v>0.91199688085858299</v>
      </c>
    </row>
    <row r="6537" spans="19:26" x14ac:dyDescent="0.2">
      <c r="S6537" s="58">
        <v>4.672269188525596</v>
      </c>
      <c r="T6537" s="58">
        <v>8.5896699359130739</v>
      </c>
      <c r="U6537" s="58">
        <v>5.0657425789983153</v>
      </c>
      <c r="V6537" s="58">
        <v>9.6195367064774668</v>
      </c>
      <c r="W6537" s="58">
        <v>0.74656321544164528</v>
      </c>
      <c r="X6537" s="58">
        <v>0.77154185493809124</v>
      </c>
      <c r="Y6537" s="58">
        <v>0.83569715212380324</v>
      </c>
      <c r="Z6537" s="58">
        <v>0.93857240671406128</v>
      </c>
    </row>
    <row r="6538" spans="19:26" x14ac:dyDescent="0.2">
      <c r="S6538" s="58">
        <v>4.5453982737859455</v>
      </c>
      <c r="T6538" s="58">
        <v>8.5685311637623318</v>
      </c>
      <c r="U6538" s="58">
        <v>4.9101884884264591</v>
      </c>
      <c r="V6538" s="58">
        <v>7.4409241086557207</v>
      </c>
      <c r="W6538" s="58">
        <v>0.76266304449912181</v>
      </c>
      <c r="X6538" s="58">
        <v>0.67273320486769927</v>
      </c>
      <c r="Y6538" s="58">
        <v>0.80368744955504856</v>
      </c>
      <c r="Z6538" s="58">
        <v>0.91866020394761239</v>
      </c>
    </row>
    <row r="6539" spans="19:26" x14ac:dyDescent="0.2">
      <c r="S6539" s="58">
        <v>3.8529543675429263</v>
      </c>
      <c r="T6539" s="58">
        <v>6.3663640448446817</v>
      </c>
      <c r="U6539" s="58">
        <v>4.0809282297795306</v>
      </c>
      <c r="V6539" s="58">
        <v>7.9008581620245417</v>
      </c>
      <c r="W6539" s="58">
        <v>0.75577537175215603</v>
      </c>
      <c r="X6539" s="58">
        <v>0.76195757066458236</v>
      </c>
      <c r="Y6539" s="58">
        <v>0.78707029000532924</v>
      </c>
      <c r="Z6539" s="58">
        <v>0.94316683122188583</v>
      </c>
    </row>
    <row r="6540" spans="19:26" x14ac:dyDescent="0.2">
      <c r="S6540" s="58">
        <v>3.9851016829398245</v>
      </c>
      <c r="T6540" s="58">
        <v>6.6307659947524451</v>
      </c>
      <c r="U6540" s="58">
        <v>4.3567125737479193</v>
      </c>
      <c r="V6540" s="58">
        <v>8.8966136936459126</v>
      </c>
      <c r="W6540" s="58">
        <v>0.74785342644821129</v>
      </c>
      <c r="X6540" s="58">
        <v>0.61295374984508466</v>
      </c>
      <c r="Y6540" s="58">
        <v>0.8028265396355363</v>
      </c>
      <c r="Z6540" s="58">
        <v>0.92864380685855219</v>
      </c>
    </row>
    <row r="6541" spans="19:26" x14ac:dyDescent="0.2">
      <c r="S6541" s="58">
        <v>5.4091631672308917</v>
      </c>
      <c r="T6541" s="58">
        <v>10.436195751112129</v>
      </c>
      <c r="U6541" s="58">
        <v>5.7631540099001191</v>
      </c>
      <c r="V6541" s="58">
        <v>10.28928588641047</v>
      </c>
      <c r="W6541" s="58">
        <v>0.72567141612251285</v>
      </c>
      <c r="X6541" s="58">
        <v>0.67442888626441988</v>
      </c>
      <c r="Y6541" s="58">
        <v>0.89458687440860851</v>
      </c>
      <c r="Z6541" s="58">
        <v>0.93216769677616929</v>
      </c>
    </row>
    <row r="6542" spans="19:26" x14ac:dyDescent="0.2">
      <c r="S6542" s="58">
        <v>4.8768495551835134</v>
      </c>
      <c r="T6542" s="58">
        <v>9.8288954662640613</v>
      </c>
      <c r="U6542" s="58">
        <v>4.7129215584863307</v>
      </c>
      <c r="V6542" s="58">
        <v>9.5723716705773967</v>
      </c>
      <c r="W6542" s="58">
        <v>0.78023622668237569</v>
      </c>
      <c r="X6542" s="58">
        <v>0.68147363214359613</v>
      </c>
      <c r="Y6542" s="58">
        <v>0.82327223638065283</v>
      </c>
      <c r="Z6542" s="58">
        <v>0.91398425212753687</v>
      </c>
    </row>
    <row r="6543" spans="19:26" x14ac:dyDescent="0.2">
      <c r="S6543" s="58">
        <v>5.4701581780700863</v>
      </c>
      <c r="T6543" s="58">
        <v>13.831682119568642</v>
      </c>
      <c r="U6543" s="58">
        <v>4.846853924999392</v>
      </c>
      <c r="V6543" s="58">
        <v>13.214022035355168</v>
      </c>
      <c r="W6543" s="58">
        <v>0.84388123584088448</v>
      </c>
      <c r="X6543" s="58">
        <v>0.53200320411109203</v>
      </c>
      <c r="Y6543" s="58">
        <v>0.82550643403219337</v>
      </c>
      <c r="Z6543" s="58">
        <v>0.88883087933684102</v>
      </c>
    </row>
    <row r="6544" spans="19:26" x14ac:dyDescent="0.2">
      <c r="S6544" s="58">
        <v>4.9097620405334332</v>
      </c>
      <c r="T6544" s="58">
        <v>10.261804682614429</v>
      </c>
      <c r="U6544" s="58">
        <v>4.5088179086733629</v>
      </c>
      <c r="V6544" s="58">
        <v>8.4985108021325857</v>
      </c>
      <c r="W6544" s="58">
        <v>0.81695590549690289</v>
      </c>
      <c r="X6544" s="58">
        <v>0.78135355774923032</v>
      </c>
      <c r="Y6544" s="58">
        <v>0.82968187281200867</v>
      </c>
      <c r="Z6544" s="58">
        <v>0.9159664687110971</v>
      </c>
    </row>
    <row r="6545" spans="19:26" x14ac:dyDescent="0.2">
      <c r="S6545" s="58">
        <v>4.5161626080370185</v>
      </c>
      <c r="T6545" s="58">
        <v>8.3755560427099116</v>
      </c>
      <c r="U6545" s="58">
        <v>4.9940792381421346</v>
      </c>
      <c r="V6545" s="58">
        <v>7.6374680808170865</v>
      </c>
      <c r="W6545" s="58">
        <v>0.78289718751612003</v>
      </c>
      <c r="X6545" s="58">
        <v>0.57993519824910766</v>
      </c>
      <c r="Y6545" s="58">
        <v>0.82889722011165268</v>
      </c>
      <c r="Z6545" s="58">
        <v>0.91261744907989306</v>
      </c>
    </row>
    <row r="6546" spans="19:26" x14ac:dyDescent="0.2">
      <c r="S6546" s="58">
        <v>5.1883827403323322</v>
      </c>
      <c r="T6546" s="58">
        <v>9.8874745825630175</v>
      </c>
      <c r="U6546" s="58">
        <v>6.4702713921026058</v>
      </c>
      <c r="V6546" s="58">
        <v>11.576234552977981</v>
      </c>
      <c r="W6546" s="58">
        <v>0.72664208525777352</v>
      </c>
      <c r="X6546" s="58">
        <v>0.70241628809118761</v>
      </c>
      <c r="Y6546" s="58">
        <v>0.87134755544513176</v>
      </c>
      <c r="Z6546" s="58">
        <v>0.93407748360303755</v>
      </c>
    </row>
    <row r="6547" spans="19:26" x14ac:dyDescent="0.2">
      <c r="S6547" s="58">
        <v>4.7935037196859671</v>
      </c>
      <c r="T6547" s="58">
        <v>9.942097528618957</v>
      </c>
      <c r="U6547" s="58">
        <v>4.8086403526353658</v>
      </c>
      <c r="V6547" s="58">
        <v>10.141870256147699</v>
      </c>
      <c r="W6547" s="58">
        <v>0.76304992621217793</v>
      </c>
      <c r="X6547" s="58">
        <v>0.64168946366955915</v>
      </c>
      <c r="Y6547" s="58">
        <v>0.77626470935952896</v>
      </c>
      <c r="Z6547" s="58">
        <v>0.90490048404689127</v>
      </c>
    </row>
    <row r="6548" spans="19:26" x14ac:dyDescent="0.2">
      <c r="S6548" s="58">
        <v>3.4558914251099098</v>
      </c>
      <c r="T6548" s="58">
        <v>5.3124867088091845</v>
      </c>
      <c r="U6548" s="58">
        <v>3.2546757186574702</v>
      </c>
      <c r="V6548" s="58">
        <v>5.311594255570526</v>
      </c>
      <c r="W6548" s="58">
        <v>0.82203490333249851</v>
      </c>
      <c r="X6548" s="58">
        <v>0.53338514952472171</v>
      </c>
      <c r="Y6548" s="58">
        <v>0.8297894858580831</v>
      </c>
      <c r="Z6548" s="58">
        <v>0.92437573335025336</v>
      </c>
    </row>
    <row r="6549" spans="19:26" x14ac:dyDescent="0.2">
      <c r="S6549" s="58">
        <v>4.8417919674254524</v>
      </c>
      <c r="T6549" s="58">
        <v>9.7118981732627994</v>
      </c>
      <c r="U6549" s="58">
        <v>4.7880150566839896</v>
      </c>
      <c r="V6549" s="58">
        <v>8.5114558737675026</v>
      </c>
      <c r="W6549" s="58">
        <v>0.75968203511780974</v>
      </c>
      <c r="X6549" s="58">
        <v>0.61215354492547147</v>
      </c>
      <c r="Y6549" s="58">
        <v>0.80446521686758643</v>
      </c>
      <c r="Z6549" s="58">
        <v>0.90844196793243459</v>
      </c>
    </row>
    <row r="6550" spans="19:26" x14ac:dyDescent="0.2">
      <c r="S6550" s="58">
        <v>3.9357900095338074</v>
      </c>
      <c r="T6550" s="58">
        <v>6.402574123736648</v>
      </c>
      <c r="U6550" s="58">
        <v>4.028403439844884</v>
      </c>
      <c r="V6550" s="58">
        <v>7.1710693928096854</v>
      </c>
      <c r="W6550" s="58">
        <v>0.71786283440457554</v>
      </c>
      <c r="X6550" s="58">
        <v>0.50630881164759323</v>
      </c>
      <c r="Y6550" s="58">
        <v>0.79331825494235875</v>
      </c>
      <c r="Z6550" s="58">
        <v>0.920366997305337</v>
      </c>
    </row>
    <row r="6551" spans="19:26" x14ac:dyDescent="0.2">
      <c r="S6551" s="58">
        <v>3.4967112786990326</v>
      </c>
      <c r="T6551" s="58">
        <v>5.4563048553999085</v>
      </c>
      <c r="U6551" s="58">
        <v>3.6507953050788231</v>
      </c>
      <c r="V6551" s="58">
        <v>5.8494417225770974</v>
      </c>
      <c r="W6551" s="58">
        <v>0.84921839525141674</v>
      </c>
      <c r="X6551" s="58">
        <v>0.72752010819737334</v>
      </c>
      <c r="Y6551" s="58">
        <v>0.83620187813619307</v>
      </c>
      <c r="Z6551" s="58">
        <v>0.94522038077932291</v>
      </c>
    </row>
    <row r="6552" spans="19:26" x14ac:dyDescent="0.2">
      <c r="S6552" s="58">
        <v>3.0381649756260636</v>
      </c>
      <c r="T6552" s="58">
        <v>4.4491998493530911</v>
      </c>
      <c r="U6552" s="58">
        <v>3.4113693442006108</v>
      </c>
      <c r="V6552" s="58">
        <v>4.5281463644297526</v>
      </c>
      <c r="W6552" s="58">
        <v>0.8366667501820898</v>
      </c>
      <c r="X6552" s="58">
        <v>0.76092662495756258</v>
      </c>
      <c r="Y6552" s="58">
        <v>0.77734376884646672</v>
      </c>
      <c r="Z6552" s="58">
        <v>0.9495336795261623</v>
      </c>
    </row>
    <row r="6553" spans="19:26" x14ac:dyDescent="0.2">
      <c r="S6553" s="58">
        <v>3.9309956637782695</v>
      </c>
      <c r="T6553" s="58">
        <v>6.4596505104009729</v>
      </c>
      <c r="U6553" s="58">
        <v>3.7945204707529436</v>
      </c>
      <c r="V6553" s="58">
        <v>7.162299236854885</v>
      </c>
      <c r="W6553" s="58">
        <v>0.78821632105293205</v>
      </c>
      <c r="X6553" s="58">
        <v>0.61640569416531488</v>
      </c>
      <c r="Y6553" s="58">
        <v>0.83893261520715967</v>
      </c>
      <c r="Z6553" s="58">
        <v>0.93133302857889877</v>
      </c>
    </row>
    <row r="6554" spans="19:26" x14ac:dyDescent="0.2">
      <c r="S6554" s="58">
        <v>4.7754602494188756</v>
      </c>
      <c r="T6554" s="58">
        <v>8.9660049567677209</v>
      </c>
      <c r="U6554" s="58">
        <v>5.1142289477733049</v>
      </c>
      <c r="V6554" s="58">
        <v>7.9451492868224438</v>
      </c>
      <c r="W6554" s="58">
        <v>0.74373584254349656</v>
      </c>
      <c r="X6554" s="58">
        <v>0.73116459024079028</v>
      </c>
      <c r="Y6554" s="58">
        <v>0.83240701393793826</v>
      </c>
      <c r="Z6554" s="58">
        <v>0.93132125241747299</v>
      </c>
    </row>
    <row r="6555" spans="19:26" x14ac:dyDescent="0.2">
      <c r="S6555" s="58">
        <v>4.854324961316772</v>
      </c>
      <c r="T6555" s="58">
        <v>9.098577729300473</v>
      </c>
      <c r="U6555" s="58">
        <v>4.9762838713253892</v>
      </c>
      <c r="V6555" s="58">
        <v>10.352024783250815</v>
      </c>
      <c r="W6555" s="58">
        <v>0.74544026076480774</v>
      </c>
      <c r="X6555" s="58">
        <v>0.56198697803459008</v>
      </c>
      <c r="Y6555" s="58">
        <v>0.84947494079651198</v>
      </c>
      <c r="Z6555" s="58">
        <v>0.91559773582145443</v>
      </c>
    </row>
    <row r="6556" spans="19:26" x14ac:dyDescent="0.2">
      <c r="S6556" s="58">
        <v>5.8674506157430217</v>
      </c>
      <c r="T6556" s="58">
        <v>14.680763285232029</v>
      </c>
      <c r="U6556" s="58">
        <v>5.6042484430724784</v>
      </c>
      <c r="V6556" s="58">
        <v>12.631032625630745</v>
      </c>
      <c r="W6556" s="58">
        <v>0.81223176051807344</v>
      </c>
      <c r="X6556" s="58">
        <v>0.69276033782017166</v>
      </c>
      <c r="Y6556" s="58">
        <v>0.86949828477238789</v>
      </c>
      <c r="Z6556" s="58">
        <v>0.90193791985621297</v>
      </c>
    </row>
    <row r="6557" spans="19:26" x14ac:dyDescent="0.2">
      <c r="S6557" s="58">
        <v>4.9632733172068697</v>
      </c>
      <c r="T6557" s="58">
        <v>10.123441600912653</v>
      </c>
      <c r="U6557" s="58">
        <v>5.559508827665093</v>
      </c>
      <c r="V6557" s="58">
        <v>8.8271108749008889</v>
      </c>
      <c r="W6557" s="58">
        <v>0.80106232073134764</v>
      </c>
      <c r="X6557" s="58">
        <v>0.77158829288135544</v>
      </c>
      <c r="Y6557" s="58">
        <v>0.84627249681204697</v>
      </c>
      <c r="Z6557" s="58">
        <v>0.92092812209998665</v>
      </c>
    </row>
    <row r="6558" spans="19:26" x14ac:dyDescent="0.2">
      <c r="S6558" s="58">
        <v>6.2578884457634016</v>
      </c>
      <c r="T6558" s="58">
        <v>15.894096695113468</v>
      </c>
      <c r="U6558" s="58">
        <v>5.8987412423041539</v>
      </c>
      <c r="V6558" s="58">
        <v>13.605844779240615</v>
      </c>
      <c r="W6558" s="58">
        <v>0.70323520265213513</v>
      </c>
      <c r="X6558" s="58">
        <v>0.76725274489584006</v>
      </c>
      <c r="Y6558" s="58">
        <v>0.81158105854157536</v>
      </c>
      <c r="Z6558" s="58">
        <v>0.90893655318087496</v>
      </c>
    </row>
    <row r="6559" spans="19:26" x14ac:dyDescent="0.2">
      <c r="S6559" s="58">
        <v>3.9346455441320587</v>
      </c>
      <c r="T6559" s="58">
        <v>6.663025106890573</v>
      </c>
      <c r="U6559" s="58">
        <v>3.3939335815439473</v>
      </c>
      <c r="V6559" s="58">
        <v>5.9000805892591472</v>
      </c>
      <c r="W6559" s="58">
        <v>0.81607223214557578</v>
      </c>
      <c r="X6559" s="58">
        <v>0.68163480084220884</v>
      </c>
      <c r="Y6559" s="58">
        <v>0.82119046575589461</v>
      </c>
      <c r="Z6559" s="58">
        <v>0.9284483862001508</v>
      </c>
    </row>
    <row r="6560" spans="19:26" x14ac:dyDescent="0.2">
      <c r="S6560" s="58">
        <v>4.4206830723639454</v>
      </c>
      <c r="T6560" s="58">
        <v>8.0234275231283778</v>
      </c>
      <c r="U6560" s="58">
        <v>4.4820736016394118</v>
      </c>
      <c r="V6560" s="58">
        <v>8.3204027662703428</v>
      </c>
      <c r="W6560" s="58">
        <v>0.76891995410248071</v>
      </c>
      <c r="X6560" s="58">
        <v>0.74189075005574934</v>
      </c>
      <c r="Y6560" s="58">
        <v>0.81919419080113942</v>
      </c>
      <c r="Z6560" s="58">
        <v>0.93126222853422114</v>
      </c>
    </row>
    <row r="6561" spans="19:26" x14ac:dyDescent="0.2">
      <c r="S6561" s="67">
        <v>4.8758935063737274</v>
      </c>
      <c r="T6561" s="67">
        <v>10.719455484975203</v>
      </c>
      <c r="U6561" s="58">
        <v>4.8080019058723265</v>
      </c>
      <c r="V6561" s="67">
        <v>9.9324398928275581</v>
      </c>
      <c r="W6561" s="67">
        <v>0.87331203863994311</v>
      </c>
      <c r="X6561" s="67">
        <v>0.74121258507650856</v>
      </c>
      <c r="Y6561" s="67">
        <v>0.82410586986125201</v>
      </c>
      <c r="Z6561" s="67">
        <v>0.90493252678315694</v>
      </c>
    </row>
    <row r="6562" spans="19:26" x14ac:dyDescent="0.2">
      <c r="S6562" s="58">
        <v>4.1512155751526745</v>
      </c>
      <c r="T6562" s="58">
        <v>7.3242527974520488</v>
      </c>
      <c r="U6562" s="58">
        <v>5.2538509609722377</v>
      </c>
      <c r="V6562" s="58">
        <v>8.9676059614981973</v>
      </c>
      <c r="W6562" s="58">
        <v>0.74498775377176096</v>
      </c>
      <c r="X6562" s="58">
        <v>0.80121808742138556</v>
      </c>
      <c r="Y6562" s="58">
        <v>0.77418156815283612</v>
      </c>
      <c r="Z6562" s="58">
        <v>0.9360149082952377</v>
      </c>
    </row>
    <row r="6563" spans="19:26" x14ac:dyDescent="0.2">
      <c r="S6563" s="58">
        <v>6.24717892544398</v>
      </c>
      <c r="T6563" s="58">
        <v>15.082902976579719</v>
      </c>
      <c r="U6563" s="58">
        <v>5.3995440488464483</v>
      </c>
      <c r="V6563" s="58">
        <v>16.364182213615518</v>
      </c>
      <c r="W6563" s="58">
        <v>0.73406589792001764</v>
      </c>
      <c r="X6563" s="58">
        <v>0.6295211367861856</v>
      </c>
      <c r="Y6563" s="58">
        <v>0.86606728308069891</v>
      </c>
      <c r="Z6563" s="58">
        <v>0.90473520793673634</v>
      </c>
    </row>
    <row r="6564" spans="19:26" x14ac:dyDescent="0.2">
      <c r="S6564" s="58">
        <v>4.5907572194964148</v>
      </c>
      <c r="T6564" s="58">
        <v>8.6247623910920996</v>
      </c>
      <c r="U6564" s="58">
        <v>4.2820972936990698</v>
      </c>
      <c r="V6564" s="58">
        <v>7.7256144995526626</v>
      </c>
      <c r="W6564" s="58">
        <v>0.81681096183634949</v>
      </c>
      <c r="X6564" s="58">
        <v>0.60332677949316105</v>
      </c>
      <c r="Y6564" s="58">
        <v>0.85931026211909289</v>
      </c>
      <c r="Z6564" s="58">
        <v>0.91399168496651428</v>
      </c>
    </row>
    <row r="6565" spans="19:26" x14ac:dyDescent="0.2">
      <c r="S6565" s="58">
        <v>3.1209600824552846</v>
      </c>
      <c r="T6565" s="58">
        <v>4.4545635665488614</v>
      </c>
      <c r="U6565" s="58">
        <v>2.6915153326653414</v>
      </c>
      <c r="V6565" s="58">
        <v>3.3306934635937635</v>
      </c>
      <c r="W6565" s="58">
        <v>0.7914457008175686</v>
      </c>
      <c r="X6565" s="58">
        <v>0.61485951862486299</v>
      </c>
      <c r="Y6565" s="58">
        <v>0.83631691898710026</v>
      </c>
      <c r="Z6565" s="58">
        <v>0.95736992107351415</v>
      </c>
    </row>
    <row r="6566" spans="19:26" x14ac:dyDescent="0.2">
      <c r="S6566" s="58">
        <v>3.5062454742394151</v>
      </c>
      <c r="T6566" s="58">
        <v>5.6303803179091387</v>
      </c>
      <c r="U6566" s="58">
        <v>3.5683742522208139</v>
      </c>
      <c r="V6566" s="58">
        <v>5.7929896702354675</v>
      </c>
      <c r="W6566" s="58">
        <v>0.81545129821534657</v>
      </c>
      <c r="X6566" s="58">
        <v>0.72747973904153673</v>
      </c>
      <c r="Y6566" s="58">
        <v>0.77245703528674747</v>
      </c>
      <c r="Z6566" s="58">
        <v>0.93134868242157143</v>
      </c>
    </row>
    <row r="6567" spans="19:26" x14ac:dyDescent="0.2">
      <c r="S6567" s="58">
        <v>5.2125613186717379</v>
      </c>
      <c r="T6567" s="58">
        <v>11.109811371212231</v>
      </c>
      <c r="U6567" s="58">
        <v>5.271701345202418</v>
      </c>
      <c r="V6567" s="58">
        <v>11.651897390467152</v>
      </c>
      <c r="W6567" s="58">
        <v>0.80730134178980162</v>
      </c>
      <c r="X6567" s="58">
        <v>0.65662438830007952</v>
      </c>
      <c r="Y6567" s="58">
        <v>0.86220048797635818</v>
      </c>
      <c r="Z6567" s="58">
        <v>0.90928440060301152</v>
      </c>
    </row>
    <row r="6568" spans="19:26" x14ac:dyDescent="0.2">
      <c r="S6568" s="58">
        <v>5.8977847637122531</v>
      </c>
      <c r="T6568" s="58">
        <v>13.193117881142124</v>
      </c>
      <c r="U6568" s="58">
        <v>7.3720782886202354</v>
      </c>
      <c r="V6568" s="58">
        <v>14.632434861035701</v>
      </c>
      <c r="W6568" s="58">
        <v>0.68568133941419585</v>
      </c>
      <c r="X6568" s="58">
        <v>0.75764216871975798</v>
      </c>
      <c r="Y6568" s="58">
        <v>0.81301663599234475</v>
      </c>
      <c r="Z6568" s="58">
        <v>0.92007881010851156</v>
      </c>
    </row>
    <row r="6569" spans="19:26" x14ac:dyDescent="0.2">
      <c r="S6569" s="58">
        <v>5.417254627982369</v>
      </c>
      <c r="T6569" s="58">
        <v>13.525321764984973</v>
      </c>
      <c r="U6569" s="58">
        <v>5.6160802841717778</v>
      </c>
      <c r="V6569" s="58">
        <v>15.321288219707375</v>
      </c>
      <c r="W6569" s="58">
        <v>0.84203663762934322</v>
      </c>
      <c r="X6569" s="58">
        <v>0.7510016973089757</v>
      </c>
      <c r="Y6569" s="58">
        <v>0.82239667307184361</v>
      </c>
      <c r="Z6569" s="58">
        <v>0.90003861263487472</v>
      </c>
    </row>
    <row r="6570" spans="19:26" x14ac:dyDescent="0.2">
      <c r="S6570" s="58">
        <v>3.6965711409570474</v>
      </c>
      <c r="T6570" s="58">
        <v>5.8860063618940064</v>
      </c>
      <c r="U6570" s="58">
        <v>3.8485750922373856</v>
      </c>
      <c r="V6570" s="58">
        <v>7.7299402984589722</v>
      </c>
      <c r="W6570" s="58">
        <v>0.78812788499776387</v>
      </c>
      <c r="X6570" s="58">
        <v>0.65762558472049459</v>
      </c>
      <c r="Y6570" s="58">
        <v>0.82083489895499295</v>
      </c>
      <c r="Z6570" s="58">
        <v>0.93848230187655535</v>
      </c>
    </row>
    <row r="6571" spans="19:26" x14ac:dyDescent="0.2">
      <c r="S6571" s="58">
        <v>4.6840976794481177</v>
      </c>
      <c r="T6571" s="58">
        <v>9.2642351364250732</v>
      </c>
      <c r="U6571" s="58">
        <v>4.7317455800031691</v>
      </c>
      <c r="V6571" s="58">
        <v>9.0495104796493173</v>
      </c>
      <c r="W6571" s="58">
        <v>0.80604470781897519</v>
      </c>
      <c r="X6571" s="58">
        <v>0.7533858413979424</v>
      </c>
      <c r="Y6571" s="58">
        <v>0.82256330416957535</v>
      </c>
      <c r="Z6571" s="58">
        <v>0.918951333057904</v>
      </c>
    </row>
    <row r="6572" spans="19:26" x14ac:dyDescent="0.2">
      <c r="S6572" s="58">
        <v>5.5387653577061773</v>
      </c>
      <c r="T6572" s="58">
        <v>11.743951546854037</v>
      </c>
      <c r="U6572" s="58">
        <v>5.6860546613082468</v>
      </c>
      <c r="V6572" s="58">
        <v>9.4111575351383223</v>
      </c>
      <c r="W6572" s="58">
        <v>0.70126993455715847</v>
      </c>
      <c r="X6572" s="58">
        <v>0.67760460235299624</v>
      </c>
      <c r="Y6572" s="58">
        <v>0.81635998925468167</v>
      </c>
      <c r="Z6572" s="58">
        <v>0.91663120017181821</v>
      </c>
    </row>
    <row r="6573" spans="19:26" x14ac:dyDescent="0.2">
      <c r="S6573" s="58">
        <v>4.1912528204694226</v>
      </c>
      <c r="T6573" s="58">
        <v>7.5163659651751225</v>
      </c>
      <c r="U6573" s="58">
        <v>4.2841790620366007</v>
      </c>
      <c r="V6573" s="58">
        <v>6.863080012733807</v>
      </c>
      <c r="W6573" s="58">
        <v>0.82788664485741337</v>
      </c>
      <c r="X6573" s="58">
        <v>0.70087000328819482</v>
      </c>
      <c r="Y6573" s="58">
        <v>0.82589341787752246</v>
      </c>
      <c r="Z6573" s="58">
        <v>0.92280689753344269</v>
      </c>
    </row>
    <row r="6574" spans="19:26" x14ac:dyDescent="0.2">
      <c r="S6574" s="58">
        <v>3.655446959252024</v>
      </c>
      <c r="T6574" s="58">
        <v>5.7564011916650948</v>
      </c>
      <c r="U6574" s="58">
        <v>3.4755000039178028</v>
      </c>
      <c r="V6574" s="58">
        <v>5.5576433281786271</v>
      </c>
      <c r="W6574" s="58">
        <v>0.78331643443479915</v>
      </c>
      <c r="X6574" s="58">
        <v>0.5924571843651123</v>
      </c>
      <c r="Y6574" s="58">
        <v>0.82227556657605327</v>
      </c>
      <c r="Z6574" s="58">
        <v>0.93249971642468832</v>
      </c>
    </row>
    <row r="6575" spans="19:26" x14ac:dyDescent="0.2">
      <c r="S6575" s="58">
        <v>5.4975288844754662</v>
      </c>
      <c r="T6575" s="58">
        <v>13.386548773644972</v>
      </c>
      <c r="U6575" s="58">
        <v>5.7260615036980305</v>
      </c>
      <c r="V6575" s="58">
        <v>20.189994164722503</v>
      </c>
      <c r="W6575" s="58">
        <v>0.78709419525943702</v>
      </c>
      <c r="X6575" s="58">
        <v>0.65904919039087106</v>
      </c>
      <c r="Y6575" s="58">
        <v>0.80905636773395007</v>
      </c>
      <c r="Z6575" s="58">
        <v>0.89846151114842832</v>
      </c>
    </row>
    <row r="6576" spans="19:26" x14ac:dyDescent="0.2">
      <c r="S6576" s="58">
        <v>3.6696802609072341</v>
      </c>
      <c r="T6576" s="58">
        <v>6.0581564043700569</v>
      </c>
      <c r="U6576" s="58">
        <v>3.7090041300493692</v>
      </c>
      <c r="V6576" s="58">
        <v>5.3166963935627756</v>
      </c>
      <c r="W6576" s="58">
        <v>0.81124181325495948</v>
      </c>
      <c r="X6576" s="58">
        <v>0.60239525517379189</v>
      </c>
      <c r="Y6576" s="58">
        <v>0.77957011615504324</v>
      </c>
      <c r="Z6576" s="58">
        <v>0.91687906132009966</v>
      </c>
    </row>
    <row r="6577" spans="19:26" x14ac:dyDescent="0.2">
      <c r="S6577" s="58">
        <v>3.5691372486378783</v>
      </c>
      <c r="T6577" s="58">
        <v>5.5929971231120046</v>
      </c>
      <c r="U6577" s="58">
        <v>3.4325655710566667</v>
      </c>
      <c r="V6577" s="58">
        <v>5.2744065305848205</v>
      </c>
      <c r="W6577" s="58">
        <v>0.80595176189046391</v>
      </c>
      <c r="X6577" s="58">
        <v>0.58266249181799845</v>
      </c>
      <c r="Y6577" s="58">
        <v>0.8216977516555396</v>
      </c>
      <c r="Z6577" s="58">
        <v>0.92883742573004291</v>
      </c>
    </row>
    <row r="6578" spans="19:26" x14ac:dyDescent="0.2">
      <c r="S6578" s="58">
        <v>2.7913519057000582</v>
      </c>
      <c r="T6578" s="58">
        <v>3.9081486050744165</v>
      </c>
      <c r="U6578" s="58">
        <v>2.5874306564886385</v>
      </c>
      <c r="V6578" s="58">
        <v>3.7829934567039931</v>
      </c>
      <c r="W6578" s="58">
        <v>0.86800864552008805</v>
      </c>
      <c r="X6578" s="58">
        <v>0.53782110873581523</v>
      </c>
      <c r="Y6578" s="58">
        <v>0.78568705619535317</v>
      </c>
      <c r="Z6578" s="58">
        <v>0.92593975744235635</v>
      </c>
    </row>
    <row r="6579" spans="19:26" x14ac:dyDescent="0.2">
      <c r="S6579" s="58">
        <v>6.6631039370110114</v>
      </c>
      <c r="T6579" s="58">
        <v>18.191254109785444</v>
      </c>
      <c r="U6579" s="58">
        <v>6.2466683453198097</v>
      </c>
      <c r="V6579" s="58">
        <v>21.3514681041671</v>
      </c>
      <c r="W6579" s="58">
        <v>0.72477634024662196</v>
      </c>
      <c r="X6579" s="58">
        <v>0.59386049719773359</v>
      </c>
      <c r="Y6579" s="58">
        <v>0.84718702487055597</v>
      </c>
      <c r="Z6579" s="58">
        <v>0.89574066191061141</v>
      </c>
    </row>
    <row r="6580" spans="19:26" x14ac:dyDescent="0.2">
      <c r="S6580" s="58">
        <v>4.2435209338418787</v>
      </c>
      <c r="T6580" s="58">
        <v>7.5834063687898201</v>
      </c>
      <c r="U6580" s="58">
        <v>4.9539944030497844</v>
      </c>
      <c r="V6580" s="58">
        <v>9.4912639942985599</v>
      </c>
      <c r="W6580" s="58">
        <v>0.80245165258547979</v>
      </c>
      <c r="X6580" s="58">
        <v>0.64027053759496033</v>
      </c>
      <c r="Y6580" s="58">
        <v>0.82345964033838015</v>
      </c>
      <c r="Z6580" s="58">
        <v>0.91960391044150347</v>
      </c>
    </row>
    <row r="6581" spans="19:26" x14ac:dyDescent="0.2">
      <c r="S6581" s="58">
        <v>6.1530038240416767</v>
      </c>
      <c r="T6581" s="58">
        <v>17.539817934342501</v>
      </c>
      <c r="U6581" s="58">
        <v>5.3871547126385044</v>
      </c>
      <c r="V6581" s="58">
        <v>15.59492393832026</v>
      </c>
      <c r="W6581" s="58">
        <v>0.73731736559702399</v>
      </c>
      <c r="X6581" s="58">
        <v>0.60513571836142388</v>
      </c>
      <c r="Y6581" s="58">
        <v>0.7874246885940378</v>
      </c>
      <c r="Z6581" s="58">
        <v>0.89066028376871387</v>
      </c>
    </row>
    <row r="6582" spans="19:26" x14ac:dyDescent="0.2">
      <c r="S6582" s="58">
        <v>8.5925903887781168</v>
      </c>
      <c r="T6582" s="58">
        <v>35.148765855894283</v>
      </c>
      <c r="U6582" s="58">
        <v>9.0380411053410157</v>
      </c>
      <c r="V6582" s="58">
        <v>41.728717294471743</v>
      </c>
      <c r="W6582" s="58">
        <v>0.71138741765902636</v>
      </c>
      <c r="X6582" s="58">
        <v>0.66487338852968492</v>
      </c>
      <c r="Y6582" s="58">
        <v>0.88841451546445149</v>
      </c>
      <c r="Z6582" s="58">
        <v>0.88817796967755058</v>
      </c>
    </row>
    <row r="6583" spans="19:26" x14ac:dyDescent="0.2">
      <c r="S6583" s="58">
        <v>4.7444211471704261</v>
      </c>
      <c r="T6583" s="58">
        <v>8.7468440399780665</v>
      </c>
      <c r="U6583" s="58">
        <v>5.138443198250048</v>
      </c>
      <c r="V6583" s="58">
        <v>9.2364673901941217</v>
      </c>
      <c r="W6583" s="58">
        <v>0.74198060684797607</v>
      </c>
      <c r="X6583" s="58">
        <v>0.68122132914399536</v>
      </c>
      <c r="Y6583" s="58">
        <v>0.84183141436633147</v>
      </c>
      <c r="Z6583" s="58">
        <v>0.92991996419712686</v>
      </c>
    </row>
    <row r="6584" spans="19:26" x14ac:dyDescent="0.2">
      <c r="S6584" s="58">
        <v>4.6676114458982392</v>
      </c>
      <c r="T6584" s="58">
        <v>8.5685580163097352</v>
      </c>
      <c r="U6584" s="58">
        <v>4.6123611641457058</v>
      </c>
      <c r="V6584" s="58">
        <v>9.467009355887436</v>
      </c>
      <c r="W6584" s="58">
        <v>0.7603825270894965</v>
      </c>
      <c r="X6584" s="58">
        <v>0.72953077176959491</v>
      </c>
      <c r="Y6584" s="58">
        <v>0.84910607840322549</v>
      </c>
      <c r="Z6584" s="58">
        <v>0.93430331854462501</v>
      </c>
    </row>
    <row r="6585" spans="19:26" x14ac:dyDescent="0.2">
      <c r="S6585" s="58">
        <v>4.0055563037042079</v>
      </c>
      <c r="T6585" s="58">
        <v>6.8536861101736672</v>
      </c>
      <c r="U6585" s="58">
        <v>3.9928070559900508</v>
      </c>
      <c r="V6585" s="58">
        <v>6.590050002525178</v>
      </c>
      <c r="W6585" s="58">
        <v>0.78506897839438361</v>
      </c>
      <c r="X6585" s="58">
        <v>0.70626122893891752</v>
      </c>
      <c r="Y6585" s="58">
        <v>0.8038376034181095</v>
      </c>
      <c r="Z6585" s="58">
        <v>0.93058058081480521</v>
      </c>
    </row>
    <row r="6586" spans="19:26" x14ac:dyDescent="0.2">
      <c r="S6586" s="58">
        <v>5.5618172053243731</v>
      </c>
      <c r="T6586" s="58">
        <v>11.311737137052514</v>
      </c>
      <c r="U6586" s="58">
        <v>6.4415051453952774</v>
      </c>
      <c r="V6586" s="58">
        <v>12.349279146617034</v>
      </c>
      <c r="W6586" s="58">
        <v>0.7359541279309193</v>
      </c>
      <c r="X6586" s="58">
        <v>0.70260005909355738</v>
      </c>
      <c r="Y6586" s="58">
        <v>0.88572009134716367</v>
      </c>
      <c r="Z6586" s="58">
        <v>0.9266032796584367</v>
      </c>
    </row>
    <row r="6587" spans="19:26" x14ac:dyDescent="0.2">
      <c r="S6587" s="58">
        <v>6.9770152784796613</v>
      </c>
      <c r="T6587" s="58">
        <v>24.952924610046473</v>
      </c>
      <c r="U6587" s="58">
        <v>6.8667696376863265</v>
      </c>
      <c r="V6587" s="58">
        <v>32.400814992072767</v>
      </c>
      <c r="W6587" s="58">
        <v>0.72993752631827091</v>
      </c>
      <c r="X6587" s="58">
        <v>0.60306324620076346</v>
      </c>
      <c r="Y6587" s="58">
        <v>0.79909438127030519</v>
      </c>
      <c r="Z6587" s="58">
        <v>0.88537369766331431</v>
      </c>
    </row>
    <row r="6588" spans="19:26" x14ac:dyDescent="0.2">
      <c r="S6588" s="58">
        <v>6.9853724938995843</v>
      </c>
      <c r="T6588" s="58">
        <v>24.253915935470399</v>
      </c>
      <c r="U6588" s="58">
        <v>6.5208391508711552</v>
      </c>
      <c r="V6588" s="58">
        <v>28.189986932830728</v>
      </c>
      <c r="W6588" s="58">
        <v>0.73628453353771373</v>
      </c>
      <c r="X6588" s="58">
        <v>0.6521142658988065</v>
      </c>
      <c r="Y6588" s="58">
        <v>0.81282305591673987</v>
      </c>
      <c r="Z6588" s="58">
        <v>0.88818440388186415</v>
      </c>
    </row>
    <row r="6589" spans="19:26" x14ac:dyDescent="0.2">
      <c r="S6589" s="58">
        <v>4.3869210812077606</v>
      </c>
      <c r="T6589" s="58">
        <v>7.9740992775349255</v>
      </c>
      <c r="U6589" s="58">
        <v>5.1501980857800005</v>
      </c>
      <c r="V6589" s="58">
        <v>9.643721038675988</v>
      </c>
      <c r="W6589" s="58">
        <v>0.81816484971262993</v>
      </c>
      <c r="X6589" s="58">
        <v>0.68881692769534542</v>
      </c>
      <c r="Y6589" s="58">
        <v>0.84987429975731166</v>
      </c>
      <c r="Z6589" s="58">
        <v>0.92444418452217814</v>
      </c>
    </row>
    <row r="6590" spans="19:26" x14ac:dyDescent="0.2">
      <c r="S6590" s="58">
        <v>3.2451404024365376</v>
      </c>
      <c r="T6590" s="58">
        <v>4.8371483538309823</v>
      </c>
      <c r="U6590" s="58">
        <v>3.4487251555694973</v>
      </c>
      <c r="V6590" s="58">
        <v>4.9367350093850444</v>
      </c>
      <c r="W6590" s="58">
        <v>0.82752595281588759</v>
      </c>
      <c r="X6590" s="58">
        <v>0.65393776675818693</v>
      </c>
      <c r="Y6590" s="58">
        <v>0.81688321120888641</v>
      </c>
      <c r="Z6590" s="58">
        <v>0.94317955740103088</v>
      </c>
    </row>
    <row r="6591" spans="19:26" x14ac:dyDescent="0.2">
      <c r="S6591" s="58">
        <v>4.5876384064651807</v>
      </c>
      <c r="T6591" s="58">
        <v>8.9823619924375144</v>
      </c>
      <c r="U6591" s="58">
        <v>4.6658280548623736</v>
      </c>
      <c r="V6591" s="58">
        <v>9.5155141966989802</v>
      </c>
      <c r="W6591" s="58">
        <v>0.74300653588427246</v>
      </c>
      <c r="X6591" s="58">
        <v>0.68232540356526905</v>
      </c>
      <c r="Y6591" s="58">
        <v>0.76723624534200374</v>
      </c>
      <c r="Z6591" s="58">
        <v>0.91287579024121346</v>
      </c>
    </row>
    <row r="6592" spans="19:26" x14ac:dyDescent="0.2">
      <c r="S6592" s="58">
        <v>4.3355579115526295</v>
      </c>
      <c r="T6592" s="58">
        <v>7.5446064974524676</v>
      </c>
      <c r="U6592" s="58">
        <v>4.9589459264796183</v>
      </c>
      <c r="V6592" s="58">
        <v>8.3550604559480615</v>
      </c>
      <c r="W6592" s="58">
        <v>0.7485095182157333</v>
      </c>
      <c r="X6592" s="58">
        <v>0.66787149959433867</v>
      </c>
      <c r="Y6592" s="58">
        <v>0.82774687610434416</v>
      </c>
      <c r="Z6592" s="58">
        <v>0.93311169178789299</v>
      </c>
    </row>
    <row r="6593" spans="19:26" x14ac:dyDescent="0.2">
      <c r="S6593" s="58">
        <v>4.4743596009383273</v>
      </c>
      <c r="T6593" s="58">
        <v>8.5705556527730415</v>
      </c>
      <c r="U6593" s="58">
        <v>4.2367977378796811</v>
      </c>
      <c r="V6593" s="58">
        <v>10.785175099049432</v>
      </c>
      <c r="W6593" s="58">
        <v>0.77823421804909543</v>
      </c>
      <c r="X6593" s="58">
        <v>0.61136297024603858</v>
      </c>
      <c r="Y6593" s="58">
        <v>0.78872755533653582</v>
      </c>
      <c r="Z6593" s="58">
        <v>0.90847828073097292</v>
      </c>
    </row>
    <row r="6594" spans="19:26" x14ac:dyDescent="0.2">
      <c r="S6594" s="58">
        <v>5.5773687490370145</v>
      </c>
      <c r="T6594" s="58">
        <v>12.653905035816887</v>
      </c>
      <c r="U6594" s="58">
        <v>6.0170895420249009</v>
      </c>
      <c r="V6594" s="58">
        <v>12.897444049771456</v>
      </c>
      <c r="W6594" s="58">
        <v>0.7476191314383136</v>
      </c>
      <c r="X6594" s="58">
        <v>0.72339989788770331</v>
      </c>
      <c r="Y6594" s="58">
        <v>0.82621016132120406</v>
      </c>
      <c r="Z6594" s="58">
        <v>0.91112100934213713</v>
      </c>
    </row>
    <row r="6595" spans="19:26" x14ac:dyDescent="0.2">
      <c r="S6595" s="58">
        <v>3.9936194513671319</v>
      </c>
      <c r="T6595" s="58">
        <v>6.91445792348157</v>
      </c>
      <c r="U6595" s="58">
        <v>3.3534835923984869</v>
      </c>
      <c r="V6595" s="58">
        <v>4.212669798024355</v>
      </c>
      <c r="W6595" s="58">
        <v>0.88816417047241636</v>
      </c>
      <c r="X6595" s="58">
        <v>0.6624190118406279</v>
      </c>
      <c r="Y6595" s="58">
        <v>0.8585565698328157</v>
      </c>
      <c r="Z6595" s="58">
        <v>0.92181385606710697</v>
      </c>
    </row>
    <row r="6596" spans="19:26" x14ac:dyDescent="0.2">
      <c r="S6596" s="58">
        <v>3.50199094409844</v>
      </c>
      <c r="T6596" s="58">
        <v>5.3247973068514138</v>
      </c>
      <c r="U6596" s="58">
        <v>3.17219009350499</v>
      </c>
      <c r="V6596" s="58">
        <v>5.9428436932255861</v>
      </c>
      <c r="W6596" s="58">
        <v>0.81139103352283348</v>
      </c>
      <c r="X6596" s="58">
        <v>0.60141345400659141</v>
      </c>
      <c r="Y6596" s="58">
        <v>0.85786444579761878</v>
      </c>
      <c r="Z6596" s="58">
        <v>0.94219729145623232</v>
      </c>
    </row>
    <row r="6597" spans="19:26" x14ac:dyDescent="0.2">
      <c r="S6597" s="58">
        <v>4.242913676530554</v>
      </c>
      <c r="T6597" s="58">
        <v>7.455520512200839</v>
      </c>
      <c r="U6597" s="58">
        <v>4.532483760136941</v>
      </c>
      <c r="V6597" s="58">
        <v>8.8329288220721534</v>
      </c>
      <c r="W6597" s="58">
        <v>0.81685324438940565</v>
      </c>
      <c r="X6597" s="58">
        <v>0.70977519969725456</v>
      </c>
      <c r="Y6597" s="58">
        <v>0.85382645027025594</v>
      </c>
      <c r="Z6597" s="58">
        <v>0.93155114571407716</v>
      </c>
    </row>
    <row r="6598" spans="19:26" x14ac:dyDescent="0.2">
      <c r="S6598" s="58">
        <v>8.2668410164459729</v>
      </c>
      <c r="T6598" s="58">
        <v>59.4590206171966</v>
      </c>
      <c r="U6598" s="58">
        <v>8.6425232412477371</v>
      </c>
      <c r="V6598" s="58">
        <v>79.655512529998191</v>
      </c>
      <c r="W6598" s="58">
        <v>0.77524385607628465</v>
      </c>
      <c r="X6598" s="58">
        <v>0.64421627268310433</v>
      </c>
      <c r="Y6598" s="58">
        <v>0.83643760902585207</v>
      </c>
      <c r="Z6598" s="58">
        <v>0.87652368072309494</v>
      </c>
    </row>
    <row r="6599" spans="19:26" x14ac:dyDescent="0.2">
      <c r="S6599" s="58">
        <v>3.36897025090791</v>
      </c>
      <c r="T6599" s="58">
        <v>5.0998195326588291</v>
      </c>
      <c r="U6599" s="58">
        <v>2.6376421920872701</v>
      </c>
      <c r="V6599" s="58">
        <v>3.710423088396329</v>
      </c>
      <c r="W6599" s="58">
        <v>0.81657510568054092</v>
      </c>
      <c r="X6599" s="58">
        <v>0.64631726325633243</v>
      </c>
      <c r="Y6599" s="58">
        <v>0.82422466938810757</v>
      </c>
      <c r="Z6599" s="58">
        <v>0.94238012332884191</v>
      </c>
    </row>
    <row r="6600" spans="19:26" x14ac:dyDescent="0.2">
      <c r="S6600" s="58">
        <v>5.7539159240508866</v>
      </c>
      <c r="T6600" s="58">
        <v>12.728039419055456</v>
      </c>
      <c r="U6600" s="58">
        <v>5.4155387940003825</v>
      </c>
      <c r="V6600" s="58">
        <v>10.147443357224246</v>
      </c>
      <c r="W6600" s="58">
        <v>0.72219897817499579</v>
      </c>
      <c r="X6600" s="58">
        <v>0.71439613692378878</v>
      </c>
      <c r="Y6600" s="58">
        <v>0.84017448543087558</v>
      </c>
      <c r="Z6600" s="58">
        <v>0.91631817204436738</v>
      </c>
    </row>
    <row r="6601" spans="19:26" x14ac:dyDescent="0.2">
      <c r="S6601" s="58">
        <v>5.4013544491142262</v>
      </c>
      <c r="T6601" s="58">
        <v>10.548646059306822</v>
      </c>
      <c r="U6601" s="58">
        <v>5.7529825168112652</v>
      </c>
      <c r="V6601" s="58">
        <v>12.641832254749055</v>
      </c>
      <c r="W6601" s="58">
        <v>0.69718226595606381</v>
      </c>
      <c r="X6601" s="58">
        <v>0.65670138454728488</v>
      </c>
      <c r="Y6601" s="58">
        <v>0.84940793915663038</v>
      </c>
      <c r="Z6601" s="58">
        <v>0.92734449791881224</v>
      </c>
    </row>
    <row r="6602" spans="19:26" x14ac:dyDescent="0.2">
      <c r="S6602" s="58">
        <v>4.6187935823004835</v>
      </c>
      <c r="T6602" s="58">
        <v>9.142910533988136</v>
      </c>
      <c r="U6602" s="58">
        <v>4.7594396705712843</v>
      </c>
      <c r="V6602" s="58">
        <v>9.8021364605496544</v>
      </c>
      <c r="W6602" s="58">
        <v>0.74915875587655578</v>
      </c>
      <c r="X6602" s="58">
        <v>0.65352006121333173</v>
      </c>
      <c r="Y6602" s="58">
        <v>0.76913608789962817</v>
      </c>
      <c r="Z6602" s="58">
        <v>0.90939943336860241</v>
      </c>
    </row>
    <row r="6603" spans="19:26" x14ac:dyDescent="0.2">
      <c r="S6603" s="58">
        <v>6.5833089369447144</v>
      </c>
      <c r="T6603" s="58">
        <v>16.412728058497432</v>
      </c>
      <c r="U6603" s="58">
        <v>7.1180755177119908</v>
      </c>
      <c r="V6603" s="58">
        <v>20.180684480970406</v>
      </c>
      <c r="W6603" s="58">
        <v>0.69592450164098685</v>
      </c>
      <c r="X6603" s="58">
        <v>0.80546283178970635</v>
      </c>
      <c r="Y6603" s="58">
        <v>0.84594782750909014</v>
      </c>
      <c r="Z6603" s="58">
        <v>0.91680973282726463</v>
      </c>
    </row>
    <row r="6604" spans="19:26" x14ac:dyDescent="0.2">
      <c r="S6604" s="58">
        <v>3.4491298864649069</v>
      </c>
      <c r="T6604" s="58">
        <v>5.4054426367934001</v>
      </c>
      <c r="U6604" s="58">
        <v>3.3700107869759601</v>
      </c>
      <c r="V6604" s="58">
        <v>5.1858429068352265</v>
      </c>
      <c r="W6604" s="58">
        <v>0.8716980068834983</v>
      </c>
      <c r="X6604" s="58">
        <v>0.677726386173925</v>
      </c>
      <c r="Y6604" s="58">
        <v>0.82649702772469968</v>
      </c>
      <c r="Z6604" s="58">
        <v>0.93352246503721259</v>
      </c>
    </row>
    <row r="6605" spans="19:26" x14ac:dyDescent="0.2">
      <c r="S6605" s="58">
        <v>4.3481309424840147</v>
      </c>
      <c r="T6605" s="58">
        <v>7.9392101787374756</v>
      </c>
      <c r="U6605" s="58">
        <v>4.1497290490342369</v>
      </c>
      <c r="V6605" s="58">
        <v>8.6464567143396547</v>
      </c>
      <c r="W6605" s="58">
        <v>0.7825189890725387</v>
      </c>
      <c r="X6605" s="58">
        <v>0.62325964338644946</v>
      </c>
      <c r="Y6605" s="58">
        <v>0.80925935904875412</v>
      </c>
      <c r="Z6605" s="58">
        <v>0.91587543593399667</v>
      </c>
    </row>
    <row r="6606" spans="19:26" x14ac:dyDescent="0.2">
      <c r="S6606" s="58">
        <v>4.543009671736761</v>
      </c>
      <c r="T6606" s="58">
        <v>8.5949975717532414</v>
      </c>
      <c r="U6606" s="58">
        <v>4.2961040582484715</v>
      </c>
      <c r="V6606" s="58">
        <v>9.2573374126174262</v>
      </c>
      <c r="W6606" s="58">
        <v>0.8574103093986003</v>
      </c>
      <c r="X6606" s="58">
        <v>0.51555822667183082</v>
      </c>
      <c r="Y6606" s="58">
        <v>0.87331645106496181</v>
      </c>
      <c r="Z6606" s="58">
        <v>0.90370688750825767</v>
      </c>
    </row>
    <row r="6607" spans="19:26" x14ac:dyDescent="0.2">
      <c r="S6607" s="58">
        <v>9.0652969367441596</v>
      </c>
      <c r="T6607" s="58">
        <v>138.37978437863421</v>
      </c>
      <c r="U6607" s="58">
        <v>9.4882746508003386</v>
      </c>
      <c r="V6607" s="58">
        <v>178.68779845593986</v>
      </c>
      <c r="W6607" s="58">
        <v>0.75759478452753592</v>
      </c>
      <c r="X6607" s="58">
        <v>0.6133977063533006</v>
      </c>
      <c r="Y6607" s="58">
        <v>0.82980426080250191</v>
      </c>
      <c r="Z6607" s="58">
        <v>0.87223259077098014</v>
      </c>
    </row>
    <row r="6608" spans="19:26" x14ac:dyDescent="0.2">
      <c r="S6608" s="58">
        <v>4.2957770854621549</v>
      </c>
      <c r="T6608" s="58">
        <v>7.8946984437193448</v>
      </c>
      <c r="U6608" s="58">
        <v>4.3786474740494299</v>
      </c>
      <c r="V6608" s="58">
        <v>8.6008129913765181</v>
      </c>
      <c r="W6608" s="58">
        <v>0.83374863365589003</v>
      </c>
      <c r="X6608" s="58">
        <v>0.67582296298997102</v>
      </c>
      <c r="Y6608" s="58">
        <v>0.82844879678043271</v>
      </c>
      <c r="Z6608" s="58">
        <v>0.91771007411133321</v>
      </c>
    </row>
    <row r="6609" spans="19:26" x14ac:dyDescent="0.2">
      <c r="S6609" s="58">
        <v>7.7426515521225587</v>
      </c>
      <c r="T6609" s="58">
        <v>51.716872047407662</v>
      </c>
      <c r="U6609" s="58">
        <v>7.7757282312506319</v>
      </c>
      <c r="V6609" s="58">
        <v>59.310107679567352</v>
      </c>
      <c r="W6609" s="58">
        <v>0.77939442826698668</v>
      </c>
      <c r="X6609" s="58">
        <v>0.66712906655549198</v>
      </c>
      <c r="Y6609" s="58">
        <v>0.80250043545391736</v>
      </c>
      <c r="Z6609" s="58">
        <v>0.8768403853376997</v>
      </c>
    </row>
    <row r="6610" spans="19:26" x14ac:dyDescent="0.2">
      <c r="S6610" s="58">
        <v>3.5408953812107113</v>
      </c>
      <c r="T6610" s="58">
        <v>5.5788784087012973</v>
      </c>
      <c r="U6610" s="58">
        <v>3.511751939459907</v>
      </c>
      <c r="V6610" s="58">
        <v>5.8934927874289968</v>
      </c>
      <c r="W6610" s="58">
        <v>0.80737634457651097</v>
      </c>
      <c r="X6610" s="58">
        <v>0.69823069629298928</v>
      </c>
      <c r="Y6610" s="58">
        <v>0.80546191636323894</v>
      </c>
      <c r="Z6610" s="58">
        <v>0.93943779212456535</v>
      </c>
    </row>
    <row r="6611" spans="19:26" x14ac:dyDescent="0.2">
      <c r="S6611" s="58">
        <v>3.9995793579966636</v>
      </c>
      <c r="T6611" s="58">
        <v>6.7599610703235253</v>
      </c>
      <c r="U6611" s="58">
        <v>4.3165048898597211</v>
      </c>
      <c r="V6611" s="58">
        <v>9.4991546944854441</v>
      </c>
      <c r="W6611" s="58">
        <v>0.7910249608177895</v>
      </c>
      <c r="X6611" s="58">
        <v>0.65039050720899916</v>
      </c>
      <c r="Y6611" s="58">
        <v>0.82152109558073672</v>
      </c>
      <c r="Z6611" s="58">
        <v>0.92834628274754916</v>
      </c>
    </row>
    <row r="6612" spans="19:26" x14ac:dyDescent="0.2">
      <c r="S6612" s="58">
        <v>4.7886301384477736</v>
      </c>
      <c r="T6612" s="58">
        <v>8.7447901297165274</v>
      </c>
      <c r="U6612" s="58">
        <v>4.7951874254067048</v>
      </c>
      <c r="V6612" s="58">
        <v>8.0562439229156038</v>
      </c>
      <c r="W6612" s="58">
        <v>0.70219962735020469</v>
      </c>
      <c r="X6612" s="58">
        <v>0.67686768091526106</v>
      </c>
      <c r="Y6612" s="58">
        <v>0.81836085073165532</v>
      </c>
      <c r="Z6612" s="58">
        <v>0.93307913329855896</v>
      </c>
    </row>
    <row r="6613" spans="19:26" x14ac:dyDescent="0.2">
      <c r="S6613" s="58">
        <v>4.6338649069740043</v>
      </c>
      <c r="T6613" s="58">
        <v>8.5012496021667356</v>
      </c>
      <c r="U6613" s="58">
        <v>4.3718283473453559</v>
      </c>
      <c r="V6613" s="58">
        <v>8.6575934974513071</v>
      </c>
      <c r="W6613" s="58">
        <v>0.74678917506110887</v>
      </c>
      <c r="X6613" s="58">
        <v>0.76511955497890494</v>
      </c>
      <c r="Y6613" s="58">
        <v>0.83081006410840019</v>
      </c>
      <c r="Z6613" s="58">
        <v>0.9373313558740044</v>
      </c>
    </row>
    <row r="6614" spans="19:26" x14ac:dyDescent="0.2">
      <c r="S6614" s="58">
        <v>4.5649835503490861</v>
      </c>
      <c r="T6614" s="58">
        <v>8.7821211889506809</v>
      </c>
      <c r="U6614" s="58">
        <v>4.9013364033533948</v>
      </c>
      <c r="V6614" s="58">
        <v>9.5115651772683574</v>
      </c>
      <c r="W6614" s="58">
        <v>0.75429312286434591</v>
      </c>
      <c r="X6614" s="58">
        <v>0.63324401802095298</v>
      </c>
      <c r="Y6614" s="58">
        <v>0.7844349678130389</v>
      </c>
      <c r="Z6614" s="58">
        <v>0.91158853793907968</v>
      </c>
    </row>
    <row r="6615" spans="19:26" x14ac:dyDescent="0.2">
      <c r="S6615" s="58">
        <v>3.8213821431764616</v>
      </c>
      <c r="T6615" s="58">
        <v>6.1442234797363042</v>
      </c>
      <c r="U6615" s="58">
        <v>3.2965352397004457</v>
      </c>
      <c r="V6615" s="58">
        <v>6.2057984963657624</v>
      </c>
      <c r="W6615" s="58">
        <v>0.82650651949253606</v>
      </c>
      <c r="X6615" s="58">
        <v>0.59538959395791968</v>
      </c>
      <c r="Y6615" s="58">
        <v>0.87299127471512583</v>
      </c>
      <c r="Z6615" s="58">
        <v>0.93216992356469008</v>
      </c>
    </row>
    <row r="6616" spans="19:26" x14ac:dyDescent="0.2">
      <c r="S6616" s="58">
        <v>4.3722492874960741</v>
      </c>
      <c r="T6616" s="58">
        <v>8.0103300562916893</v>
      </c>
      <c r="U6616" s="58">
        <v>3.5965935192287835</v>
      </c>
      <c r="V6616" s="58">
        <v>8.2642202434283352</v>
      </c>
      <c r="W6616" s="58">
        <v>0.86628760545714401</v>
      </c>
      <c r="X6616" s="58">
        <v>0.71739545591516873</v>
      </c>
      <c r="Y6616" s="58">
        <v>0.87448940447121248</v>
      </c>
      <c r="Z6616" s="58">
        <v>0.92468377533097024</v>
      </c>
    </row>
    <row r="6617" spans="19:26" x14ac:dyDescent="0.2">
      <c r="S6617" s="58">
        <v>6.8738907701674385</v>
      </c>
      <c r="T6617" s="58">
        <v>23.045324521802748</v>
      </c>
      <c r="U6617" s="58">
        <v>6.5740545413045925</v>
      </c>
      <c r="V6617" s="58">
        <v>24.784330489249786</v>
      </c>
      <c r="W6617" s="58">
        <v>0.74060224178781286</v>
      </c>
      <c r="X6617" s="58">
        <v>0.55921837588363388</v>
      </c>
      <c r="Y6617" s="58">
        <v>0.815174186544673</v>
      </c>
      <c r="Z6617" s="58">
        <v>0.88552276630915838</v>
      </c>
    </row>
    <row r="6618" spans="19:26" x14ac:dyDescent="0.2">
      <c r="S6618" s="58">
        <v>5.9586859198555917</v>
      </c>
      <c r="T6618" s="58">
        <v>15.358136357522307</v>
      </c>
      <c r="U6618" s="58">
        <v>5.7498967435222594</v>
      </c>
      <c r="V6618" s="58">
        <v>16.341155334440199</v>
      </c>
      <c r="W6618" s="58">
        <v>0.79223051169062109</v>
      </c>
      <c r="X6618" s="58">
        <v>0.77734288532885165</v>
      </c>
      <c r="Y6618" s="58">
        <v>0.85009088574429215</v>
      </c>
      <c r="Z6618" s="58">
        <v>0.90493082771015221</v>
      </c>
    </row>
    <row r="6619" spans="19:26" x14ac:dyDescent="0.2">
      <c r="S6619" s="58">
        <v>3.2630340548017647</v>
      </c>
      <c r="T6619" s="58">
        <v>4.870694031878716</v>
      </c>
      <c r="U6619" s="58">
        <v>3.6237152675378597</v>
      </c>
      <c r="V6619" s="58">
        <v>5.4953224400121643</v>
      </c>
      <c r="W6619" s="58">
        <v>0.85547693729522578</v>
      </c>
      <c r="X6619" s="58">
        <v>0.53378667057950435</v>
      </c>
      <c r="Y6619" s="58">
        <v>0.84020869965803746</v>
      </c>
      <c r="Z6619" s="58">
        <v>0.92663298998487109</v>
      </c>
    </row>
    <row r="6620" spans="19:26" x14ac:dyDescent="0.2">
      <c r="S6620" s="58">
        <v>6.2729109909634895</v>
      </c>
      <c r="T6620" s="58">
        <v>17.043587555661553</v>
      </c>
      <c r="U6620" s="58">
        <v>6.0377122783888098</v>
      </c>
      <c r="V6620" s="58">
        <v>16.409703931090824</v>
      </c>
      <c r="W6620" s="58">
        <v>0.79342733877188076</v>
      </c>
      <c r="X6620" s="58">
        <v>0.6401734897397553</v>
      </c>
      <c r="Y6620" s="58">
        <v>0.86876365850807324</v>
      </c>
      <c r="Z6620" s="58">
        <v>0.89607095761625932</v>
      </c>
    </row>
    <row r="6621" spans="19:26" x14ac:dyDescent="0.2">
      <c r="S6621" s="58">
        <v>5.6977265112951221</v>
      </c>
      <c r="T6621" s="58">
        <v>12.740670132780213</v>
      </c>
      <c r="U6621" s="58">
        <v>5.2781689688724187</v>
      </c>
      <c r="V6621" s="58">
        <v>11.64855855599952</v>
      </c>
      <c r="W6621" s="58">
        <v>0.7130494301970548</v>
      </c>
      <c r="X6621" s="58">
        <v>0.7607367934091338</v>
      </c>
      <c r="Y6621" s="58">
        <v>0.81768827388010445</v>
      </c>
      <c r="Z6621" s="58">
        <v>0.91760038813171252</v>
      </c>
    </row>
    <row r="6622" spans="19:26" x14ac:dyDescent="0.2">
      <c r="S6622" s="58">
        <v>5.8534281542717439</v>
      </c>
      <c r="T6622" s="58">
        <v>13.184392265762131</v>
      </c>
      <c r="U6622" s="58">
        <v>6.0606148762093275</v>
      </c>
      <c r="V6622" s="58">
        <v>15.186401015682371</v>
      </c>
      <c r="W6622" s="58">
        <v>0.74659096298319116</v>
      </c>
      <c r="X6622" s="58">
        <v>0.65550269042220688</v>
      </c>
      <c r="Y6622" s="58">
        <v>0.86772799127690869</v>
      </c>
      <c r="Z6622" s="58">
        <v>0.91041820262000239</v>
      </c>
    </row>
    <row r="6623" spans="19:26" x14ac:dyDescent="0.2">
      <c r="S6623" s="58">
        <v>3.5939213187931207</v>
      </c>
      <c r="T6623" s="58">
        <v>5.7114479656656751</v>
      </c>
      <c r="U6623" s="58">
        <v>3.5349647133771271</v>
      </c>
      <c r="V6623" s="58">
        <v>5.5650371600244233</v>
      </c>
      <c r="W6623" s="58">
        <v>0.78613038280344139</v>
      </c>
      <c r="X6623" s="58">
        <v>0.66311951956104598</v>
      </c>
      <c r="Y6623" s="58">
        <v>0.79336908562730135</v>
      </c>
      <c r="Z6623" s="58">
        <v>0.93426581164414479</v>
      </c>
    </row>
    <row r="6624" spans="19:26" x14ac:dyDescent="0.2">
      <c r="S6624" s="58">
        <v>2.9467034797032765</v>
      </c>
      <c r="T6624" s="58">
        <v>4.2183210592345164</v>
      </c>
      <c r="U6624" s="58">
        <v>2.8783111608939547</v>
      </c>
      <c r="V6624" s="58">
        <v>3.9870521039073239</v>
      </c>
      <c r="W6624" s="58">
        <v>0.85260856844643451</v>
      </c>
      <c r="X6624" s="58">
        <v>0.65949683669704129</v>
      </c>
      <c r="Y6624" s="58">
        <v>0.79696342711203683</v>
      </c>
      <c r="Z6624" s="58">
        <v>0.94353776079896701</v>
      </c>
    </row>
    <row r="6625" spans="19:26" x14ac:dyDescent="0.2">
      <c r="S6625" s="58">
        <v>5.3488685011998811</v>
      </c>
      <c r="T6625" s="58">
        <v>11.379850329403487</v>
      </c>
      <c r="U6625" s="58">
        <v>5.7738670202094706</v>
      </c>
      <c r="V6625" s="58">
        <v>11.062530196794766</v>
      </c>
      <c r="W6625" s="58">
        <v>0.74945409287124043</v>
      </c>
      <c r="X6625" s="58">
        <v>0.64565467512398134</v>
      </c>
      <c r="Y6625" s="58">
        <v>0.83467281791198045</v>
      </c>
      <c r="Z6625" s="58">
        <v>0.91071049457256392</v>
      </c>
    </row>
    <row r="6626" spans="19:26" x14ac:dyDescent="0.2">
      <c r="S6626" s="58">
        <v>4.8391429020024779</v>
      </c>
      <c r="T6626" s="58">
        <v>9.2864031801093585</v>
      </c>
      <c r="U6626" s="58">
        <v>4.208775364039905</v>
      </c>
      <c r="V6626" s="58">
        <v>9.095959846659019</v>
      </c>
      <c r="W6626" s="58">
        <v>0.78072868437302423</v>
      </c>
      <c r="X6626" s="58">
        <v>0.63505131184426555</v>
      </c>
      <c r="Y6626" s="58">
        <v>0.85814540214405821</v>
      </c>
      <c r="Z6626" s="58">
        <v>0.91817868945023406</v>
      </c>
    </row>
    <row r="6627" spans="19:26" x14ac:dyDescent="0.2">
      <c r="S6627" s="58">
        <v>3.3281697902267617</v>
      </c>
      <c r="T6627" s="58">
        <v>5.1318986660433357</v>
      </c>
      <c r="U6627" s="58">
        <v>3.2623438902404729</v>
      </c>
      <c r="V6627" s="58">
        <v>4.4152301929883624</v>
      </c>
      <c r="W6627" s="58">
        <v>0.86896642170312144</v>
      </c>
      <c r="X6627" s="58">
        <v>0.78651116721160341</v>
      </c>
      <c r="Y6627" s="58">
        <v>0.80969182595944067</v>
      </c>
      <c r="Z6627" s="58">
        <v>0.94589583146803102</v>
      </c>
    </row>
    <row r="6628" spans="19:26" x14ac:dyDescent="0.2">
      <c r="S6628" s="58">
        <v>5.6764499502297205</v>
      </c>
      <c r="T6628" s="58">
        <v>14.563906703678736</v>
      </c>
      <c r="U6628" s="58">
        <v>5.0398314318381452</v>
      </c>
      <c r="V6628" s="58">
        <v>12.136212178068122</v>
      </c>
      <c r="W6628" s="58">
        <v>0.82247174425516956</v>
      </c>
      <c r="X6628" s="58">
        <v>0.58778955221995077</v>
      </c>
      <c r="Y6628" s="58">
        <v>0.83523196133395716</v>
      </c>
      <c r="Z6628" s="58">
        <v>0.89245369195424373</v>
      </c>
    </row>
    <row r="6629" spans="19:26" x14ac:dyDescent="0.2">
      <c r="S6629" s="58">
        <v>3.87622127280977</v>
      </c>
      <c r="T6629" s="58">
        <v>6.6408313013770552</v>
      </c>
      <c r="U6629" s="58">
        <v>4.6761876891097822</v>
      </c>
      <c r="V6629" s="58">
        <v>7.7223386637773572</v>
      </c>
      <c r="W6629" s="58">
        <v>0.78479530111023454</v>
      </c>
      <c r="X6629" s="58">
        <v>0.67228538006287797</v>
      </c>
      <c r="Y6629" s="58">
        <v>0.77190766533778798</v>
      </c>
      <c r="Z6629" s="58">
        <v>0.92119433277629825</v>
      </c>
    </row>
    <row r="6630" spans="19:26" x14ac:dyDescent="0.2">
      <c r="S6630" s="58">
        <v>5.7863784112273375</v>
      </c>
      <c r="T6630" s="58">
        <v>12.97714366937765</v>
      </c>
      <c r="U6630" s="58">
        <v>6.3854441601360143</v>
      </c>
      <c r="V6630" s="58">
        <v>14.139098728518473</v>
      </c>
      <c r="W6630" s="58">
        <v>0.72518654295830021</v>
      </c>
      <c r="X6630" s="58">
        <v>0.52250713146482064</v>
      </c>
      <c r="Y6630" s="58">
        <v>0.83938054973698617</v>
      </c>
      <c r="Z6630" s="58">
        <v>0.89979027524639721</v>
      </c>
    </row>
    <row r="6631" spans="19:26" x14ac:dyDescent="0.2">
      <c r="S6631" s="58">
        <v>6.2565785823536695</v>
      </c>
      <c r="T6631" s="58">
        <v>20.012921954817415</v>
      </c>
      <c r="U6631" s="58">
        <v>5.5272492609169781</v>
      </c>
      <c r="V6631" s="58">
        <v>18.102961026895077</v>
      </c>
      <c r="W6631" s="58">
        <v>0.81022021728251425</v>
      </c>
      <c r="X6631" s="58">
        <v>0.66882546947222121</v>
      </c>
      <c r="Y6631" s="58">
        <v>0.81555479722165169</v>
      </c>
      <c r="Z6631" s="58">
        <v>0.88833969924260248</v>
      </c>
    </row>
    <row r="6632" spans="19:26" x14ac:dyDescent="0.2">
      <c r="S6632" s="58">
        <v>4.5177994681860989</v>
      </c>
      <c r="T6632" s="58">
        <v>7.994214876307157</v>
      </c>
      <c r="U6632" s="58">
        <v>4.3714907724085394</v>
      </c>
      <c r="V6632" s="58">
        <v>7.1433373854304101</v>
      </c>
      <c r="W6632" s="58">
        <v>0.7971841129199847</v>
      </c>
      <c r="X6632" s="58">
        <v>0.6361608170462878</v>
      </c>
      <c r="Y6632" s="58">
        <v>0.89318780936928166</v>
      </c>
      <c r="Z6632" s="58">
        <v>0.9298491431217194</v>
      </c>
    </row>
    <row r="6633" spans="19:26" x14ac:dyDescent="0.2">
      <c r="S6633" s="58">
        <v>5.6014643003962812</v>
      </c>
      <c r="T6633" s="58">
        <v>12.489857870381854</v>
      </c>
      <c r="U6633" s="58">
        <v>5.4561166386012596</v>
      </c>
      <c r="V6633" s="58">
        <v>12.799036745959533</v>
      </c>
      <c r="W6633" s="58">
        <v>0.75721008040875593</v>
      </c>
      <c r="X6633" s="58">
        <v>0.76954154862493429</v>
      </c>
      <c r="Y6633" s="58">
        <v>0.84879325427867314</v>
      </c>
      <c r="Z6633" s="58">
        <v>0.91727293081353944</v>
      </c>
    </row>
    <row r="6634" spans="19:26" x14ac:dyDescent="0.2">
      <c r="S6634" s="58">
        <v>2.9374856239401739</v>
      </c>
      <c r="T6634" s="58">
        <v>4.1480578295885699</v>
      </c>
      <c r="U6634" s="58">
        <v>2.8987696156577387</v>
      </c>
      <c r="V6634" s="58">
        <v>3.4047141090660986</v>
      </c>
      <c r="W6634" s="58">
        <v>0.82781507017032308</v>
      </c>
      <c r="X6634" s="58">
        <v>0.62535184294304569</v>
      </c>
      <c r="Y6634" s="58">
        <v>0.81041834231723431</v>
      </c>
      <c r="Z6634" s="58">
        <v>0.94868362669648632</v>
      </c>
    </row>
    <row r="6635" spans="19:26" x14ac:dyDescent="0.2">
      <c r="S6635" s="58">
        <v>5.1520600675839967</v>
      </c>
      <c r="T6635" s="58">
        <v>10.837323780436675</v>
      </c>
      <c r="U6635" s="58">
        <v>4.7447902314045667</v>
      </c>
      <c r="V6635" s="58">
        <v>11.569060194096311</v>
      </c>
      <c r="W6635" s="58">
        <v>0.79011944415604729</v>
      </c>
      <c r="X6635" s="58">
        <v>0.73828005325411938</v>
      </c>
      <c r="Y6635" s="58">
        <v>0.84694789595936426</v>
      </c>
      <c r="Z6635" s="58">
        <v>0.91656799682916956</v>
      </c>
    </row>
    <row r="6636" spans="19:26" x14ac:dyDescent="0.2">
      <c r="S6636" s="58">
        <v>5.6824438804556907</v>
      </c>
      <c r="T6636" s="58">
        <v>12.683283861014639</v>
      </c>
      <c r="U6636" s="58">
        <v>6.1540499700616733</v>
      </c>
      <c r="V6636" s="58">
        <v>17.121337892823416</v>
      </c>
      <c r="W6636" s="58">
        <v>0.73321697265068131</v>
      </c>
      <c r="X6636" s="58">
        <v>0.53922642294178558</v>
      </c>
      <c r="Y6636" s="58">
        <v>0.83647534233548781</v>
      </c>
      <c r="Z6636" s="58">
        <v>0.90060262505970801</v>
      </c>
    </row>
    <row r="6637" spans="19:26" x14ac:dyDescent="0.2">
      <c r="S6637" s="58">
        <v>6.6465243510045733</v>
      </c>
      <c r="T6637" s="58">
        <v>15.937216164264909</v>
      </c>
      <c r="U6637" s="58">
        <v>7.5815556829789452</v>
      </c>
      <c r="V6637" s="58">
        <v>21.153595468845698</v>
      </c>
      <c r="W6637" s="58">
        <v>0.66333376547576151</v>
      </c>
      <c r="X6637" s="58">
        <v>0.72022627219659652</v>
      </c>
      <c r="Y6637" s="58">
        <v>0.83043698292429446</v>
      </c>
      <c r="Z6637" s="58">
        <v>0.91580244564311253</v>
      </c>
    </row>
    <row r="6638" spans="19:26" x14ac:dyDescent="0.2">
      <c r="S6638" s="58">
        <v>5.118599325454527</v>
      </c>
      <c r="T6638" s="58">
        <v>11.616303803744255</v>
      </c>
      <c r="U6638" s="58">
        <v>5.1757839520587741</v>
      </c>
      <c r="V6638" s="58">
        <v>13.066177653513055</v>
      </c>
      <c r="W6638" s="58">
        <v>0.84213262389327359</v>
      </c>
      <c r="X6638" s="58">
        <v>0.71382685366535048</v>
      </c>
      <c r="Y6638" s="58">
        <v>0.82788216580410845</v>
      </c>
      <c r="Z6638" s="58">
        <v>0.90364225938037612</v>
      </c>
    </row>
    <row r="6639" spans="19:26" x14ac:dyDescent="0.2">
      <c r="S6639" s="58">
        <v>9.2662701909905163</v>
      </c>
      <c r="T6639" s="58">
        <v>73.64919657355388</v>
      </c>
      <c r="U6639" s="58">
        <v>8.6183848054376782</v>
      </c>
      <c r="V6639" s="58">
        <v>61.202067075791383</v>
      </c>
      <c r="W6639" s="58">
        <v>0.70723943218650875</v>
      </c>
      <c r="X6639" s="58">
        <v>0.77938769428589783</v>
      </c>
      <c r="Y6639" s="58">
        <v>0.83710083217892162</v>
      </c>
      <c r="Z6639" s="58">
        <v>0.87863730605640744</v>
      </c>
    </row>
    <row r="6640" spans="19:26" x14ac:dyDescent="0.2">
      <c r="S6640" s="58">
        <v>3.6547845132576979</v>
      </c>
      <c r="T6640" s="58">
        <v>5.575525266768441</v>
      </c>
      <c r="U6640" s="58">
        <v>3.5710716124813273</v>
      </c>
      <c r="V6640" s="58">
        <v>5.148777174027126</v>
      </c>
      <c r="W6640" s="58">
        <v>0.79166050157132006</v>
      </c>
      <c r="X6640" s="58">
        <v>0.54414621943254882</v>
      </c>
      <c r="Y6640" s="58">
        <v>0.88492895749992839</v>
      </c>
      <c r="Z6640" s="58">
        <v>0.93969821293289379</v>
      </c>
    </row>
    <row r="6641" spans="19:26" x14ac:dyDescent="0.2">
      <c r="S6641" s="58">
        <v>3.2543205755843339</v>
      </c>
      <c r="T6641" s="58">
        <v>4.8070074234755547</v>
      </c>
      <c r="U6641" s="58">
        <v>2.6072996190440039</v>
      </c>
      <c r="V6641" s="58">
        <v>4.9318234103131822</v>
      </c>
      <c r="W6641" s="58">
        <v>0.81495621108927041</v>
      </c>
      <c r="X6641" s="58">
        <v>0.70267011169327598</v>
      </c>
      <c r="Y6641" s="58">
        <v>0.82999335138730479</v>
      </c>
      <c r="Z6641" s="58">
        <v>0.95756244573346272</v>
      </c>
    </row>
    <row r="6642" spans="19:26" x14ac:dyDescent="0.2">
      <c r="S6642" s="58">
        <v>5.2839252819340707</v>
      </c>
      <c r="T6642" s="58">
        <v>11.702228799410237</v>
      </c>
      <c r="U6642" s="58">
        <v>5.0229238112394441</v>
      </c>
      <c r="V6642" s="58">
        <v>13.400061691272343</v>
      </c>
      <c r="W6642" s="58">
        <v>0.78038404940571438</v>
      </c>
      <c r="X6642" s="58">
        <v>0.67371996157882408</v>
      </c>
      <c r="Y6642" s="58">
        <v>0.82538677281522943</v>
      </c>
      <c r="Z6642" s="58">
        <v>0.90655596563967022</v>
      </c>
    </row>
    <row r="6643" spans="19:26" x14ac:dyDescent="0.2">
      <c r="S6643" s="58">
        <v>5.013089915972297</v>
      </c>
      <c r="T6643" s="58">
        <v>9.5046188053677465</v>
      </c>
      <c r="U6643" s="58">
        <v>4.4599254279556719</v>
      </c>
      <c r="V6643" s="58">
        <v>9.9942722439836356</v>
      </c>
      <c r="W6643" s="58">
        <v>0.77671916317167078</v>
      </c>
      <c r="X6643" s="58">
        <v>0.73880402804629097</v>
      </c>
      <c r="Y6643" s="58">
        <v>0.89926239402338115</v>
      </c>
      <c r="Z6643" s="58">
        <v>0.93553197599525062</v>
      </c>
    </row>
    <row r="6644" spans="19:26" x14ac:dyDescent="0.2">
      <c r="S6644" s="58">
        <v>5.0114416796522816</v>
      </c>
      <c r="T6644" s="58">
        <v>9.8672827900693001</v>
      </c>
      <c r="U6644" s="58">
        <v>6.0471401800107012</v>
      </c>
      <c r="V6644" s="58">
        <v>11.28821974291059</v>
      </c>
      <c r="W6644" s="58">
        <v>0.77217037294710811</v>
      </c>
      <c r="X6644" s="58">
        <v>0.67336930263413453</v>
      </c>
      <c r="Y6644" s="58">
        <v>0.85915122234622121</v>
      </c>
      <c r="Z6644" s="58">
        <v>0.92026582489839326</v>
      </c>
    </row>
    <row r="6645" spans="19:26" x14ac:dyDescent="0.2">
      <c r="S6645" s="58">
        <v>4.5805058741548583</v>
      </c>
      <c r="T6645" s="58">
        <v>8.8370951920129883</v>
      </c>
      <c r="U6645" s="58">
        <v>4.8079597628789648</v>
      </c>
      <c r="V6645" s="58">
        <v>7.979474848206026</v>
      </c>
      <c r="W6645" s="58">
        <v>0.77876739372710591</v>
      </c>
      <c r="X6645" s="58">
        <v>0.56199061763130775</v>
      </c>
      <c r="Y6645" s="58">
        <v>0.80314363192271576</v>
      </c>
      <c r="Z6645" s="58">
        <v>0.90542785112170343</v>
      </c>
    </row>
    <row r="6646" spans="19:26" x14ac:dyDescent="0.2">
      <c r="S6646" s="58">
        <v>5.1181173666191828</v>
      </c>
      <c r="T6646" s="58">
        <v>11.597503483333918</v>
      </c>
      <c r="U6646" s="58">
        <v>5.4744493088102866</v>
      </c>
      <c r="V6646" s="58">
        <v>10.553549519401734</v>
      </c>
      <c r="W6646" s="58">
        <v>0.79291479413121613</v>
      </c>
      <c r="X6646" s="58">
        <v>0.67378226399074026</v>
      </c>
      <c r="Y6646" s="58">
        <v>0.79487552243017223</v>
      </c>
      <c r="Z6646" s="58">
        <v>0.90143417366801781</v>
      </c>
    </row>
    <row r="6647" spans="19:26" x14ac:dyDescent="0.2">
      <c r="S6647" s="58">
        <v>3.9010368723041502</v>
      </c>
      <c r="T6647" s="58">
        <v>6.2204138038035595</v>
      </c>
      <c r="U6647" s="58">
        <v>4.0373329961339843</v>
      </c>
      <c r="V6647" s="58">
        <v>6.8116991825583417</v>
      </c>
      <c r="W6647" s="58">
        <v>0.70425885357740914</v>
      </c>
      <c r="X6647" s="58">
        <v>0.65853555063313052</v>
      </c>
      <c r="Y6647" s="58">
        <v>0.79785574433362372</v>
      </c>
      <c r="Z6647" s="58">
        <v>0.9486013450673344</v>
      </c>
    </row>
    <row r="6648" spans="19:26" x14ac:dyDescent="0.2">
      <c r="S6648" s="58">
        <v>6.1426644931353129</v>
      </c>
      <c r="T6648" s="58">
        <v>17.160574015214998</v>
      </c>
      <c r="U6648" s="58">
        <v>6.5053910848854013</v>
      </c>
      <c r="V6648" s="58">
        <v>23.447543514866499</v>
      </c>
      <c r="W6648" s="58">
        <v>0.82771598265725321</v>
      </c>
      <c r="X6648" s="58">
        <v>0.74958769970044681</v>
      </c>
      <c r="Y6648" s="58">
        <v>0.86697051325839058</v>
      </c>
      <c r="Z6648" s="58">
        <v>0.89855067676774814</v>
      </c>
    </row>
    <row r="6649" spans="19:26" x14ac:dyDescent="0.2">
      <c r="S6649" s="58">
        <v>3.7277586850887268</v>
      </c>
      <c r="T6649" s="58">
        <v>5.7743146867734314</v>
      </c>
      <c r="U6649" s="58">
        <v>3.865236552696163</v>
      </c>
      <c r="V6649" s="58">
        <v>6.2004589381586737</v>
      </c>
      <c r="W6649" s="58">
        <v>0.73569825931236144</v>
      </c>
      <c r="X6649" s="58">
        <v>0.55857102377948453</v>
      </c>
      <c r="Y6649" s="58">
        <v>0.82665488052739111</v>
      </c>
      <c r="Z6649" s="58">
        <v>0.93836550449610689</v>
      </c>
    </row>
    <row r="6650" spans="19:26" x14ac:dyDescent="0.2">
      <c r="S6650" s="58">
        <v>4.5135074263209081</v>
      </c>
      <c r="T6650" s="58">
        <v>8.0514969906723834</v>
      </c>
      <c r="U6650" s="58">
        <v>4.305227403135107</v>
      </c>
      <c r="V6650" s="58">
        <v>8.1358002294730323</v>
      </c>
      <c r="W6650" s="58">
        <v>0.72146015226595994</v>
      </c>
      <c r="X6650" s="58">
        <v>0.67591226437963858</v>
      </c>
      <c r="Y6650" s="58">
        <v>0.81198887951455523</v>
      </c>
      <c r="Z6650" s="58">
        <v>0.93207423158452674</v>
      </c>
    </row>
    <row r="6651" spans="19:26" x14ac:dyDescent="0.2">
      <c r="S6651" s="58">
        <v>3.8448141720932765</v>
      </c>
      <c r="T6651" s="58">
        <v>6.2823704563230596</v>
      </c>
      <c r="U6651" s="58">
        <v>4.0108761728416908</v>
      </c>
      <c r="V6651" s="58">
        <v>6.7680766893996394</v>
      </c>
      <c r="W6651" s="58">
        <v>0.76016639140944586</v>
      </c>
      <c r="X6651" s="58">
        <v>0.64289475962333786</v>
      </c>
      <c r="Y6651" s="58">
        <v>0.80215665776638356</v>
      </c>
      <c r="Z6651" s="58">
        <v>0.93306298243003827</v>
      </c>
    </row>
    <row r="6652" spans="19:26" x14ac:dyDescent="0.2">
      <c r="S6652" s="58">
        <v>3.9663159037033697</v>
      </c>
      <c r="T6652" s="58">
        <v>6.6233517351843627</v>
      </c>
      <c r="U6652" s="58">
        <v>3.8257968595679115</v>
      </c>
      <c r="V6652" s="58">
        <v>6.8506917349510461</v>
      </c>
      <c r="W6652" s="58">
        <v>0.78662043045713836</v>
      </c>
      <c r="X6652" s="58">
        <v>0.72377572730952211</v>
      </c>
      <c r="Y6652" s="58">
        <v>0.82509460616020258</v>
      </c>
      <c r="Z6652" s="58">
        <v>0.93992280158063091</v>
      </c>
    </row>
    <row r="6653" spans="19:26" x14ac:dyDescent="0.2">
      <c r="S6653" s="58">
        <v>4.5458324326348833</v>
      </c>
      <c r="T6653" s="58">
        <v>7.7443676305845033</v>
      </c>
      <c r="U6653" s="58">
        <v>5.1130886140667382</v>
      </c>
      <c r="V6653" s="58">
        <v>8.7094078528903385</v>
      </c>
      <c r="W6653" s="58">
        <v>0.66739357709355829</v>
      </c>
      <c r="X6653" s="58">
        <v>0.64086739381172997</v>
      </c>
      <c r="Y6653" s="58">
        <v>0.80585477406322537</v>
      </c>
      <c r="Z6653" s="58">
        <v>0.94342205542916491</v>
      </c>
    </row>
    <row r="6654" spans="19:26" x14ac:dyDescent="0.2">
      <c r="S6654" s="58">
        <v>6.9142080895798914</v>
      </c>
      <c r="T6654" s="58">
        <v>25.460676726928103</v>
      </c>
      <c r="U6654" s="58">
        <v>6.0600236500184916</v>
      </c>
      <c r="V6654" s="58">
        <v>18.147346869903743</v>
      </c>
      <c r="W6654" s="58">
        <v>0.8335094590640969</v>
      </c>
      <c r="X6654" s="58">
        <v>0.7063299677952426</v>
      </c>
      <c r="Y6654" s="58">
        <v>0.87067774616359095</v>
      </c>
      <c r="Z6654" s="58">
        <v>0.88752853022343481</v>
      </c>
    </row>
    <row r="6655" spans="19:26" x14ac:dyDescent="0.2">
      <c r="S6655" s="58">
        <v>3.9324455347067779</v>
      </c>
      <c r="T6655" s="58">
        <v>6.3542329224224225</v>
      </c>
      <c r="U6655" s="58">
        <v>3.4370546922173468</v>
      </c>
      <c r="V6655" s="58">
        <v>6.7047824645695728</v>
      </c>
      <c r="W6655" s="58">
        <v>0.78649074531972119</v>
      </c>
      <c r="X6655" s="58">
        <v>0.65373208341617728</v>
      </c>
      <c r="Y6655" s="58">
        <v>0.86247210955187514</v>
      </c>
      <c r="Z6655" s="58">
        <v>0.94323774371315472</v>
      </c>
    </row>
    <row r="6656" spans="19:26" x14ac:dyDescent="0.2">
      <c r="S6656" s="58">
        <v>3.5051997587129611</v>
      </c>
      <c r="T6656" s="58">
        <v>5.524600719682871</v>
      </c>
      <c r="U6656" s="58">
        <v>3.4809182064171971</v>
      </c>
      <c r="V6656" s="58">
        <v>5.6613283054514447</v>
      </c>
      <c r="W6656" s="58">
        <v>0.86016121901190612</v>
      </c>
      <c r="X6656" s="58">
        <v>0.63329467822209451</v>
      </c>
      <c r="Y6656" s="58">
        <v>0.82889109114722814</v>
      </c>
      <c r="Z6656" s="58">
        <v>0.9291506042979939</v>
      </c>
    </row>
    <row r="6657" spans="19:26" x14ac:dyDescent="0.2">
      <c r="S6657" s="58">
        <v>5.4873696598161947</v>
      </c>
      <c r="T6657" s="58">
        <v>13.011040524831948</v>
      </c>
      <c r="U6657" s="58">
        <v>5.8784072979012505</v>
      </c>
      <c r="V6657" s="58">
        <v>12.063056743530638</v>
      </c>
      <c r="W6657" s="58">
        <v>0.79591409869259955</v>
      </c>
      <c r="X6657" s="58">
        <v>0.75468575694466322</v>
      </c>
      <c r="Y6657" s="58">
        <v>0.82851328037215677</v>
      </c>
      <c r="Z6657" s="58">
        <v>0.90652736865917549</v>
      </c>
    </row>
    <row r="6658" spans="19:26" x14ac:dyDescent="0.2">
      <c r="S6658" s="58">
        <v>3.5127892894003265</v>
      </c>
      <c r="T6658" s="58">
        <v>5.3153407549303422</v>
      </c>
      <c r="U6658" s="58">
        <v>3.5145052727994095</v>
      </c>
      <c r="V6658" s="58">
        <v>5.0283864335402297</v>
      </c>
      <c r="W6658" s="58">
        <v>0.81918192098275999</v>
      </c>
      <c r="X6658" s="58">
        <v>0.62234397543245545</v>
      </c>
      <c r="Y6658" s="58">
        <v>0.87804136733494365</v>
      </c>
      <c r="Z6658" s="58">
        <v>0.94897596800054707</v>
      </c>
    </row>
    <row r="6659" spans="19:26" x14ac:dyDescent="0.2">
      <c r="S6659" s="58">
        <v>4.6323201935845413</v>
      </c>
      <c r="T6659" s="58">
        <v>8.4254102164447495</v>
      </c>
      <c r="U6659" s="58">
        <v>3.9184049874020435</v>
      </c>
      <c r="V6659" s="58">
        <v>7.9249093973142584</v>
      </c>
      <c r="W6659" s="58">
        <v>0.79698756386158232</v>
      </c>
      <c r="X6659" s="58">
        <v>0.71416436510770498</v>
      </c>
      <c r="Y6659" s="58">
        <v>0.88596893706342106</v>
      </c>
      <c r="Z6659" s="58">
        <v>0.93424847605473016</v>
      </c>
    </row>
    <row r="6660" spans="19:26" x14ac:dyDescent="0.2">
      <c r="S6660" s="58">
        <v>5.6781925551841779</v>
      </c>
      <c r="T6660" s="58">
        <v>15.506732518216589</v>
      </c>
      <c r="U6660" s="58">
        <v>5.8182192335375511</v>
      </c>
      <c r="V6660" s="58">
        <v>14.093571440392591</v>
      </c>
      <c r="W6660" s="58">
        <v>0.82190861015977279</v>
      </c>
      <c r="X6660" s="58">
        <v>0.68404915580815961</v>
      </c>
      <c r="Y6660" s="58">
        <v>0.80575539690443287</v>
      </c>
      <c r="Z6660" s="58">
        <v>0.89289472568464168</v>
      </c>
    </row>
    <row r="6661" spans="19:26" x14ac:dyDescent="0.2">
      <c r="S6661" s="58">
        <v>4.1057263067960932</v>
      </c>
      <c r="T6661" s="58">
        <v>6.8448573282463654</v>
      </c>
      <c r="U6661" s="58">
        <v>4.1882137532889319</v>
      </c>
      <c r="V6661" s="58">
        <v>5.5420622581595769</v>
      </c>
      <c r="W6661" s="58">
        <v>0.77289267367174452</v>
      </c>
      <c r="X6661" s="58">
        <v>0.60137662765510158</v>
      </c>
      <c r="Y6661" s="58">
        <v>0.85000079405017959</v>
      </c>
      <c r="Z6661" s="58">
        <v>0.93099532533359919</v>
      </c>
    </row>
    <row r="6662" spans="19:26" x14ac:dyDescent="0.2">
      <c r="S6662" s="58">
        <v>3.2942423876230538</v>
      </c>
      <c r="T6662" s="58">
        <v>4.9296626342831278</v>
      </c>
      <c r="U6662" s="58">
        <v>3.5150433379949937</v>
      </c>
      <c r="V6662" s="58">
        <v>5.4883358883441185</v>
      </c>
      <c r="W6662" s="58">
        <v>0.8252766056979115</v>
      </c>
      <c r="X6662" s="58">
        <v>0.63025429665659471</v>
      </c>
      <c r="Y6662" s="58">
        <v>0.82583942255465781</v>
      </c>
      <c r="Z6662" s="58">
        <v>0.94129838255107245</v>
      </c>
    </row>
    <row r="6663" spans="19:26" x14ac:dyDescent="0.2">
      <c r="S6663" s="58">
        <v>6.5099541920001238</v>
      </c>
      <c r="T6663" s="58">
        <v>18.478049186108773</v>
      </c>
      <c r="U6663" s="58">
        <v>6.8144883094733562</v>
      </c>
      <c r="V6663" s="58">
        <v>17.776442051642643</v>
      </c>
      <c r="W6663" s="58">
        <v>0.77374676929192454</v>
      </c>
      <c r="X6663" s="58">
        <v>0.67418556635113303</v>
      </c>
      <c r="Y6663" s="58">
        <v>0.86186043287684933</v>
      </c>
      <c r="Z6663" s="58">
        <v>0.89660658957091954</v>
      </c>
    </row>
    <row r="6664" spans="19:26" x14ac:dyDescent="0.2">
      <c r="S6664" s="58">
        <v>5.0180993696372145</v>
      </c>
      <c r="T6664" s="58">
        <v>12.643321584123626</v>
      </c>
      <c r="U6664" s="58">
        <v>5.6305559253035975</v>
      </c>
      <c r="V6664" s="58">
        <v>13.711608801366019</v>
      </c>
      <c r="W6664" s="58">
        <v>0.86353872532531795</v>
      </c>
      <c r="X6664" s="58">
        <v>0.61041467617109535</v>
      </c>
      <c r="Y6664" s="58">
        <v>0.76347624480614751</v>
      </c>
      <c r="Z6664" s="58">
        <v>0.88805483100927307</v>
      </c>
    </row>
    <row r="6665" spans="19:26" x14ac:dyDescent="0.2">
      <c r="S6665" s="58">
        <v>3.5239818886654088</v>
      </c>
      <c r="T6665" s="58">
        <v>5.2904247650175158</v>
      </c>
      <c r="U6665" s="58">
        <v>3.8005375593887996</v>
      </c>
      <c r="V6665" s="58">
        <v>5.8468561324819905</v>
      </c>
      <c r="W6665" s="58">
        <v>0.78241235868718872</v>
      </c>
      <c r="X6665" s="58">
        <v>0.64381410396033889</v>
      </c>
      <c r="Y6665" s="58">
        <v>0.86528271903056098</v>
      </c>
      <c r="Z6665" s="58">
        <v>0.95830675938524534</v>
      </c>
    </row>
    <row r="6666" spans="19:26" x14ac:dyDescent="0.2">
      <c r="S6666" s="58">
        <v>5.5168241264280651</v>
      </c>
      <c r="T6666" s="58">
        <v>11.607113923352509</v>
      </c>
      <c r="U6666" s="58">
        <v>5.2901641455765036</v>
      </c>
      <c r="V6666" s="58">
        <v>15.204397923214316</v>
      </c>
      <c r="W6666" s="58">
        <v>0.75922807744884058</v>
      </c>
      <c r="X6666" s="58">
        <v>0.69473249546633598</v>
      </c>
      <c r="Y6666" s="58">
        <v>0.87776562662257185</v>
      </c>
      <c r="Z6666" s="58">
        <v>0.91905378069047849</v>
      </c>
    </row>
    <row r="6667" spans="19:26" x14ac:dyDescent="0.2">
      <c r="S6667" s="58">
        <v>6.2774006994011424</v>
      </c>
      <c r="T6667" s="58">
        <v>16.614784557465644</v>
      </c>
      <c r="U6667" s="58">
        <v>6.2597145042400122</v>
      </c>
      <c r="V6667" s="58">
        <v>15.509153516912647</v>
      </c>
      <c r="W6667" s="58">
        <v>0.78455742822056596</v>
      </c>
      <c r="X6667" s="58">
        <v>0.55037977857915832</v>
      </c>
      <c r="Y6667" s="58">
        <v>0.87375153009404305</v>
      </c>
      <c r="Z6667" s="58">
        <v>0.89286464235471097</v>
      </c>
    </row>
    <row r="6668" spans="19:26" x14ac:dyDescent="0.2">
      <c r="S6668" s="58">
        <v>3.5011639542952597</v>
      </c>
      <c r="T6668" s="58">
        <v>5.4370444179819808</v>
      </c>
      <c r="U6668" s="58">
        <v>3.4146448599461205</v>
      </c>
      <c r="V6668" s="58">
        <v>5.7036145765329458</v>
      </c>
      <c r="W6668" s="58">
        <v>0.80773867685343681</v>
      </c>
      <c r="X6668" s="58">
        <v>0.57835083944874088</v>
      </c>
      <c r="Y6668" s="58">
        <v>0.81664263871287834</v>
      </c>
      <c r="Z6668" s="58">
        <v>0.92851687353157686</v>
      </c>
    </row>
    <row r="6669" spans="19:26" x14ac:dyDescent="0.2">
      <c r="S6669" s="58">
        <v>6.8535627438715041</v>
      </c>
      <c r="T6669" s="58">
        <v>25.628172381355913</v>
      </c>
      <c r="U6669" s="58">
        <v>7.2092835760153875</v>
      </c>
      <c r="V6669" s="58">
        <v>35.521308862129253</v>
      </c>
      <c r="W6669" s="58">
        <v>0.76207796729174415</v>
      </c>
      <c r="X6669" s="58">
        <v>0.67281999766986511</v>
      </c>
      <c r="Y6669" s="58">
        <v>0.80276438346332901</v>
      </c>
      <c r="Z6669" s="58">
        <v>0.88568688414036578</v>
      </c>
    </row>
    <row r="6670" spans="19:26" x14ac:dyDescent="0.2">
      <c r="S6670" s="58">
        <v>4.2842361067812158</v>
      </c>
      <c r="T6670" s="58">
        <v>7.3314181314206897</v>
      </c>
      <c r="U6670" s="58">
        <v>4.4766744749169662</v>
      </c>
      <c r="V6670" s="58">
        <v>7.2786042444571262</v>
      </c>
      <c r="W6670" s="58">
        <v>0.78672288192649165</v>
      </c>
      <c r="X6670" s="58">
        <v>0.67515457334745088</v>
      </c>
      <c r="Y6670" s="58">
        <v>0.87115571585007856</v>
      </c>
      <c r="Z6670" s="58">
        <v>0.93783623911249703</v>
      </c>
    </row>
    <row r="6671" spans="19:26" x14ac:dyDescent="0.2">
      <c r="S6671" s="58">
        <v>6.1659384007816191</v>
      </c>
      <c r="T6671" s="58">
        <v>17.695567165585878</v>
      </c>
      <c r="U6671" s="58">
        <v>4.397436020921571</v>
      </c>
      <c r="V6671" s="58">
        <v>13.548356686244313</v>
      </c>
      <c r="W6671" s="58">
        <v>0.78360074814217195</v>
      </c>
      <c r="X6671" s="58">
        <v>0.74379758394426587</v>
      </c>
      <c r="Y6671" s="58">
        <v>0.82320250402101214</v>
      </c>
      <c r="Z6671" s="58">
        <v>0.89659597567513183</v>
      </c>
    </row>
    <row r="6672" spans="19:26" x14ac:dyDescent="0.2">
      <c r="S6672" s="58">
        <v>3.9711070672852848</v>
      </c>
      <c r="T6672" s="58">
        <v>7.1362073380050726</v>
      </c>
      <c r="U6672" s="58">
        <v>3.6278247739081313</v>
      </c>
      <c r="V6672" s="58">
        <v>6.2240204959961005</v>
      </c>
      <c r="W6672" s="58">
        <v>0.85785790137071227</v>
      </c>
      <c r="X6672" s="58">
        <v>0.52432760276743273</v>
      </c>
      <c r="Y6672" s="58">
        <v>0.78770970708968568</v>
      </c>
      <c r="Z6672" s="58">
        <v>0.90023738505035389</v>
      </c>
    </row>
    <row r="6673" spans="19:26" x14ac:dyDescent="0.2">
      <c r="S6673" s="58">
        <v>4.4266112572880267</v>
      </c>
      <c r="T6673" s="58">
        <v>7.7150201534439464</v>
      </c>
      <c r="U6673" s="58">
        <v>4.0712542402347838</v>
      </c>
      <c r="V6673" s="58">
        <v>8.2549214196158438</v>
      </c>
      <c r="W6673" s="58">
        <v>0.73234836585322804</v>
      </c>
      <c r="X6673" s="58">
        <v>0.63998467220021693</v>
      </c>
      <c r="Y6673" s="58">
        <v>0.82924605657339079</v>
      </c>
      <c r="Z6673" s="58">
        <v>0.93213013393620014</v>
      </c>
    </row>
    <row r="6674" spans="19:26" x14ac:dyDescent="0.2">
      <c r="S6674" s="58">
        <v>4.4177509922446863</v>
      </c>
      <c r="T6674" s="58">
        <v>7.7134301254028959</v>
      </c>
      <c r="U6674" s="58">
        <v>4.6889920146606352</v>
      </c>
      <c r="V6674" s="58">
        <v>7.8028130380616991</v>
      </c>
      <c r="W6674" s="58">
        <v>0.7403972936680443</v>
      </c>
      <c r="X6674" s="58">
        <v>0.66780731370039859</v>
      </c>
      <c r="Y6674" s="58">
        <v>0.83322707561903042</v>
      </c>
      <c r="Z6674" s="58">
        <v>0.93471303924286819</v>
      </c>
    </row>
    <row r="6675" spans="19:26" x14ac:dyDescent="0.2">
      <c r="S6675" s="58">
        <v>3.6694702279374822</v>
      </c>
      <c r="T6675" s="58">
        <v>5.8461097677365004</v>
      </c>
      <c r="U6675" s="58">
        <v>3.7868647417560979</v>
      </c>
      <c r="V6675" s="58">
        <v>7.0872352134152372</v>
      </c>
      <c r="W6675" s="58">
        <v>0.84484502652702276</v>
      </c>
      <c r="X6675" s="58">
        <v>0.6673000478913097</v>
      </c>
      <c r="Y6675" s="58">
        <v>0.85491352178754676</v>
      </c>
      <c r="Z6675" s="58">
        <v>0.93797737982431417</v>
      </c>
    </row>
    <row r="6676" spans="19:26" x14ac:dyDescent="0.2">
      <c r="S6676" s="58">
        <v>5.7965236983853536</v>
      </c>
      <c r="T6676" s="58">
        <v>15.668757180743246</v>
      </c>
      <c r="U6676" s="58">
        <v>4.7831396954442154</v>
      </c>
      <c r="V6676" s="58">
        <v>12.824224662207953</v>
      </c>
      <c r="W6676" s="58">
        <v>0.81707586155659484</v>
      </c>
      <c r="X6676" s="58">
        <v>0.72196486946875693</v>
      </c>
      <c r="Y6676" s="58">
        <v>0.82399369012836476</v>
      </c>
      <c r="Z6676" s="58">
        <v>0.89643357978407479</v>
      </c>
    </row>
    <row r="6677" spans="19:26" x14ac:dyDescent="0.2">
      <c r="S6677" s="58">
        <v>3.5695782142019379</v>
      </c>
      <c r="T6677" s="58">
        <v>5.5518171054003682</v>
      </c>
      <c r="U6677" s="58">
        <v>4.0715622385316275</v>
      </c>
      <c r="V6677" s="58">
        <v>5.7308743415739123</v>
      </c>
      <c r="W6677" s="58">
        <v>0.7852491932889839</v>
      </c>
      <c r="X6677" s="58">
        <v>0.66103382490930407</v>
      </c>
      <c r="Y6677" s="58">
        <v>0.81835364186276227</v>
      </c>
      <c r="Z6677" s="58">
        <v>0.94305942216195526</v>
      </c>
    </row>
    <row r="6678" spans="19:26" x14ac:dyDescent="0.2">
      <c r="S6678" s="58">
        <v>4.5998872465632736</v>
      </c>
      <c r="T6678" s="58">
        <v>8.0337715386896367</v>
      </c>
      <c r="U6678" s="58">
        <v>4.4174864551461352</v>
      </c>
      <c r="V6678" s="58">
        <v>7.6499203296477472</v>
      </c>
      <c r="W6678" s="58">
        <v>0.72343425225702929</v>
      </c>
      <c r="X6678" s="58">
        <v>0.62146382949090484</v>
      </c>
      <c r="Y6678" s="58">
        <v>0.85104063548698516</v>
      </c>
      <c r="Z6678" s="58">
        <v>0.93407706057133399</v>
      </c>
    </row>
    <row r="6679" spans="19:26" x14ac:dyDescent="0.2">
      <c r="S6679" s="58">
        <v>3.9170102923841341</v>
      </c>
      <c r="T6679" s="58">
        <v>6.5828302395383371</v>
      </c>
      <c r="U6679" s="58">
        <v>3.9460750981664749</v>
      </c>
      <c r="V6679" s="58">
        <v>6.1062223704340974</v>
      </c>
      <c r="W6679" s="58">
        <v>0.80044141666318447</v>
      </c>
      <c r="X6679" s="58">
        <v>0.5317832012435727</v>
      </c>
      <c r="Y6679" s="58">
        <v>0.81498960855058311</v>
      </c>
      <c r="Z6679" s="58">
        <v>0.91370432902740029</v>
      </c>
    </row>
    <row r="6680" spans="19:26" x14ac:dyDescent="0.2">
      <c r="S6680" s="58">
        <v>4.0577807925761418</v>
      </c>
      <c r="T6680" s="58">
        <v>6.6531428743319578</v>
      </c>
      <c r="U6680" s="58">
        <v>4.6047524469104291</v>
      </c>
      <c r="V6680" s="58">
        <v>7.2703364980517255</v>
      </c>
      <c r="W6680" s="58">
        <v>0.73692805987931298</v>
      </c>
      <c r="X6680" s="58">
        <v>0.62813834172247618</v>
      </c>
      <c r="Y6680" s="58">
        <v>0.82761151859760196</v>
      </c>
      <c r="Z6680" s="58">
        <v>0.93894351620280969</v>
      </c>
    </row>
    <row r="6681" spans="19:26" x14ac:dyDescent="0.2">
      <c r="S6681" s="58">
        <v>4.4522868921090977</v>
      </c>
      <c r="T6681" s="58">
        <v>8.5963491199120483</v>
      </c>
      <c r="U6681" s="58">
        <v>4.2390333664577255</v>
      </c>
      <c r="V6681" s="58">
        <v>7.5828182328860345</v>
      </c>
      <c r="W6681" s="58">
        <v>0.85915519113493843</v>
      </c>
      <c r="X6681" s="58">
        <v>0.62398793719847045</v>
      </c>
      <c r="Y6681" s="58">
        <v>0.83248636089848116</v>
      </c>
      <c r="Z6681" s="58">
        <v>0.90759275323473498</v>
      </c>
    </row>
    <row r="6682" spans="19:26" x14ac:dyDescent="0.2">
      <c r="S6682" s="58">
        <v>5.2419944942571304</v>
      </c>
      <c r="T6682" s="58">
        <v>12.038472355834489</v>
      </c>
      <c r="U6682" s="58">
        <v>5.3384615511418225</v>
      </c>
      <c r="V6682" s="58">
        <v>11.970305117094554</v>
      </c>
      <c r="W6682" s="58">
        <v>0.79919685864701584</v>
      </c>
      <c r="X6682" s="58">
        <v>0.76554723941953373</v>
      </c>
      <c r="Y6682" s="58">
        <v>0.81115050888661278</v>
      </c>
      <c r="Z6682" s="58">
        <v>0.90728372124937995</v>
      </c>
    </row>
    <row r="6683" spans="19:26" x14ac:dyDescent="0.2">
      <c r="S6683" s="58">
        <v>4.9892716186979218</v>
      </c>
      <c r="T6683" s="58">
        <v>9.4539950221337037</v>
      </c>
      <c r="U6683" s="58">
        <v>4.2115732419616148</v>
      </c>
      <c r="V6683" s="58">
        <v>7.6414183703451179</v>
      </c>
      <c r="W6683" s="58">
        <v>0.67870343726949223</v>
      </c>
      <c r="X6683" s="58">
        <v>0.62591536637499945</v>
      </c>
      <c r="Y6683" s="58">
        <v>0.79475656640379377</v>
      </c>
      <c r="Z6683" s="58">
        <v>0.92286807417516903</v>
      </c>
    </row>
    <row r="6684" spans="19:26" x14ac:dyDescent="0.2">
      <c r="S6684" s="58">
        <v>4.5158493224598724</v>
      </c>
      <c r="T6684" s="58">
        <v>8.134304635555397</v>
      </c>
      <c r="U6684" s="58">
        <v>4.3932436526739584</v>
      </c>
      <c r="V6684" s="58">
        <v>7.804535795463508</v>
      </c>
      <c r="W6684" s="58">
        <v>0.69813514569872159</v>
      </c>
      <c r="X6684" s="58">
        <v>0.58011578967134791</v>
      </c>
      <c r="Y6684" s="58">
        <v>0.78254510231505225</v>
      </c>
      <c r="Z6684" s="58">
        <v>0.91879571573091956</v>
      </c>
    </row>
    <row r="6685" spans="19:26" x14ac:dyDescent="0.2">
      <c r="S6685" s="58">
        <v>5.8832429491782587</v>
      </c>
      <c r="T6685" s="58">
        <v>13.409692821778732</v>
      </c>
      <c r="U6685" s="58">
        <v>6.0033359080346411</v>
      </c>
      <c r="V6685" s="58">
        <v>11.068015833651955</v>
      </c>
      <c r="W6685" s="58">
        <v>0.69563142047912674</v>
      </c>
      <c r="X6685" s="58">
        <v>0.62536930179536421</v>
      </c>
      <c r="Y6685" s="58">
        <v>0.81225397278612044</v>
      </c>
      <c r="Z6685" s="58">
        <v>0.90700585667007949</v>
      </c>
    </row>
    <row r="6686" spans="19:26" x14ac:dyDescent="0.2">
      <c r="S6686" s="58">
        <v>3.8641016933926853</v>
      </c>
      <c r="T6686" s="58">
        <v>6.2748440138838655</v>
      </c>
      <c r="U6686" s="58">
        <v>3.6329052552715773</v>
      </c>
      <c r="V6686" s="58">
        <v>5.7532191968059818</v>
      </c>
      <c r="W6686" s="58">
        <v>0.75340651122811486</v>
      </c>
      <c r="X6686" s="58">
        <v>0.6106353749798632</v>
      </c>
      <c r="Y6686" s="58">
        <v>0.80936884316950686</v>
      </c>
      <c r="Z6686" s="58">
        <v>0.93221094188911502</v>
      </c>
    </row>
    <row r="6687" spans="19:26" x14ac:dyDescent="0.2">
      <c r="S6687" s="58">
        <v>5.256838921355544</v>
      </c>
      <c r="T6687" s="58">
        <v>10.594150024645561</v>
      </c>
      <c r="U6687" s="58">
        <v>5.7871433309368223</v>
      </c>
      <c r="V6687" s="58">
        <v>10.464434997101556</v>
      </c>
      <c r="W6687" s="58">
        <v>0.78448696253796735</v>
      </c>
      <c r="X6687" s="58">
        <v>0.69204294585978954</v>
      </c>
      <c r="Y6687" s="58">
        <v>0.89469963368379168</v>
      </c>
      <c r="Z6687" s="58">
        <v>0.92215840059625687</v>
      </c>
    </row>
    <row r="6688" spans="19:26" x14ac:dyDescent="0.2">
      <c r="S6688" s="58">
        <v>4.2971374117243677</v>
      </c>
      <c r="T6688" s="58">
        <v>7.2780166935354149</v>
      </c>
      <c r="U6688" s="58">
        <v>3.7075493492261433</v>
      </c>
      <c r="V6688" s="58">
        <v>6.9934155036239289</v>
      </c>
      <c r="W6688" s="58">
        <v>0.74715044782918116</v>
      </c>
      <c r="X6688" s="58">
        <v>0.68088842494984014</v>
      </c>
      <c r="Y6688" s="58">
        <v>0.84955884327527564</v>
      </c>
      <c r="Z6688" s="58">
        <v>0.94282083711273912</v>
      </c>
    </row>
    <row r="6689" spans="19:26" x14ac:dyDescent="0.2">
      <c r="S6689" s="58">
        <v>6.2437202934910321</v>
      </c>
      <c r="T6689" s="58">
        <v>14.891695819588767</v>
      </c>
      <c r="U6689" s="58">
        <v>5.5629731979989687</v>
      </c>
      <c r="V6689" s="58">
        <v>11.973428858892072</v>
      </c>
      <c r="W6689" s="58">
        <v>0.71918296494427958</v>
      </c>
      <c r="X6689" s="58">
        <v>0.63583888686705414</v>
      </c>
      <c r="Y6689" s="58">
        <v>0.85592404930992172</v>
      </c>
      <c r="Z6689" s="58">
        <v>0.90637375280727672</v>
      </c>
    </row>
    <row r="6690" spans="19:26" x14ac:dyDescent="0.2">
      <c r="S6690" s="58">
        <v>4.9901877635937968</v>
      </c>
      <c r="T6690" s="58">
        <v>10.423751817085652</v>
      </c>
      <c r="U6690" s="58">
        <v>4.9356371270816464</v>
      </c>
      <c r="V6690" s="58">
        <v>10.141882454062332</v>
      </c>
      <c r="W6690" s="58">
        <v>0.77956788169306934</v>
      </c>
      <c r="X6690" s="58">
        <v>0.7550633331055252</v>
      </c>
      <c r="Y6690" s="58">
        <v>0.81595105281984548</v>
      </c>
      <c r="Z6690" s="58">
        <v>0.9158597533021624</v>
      </c>
    </row>
    <row r="6691" spans="19:26" x14ac:dyDescent="0.2">
      <c r="S6691" s="58">
        <v>4.6812296823370803</v>
      </c>
      <c r="T6691" s="58">
        <v>9.3000318112387479</v>
      </c>
      <c r="U6691" s="58">
        <v>4.0295684904680149</v>
      </c>
      <c r="V6691" s="58">
        <v>7.964284106006887</v>
      </c>
      <c r="W6691" s="58">
        <v>0.86837433981393708</v>
      </c>
      <c r="X6691" s="58">
        <v>0.61623564312935497</v>
      </c>
      <c r="Y6691" s="58">
        <v>0.86375280648675967</v>
      </c>
      <c r="Z6691" s="58">
        <v>0.9072199475859658</v>
      </c>
    </row>
    <row r="6692" spans="19:26" x14ac:dyDescent="0.2">
      <c r="S6692" s="58">
        <v>4.8598522085165765</v>
      </c>
      <c r="T6692" s="58">
        <v>9.2470205441976194</v>
      </c>
      <c r="U6692" s="58">
        <v>4.4484364928526814</v>
      </c>
      <c r="V6692" s="58">
        <v>9.4512860806384253</v>
      </c>
      <c r="W6692" s="58">
        <v>0.71479296241803447</v>
      </c>
      <c r="X6692" s="58">
        <v>0.62139640259594719</v>
      </c>
      <c r="Y6692" s="58">
        <v>0.80828346912380744</v>
      </c>
      <c r="Z6692" s="58">
        <v>0.91895261939788486</v>
      </c>
    </row>
    <row r="6693" spans="19:26" x14ac:dyDescent="0.2">
      <c r="S6693" s="58">
        <v>4.978894118313713</v>
      </c>
      <c r="T6693" s="58">
        <v>9.1442309707455394</v>
      </c>
      <c r="U6693" s="58">
        <v>4.1672493715547922</v>
      </c>
      <c r="V6693" s="58">
        <v>6.9946845587344813</v>
      </c>
      <c r="W6693" s="58">
        <v>0.74323061297076665</v>
      </c>
      <c r="X6693" s="58">
        <v>0.61623273353850794</v>
      </c>
      <c r="Y6693" s="58">
        <v>0.88947137972100765</v>
      </c>
      <c r="Z6693" s="58">
        <v>0.9286814018807944</v>
      </c>
    </row>
    <row r="6694" spans="19:26" x14ac:dyDescent="0.2">
      <c r="S6694" s="58">
        <v>3.9914462375302007</v>
      </c>
      <c r="T6694" s="58">
        <v>6.7527664500627207</v>
      </c>
      <c r="U6694" s="58">
        <v>4.5665227194316875</v>
      </c>
      <c r="V6694" s="58">
        <v>8.5598770445134509</v>
      </c>
      <c r="W6694" s="58">
        <v>0.80047858317540688</v>
      </c>
      <c r="X6694" s="58">
        <v>0.61957100263249743</v>
      </c>
      <c r="Y6694" s="58">
        <v>0.8255101504001322</v>
      </c>
      <c r="Z6694" s="58">
        <v>0.92422548531866466</v>
      </c>
    </row>
    <row r="6695" spans="19:26" x14ac:dyDescent="0.2">
      <c r="S6695" s="58">
        <v>6.1534472027905132</v>
      </c>
      <c r="T6695" s="58">
        <v>15.570066904903872</v>
      </c>
      <c r="U6695" s="58">
        <v>6.7136173322661152</v>
      </c>
      <c r="V6695" s="58">
        <v>19.193300455533343</v>
      </c>
      <c r="W6695" s="58">
        <v>0.7586336747593686</v>
      </c>
      <c r="X6695" s="58">
        <v>0.75815903922842887</v>
      </c>
      <c r="Y6695" s="58">
        <v>0.85507569021237939</v>
      </c>
      <c r="Z6695" s="58">
        <v>0.90770363010956467</v>
      </c>
    </row>
    <row r="6696" spans="19:26" x14ac:dyDescent="0.2">
      <c r="S6696" s="58">
        <v>3.374218947308103</v>
      </c>
      <c r="T6696" s="58">
        <v>5.1152876104783438</v>
      </c>
      <c r="U6696" s="58">
        <v>4.2031399474480375</v>
      </c>
      <c r="V6696" s="58">
        <v>5.7491701834983235</v>
      </c>
      <c r="W6696" s="58">
        <v>0.82035861847571356</v>
      </c>
      <c r="X6696" s="58">
        <v>0.61331059988801273</v>
      </c>
      <c r="Y6696" s="58">
        <v>0.82602775459262212</v>
      </c>
      <c r="Z6696" s="58">
        <v>0.93724962119092192</v>
      </c>
    </row>
    <row r="6697" spans="19:26" x14ac:dyDescent="0.2">
      <c r="S6697" s="58">
        <v>4.1461277022614844</v>
      </c>
      <c r="T6697" s="58">
        <v>7.3377029731034975</v>
      </c>
      <c r="U6697" s="58">
        <v>3.8051975316154834</v>
      </c>
      <c r="V6697" s="58">
        <v>6.2092531278432599</v>
      </c>
      <c r="W6697" s="58">
        <v>0.7945195910458861</v>
      </c>
      <c r="X6697" s="58">
        <v>0.7017078163991346</v>
      </c>
      <c r="Y6697" s="58">
        <v>0.80593080191229149</v>
      </c>
      <c r="Z6697" s="58">
        <v>0.92500309078210918</v>
      </c>
    </row>
    <row r="6698" spans="19:26" x14ac:dyDescent="0.2">
      <c r="S6698" s="58">
        <v>3.5207234017605611</v>
      </c>
      <c r="T6698" s="58">
        <v>5.5827443598149875</v>
      </c>
      <c r="U6698" s="58">
        <v>3.2799465881033392</v>
      </c>
      <c r="V6698" s="58">
        <v>4.6240103549320013</v>
      </c>
      <c r="W6698" s="58">
        <v>0.76226101430490778</v>
      </c>
      <c r="X6698" s="58">
        <v>0.76006221577964517</v>
      </c>
      <c r="Y6698" s="58">
        <v>0.7605050105003307</v>
      </c>
      <c r="Z6698" s="58">
        <v>0.94214464166608758</v>
      </c>
    </row>
    <row r="6699" spans="19:26" x14ac:dyDescent="0.2">
      <c r="S6699" s="58">
        <v>5.4562034696196493</v>
      </c>
      <c r="T6699" s="58">
        <v>13.941309063227616</v>
      </c>
      <c r="U6699" s="58">
        <v>6.4716008110171073</v>
      </c>
      <c r="V6699" s="58">
        <v>21.599944685848417</v>
      </c>
      <c r="W6699" s="58">
        <v>0.79372305097516016</v>
      </c>
      <c r="X6699" s="58">
        <v>0.75786342343817192</v>
      </c>
      <c r="Y6699" s="58">
        <v>0.78475550814316375</v>
      </c>
      <c r="Z6699" s="58">
        <v>0.89878942110519611</v>
      </c>
    </row>
    <row r="6700" spans="19:26" x14ac:dyDescent="0.2">
      <c r="S6700" s="58">
        <v>3.1744704737633715</v>
      </c>
      <c r="T6700" s="58">
        <v>4.6503878500664602</v>
      </c>
      <c r="U6700" s="58">
        <v>3.6434597863152933</v>
      </c>
      <c r="V6700" s="58">
        <v>5.3354750339097885</v>
      </c>
      <c r="W6700" s="58">
        <v>0.79257093576073201</v>
      </c>
      <c r="X6700" s="58">
        <v>0.66240168594013915</v>
      </c>
      <c r="Y6700" s="58">
        <v>0.80101147196900646</v>
      </c>
      <c r="Z6700" s="58">
        <v>0.95004479611170645</v>
      </c>
    </row>
    <row r="6701" spans="19:26" x14ac:dyDescent="0.2">
      <c r="S6701" s="58">
        <v>4.8474600340900578</v>
      </c>
      <c r="T6701" s="58">
        <v>9.2771141690225001</v>
      </c>
      <c r="U6701" s="58">
        <v>4.3909364530456783</v>
      </c>
      <c r="V6701" s="58">
        <v>9.048671149503166</v>
      </c>
      <c r="W6701" s="58">
        <v>0.77453466915352953</v>
      </c>
      <c r="X6701" s="58">
        <v>0.69881365899274994</v>
      </c>
      <c r="Y6701" s="58">
        <v>0.85659462664149599</v>
      </c>
      <c r="Z6701" s="58">
        <v>0.92518225050834957</v>
      </c>
    </row>
    <row r="6702" spans="19:26" x14ac:dyDescent="0.2">
      <c r="S6702" s="58">
        <v>2.7821034849378559</v>
      </c>
      <c r="T6702" s="58">
        <v>3.8488941139491208</v>
      </c>
      <c r="U6702" s="58">
        <v>3.093429236245</v>
      </c>
      <c r="V6702" s="58">
        <v>3.7634390964728319</v>
      </c>
      <c r="W6702" s="58">
        <v>0.8214245217421956</v>
      </c>
      <c r="X6702" s="58">
        <v>0.69098931451972034</v>
      </c>
      <c r="Y6702" s="58">
        <v>0.78544302040984837</v>
      </c>
      <c r="Z6702" s="58">
        <v>0.95823143575480962</v>
      </c>
    </row>
    <row r="6703" spans="19:26" x14ac:dyDescent="0.2">
      <c r="S6703" s="58">
        <v>5.3313266346802681</v>
      </c>
      <c r="T6703" s="58">
        <v>11.260248881651334</v>
      </c>
      <c r="U6703" s="58">
        <v>5.2557356648725406</v>
      </c>
      <c r="V6703" s="58">
        <v>10.043326701688642</v>
      </c>
      <c r="W6703" s="58">
        <v>0.79734032620184048</v>
      </c>
      <c r="X6703" s="58">
        <v>0.67914701193150295</v>
      </c>
      <c r="Y6703" s="58">
        <v>0.88126115386282844</v>
      </c>
      <c r="Z6703" s="58">
        <v>0.91424449026182875</v>
      </c>
    </row>
    <row r="6704" spans="19:26" x14ac:dyDescent="0.2">
      <c r="S6704" s="58">
        <v>4.0677481613779527</v>
      </c>
      <c r="T6704" s="58">
        <v>6.5993943507403978</v>
      </c>
      <c r="U6704" s="58">
        <v>4.0355310229588754</v>
      </c>
      <c r="V6704" s="58">
        <v>7.0930623831008166</v>
      </c>
      <c r="W6704" s="58">
        <v>0.75727214344296323</v>
      </c>
      <c r="X6704" s="58">
        <v>0.59525048772626621</v>
      </c>
      <c r="Y6704" s="58">
        <v>0.86397094186047696</v>
      </c>
      <c r="Z6704" s="58">
        <v>0.93877331086827043</v>
      </c>
    </row>
    <row r="6705" spans="19:26" x14ac:dyDescent="0.2">
      <c r="S6705" s="58">
        <v>3.3008833812194061</v>
      </c>
      <c r="T6705" s="58">
        <v>5.0290725875831699</v>
      </c>
      <c r="U6705" s="58">
        <v>3.103187185137334</v>
      </c>
      <c r="V6705" s="58">
        <v>5.011286805216387</v>
      </c>
      <c r="W6705" s="58">
        <v>0.84223974343516039</v>
      </c>
      <c r="X6705" s="58">
        <v>0.60568966768304755</v>
      </c>
      <c r="Y6705" s="58">
        <v>0.80522987542987889</v>
      </c>
      <c r="Z6705" s="58">
        <v>0.92862635505171776</v>
      </c>
    </row>
    <row r="6706" spans="19:26" x14ac:dyDescent="0.2">
      <c r="S6706" s="58">
        <v>5.3498977824604204</v>
      </c>
      <c r="T6706" s="58">
        <v>10.526692481203366</v>
      </c>
      <c r="U6706" s="58">
        <v>5.9443452229329941</v>
      </c>
      <c r="V6706" s="58">
        <v>10.876944177219281</v>
      </c>
      <c r="W6706" s="58">
        <v>0.74442733586712906</v>
      </c>
      <c r="X6706" s="58">
        <v>0.73676388345977606</v>
      </c>
      <c r="Y6706" s="58">
        <v>0.88934202371206017</v>
      </c>
      <c r="Z6706" s="58">
        <v>0.93341996973546426</v>
      </c>
    </row>
    <row r="6707" spans="19:26" x14ac:dyDescent="0.2">
      <c r="S6707" s="58">
        <v>4.5850566446869321</v>
      </c>
      <c r="T6707" s="58">
        <v>8.4093168669322278</v>
      </c>
      <c r="U6707" s="58">
        <v>5.0338496381959628</v>
      </c>
      <c r="V6707" s="58">
        <v>10.684818745227787</v>
      </c>
      <c r="W6707" s="58">
        <v>0.76463954331046324</v>
      </c>
      <c r="X6707" s="58">
        <v>0.62079507241614773</v>
      </c>
      <c r="Y6707" s="58">
        <v>0.83787217447347495</v>
      </c>
      <c r="Z6707" s="58">
        <v>0.92071220261631281</v>
      </c>
    </row>
    <row r="6708" spans="19:26" x14ac:dyDescent="0.2">
      <c r="S6708" s="58">
        <v>3.8458186468062285</v>
      </c>
      <c r="T6708" s="58">
        <v>6.4606403388432465</v>
      </c>
      <c r="U6708" s="58">
        <v>3.7454653200812844</v>
      </c>
      <c r="V6708" s="58">
        <v>7.2775183876299394</v>
      </c>
      <c r="W6708" s="58">
        <v>0.79371357609461557</v>
      </c>
      <c r="X6708" s="58">
        <v>0.69767781115169436</v>
      </c>
      <c r="Y6708" s="58">
        <v>0.79270121552362671</v>
      </c>
      <c r="Z6708" s="58">
        <v>0.92895268295798605</v>
      </c>
    </row>
    <row r="6709" spans="19:26" x14ac:dyDescent="0.2">
      <c r="S6709" s="58">
        <v>4.3334915627846877</v>
      </c>
      <c r="T6709" s="58">
        <v>7.3479426625250968</v>
      </c>
      <c r="U6709" s="58">
        <v>3.8604926959904371</v>
      </c>
      <c r="V6709" s="58">
        <v>7.0224050662610464</v>
      </c>
      <c r="W6709" s="58">
        <v>0.70437115370666181</v>
      </c>
      <c r="X6709" s="58">
        <v>0.6257627628625908</v>
      </c>
      <c r="Y6709" s="58">
        <v>0.81341543842812769</v>
      </c>
      <c r="Z6709" s="58">
        <v>0.93624884910549588</v>
      </c>
    </row>
    <row r="6710" spans="19:26" x14ac:dyDescent="0.2">
      <c r="S6710" s="58">
        <v>4.1088228075846818</v>
      </c>
      <c r="T6710" s="58">
        <v>6.8672567889551699</v>
      </c>
      <c r="U6710" s="58">
        <v>3.8151676781061106</v>
      </c>
      <c r="V6710" s="58">
        <v>6.9881021318238306</v>
      </c>
      <c r="W6710" s="58">
        <v>0.79578748323668669</v>
      </c>
      <c r="X6710" s="58">
        <v>0.64227822544053814</v>
      </c>
      <c r="Y6710" s="58">
        <v>0.86783137496318186</v>
      </c>
      <c r="Z6710" s="58">
        <v>0.93556438772550332</v>
      </c>
    </row>
    <row r="6711" spans="19:26" x14ac:dyDescent="0.2">
      <c r="S6711" s="58">
        <v>4.5415554238276652</v>
      </c>
      <c r="T6711" s="58">
        <v>8.1890985816552089</v>
      </c>
      <c r="U6711" s="58">
        <v>4.6701600589230434</v>
      </c>
      <c r="V6711" s="58">
        <v>10.116653716804574</v>
      </c>
      <c r="W6711" s="58">
        <v>0.70793818107776962</v>
      </c>
      <c r="X6711" s="58">
        <v>0.59003533507788508</v>
      </c>
      <c r="Y6711" s="58">
        <v>0.79472848749852432</v>
      </c>
      <c r="Z6711" s="58">
        <v>0.92027169951494314</v>
      </c>
    </row>
    <row r="6712" spans="19:26" x14ac:dyDescent="0.2">
      <c r="S6712" s="58">
        <v>4.4056215466640172</v>
      </c>
      <c r="T6712" s="58">
        <v>7.8617064981186475</v>
      </c>
      <c r="U6712" s="58">
        <v>4.2748207663306816</v>
      </c>
      <c r="V6712" s="58">
        <v>9.1949779311434838</v>
      </c>
      <c r="W6712" s="58">
        <v>0.78817025373233995</v>
      </c>
      <c r="X6712" s="58">
        <v>0.73839401714426911</v>
      </c>
      <c r="Y6712" s="58">
        <v>0.84982034224675029</v>
      </c>
      <c r="Z6712" s="58">
        <v>0.93553882473665684</v>
      </c>
    </row>
    <row r="6713" spans="19:26" x14ac:dyDescent="0.2">
      <c r="S6713" s="58">
        <v>3.1293101238993462</v>
      </c>
      <c r="T6713" s="58">
        <v>4.5103040942691219</v>
      </c>
      <c r="U6713" s="58">
        <v>3.0870634505501182</v>
      </c>
      <c r="V6713" s="58">
        <v>3.9951865988245379</v>
      </c>
      <c r="W6713" s="58">
        <v>0.85876303258266085</v>
      </c>
      <c r="X6713" s="58">
        <v>0.56578423951379808</v>
      </c>
      <c r="Y6713" s="58">
        <v>0.86817778225659914</v>
      </c>
      <c r="Z6713" s="58">
        <v>0.9421383733278843</v>
      </c>
    </row>
    <row r="6714" spans="19:26" x14ac:dyDescent="0.2">
      <c r="S6714" s="58">
        <v>4.0834319213001971</v>
      </c>
      <c r="T6714" s="58">
        <v>7.072127787005817</v>
      </c>
      <c r="U6714" s="58">
        <v>4.0602628204299229</v>
      </c>
      <c r="V6714" s="58">
        <v>7.1044281141838779</v>
      </c>
      <c r="W6714" s="58">
        <v>0.83976255091923935</v>
      </c>
      <c r="X6714" s="58">
        <v>0.74282565245412291</v>
      </c>
      <c r="Y6714" s="58">
        <v>0.84896045282990584</v>
      </c>
      <c r="Z6714" s="58">
        <v>0.93358698859245015</v>
      </c>
    </row>
    <row r="6715" spans="19:26" x14ac:dyDescent="0.2">
      <c r="S6715" s="58">
        <v>6.6074096919463461</v>
      </c>
      <c r="T6715" s="58">
        <v>19.605631456925057</v>
      </c>
      <c r="U6715" s="58">
        <v>6.8172565017813662</v>
      </c>
      <c r="V6715" s="58">
        <v>23.405491118943136</v>
      </c>
      <c r="W6715" s="58">
        <v>0.76594256831209129</v>
      </c>
      <c r="X6715" s="58">
        <v>0.66029900625882565</v>
      </c>
      <c r="Y6715" s="58">
        <v>0.84873753250571993</v>
      </c>
      <c r="Z6715" s="58">
        <v>0.89387620404001766</v>
      </c>
    </row>
    <row r="6716" spans="19:26" x14ac:dyDescent="0.2">
      <c r="S6716" s="58">
        <v>4.7644466576580085</v>
      </c>
      <c r="T6716" s="58">
        <v>9.4129414949122712</v>
      </c>
      <c r="U6716" s="58">
        <v>4.7781237394383016</v>
      </c>
      <c r="V6716" s="58">
        <v>10.055088071736202</v>
      </c>
      <c r="W6716" s="58">
        <v>0.74777011992133235</v>
      </c>
      <c r="X6716" s="58">
        <v>0.69731204783950029</v>
      </c>
      <c r="Y6716" s="58">
        <v>0.79329129788868413</v>
      </c>
      <c r="Z6716" s="58">
        <v>0.91651394060468716</v>
      </c>
    </row>
    <row r="6717" spans="19:26" x14ac:dyDescent="0.2">
      <c r="S6717" s="58">
        <v>4.2562773519031287</v>
      </c>
      <c r="T6717" s="58">
        <v>7.348269198577416</v>
      </c>
      <c r="U6717" s="58">
        <v>4.4121077187881435</v>
      </c>
      <c r="V6717" s="58">
        <v>8.4012895681102346</v>
      </c>
      <c r="W6717" s="58">
        <v>0.82082648883418441</v>
      </c>
      <c r="X6717" s="58">
        <v>0.67188327176266838</v>
      </c>
      <c r="Y6717" s="58">
        <v>0.88312652502075106</v>
      </c>
      <c r="Z6717" s="58">
        <v>0.93343331471963698</v>
      </c>
    </row>
    <row r="6718" spans="19:26" x14ac:dyDescent="0.2">
      <c r="S6718" s="58">
        <v>4.0576975934515351</v>
      </c>
      <c r="T6718" s="58">
        <v>6.8375887813096163</v>
      </c>
      <c r="U6718" s="58">
        <v>3.8059251351398578</v>
      </c>
      <c r="V6718" s="58">
        <v>5.7813907549576067</v>
      </c>
      <c r="W6718" s="58">
        <v>0.81932532437011518</v>
      </c>
      <c r="X6718" s="58">
        <v>0.59921104730319097</v>
      </c>
      <c r="Y6718" s="58">
        <v>0.86301187929151835</v>
      </c>
      <c r="Z6718" s="58">
        <v>0.92551584082174365</v>
      </c>
    </row>
    <row r="6719" spans="19:26" x14ac:dyDescent="0.2">
      <c r="S6719" s="58">
        <v>4.7449827647867142</v>
      </c>
      <c r="T6719" s="58">
        <v>9.3688262129086812</v>
      </c>
      <c r="U6719" s="58">
        <v>4.9609946684911721</v>
      </c>
      <c r="V6719" s="58">
        <v>11.610816471315042</v>
      </c>
      <c r="W6719" s="58">
        <v>0.77997336824972696</v>
      </c>
      <c r="X6719" s="58">
        <v>0.61612811665079992</v>
      </c>
      <c r="Y6719" s="58">
        <v>0.81558378058831515</v>
      </c>
      <c r="Z6719" s="58">
        <v>0.90944921950072299</v>
      </c>
    </row>
    <row r="6720" spans="19:26" x14ac:dyDescent="0.2">
      <c r="S6720" s="58">
        <v>6.1500539516983892</v>
      </c>
      <c r="T6720" s="58">
        <v>17.944369940495317</v>
      </c>
      <c r="U6720" s="58">
        <v>6.24835046710088</v>
      </c>
      <c r="V6720" s="58">
        <v>17.390875428456315</v>
      </c>
      <c r="W6720" s="58">
        <v>0.74411521299309891</v>
      </c>
      <c r="X6720" s="58">
        <v>0.64843897609902934</v>
      </c>
      <c r="Y6720" s="58">
        <v>0.78463712309924971</v>
      </c>
      <c r="Z6720" s="58">
        <v>0.89130402036184342</v>
      </c>
    </row>
    <row r="6721" spans="19:26" x14ac:dyDescent="0.2">
      <c r="S6721" s="58">
        <v>6.3689211975476292</v>
      </c>
      <c r="T6721" s="58">
        <v>20.64040219651277</v>
      </c>
      <c r="U6721" s="58">
        <v>5.8907831066076835</v>
      </c>
      <c r="V6721" s="58">
        <v>14.557744514212345</v>
      </c>
      <c r="W6721" s="58">
        <v>0.82622744203811282</v>
      </c>
      <c r="X6721" s="58">
        <v>0.68692317221940802</v>
      </c>
      <c r="Y6721" s="58">
        <v>0.83714638199333224</v>
      </c>
      <c r="Z6721" s="58">
        <v>0.88910121563372857</v>
      </c>
    </row>
    <row r="6722" spans="19:26" x14ac:dyDescent="0.2">
      <c r="S6722" s="58">
        <v>3.9337252014667863</v>
      </c>
      <c r="T6722" s="58">
        <v>6.3725847846464854</v>
      </c>
      <c r="U6722" s="58">
        <v>3.8771734586477939</v>
      </c>
      <c r="V6722" s="58">
        <v>5.413858247408851</v>
      </c>
      <c r="W6722" s="58">
        <v>0.75448624573506529</v>
      </c>
      <c r="X6722" s="58">
        <v>0.63193983738854909</v>
      </c>
      <c r="Y6722" s="58">
        <v>0.83044256473003053</v>
      </c>
      <c r="Z6722" s="58">
        <v>0.93912773278073092</v>
      </c>
    </row>
    <row r="6723" spans="19:26" x14ac:dyDescent="0.2">
      <c r="S6723" s="58">
        <v>6.4172513959622188</v>
      </c>
      <c r="T6723" s="58">
        <v>18.170889067920076</v>
      </c>
      <c r="U6723" s="58">
        <v>6.4408648764683605</v>
      </c>
      <c r="V6723" s="58">
        <v>14.824409725965394</v>
      </c>
      <c r="W6723" s="58">
        <v>0.7973094923503663</v>
      </c>
      <c r="X6723" s="58">
        <v>0.7081463421314762</v>
      </c>
      <c r="Y6723" s="58">
        <v>0.87270483300569024</v>
      </c>
      <c r="Z6723" s="58">
        <v>0.89780970205653532</v>
      </c>
    </row>
    <row r="6724" spans="19:26" x14ac:dyDescent="0.2">
      <c r="S6724" s="58">
        <v>6.0199859743189892</v>
      </c>
      <c r="T6724" s="58">
        <v>14.581384530541788</v>
      </c>
      <c r="U6724" s="58">
        <v>5.8834728103898675</v>
      </c>
      <c r="V6724" s="58">
        <v>16.217044271980523</v>
      </c>
      <c r="W6724" s="58">
        <v>0.74076603651316852</v>
      </c>
      <c r="X6724" s="58">
        <v>0.60249900253541666</v>
      </c>
      <c r="Y6724" s="58">
        <v>0.84283307989868472</v>
      </c>
      <c r="Z6724" s="58">
        <v>0.90063623251090985</v>
      </c>
    </row>
    <row r="6725" spans="19:26" x14ac:dyDescent="0.2">
      <c r="S6725" s="58">
        <v>3.8135252681633451</v>
      </c>
      <c r="T6725" s="58">
        <v>6.4263323788098496</v>
      </c>
      <c r="U6725" s="58">
        <v>4.0514894283622773</v>
      </c>
      <c r="V6725" s="58">
        <v>6.3177964366261516</v>
      </c>
      <c r="W6725" s="58">
        <v>0.86007897715087789</v>
      </c>
      <c r="X6725" s="58">
        <v>0.74349304305809683</v>
      </c>
      <c r="Y6725" s="58">
        <v>0.8239653016393147</v>
      </c>
      <c r="Z6725" s="58">
        <v>0.93092445010081992</v>
      </c>
    </row>
    <row r="6726" spans="19:26" x14ac:dyDescent="0.2">
      <c r="S6726" s="58">
        <v>5.1291998931422693</v>
      </c>
      <c r="T6726" s="58">
        <v>10.87212357099933</v>
      </c>
      <c r="U6726" s="58">
        <v>5.2789111275200575</v>
      </c>
      <c r="V6726" s="58">
        <v>9.1055830974679193</v>
      </c>
      <c r="W6726" s="58">
        <v>0.79668526711703103</v>
      </c>
      <c r="X6726" s="58">
        <v>0.57941987279776563</v>
      </c>
      <c r="Y6726" s="58">
        <v>0.84284624806858666</v>
      </c>
      <c r="Z6726" s="58">
        <v>0.90292742695034278</v>
      </c>
    </row>
    <row r="6727" spans="19:26" x14ac:dyDescent="0.2">
      <c r="S6727" s="58">
        <v>6.4632645865111007</v>
      </c>
      <c r="T6727" s="58">
        <v>13.868068988062488</v>
      </c>
      <c r="U6727" s="58">
        <v>6.2803138083963796</v>
      </c>
      <c r="V6727" s="58">
        <v>13.607853806061071</v>
      </c>
      <c r="W6727" s="58">
        <v>0.67880742264898031</v>
      </c>
      <c r="X6727" s="58">
        <v>0.68097167046419615</v>
      </c>
      <c r="Y6727" s="58">
        <v>0.89267548303054001</v>
      </c>
      <c r="Z6727" s="58">
        <v>0.92643869802675005</v>
      </c>
    </row>
    <row r="6728" spans="19:26" x14ac:dyDescent="0.2">
      <c r="S6728" s="58">
        <v>4.8868613123331208</v>
      </c>
      <c r="T6728" s="58">
        <v>10.466306301783655</v>
      </c>
      <c r="U6728" s="58">
        <v>4.8259566619324188</v>
      </c>
      <c r="V6728" s="58">
        <v>9.4926035432599321</v>
      </c>
      <c r="W6728" s="58">
        <v>0.79560564063031936</v>
      </c>
      <c r="X6728" s="58">
        <v>0.52710990315183726</v>
      </c>
      <c r="Y6728" s="58">
        <v>0.79336124394761909</v>
      </c>
      <c r="Z6728" s="58">
        <v>0.89489931896290908</v>
      </c>
    </row>
    <row r="6729" spans="19:26" x14ac:dyDescent="0.2">
      <c r="S6729" s="58">
        <v>6.1950916100057318</v>
      </c>
      <c r="T6729" s="58">
        <v>15.950111361379784</v>
      </c>
      <c r="U6729" s="58">
        <v>5.4472839779638198</v>
      </c>
      <c r="V6729" s="58">
        <v>10.465830647421493</v>
      </c>
      <c r="W6729" s="58">
        <v>0.74811283267032946</v>
      </c>
      <c r="X6729" s="58">
        <v>0.74247359076732644</v>
      </c>
      <c r="Y6729" s="58">
        <v>0.84198878452774206</v>
      </c>
      <c r="Z6729" s="58">
        <v>0.90546232282305927</v>
      </c>
    </row>
    <row r="6730" spans="19:26" x14ac:dyDescent="0.2">
      <c r="S6730" s="58">
        <v>4.911606436982888</v>
      </c>
      <c r="T6730" s="58">
        <v>9.6266472999944899</v>
      </c>
      <c r="U6730" s="58">
        <v>4.1811547704764429</v>
      </c>
      <c r="V6730" s="58">
        <v>8.3357861081496232</v>
      </c>
      <c r="W6730" s="58">
        <v>0.73838221847675889</v>
      </c>
      <c r="X6730" s="58">
        <v>0.65896970881346917</v>
      </c>
      <c r="Y6730" s="58">
        <v>0.81522747939825035</v>
      </c>
      <c r="Z6730" s="58">
        <v>0.91781157532926438</v>
      </c>
    </row>
    <row r="6731" spans="19:26" x14ac:dyDescent="0.2">
      <c r="S6731" s="58">
        <v>3.4270016849211515</v>
      </c>
      <c r="T6731" s="58">
        <v>5.354123512596674</v>
      </c>
      <c r="U6731" s="58">
        <v>3.6067958269393467</v>
      </c>
      <c r="V6731" s="58">
        <v>5.4970129929358622</v>
      </c>
      <c r="W6731" s="58">
        <v>0.84858227251636731</v>
      </c>
      <c r="X6731" s="58">
        <v>0.68232588761084589</v>
      </c>
      <c r="Y6731" s="58">
        <v>0.80946136507994226</v>
      </c>
      <c r="Z6731" s="58">
        <v>0.93409052054932395</v>
      </c>
    </row>
    <row r="6732" spans="19:26" x14ac:dyDescent="0.2">
      <c r="S6732" s="58">
        <v>4.1891713678661615</v>
      </c>
      <c r="T6732" s="58">
        <v>6.7583117973184264</v>
      </c>
      <c r="U6732" s="58">
        <v>4.1862698672808456</v>
      </c>
      <c r="V6732" s="58">
        <v>6.0472682383590772</v>
      </c>
      <c r="W6732" s="58">
        <v>0.74575616626693253</v>
      </c>
      <c r="X6732" s="58">
        <v>0.60941553069252064</v>
      </c>
      <c r="Y6732" s="58">
        <v>0.89009465098765461</v>
      </c>
      <c r="Z6732" s="58">
        <v>0.94804093483234286</v>
      </c>
    </row>
    <row r="6733" spans="19:26" x14ac:dyDescent="0.2">
      <c r="S6733" s="58">
        <v>5.57804887172869</v>
      </c>
      <c r="T6733" s="58">
        <v>14.139371112139619</v>
      </c>
      <c r="U6733" s="58">
        <v>5.6582150402882503</v>
      </c>
      <c r="V6733" s="58">
        <v>15.27396470815891</v>
      </c>
      <c r="W6733" s="58">
        <v>0.84987625275919032</v>
      </c>
      <c r="X6733" s="58">
        <v>0.67488062577400909</v>
      </c>
      <c r="Y6733" s="58">
        <v>0.8460480871848618</v>
      </c>
      <c r="Z6733" s="58">
        <v>0.89681927093849712</v>
      </c>
    </row>
    <row r="6734" spans="19:26" x14ac:dyDescent="0.2">
      <c r="S6734" s="58">
        <v>4.1229989593041925</v>
      </c>
      <c r="T6734" s="58">
        <v>7.0090257255657251</v>
      </c>
      <c r="U6734" s="58">
        <v>4.2880980026354134</v>
      </c>
      <c r="V6734" s="58">
        <v>8.670760513750924</v>
      </c>
      <c r="W6734" s="58">
        <v>0.7517527561890861</v>
      </c>
      <c r="X6734" s="58">
        <v>0.62333021687333867</v>
      </c>
      <c r="Y6734" s="58">
        <v>0.81167132754734239</v>
      </c>
      <c r="Z6734" s="58">
        <v>0.92794021284063288</v>
      </c>
    </row>
    <row r="6735" spans="19:26" x14ac:dyDescent="0.2">
      <c r="S6735" s="58">
        <v>3.9669062308461123</v>
      </c>
      <c r="T6735" s="58">
        <v>7.1867421895848569</v>
      </c>
      <c r="U6735" s="58">
        <v>3.7037126260454043</v>
      </c>
      <c r="V6735" s="58">
        <v>5.9303572584983391</v>
      </c>
      <c r="W6735" s="58">
        <v>0.84655484778314161</v>
      </c>
      <c r="X6735" s="58">
        <v>0.69957456935342865</v>
      </c>
      <c r="Y6735" s="58">
        <v>0.77197218490581254</v>
      </c>
      <c r="Z6735" s="58">
        <v>0.91191251312545019</v>
      </c>
    </row>
    <row r="6736" spans="19:26" x14ac:dyDescent="0.2">
      <c r="S6736" s="58">
        <v>4.1106617548467783</v>
      </c>
      <c r="T6736" s="58">
        <v>6.789271487624263</v>
      </c>
      <c r="U6736" s="58">
        <v>4.6044364225275745</v>
      </c>
      <c r="V6736" s="58">
        <v>7.1558655891854137</v>
      </c>
      <c r="W6736" s="58">
        <v>0.73156919415664046</v>
      </c>
      <c r="X6736" s="58">
        <v>0.62495369724225858</v>
      </c>
      <c r="Y6736" s="58">
        <v>0.8250987898509794</v>
      </c>
      <c r="Z6736" s="58">
        <v>0.93773879531070392</v>
      </c>
    </row>
    <row r="6737" spans="19:26" x14ac:dyDescent="0.2">
      <c r="S6737" s="58">
        <v>5.5805583655915099</v>
      </c>
      <c r="T6737" s="58">
        <v>13.755913152354729</v>
      </c>
      <c r="U6737" s="58">
        <v>5.1280706515896677</v>
      </c>
      <c r="V6737" s="58">
        <v>13.060523120957908</v>
      </c>
      <c r="W6737" s="58">
        <v>0.77111482600954184</v>
      </c>
      <c r="X6737" s="58">
        <v>0.70189372241421044</v>
      </c>
      <c r="Y6737" s="58">
        <v>0.80267935195772266</v>
      </c>
      <c r="Z6737" s="58">
        <v>0.90068540066487035</v>
      </c>
    </row>
    <row r="6738" spans="19:26" x14ac:dyDescent="0.2">
      <c r="S6738" s="58">
        <v>4.2235394070335461</v>
      </c>
      <c r="T6738" s="58">
        <v>7.5065143785439359</v>
      </c>
      <c r="U6738" s="58">
        <v>3.818179191354194</v>
      </c>
      <c r="V6738" s="58">
        <v>7.5733076372843859</v>
      </c>
      <c r="W6738" s="58">
        <v>0.79285520075545923</v>
      </c>
      <c r="X6738" s="58">
        <v>0.74429896324330369</v>
      </c>
      <c r="Y6738" s="58">
        <v>0.81760017176864119</v>
      </c>
      <c r="Z6738" s="58">
        <v>0.93084118086246315</v>
      </c>
    </row>
    <row r="6739" spans="19:26" x14ac:dyDescent="0.2">
      <c r="S6739" s="58">
        <v>3.7999065004397941</v>
      </c>
      <c r="T6739" s="58">
        <v>6.0669007658141103</v>
      </c>
      <c r="U6739" s="58">
        <v>3.8800845021443671</v>
      </c>
      <c r="V6739" s="58">
        <v>6.2595571080300969</v>
      </c>
      <c r="W6739" s="58">
        <v>0.8058984183459541</v>
      </c>
      <c r="X6739" s="58">
        <v>0.67280645130844752</v>
      </c>
      <c r="Y6739" s="58">
        <v>0.86084634212224442</v>
      </c>
      <c r="Z6739" s="58">
        <v>0.94484988082372257</v>
      </c>
    </row>
    <row r="6740" spans="19:26" x14ac:dyDescent="0.2">
      <c r="S6740" s="58">
        <v>4.575325389312213</v>
      </c>
      <c r="T6740" s="58">
        <v>8.1996599613408918</v>
      </c>
      <c r="U6740" s="58">
        <v>5.0329787047851866</v>
      </c>
      <c r="V6740" s="58">
        <v>8.5253376933318936</v>
      </c>
      <c r="W6740" s="58">
        <v>0.69964906322051112</v>
      </c>
      <c r="X6740" s="58">
        <v>0.59406012251542351</v>
      </c>
      <c r="Y6740" s="58">
        <v>0.79780611784426825</v>
      </c>
      <c r="Z6740" s="58">
        <v>0.92301139006828992</v>
      </c>
    </row>
    <row r="6741" spans="19:26" x14ac:dyDescent="0.2">
      <c r="S6741" s="58">
        <v>3.869733472969576</v>
      </c>
      <c r="T6741" s="58">
        <v>6.469026557781242</v>
      </c>
      <c r="U6741" s="58">
        <v>3.7707895861155571</v>
      </c>
      <c r="V6741" s="58">
        <v>6.0489132025857568</v>
      </c>
      <c r="W6741" s="58">
        <v>0.79323125287659779</v>
      </c>
      <c r="X6741" s="58">
        <v>0.62014382041485083</v>
      </c>
      <c r="Y6741" s="58">
        <v>0.80438883180400778</v>
      </c>
      <c r="Z6741" s="58">
        <v>0.92331800340990045</v>
      </c>
    </row>
    <row r="6742" spans="19:26" x14ac:dyDescent="0.2">
      <c r="S6742" s="58">
        <v>4.8845111432566943</v>
      </c>
      <c r="T6742" s="58">
        <v>9.6601295675871057</v>
      </c>
      <c r="U6742" s="58">
        <v>4.812508118196039</v>
      </c>
      <c r="V6742" s="58">
        <v>13.107102385154569</v>
      </c>
      <c r="W6742" s="58">
        <v>0.75580561596790807</v>
      </c>
      <c r="X6742" s="58">
        <v>0.5656099700993511</v>
      </c>
      <c r="Y6742" s="58">
        <v>0.81900311699709705</v>
      </c>
      <c r="Z6742" s="58">
        <v>0.90738393498309067</v>
      </c>
    </row>
    <row r="6743" spans="19:26" x14ac:dyDescent="0.2">
      <c r="S6743" s="58">
        <v>5.6065396934713796</v>
      </c>
      <c r="T6743" s="58">
        <v>12.598629795702864</v>
      </c>
      <c r="U6743" s="58">
        <v>5.3861166376993186</v>
      </c>
      <c r="V6743" s="58">
        <v>13.263685665061715</v>
      </c>
      <c r="W6743" s="58">
        <v>0.79045278196681013</v>
      </c>
      <c r="X6743" s="58">
        <v>0.72049854373822886</v>
      </c>
      <c r="Y6743" s="58">
        <v>0.87556288593947629</v>
      </c>
      <c r="Z6743" s="58">
        <v>0.91258602966068059</v>
      </c>
    </row>
    <row r="6744" spans="19:26" x14ac:dyDescent="0.2">
      <c r="S6744" s="58">
        <v>3.5223344799275318</v>
      </c>
      <c r="T6744" s="58">
        <v>5.4711968223625957</v>
      </c>
      <c r="U6744" s="58">
        <v>3.3434921608999382</v>
      </c>
      <c r="V6744" s="58">
        <v>5.2567548330465295</v>
      </c>
      <c r="W6744" s="58">
        <v>0.81325145737754023</v>
      </c>
      <c r="X6744" s="58">
        <v>0.72050616628950848</v>
      </c>
      <c r="Y6744" s="58">
        <v>0.82704601854887405</v>
      </c>
      <c r="Z6744" s="58">
        <v>0.94876217557165921</v>
      </c>
    </row>
    <row r="6745" spans="19:26" x14ac:dyDescent="0.2">
      <c r="S6745" s="58">
        <v>4.4416612182677166</v>
      </c>
      <c r="T6745" s="58">
        <v>7.8869022697025528</v>
      </c>
      <c r="U6745" s="58">
        <v>4.6701900147122233</v>
      </c>
      <c r="V6745" s="58">
        <v>7.3275538879069488</v>
      </c>
      <c r="W6745" s="58">
        <v>0.74843780517115033</v>
      </c>
      <c r="X6745" s="58">
        <v>0.65941725532357975</v>
      </c>
      <c r="Y6745" s="58">
        <v>0.82770965117496287</v>
      </c>
      <c r="Z6745" s="58">
        <v>0.92937957497090695</v>
      </c>
    </row>
    <row r="6746" spans="19:26" x14ac:dyDescent="0.2">
      <c r="S6746" s="58">
        <v>3.8773293339055499</v>
      </c>
      <c r="T6746" s="58">
        <v>6.304888646300487</v>
      </c>
      <c r="U6746" s="58">
        <v>3.9177950705943752</v>
      </c>
      <c r="V6746" s="58">
        <v>6.1782939987687024</v>
      </c>
      <c r="W6746" s="58">
        <v>0.8052573299998067</v>
      </c>
      <c r="X6746" s="58">
        <v>0.6729896632884812</v>
      </c>
      <c r="Y6746" s="58">
        <v>0.85378129324232466</v>
      </c>
      <c r="Z6746" s="58">
        <v>0.94046127439962279</v>
      </c>
    </row>
    <row r="6747" spans="19:26" x14ac:dyDescent="0.2">
      <c r="S6747" s="58">
        <v>5.1609468037190673</v>
      </c>
      <c r="T6747" s="58">
        <v>10.837021759817061</v>
      </c>
      <c r="U6747" s="58">
        <v>4.9691835480836737</v>
      </c>
      <c r="V6747" s="58">
        <v>9.0297387253822201</v>
      </c>
      <c r="W6747" s="58">
        <v>0.77752653303624508</v>
      </c>
      <c r="X6747" s="58">
        <v>0.73378806119911755</v>
      </c>
      <c r="Y6747" s="58">
        <v>0.83902462735111749</v>
      </c>
      <c r="Z6747" s="58">
        <v>0.91667482459853367</v>
      </c>
    </row>
    <row r="6748" spans="19:26" x14ac:dyDescent="0.2">
      <c r="S6748" s="58">
        <v>7.135598007264063</v>
      </c>
      <c r="T6748" s="58">
        <v>19.348822612275011</v>
      </c>
      <c r="U6748" s="58">
        <v>6.3547903042313889</v>
      </c>
      <c r="V6748" s="58">
        <v>14.581060767876803</v>
      </c>
      <c r="W6748" s="58">
        <v>0.70085073438264234</v>
      </c>
      <c r="X6748" s="58">
        <v>0.71063371252940155</v>
      </c>
      <c r="Y6748" s="58">
        <v>0.87162296796697392</v>
      </c>
      <c r="Z6748" s="58">
        <v>0.90623769460772297</v>
      </c>
    </row>
    <row r="6749" spans="19:26" x14ac:dyDescent="0.2">
      <c r="S6749" s="58">
        <v>4.618507594747018</v>
      </c>
      <c r="T6749" s="58">
        <v>8.7443578186692665</v>
      </c>
      <c r="U6749" s="58">
        <v>4.6969369523111366</v>
      </c>
      <c r="V6749" s="58">
        <v>9.0485438183456495</v>
      </c>
      <c r="W6749" s="58">
        <v>0.80159399800904252</v>
      </c>
      <c r="X6749" s="58">
        <v>0.78174428304541865</v>
      </c>
      <c r="Y6749" s="58">
        <v>0.84507851618451646</v>
      </c>
      <c r="Z6749" s="58">
        <v>0.92970110564189778</v>
      </c>
    </row>
    <row r="6750" spans="19:26" x14ac:dyDescent="0.2">
      <c r="S6750" s="58">
        <v>4.1465578347808068</v>
      </c>
      <c r="T6750" s="58">
        <v>7.2320185575054596</v>
      </c>
      <c r="U6750" s="58">
        <v>3.5410462143235111</v>
      </c>
      <c r="V6750" s="58">
        <v>6.4649214448471692</v>
      </c>
      <c r="W6750" s="58">
        <v>0.78127115078591736</v>
      </c>
      <c r="X6750" s="58">
        <v>0.73704503393528709</v>
      </c>
      <c r="Y6750" s="58">
        <v>0.81195863950475156</v>
      </c>
      <c r="Z6750" s="58">
        <v>0.93319779955802074</v>
      </c>
    </row>
    <row r="6751" spans="19:26" x14ac:dyDescent="0.2">
      <c r="S6751" s="58">
        <v>3.5776393506744775</v>
      </c>
      <c r="T6751" s="58">
        <v>5.6602333589795322</v>
      </c>
      <c r="U6751" s="58">
        <v>3.4706284171131792</v>
      </c>
      <c r="V6751" s="58">
        <v>7.1541051898193126</v>
      </c>
      <c r="W6751" s="58">
        <v>0.81078409229562198</v>
      </c>
      <c r="X6751" s="58">
        <v>0.65539436826270903</v>
      </c>
      <c r="Y6751" s="58">
        <v>0.81255705501461795</v>
      </c>
      <c r="Z6751" s="58">
        <v>0.93439988500998683</v>
      </c>
    </row>
    <row r="6752" spans="19:26" x14ac:dyDescent="0.2">
      <c r="S6752" s="58">
        <v>4.7631676953688293</v>
      </c>
      <c r="T6752" s="58">
        <v>8.9484994642716824</v>
      </c>
      <c r="U6752" s="58">
        <v>5.5688381903734268</v>
      </c>
      <c r="V6752" s="58">
        <v>9.7680886079997933</v>
      </c>
      <c r="W6752" s="58">
        <v>0.76217796923892422</v>
      </c>
      <c r="X6752" s="58">
        <v>0.61425304189164442</v>
      </c>
      <c r="Y6752" s="58">
        <v>0.84665549964943276</v>
      </c>
      <c r="Z6752" s="58">
        <v>0.91882630012592448</v>
      </c>
    </row>
    <row r="6753" spans="19:26" x14ac:dyDescent="0.2">
      <c r="S6753" s="58">
        <v>3.9738636458797352</v>
      </c>
      <c r="T6753" s="58">
        <v>6.3994491499173494</v>
      </c>
      <c r="U6753" s="58">
        <v>3.7486485800555607</v>
      </c>
      <c r="V6753" s="58">
        <v>5.7324964535286078</v>
      </c>
      <c r="W6753" s="58">
        <v>0.75291039277715643</v>
      </c>
      <c r="X6753" s="58">
        <v>0.5458143245935424</v>
      </c>
      <c r="Y6753" s="58">
        <v>0.84725599769695603</v>
      </c>
      <c r="Z6753" s="58">
        <v>0.93069608480414789</v>
      </c>
    </row>
    <row r="6754" spans="19:26" x14ac:dyDescent="0.2">
      <c r="S6754" s="58">
        <v>8.6274695871771652</v>
      </c>
      <c r="T6754" s="58">
        <v>72.353221949374813</v>
      </c>
      <c r="U6754" s="58">
        <v>8.2788904674825741</v>
      </c>
      <c r="V6754" s="58">
        <v>46.106785507823432</v>
      </c>
      <c r="W6754" s="58">
        <v>0.80364755100916208</v>
      </c>
      <c r="X6754" s="58">
        <v>0.77931261635657911</v>
      </c>
      <c r="Y6754" s="58">
        <v>0.87663037374186192</v>
      </c>
      <c r="Z6754" s="58">
        <v>0.87720316000404908</v>
      </c>
    </row>
    <row r="6755" spans="19:26" x14ac:dyDescent="0.2">
      <c r="S6755" s="58">
        <v>6.7512357471786144</v>
      </c>
      <c r="T6755" s="58">
        <v>22.524810120703538</v>
      </c>
      <c r="U6755" s="58">
        <v>6.4267227130619924</v>
      </c>
      <c r="V6755" s="58">
        <v>19.612861585615171</v>
      </c>
      <c r="W6755" s="58">
        <v>0.78916461387487224</v>
      </c>
      <c r="X6755" s="58">
        <v>0.77814470326141727</v>
      </c>
      <c r="Y6755" s="58">
        <v>0.84523881643249099</v>
      </c>
      <c r="Z6755" s="58">
        <v>0.89339486094731368</v>
      </c>
    </row>
    <row r="6756" spans="19:26" x14ac:dyDescent="0.2">
      <c r="S6756" s="58">
        <v>4.8003132873599768</v>
      </c>
      <c r="T6756" s="58">
        <v>8.9849074606800201</v>
      </c>
      <c r="U6756" s="58">
        <v>4.2818606393373901</v>
      </c>
      <c r="V6756" s="58">
        <v>7.5753877114734296</v>
      </c>
      <c r="W6756" s="58">
        <v>0.75586119025476228</v>
      </c>
      <c r="X6756" s="58">
        <v>0.66225163580899993</v>
      </c>
      <c r="Y6756" s="58">
        <v>0.85107861423371944</v>
      </c>
      <c r="Z6756" s="58">
        <v>0.92548163466715105</v>
      </c>
    </row>
    <row r="6757" spans="19:26" x14ac:dyDescent="0.2">
      <c r="S6757" s="58">
        <v>4.7144521312302299</v>
      </c>
      <c r="T6757" s="58">
        <v>9.0561856082366532</v>
      </c>
      <c r="U6757" s="58">
        <v>5.0146336881641851</v>
      </c>
      <c r="V6757" s="58">
        <v>9.4613971948308926</v>
      </c>
      <c r="W6757" s="58">
        <v>0.72993211505486588</v>
      </c>
      <c r="X6757" s="58">
        <v>0.76603841243499948</v>
      </c>
      <c r="Y6757" s="58">
        <v>0.79143161806994544</v>
      </c>
      <c r="Z6757" s="58">
        <v>0.92734569203078832</v>
      </c>
    </row>
    <row r="6758" spans="19:26" x14ac:dyDescent="0.2">
      <c r="S6758" s="58">
        <v>8.2873001253104324</v>
      </c>
      <c r="T6758" s="58">
        <v>52.325747331389749</v>
      </c>
      <c r="U6758" s="58">
        <v>8.6520321920320171</v>
      </c>
      <c r="V6758" s="58">
        <v>87.688586044330819</v>
      </c>
      <c r="W6758" s="58">
        <v>0.76615784181566271</v>
      </c>
      <c r="X6758" s="58">
        <v>0.70622157626145809</v>
      </c>
      <c r="Y6758" s="58">
        <v>0.8458730592585052</v>
      </c>
      <c r="Z6758" s="58">
        <v>0.87912394452498788</v>
      </c>
    </row>
    <row r="6759" spans="19:26" x14ac:dyDescent="0.2">
      <c r="S6759" s="58">
        <v>4.0318664847544641</v>
      </c>
      <c r="T6759" s="58">
        <v>6.9535055934795356</v>
      </c>
      <c r="U6759" s="58">
        <v>3.6609105584073873</v>
      </c>
      <c r="V6759" s="58">
        <v>6.9537365580769848</v>
      </c>
      <c r="W6759" s="58">
        <v>0.77203805327883468</v>
      </c>
      <c r="X6759" s="58">
        <v>0.69905148458090927</v>
      </c>
      <c r="Y6759" s="58">
        <v>0.79161451438672337</v>
      </c>
      <c r="Z6759" s="58">
        <v>0.92826815432942933</v>
      </c>
    </row>
    <row r="6760" spans="19:26" x14ac:dyDescent="0.2">
      <c r="S6760" s="58">
        <v>8.0127185735793187</v>
      </c>
      <c r="T6760" s="58">
        <v>29.054708681672498</v>
      </c>
      <c r="U6760" s="58">
        <v>7.1497802577677172</v>
      </c>
      <c r="V6760" s="58">
        <v>24.930586930551581</v>
      </c>
      <c r="W6760" s="58">
        <v>0.69420867642810069</v>
      </c>
      <c r="X6760" s="58">
        <v>0.65772512458588683</v>
      </c>
      <c r="Y6760" s="58">
        <v>0.84908955945902354</v>
      </c>
      <c r="Z6760" s="58">
        <v>0.89056008193646485</v>
      </c>
    </row>
    <row r="6761" spans="19:26" x14ac:dyDescent="0.2">
      <c r="S6761" s="58">
        <v>3.684268013212348</v>
      </c>
      <c r="T6761" s="58">
        <v>5.9520776944477616</v>
      </c>
      <c r="U6761" s="58">
        <v>3.5874763363110764</v>
      </c>
      <c r="V6761" s="58">
        <v>6.9354996013442145</v>
      </c>
      <c r="W6761" s="58">
        <v>0.78877334906684393</v>
      </c>
      <c r="X6761" s="58">
        <v>0.67781316894148025</v>
      </c>
      <c r="Y6761" s="58">
        <v>0.79719908190944533</v>
      </c>
      <c r="Z6761" s="58">
        <v>0.9338886560210562</v>
      </c>
    </row>
    <row r="6762" spans="19:26" x14ac:dyDescent="0.2">
      <c r="S6762" s="58">
        <v>8.1203353665762172</v>
      </c>
      <c r="T6762" s="58">
        <v>44.534251254182998</v>
      </c>
      <c r="U6762" s="58">
        <v>7.6442573442894801</v>
      </c>
      <c r="V6762" s="58">
        <v>43.320497705881834</v>
      </c>
      <c r="W6762" s="58">
        <v>0.79523296120639109</v>
      </c>
      <c r="X6762" s="58">
        <v>0.67881224392138839</v>
      </c>
      <c r="Y6762" s="58">
        <v>0.87826937577432929</v>
      </c>
      <c r="Z6762" s="58">
        <v>0.8805218442224293</v>
      </c>
    </row>
    <row r="6763" spans="19:26" x14ac:dyDescent="0.2">
      <c r="S6763" s="58">
        <v>3.3674759962884107</v>
      </c>
      <c r="T6763" s="58">
        <v>4.9806483211908352</v>
      </c>
      <c r="U6763" s="58">
        <v>3.025324562851663</v>
      </c>
      <c r="V6763" s="58">
        <v>4.7206794266839953</v>
      </c>
      <c r="W6763" s="58">
        <v>0.75440897740650625</v>
      </c>
      <c r="X6763" s="58">
        <v>0.63134390641942051</v>
      </c>
      <c r="Y6763" s="58">
        <v>0.81854540440959667</v>
      </c>
      <c r="Z6763" s="58">
        <v>0.95473181392235584</v>
      </c>
    </row>
    <row r="6764" spans="19:26" x14ac:dyDescent="0.2">
      <c r="S6764" s="58">
        <v>4.7457990056535264</v>
      </c>
      <c r="T6764" s="58">
        <v>9.2489756084731916</v>
      </c>
      <c r="U6764" s="58">
        <v>4.4537448339840493</v>
      </c>
      <c r="V6764" s="58">
        <v>8.2145279067312327</v>
      </c>
      <c r="W6764" s="58">
        <v>0.72060207385522224</v>
      </c>
      <c r="X6764" s="58">
        <v>0.57120318933844672</v>
      </c>
      <c r="Y6764" s="58">
        <v>0.77831042476684276</v>
      </c>
      <c r="Z6764" s="58">
        <v>0.90773059417833279</v>
      </c>
    </row>
    <row r="6765" spans="19:26" x14ac:dyDescent="0.2">
      <c r="S6765" s="58">
        <v>5.6173689437320871</v>
      </c>
      <c r="T6765" s="58">
        <v>14.668308899314209</v>
      </c>
      <c r="U6765" s="58">
        <v>6.3486890409386261</v>
      </c>
      <c r="V6765" s="58">
        <v>12.721065880239649</v>
      </c>
      <c r="W6765" s="58">
        <v>0.78223697730431041</v>
      </c>
      <c r="X6765" s="58">
        <v>0.67771314573007402</v>
      </c>
      <c r="Y6765" s="58">
        <v>0.7896156900843726</v>
      </c>
      <c r="Z6765" s="58">
        <v>0.89509602980807701</v>
      </c>
    </row>
    <row r="6766" spans="19:26" x14ac:dyDescent="0.2">
      <c r="S6766" s="58">
        <v>5.0375075998620886</v>
      </c>
      <c r="T6766" s="58">
        <v>10.156195543874189</v>
      </c>
      <c r="U6766" s="58">
        <v>4.4405997568717233</v>
      </c>
      <c r="V6766" s="58">
        <v>12.384204230695779</v>
      </c>
      <c r="W6766" s="58">
        <v>0.74308189912977229</v>
      </c>
      <c r="X6766" s="58">
        <v>0.73707248399837055</v>
      </c>
      <c r="Y6766" s="58">
        <v>0.81850034400054505</v>
      </c>
      <c r="Z6766" s="58">
        <v>0.92191475817881063</v>
      </c>
    </row>
    <row r="6767" spans="19:26" x14ac:dyDescent="0.2">
      <c r="S6767" s="58">
        <v>3.6124448289045472</v>
      </c>
      <c r="T6767" s="58">
        <v>5.8119664979716879</v>
      </c>
      <c r="U6767" s="58">
        <v>3.2519001562510712</v>
      </c>
      <c r="V6767" s="58">
        <v>4.0796355753158551</v>
      </c>
      <c r="W6767" s="58">
        <v>0.82902236362837656</v>
      </c>
      <c r="X6767" s="58">
        <v>0.69509182420069515</v>
      </c>
      <c r="Y6767" s="58">
        <v>0.80998602241007289</v>
      </c>
      <c r="Z6767" s="58">
        <v>0.93360962178922546</v>
      </c>
    </row>
    <row r="6768" spans="19:26" x14ac:dyDescent="0.2">
      <c r="S6768" s="58">
        <v>4.3757582480383688</v>
      </c>
      <c r="T6768" s="58">
        <v>7.8702334768846738</v>
      </c>
      <c r="U6768" s="58">
        <v>3.9683682773700517</v>
      </c>
      <c r="V6768" s="58">
        <v>7.7235883759809649</v>
      </c>
      <c r="W6768" s="58">
        <v>0.75570986023243525</v>
      </c>
      <c r="X6768" s="58">
        <v>0.64926335920336586</v>
      </c>
      <c r="Y6768" s="58">
        <v>0.80828706427017594</v>
      </c>
      <c r="Z6768" s="58">
        <v>0.92284615105189927</v>
      </c>
    </row>
    <row r="6769" spans="19:26" x14ac:dyDescent="0.2">
      <c r="S6769" s="58">
        <v>3.7707978157911692</v>
      </c>
      <c r="T6769" s="58">
        <v>5.8810964878811678</v>
      </c>
      <c r="U6769" s="58">
        <v>3.9130829688890656</v>
      </c>
      <c r="V6769" s="58">
        <v>5.1143609593382404</v>
      </c>
      <c r="W6769" s="58">
        <v>0.7411568881338122</v>
      </c>
      <c r="X6769" s="58">
        <v>0.54951014677138288</v>
      </c>
      <c r="Y6769" s="58">
        <v>0.83237522303347999</v>
      </c>
      <c r="Z6769" s="58">
        <v>0.93581919526230084</v>
      </c>
    </row>
    <row r="6770" spans="19:26" x14ac:dyDescent="0.2">
      <c r="S6770" s="58">
        <v>6.0474516364288693</v>
      </c>
      <c r="T6770" s="58">
        <v>13.871398316651561</v>
      </c>
      <c r="U6770" s="58">
        <v>5.227438648192777</v>
      </c>
      <c r="V6770" s="58">
        <v>14.002571007531957</v>
      </c>
      <c r="W6770" s="58">
        <v>0.72348187903408046</v>
      </c>
      <c r="X6770" s="58">
        <v>0.70717401793166113</v>
      </c>
      <c r="Y6770" s="58">
        <v>0.85796307045687881</v>
      </c>
      <c r="Z6770" s="58">
        <v>0.91435308082362687</v>
      </c>
    </row>
    <row r="6771" spans="19:26" x14ac:dyDescent="0.2">
      <c r="S6771" s="58">
        <v>5.3702733996575542</v>
      </c>
      <c r="T6771" s="58">
        <v>10.440524811537422</v>
      </c>
      <c r="U6771" s="58">
        <v>5.1431005175904234</v>
      </c>
      <c r="V6771" s="58">
        <v>9.6526486279913044</v>
      </c>
      <c r="W6771" s="58">
        <v>0.72127638646104664</v>
      </c>
      <c r="X6771" s="58">
        <v>0.64872958864129404</v>
      </c>
      <c r="Y6771" s="58">
        <v>0.87658532600184569</v>
      </c>
      <c r="Z6771" s="58">
        <v>0.92688715435362212</v>
      </c>
    </row>
    <row r="6772" spans="19:26" x14ac:dyDescent="0.2">
      <c r="S6772" s="58">
        <v>5.3166984404421695</v>
      </c>
      <c r="T6772" s="58">
        <v>11.828910610542518</v>
      </c>
      <c r="U6772" s="58">
        <v>6.081709260981107</v>
      </c>
      <c r="V6772" s="58">
        <v>11.615172641064298</v>
      </c>
      <c r="W6772" s="58">
        <v>0.7947883342980312</v>
      </c>
      <c r="X6772" s="58">
        <v>0.65316399908340705</v>
      </c>
      <c r="Y6772" s="58">
        <v>0.83933917042405115</v>
      </c>
      <c r="Z6772" s="58">
        <v>0.90505088994649174</v>
      </c>
    </row>
    <row r="6773" spans="19:26" x14ac:dyDescent="0.2">
      <c r="S6773" s="58">
        <v>4.7942401919885906</v>
      </c>
      <c r="T6773" s="58">
        <v>8.8924032282732064</v>
      </c>
      <c r="U6773" s="58">
        <v>4.811678762871062</v>
      </c>
      <c r="V6773" s="58">
        <v>8.8913465719858724</v>
      </c>
      <c r="W6773" s="58">
        <v>0.76634388147811572</v>
      </c>
      <c r="X6773" s="58">
        <v>0.72769475304446218</v>
      </c>
      <c r="Y6773" s="58">
        <v>0.86887964853939503</v>
      </c>
      <c r="Z6773" s="58">
        <v>0.93470767083807016</v>
      </c>
    </row>
    <row r="6774" spans="19:26" x14ac:dyDescent="0.2">
      <c r="S6774" s="58">
        <v>7.2452474065922194</v>
      </c>
      <c r="T6774" s="58">
        <v>22.423757777513551</v>
      </c>
      <c r="U6774" s="58">
        <v>7.0460205646030056</v>
      </c>
      <c r="V6774" s="58">
        <v>18.492402412109115</v>
      </c>
      <c r="W6774" s="58">
        <v>0.72210985925770965</v>
      </c>
      <c r="X6774" s="58">
        <v>0.71264692568896759</v>
      </c>
      <c r="Y6774" s="58">
        <v>0.8580088141334703</v>
      </c>
      <c r="Z6774" s="58">
        <v>0.89752901513914307</v>
      </c>
    </row>
    <row r="6775" spans="19:26" x14ac:dyDescent="0.2">
      <c r="S6775" s="58">
        <v>3.9415621399508156</v>
      </c>
      <c r="T6775" s="58">
        <v>6.7560490187979791</v>
      </c>
      <c r="U6775" s="58">
        <v>3.6439427037007888</v>
      </c>
      <c r="V6775" s="58">
        <v>5.6593553226675075</v>
      </c>
      <c r="W6775" s="58">
        <v>0.84527351175849785</v>
      </c>
      <c r="X6775" s="58">
        <v>0.72474234927941461</v>
      </c>
      <c r="Y6775" s="58">
        <v>0.82786478665460472</v>
      </c>
      <c r="Z6775" s="58">
        <v>0.9290750105523411</v>
      </c>
    </row>
    <row r="6776" spans="19:26" x14ac:dyDescent="0.2">
      <c r="S6776" s="58">
        <v>4.0772414027673314</v>
      </c>
      <c r="T6776" s="58">
        <v>7.5132135308592147</v>
      </c>
      <c r="U6776" s="58">
        <v>4.495984054018292</v>
      </c>
      <c r="V6776" s="58">
        <v>9.3181099237173939</v>
      </c>
      <c r="W6776" s="58">
        <v>0.83779434707796685</v>
      </c>
      <c r="X6776" s="58">
        <v>0.72001361480744919</v>
      </c>
      <c r="Y6776" s="58">
        <v>0.77700434909989224</v>
      </c>
      <c r="Z6776" s="58">
        <v>0.91347357079407365</v>
      </c>
    </row>
    <row r="6777" spans="19:26" x14ac:dyDescent="0.2">
      <c r="S6777" s="58">
        <v>3.9422904810065962</v>
      </c>
      <c r="T6777" s="58">
        <v>6.5806807331593351</v>
      </c>
      <c r="U6777" s="58">
        <v>4.7125666889351594</v>
      </c>
      <c r="V6777" s="58">
        <v>7.273721397119453</v>
      </c>
      <c r="W6777" s="58">
        <v>0.74702816403229844</v>
      </c>
      <c r="X6777" s="58">
        <v>0.72421321202212763</v>
      </c>
      <c r="Y6777" s="58">
        <v>0.78892813004574447</v>
      </c>
      <c r="Z6777" s="58">
        <v>0.93897906094957917</v>
      </c>
    </row>
    <row r="6778" spans="19:26" x14ac:dyDescent="0.2">
      <c r="S6778" s="58">
        <v>4.123449350718146</v>
      </c>
      <c r="T6778" s="58">
        <v>7.0891933180133675</v>
      </c>
      <c r="U6778" s="58">
        <v>4.1216912714915228</v>
      </c>
      <c r="V6778" s="58">
        <v>7.7646926611485023</v>
      </c>
      <c r="W6778" s="58">
        <v>0.8507002658475169</v>
      </c>
      <c r="X6778" s="58">
        <v>0.633298316501818</v>
      </c>
      <c r="Y6778" s="58">
        <v>0.87822754237424061</v>
      </c>
      <c r="Z6778" s="58">
        <v>0.92562086430074264</v>
      </c>
    </row>
    <row r="6779" spans="19:26" x14ac:dyDescent="0.2">
      <c r="S6779" s="58">
        <v>6.295987508209989</v>
      </c>
      <c r="T6779" s="58">
        <v>19.487405027541563</v>
      </c>
      <c r="U6779" s="58">
        <v>5.7315427978409277</v>
      </c>
      <c r="V6779" s="58">
        <v>15.404030293439163</v>
      </c>
      <c r="W6779" s="58">
        <v>0.77069308461108843</v>
      </c>
      <c r="X6779" s="58">
        <v>0.75064354120377264</v>
      </c>
      <c r="Y6779" s="58">
        <v>0.80203478502504233</v>
      </c>
      <c r="Z6779" s="58">
        <v>0.89328329086062896</v>
      </c>
    </row>
    <row r="6780" spans="19:26" x14ac:dyDescent="0.2">
      <c r="S6780" s="58">
        <v>5.4352385349334167</v>
      </c>
      <c r="T6780" s="58">
        <v>11.963619032746925</v>
      </c>
      <c r="U6780" s="58">
        <v>5.1864666134743098</v>
      </c>
      <c r="V6780" s="58">
        <v>11.657746234242524</v>
      </c>
      <c r="W6780" s="58">
        <v>0.69626724147989005</v>
      </c>
      <c r="X6780" s="58">
        <v>0.69633850029594813</v>
      </c>
      <c r="Y6780" s="58">
        <v>0.77841767437478004</v>
      </c>
      <c r="Z6780" s="58">
        <v>0.91117900852116063</v>
      </c>
    </row>
    <row r="6781" spans="19:26" x14ac:dyDescent="0.2">
      <c r="S6781" s="58">
        <v>3.9220857765138235</v>
      </c>
      <c r="T6781" s="58">
        <v>6.6183471503403775</v>
      </c>
      <c r="U6781" s="58">
        <v>4.5844942791282506</v>
      </c>
      <c r="V6781" s="58">
        <v>8.6552385962719942</v>
      </c>
      <c r="W6781" s="58">
        <v>0.8630684639102435</v>
      </c>
      <c r="X6781" s="58">
        <v>0.57554166335197099</v>
      </c>
      <c r="Y6781" s="58">
        <v>0.85628142787295813</v>
      </c>
      <c r="Z6781" s="58">
        <v>0.91757646323705344</v>
      </c>
    </row>
    <row r="6782" spans="19:26" x14ac:dyDescent="0.2">
      <c r="S6782" s="58">
        <v>3.8471923216796746</v>
      </c>
      <c r="T6782" s="58">
        <v>6.1599297118336267</v>
      </c>
      <c r="U6782" s="58">
        <v>3.7736748901086616</v>
      </c>
      <c r="V6782" s="58">
        <v>7.2511068857892127</v>
      </c>
      <c r="W6782" s="58">
        <v>0.75749602009919281</v>
      </c>
      <c r="X6782" s="58">
        <v>0.70313347816596583</v>
      </c>
      <c r="Y6782" s="58">
        <v>0.82785651972650709</v>
      </c>
      <c r="Z6782" s="58">
        <v>0.95026069303823668</v>
      </c>
    </row>
    <row r="6783" spans="19:26" x14ac:dyDescent="0.2">
      <c r="S6783" s="58">
        <v>4.8702066793477741</v>
      </c>
      <c r="T6783" s="58">
        <v>9.8066363388517832</v>
      </c>
      <c r="U6783" s="58">
        <v>4.3157814268558932</v>
      </c>
      <c r="V6783" s="58">
        <v>10.285475364563899</v>
      </c>
      <c r="W6783" s="58">
        <v>0.78955755324819854</v>
      </c>
      <c r="X6783" s="58">
        <v>0.59034039444047937</v>
      </c>
      <c r="Y6783" s="58">
        <v>0.83024145340020861</v>
      </c>
      <c r="Z6783" s="58">
        <v>0.90658560070242977</v>
      </c>
    </row>
    <row r="6784" spans="19:26" x14ac:dyDescent="0.2">
      <c r="S6784" s="58">
        <v>4.5563985730070833</v>
      </c>
      <c r="T6784" s="58">
        <v>8.4107887067940208</v>
      </c>
      <c r="U6784" s="58">
        <v>4.0798152397001219</v>
      </c>
      <c r="V6784" s="58">
        <v>7.3411109926781792</v>
      </c>
      <c r="W6784" s="58">
        <v>0.80825828715491377</v>
      </c>
      <c r="X6784" s="58">
        <v>0.61641575153698569</v>
      </c>
      <c r="Y6784" s="58">
        <v>0.86312129345640176</v>
      </c>
      <c r="Z6784" s="58">
        <v>0.91812291902551646</v>
      </c>
    </row>
    <row r="6785" spans="19:26" x14ac:dyDescent="0.2">
      <c r="S6785" s="58">
        <v>4.3217920057274979</v>
      </c>
      <c r="T6785" s="58">
        <v>7.2204120740238542</v>
      </c>
      <c r="U6785" s="58">
        <v>3.9905021253358823</v>
      </c>
      <c r="V6785" s="58">
        <v>8.5297581458734495</v>
      </c>
      <c r="W6785" s="58">
        <v>0.71767944649688364</v>
      </c>
      <c r="X6785" s="58">
        <v>0.57408379563530842</v>
      </c>
      <c r="Y6785" s="58">
        <v>0.84148579314454652</v>
      </c>
      <c r="Z6785" s="58">
        <v>0.93364061756149874</v>
      </c>
    </row>
    <row r="6786" spans="19:26" x14ac:dyDescent="0.2">
      <c r="S6786" s="58">
        <v>4.2925344269819057</v>
      </c>
      <c r="T6786" s="58">
        <v>7.4227876374842179</v>
      </c>
      <c r="U6786" s="58">
        <v>4.6766911754119693</v>
      </c>
      <c r="V6786" s="58">
        <v>8.4109028302219535</v>
      </c>
      <c r="W6786" s="58">
        <v>0.78352090581521028</v>
      </c>
      <c r="X6786" s="58">
        <v>0.62432768373976244</v>
      </c>
      <c r="Y6786" s="58">
        <v>0.85699166450110298</v>
      </c>
      <c r="Z6786" s="58">
        <v>0.92845812331464672</v>
      </c>
    </row>
    <row r="6787" spans="19:26" x14ac:dyDescent="0.2">
      <c r="S6787" s="58">
        <v>3.6475457760226431</v>
      </c>
      <c r="T6787" s="58">
        <v>5.8051894319540684</v>
      </c>
      <c r="U6787" s="58">
        <v>3.4297410315140211</v>
      </c>
      <c r="V6787" s="58">
        <v>5.3269627002344899</v>
      </c>
      <c r="W6787" s="58">
        <v>0.83196495345603416</v>
      </c>
      <c r="X6787" s="58">
        <v>0.5336351821085934</v>
      </c>
      <c r="Y6787" s="58">
        <v>0.84001118632177607</v>
      </c>
      <c r="Z6787" s="58">
        <v>0.92025699123522287</v>
      </c>
    </row>
    <row r="6788" spans="19:26" x14ac:dyDescent="0.2">
      <c r="S6788" s="58">
        <v>5.792077993347907</v>
      </c>
      <c r="T6788" s="58">
        <v>12.453644149369806</v>
      </c>
      <c r="U6788" s="58">
        <v>5.0292562610457825</v>
      </c>
      <c r="V6788" s="58">
        <v>11.017883453919607</v>
      </c>
      <c r="W6788" s="58">
        <v>0.72389607875501194</v>
      </c>
      <c r="X6788" s="58">
        <v>0.69791040936455817</v>
      </c>
      <c r="Y6788" s="58">
        <v>0.8648859103449853</v>
      </c>
      <c r="Z6788" s="58">
        <v>0.91974465930578786</v>
      </c>
    </row>
    <row r="6789" spans="19:26" x14ac:dyDescent="0.2">
      <c r="S6789" s="58">
        <v>4.5270139840022372</v>
      </c>
      <c r="T6789" s="58">
        <v>8.9407146252705729</v>
      </c>
      <c r="U6789" s="58">
        <v>4.6628335170121673</v>
      </c>
      <c r="V6789" s="58">
        <v>8.2702133832980191</v>
      </c>
      <c r="W6789" s="58">
        <v>0.78385178371296016</v>
      </c>
      <c r="X6789" s="58">
        <v>0.73893407133549205</v>
      </c>
      <c r="Y6789" s="58">
        <v>0.77854633354512726</v>
      </c>
      <c r="Z6789" s="58">
        <v>0.91402105940533829</v>
      </c>
    </row>
    <row r="6790" spans="19:26" x14ac:dyDescent="0.2">
      <c r="S6790" s="58">
        <v>3.4302007762379478</v>
      </c>
      <c r="T6790" s="58">
        <v>5.3204097753310302</v>
      </c>
      <c r="U6790" s="58">
        <v>3.7658836955160813</v>
      </c>
      <c r="V6790" s="58">
        <v>6.8501609698783215</v>
      </c>
      <c r="W6790" s="58">
        <v>0.77047343776161137</v>
      </c>
      <c r="X6790" s="58">
        <v>0.70135028709901914</v>
      </c>
      <c r="Y6790" s="58">
        <v>0.77134628038271846</v>
      </c>
      <c r="Z6790" s="58">
        <v>0.94041755039152319</v>
      </c>
    </row>
    <row r="6791" spans="19:26" x14ac:dyDescent="0.2">
      <c r="S6791" s="58">
        <v>3.1095207500942208</v>
      </c>
      <c r="T6791" s="58">
        <v>4.5347499955525095</v>
      </c>
      <c r="U6791" s="58">
        <v>3.0600102788972805</v>
      </c>
      <c r="V6791" s="58">
        <v>3.2392863910088758</v>
      </c>
      <c r="W6791" s="58">
        <v>0.81799371987615888</v>
      </c>
      <c r="X6791" s="58">
        <v>0.62322058847872031</v>
      </c>
      <c r="Y6791" s="58">
        <v>0.80302427703511414</v>
      </c>
      <c r="Z6791" s="58">
        <v>0.94134412708761661</v>
      </c>
    </row>
    <row r="6792" spans="19:26" x14ac:dyDescent="0.2">
      <c r="S6792" s="58">
        <v>3.8326673747717299</v>
      </c>
      <c r="T6792" s="58">
        <v>6.0847570520767524</v>
      </c>
      <c r="U6792" s="58">
        <v>4.1894009130801049</v>
      </c>
      <c r="V6792" s="58">
        <v>5.6450092303592809</v>
      </c>
      <c r="W6792" s="58">
        <v>0.76207415753404439</v>
      </c>
      <c r="X6792" s="58">
        <v>0.59593613112053079</v>
      </c>
      <c r="Y6792" s="58">
        <v>0.84063984594579666</v>
      </c>
      <c r="Z6792" s="58">
        <v>0.93800350683063882</v>
      </c>
    </row>
    <row r="6793" spans="19:26" x14ac:dyDescent="0.2">
      <c r="S6793" s="58">
        <v>5.3552215821117448</v>
      </c>
      <c r="T6793" s="58">
        <v>12.717652661799423</v>
      </c>
      <c r="U6793" s="58">
        <v>5.556257403725434</v>
      </c>
      <c r="V6793" s="58">
        <v>12.001921972841968</v>
      </c>
      <c r="W6793" s="58">
        <v>0.812998182168851</v>
      </c>
      <c r="X6793" s="58">
        <v>0.55212047332388958</v>
      </c>
      <c r="Y6793" s="58">
        <v>0.81982725585511518</v>
      </c>
      <c r="Z6793" s="58">
        <v>0.89299894422136861</v>
      </c>
    </row>
    <row r="6794" spans="19:26" x14ac:dyDescent="0.2">
      <c r="S6794" s="58">
        <v>4.6373361892988356</v>
      </c>
      <c r="T6794" s="58">
        <v>8.6153812135568426</v>
      </c>
      <c r="U6794" s="58">
        <v>5.0531340156646056</v>
      </c>
      <c r="V6794" s="58">
        <v>8.9358103645463167</v>
      </c>
      <c r="W6794" s="58">
        <v>0.76944025654990045</v>
      </c>
      <c r="X6794" s="58">
        <v>0.66706628540035307</v>
      </c>
      <c r="Y6794" s="58">
        <v>0.83982149432015529</v>
      </c>
      <c r="Z6794" s="58">
        <v>0.92378994634623202</v>
      </c>
    </row>
    <row r="6795" spans="19:26" x14ac:dyDescent="0.2">
      <c r="S6795" s="58">
        <v>8.4729880449102275</v>
      </c>
      <c r="T6795" s="58">
        <v>27.602665905554904</v>
      </c>
      <c r="U6795" s="58">
        <v>8.6871965114310239</v>
      </c>
      <c r="V6795" s="58">
        <v>36.111946849604138</v>
      </c>
      <c r="W6795" s="58">
        <v>0.67120865496302129</v>
      </c>
      <c r="X6795" s="58">
        <v>0.67696287200305671</v>
      </c>
      <c r="Y6795" s="58">
        <v>0.88437344670399409</v>
      </c>
      <c r="Z6795" s="58">
        <v>0.89796548283758626</v>
      </c>
    </row>
    <row r="6796" spans="19:26" x14ac:dyDescent="0.2">
      <c r="S6796" s="58">
        <v>3.1653434835360343</v>
      </c>
      <c r="T6796" s="58">
        <v>4.6626644431347257</v>
      </c>
      <c r="U6796" s="58">
        <v>3.3140692298934864</v>
      </c>
      <c r="V6796" s="58">
        <v>4.229473338155409</v>
      </c>
      <c r="W6796" s="58">
        <v>0.85669231262987433</v>
      </c>
      <c r="X6796" s="58">
        <v>0.66878783653816765</v>
      </c>
      <c r="Y6796" s="58">
        <v>0.8298229599078828</v>
      </c>
      <c r="Z6796" s="58">
        <v>0.94616144803947888</v>
      </c>
    </row>
    <row r="6797" spans="19:26" x14ac:dyDescent="0.2">
      <c r="S6797" s="58">
        <v>4.5645133066254058</v>
      </c>
      <c r="T6797" s="58">
        <v>8.450188673222458</v>
      </c>
      <c r="U6797" s="58">
        <v>4.6522507922770142</v>
      </c>
      <c r="V6797" s="58">
        <v>6.9174728371536363</v>
      </c>
      <c r="W6797" s="58">
        <v>0.77552431263849442</v>
      </c>
      <c r="X6797" s="58">
        <v>0.67126879877748458</v>
      </c>
      <c r="Y6797" s="58">
        <v>0.83417779939337222</v>
      </c>
      <c r="Z6797" s="58">
        <v>0.92316936262742422</v>
      </c>
    </row>
    <row r="6798" spans="19:26" x14ac:dyDescent="0.2">
      <c r="S6798" s="58">
        <v>3.9500467601284455</v>
      </c>
      <c r="T6798" s="58">
        <v>6.6100182405886345</v>
      </c>
      <c r="U6798" s="58">
        <v>3.9628072429200611</v>
      </c>
      <c r="V6798" s="58">
        <v>6.6539311939605756</v>
      </c>
      <c r="W6798" s="58">
        <v>0.82311877950461976</v>
      </c>
      <c r="X6798" s="58">
        <v>0.58199311516039287</v>
      </c>
      <c r="Y6798" s="58">
        <v>0.84648651119487162</v>
      </c>
      <c r="Z6798" s="58">
        <v>0.92176732475321455</v>
      </c>
    </row>
    <row r="6799" spans="19:26" x14ac:dyDescent="0.2">
      <c r="S6799" s="58">
        <v>4.9398004329707721</v>
      </c>
      <c r="T6799" s="58">
        <v>10.899771362781669</v>
      </c>
      <c r="U6799" s="58">
        <v>4.5610105035120743</v>
      </c>
      <c r="V6799" s="58">
        <v>9.8302923315619797</v>
      </c>
      <c r="W6799" s="58">
        <v>0.7918159526580707</v>
      </c>
      <c r="X6799" s="58">
        <v>0.60769026863173392</v>
      </c>
      <c r="Y6799" s="58">
        <v>0.78113681141222469</v>
      </c>
      <c r="Z6799" s="58">
        <v>0.8976832414370024</v>
      </c>
    </row>
    <row r="6800" spans="19:26" x14ac:dyDescent="0.2">
      <c r="S6800" s="58">
        <v>4.2297197439426091</v>
      </c>
      <c r="T6800" s="58">
        <v>7.5044014084692874</v>
      </c>
      <c r="U6800" s="58">
        <v>4.82244452283435</v>
      </c>
      <c r="V6800" s="58">
        <v>7.059868247065074</v>
      </c>
      <c r="W6800" s="58">
        <v>0.79353570177224164</v>
      </c>
      <c r="X6800" s="58">
        <v>0.66155344105308522</v>
      </c>
      <c r="Y6800" s="58">
        <v>0.82137758656259507</v>
      </c>
      <c r="Z6800" s="58">
        <v>0.92319979131258978</v>
      </c>
    </row>
    <row r="6801" spans="19:26" x14ac:dyDescent="0.2">
      <c r="S6801" s="58">
        <v>4.1546199393980041</v>
      </c>
      <c r="T6801" s="58">
        <v>6.9253734892964891</v>
      </c>
      <c r="U6801" s="58">
        <v>3.7088702221871301</v>
      </c>
      <c r="V6801" s="58">
        <v>6.9526979599002665</v>
      </c>
      <c r="W6801" s="58">
        <v>0.74751712207449128</v>
      </c>
      <c r="X6801" s="58">
        <v>0.61423282307113536</v>
      </c>
      <c r="Y6801" s="58">
        <v>0.8383034547964624</v>
      </c>
      <c r="Z6801" s="58">
        <v>0.934512581383806</v>
      </c>
    </row>
    <row r="6802" spans="19:26" x14ac:dyDescent="0.2">
      <c r="S6802" s="58">
        <v>3.8611330524601377</v>
      </c>
      <c r="T6802" s="58">
        <v>6.2161220183481349</v>
      </c>
      <c r="U6802" s="58">
        <v>3.8769103414294279</v>
      </c>
      <c r="V6802" s="58">
        <v>7.6658918610909694</v>
      </c>
      <c r="W6802" s="58">
        <v>0.74339753111317886</v>
      </c>
      <c r="X6802" s="58">
        <v>0.60501815169356621</v>
      </c>
      <c r="Y6802" s="58">
        <v>0.81157200201698276</v>
      </c>
      <c r="Z6802" s="58">
        <v>0.93473380203794731</v>
      </c>
    </row>
    <row r="6803" spans="19:26" x14ac:dyDescent="0.2">
      <c r="S6803" s="58">
        <v>3.820001416118239</v>
      </c>
      <c r="T6803" s="58">
        <v>6.3464839120638743</v>
      </c>
      <c r="U6803" s="58">
        <v>3.8760166677803105</v>
      </c>
      <c r="V6803" s="58">
        <v>5.8120544851774163</v>
      </c>
      <c r="W6803" s="58">
        <v>0.84178411234045958</v>
      </c>
      <c r="X6803" s="58">
        <v>0.6962799022423628</v>
      </c>
      <c r="Y6803" s="58">
        <v>0.83353438175549577</v>
      </c>
      <c r="Z6803" s="58">
        <v>0.9316916115018018</v>
      </c>
    </row>
    <row r="6804" spans="19:26" x14ac:dyDescent="0.2">
      <c r="S6804" s="58">
        <v>5.6211369202409953</v>
      </c>
      <c r="T6804" s="58">
        <v>12.992524576064763</v>
      </c>
      <c r="U6804" s="58">
        <v>5.7828159518515854</v>
      </c>
      <c r="V6804" s="58">
        <v>14.298798619845497</v>
      </c>
      <c r="W6804" s="58">
        <v>0.7528496028533348</v>
      </c>
      <c r="X6804" s="58">
        <v>0.78857011291958967</v>
      </c>
      <c r="Y6804" s="58">
        <v>0.82643923199897085</v>
      </c>
      <c r="Z6804" s="58">
        <v>0.91378853924180414</v>
      </c>
    </row>
    <row r="6805" spans="19:26" x14ac:dyDescent="0.2">
      <c r="S6805" s="58">
        <v>3.5184461586847084</v>
      </c>
      <c r="T6805" s="58">
        <v>5.3355592874989242</v>
      </c>
      <c r="U6805" s="58">
        <v>3.8574803176122376</v>
      </c>
      <c r="V6805" s="58">
        <v>4.909567921110666</v>
      </c>
      <c r="W6805" s="58">
        <v>0.78833867634256327</v>
      </c>
      <c r="X6805" s="58">
        <v>0.65701539268402143</v>
      </c>
      <c r="Y6805" s="58">
        <v>0.8491128798609423</v>
      </c>
      <c r="Z6805" s="58">
        <v>0.95361883130112601</v>
      </c>
    </row>
    <row r="6806" spans="19:26" x14ac:dyDescent="0.2">
      <c r="S6806" s="58">
        <v>4.3808199195786548</v>
      </c>
      <c r="T6806" s="58">
        <v>7.725532314165787</v>
      </c>
      <c r="U6806" s="58">
        <v>3.3825999015646895</v>
      </c>
      <c r="V6806" s="58">
        <v>6.2088561522552066</v>
      </c>
      <c r="W6806" s="58">
        <v>0.76895829528076953</v>
      </c>
      <c r="X6806" s="58">
        <v>0.62803230065130222</v>
      </c>
      <c r="Y6806" s="58">
        <v>0.84084018413649209</v>
      </c>
      <c r="Z6806" s="58">
        <v>0.92593375131976896</v>
      </c>
    </row>
    <row r="6807" spans="19:26" x14ac:dyDescent="0.2">
      <c r="S6807" s="58">
        <v>2.8733797262109402</v>
      </c>
      <c r="T6807" s="58">
        <v>4.009855770546797</v>
      </c>
      <c r="U6807" s="58">
        <v>2.8775896100811038</v>
      </c>
      <c r="V6807" s="58">
        <v>4.3736815617131004</v>
      </c>
      <c r="W6807" s="58">
        <v>0.85263121152148347</v>
      </c>
      <c r="X6807" s="58">
        <v>0.6374645961759744</v>
      </c>
      <c r="Y6807" s="58">
        <v>0.82738414821439898</v>
      </c>
      <c r="Z6807" s="58">
        <v>0.95356723598826798</v>
      </c>
    </row>
    <row r="6808" spans="19:26" x14ac:dyDescent="0.2">
      <c r="S6808" s="58">
        <v>4.5546223322392994</v>
      </c>
      <c r="T6808" s="58">
        <v>8.1237597438467848</v>
      </c>
      <c r="U6808" s="58">
        <v>4.7216504078661368</v>
      </c>
      <c r="V6808" s="58">
        <v>9.4186630420826845</v>
      </c>
      <c r="W6808" s="58">
        <v>0.76793297458311605</v>
      </c>
      <c r="X6808" s="58">
        <v>0.63018106688070619</v>
      </c>
      <c r="Y6808" s="58">
        <v>0.86386195183606229</v>
      </c>
      <c r="Z6808" s="58">
        <v>0.92793779577787017</v>
      </c>
    </row>
    <row r="6809" spans="19:26" x14ac:dyDescent="0.2">
      <c r="S6809" s="58">
        <v>4.6487823086579798</v>
      </c>
      <c r="T6809" s="58">
        <v>8.5414092835561952</v>
      </c>
      <c r="U6809" s="58">
        <v>5.9018106086259818</v>
      </c>
      <c r="V6809" s="58">
        <v>8.3886877630897221</v>
      </c>
      <c r="W6809" s="58">
        <v>0.7266446226223281</v>
      </c>
      <c r="X6809" s="58">
        <v>0.70312862410633947</v>
      </c>
      <c r="Y6809" s="58">
        <v>0.81365667851897039</v>
      </c>
      <c r="Z6809" s="58">
        <v>0.93067776208711839</v>
      </c>
    </row>
    <row r="6810" spans="19:26" x14ac:dyDescent="0.2">
      <c r="S6810" s="58">
        <v>4.7752030484746371</v>
      </c>
      <c r="T6810" s="58">
        <v>10.335593636561299</v>
      </c>
      <c r="U6810" s="58">
        <v>4.0793779988906431</v>
      </c>
      <c r="V6810" s="58">
        <v>11.303499184408995</v>
      </c>
      <c r="W6810" s="58">
        <v>0.82459335807418288</v>
      </c>
      <c r="X6810" s="58">
        <v>0.65651281759774704</v>
      </c>
      <c r="Y6810" s="58">
        <v>0.78553498619047801</v>
      </c>
      <c r="Z6810" s="58">
        <v>0.90004573794529363</v>
      </c>
    </row>
    <row r="6811" spans="19:26" x14ac:dyDescent="0.2">
      <c r="S6811" s="58">
        <v>3.8597240254981733</v>
      </c>
      <c r="T6811" s="58">
        <v>6.5505468312992203</v>
      </c>
      <c r="U6811" s="58">
        <v>3.9298113940966255</v>
      </c>
      <c r="V6811" s="58">
        <v>6.2014032276998678</v>
      </c>
      <c r="W6811" s="58">
        <v>0.85649622078321141</v>
      </c>
      <c r="X6811" s="58">
        <v>0.69366303953193265</v>
      </c>
      <c r="Y6811" s="58">
        <v>0.82541406261461669</v>
      </c>
      <c r="Z6811" s="58">
        <v>0.92561275916924346</v>
      </c>
    </row>
    <row r="6812" spans="19:26" x14ac:dyDescent="0.2">
      <c r="S6812" s="58">
        <v>3.3306864361994655</v>
      </c>
      <c r="T6812" s="58">
        <v>4.9060270421853547</v>
      </c>
      <c r="U6812" s="58">
        <v>3.3943759452167503</v>
      </c>
      <c r="V6812" s="58">
        <v>5.4099887512146827</v>
      </c>
      <c r="W6812" s="58">
        <v>0.78805048864114946</v>
      </c>
      <c r="X6812" s="58">
        <v>0.62250328220644968</v>
      </c>
      <c r="Y6812" s="58">
        <v>0.84270873699247162</v>
      </c>
      <c r="Z6812" s="58">
        <v>0.95319010365495349</v>
      </c>
    </row>
    <row r="6813" spans="19:26" x14ac:dyDescent="0.2">
      <c r="S6813" s="58">
        <v>3.8018806232519062</v>
      </c>
      <c r="T6813" s="58">
        <v>5.9881917726257754</v>
      </c>
      <c r="U6813" s="58">
        <v>3.9654884370464041</v>
      </c>
      <c r="V6813" s="58">
        <v>6.0104869340305962</v>
      </c>
      <c r="W6813" s="58">
        <v>0.76828799839485906</v>
      </c>
      <c r="X6813" s="58">
        <v>0.53618811557580504</v>
      </c>
      <c r="Y6813" s="58">
        <v>0.8503217207792434</v>
      </c>
      <c r="Z6813" s="58">
        <v>0.93098365824401819</v>
      </c>
    </row>
    <row r="6814" spans="19:26" x14ac:dyDescent="0.2">
      <c r="S6814" s="58">
        <v>5.4139435416918102</v>
      </c>
      <c r="T6814" s="58">
        <v>11.239292808939854</v>
      </c>
      <c r="U6814" s="58">
        <v>5.1712326424457329</v>
      </c>
      <c r="V6814" s="58">
        <v>11.031862472404347</v>
      </c>
      <c r="W6814" s="58">
        <v>0.71026913149062398</v>
      </c>
      <c r="X6814" s="58">
        <v>0.59253749530542166</v>
      </c>
      <c r="Y6814" s="58">
        <v>0.82229813848956435</v>
      </c>
      <c r="Z6814" s="58">
        <v>0.91054541701374725</v>
      </c>
    </row>
    <row r="6815" spans="19:26" x14ac:dyDescent="0.2">
      <c r="S6815" s="58">
        <v>3.7225210860112963</v>
      </c>
      <c r="T6815" s="58">
        <v>6.1016620339911531</v>
      </c>
      <c r="U6815" s="58">
        <v>3.9031026527641051</v>
      </c>
      <c r="V6815" s="58">
        <v>8.1000964295259017</v>
      </c>
      <c r="W6815" s="58">
        <v>0.82045439784246454</v>
      </c>
      <c r="X6815" s="58">
        <v>0.74671925295369634</v>
      </c>
      <c r="Y6815" s="58">
        <v>0.80974349721728056</v>
      </c>
      <c r="Z6815" s="58">
        <v>0.93762976550222144</v>
      </c>
    </row>
    <row r="6816" spans="19:26" x14ac:dyDescent="0.2">
      <c r="S6816" s="58">
        <v>4.8336019816879796</v>
      </c>
      <c r="T6816" s="58">
        <v>8.7308841329266436</v>
      </c>
      <c r="U6816" s="58">
        <v>4.8754288516876043</v>
      </c>
      <c r="V6816" s="58">
        <v>9.0658682507869042</v>
      </c>
      <c r="W6816" s="58">
        <v>0.71375123822793085</v>
      </c>
      <c r="X6816" s="58">
        <v>0.63409800742027511</v>
      </c>
      <c r="Y6816" s="58">
        <v>0.84793830929956648</v>
      </c>
      <c r="Z6816" s="58">
        <v>0.93197408201450183</v>
      </c>
    </row>
    <row r="6817" spans="19:26" x14ac:dyDescent="0.2">
      <c r="S6817" s="58">
        <v>4.8429175814147039</v>
      </c>
      <c r="T6817" s="58">
        <v>8.8804084375730952</v>
      </c>
      <c r="U6817" s="58">
        <v>4.4442768577435698</v>
      </c>
      <c r="V6817" s="58">
        <v>6.7794395275130626</v>
      </c>
      <c r="W6817" s="58">
        <v>0.76826946450935618</v>
      </c>
      <c r="X6817" s="58">
        <v>0.64803848928701213</v>
      </c>
      <c r="Y6817" s="58">
        <v>0.89232591701244057</v>
      </c>
      <c r="Z6817" s="58">
        <v>0.92992234915987781</v>
      </c>
    </row>
    <row r="6818" spans="19:26" x14ac:dyDescent="0.2">
      <c r="S6818" s="58">
        <v>3.6673025917714939</v>
      </c>
      <c r="T6818" s="58">
        <v>5.9679615736422313</v>
      </c>
      <c r="U6818" s="58">
        <v>3.6537835779965055</v>
      </c>
      <c r="V6818" s="58">
        <v>6.2707944249967413</v>
      </c>
      <c r="W6818" s="58">
        <v>0.84625122640474248</v>
      </c>
      <c r="X6818" s="58">
        <v>0.69115025615398196</v>
      </c>
      <c r="Y6818" s="58">
        <v>0.82109140583202611</v>
      </c>
      <c r="Z6818" s="58">
        <v>0.93140951129569194</v>
      </c>
    </row>
    <row r="6819" spans="19:26" x14ac:dyDescent="0.2">
      <c r="S6819" s="58">
        <v>3.6594458995788508</v>
      </c>
      <c r="T6819" s="58">
        <v>5.5469785500793254</v>
      </c>
      <c r="U6819" s="58">
        <v>3.3740890562616723</v>
      </c>
      <c r="V6819" s="58">
        <v>5.453738271063675</v>
      </c>
      <c r="W6819" s="58">
        <v>0.73056667298625222</v>
      </c>
      <c r="X6819" s="58">
        <v>0.55349979690916251</v>
      </c>
      <c r="Y6819" s="58">
        <v>0.83876485466673911</v>
      </c>
      <c r="Z6819" s="58">
        <v>0.94485701530351129</v>
      </c>
    </row>
    <row r="6820" spans="19:26" x14ac:dyDescent="0.2">
      <c r="S6820" s="58">
        <v>5.9415582043589179</v>
      </c>
      <c r="T6820" s="58">
        <v>14.301008562454111</v>
      </c>
      <c r="U6820" s="58">
        <v>6.7686590657947789</v>
      </c>
      <c r="V6820" s="58">
        <v>18.176023295253106</v>
      </c>
      <c r="W6820" s="58">
        <v>0.72421725321072794</v>
      </c>
      <c r="X6820" s="58">
        <v>0.67550310500175359</v>
      </c>
      <c r="Y6820" s="58">
        <v>0.82040706089343507</v>
      </c>
      <c r="Z6820" s="58">
        <v>0.9053564292002263</v>
      </c>
    </row>
    <row r="6821" spans="19:26" x14ac:dyDescent="0.2">
      <c r="S6821" s="58">
        <v>3.6196492979310593</v>
      </c>
      <c r="T6821" s="58">
        <v>5.6743359087209919</v>
      </c>
      <c r="U6821" s="58">
        <v>4.356359296902073</v>
      </c>
      <c r="V6821" s="58">
        <v>6.4240002090467474</v>
      </c>
      <c r="W6821" s="58">
        <v>0.8013011834539252</v>
      </c>
      <c r="X6821" s="58">
        <v>0.50913435289040221</v>
      </c>
      <c r="Y6821" s="58">
        <v>0.83303344425796966</v>
      </c>
      <c r="Z6821" s="58">
        <v>0.9211744506498406</v>
      </c>
    </row>
    <row r="6822" spans="19:26" x14ac:dyDescent="0.2">
      <c r="S6822" s="58">
        <v>3.1740879312891241</v>
      </c>
      <c r="T6822" s="58">
        <v>4.5696389963160158</v>
      </c>
      <c r="U6822" s="58">
        <v>3.0569539501434519</v>
      </c>
      <c r="V6822" s="58">
        <v>4.3107162416433296</v>
      </c>
      <c r="W6822" s="58">
        <v>0.79209929416662572</v>
      </c>
      <c r="X6822" s="58">
        <v>0.59763357157997821</v>
      </c>
      <c r="Y6822" s="58">
        <v>0.83775065854860142</v>
      </c>
      <c r="Z6822" s="58">
        <v>0.95235459235358633</v>
      </c>
    </row>
    <row r="6823" spans="19:26" x14ac:dyDescent="0.2">
      <c r="S6823" s="58">
        <v>5.3912709189666685</v>
      </c>
      <c r="T6823" s="58">
        <v>12.848734566829224</v>
      </c>
      <c r="U6823" s="58">
        <v>4.6073872582263267</v>
      </c>
      <c r="V6823" s="58">
        <v>13.446583057848947</v>
      </c>
      <c r="W6823" s="58">
        <v>0.77459394972812756</v>
      </c>
      <c r="X6823" s="58">
        <v>0.76902674251729441</v>
      </c>
      <c r="Y6823" s="58">
        <v>0.79553742379948289</v>
      </c>
      <c r="Z6823" s="58">
        <v>0.90540328995934716</v>
      </c>
    </row>
    <row r="6824" spans="19:26" x14ac:dyDescent="0.2">
      <c r="S6824" s="58">
        <v>4.1877341709079241</v>
      </c>
      <c r="T6824" s="58">
        <v>6.9209525030685564</v>
      </c>
      <c r="U6824" s="58">
        <v>4.1924874455162229</v>
      </c>
      <c r="V6824" s="58">
        <v>5.6568456442438109</v>
      </c>
      <c r="W6824" s="58">
        <v>0.71886497122897575</v>
      </c>
      <c r="X6824" s="58">
        <v>0.57551038482521433</v>
      </c>
      <c r="Y6824" s="58">
        <v>0.8283604896843364</v>
      </c>
      <c r="Z6824" s="58">
        <v>0.93327597005628338</v>
      </c>
    </row>
    <row r="6825" spans="19:26" x14ac:dyDescent="0.2">
      <c r="S6825" s="58">
        <v>5.8623344013851604</v>
      </c>
      <c r="T6825" s="58">
        <v>15.744285599199932</v>
      </c>
      <c r="U6825" s="58">
        <v>6.004346538682074</v>
      </c>
      <c r="V6825" s="58">
        <v>13.742117159250093</v>
      </c>
      <c r="W6825" s="58">
        <v>0.72963925040910427</v>
      </c>
      <c r="X6825" s="58">
        <v>0.54618815501868512</v>
      </c>
      <c r="Y6825" s="58">
        <v>0.77034711679828971</v>
      </c>
      <c r="Z6825" s="58">
        <v>0.88911858094060914</v>
      </c>
    </row>
    <row r="6826" spans="19:26" x14ac:dyDescent="0.2">
      <c r="S6826" s="58">
        <v>5.3243756915888767</v>
      </c>
      <c r="T6826" s="58">
        <v>10.658988606117035</v>
      </c>
      <c r="U6826" s="58">
        <v>5.1589239391804549</v>
      </c>
      <c r="V6826" s="58">
        <v>9.4949368655986213</v>
      </c>
      <c r="W6826" s="58">
        <v>0.73524426786488761</v>
      </c>
      <c r="X6826" s="58">
        <v>0.80772301929181611</v>
      </c>
      <c r="Y6826" s="58">
        <v>0.86097733697627232</v>
      </c>
      <c r="Z6826" s="58">
        <v>0.93609088125286033</v>
      </c>
    </row>
    <row r="6827" spans="19:26" x14ac:dyDescent="0.2">
      <c r="S6827" s="58">
        <v>3.8869469082904065</v>
      </c>
      <c r="T6827" s="58">
        <v>6.4447642550470716</v>
      </c>
      <c r="U6827" s="58">
        <v>4.1273354656759622</v>
      </c>
      <c r="V6827" s="58">
        <v>7.1975922237013803</v>
      </c>
      <c r="W6827" s="58">
        <v>0.74737035078616898</v>
      </c>
      <c r="X6827" s="58">
        <v>0.75607615175873244</v>
      </c>
      <c r="Y6827" s="58">
        <v>0.78450440361249318</v>
      </c>
      <c r="Z6827" s="58">
        <v>0.94277495807976786</v>
      </c>
    </row>
    <row r="6828" spans="19:26" x14ac:dyDescent="0.2">
      <c r="S6828" s="58">
        <v>4.1591098398868835</v>
      </c>
      <c r="T6828" s="58">
        <v>6.9292659077269372</v>
      </c>
      <c r="U6828" s="58">
        <v>4.4438687615139809</v>
      </c>
      <c r="V6828" s="58">
        <v>6.9948611254899857</v>
      </c>
      <c r="W6828" s="58">
        <v>0.75922262058868162</v>
      </c>
      <c r="X6828" s="58">
        <v>0.6153242521570248</v>
      </c>
      <c r="Y6828" s="58">
        <v>0.85098624643943421</v>
      </c>
      <c r="Z6828" s="58">
        <v>0.93500703663231099</v>
      </c>
    </row>
    <row r="6829" spans="19:26" x14ac:dyDescent="0.2">
      <c r="S6829" s="58">
        <v>4.6594402270591795</v>
      </c>
      <c r="T6829" s="58">
        <v>9.5589486029434152</v>
      </c>
      <c r="U6829" s="58">
        <v>5.385054305570022</v>
      </c>
      <c r="V6829" s="58">
        <v>10.656110370636888</v>
      </c>
      <c r="W6829" s="58">
        <v>0.80843148807959841</v>
      </c>
      <c r="X6829" s="58">
        <v>0.78895018279240192</v>
      </c>
      <c r="Y6829" s="58">
        <v>0.79105783411580055</v>
      </c>
      <c r="Z6829" s="58">
        <v>0.91387028133153525</v>
      </c>
    </row>
    <row r="6830" spans="19:26" x14ac:dyDescent="0.2">
      <c r="S6830" s="58">
        <v>4.8620913994608808</v>
      </c>
      <c r="T6830" s="58">
        <v>10.208918126186086</v>
      </c>
      <c r="U6830" s="58">
        <v>4.4000243282124716</v>
      </c>
      <c r="V6830" s="58">
        <v>8.940031855290739</v>
      </c>
      <c r="W6830" s="58">
        <v>0.77886760053198689</v>
      </c>
      <c r="X6830" s="58">
        <v>0.73903590106954686</v>
      </c>
      <c r="Y6830" s="58">
        <v>0.79056889927267959</v>
      </c>
      <c r="Z6830" s="58">
        <v>0.91118716775693165</v>
      </c>
    </row>
    <row r="6831" spans="19:26" x14ac:dyDescent="0.2">
      <c r="S6831" s="58">
        <v>6.1364685370166905</v>
      </c>
      <c r="T6831" s="58">
        <v>19.142198036681243</v>
      </c>
      <c r="U6831" s="58">
        <v>6.4738405484172956</v>
      </c>
      <c r="V6831" s="58">
        <v>21.179735807959492</v>
      </c>
      <c r="W6831" s="58">
        <v>0.82788897705496656</v>
      </c>
      <c r="X6831" s="58">
        <v>0.62531333526810506</v>
      </c>
      <c r="Y6831" s="58">
        <v>0.82107246336882356</v>
      </c>
      <c r="Z6831" s="58">
        <v>0.88711284745937102</v>
      </c>
    </row>
    <row r="6832" spans="19:26" x14ac:dyDescent="0.2">
      <c r="S6832" s="58">
        <v>5.2164287055559386</v>
      </c>
      <c r="T6832" s="58">
        <v>11.850669797274065</v>
      </c>
      <c r="U6832" s="58">
        <v>6.1047487990529961</v>
      </c>
      <c r="V6832" s="58">
        <v>14.586608661775063</v>
      </c>
      <c r="W6832" s="58">
        <v>0.8304352434812784</v>
      </c>
      <c r="X6832" s="58">
        <v>0.64581882590218576</v>
      </c>
      <c r="Y6832" s="58">
        <v>0.83627075618700875</v>
      </c>
      <c r="Z6832" s="58">
        <v>0.90086993438228591</v>
      </c>
    </row>
    <row r="6833" spans="19:26" x14ac:dyDescent="0.2">
      <c r="S6833" s="58">
        <v>5.3447976193748863</v>
      </c>
      <c r="T6833" s="58">
        <v>12.874581038219606</v>
      </c>
      <c r="U6833" s="58">
        <v>5.3273725140474308</v>
      </c>
      <c r="V6833" s="58">
        <v>10.204113927685615</v>
      </c>
      <c r="W6833" s="58">
        <v>0.79314753475132216</v>
      </c>
      <c r="X6833" s="58">
        <v>0.64064351523458241</v>
      </c>
      <c r="Y6833" s="58">
        <v>0.79653490467967458</v>
      </c>
      <c r="Z6833" s="58">
        <v>0.89663003826855325</v>
      </c>
    </row>
    <row r="6834" spans="19:26" x14ac:dyDescent="0.2">
      <c r="S6834" s="58">
        <v>4.1461893238261496</v>
      </c>
      <c r="T6834" s="58">
        <v>7.3495834180620205</v>
      </c>
      <c r="U6834" s="58">
        <v>3.9151496287218488</v>
      </c>
      <c r="V6834" s="58">
        <v>7.0783892041324972</v>
      </c>
      <c r="W6834" s="58">
        <v>0.78357461537246809</v>
      </c>
      <c r="X6834" s="58">
        <v>0.67257922705462025</v>
      </c>
      <c r="Y6834" s="58">
        <v>0.79645069825106896</v>
      </c>
      <c r="Z6834" s="58">
        <v>0.92171471956569373</v>
      </c>
    </row>
    <row r="6835" spans="19:26" x14ac:dyDescent="0.2">
      <c r="S6835" s="58">
        <v>3.3936191067942549</v>
      </c>
      <c r="T6835" s="58">
        <v>5.1010593615881614</v>
      </c>
      <c r="U6835" s="58">
        <v>3.3855937989760378</v>
      </c>
      <c r="V6835" s="58">
        <v>5.4337071657312128</v>
      </c>
      <c r="W6835" s="58">
        <v>0.79899231022724004</v>
      </c>
      <c r="X6835" s="58">
        <v>0.61735880544679989</v>
      </c>
      <c r="Y6835" s="58">
        <v>0.83293432358863251</v>
      </c>
      <c r="Z6835" s="58">
        <v>0.94402762855028</v>
      </c>
    </row>
    <row r="6836" spans="19:26" x14ac:dyDescent="0.2">
      <c r="S6836" s="58">
        <v>4.8460199883018644</v>
      </c>
      <c r="T6836" s="58">
        <v>9.6182669525842339</v>
      </c>
      <c r="U6836" s="58">
        <v>4.3631901715356847</v>
      </c>
      <c r="V6836" s="58">
        <v>8.2099583577982678</v>
      </c>
      <c r="W6836" s="58">
        <v>0.83942833241754189</v>
      </c>
      <c r="X6836" s="58">
        <v>0.68799398235594822</v>
      </c>
      <c r="Y6836" s="58">
        <v>0.87838454147081513</v>
      </c>
      <c r="Z6836" s="58">
        <v>0.91664759831682319</v>
      </c>
    </row>
    <row r="6837" spans="19:26" x14ac:dyDescent="0.2">
      <c r="S6837" s="58">
        <v>2.5948672433546203</v>
      </c>
      <c r="T6837" s="58">
        <v>3.4663353671601191</v>
      </c>
      <c r="U6837" s="58">
        <v>2.7041416505393721</v>
      </c>
      <c r="V6837" s="58">
        <v>3.671604813394056</v>
      </c>
      <c r="W6837" s="58">
        <v>0.86157734962452026</v>
      </c>
      <c r="X6837" s="58">
        <v>0.60758519220387264</v>
      </c>
      <c r="Y6837" s="58">
        <v>0.81175701746114692</v>
      </c>
      <c r="Z6837" s="58">
        <v>0.95391132976996396</v>
      </c>
    </row>
    <row r="6838" spans="19:26" x14ac:dyDescent="0.2">
      <c r="S6838" s="58">
        <v>5.091720333819449</v>
      </c>
      <c r="T6838" s="58">
        <v>11.488718897757334</v>
      </c>
      <c r="U6838" s="58">
        <v>5.3853432035797235</v>
      </c>
      <c r="V6838" s="58">
        <v>12.853135406281009</v>
      </c>
      <c r="W6838" s="58">
        <v>0.78963545225074983</v>
      </c>
      <c r="X6838" s="58">
        <v>0.75572299236102847</v>
      </c>
      <c r="Y6838" s="58">
        <v>0.79090990141012474</v>
      </c>
      <c r="Z6838" s="58">
        <v>0.90638621057508917</v>
      </c>
    </row>
    <row r="6839" spans="19:26" x14ac:dyDescent="0.2">
      <c r="S6839" s="58">
        <v>3.5338134085901305</v>
      </c>
      <c r="T6839" s="58">
        <v>5.5909869717859682</v>
      </c>
      <c r="U6839" s="58">
        <v>3.8557225801160064</v>
      </c>
      <c r="V6839" s="58">
        <v>6.1849513396068714</v>
      </c>
      <c r="W6839" s="58">
        <v>0.82926632316159965</v>
      </c>
      <c r="X6839" s="58">
        <v>0.6453838517906858</v>
      </c>
      <c r="Y6839" s="58">
        <v>0.81156619607559399</v>
      </c>
      <c r="Z6839" s="58">
        <v>0.93059495037223428</v>
      </c>
    </row>
    <row r="6840" spans="19:26" x14ac:dyDescent="0.2">
      <c r="S6840" s="58">
        <v>6.5794224107163597</v>
      </c>
      <c r="T6840" s="58">
        <v>17.773891340947213</v>
      </c>
      <c r="U6840" s="58">
        <v>6.8145951601815709</v>
      </c>
      <c r="V6840" s="58">
        <v>20.043041413845984</v>
      </c>
      <c r="W6840" s="58">
        <v>0.76304600685604362</v>
      </c>
      <c r="X6840" s="58">
        <v>0.62426570856129326</v>
      </c>
      <c r="Y6840" s="58">
        <v>0.88172941780944292</v>
      </c>
      <c r="Z6840" s="58">
        <v>0.89767836326089134</v>
      </c>
    </row>
    <row r="6841" spans="19:26" x14ac:dyDescent="0.2">
      <c r="S6841" s="58">
        <v>3.9133648237439975</v>
      </c>
      <c r="T6841" s="58">
        <v>6.5746423048622393</v>
      </c>
      <c r="U6841" s="58">
        <v>3.9439580743050255</v>
      </c>
      <c r="V6841" s="58">
        <v>7.4666949376730916</v>
      </c>
      <c r="W6841" s="58">
        <v>0.75301760851290667</v>
      </c>
      <c r="X6841" s="58">
        <v>0.62968092344633575</v>
      </c>
      <c r="Y6841" s="58">
        <v>0.77984869721265626</v>
      </c>
      <c r="Z6841" s="58">
        <v>0.92453303327400382</v>
      </c>
    </row>
    <row r="6842" spans="19:26" x14ac:dyDescent="0.2">
      <c r="S6842" s="58">
        <v>9.0248581378561337</v>
      </c>
      <c r="T6842" s="58">
        <v>137.54505021905155</v>
      </c>
      <c r="U6842" s="58">
        <v>9.4310157146563718</v>
      </c>
      <c r="V6842" s="58">
        <v>164.5025983546771</v>
      </c>
      <c r="W6842" s="58">
        <v>0.82590487371705901</v>
      </c>
      <c r="X6842" s="58">
        <v>0.67079186471469965</v>
      </c>
      <c r="Y6842" s="58">
        <v>0.88630432913361645</v>
      </c>
      <c r="Z6842" s="58">
        <v>0.87258150894127462</v>
      </c>
    </row>
    <row r="6843" spans="19:26" x14ac:dyDescent="0.2">
      <c r="S6843" s="58">
        <v>4.132436518686335</v>
      </c>
      <c r="T6843" s="58">
        <v>6.9576877352743134</v>
      </c>
      <c r="U6843" s="58">
        <v>3.7915268283586663</v>
      </c>
      <c r="V6843" s="58">
        <v>6.4388082910693996</v>
      </c>
      <c r="W6843" s="58">
        <v>0.79223118617810129</v>
      </c>
      <c r="X6843" s="58">
        <v>0.6955440830213625</v>
      </c>
      <c r="Y6843" s="58">
        <v>0.86054080536003741</v>
      </c>
      <c r="Z6843" s="58">
        <v>0.940563650776292</v>
      </c>
    </row>
    <row r="6844" spans="19:26" x14ac:dyDescent="0.2">
      <c r="S6844" s="58">
        <v>4.4640447506989105</v>
      </c>
      <c r="T6844" s="58">
        <v>8.3049049946197684</v>
      </c>
      <c r="U6844" s="58">
        <v>4.4078880107143883</v>
      </c>
      <c r="V6844" s="58">
        <v>6.9379298868906325</v>
      </c>
      <c r="W6844" s="58">
        <v>0.8258118120938871</v>
      </c>
      <c r="X6844" s="58">
        <v>0.68148885037051088</v>
      </c>
      <c r="Y6844" s="58">
        <v>0.8485246344334002</v>
      </c>
      <c r="Z6844" s="58">
        <v>0.92025877023020486</v>
      </c>
    </row>
    <row r="6845" spans="19:26" x14ac:dyDescent="0.2">
      <c r="S6845" s="58">
        <v>5.7199191009817154</v>
      </c>
      <c r="T6845" s="58">
        <v>13.382170430461638</v>
      </c>
      <c r="U6845" s="58">
        <v>5.8435097294344951</v>
      </c>
      <c r="V6845" s="58">
        <v>14.077274359919512</v>
      </c>
      <c r="W6845" s="58">
        <v>0.8082440876616549</v>
      </c>
      <c r="X6845" s="58">
        <v>0.69653569718724606</v>
      </c>
      <c r="Y6845" s="58">
        <v>0.8833079746401219</v>
      </c>
      <c r="Z6845" s="58">
        <v>0.90736354448794998</v>
      </c>
    </row>
    <row r="6846" spans="19:26" x14ac:dyDescent="0.2">
      <c r="S6846" s="58">
        <v>5.6818225851912123</v>
      </c>
      <c r="T6846" s="58">
        <v>13.384390875163151</v>
      </c>
      <c r="U6846" s="58">
        <v>5.756165605724556</v>
      </c>
      <c r="V6846" s="58">
        <v>13.336624771995162</v>
      </c>
      <c r="W6846" s="58">
        <v>0.74141345484450694</v>
      </c>
      <c r="X6846" s="58">
        <v>0.78925718743930984</v>
      </c>
      <c r="Y6846" s="58">
        <v>0.81440497197544492</v>
      </c>
      <c r="Z6846" s="58">
        <v>0.91220309421295731</v>
      </c>
    </row>
    <row r="6847" spans="19:26" x14ac:dyDescent="0.2">
      <c r="S6847" s="58">
        <v>5.4940599176721792</v>
      </c>
      <c r="T6847" s="58">
        <v>10.778091493654957</v>
      </c>
      <c r="U6847" s="58">
        <v>6.3972728157551177</v>
      </c>
      <c r="V6847" s="58">
        <v>10.464791704425776</v>
      </c>
      <c r="W6847" s="58">
        <v>0.68872420990215188</v>
      </c>
      <c r="X6847" s="58">
        <v>0.70347826698871474</v>
      </c>
      <c r="Y6847" s="58">
        <v>0.84867787204583589</v>
      </c>
      <c r="Z6847" s="58">
        <v>0.93316287379847795</v>
      </c>
    </row>
    <row r="6848" spans="19:26" x14ac:dyDescent="0.2">
      <c r="S6848" s="58">
        <v>4.0752271194690737</v>
      </c>
      <c r="T6848" s="58">
        <v>6.8677752196763597</v>
      </c>
      <c r="U6848" s="58">
        <v>4.5740193305636119</v>
      </c>
      <c r="V6848" s="58">
        <v>8.1388536876645663</v>
      </c>
      <c r="W6848" s="58">
        <v>0.77870030976242111</v>
      </c>
      <c r="X6848" s="58">
        <v>0.59284819850649284</v>
      </c>
      <c r="Y6848" s="58">
        <v>0.83368246444869998</v>
      </c>
      <c r="Z6848" s="58">
        <v>0.92533010989300202</v>
      </c>
    </row>
    <row r="6849" spans="19:26" x14ac:dyDescent="0.2">
      <c r="S6849" s="58">
        <v>3.6082478442404646</v>
      </c>
      <c r="T6849" s="58">
        <v>5.8377472448036816</v>
      </c>
      <c r="U6849" s="58">
        <v>3.5992723985856401</v>
      </c>
      <c r="V6849" s="58">
        <v>6.967827027333735</v>
      </c>
      <c r="W6849" s="58">
        <v>0.86894489936483188</v>
      </c>
      <c r="X6849" s="58">
        <v>0.71718309345767373</v>
      </c>
      <c r="Y6849" s="58">
        <v>0.82599276014382139</v>
      </c>
      <c r="Z6849" s="58">
        <v>0.93335132851525304</v>
      </c>
    </row>
    <row r="6850" spans="19:26" x14ac:dyDescent="0.2">
      <c r="S6850" s="58">
        <v>4.3206960972652144</v>
      </c>
      <c r="T6850" s="58">
        <v>7.4222975748083053</v>
      </c>
      <c r="U6850" s="58">
        <v>4.365313331646167</v>
      </c>
      <c r="V6850" s="58">
        <v>7.6386522462762061</v>
      </c>
      <c r="W6850" s="58">
        <v>0.78049450050002789</v>
      </c>
      <c r="X6850" s="58">
        <v>0.54026351563956387</v>
      </c>
      <c r="Y6850" s="58">
        <v>0.86900566134962087</v>
      </c>
      <c r="Z6850" s="58">
        <v>0.92078037884634889</v>
      </c>
    </row>
    <row r="6851" spans="19:26" x14ac:dyDescent="0.2">
      <c r="S6851" s="58">
        <v>5.535109573756146</v>
      </c>
      <c r="T6851" s="58">
        <v>12.95639672938052</v>
      </c>
      <c r="U6851" s="58">
        <v>5.8257256277347462</v>
      </c>
      <c r="V6851" s="58">
        <v>14.129073018620435</v>
      </c>
      <c r="W6851" s="58">
        <v>0.7186683002716735</v>
      </c>
      <c r="X6851" s="58">
        <v>0.64150645819519481</v>
      </c>
      <c r="Y6851" s="58">
        <v>0.77984237099693865</v>
      </c>
      <c r="Z6851" s="58">
        <v>0.90153691832615712</v>
      </c>
    </row>
    <row r="6852" spans="19:26" x14ac:dyDescent="0.2">
      <c r="S6852" s="58">
        <v>4.9063867595714541</v>
      </c>
      <c r="T6852" s="58">
        <v>9.6744539019606179</v>
      </c>
      <c r="U6852" s="58">
        <v>5.6613455254399598</v>
      </c>
      <c r="V6852" s="58">
        <v>16.11791916897258</v>
      </c>
      <c r="W6852" s="58">
        <v>0.71936038056004936</v>
      </c>
      <c r="X6852" s="58">
        <v>0.66794112731133748</v>
      </c>
      <c r="Y6852" s="58">
        <v>0.79335929492426616</v>
      </c>
      <c r="Z6852" s="58">
        <v>0.9173813461202458</v>
      </c>
    </row>
    <row r="6853" spans="19:26" x14ac:dyDescent="0.2">
      <c r="S6853" s="58">
        <v>4.6566515674777138</v>
      </c>
      <c r="T6853" s="58">
        <v>8.225925979539392</v>
      </c>
      <c r="U6853" s="58">
        <v>5.5036769201572007</v>
      </c>
      <c r="V6853" s="58">
        <v>9.3045132186675872</v>
      </c>
      <c r="W6853" s="58">
        <v>0.71349314705982891</v>
      </c>
      <c r="X6853" s="58">
        <v>0.68341323510478569</v>
      </c>
      <c r="Y6853" s="58">
        <v>0.83896677725644209</v>
      </c>
      <c r="Z6853" s="58">
        <v>0.94018784455261672</v>
      </c>
    </row>
    <row r="6854" spans="19:26" x14ac:dyDescent="0.2">
      <c r="S6854" s="58">
        <v>6.6403457470767728</v>
      </c>
      <c r="T6854" s="58">
        <v>19.517433181078331</v>
      </c>
      <c r="U6854" s="58">
        <v>7.0591649058050914</v>
      </c>
      <c r="V6854" s="58">
        <v>21.321399638422434</v>
      </c>
      <c r="W6854" s="58">
        <v>0.693088925911165</v>
      </c>
      <c r="X6854" s="58">
        <v>0.73343770801026553</v>
      </c>
      <c r="Y6854" s="58">
        <v>0.78784157322110737</v>
      </c>
      <c r="Z6854" s="58">
        <v>0.89813297900227729</v>
      </c>
    </row>
    <row r="6855" spans="19:26" x14ac:dyDescent="0.2">
      <c r="S6855" s="58">
        <v>4.9372067212109743</v>
      </c>
      <c r="T6855" s="58">
        <v>9.5481155035629879</v>
      </c>
      <c r="U6855" s="58">
        <v>5.0412878850105836</v>
      </c>
      <c r="V6855" s="58">
        <v>8.2517164027726047</v>
      </c>
      <c r="W6855" s="58">
        <v>0.73421512612587247</v>
      </c>
      <c r="X6855" s="58">
        <v>0.66884659304738481</v>
      </c>
      <c r="Y6855" s="58">
        <v>0.82598343057969326</v>
      </c>
      <c r="Z6855" s="58">
        <v>0.92194375843208609</v>
      </c>
    </row>
    <row r="6856" spans="19:26" x14ac:dyDescent="0.2">
      <c r="S6856" s="58">
        <v>7.5684867387629957</v>
      </c>
      <c r="T6856" s="58">
        <v>30.271056143704996</v>
      </c>
      <c r="U6856" s="58">
        <v>6.6353346716406554</v>
      </c>
      <c r="V6856" s="58">
        <v>26.002068242734733</v>
      </c>
      <c r="W6856" s="58">
        <v>0.72407286860387321</v>
      </c>
      <c r="X6856" s="58">
        <v>0.68504801639913504</v>
      </c>
      <c r="Y6856" s="58">
        <v>0.82140838254382142</v>
      </c>
      <c r="Z6856" s="58">
        <v>0.8866388576873443</v>
      </c>
    </row>
    <row r="6857" spans="19:26" x14ac:dyDescent="0.2">
      <c r="S6857" s="58">
        <v>4.581914536287413</v>
      </c>
      <c r="T6857" s="58">
        <v>8.408738119799585</v>
      </c>
      <c r="U6857" s="58">
        <v>4.4180315616687835</v>
      </c>
      <c r="V6857" s="58">
        <v>7.9778690702155517</v>
      </c>
      <c r="W6857" s="58">
        <v>0.76145634856597488</v>
      </c>
      <c r="X6857" s="58">
        <v>0.69870980350774059</v>
      </c>
      <c r="Y6857" s="58">
        <v>0.83385351699694921</v>
      </c>
      <c r="Z6857" s="58">
        <v>0.92865635013041392</v>
      </c>
    </row>
    <row r="6858" spans="19:26" x14ac:dyDescent="0.2">
      <c r="S6858" s="58">
        <v>5.2489477132168334</v>
      </c>
      <c r="T6858" s="58">
        <v>12.229902617569184</v>
      </c>
      <c r="U6858" s="58">
        <v>5.6652376750419906</v>
      </c>
      <c r="V6858" s="58">
        <v>12.909079510956328</v>
      </c>
      <c r="W6858" s="58">
        <v>0.84963537534189404</v>
      </c>
      <c r="X6858" s="58">
        <v>0.73964248456663173</v>
      </c>
      <c r="Y6858" s="58">
        <v>0.83942241528696993</v>
      </c>
      <c r="Z6858" s="58">
        <v>0.90414819027099003</v>
      </c>
    </row>
    <row r="6859" spans="19:26" x14ac:dyDescent="0.2">
      <c r="S6859" s="58">
        <v>7.5132524562881846</v>
      </c>
      <c r="T6859" s="58">
        <v>35.146826874770177</v>
      </c>
      <c r="U6859" s="58">
        <v>7.3384720349634032</v>
      </c>
      <c r="V6859" s="58">
        <v>40.07156527196959</v>
      </c>
      <c r="W6859" s="58">
        <v>0.74400529978386198</v>
      </c>
      <c r="X6859" s="58">
        <v>0.68153696387656826</v>
      </c>
      <c r="Y6859" s="58">
        <v>0.80462123284468512</v>
      </c>
      <c r="Z6859" s="58">
        <v>0.88224378796945102</v>
      </c>
    </row>
    <row r="6860" spans="19:26" x14ac:dyDescent="0.2">
      <c r="S6860" s="58">
        <v>5.1706432336438608</v>
      </c>
      <c r="T6860" s="58">
        <v>11.925923300395766</v>
      </c>
      <c r="U6860" s="58">
        <v>5.4401074256994333</v>
      </c>
      <c r="V6860" s="58">
        <v>12.310586217373082</v>
      </c>
      <c r="W6860" s="58">
        <v>0.85621076592871059</v>
      </c>
      <c r="X6860" s="58">
        <v>0.69250281096415034</v>
      </c>
      <c r="Y6860" s="58">
        <v>0.83638115370348565</v>
      </c>
      <c r="Z6860" s="58">
        <v>0.90138488212546197</v>
      </c>
    </row>
    <row r="6861" spans="19:26" x14ac:dyDescent="0.2">
      <c r="S6861" s="58">
        <v>5.6807763120868628</v>
      </c>
      <c r="T6861" s="58">
        <v>13.000099008283414</v>
      </c>
      <c r="U6861" s="58">
        <v>5.3489968993403041</v>
      </c>
      <c r="V6861" s="58">
        <v>9.7892874797704916</v>
      </c>
      <c r="W6861" s="58">
        <v>0.76685345802339455</v>
      </c>
      <c r="X6861" s="58">
        <v>0.68183976068202468</v>
      </c>
      <c r="Y6861" s="58">
        <v>0.85330903788346846</v>
      </c>
      <c r="Z6861" s="58">
        <v>0.90843895909491346</v>
      </c>
    </row>
    <row r="6862" spans="19:26" x14ac:dyDescent="0.2">
      <c r="S6862" s="58">
        <v>3.488312960805577</v>
      </c>
      <c r="T6862" s="58">
        <v>5.5978566195098365</v>
      </c>
      <c r="U6862" s="58">
        <v>3.8097484940324349</v>
      </c>
      <c r="V6862" s="58">
        <v>6.2661157588347347</v>
      </c>
      <c r="W6862" s="58">
        <v>0.83481143106362332</v>
      </c>
      <c r="X6862" s="58">
        <v>0.68333593395051806</v>
      </c>
      <c r="Y6862" s="58">
        <v>0.77923452131557336</v>
      </c>
      <c r="Z6862" s="58">
        <v>0.925922546996503</v>
      </c>
    </row>
    <row r="6863" spans="19:26" x14ac:dyDescent="0.2">
      <c r="S6863" s="58">
        <v>3.7741102624359031</v>
      </c>
      <c r="T6863" s="58">
        <v>6.0252956758359915</v>
      </c>
      <c r="U6863" s="58">
        <v>4.029797375535531</v>
      </c>
      <c r="V6863" s="58">
        <v>6.3658767674870855</v>
      </c>
      <c r="W6863" s="58">
        <v>0.84604056898967517</v>
      </c>
      <c r="X6863" s="58">
        <v>0.70957752863190537</v>
      </c>
      <c r="Y6863" s="58">
        <v>0.8865109818750434</v>
      </c>
      <c r="Z6863" s="58">
        <v>0.94854464381529879</v>
      </c>
    </row>
    <row r="6864" spans="19:26" x14ac:dyDescent="0.2">
      <c r="S6864" s="58">
        <v>2.6095411629913685</v>
      </c>
      <c r="T6864" s="58">
        <v>3.5013533535493315</v>
      </c>
      <c r="U6864" s="58">
        <v>2.5515479754598953</v>
      </c>
      <c r="V6864" s="58">
        <v>3.6720655626320449</v>
      </c>
      <c r="W6864" s="58">
        <v>0.8271233251520308</v>
      </c>
      <c r="X6864" s="58">
        <v>0.64368817344474727</v>
      </c>
      <c r="Y6864" s="58">
        <v>0.78509538103490151</v>
      </c>
      <c r="Z6864" s="58">
        <v>0.95733468353273998</v>
      </c>
    </row>
    <row r="6865" spans="19:26" x14ac:dyDescent="0.2">
      <c r="S6865" s="58">
        <v>5.0455692727649595</v>
      </c>
      <c r="T6865" s="58">
        <v>9.9023544563727164</v>
      </c>
      <c r="U6865" s="58">
        <v>5.017768829611823</v>
      </c>
      <c r="V6865" s="58">
        <v>7.8121388807147101</v>
      </c>
      <c r="W6865" s="58">
        <v>0.75191261544224952</v>
      </c>
      <c r="X6865" s="58">
        <v>0.73962238866118801</v>
      </c>
      <c r="Y6865" s="58">
        <v>0.84869549111608644</v>
      </c>
      <c r="Z6865" s="58">
        <v>0.92797910050931554</v>
      </c>
    </row>
    <row r="6866" spans="19:26" x14ac:dyDescent="0.2">
      <c r="S6866" s="58">
        <v>7.0352636057792477</v>
      </c>
      <c r="T6866" s="58">
        <v>27.763718875236716</v>
      </c>
      <c r="U6866" s="58">
        <v>6.5592351437241749</v>
      </c>
      <c r="V6866" s="58">
        <v>19.525354083054591</v>
      </c>
      <c r="W6866" s="58">
        <v>0.83527356482167869</v>
      </c>
      <c r="X6866" s="58">
        <v>0.66770830581654372</v>
      </c>
      <c r="Y6866" s="58">
        <v>0.86689030914034537</v>
      </c>
      <c r="Z6866" s="58">
        <v>0.88461691003489207</v>
      </c>
    </row>
    <row r="6867" spans="19:26" x14ac:dyDescent="0.2">
      <c r="S6867" s="58">
        <v>4.7577294527085519</v>
      </c>
      <c r="T6867" s="58">
        <v>8.912047094988214</v>
      </c>
      <c r="U6867" s="58">
        <v>4.3555691537443355</v>
      </c>
      <c r="V6867" s="58">
        <v>9.5774248580453456</v>
      </c>
      <c r="W6867" s="58">
        <v>0.76525124055861893</v>
      </c>
      <c r="X6867" s="58">
        <v>0.73175769370356103</v>
      </c>
      <c r="Y6867" s="58">
        <v>0.85123319403825992</v>
      </c>
      <c r="Z6867" s="58">
        <v>0.93151813783883231</v>
      </c>
    </row>
    <row r="6868" spans="19:26" x14ac:dyDescent="0.2">
      <c r="S6868" s="58">
        <v>4.5838350402399008</v>
      </c>
      <c r="T6868" s="58">
        <v>8.7523474981981781</v>
      </c>
      <c r="U6868" s="58">
        <v>5.0301112180804894</v>
      </c>
      <c r="V6868" s="58">
        <v>10.972894770756371</v>
      </c>
      <c r="W6868" s="58">
        <v>0.79815452173845614</v>
      </c>
      <c r="X6868" s="58">
        <v>0.69860957145166114</v>
      </c>
      <c r="Y6868" s="58">
        <v>0.82741283503348484</v>
      </c>
      <c r="Z6868" s="58">
        <v>0.91919075861191757</v>
      </c>
    </row>
    <row r="6869" spans="19:26" x14ac:dyDescent="0.2">
      <c r="S6869" s="58">
        <v>4.3260965253250099</v>
      </c>
      <c r="T6869" s="58">
        <v>8.0509071662588063</v>
      </c>
      <c r="U6869" s="58">
        <v>3.7061590792837795</v>
      </c>
      <c r="V6869" s="58">
        <v>7.3761275194470084</v>
      </c>
      <c r="W6869" s="58">
        <v>0.78661044299620664</v>
      </c>
      <c r="X6869" s="58">
        <v>0.53575473588629197</v>
      </c>
      <c r="Y6869" s="58">
        <v>0.79011443242453661</v>
      </c>
      <c r="Z6869" s="58">
        <v>0.90377079807111471</v>
      </c>
    </row>
    <row r="6870" spans="19:26" x14ac:dyDescent="0.2">
      <c r="S6870" s="58">
        <v>4.7494694954276415</v>
      </c>
      <c r="T6870" s="58">
        <v>8.7871217631357688</v>
      </c>
      <c r="U6870" s="58">
        <v>4.4341342891366065</v>
      </c>
      <c r="V6870" s="58">
        <v>6.9125231919668311</v>
      </c>
      <c r="W6870" s="58">
        <v>0.71950215345921142</v>
      </c>
      <c r="X6870" s="58">
        <v>0.64000773637474628</v>
      </c>
      <c r="Y6870" s="58">
        <v>0.81791929107927419</v>
      </c>
      <c r="Z6870" s="58">
        <v>0.92464682543225896</v>
      </c>
    </row>
    <row r="6871" spans="19:26" x14ac:dyDescent="0.2">
      <c r="S6871" s="58">
        <v>5.248793149904297</v>
      </c>
      <c r="T6871" s="58">
        <v>10.646975260992289</v>
      </c>
      <c r="U6871" s="58">
        <v>5.1953411134407563</v>
      </c>
      <c r="V6871" s="58">
        <v>10.779382215998663</v>
      </c>
      <c r="W6871" s="58">
        <v>0.74300678066331438</v>
      </c>
      <c r="X6871" s="58">
        <v>0.67239417703641924</v>
      </c>
      <c r="Y6871" s="58">
        <v>0.84699177913217849</v>
      </c>
      <c r="Z6871" s="58">
        <v>0.9189888756304081</v>
      </c>
    </row>
    <row r="6872" spans="19:26" x14ac:dyDescent="0.2">
      <c r="S6872" s="58">
        <v>5.874302705575035</v>
      </c>
      <c r="T6872" s="58">
        <v>16.258829938944782</v>
      </c>
      <c r="U6872" s="58">
        <v>4.9264635484499939</v>
      </c>
      <c r="V6872" s="58">
        <v>13.521678564244832</v>
      </c>
      <c r="W6872" s="58">
        <v>0.78263107104193541</v>
      </c>
      <c r="X6872" s="58">
        <v>0.53468793719134911</v>
      </c>
      <c r="Y6872" s="58">
        <v>0.79965768576387619</v>
      </c>
      <c r="Z6872" s="58">
        <v>0.88716054844767989</v>
      </c>
    </row>
    <row r="6873" spans="19:26" x14ac:dyDescent="0.2">
      <c r="S6873" s="58">
        <v>4.415183441495663</v>
      </c>
      <c r="T6873" s="58">
        <v>7.3744883401026966</v>
      </c>
      <c r="U6873" s="58">
        <v>3.9684402350511494</v>
      </c>
      <c r="V6873" s="58">
        <v>6.5886081652497372</v>
      </c>
      <c r="W6873" s="58">
        <v>0.68073551815038358</v>
      </c>
      <c r="X6873" s="58">
        <v>0.68616203039530455</v>
      </c>
      <c r="Y6873" s="58">
        <v>0.81930250915630021</v>
      </c>
      <c r="Z6873" s="58">
        <v>0.95356202257290268</v>
      </c>
    </row>
    <row r="6874" spans="19:26" x14ac:dyDescent="0.2">
      <c r="S6874" s="58">
        <v>4.0152753001114228</v>
      </c>
      <c r="T6874" s="58">
        <v>6.2800780491547812</v>
      </c>
      <c r="U6874" s="58">
        <v>4.4690914830529653</v>
      </c>
      <c r="V6874" s="58">
        <v>6.4986868065063197</v>
      </c>
      <c r="W6874" s="58">
        <v>0.68654737235303365</v>
      </c>
      <c r="X6874" s="58">
        <v>0.61099608727808585</v>
      </c>
      <c r="Y6874" s="58">
        <v>0.82943160680495431</v>
      </c>
      <c r="Z6874" s="58">
        <v>0.95599966803224157</v>
      </c>
    </row>
    <row r="6875" spans="19:26" x14ac:dyDescent="0.2">
      <c r="S6875" s="58">
        <v>5.0535315405391934</v>
      </c>
      <c r="T6875" s="58">
        <v>10.227582793809191</v>
      </c>
      <c r="U6875" s="58">
        <v>5.8525715405263679</v>
      </c>
      <c r="V6875" s="58">
        <v>11.189031443346645</v>
      </c>
      <c r="W6875" s="58">
        <v>0.71771969443350636</v>
      </c>
      <c r="X6875" s="58">
        <v>0.74544567944257878</v>
      </c>
      <c r="Y6875" s="58">
        <v>0.79587159283211251</v>
      </c>
      <c r="Z6875" s="58">
        <v>0.92222214047287199</v>
      </c>
    </row>
    <row r="6876" spans="19:26" x14ac:dyDescent="0.2">
      <c r="S6876" s="58">
        <v>4.361311685611776</v>
      </c>
      <c r="T6876" s="58">
        <v>7.8218456546313435</v>
      </c>
      <c r="U6876" s="58">
        <v>4.089277827267968</v>
      </c>
      <c r="V6876" s="58">
        <v>7.6368751263074994</v>
      </c>
      <c r="W6876" s="58">
        <v>0.8256596772819601</v>
      </c>
      <c r="X6876" s="58">
        <v>0.72213250873798707</v>
      </c>
      <c r="Y6876" s="58">
        <v>0.8651869184411779</v>
      </c>
      <c r="Z6876" s="58">
        <v>0.9307497001158257</v>
      </c>
    </row>
    <row r="6877" spans="19:26" x14ac:dyDescent="0.2">
      <c r="S6877" s="58">
        <v>4.1892269286193669</v>
      </c>
      <c r="T6877" s="58">
        <v>7.2201915425988137</v>
      </c>
      <c r="U6877" s="58">
        <v>3.8692441285120913</v>
      </c>
      <c r="V6877" s="58">
        <v>6.7111633665166206</v>
      </c>
      <c r="W6877" s="58">
        <v>0.74849901262241447</v>
      </c>
      <c r="X6877" s="58">
        <v>0.67236283774136085</v>
      </c>
      <c r="Y6877" s="58">
        <v>0.80790011280710916</v>
      </c>
      <c r="Z6877" s="58">
        <v>0.93164213020952946</v>
      </c>
    </row>
    <row r="6878" spans="19:26" x14ac:dyDescent="0.2">
      <c r="S6878" s="58">
        <v>5.6665763981899051</v>
      </c>
      <c r="T6878" s="58">
        <v>15.167715001610219</v>
      </c>
      <c r="U6878" s="58">
        <v>5.0359005598961408</v>
      </c>
      <c r="V6878" s="58">
        <v>13.064752180611277</v>
      </c>
      <c r="W6878" s="58">
        <v>0.8226896495863727</v>
      </c>
      <c r="X6878" s="58">
        <v>0.62157034516754139</v>
      </c>
      <c r="Y6878" s="58">
        <v>0.81349408460695227</v>
      </c>
      <c r="Z6878" s="58">
        <v>0.89130386490248648</v>
      </c>
    </row>
    <row r="6879" spans="19:26" x14ac:dyDescent="0.2">
      <c r="S6879" s="58">
        <v>4.9890818486354691</v>
      </c>
      <c r="T6879" s="58">
        <v>10.020918775029912</v>
      </c>
      <c r="U6879" s="58">
        <v>6.0121374071295408</v>
      </c>
      <c r="V6879" s="58">
        <v>14.336519920048923</v>
      </c>
      <c r="W6879" s="58">
        <v>0.72014580962916841</v>
      </c>
      <c r="X6879" s="58">
        <v>0.64468767840013241</v>
      </c>
      <c r="Y6879" s="58">
        <v>0.7936928063906169</v>
      </c>
      <c r="Z6879" s="58">
        <v>0.91363429496214765</v>
      </c>
    </row>
    <row r="6880" spans="19:26" x14ac:dyDescent="0.2">
      <c r="S6880" s="58">
        <v>3.6539710604545212</v>
      </c>
      <c r="T6880" s="58">
        <v>5.9129172496351785</v>
      </c>
      <c r="U6880" s="58">
        <v>4.1990355492040559</v>
      </c>
      <c r="V6880" s="58">
        <v>7.5708650749448463</v>
      </c>
      <c r="W6880" s="58">
        <v>0.77104080505837203</v>
      </c>
      <c r="X6880" s="58">
        <v>0.53897884412834329</v>
      </c>
      <c r="Y6880" s="58">
        <v>0.77484004330788248</v>
      </c>
      <c r="Z6880" s="58">
        <v>0.91569179622486485</v>
      </c>
    </row>
    <row r="6881" spans="19:26" x14ac:dyDescent="0.2">
      <c r="S6881" s="58">
        <v>6.5155777671553023</v>
      </c>
      <c r="T6881" s="58">
        <v>15.370185072838735</v>
      </c>
      <c r="U6881" s="58">
        <v>6.3850829512025156</v>
      </c>
      <c r="V6881" s="58">
        <v>14.845294269538881</v>
      </c>
      <c r="W6881" s="58">
        <v>0.71039897168252797</v>
      </c>
      <c r="X6881" s="58">
        <v>0.59130074295956081</v>
      </c>
      <c r="Y6881" s="58">
        <v>0.8836296656010606</v>
      </c>
      <c r="Z6881" s="58">
        <v>0.90625082156012238</v>
      </c>
    </row>
    <row r="6882" spans="19:26" x14ac:dyDescent="0.2">
      <c r="S6882" s="58">
        <v>3.6673298827765826</v>
      </c>
      <c r="T6882" s="58">
        <v>5.982948659341333</v>
      </c>
      <c r="U6882" s="58">
        <v>3.2158808670426096</v>
      </c>
      <c r="V6882" s="58">
        <v>6.2348575710680532</v>
      </c>
      <c r="W6882" s="58">
        <v>0.82533238609826309</v>
      </c>
      <c r="X6882" s="58">
        <v>0.58917879555388675</v>
      </c>
      <c r="Y6882" s="58">
        <v>0.80368129344777928</v>
      </c>
      <c r="Z6882" s="58">
        <v>0.91924133362619076</v>
      </c>
    </row>
    <row r="6883" spans="19:26" x14ac:dyDescent="0.2">
      <c r="S6883" s="58">
        <v>3.6984592877669971</v>
      </c>
      <c r="T6883" s="58">
        <v>5.9098799505272037</v>
      </c>
      <c r="U6883" s="58">
        <v>3.7018003511232487</v>
      </c>
      <c r="V6883" s="58">
        <v>5.8982639032199655</v>
      </c>
      <c r="W6883" s="58">
        <v>0.76330923391338623</v>
      </c>
      <c r="X6883" s="58">
        <v>0.64862740380590034</v>
      </c>
      <c r="Y6883" s="58">
        <v>0.79724092844334915</v>
      </c>
      <c r="Z6883" s="58">
        <v>0.93581971598985714</v>
      </c>
    </row>
    <row r="6884" spans="19:26" x14ac:dyDescent="0.2">
      <c r="S6884" s="58">
        <v>7.3833854339545111</v>
      </c>
      <c r="T6884" s="58">
        <v>27.185248762845681</v>
      </c>
      <c r="U6884" s="58">
        <v>7.6977937645785426</v>
      </c>
      <c r="V6884" s="58">
        <v>29.259311031539887</v>
      </c>
      <c r="W6884" s="58">
        <v>0.73378111147586889</v>
      </c>
      <c r="X6884" s="58">
        <v>0.65777432623387377</v>
      </c>
      <c r="Y6884" s="58">
        <v>0.833142498327061</v>
      </c>
      <c r="Z6884" s="58">
        <v>0.88783038526586355</v>
      </c>
    </row>
    <row r="6885" spans="19:26" x14ac:dyDescent="0.2">
      <c r="S6885" s="58">
        <v>4.8670485303590576</v>
      </c>
      <c r="T6885" s="58">
        <v>8.3808400095502389</v>
      </c>
      <c r="U6885" s="58">
        <v>4.0299195333235369</v>
      </c>
      <c r="V6885" s="58">
        <v>7.317311525003003</v>
      </c>
      <c r="W6885" s="58">
        <v>0.67299651687063011</v>
      </c>
      <c r="X6885" s="58">
        <v>0.59908731775467927</v>
      </c>
      <c r="Y6885" s="58">
        <v>0.85290029996409211</v>
      </c>
      <c r="Z6885" s="58">
        <v>0.94214072488440936</v>
      </c>
    </row>
    <row r="6886" spans="19:26" x14ac:dyDescent="0.2">
      <c r="S6886" s="58">
        <v>4.5622709542010202</v>
      </c>
      <c r="T6886" s="58">
        <v>8.388408906020258</v>
      </c>
      <c r="U6886" s="58">
        <v>4.8582532633333626</v>
      </c>
      <c r="V6886" s="58">
        <v>8.2164041912066477</v>
      </c>
      <c r="W6886" s="58">
        <v>0.76548860340786162</v>
      </c>
      <c r="X6886" s="58">
        <v>0.56995383282545697</v>
      </c>
      <c r="Y6886" s="58">
        <v>0.83175645919455632</v>
      </c>
      <c r="Z6886" s="58">
        <v>0.91435739333841648</v>
      </c>
    </row>
    <row r="6887" spans="19:26" x14ac:dyDescent="0.2">
      <c r="S6887" s="58">
        <v>4.016124761488217</v>
      </c>
      <c r="T6887" s="58">
        <v>6.8607230578386398</v>
      </c>
      <c r="U6887" s="58">
        <v>4.4119121483621813</v>
      </c>
      <c r="V6887" s="58">
        <v>7.3701800135222477</v>
      </c>
      <c r="W6887" s="58">
        <v>0.83406391438443728</v>
      </c>
      <c r="X6887" s="58">
        <v>0.69053094205948762</v>
      </c>
      <c r="Y6887" s="58">
        <v>0.84465361613395795</v>
      </c>
      <c r="Z6887" s="58">
        <v>0.92988421981996972</v>
      </c>
    </row>
    <row r="6888" spans="19:26" x14ac:dyDescent="0.2">
      <c r="S6888" s="58">
        <v>4.1693224904052455</v>
      </c>
      <c r="T6888" s="58">
        <v>7.1297139435555579</v>
      </c>
      <c r="U6888" s="58">
        <v>3.7982831881873582</v>
      </c>
      <c r="V6888" s="58">
        <v>6.4240050391507326</v>
      </c>
      <c r="W6888" s="58">
        <v>0.7938399925747609</v>
      </c>
      <c r="X6888" s="58">
        <v>0.68214293827052708</v>
      </c>
      <c r="Y6888" s="58">
        <v>0.85067594388331436</v>
      </c>
      <c r="Z6888" s="58">
        <v>0.93468758784454531</v>
      </c>
    </row>
    <row r="6889" spans="19:26" x14ac:dyDescent="0.2">
      <c r="S6889" s="58">
        <v>4.7078859283722529</v>
      </c>
      <c r="T6889" s="58">
        <v>9.7123318605879412</v>
      </c>
      <c r="U6889" s="58">
        <v>5.1206335254179702</v>
      </c>
      <c r="V6889" s="58">
        <v>9.7019474990991963</v>
      </c>
      <c r="W6889" s="58">
        <v>0.85441544645569278</v>
      </c>
      <c r="X6889" s="58">
        <v>0.68051266760571671</v>
      </c>
      <c r="Y6889" s="58">
        <v>0.82646144760126572</v>
      </c>
      <c r="Z6889" s="58">
        <v>0.90668177337500944</v>
      </c>
    </row>
    <row r="6890" spans="19:26" x14ac:dyDescent="0.2">
      <c r="S6890" s="58">
        <v>5.1495325840780879</v>
      </c>
      <c r="T6890" s="58">
        <v>9.6441021724986875</v>
      </c>
      <c r="U6890" s="58">
        <v>5.2031544035913626</v>
      </c>
      <c r="V6890" s="58">
        <v>8.8196957960382374</v>
      </c>
      <c r="W6890" s="58">
        <v>0.71013899511728207</v>
      </c>
      <c r="X6890" s="58">
        <v>0.67675752579477566</v>
      </c>
      <c r="Y6890" s="58">
        <v>0.86189951673630627</v>
      </c>
      <c r="Z6890" s="58">
        <v>0.93466678126400382</v>
      </c>
    </row>
    <row r="6891" spans="19:26" x14ac:dyDescent="0.2">
      <c r="S6891" s="58">
        <v>4.3449243705581155</v>
      </c>
      <c r="T6891" s="58">
        <v>7.3327361527423101</v>
      </c>
      <c r="U6891" s="58">
        <v>4.1621836212649255</v>
      </c>
      <c r="V6891" s="58">
        <v>7.7934107430279749</v>
      </c>
      <c r="W6891" s="58">
        <v>0.71153169776481229</v>
      </c>
      <c r="X6891" s="58">
        <v>0.71683394967452696</v>
      </c>
      <c r="Y6891" s="58">
        <v>0.82794071674457004</v>
      </c>
      <c r="Z6891" s="58">
        <v>0.95097351939211372</v>
      </c>
    </row>
    <row r="6892" spans="19:26" x14ac:dyDescent="0.2">
      <c r="S6892" s="58">
        <v>7.5058752929867403</v>
      </c>
      <c r="T6892" s="58">
        <v>23.802465568745436</v>
      </c>
      <c r="U6892" s="58">
        <v>7.2333103657908389</v>
      </c>
      <c r="V6892" s="58">
        <v>22.326062157887982</v>
      </c>
      <c r="W6892" s="58">
        <v>0.72000066098956006</v>
      </c>
      <c r="X6892" s="58">
        <v>0.7823155057951463</v>
      </c>
      <c r="Y6892" s="58">
        <v>0.8728071161259795</v>
      </c>
      <c r="Z6892" s="58">
        <v>0.90078758952989557</v>
      </c>
    </row>
    <row r="6893" spans="19:26" x14ac:dyDescent="0.2">
      <c r="S6893" s="58">
        <v>6.326663276895836</v>
      </c>
      <c r="T6893" s="58">
        <v>15.191661785677828</v>
      </c>
      <c r="U6893" s="58">
        <v>6.7847785084800245</v>
      </c>
      <c r="V6893" s="58">
        <v>20.431688979009415</v>
      </c>
      <c r="W6893" s="58">
        <v>0.69553524428945068</v>
      </c>
      <c r="X6893" s="58">
        <v>0.6857933569724175</v>
      </c>
      <c r="Y6893" s="58">
        <v>0.83574228443556364</v>
      </c>
      <c r="Z6893" s="58">
        <v>0.91008686563688102</v>
      </c>
    </row>
    <row r="6894" spans="19:26" x14ac:dyDescent="0.2">
      <c r="S6894" s="58">
        <v>8.0144704837090117</v>
      </c>
      <c r="T6894" s="58">
        <v>45.679819003932991</v>
      </c>
      <c r="U6894" s="58">
        <v>8.7026224468469149</v>
      </c>
      <c r="V6894" s="58">
        <v>51.033042218155153</v>
      </c>
      <c r="W6894" s="58">
        <v>0.78698300321009662</v>
      </c>
      <c r="X6894" s="58">
        <v>0.68811115544604773</v>
      </c>
      <c r="Y6894" s="58">
        <v>0.8544869507585019</v>
      </c>
      <c r="Z6894" s="58">
        <v>0.87984819775092105</v>
      </c>
    </row>
    <row r="6895" spans="19:26" x14ac:dyDescent="0.2">
      <c r="S6895" s="58">
        <v>3.9813236098626374</v>
      </c>
      <c r="T6895" s="58">
        <v>6.6517025504108824</v>
      </c>
      <c r="U6895" s="58">
        <v>3.8151747177744135</v>
      </c>
      <c r="V6895" s="58">
        <v>6.2168016091414566</v>
      </c>
      <c r="W6895" s="58">
        <v>0.78415351416698986</v>
      </c>
      <c r="X6895" s="58">
        <v>0.63982045015675482</v>
      </c>
      <c r="Y6895" s="58">
        <v>0.8262367289653727</v>
      </c>
      <c r="Z6895" s="58">
        <v>0.93034319514297581</v>
      </c>
    </row>
    <row r="6896" spans="19:26" x14ac:dyDescent="0.2">
      <c r="S6896" s="58">
        <v>3.7923124259797838</v>
      </c>
      <c r="T6896" s="58">
        <v>6.4975850067976451</v>
      </c>
      <c r="U6896" s="58">
        <v>3.5184887932213589</v>
      </c>
      <c r="V6896" s="58">
        <v>5.0142856772097275</v>
      </c>
      <c r="W6896" s="58">
        <v>0.81456518579751158</v>
      </c>
      <c r="X6896" s="58">
        <v>0.66870425829378766</v>
      </c>
      <c r="Y6896" s="58">
        <v>0.76954208475672636</v>
      </c>
      <c r="Z6896" s="58">
        <v>0.91720545252274854</v>
      </c>
    </row>
    <row r="6897" spans="19:26" x14ac:dyDescent="0.2">
      <c r="S6897" s="58">
        <v>4.7976767738191759</v>
      </c>
      <c r="T6897" s="58">
        <v>9.2549550416954389</v>
      </c>
      <c r="U6897" s="58">
        <v>4.149157915248658</v>
      </c>
      <c r="V6897" s="58">
        <v>7.5197492218102955</v>
      </c>
      <c r="W6897" s="58">
        <v>0.73674049012812814</v>
      </c>
      <c r="X6897" s="58">
        <v>0.57542355701671244</v>
      </c>
      <c r="Y6897" s="58">
        <v>0.80750167344387336</v>
      </c>
      <c r="Z6897" s="58">
        <v>0.91072894012116534</v>
      </c>
    </row>
    <row r="6898" spans="19:26" x14ac:dyDescent="0.2">
      <c r="S6898" s="58">
        <v>6.1166239881625843</v>
      </c>
      <c r="T6898" s="58">
        <v>18.513931681618818</v>
      </c>
      <c r="U6898" s="58">
        <v>6.4899826911505656</v>
      </c>
      <c r="V6898" s="58">
        <v>26.465340263168823</v>
      </c>
      <c r="W6898" s="58">
        <v>0.7830146211946506</v>
      </c>
      <c r="X6898" s="58">
        <v>0.73001532253391677</v>
      </c>
      <c r="Y6898" s="58">
        <v>0.79740192701713319</v>
      </c>
      <c r="Z6898" s="58">
        <v>0.89236862775925574</v>
      </c>
    </row>
    <row r="6899" spans="19:26" x14ac:dyDescent="0.2">
      <c r="S6899" s="58">
        <v>6.2921373638713236</v>
      </c>
      <c r="T6899" s="58">
        <v>20.74921472078826</v>
      </c>
      <c r="U6899" s="58">
        <v>6.6127338686861785</v>
      </c>
      <c r="V6899" s="58">
        <v>20.848761053265328</v>
      </c>
      <c r="W6899" s="58">
        <v>0.78170611505882204</v>
      </c>
      <c r="X6899" s="58">
        <v>0.67634328060560855</v>
      </c>
      <c r="Y6899" s="58">
        <v>0.79020612523284006</v>
      </c>
      <c r="Z6899" s="58">
        <v>0.88752639720202697</v>
      </c>
    </row>
    <row r="6900" spans="19:26" x14ac:dyDescent="0.2">
      <c r="S6900" s="58">
        <v>4.0010944351597706</v>
      </c>
      <c r="T6900" s="58">
        <v>6.5645348135284642</v>
      </c>
      <c r="U6900" s="58">
        <v>4.0609594577813892</v>
      </c>
      <c r="V6900" s="58">
        <v>7.0863849780447348</v>
      </c>
      <c r="W6900" s="58">
        <v>0.79379034733134102</v>
      </c>
      <c r="X6900" s="58">
        <v>0.75301866830896091</v>
      </c>
      <c r="Y6900" s="58">
        <v>0.86450369981327058</v>
      </c>
      <c r="Z6900" s="58">
        <v>0.95324524599752225</v>
      </c>
    </row>
    <row r="6901" spans="19:26" x14ac:dyDescent="0.2">
      <c r="S6901" s="58">
        <v>3.778094199824511</v>
      </c>
      <c r="T6901" s="58">
        <v>6.0323533164839978</v>
      </c>
      <c r="U6901" s="58">
        <v>3.8410804852211142</v>
      </c>
      <c r="V6901" s="58">
        <v>7.5418400740162648</v>
      </c>
      <c r="W6901" s="58">
        <v>0.77059928411766143</v>
      </c>
      <c r="X6901" s="58">
        <v>0.60634832999395372</v>
      </c>
      <c r="Y6901" s="58">
        <v>0.8250599870287143</v>
      </c>
      <c r="Z6901" s="58">
        <v>0.93452624072961876</v>
      </c>
    </row>
    <row r="6902" spans="19:26" x14ac:dyDescent="0.2">
      <c r="S6902" s="58">
        <v>2.6407697475941703</v>
      </c>
      <c r="T6902" s="58">
        <v>3.5205529906808475</v>
      </c>
      <c r="U6902" s="58">
        <v>2.2087593979451383</v>
      </c>
      <c r="V6902" s="58">
        <v>3.1267718658614831</v>
      </c>
      <c r="W6902" s="58">
        <v>0.80578829455677725</v>
      </c>
      <c r="X6902" s="58">
        <v>0.52766270344803268</v>
      </c>
      <c r="Y6902" s="58">
        <v>0.80924197194465297</v>
      </c>
      <c r="Z6902" s="58">
        <v>0.94857076676002305</v>
      </c>
    </row>
    <row r="6903" spans="19:26" x14ac:dyDescent="0.2">
      <c r="S6903" s="58">
        <v>4.2400937986889602</v>
      </c>
      <c r="T6903" s="58">
        <v>7.5880159071416013</v>
      </c>
      <c r="U6903" s="58">
        <v>4.2901870368100319</v>
      </c>
      <c r="V6903" s="58">
        <v>8.2475240115577826</v>
      </c>
      <c r="W6903" s="58">
        <v>0.84204406454239922</v>
      </c>
      <c r="X6903" s="58">
        <v>0.70022712086936256</v>
      </c>
      <c r="Y6903" s="58">
        <v>0.85063181592772075</v>
      </c>
      <c r="Z6903" s="58">
        <v>0.92502310818234368</v>
      </c>
    </row>
    <row r="6904" spans="19:26" x14ac:dyDescent="0.2">
      <c r="S6904" s="58">
        <v>6.5697674422117256</v>
      </c>
      <c r="T6904" s="58">
        <v>30.398460277269113</v>
      </c>
      <c r="U6904" s="58">
        <v>6.1592280181774619</v>
      </c>
      <c r="V6904" s="58">
        <v>37.582943735980237</v>
      </c>
      <c r="W6904" s="58">
        <v>0.87892396925208871</v>
      </c>
      <c r="X6904" s="58">
        <v>0.71417202776507271</v>
      </c>
      <c r="Y6904" s="58">
        <v>0.80050507643197855</v>
      </c>
      <c r="Z6904" s="58">
        <v>0.88002155131477466</v>
      </c>
    </row>
    <row r="6905" spans="19:26" x14ac:dyDescent="0.2">
      <c r="S6905" s="58">
        <v>4.9462447395557785</v>
      </c>
      <c r="T6905" s="58">
        <v>11.073440371445349</v>
      </c>
      <c r="U6905" s="58">
        <v>4.9546211196514616</v>
      </c>
      <c r="V6905" s="58">
        <v>10.63277599286949</v>
      </c>
      <c r="W6905" s="58">
        <v>0.84072677974325127</v>
      </c>
      <c r="X6905" s="58">
        <v>0.59221896427218368</v>
      </c>
      <c r="Y6905" s="58">
        <v>0.80462049602768815</v>
      </c>
      <c r="Z6905" s="58">
        <v>0.8954415174228405</v>
      </c>
    </row>
    <row r="6906" spans="19:26" x14ac:dyDescent="0.2">
      <c r="S6906" s="58">
        <v>2.8862600356247232</v>
      </c>
      <c r="T6906" s="58">
        <v>4.070573195536217</v>
      </c>
      <c r="U6906" s="58">
        <v>2.8335044170990411</v>
      </c>
      <c r="V6906" s="58">
        <v>4.9190949952407603</v>
      </c>
      <c r="W6906" s="58">
        <v>0.82832960057330107</v>
      </c>
      <c r="X6906" s="58">
        <v>0.67975464630401206</v>
      </c>
      <c r="Y6906" s="58">
        <v>0.79041600998605677</v>
      </c>
      <c r="Z6906" s="58">
        <v>0.9519550051885679</v>
      </c>
    </row>
    <row r="6907" spans="19:26" x14ac:dyDescent="0.2">
      <c r="S6907" s="58">
        <v>5.8298200904520749</v>
      </c>
      <c r="T6907" s="58">
        <v>12.514999189979399</v>
      </c>
      <c r="U6907" s="58">
        <v>6.2192431268676689</v>
      </c>
      <c r="V6907" s="58">
        <v>12.187304953434676</v>
      </c>
      <c r="W6907" s="58">
        <v>0.70928769204580588</v>
      </c>
      <c r="X6907" s="58">
        <v>0.67376604819626085</v>
      </c>
      <c r="Y6907" s="58">
        <v>0.85451838078982956</v>
      </c>
      <c r="Z6907" s="58">
        <v>0.91831531006863831</v>
      </c>
    </row>
    <row r="6908" spans="19:26" x14ac:dyDescent="0.2">
      <c r="S6908" s="58">
        <v>6.7633790610549562</v>
      </c>
      <c r="T6908" s="58">
        <v>19.344946624194286</v>
      </c>
      <c r="U6908" s="58">
        <v>6.2856585492268655</v>
      </c>
      <c r="V6908" s="58">
        <v>17.177980981929</v>
      </c>
      <c r="W6908" s="58">
        <v>0.77916804014070351</v>
      </c>
      <c r="X6908" s="58">
        <v>0.60103136124832113</v>
      </c>
      <c r="Y6908" s="58">
        <v>0.89519469032497512</v>
      </c>
      <c r="Z6908" s="58">
        <v>0.89390469080450474</v>
      </c>
    </row>
    <row r="6909" spans="19:26" x14ac:dyDescent="0.2">
      <c r="S6909" s="58">
        <v>3.385217179739556</v>
      </c>
      <c r="T6909" s="58">
        <v>5.2442322320075689</v>
      </c>
      <c r="U6909" s="58">
        <v>3.4142576950188803</v>
      </c>
      <c r="V6909" s="58">
        <v>4.8206135586311953</v>
      </c>
      <c r="W6909" s="58">
        <v>0.86804840194665689</v>
      </c>
      <c r="X6909" s="58">
        <v>0.65877651986587771</v>
      </c>
      <c r="Y6909" s="58">
        <v>0.82180785788246569</v>
      </c>
      <c r="Z6909" s="58">
        <v>0.93263895021203913</v>
      </c>
    </row>
    <row r="6910" spans="19:26" x14ac:dyDescent="0.2">
      <c r="S6910" s="58">
        <v>6.4934821412662478</v>
      </c>
      <c r="T6910" s="58">
        <v>21.432179551167209</v>
      </c>
      <c r="U6910" s="58">
        <v>6.8002532350396967</v>
      </c>
      <c r="V6910" s="58">
        <v>25.463271332301773</v>
      </c>
      <c r="W6910" s="58">
        <v>0.77574685987410996</v>
      </c>
      <c r="X6910" s="58">
        <v>0.70774737279428468</v>
      </c>
      <c r="Y6910" s="58">
        <v>0.80836450725590547</v>
      </c>
      <c r="Z6910" s="58">
        <v>0.88978078051848963</v>
      </c>
    </row>
    <row r="6911" spans="19:26" x14ac:dyDescent="0.2">
      <c r="S6911" s="58">
        <v>8.0286634439839393</v>
      </c>
      <c r="T6911" s="58">
        <v>28.146416576458602</v>
      </c>
      <c r="U6911" s="58">
        <v>7.3908464766115651</v>
      </c>
      <c r="V6911" s="58">
        <v>25.04851295007488</v>
      </c>
      <c r="W6911" s="58">
        <v>0.70986223233721857</v>
      </c>
      <c r="X6911" s="58">
        <v>0.61968924880443343</v>
      </c>
      <c r="Y6911" s="58">
        <v>0.8780650145928045</v>
      </c>
      <c r="Z6911" s="58">
        <v>0.89034536286969468</v>
      </c>
    </row>
    <row r="6912" spans="19:26" x14ac:dyDescent="0.2">
      <c r="S6912" s="58">
        <v>3.8469898698665226</v>
      </c>
      <c r="T6912" s="58">
        <v>6.2436607190521034</v>
      </c>
      <c r="U6912" s="58">
        <v>4.0574542590597185</v>
      </c>
      <c r="V6912" s="58">
        <v>6.0917705405003435</v>
      </c>
      <c r="W6912" s="58">
        <v>0.76056315118424489</v>
      </c>
      <c r="X6912" s="58">
        <v>0.63025200440898999</v>
      </c>
      <c r="Y6912" s="58">
        <v>0.81175851676060429</v>
      </c>
      <c r="Z6912" s="58">
        <v>0.93422641243805249</v>
      </c>
    </row>
    <row r="6913" spans="19:26" x14ac:dyDescent="0.2">
      <c r="S6913" s="58">
        <v>5.0253701939882491</v>
      </c>
      <c r="T6913" s="58">
        <v>9.8748910580955727</v>
      </c>
      <c r="U6913" s="58">
        <v>5.4100357545167732</v>
      </c>
      <c r="V6913" s="58">
        <v>10.031541826770559</v>
      </c>
      <c r="W6913" s="58">
        <v>0.76835708731707031</v>
      </c>
      <c r="X6913" s="58">
        <v>0.76955978870351105</v>
      </c>
      <c r="Y6913" s="58">
        <v>0.85978117619479622</v>
      </c>
      <c r="Z6913" s="58">
        <v>0.93011373695264965</v>
      </c>
    </row>
    <row r="6914" spans="19:26" x14ac:dyDescent="0.2">
      <c r="S6914" s="58">
        <v>3.522483935828661</v>
      </c>
      <c r="T6914" s="58">
        <v>5.5851604180198091</v>
      </c>
      <c r="U6914" s="58">
        <v>3.7204382086852639</v>
      </c>
      <c r="V6914" s="58">
        <v>5.4864581068637914</v>
      </c>
      <c r="W6914" s="58">
        <v>0.86798606877910012</v>
      </c>
      <c r="X6914" s="58">
        <v>0.65474687109113838</v>
      </c>
      <c r="Y6914" s="58">
        <v>0.82968726200619713</v>
      </c>
      <c r="Z6914" s="58">
        <v>0.93006558470087342</v>
      </c>
    </row>
    <row r="6915" spans="19:26" x14ac:dyDescent="0.2">
      <c r="S6915" s="58">
        <v>5.0365735580115025</v>
      </c>
      <c r="T6915" s="58">
        <v>10.384602011245596</v>
      </c>
      <c r="U6915" s="58">
        <v>5.0772895982605846</v>
      </c>
      <c r="V6915" s="58">
        <v>12.044957167523888</v>
      </c>
      <c r="W6915" s="58">
        <v>0.71440786741430495</v>
      </c>
      <c r="X6915" s="58">
        <v>0.60768986611841957</v>
      </c>
      <c r="Y6915" s="58">
        <v>0.77902409761930591</v>
      </c>
      <c r="Z6915" s="58">
        <v>0.90733573904067422</v>
      </c>
    </row>
    <row r="6916" spans="19:26" x14ac:dyDescent="0.2">
      <c r="S6916" s="58">
        <v>3.5421614970065365</v>
      </c>
      <c r="T6916" s="58">
        <v>5.6630314792686507</v>
      </c>
      <c r="U6916" s="58">
        <v>3.5379443892126887</v>
      </c>
      <c r="V6916" s="58">
        <v>7.0266706590502688</v>
      </c>
      <c r="W6916" s="58">
        <v>0.82709590148603607</v>
      </c>
      <c r="X6916" s="58">
        <v>0.63728474907547117</v>
      </c>
      <c r="Y6916" s="58">
        <v>0.79666749712914176</v>
      </c>
      <c r="Z6916" s="58">
        <v>0.92571130222455866</v>
      </c>
    </row>
    <row r="6917" spans="19:26" x14ac:dyDescent="0.2">
      <c r="S6917" s="58">
        <v>5.206959264476378</v>
      </c>
      <c r="T6917" s="58">
        <v>10.899444454162699</v>
      </c>
      <c r="U6917" s="58">
        <v>5.9784003597882442</v>
      </c>
      <c r="V6917" s="58">
        <v>10.717699647572109</v>
      </c>
      <c r="W6917" s="58">
        <v>0.78874606895332544</v>
      </c>
      <c r="X6917" s="58">
        <v>0.69426178500720215</v>
      </c>
      <c r="Y6917" s="58">
        <v>0.85886590960940223</v>
      </c>
      <c r="Z6917" s="58">
        <v>0.91484923111952032</v>
      </c>
    </row>
    <row r="6918" spans="19:26" x14ac:dyDescent="0.2">
      <c r="S6918" s="58">
        <v>3.7606770981403401</v>
      </c>
      <c r="T6918" s="58">
        <v>6.2198940870559625</v>
      </c>
      <c r="U6918" s="58">
        <v>3.6796942698345165</v>
      </c>
      <c r="V6918" s="58">
        <v>6.3033591311579524</v>
      </c>
      <c r="W6918" s="58">
        <v>0.79123676246543306</v>
      </c>
      <c r="X6918" s="58">
        <v>0.65715218616381665</v>
      </c>
      <c r="Y6918" s="58">
        <v>0.78847127874335821</v>
      </c>
      <c r="Z6918" s="58">
        <v>0.92620584654805971</v>
      </c>
    </row>
    <row r="6919" spans="19:26" x14ac:dyDescent="0.2">
      <c r="S6919" s="58">
        <v>3.3973209635178332</v>
      </c>
      <c r="T6919" s="58">
        <v>5.149393228543186</v>
      </c>
      <c r="U6919" s="58">
        <v>3.4542121101625836</v>
      </c>
      <c r="V6919" s="58">
        <v>5.3079388783314707</v>
      </c>
      <c r="W6919" s="58">
        <v>0.79969161956858359</v>
      </c>
      <c r="X6919" s="58">
        <v>0.63022170421651225</v>
      </c>
      <c r="Y6919" s="58">
        <v>0.81913674395324954</v>
      </c>
      <c r="Z6919" s="58">
        <v>0.94136350509570643</v>
      </c>
    </row>
    <row r="6920" spans="19:26" x14ac:dyDescent="0.2">
      <c r="S6920" s="58">
        <v>3.9743066470240613</v>
      </c>
      <c r="T6920" s="58">
        <v>6.6510308498329538</v>
      </c>
      <c r="U6920" s="58">
        <v>4.4483882684281255</v>
      </c>
      <c r="V6920" s="58">
        <v>7.4909422638692762</v>
      </c>
      <c r="W6920" s="58">
        <v>0.76805323123146485</v>
      </c>
      <c r="X6920" s="58">
        <v>0.75097004301121939</v>
      </c>
      <c r="Y6920" s="58">
        <v>0.80968487045850124</v>
      </c>
      <c r="Z6920" s="58">
        <v>0.94264774673077389</v>
      </c>
    </row>
    <row r="6921" spans="19:26" x14ac:dyDescent="0.2">
      <c r="S6921" s="58">
        <v>2.8814021259457143</v>
      </c>
      <c r="T6921" s="58">
        <v>4.0197348202388152</v>
      </c>
      <c r="U6921" s="58">
        <v>2.7271902699361856</v>
      </c>
      <c r="V6921" s="58">
        <v>3.5756928237549812</v>
      </c>
      <c r="W6921" s="58">
        <v>0.8306688933118116</v>
      </c>
      <c r="X6921" s="58">
        <v>0.61137023772864596</v>
      </c>
      <c r="Y6921" s="58">
        <v>0.81748182630527955</v>
      </c>
      <c r="Z6921" s="58">
        <v>0.95050132773912899</v>
      </c>
    </row>
    <row r="6922" spans="19:26" x14ac:dyDescent="0.2">
      <c r="S6922" s="58">
        <v>4.4005073876798191</v>
      </c>
      <c r="T6922" s="58">
        <v>8.090374954212999</v>
      </c>
      <c r="U6922" s="58">
        <v>3.94673699829674</v>
      </c>
      <c r="V6922" s="58">
        <v>7.0828987842910145</v>
      </c>
      <c r="W6922" s="58">
        <v>0.81401491774590284</v>
      </c>
      <c r="X6922" s="58">
        <v>0.6687217809776772</v>
      </c>
      <c r="Y6922" s="58">
        <v>0.83753616939212838</v>
      </c>
      <c r="Z6922" s="58">
        <v>0.92005557309992025</v>
      </c>
    </row>
    <row r="6923" spans="19:26" x14ac:dyDescent="0.2">
      <c r="S6923" s="58">
        <v>5.2760499530102605</v>
      </c>
      <c r="T6923" s="58">
        <v>12.016727997817</v>
      </c>
      <c r="U6923" s="58">
        <v>5.0818346395301797</v>
      </c>
      <c r="V6923" s="58">
        <v>12.347102672001927</v>
      </c>
      <c r="W6923" s="58">
        <v>0.7990853999721993</v>
      </c>
      <c r="X6923" s="58">
        <v>0.73840742351120958</v>
      </c>
      <c r="Y6923" s="58">
        <v>0.82142394022831389</v>
      </c>
      <c r="Z6923" s="58">
        <v>0.9071982084566812</v>
      </c>
    </row>
    <row r="6924" spans="19:26" x14ac:dyDescent="0.2">
      <c r="S6924" s="58">
        <v>4.1396105531225347</v>
      </c>
      <c r="T6924" s="58">
        <v>6.9864593952788914</v>
      </c>
      <c r="U6924" s="58">
        <v>4.2212276415396239</v>
      </c>
      <c r="V6924" s="58">
        <v>6.3898090770265954</v>
      </c>
      <c r="W6924" s="58">
        <v>0.73086788032430461</v>
      </c>
      <c r="X6924" s="58">
        <v>0.67898700269976309</v>
      </c>
      <c r="Y6924" s="58">
        <v>0.80538955285464042</v>
      </c>
      <c r="Z6924" s="58">
        <v>0.93786305980040707</v>
      </c>
    </row>
    <row r="6925" spans="19:26" x14ac:dyDescent="0.2">
      <c r="S6925" s="58">
        <v>4.0158227810267606</v>
      </c>
      <c r="T6925" s="58">
        <v>6.6321854664937385</v>
      </c>
      <c r="U6925" s="58">
        <v>4.9831308976513045</v>
      </c>
      <c r="V6925" s="58">
        <v>6.5226874957306844</v>
      </c>
      <c r="W6925" s="58">
        <v>0.72982287858988304</v>
      </c>
      <c r="X6925" s="58">
        <v>0.6652027131920184</v>
      </c>
      <c r="Y6925" s="58">
        <v>0.80311870471032543</v>
      </c>
      <c r="Z6925" s="58">
        <v>0.93932934472451457</v>
      </c>
    </row>
    <row r="6926" spans="19:26" x14ac:dyDescent="0.2">
      <c r="S6926" s="58">
        <v>5.049881014951592</v>
      </c>
      <c r="T6926" s="58">
        <v>11.033187895814772</v>
      </c>
      <c r="U6926" s="58">
        <v>5.7924612803091753</v>
      </c>
      <c r="V6926" s="58">
        <v>11.833440053942864</v>
      </c>
      <c r="W6926" s="58">
        <v>0.81913413017053249</v>
      </c>
      <c r="X6926" s="58">
        <v>0.73896373031076501</v>
      </c>
      <c r="Y6926" s="58">
        <v>0.82483425319009174</v>
      </c>
      <c r="Z6926" s="58">
        <v>0.90890732224644699</v>
      </c>
    </row>
    <row r="6927" spans="19:26" x14ac:dyDescent="0.2">
      <c r="S6927" s="58">
        <v>3.7338319231937684</v>
      </c>
      <c r="T6927" s="58">
        <v>5.8142596399599018</v>
      </c>
      <c r="U6927" s="58">
        <v>3.9443596482828758</v>
      </c>
      <c r="V6927" s="58">
        <v>5.9336934198364819</v>
      </c>
      <c r="W6927" s="58">
        <v>0.7501229299071599</v>
      </c>
      <c r="X6927" s="58">
        <v>0.58613643120595615</v>
      </c>
      <c r="Y6927" s="58">
        <v>0.83335046291896375</v>
      </c>
      <c r="Z6927" s="58">
        <v>0.94057934866172321</v>
      </c>
    </row>
    <row r="6928" spans="19:26" x14ac:dyDescent="0.2">
      <c r="S6928" s="58">
        <v>3.7927628883993503</v>
      </c>
      <c r="T6928" s="58">
        <v>6.2834681210089114</v>
      </c>
      <c r="U6928" s="58">
        <v>3.8347291990952614</v>
      </c>
      <c r="V6928" s="58">
        <v>7.4542240055689168</v>
      </c>
      <c r="W6928" s="58">
        <v>0.83040868428805326</v>
      </c>
      <c r="X6928" s="58">
        <v>0.65022832715281809</v>
      </c>
      <c r="Y6928" s="58">
        <v>0.82172825429324847</v>
      </c>
      <c r="Z6928" s="58">
        <v>0.92635558527992223</v>
      </c>
    </row>
    <row r="6929" spans="19:26" x14ac:dyDescent="0.2">
      <c r="S6929" s="58">
        <v>3.9166806739373774</v>
      </c>
      <c r="T6929" s="58">
        <v>6.696511903632965</v>
      </c>
      <c r="U6929" s="58">
        <v>3.8566427429124488</v>
      </c>
      <c r="V6929" s="58">
        <v>6.5573926542218341</v>
      </c>
      <c r="W6929" s="58">
        <v>0.84618215073745551</v>
      </c>
      <c r="X6929" s="58">
        <v>0.72303092074398545</v>
      </c>
      <c r="Y6929" s="58">
        <v>0.82487656317774571</v>
      </c>
      <c r="Z6929" s="58">
        <v>0.92863837002231209</v>
      </c>
    </row>
    <row r="6930" spans="19:26" x14ac:dyDescent="0.2">
      <c r="S6930" s="58">
        <v>3.5901507185954795</v>
      </c>
      <c r="T6930" s="58">
        <v>5.749089176369738</v>
      </c>
      <c r="U6930" s="58">
        <v>3.7028971240974644</v>
      </c>
      <c r="V6930" s="58">
        <v>4.7718388485784855</v>
      </c>
      <c r="W6930" s="58">
        <v>0.80680147363005883</v>
      </c>
      <c r="X6930" s="58">
        <v>0.65928512106014192</v>
      </c>
      <c r="Y6930" s="58">
        <v>0.7954771572865984</v>
      </c>
      <c r="Z6930" s="58">
        <v>0.9302414446478654</v>
      </c>
    </row>
    <row r="6931" spans="19:26" x14ac:dyDescent="0.2">
      <c r="S6931" s="58">
        <v>4.5011982990270516</v>
      </c>
      <c r="T6931" s="58">
        <v>8.6345253820548109</v>
      </c>
      <c r="U6931" s="58">
        <v>4.3776460249274578</v>
      </c>
      <c r="V6931" s="58">
        <v>8.9517134676622625</v>
      </c>
      <c r="W6931" s="58">
        <v>0.78468481623185271</v>
      </c>
      <c r="X6931" s="58">
        <v>0.54678346592675098</v>
      </c>
      <c r="Y6931" s="58">
        <v>0.79718608156852167</v>
      </c>
      <c r="Z6931" s="58">
        <v>0.90350129052568195</v>
      </c>
    </row>
    <row r="6932" spans="19:26" x14ac:dyDescent="0.2">
      <c r="S6932" s="58">
        <v>3.6426673412764496</v>
      </c>
      <c r="T6932" s="58">
        <v>5.7937547054016623</v>
      </c>
      <c r="U6932" s="58">
        <v>3.2973643095903773</v>
      </c>
      <c r="V6932" s="58">
        <v>5.9145972432119933</v>
      </c>
      <c r="W6932" s="58">
        <v>0.85180816159137362</v>
      </c>
      <c r="X6932" s="58">
        <v>0.68837068016577652</v>
      </c>
      <c r="Y6932" s="58">
        <v>0.85409198336926118</v>
      </c>
      <c r="Z6932" s="58">
        <v>0.93989694501386944</v>
      </c>
    </row>
    <row r="6933" spans="19:26" x14ac:dyDescent="0.2">
      <c r="S6933" s="58">
        <v>6.2449827015528241</v>
      </c>
      <c r="T6933" s="58">
        <v>15.993057552658392</v>
      </c>
      <c r="U6933" s="58">
        <v>7.28011016343698</v>
      </c>
      <c r="V6933" s="58">
        <v>20.700017910907722</v>
      </c>
      <c r="W6933" s="58">
        <v>0.73017591410738436</v>
      </c>
      <c r="X6933" s="58">
        <v>0.60982407200934419</v>
      </c>
      <c r="Y6933" s="58">
        <v>0.83311155897681333</v>
      </c>
      <c r="Z6933" s="58">
        <v>0.89836515954101759</v>
      </c>
    </row>
    <row r="6934" spans="19:26" x14ac:dyDescent="0.2">
      <c r="S6934" s="58">
        <v>4.692851367218581</v>
      </c>
      <c r="T6934" s="58">
        <v>9.5100238352582398</v>
      </c>
      <c r="U6934" s="58">
        <v>4.2108833420052223</v>
      </c>
      <c r="V6934" s="58">
        <v>7.5107979806871565</v>
      </c>
      <c r="W6934" s="58">
        <v>0.77797339062623738</v>
      </c>
      <c r="X6934" s="58">
        <v>0.65606150945395769</v>
      </c>
      <c r="Y6934" s="58">
        <v>0.78541150289703465</v>
      </c>
      <c r="Z6934" s="58">
        <v>0.90737070342105164</v>
      </c>
    </row>
    <row r="6935" spans="19:26" x14ac:dyDescent="0.2">
      <c r="S6935" s="58">
        <v>5.6611864564610768</v>
      </c>
      <c r="T6935" s="58">
        <v>13.423377861938553</v>
      </c>
      <c r="U6935" s="58">
        <v>6.0654655668343773</v>
      </c>
      <c r="V6935" s="58">
        <v>11.812298640725734</v>
      </c>
      <c r="W6935" s="58">
        <v>0.76510947960499787</v>
      </c>
      <c r="X6935" s="58">
        <v>0.61764648380544662</v>
      </c>
      <c r="Y6935" s="58">
        <v>0.82868173557845348</v>
      </c>
      <c r="Z6935" s="58">
        <v>0.9001631648364522</v>
      </c>
    </row>
    <row r="6936" spans="19:26" x14ac:dyDescent="0.2">
      <c r="S6936" s="58">
        <v>6.3329466230334086</v>
      </c>
      <c r="T6936" s="58">
        <v>21.074120404972447</v>
      </c>
      <c r="U6936" s="58">
        <v>6.6131105276638653</v>
      </c>
      <c r="V6936" s="58">
        <v>21.973870047361007</v>
      </c>
      <c r="W6936" s="58">
        <v>0.83659076434263047</v>
      </c>
      <c r="X6936" s="58">
        <v>0.60120382627480473</v>
      </c>
      <c r="Y6936" s="58">
        <v>0.83088493390323415</v>
      </c>
      <c r="Z6936" s="58">
        <v>0.88488778058614825</v>
      </c>
    </row>
    <row r="6937" spans="19:26" x14ac:dyDescent="0.2">
      <c r="S6937" s="58">
        <v>6.6717208726434594</v>
      </c>
      <c r="T6937" s="58">
        <v>18.101681281418088</v>
      </c>
      <c r="U6937" s="58">
        <v>6.126770005487197</v>
      </c>
      <c r="V6937" s="58">
        <v>13.825985045584137</v>
      </c>
      <c r="W6937" s="58">
        <v>0.72365997600924481</v>
      </c>
      <c r="X6937" s="58">
        <v>0.67654723467368105</v>
      </c>
      <c r="Y6937" s="58">
        <v>0.84948139253129673</v>
      </c>
      <c r="Z6937" s="58">
        <v>0.90101515752961348</v>
      </c>
    </row>
    <row r="6938" spans="19:26" x14ac:dyDescent="0.2">
      <c r="S6938" s="58">
        <v>3.7776037240337415</v>
      </c>
      <c r="T6938" s="58">
        <v>6.3192137248528288</v>
      </c>
      <c r="U6938" s="58">
        <v>3.5213948683795531</v>
      </c>
      <c r="V6938" s="58">
        <v>6.4519641295778341</v>
      </c>
      <c r="W6938" s="58">
        <v>0.77472428398329529</v>
      </c>
      <c r="X6938" s="58">
        <v>0.78182978067162745</v>
      </c>
      <c r="Y6938" s="58">
        <v>0.76833277428368185</v>
      </c>
      <c r="Z6938" s="58">
        <v>0.93579439113957397</v>
      </c>
    </row>
    <row r="6939" spans="19:26" x14ac:dyDescent="0.2">
      <c r="S6939" s="58">
        <v>5.1662362251713079</v>
      </c>
      <c r="T6939" s="58">
        <v>10.679206459808537</v>
      </c>
      <c r="U6939" s="58">
        <v>5.3285969158885633</v>
      </c>
      <c r="V6939" s="58">
        <v>9.8585926028140456</v>
      </c>
      <c r="W6939" s="58">
        <v>0.76023201750776759</v>
      </c>
      <c r="X6939" s="58">
        <v>0.65888470027094759</v>
      </c>
      <c r="Y6939" s="58">
        <v>0.83612069852127013</v>
      </c>
      <c r="Z6939" s="58">
        <v>0.91324852725681027</v>
      </c>
    </row>
    <row r="6940" spans="19:26" x14ac:dyDescent="0.2">
      <c r="S6940" s="58">
        <v>3.9021143980032322</v>
      </c>
      <c r="T6940" s="58">
        <v>6.3082487620610328</v>
      </c>
      <c r="U6940" s="58">
        <v>3.9485734341529257</v>
      </c>
      <c r="V6940" s="58">
        <v>7.1411769257517381</v>
      </c>
      <c r="W6940" s="58">
        <v>0.77007183137797874</v>
      </c>
      <c r="X6940" s="58">
        <v>0.64924219147466533</v>
      </c>
      <c r="Y6940" s="58">
        <v>0.83915203042512199</v>
      </c>
      <c r="Z6940" s="58">
        <v>0.94097803055260898</v>
      </c>
    </row>
    <row r="6941" spans="19:26" x14ac:dyDescent="0.2">
      <c r="S6941" s="58">
        <v>4.7744532508463076</v>
      </c>
      <c r="T6941" s="58">
        <v>9.1664960475590238</v>
      </c>
      <c r="U6941" s="58">
        <v>5.4159785685422452</v>
      </c>
      <c r="V6941" s="58">
        <v>10.730748514764413</v>
      </c>
      <c r="W6941" s="58">
        <v>0.75560591647927489</v>
      </c>
      <c r="X6941" s="58">
        <v>0.69009590248779684</v>
      </c>
      <c r="Y6941" s="58">
        <v>0.82370277853982166</v>
      </c>
      <c r="Z6941" s="58">
        <v>0.92192947937159642</v>
      </c>
    </row>
    <row r="6942" spans="19:26" x14ac:dyDescent="0.2">
      <c r="S6942" s="58">
        <v>6.2723938443648883</v>
      </c>
      <c r="T6942" s="58">
        <v>20.448431887806446</v>
      </c>
      <c r="U6942" s="58">
        <v>6.3685962170185224</v>
      </c>
      <c r="V6942" s="58">
        <v>20.298878218877419</v>
      </c>
      <c r="W6942" s="58">
        <v>0.791850473496305</v>
      </c>
      <c r="X6942" s="58">
        <v>0.706669681146886</v>
      </c>
      <c r="Y6942" s="58">
        <v>0.79842470880893046</v>
      </c>
      <c r="Z6942" s="58">
        <v>0.88892416953446829</v>
      </c>
    </row>
    <row r="6943" spans="19:26" x14ac:dyDescent="0.2">
      <c r="S6943" s="58">
        <v>4.8061670514071526</v>
      </c>
      <c r="T6943" s="58">
        <v>9.501066411685759</v>
      </c>
      <c r="U6943" s="58">
        <v>5.4136790911006454</v>
      </c>
      <c r="V6943" s="58">
        <v>12.029505520365372</v>
      </c>
      <c r="W6943" s="58">
        <v>0.78186030549190577</v>
      </c>
      <c r="X6943" s="58">
        <v>0.78914453301003584</v>
      </c>
      <c r="Y6943" s="58">
        <v>0.8272199265344844</v>
      </c>
      <c r="Z6943" s="58">
        <v>0.92514089636858576</v>
      </c>
    </row>
    <row r="6944" spans="19:26" x14ac:dyDescent="0.2">
      <c r="S6944" s="58">
        <v>3.7763705363615121</v>
      </c>
      <c r="T6944" s="58">
        <v>6.375403337855289</v>
      </c>
      <c r="U6944" s="58">
        <v>4.0118464055017515</v>
      </c>
      <c r="V6944" s="58">
        <v>7.1175807766889037</v>
      </c>
      <c r="W6944" s="58">
        <v>0.86338144542150874</v>
      </c>
      <c r="X6944" s="58">
        <v>0.67831391887905967</v>
      </c>
      <c r="Y6944" s="58">
        <v>0.81254856029141131</v>
      </c>
      <c r="Z6944" s="58">
        <v>0.92201316262476574</v>
      </c>
    </row>
    <row r="6945" spans="19:26" x14ac:dyDescent="0.2">
      <c r="S6945" s="58">
        <v>7.0331030659336458</v>
      </c>
      <c r="T6945" s="58">
        <v>23.804819824104989</v>
      </c>
      <c r="U6945" s="58">
        <v>6.4888914122550307</v>
      </c>
      <c r="V6945" s="58">
        <v>18.878014333748187</v>
      </c>
      <c r="W6945" s="58">
        <v>0.77418741468336083</v>
      </c>
      <c r="X6945" s="58">
        <v>0.72384468707045713</v>
      </c>
      <c r="Y6945" s="58">
        <v>0.85934128139304877</v>
      </c>
      <c r="Z6945" s="58">
        <v>0.89219154853852622</v>
      </c>
    </row>
    <row r="6946" spans="19:26" x14ac:dyDescent="0.2">
      <c r="S6946" s="58">
        <v>4.7884827049618117</v>
      </c>
      <c r="T6946" s="58">
        <v>9.5887796307610511</v>
      </c>
      <c r="U6946" s="58">
        <v>3.8745715905780953</v>
      </c>
      <c r="V6946" s="58">
        <v>8.5172307209070048</v>
      </c>
      <c r="W6946" s="58">
        <v>0.78931997198657766</v>
      </c>
      <c r="X6946" s="58">
        <v>0.66104016522550779</v>
      </c>
      <c r="Y6946" s="58">
        <v>0.81956950137047468</v>
      </c>
      <c r="Z6946" s="58">
        <v>0.91164048600586467</v>
      </c>
    </row>
    <row r="6947" spans="19:26" x14ac:dyDescent="0.2">
      <c r="S6947" s="58">
        <v>4.1206763203998733</v>
      </c>
      <c r="T6947" s="58">
        <v>6.99760790096175</v>
      </c>
      <c r="U6947" s="58">
        <v>3.9413481642641339</v>
      </c>
      <c r="V6947" s="58">
        <v>6.5934267490849185</v>
      </c>
      <c r="W6947" s="58">
        <v>0.82508963543505776</v>
      </c>
      <c r="X6947" s="58">
        <v>0.76292349802778237</v>
      </c>
      <c r="Y6947" s="58">
        <v>0.87388425116895219</v>
      </c>
      <c r="Z6947" s="58">
        <v>0.94492893744048723</v>
      </c>
    </row>
    <row r="6948" spans="19:26" x14ac:dyDescent="0.2">
      <c r="S6948" s="58">
        <v>3.6756211280232463</v>
      </c>
      <c r="T6948" s="58">
        <v>5.955551351225151</v>
      </c>
      <c r="U6948" s="58">
        <v>4.1345939923119968</v>
      </c>
      <c r="V6948" s="58">
        <v>5.4272068334577384</v>
      </c>
      <c r="W6948" s="58">
        <v>0.78884953537806923</v>
      </c>
      <c r="X6948" s="58">
        <v>0.70429942576808413</v>
      </c>
      <c r="Y6948" s="58">
        <v>0.79096634160899493</v>
      </c>
      <c r="Z6948" s="58">
        <v>0.9352228555367188</v>
      </c>
    </row>
    <row r="6949" spans="19:26" x14ac:dyDescent="0.2">
      <c r="S6949" s="58">
        <v>4.740182402368375</v>
      </c>
      <c r="T6949" s="58">
        <v>9.1924814746267547</v>
      </c>
      <c r="U6949" s="58">
        <v>5.1760994615475209</v>
      </c>
      <c r="V6949" s="58">
        <v>10.347442122896702</v>
      </c>
      <c r="W6949" s="58">
        <v>0.81395402123572036</v>
      </c>
      <c r="X6949" s="58">
        <v>0.65022558471965386</v>
      </c>
      <c r="Y6949" s="58">
        <v>0.85737732251456766</v>
      </c>
      <c r="Z6949" s="58">
        <v>0.91545969585277254</v>
      </c>
    </row>
    <row r="6950" spans="19:26" x14ac:dyDescent="0.2">
      <c r="S6950" s="58">
        <v>5.3489666511173191</v>
      </c>
      <c r="T6950" s="58">
        <v>11.809946865501825</v>
      </c>
      <c r="U6950" s="58">
        <v>5.725848135023849</v>
      </c>
      <c r="V6950" s="58">
        <v>11.850474833272958</v>
      </c>
      <c r="W6950" s="58">
        <v>0.73657182966646428</v>
      </c>
      <c r="X6950" s="58">
        <v>0.59219451340707407</v>
      </c>
      <c r="Y6950" s="58">
        <v>0.80065638485712176</v>
      </c>
      <c r="Z6950" s="58">
        <v>0.90206870941751549</v>
      </c>
    </row>
    <row r="6951" spans="19:26" x14ac:dyDescent="0.2">
      <c r="S6951" s="58">
        <v>5.352768219099139</v>
      </c>
      <c r="T6951" s="58">
        <v>12.531888318601903</v>
      </c>
      <c r="U6951" s="58">
        <v>5.1646544824374443</v>
      </c>
      <c r="V6951" s="58">
        <v>12.605672359763153</v>
      </c>
      <c r="W6951" s="58">
        <v>0.82080535159111279</v>
      </c>
      <c r="X6951" s="58">
        <v>0.74612275407138362</v>
      </c>
      <c r="Y6951" s="58">
        <v>0.83346663811439459</v>
      </c>
      <c r="Z6951" s="58">
        <v>0.90553697599252503</v>
      </c>
    </row>
    <row r="6952" spans="19:26" x14ac:dyDescent="0.2">
      <c r="S6952" s="58">
        <v>4.6342868729307884</v>
      </c>
      <c r="T6952" s="58">
        <v>8.7097245851190994</v>
      </c>
      <c r="U6952" s="58">
        <v>4.4841915042342242</v>
      </c>
      <c r="V6952" s="58">
        <v>7.1350954084593328</v>
      </c>
      <c r="W6952" s="58">
        <v>0.77829953475099134</v>
      </c>
      <c r="X6952" s="58">
        <v>0.65568676801496573</v>
      </c>
      <c r="Y6952" s="58">
        <v>0.8359459727642583</v>
      </c>
      <c r="Z6952" s="58">
        <v>0.91994565955082619</v>
      </c>
    </row>
    <row r="6953" spans="19:26" x14ac:dyDescent="0.2">
      <c r="S6953" s="58">
        <v>5.1774508459839019</v>
      </c>
      <c r="T6953" s="58">
        <v>9.7513421477046549</v>
      </c>
      <c r="U6953" s="58">
        <v>5.9782166408879371</v>
      </c>
      <c r="V6953" s="58">
        <v>11.472526523563836</v>
      </c>
      <c r="W6953" s="58">
        <v>0.70707652091461681</v>
      </c>
      <c r="X6953" s="58">
        <v>0.69444409908469207</v>
      </c>
      <c r="Y6953" s="58">
        <v>0.85771554658533111</v>
      </c>
      <c r="Z6953" s="58">
        <v>0.93590389649583694</v>
      </c>
    </row>
    <row r="6954" spans="19:26" x14ac:dyDescent="0.2">
      <c r="S6954" s="58">
        <v>3.8707348514467745</v>
      </c>
      <c r="T6954" s="58">
        <v>6.5350325545843502</v>
      </c>
      <c r="U6954" s="58">
        <v>3.7875511238363422</v>
      </c>
      <c r="V6954" s="58">
        <v>5.3938241853091089</v>
      </c>
      <c r="W6954" s="58">
        <v>0.8537296884360096</v>
      </c>
      <c r="X6954" s="58">
        <v>0.70864480550468179</v>
      </c>
      <c r="Y6954" s="58">
        <v>0.83389622629157456</v>
      </c>
      <c r="Z6954" s="58">
        <v>0.92948056064302531</v>
      </c>
    </row>
    <row r="6955" spans="19:26" x14ac:dyDescent="0.2">
      <c r="S6955" s="58">
        <v>7.5374268107060907</v>
      </c>
      <c r="T6955" s="58">
        <v>43.023864542118673</v>
      </c>
      <c r="U6955" s="58">
        <v>7.3760939107807486</v>
      </c>
      <c r="V6955" s="58">
        <v>42.009916374744179</v>
      </c>
      <c r="W6955" s="58">
        <v>0.76574904025790724</v>
      </c>
      <c r="X6955" s="58">
        <v>0.64240306856475393</v>
      </c>
      <c r="Y6955" s="58">
        <v>0.79377814050504625</v>
      </c>
      <c r="Z6955" s="58">
        <v>0.87801629436445872</v>
      </c>
    </row>
    <row r="6956" spans="19:26" x14ac:dyDescent="0.2">
      <c r="S6956" s="58">
        <v>6.7610641947302312</v>
      </c>
      <c r="T6956" s="58">
        <v>18.407423359424214</v>
      </c>
      <c r="U6956" s="58">
        <v>7.1746687369661215</v>
      </c>
      <c r="V6956" s="58">
        <v>24.685965985102303</v>
      </c>
      <c r="W6956" s="58">
        <v>0.71364535133373974</v>
      </c>
      <c r="X6956" s="58">
        <v>0.75842690660871226</v>
      </c>
      <c r="Y6956" s="58">
        <v>0.84681474265328405</v>
      </c>
      <c r="Z6956" s="58">
        <v>0.90618922006088587</v>
      </c>
    </row>
    <row r="6957" spans="19:26" x14ac:dyDescent="0.2">
      <c r="S6957" s="58">
        <v>3.4535010941166733</v>
      </c>
      <c r="T6957" s="58">
        <v>5.3357572455357056</v>
      </c>
      <c r="U6957" s="67">
        <v>3.9275796600292532</v>
      </c>
      <c r="V6957" s="58">
        <v>5.236022083265568</v>
      </c>
      <c r="W6957" s="58">
        <v>0.79845066318352598</v>
      </c>
      <c r="X6957" s="58">
        <v>0.74654287949435338</v>
      </c>
      <c r="Y6957" s="58">
        <v>0.80341805338699779</v>
      </c>
      <c r="Z6957" s="58">
        <v>0.95024134955573647</v>
      </c>
    </row>
    <row r="6958" spans="19:26" x14ac:dyDescent="0.2">
      <c r="S6958" s="58">
        <v>4.1331769069475381</v>
      </c>
      <c r="T6958" s="58">
        <v>6.7904060497420797</v>
      </c>
      <c r="U6958" s="58">
        <v>4.1403625249685287</v>
      </c>
      <c r="V6958" s="58">
        <v>6.2175315489423344</v>
      </c>
      <c r="W6958" s="58">
        <v>0.7325348203008214</v>
      </c>
      <c r="X6958" s="58">
        <v>0.65931039163852023</v>
      </c>
      <c r="Y6958" s="58">
        <v>0.83762379944989263</v>
      </c>
      <c r="Z6958" s="58">
        <v>0.94563764771548942</v>
      </c>
    </row>
    <row r="6959" spans="19:26" x14ac:dyDescent="0.2">
      <c r="S6959" s="58">
        <v>4.3105493453779493</v>
      </c>
      <c r="T6959" s="58">
        <v>7.5014935632774327</v>
      </c>
      <c r="U6959" s="58">
        <v>4.4141304451598717</v>
      </c>
      <c r="V6959" s="58">
        <v>9.9220426703954185</v>
      </c>
      <c r="W6959" s="58">
        <v>0.72777946385688674</v>
      </c>
      <c r="X6959" s="58">
        <v>0.7157597285775521</v>
      </c>
      <c r="Y6959" s="58">
        <v>0.80430435522626487</v>
      </c>
      <c r="Z6959" s="58">
        <v>0.93788490832957816</v>
      </c>
    </row>
    <row r="6960" spans="19:26" x14ac:dyDescent="0.2">
      <c r="S6960" s="58">
        <v>5.5919228680989947</v>
      </c>
      <c r="T6960" s="58">
        <v>12.72908336784969</v>
      </c>
      <c r="U6960" s="58">
        <v>5.9620966693907738</v>
      </c>
      <c r="V6960" s="58">
        <v>13.944942356052421</v>
      </c>
      <c r="W6960" s="58">
        <v>0.80215624600363677</v>
      </c>
      <c r="X6960" s="58">
        <v>0.60345004176957251</v>
      </c>
      <c r="Y6960" s="58">
        <v>0.87520811807829557</v>
      </c>
      <c r="Z6960" s="58">
        <v>0.90244558694353694</v>
      </c>
    </row>
    <row r="6961" spans="19:26" x14ac:dyDescent="0.2">
      <c r="S6961" s="58">
        <v>5.4132946715809993</v>
      </c>
      <c r="T6961" s="58">
        <v>11.790612599154455</v>
      </c>
      <c r="U6961" s="58">
        <v>5.6781776546752214</v>
      </c>
      <c r="V6961" s="58">
        <v>12.191957162563174</v>
      </c>
      <c r="W6961" s="58">
        <v>0.76440507131530633</v>
      </c>
      <c r="X6961" s="58">
        <v>0.71278646913034394</v>
      </c>
      <c r="Y6961" s="58">
        <v>0.84246114764362123</v>
      </c>
      <c r="Z6961" s="58">
        <v>0.91357370040141728</v>
      </c>
    </row>
    <row r="6962" spans="19:26" x14ac:dyDescent="0.2">
      <c r="S6962" s="58">
        <v>3.6355784583443103</v>
      </c>
      <c r="T6962" s="58">
        <v>5.6391045700929983</v>
      </c>
      <c r="U6962" s="58">
        <v>3.7618373658104778</v>
      </c>
      <c r="V6962" s="58">
        <v>6.1795956456248806</v>
      </c>
      <c r="W6962" s="58">
        <v>0.78557705751251494</v>
      </c>
      <c r="X6962" s="58">
        <v>0.60951374903950162</v>
      </c>
      <c r="Y6962" s="58">
        <v>0.84292067465373299</v>
      </c>
      <c r="Z6962" s="58">
        <v>0.94090569498641385</v>
      </c>
    </row>
    <row r="6963" spans="19:26" x14ac:dyDescent="0.2">
      <c r="S6963" s="58">
        <v>7.246271092829728</v>
      </c>
      <c r="T6963" s="58">
        <v>29.188245830413948</v>
      </c>
      <c r="U6963" s="58">
        <v>6.7960430164652532</v>
      </c>
      <c r="V6963" s="58">
        <v>25.436266652091941</v>
      </c>
      <c r="W6963" s="58">
        <v>0.77540390401224091</v>
      </c>
      <c r="X6963" s="58">
        <v>0.74682601705633445</v>
      </c>
      <c r="Y6963" s="58">
        <v>0.83583749571865606</v>
      </c>
      <c r="Z6963" s="58">
        <v>0.88709997161325616</v>
      </c>
    </row>
    <row r="6964" spans="19:26" x14ac:dyDescent="0.2">
      <c r="S6964" s="58">
        <v>5.651187293164349</v>
      </c>
      <c r="T6964" s="58">
        <v>11.846680134517385</v>
      </c>
      <c r="U6964" s="58">
        <v>6.0727373736024823</v>
      </c>
      <c r="V6964" s="58">
        <v>13.51524180387911</v>
      </c>
      <c r="W6964" s="58">
        <v>0.70191966915104564</v>
      </c>
      <c r="X6964" s="58">
        <v>0.77272648391292686</v>
      </c>
      <c r="Y6964" s="58">
        <v>0.83847972575479424</v>
      </c>
      <c r="Z6964" s="58">
        <v>0.9289295328308137</v>
      </c>
    </row>
    <row r="6965" spans="19:26" x14ac:dyDescent="0.2">
      <c r="S6965" s="58">
        <v>4.2358127917595185</v>
      </c>
      <c r="T6965" s="58">
        <v>7.6003544919586599</v>
      </c>
      <c r="U6965" s="58">
        <v>4.009431589783369</v>
      </c>
      <c r="V6965" s="58">
        <v>5.5201848080782199</v>
      </c>
      <c r="W6965" s="58">
        <v>0.84349461413218918</v>
      </c>
      <c r="X6965" s="58">
        <v>0.72017942742358299</v>
      </c>
      <c r="Y6965" s="58">
        <v>0.847513043408468</v>
      </c>
      <c r="Z6965" s="58">
        <v>0.92606961959965306</v>
      </c>
    </row>
    <row r="6966" spans="19:26" x14ac:dyDescent="0.2">
      <c r="S6966" s="58">
        <v>4.522841134038992</v>
      </c>
      <c r="T6966" s="58">
        <v>7.8844179630721341</v>
      </c>
      <c r="U6966" s="58">
        <v>4.64668577947337</v>
      </c>
      <c r="V6966" s="58">
        <v>9.0862902260467617</v>
      </c>
      <c r="W6966" s="58">
        <v>0.73534637240211176</v>
      </c>
      <c r="X6966" s="58">
        <v>0.66287984961907309</v>
      </c>
      <c r="Y6966" s="58">
        <v>0.85071383697923331</v>
      </c>
      <c r="Z6966" s="58">
        <v>0.93787167840344665</v>
      </c>
    </row>
    <row r="6967" spans="19:26" x14ac:dyDescent="0.2">
      <c r="S6967" s="58">
        <v>4.533635783853855</v>
      </c>
      <c r="T6967" s="58">
        <v>8.1447260112299382</v>
      </c>
      <c r="U6967" s="58">
        <v>4.5131917209689778</v>
      </c>
      <c r="V6967" s="58">
        <v>6.6631188746464032</v>
      </c>
      <c r="W6967" s="58">
        <v>0.75706403315610682</v>
      </c>
      <c r="X6967" s="58">
        <v>0.76200795350116968</v>
      </c>
      <c r="Y6967" s="58">
        <v>0.8417102315060756</v>
      </c>
      <c r="Z6967" s="58">
        <v>0.94034180502939291</v>
      </c>
    </row>
    <row r="6968" spans="19:26" x14ac:dyDescent="0.2">
      <c r="S6968" s="58">
        <v>6.3572524111655042</v>
      </c>
      <c r="T6968" s="58">
        <v>19.08163173696056</v>
      </c>
      <c r="U6968" s="58">
        <v>6.7756775197460337</v>
      </c>
      <c r="V6968" s="58">
        <v>24.745009368762954</v>
      </c>
      <c r="W6968" s="58">
        <v>0.79641050233303134</v>
      </c>
      <c r="X6968" s="58">
        <v>0.65192760878482581</v>
      </c>
      <c r="Y6968" s="58">
        <v>0.84035133994148259</v>
      </c>
      <c r="Z6968" s="58">
        <v>0.89133577102734773</v>
      </c>
    </row>
    <row r="6969" spans="19:26" x14ac:dyDescent="0.2">
      <c r="S6969" s="58">
        <v>4.9369251977725215</v>
      </c>
      <c r="T6969" s="58">
        <v>9.2284185651596786</v>
      </c>
      <c r="U6969" s="58">
        <v>4.2871425903323992</v>
      </c>
      <c r="V6969" s="58">
        <v>9.0803117848226336</v>
      </c>
      <c r="W6969" s="58">
        <v>0.70626720447548685</v>
      </c>
      <c r="X6969" s="58">
        <v>0.59169713359321119</v>
      </c>
      <c r="Y6969" s="58">
        <v>0.82606823268261043</v>
      </c>
      <c r="Z6969" s="58">
        <v>0.9209606591184325</v>
      </c>
    </row>
    <row r="6970" spans="19:26" x14ac:dyDescent="0.2">
      <c r="S6970" s="58">
        <v>4.3775543192413098</v>
      </c>
      <c r="T6970" s="58">
        <v>7.6903847474058216</v>
      </c>
      <c r="U6970" s="58">
        <v>4.0662991825513126</v>
      </c>
      <c r="V6970" s="58">
        <v>7.074462466378999</v>
      </c>
      <c r="W6970" s="58">
        <v>0.72104352675218053</v>
      </c>
      <c r="X6970" s="58">
        <v>0.57866284384297928</v>
      </c>
      <c r="Y6970" s="58">
        <v>0.80159777168414192</v>
      </c>
      <c r="Z6970" s="58">
        <v>0.92116780680400256</v>
      </c>
    </row>
    <row r="6971" spans="19:26" x14ac:dyDescent="0.2">
      <c r="S6971" s="58">
        <v>4.753063505571399</v>
      </c>
      <c r="T6971" s="58">
        <v>8.9662099968160529</v>
      </c>
      <c r="U6971" s="58">
        <v>5.6823452937112089</v>
      </c>
      <c r="V6971" s="58">
        <v>11.540875112053524</v>
      </c>
      <c r="W6971" s="58">
        <v>0.77777016667328114</v>
      </c>
      <c r="X6971" s="58">
        <v>0.6004317347637036</v>
      </c>
      <c r="Y6971" s="58">
        <v>0.85506100950286879</v>
      </c>
      <c r="Z6971" s="58">
        <v>0.91637855208357066</v>
      </c>
    </row>
    <row r="6972" spans="19:26" x14ac:dyDescent="0.2">
      <c r="S6972" s="58">
        <v>6.6790289113000254</v>
      </c>
      <c r="T6972" s="58">
        <v>18.485169842996701</v>
      </c>
      <c r="U6972" s="58">
        <v>6.6298493516255919</v>
      </c>
      <c r="V6972" s="58">
        <v>20.760177080107365</v>
      </c>
      <c r="W6972" s="58">
        <v>0.74780359845953093</v>
      </c>
      <c r="X6972" s="58">
        <v>0.74287574179441396</v>
      </c>
      <c r="Y6972" s="58">
        <v>0.86719313558267908</v>
      </c>
      <c r="Z6972" s="58">
        <v>0.90329299008035724</v>
      </c>
    </row>
    <row r="6973" spans="19:26" x14ac:dyDescent="0.2">
      <c r="S6973" s="58">
        <v>6.8867054655853064</v>
      </c>
      <c r="T6973" s="58">
        <v>18.795965347894651</v>
      </c>
      <c r="U6973" s="58">
        <v>6.6275330313354877</v>
      </c>
      <c r="V6973" s="58">
        <v>18.981463957581735</v>
      </c>
      <c r="W6973" s="58">
        <v>0.7046539562523525</v>
      </c>
      <c r="X6973" s="58">
        <v>0.63224057502018749</v>
      </c>
      <c r="Y6973" s="58">
        <v>0.8486788203262805</v>
      </c>
      <c r="Z6973" s="58">
        <v>0.8993285211216443</v>
      </c>
    </row>
    <row r="6974" spans="19:26" x14ac:dyDescent="0.2">
      <c r="S6974" s="58">
        <v>5.2241382781022239</v>
      </c>
      <c r="T6974" s="58">
        <v>11.135096593035243</v>
      </c>
      <c r="U6974" s="58">
        <v>5.4542576464139678</v>
      </c>
      <c r="V6974" s="58">
        <v>11.702546600807441</v>
      </c>
      <c r="W6974" s="58">
        <v>0.79403204025316154</v>
      </c>
      <c r="X6974" s="58">
        <v>0.74560818308733512</v>
      </c>
      <c r="Y6974" s="58">
        <v>0.85288926638072726</v>
      </c>
      <c r="Z6974" s="58">
        <v>0.91627334753045364</v>
      </c>
    </row>
    <row r="6975" spans="19:26" x14ac:dyDescent="0.2">
      <c r="S6975" s="58">
        <v>4.4945690253240675</v>
      </c>
      <c r="T6975" s="58">
        <v>7.8590659219808074</v>
      </c>
      <c r="U6975" s="58">
        <v>5.2598157891541524</v>
      </c>
      <c r="V6975" s="58">
        <v>9.3568966087555001</v>
      </c>
      <c r="W6975" s="58">
        <v>0.72600044395888064</v>
      </c>
      <c r="X6975" s="58">
        <v>0.713209073974573</v>
      </c>
      <c r="Y6975" s="58">
        <v>0.83263287607749126</v>
      </c>
      <c r="Z6975" s="58">
        <v>0.94235487959112751</v>
      </c>
    </row>
    <row r="6976" spans="19:26" x14ac:dyDescent="0.2">
      <c r="S6976" s="58">
        <v>5.1380010356227634</v>
      </c>
      <c r="T6976" s="58">
        <v>11.11127574583748</v>
      </c>
      <c r="U6976" s="58">
        <v>5.453770886075838</v>
      </c>
      <c r="V6976" s="58">
        <v>11.128550355037534</v>
      </c>
      <c r="W6976" s="58">
        <v>0.76133486644718829</v>
      </c>
      <c r="X6976" s="58">
        <v>0.68885710088236018</v>
      </c>
      <c r="Y6976" s="58">
        <v>0.80255184548729808</v>
      </c>
      <c r="Z6976" s="58">
        <v>0.90845457160971177</v>
      </c>
    </row>
    <row r="6977" spans="19:26" x14ac:dyDescent="0.2">
      <c r="S6977" s="58">
        <v>4.5454643603835256</v>
      </c>
      <c r="T6977" s="58">
        <v>8.2499880811381967</v>
      </c>
      <c r="U6977" s="58">
        <v>4.5306193530634395</v>
      </c>
      <c r="V6977" s="58">
        <v>6.9273693582864713</v>
      </c>
      <c r="W6977" s="58">
        <v>0.77751062564731321</v>
      </c>
      <c r="X6977" s="58">
        <v>0.68750541727635661</v>
      </c>
      <c r="Y6977" s="58">
        <v>0.85196124045049715</v>
      </c>
      <c r="Z6977" s="58">
        <v>0.92940945543522158</v>
      </c>
    </row>
    <row r="6978" spans="19:26" x14ac:dyDescent="0.2">
      <c r="S6978" s="58">
        <v>3.3436691540681394</v>
      </c>
      <c r="T6978" s="58">
        <v>5.0209776436212401</v>
      </c>
      <c r="U6978" s="58">
        <v>4.3158800936190334</v>
      </c>
      <c r="V6978" s="58">
        <v>5.1438599769748983</v>
      </c>
      <c r="W6978" s="58">
        <v>0.78387109354642848</v>
      </c>
      <c r="X6978" s="58">
        <v>0.57188468357851341</v>
      </c>
      <c r="Y6978" s="58">
        <v>0.80646649826254568</v>
      </c>
      <c r="Z6978" s="58">
        <v>0.93432921288989212</v>
      </c>
    </row>
    <row r="6979" spans="19:26" x14ac:dyDescent="0.2">
      <c r="S6979" s="58">
        <v>4.7475227900574621</v>
      </c>
      <c r="T6979" s="58">
        <v>8.7434618193672513</v>
      </c>
      <c r="U6979" s="58">
        <v>4.1752254504116673</v>
      </c>
      <c r="V6979" s="58">
        <v>8.0666026818783116</v>
      </c>
      <c r="W6979" s="58">
        <v>0.72284350893107796</v>
      </c>
      <c r="X6979" s="58">
        <v>0.62312828761650207</v>
      </c>
      <c r="Y6979" s="58">
        <v>0.82479612325422225</v>
      </c>
      <c r="Z6979" s="58">
        <v>0.92382066313165778</v>
      </c>
    </row>
    <row r="6980" spans="19:26" x14ac:dyDescent="0.2">
      <c r="S6980" s="58">
        <v>5.4355737020019737</v>
      </c>
      <c r="T6980" s="58">
        <v>11.108015069442928</v>
      </c>
      <c r="U6980" s="58">
        <v>5.8602555308576676</v>
      </c>
      <c r="V6980" s="58">
        <v>12.789887117151684</v>
      </c>
      <c r="W6980" s="58">
        <v>0.72642885157224746</v>
      </c>
      <c r="X6980" s="58">
        <v>0.6481458033933154</v>
      </c>
      <c r="Y6980" s="58">
        <v>0.85280548634368136</v>
      </c>
      <c r="Z6980" s="58">
        <v>0.9184312982754077</v>
      </c>
    </row>
    <row r="6981" spans="19:26" x14ac:dyDescent="0.2">
      <c r="S6981" s="58">
        <v>7.2059023314371471</v>
      </c>
      <c r="T6981" s="58">
        <v>28.350619813531704</v>
      </c>
      <c r="U6981" s="58">
        <v>7.5549829826498369</v>
      </c>
      <c r="V6981" s="58">
        <v>27.772773846668443</v>
      </c>
      <c r="W6981" s="58">
        <v>0.79364401185675126</v>
      </c>
      <c r="X6981" s="58">
        <v>0.74787543621889574</v>
      </c>
      <c r="Y6981" s="58">
        <v>0.85288424949951069</v>
      </c>
      <c r="Z6981" s="58">
        <v>0.88775787251836302</v>
      </c>
    </row>
    <row r="6982" spans="19:26" x14ac:dyDescent="0.2">
      <c r="S6982" s="58">
        <v>4.3967227293400546</v>
      </c>
      <c r="T6982" s="58">
        <v>7.5643693397227461</v>
      </c>
      <c r="U6982" s="58">
        <v>3.9271648445694143</v>
      </c>
      <c r="V6982" s="58">
        <v>7.1129555101855759</v>
      </c>
      <c r="W6982" s="58">
        <v>0.73441357020867981</v>
      </c>
      <c r="X6982" s="58">
        <v>0.67551896436151837</v>
      </c>
      <c r="Y6982" s="58">
        <v>0.83945399001276055</v>
      </c>
      <c r="Z6982" s="58">
        <v>0.93991495631201571</v>
      </c>
    </row>
    <row r="6983" spans="19:26" x14ac:dyDescent="0.2">
      <c r="S6983" s="58">
        <v>4.3237473444139969</v>
      </c>
      <c r="T6983" s="58">
        <v>7.6081349004601941</v>
      </c>
      <c r="U6983" s="58">
        <v>4.657224915448702</v>
      </c>
      <c r="V6983" s="58">
        <v>7.1352616480900215</v>
      </c>
      <c r="W6983" s="58">
        <v>0.78293743123668857</v>
      </c>
      <c r="X6983" s="58">
        <v>0.72975245377290499</v>
      </c>
      <c r="Y6983" s="58">
        <v>0.84300746984338037</v>
      </c>
      <c r="Z6983" s="58">
        <v>0.93623534791290608</v>
      </c>
    </row>
    <row r="6984" spans="19:26" x14ac:dyDescent="0.2">
      <c r="S6984" s="58">
        <v>4.9134658377371041</v>
      </c>
      <c r="T6984" s="58">
        <v>9.8459049164493546</v>
      </c>
      <c r="U6984" s="58">
        <v>5.2811824382856631</v>
      </c>
      <c r="V6984" s="58">
        <v>11.204727807971663</v>
      </c>
      <c r="W6984" s="58">
        <v>0.77327267666285393</v>
      </c>
      <c r="X6984" s="58">
        <v>0.69691205974704806</v>
      </c>
      <c r="Y6984" s="58">
        <v>0.82845945182811143</v>
      </c>
      <c r="Z6984" s="58">
        <v>0.91704500751417228</v>
      </c>
    </row>
    <row r="6985" spans="19:26" x14ac:dyDescent="0.2">
      <c r="S6985" s="58">
        <v>4.3765727508046481</v>
      </c>
      <c r="T6985" s="58">
        <v>7.3983499371900709</v>
      </c>
      <c r="U6985" s="58">
        <v>4.1417478429458701</v>
      </c>
      <c r="V6985" s="58">
        <v>6.8495161074843027</v>
      </c>
      <c r="W6985" s="58">
        <v>0.71272029216905786</v>
      </c>
      <c r="X6985" s="58">
        <v>0.73451012897257284</v>
      </c>
      <c r="Y6985" s="58">
        <v>0.8334108872421967</v>
      </c>
      <c r="Z6985" s="58">
        <v>0.95398983536760384</v>
      </c>
    </row>
    <row r="6986" spans="19:26" x14ac:dyDescent="0.2">
      <c r="S6986" s="58">
        <v>3.6469518638863851</v>
      </c>
      <c r="T6986" s="58">
        <v>5.7851041354612462</v>
      </c>
      <c r="U6986" s="58">
        <v>2.7678602702902473</v>
      </c>
      <c r="V6986" s="58">
        <v>6.1518169447905935</v>
      </c>
      <c r="W6986" s="58">
        <v>0.77898364139717635</v>
      </c>
      <c r="X6986" s="58">
        <v>0.66432085345018921</v>
      </c>
      <c r="Y6986" s="58">
        <v>0.8055891692956797</v>
      </c>
      <c r="Z6986" s="58">
        <v>0.93833378565193248</v>
      </c>
    </row>
    <row r="6987" spans="19:26" x14ac:dyDescent="0.2">
      <c r="S6987" s="58">
        <v>3.484741741330788</v>
      </c>
      <c r="T6987" s="58">
        <v>5.5499605173092057</v>
      </c>
      <c r="U6987" s="58">
        <v>3.0589014012452602</v>
      </c>
      <c r="V6987" s="58">
        <v>4.7586488449076851</v>
      </c>
      <c r="W6987" s="58">
        <v>0.83362723466878619</v>
      </c>
      <c r="X6987" s="58">
        <v>0.74600102256945899</v>
      </c>
      <c r="Y6987" s="58">
        <v>0.78855234930960771</v>
      </c>
      <c r="Z6987" s="58">
        <v>0.93575640245893588</v>
      </c>
    </row>
    <row r="6988" spans="19:26" x14ac:dyDescent="0.2">
      <c r="S6988" s="58">
        <v>5.1368198536209828</v>
      </c>
      <c r="T6988" s="58">
        <v>10.828798389076251</v>
      </c>
      <c r="U6988" s="58">
        <v>5.2653982522738634</v>
      </c>
      <c r="V6988" s="58">
        <v>12.233577172414982</v>
      </c>
      <c r="W6988" s="58">
        <v>0.82905555819769983</v>
      </c>
      <c r="X6988" s="58">
        <v>0.63015167624345758</v>
      </c>
      <c r="Y6988" s="58">
        <v>0.87518716448033573</v>
      </c>
      <c r="Z6988" s="58">
        <v>0.90759861122771091</v>
      </c>
    </row>
    <row r="6989" spans="19:26" x14ac:dyDescent="0.2">
      <c r="S6989" s="58">
        <v>5.4046734770475959</v>
      </c>
      <c r="T6989" s="58">
        <v>10.033293578457613</v>
      </c>
      <c r="U6989" s="58">
        <v>6.6380371028767158</v>
      </c>
      <c r="V6989" s="58">
        <v>10.509319879877635</v>
      </c>
      <c r="W6989" s="58">
        <v>0.69120974311703964</v>
      </c>
      <c r="X6989" s="58">
        <v>0.69283112080752896</v>
      </c>
      <c r="Y6989" s="58">
        <v>0.88540494041648121</v>
      </c>
      <c r="Z6989" s="58">
        <v>0.94430798115491443</v>
      </c>
    </row>
    <row r="6990" spans="19:26" x14ac:dyDescent="0.2">
      <c r="S6990" s="58">
        <v>4.937119181915075</v>
      </c>
      <c r="T6990" s="58">
        <v>9.7340781916237606</v>
      </c>
      <c r="U6990" s="58">
        <v>5.773769145509366</v>
      </c>
      <c r="V6990" s="58">
        <v>13.454305634177933</v>
      </c>
      <c r="W6990" s="58">
        <v>0.73262771501075563</v>
      </c>
      <c r="X6990" s="58">
        <v>0.72537111718718028</v>
      </c>
      <c r="Y6990" s="58">
        <v>0.80975794014801294</v>
      </c>
      <c r="Z6990" s="58">
        <v>0.92324506656227989</v>
      </c>
    </row>
    <row r="6991" spans="19:26" x14ac:dyDescent="0.2">
      <c r="S6991" s="58">
        <v>7.3971887221437118</v>
      </c>
      <c r="T6991" s="58">
        <v>44.683853996970328</v>
      </c>
      <c r="U6991" s="58">
        <v>6.402652899227502</v>
      </c>
      <c r="V6991" s="58">
        <v>39.605536429406946</v>
      </c>
      <c r="W6991" s="58">
        <v>0.85929671772141458</v>
      </c>
      <c r="X6991" s="58">
        <v>0.72707712962357773</v>
      </c>
      <c r="Y6991" s="58">
        <v>0.83834241680115462</v>
      </c>
      <c r="Z6991" s="58">
        <v>0.87829103468840064</v>
      </c>
    </row>
    <row r="6992" spans="19:26" x14ac:dyDescent="0.2">
      <c r="S6992" s="58">
        <v>6.5468601826569346</v>
      </c>
      <c r="T6992" s="58">
        <v>19.348169818753028</v>
      </c>
      <c r="U6992" s="58">
        <v>6.0781605108675949</v>
      </c>
      <c r="V6992" s="58">
        <v>15.39710233532092</v>
      </c>
      <c r="W6992" s="58">
        <v>0.74108013540382323</v>
      </c>
      <c r="X6992" s="58">
        <v>0.70227528650093318</v>
      </c>
      <c r="Y6992" s="58">
        <v>0.82086954191228156</v>
      </c>
      <c r="Z6992" s="58">
        <v>0.89567919723171396</v>
      </c>
    </row>
    <row r="6993" spans="19:26" x14ac:dyDescent="0.2">
      <c r="S6993" s="58">
        <v>3.5312089350271574</v>
      </c>
      <c r="T6993" s="58">
        <v>5.4017338447045908</v>
      </c>
      <c r="U6993" s="58">
        <v>3.8535458011660086</v>
      </c>
      <c r="V6993" s="58">
        <v>6.8058860452513406</v>
      </c>
      <c r="W6993" s="58">
        <v>0.80240393652589204</v>
      </c>
      <c r="X6993" s="58">
        <v>0.59667410783447172</v>
      </c>
      <c r="Y6993" s="58">
        <v>0.84877660960623302</v>
      </c>
      <c r="Z6993" s="58">
        <v>0.9400313104669199</v>
      </c>
    </row>
    <row r="6994" spans="19:26" x14ac:dyDescent="0.2">
      <c r="S6994" s="58">
        <v>5.2621325522281737</v>
      </c>
      <c r="T6994" s="58">
        <v>12.159814052488596</v>
      </c>
      <c r="U6994" s="58">
        <v>5.7920952304946436</v>
      </c>
      <c r="V6994" s="58">
        <v>12.569325164401347</v>
      </c>
      <c r="W6994" s="58">
        <v>0.82003916650814646</v>
      </c>
      <c r="X6994" s="58">
        <v>0.69481103481010598</v>
      </c>
      <c r="Y6994" s="58">
        <v>0.82578462837173594</v>
      </c>
      <c r="Z6994" s="58">
        <v>0.90264433960904344</v>
      </c>
    </row>
    <row r="6995" spans="19:26" x14ac:dyDescent="0.2">
      <c r="S6995" s="58">
        <v>5.1433363605811229</v>
      </c>
      <c r="T6995" s="58">
        <v>10.45419484422105</v>
      </c>
      <c r="U6995" s="58">
        <v>5.4366713315215422</v>
      </c>
      <c r="V6995" s="58">
        <v>11.137938008442578</v>
      </c>
      <c r="W6995" s="58">
        <v>0.75619732032447251</v>
      </c>
      <c r="X6995" s="58">
        <v>0.7226060116747387</v>
      </c>
      <c r="Y6995" s="58">
        <v>0.84121742421878809</v>
      </c>
      <c r="Z6995" s="58">
        <v>0.92121215729541983</v>
      </c>
    </row>
    <row r="6996" spans="19:26" x14ac:dyDescent="0.2">
      <c r="S6996" s="58">
        <v>4.3856241606604707</v>
      </c>
      <c r="T6996" s="58">
        <v>8.0784000751384575</v>
      </c>
      <c r="U6996" s="58">
        <v>4.1451139226050131</v>
      </c>
      <c r="V6996" s="58">
        <v>9.4524844413043905</v>
      </c>
      <c r="W6996" s="58">
        <v>0.7445339971686844</v>
      </c>
      <c r="X6996" s="58">
        <v>0.57544699495322249</v>
      </c>
      <c r="Y6996" s="58">
        <v>0.78006339616071441</v>
      </c>
      <c r="Z6996" s="58">
        <v>0.91050504053567771</v>
      </c>
    </row>
    <row r="6997" spans="19:26" x14ac:dyDescent="0.2">
      <c r="S6997" s="58">
        <v>4.8231436222680371</v>
      </c>
      <c r="T6997" s="58">
        <v>8.9046051016780048</v>
      </c>
      <c r="U6997" s="58">
        <v>4.0833469465982954</v>
      </c>
      <c r="V6997" s="58">
        <v>7.1564265138964984</v>
      </c>
      <c r="W6997" s="58">
        <v>0.77086428164933607</v>
      </c>
      <c r="X6997" s="58">
        <v>0.68129627865762421</v>
      </c>
      <c r="Y6997" s="58">
        <v>0.88378899567795222</v>
      </c>
      <c r="Z6997" s="58">
        <v>0.93152067749046996</v>
      </c>
    </row>
    <row r="6998" spans="19:26" x14ac:dyDescent="0.2">
      <c r="S6998" s="58">
        <v>3.931138571348157</v>
      </c>
      <c r="T6998" s="58">
        <v>6.5764229791958675</v>
      </c>
      <c r="U6998" s="58">
        <v>4.0651878455434414</v>
      </c>
      <c r="V6998" s="58">
        <v>6.6056515043997734</v>
      </c>
      <c r="W6998" s="58">
        <v>0.78346733077599562</v>
      </c>
      <c r="X6998" s="58">
        <v>0.64245710881019613</v>
      </c>
      <c r="Y6998" s="58">
        <v>0.81164042575690576</v>
      </c>
      <c r="Z6998" s="58">
        <v>0.92813561506332198</v>
      </c>
    </row>
    <row r="6999" spans="19:26" x14ac:dyDescent="0.2">
      <c r="S6999" s="58">
        <v>3.9969891477150448</v>
      </c>
      <c r="T6999" s="58">
        <v>6.763943139301599</v>
      </c>
      <c r="U6999" s="58">
        <v>3.6144033464286247</v>
      </c>
      <c r="V6999" s="58">
        <v>6.0465823557490568</v>
      </c>
      <c r="W6999" s="58">
        <v>0.82287291579444388</v>
      </c>
      <c r="X6999" s="58">
        <v>0.665573490558104</v>
      </c>
      <c r="Y6999" s="58">
        <v>0.84367583391225676</v>
      </c>
      <c r="Z6999" s="58">
        <v>0.92954460822419172</v>
      </c>
    </row>
    <row r="7000" spans="19:26" x14ac:dyDescent="0.2">
      <c r="S7000" s="58">
        <v>3.8367936511598701</v>
      </c>
      <c r="T7000" s="58">
        <v>6.22157413544309</v>
      </c>
      <c r="U7000" s="58">
        <v>3.8152919166992252</v>
      </c>
      <c r="V7000" s="58">
        <v>5.8942139727874334</v>
      </c>
      <c r="W7000" s="58">
        <v>0.80312945814312353</v>
      </c>
      <c r="X7000" s="58">
        <v>0.67754907992671054</v>
      </c>
      <c r="Y7000" s="58">
        <v>0.84485158370274949</v>
      </c>
      <c r="Z7000" s="58">
        <v>0.94026561886239102</v>
      </c>
    </row>
    <row r="7001" spans="19:26" x14ac:dyDescent="0.2">
      <c r="S7001" s="58">
        <v>4.9601650201201455</v>
      </c>
      <c r="T7001" s="58">
        <v>9.7995536121523283</v>
      </c>
      <c r="U7001" s="58">
        <v>4.8146163175923</v>
      </c>
      <c r="V7001" s="58">
        <v>9.1715326431473105</v>
      </c>
      <c r="W7001" s="58">
        <v>0.78577605709472931</v>
      </c>
      <c r="X7001" s="58">
        <v>0.62777791997987054</v>
      </c>
      <c r="Y7001" s="58">
        <v>0.85929862042986582</v>
      </c>
      <c r="Z7001" s="58">
        <v>0.91443600946106007</v>
      </c>
    </row>
    <row r="7002" spans="19:26" x14ac:dyDescent="0.2">
      <c r="S7002" s="58">
        <v>7.0022169637512679</v>
      </c>
      <c r="T7002" s="58">
        <v>25.266639460181317</v>
      </c>
      <c r="U7002" s="58">
        <v>7.4509424214687163</v>
      </c>
      <c r="V7002" s="58">
        <v>27.810726475741802</v>
      </c>
      <c r="W7002" s="58">
        <v>0.77809412285994461</v>
      </c>
      <c r="X7002" s="58">
        <v>0.70388174028249684</v>
      </c>
      <c r="Y7002" s="58">
        <v>0.84057590789187675</v>
      </c>
      <c r="Z7002" s="58">
        <v>0.88860597069219105</v>
      </c>
    </row>
    <row r="7003" spans="19:26" x14ac:dyDescent="0.2">
      <c r="S7003" s="58">
        <v>4.3251755176526894</v>
      </c>
      <c r="T7003" s="58">
        <v>7.5481697580403972</v>
      </c>
      <c r="U7003" s="58">
        <v>5.0948707551667951</v>
      </c>
      <c r="V7003" s="58">
        <v>10.646368425326628</v>
      </c>
      <c r="W7003" s="58">
        <v>0.78339193070856961</v>
      </c>
      <c r="X7003" s="58">
        <v>0.67486595136734018</v>
      </c>
      <c r="Y7003" s="58">
        <v>0.8532869365237149</v>
      </c>
      <c r="Z7003" s="58">
        <v>0.93267976261169283</v>
      </c>
    </row>
    <row r="7004" spans="19:26" x14ac:dyDescent="0.2">
      <c r="S7004" s="58">
        <v>5.1261320265906782</v>
      </c>
      <c r="T7004" s="58">
        <v>11.197363877040916</v>
      </c>
      <c r="U7004" s="58">
        <v>5.1635206392153714</v>
      </c>
      <c r="V7004" s="58">
        <v>9.3829118609583233</v>
      </c>
      <c r="W7004" s="58">
        <v>0.79814326845064165</v>
      </c>
      <c r="X7004" s="58">
        <v>0.70652782295628336</v>
      </c>
      <c r="Y7004" s="58">
        <v>0.82259654840022545</v>
      </c>
      <c r="Z7004" s="58">
        <v>0.90811343615171203</v>
      </c>
    </row>
    <row r="7005" spans="19:26" x14ac:dyDescent="0.2">
      <c r="S7005" s="58">
        <v>5.1843671637071322</v>
      </c>
      <c r="T7005" s="58">
        <v>11.006448369204007</v>
      </c>
      <c r="U7005" s="58">
        <v>5.1203909833573888</v>
      </c>
      <c r="V7005" s="58">
        <v>10.147878860122272</v>
      </c>
      <c r="W7005" s="58">
        <v>0.79262942003164794</v>
      </c>
      <c r="X7005" s="58">
        <v>0.7078075629852596</v>
      </c>
      <c r="Y7005" s="58">
        <v>0.84781244049663107</v>
      </c>
      <c r="Z7005" s="58">
        <v>0.9133087029261634</v>
      </c>
    </row>
    <row r="7006" spans="19:26" x14ac:dyDescent="0.2">
      <c r="S7006" s="58">
        <v>3.9709540771399126</v>
      </c>
      <c r="T7006" s="58">
        <v>6.4246187181911214</v>
      </c>
      <c r="U7006" s="58">
        <v>4.6948115196440385</v>
      </c>
      <c r="V7006" s="58">
        <v>6.5154928058299175</v>
      </c>
      <c r="W7006" s="58">
        <v>0.78186279870321596</v>
      </c>
      <c r="X7006" s="58">
        <v>0.50853978459274574</v>
      </c>
      <c r="Y7006" s="58">
        <v>0.86669537935519536</v>
      </c>
      <c r="Z7006" s="58">
        <v>0.92354866485844811</v>
      </c>
    </row>
    <row r="7007" spans="19:26" x14ac:dyDescent="0.2">
      <c r="S7007" s="58">
        <v>3.5568725696944146</v>
      </c>
      <c r="T7007" s="58">
        <v>5.5606449739030008</v>
      </c>
      <c r="U7007" s="58">
        <v>3.6635153214346055</v>
      </c>
      <c r="V7007" s="58">
        <v>5.642894132805651</v>
      </c>
      <c r="W7007" s="58">
        <v>0.85461479262897089</v>
      </c>
      <c r="X7007" s="58">
        <v>0.61152045102756469</v>
      </c>
      <c r="Y7007" s="58">
        <v>0.85770703914335433</v>
      </c>
      <c r="Z7007" s="58">
        <v>0.93303167360356909</v>
      </c>
    </row>
    <row r="7008" spans="19:26" x14ac:dyDescent="0.2">
      <c r="S7008" s="58">
        <v>7.1497765855107351</v>
      </c>
      <c r="T7008" s="58">
        <v>31.689991828466564</v>
      </c>
      <c r="U7008" s="58">
        <v>6.8664515350325015</v>
      </c>
      <c r="V7008" s="58">
        <v>24.455828338684242</v>
      </c>
      <c r="W7008" s="58">
        <v>0.76943851064777391</v>
      </c>
      <c r="X7008" s="58">
        <v>0.74536984195974298</v>
      </c>
      <c r="Y7008" s="58">
        <v>0.80134083899704667</v>
      </c>
      <c r="Z7008" s="58">
        <v>0.8838866362186163</v>
      </c>
    </row>
    <row r="7009" spans="19:26" x14ac:dyDescent="0.2">
      <c r="S7009" s="58">
        <v>5.4618371816186961</v>
      </c>
      <c r="T7009" s="58">
        <v>10.31984481698205</v>
      </c>
      <c r="U7009" s="58">
        <v>5.5491538788306167</v>
      </c>
      <c r="V7009" s="58">
        <v>9.2052020402305725</v>
      </c>
      <c r="W7009" s="58">
        <v>0.67347330751277135</v>
      </c>
      <c r="X7009" s="58">
        <v>0.63024395156209567</v>
      </c>
      <c r="Y7009" s="58">
        <v>0.85457446563331274</v>
      </c>
      <c r="Z7009" s="58">
        <v>0.93259562037778043</v>
      </c>
    </row>
    <row r="7010" spans="19:26" x14ac:dyDescent="0.2">
      <c r="S7010" s="58">
        <v>3.9367668144356518</v>
      </c>
      <c r="T7010" s="58">
        <v>6.5562136729625351</v>
      </c>
      <c r="U7010" s="58">
        <v>3.5345275052489828</v>
      </c>
      <c r="V7010" s="58">
        <v>4.5690254051149486</v>
      </c>
      <c r="W7010" s="58">
        <v>0.82391370753256077</v>
      </c>
      <c r="X7010" s="58">
        <v>0.68609888398553065</v>
      </c>
      <c r="Y7010" s="58">
        <v>0.85022617807718703</v>
      </c>
      <c r="Z7010" s="58">
        <v>0.93513477420855939</v>
      </c>
    </row>
    <row r="7011" spans="19:26" x14ac:dyDescent="0.2">
      <c r="S7011" s="58">
        <v>4.735053681630597</v>
      </c>
      <c r="T7011" s="58">
        <v>8.7013728983438394</v>
      </c>
      <c r="U7011" s="58">
        <v>5.0746471287901018</v>
      </c>
      <c r="V7011" s="58">
        <v>10.977446781247005</v>
      </c>
      <c r="W7011" s="58">
        <v>0.76182350778433039</v>
      </c>
      <c r="X7011" s="58">
        <v>0.65598257917100256</v>
      </c>
      <c r="Y7011" s="58">
        <v>0.86244831649495857</v>
      </c>
      <c r="Z7011" s="58">
        <v>0.92771492227965602</v>
      </c>
    </row>
    <row r="7012" spans="19:26" x14ac:dyDescent="0.2">
      <c r="S7012" s="58">
        <v>5.1307992187650768</v>
      </c>
      <c r="T7012" s="58">
        <v>9.6413085337224249</v>
      </c>
      <c r="U7012" s="58">
        <v>4.3662990634957017</v>
      </c>
      <c r="V7012" s="58">
        <v>8.6659983208840856</v>
      </c>
      <c r="W7012" s="58">
        <v>0.69592467576206429</v>
      </c>
      <c r="X7012" s="58">
        <v>0.58260730922853843</v>
      </c>
      <c r="Y7012" s="58">
        <v>0.83985634873149984</v>
      </c>
      <c r="Z7012" s="58">
        <v>0.92234176720685113</v>
      </c>
    </row>
    <row r="7013" spans="19:26" x14ac:dyDescent="0.2">
      <c r="S7013" s="58">
        <v>3.4350050339585203</v>
      </c>
      <c r="T7013" s="58">
        <v>5.350151021255134</v>
      </c>
      <c r="U7013" s="58">
        <v>4.1482864166406692</v>
      </c>
      <c r="V7013" s="58">
        <v>6.164667547030823</v>
      </c>
      <c r="W7013" s="58">
        <v>0.86978626206091492</v>
      </c>
      <c r="X7013" s="58">
        <v>0.65728988045973136</v>
      </c>
      <c r="Y7013" s="58">
        <v>0.83133013222905849</v>
      </c>
      <c r="Z7013" s="58">
        <v>0.93315896004097032</v>
      </c>
    </row>
    <row r="7014" spans="19:26" x14ac:dyDescent="0.2">
      <c r="S7014" s="58">
        <v>4.4798472832288496</v>
      </c>
      <c r="T7014" s="58">
        <v>8.230840111469206</v>
      </c>
      <c r="U7014" s="58">
        <v>5.0641677914124914</v>
      </c>
      <c r="V7014" s="58">
        <v>9.3717592343068752</v>
      </c>
      <c r="W7014" s="58">
        <v>0.80404098252878609</v>
      </c>
      <c r="X7014" s="58">
        <v>0.65235751792511332</v>
      </c>
      <c r="Y7014" s="58">
        <v>0.84784429522117866</v>
      </c>
      <c r="Z7014" s="58">
        <v>0.92083131110312921</v>
      </c>
    </row>
    <row r="7015" spans="19:26" x14ac:dyDescent="0.2">
      <c r="S7015" s="58">
        <v>3.2240386163526775</v>
      </c>
      <c r="T7015" s="58">
        <v>4.8000743026118693</v>
      </c>
      <c r="U7015" s="58">
        <v>3.1841484830284248</v>
      </c>
      <c r="V7015" s="58">
        <v>4.3804375026090545</v>
      </c>
      <c r="W7015" s="58">
        <v>0.78367792422375926</v>
      </c>
      <c r="X7015" s="58">
        <v>0.58284668258417527</v>
      </c>
      <c r="Y7015" s="58">
        <v>0.78188254066728913</v>
      </c>
      <c r="Z7015" s="58">
        <v>0.9322274564894677</v>
      </c>
    </row>
    <row r="7016" spans="19:26" x14ac:dyDescent="0.2">
      <c r="S7016" s="58">
        <v>4.308973571449612</v>
      </c>
      <c r="T7016" s="58">
        <v>7.1005363871607337</v>
      </c>
      <c r="U7016" s="58">
        <v>3.40471102015771</v>
      </c>
      <c r="V7016" s="58">
        <v>6.5718587045016745</v>
      </c>
      <c r="W7016" s="58">
        <v>0.71498383155424361</v>
      </c>
      <c r="X7016" s="58">
        <v>0.6584511495805826</v>
      </c>
      <c r="Y7016" s="58">
        <v>0.8530628363246151</v>
      </c>
      <c r="Z7016" s="58">
        <v>0.95117251983663531</v>
      </c>
    </row>
    <row r="7017" spans="19:26" x14ac:dyDescent="0.2">
      <c r="S7017" s="58">
        <v>5.0094915725952012</v>
      </c>
      <c r="T7017" s="58">
        <v>10.293381576019222</v>
      </c>
      <c r="U7017" s="58">
        <v>5.5066627150696839</v>
      </c>
      <c r="V7017" s="58">
        <v>10.529009062947811</v>
      </c>
      <c r="W7017" s="58">
        <v>0.80031343524838106</v>
      </c>
      <c r="X7017" s="58">
        <v>0.62179777803497027</v>
      </c>
      <c r="Y7017" s="58">
        <v>0.84822508886044368</v>
      </c>
      <c r="Z7017" s="58">
        <v>0.9085175928009197</v>
      </c>
    </row>
    <row r="7018" spans="19:26" x14ac:dyDescent="0.2">
      <c r="S7018" s="58">
        <v>5.1489251119515496</v>
      </c>
      <c r="T7018" s="58">
        <v>10.188309868407126</v>
      </c>
      <c r="U7018" s="58">
        <v>4.6359535997935071</v>
      </c>
      <c r="V7018" s="58">
        <v>9.3723299439304775</v>
      </c>
      <c r="W7018" s="58">
        <v>0.73546350567468444</v>
      </c>
      <c r="X7018" s="58">
        <v>0.67141640508391154</v>
      </c>
      <c r="Y7018" s="58">
        <v>0.84292990916872634</v>
      </c>
      <c r="Z7018" s="58">
        <v>0.92174529676750083</v>
      </c>
    </row>
    <row r="7019" spans="19:26" x14ac:dyDescent="0.2">
      <c r="S7019" s="58">
        <v>5.544828683481609</v>
      </c>
      <c r="T7019" s="58">
        <v>14.357112859412936</v>
      </c>
      <c r="U7019" s="58">
        <v>5.2741847994131854</v>
      </c>
      <c r="V7019" s="58">
        <v>19.736055418280323</v>
      </c>
      <c r="W7019" s="58">
        <v>0.80599876965444039</v>
      </c>
      <c r="X7019" s="58">
        <v>0.7361375951763891</v>
      </c>
      <c r="Y7019" s="58">
        <v>0.79957386133753749</v>
      </c>
      <c r="Z7019" s="58">
        <v>0.89772121748336886</v>
      </c>
    </row>
    <row r="7020" spans="19:26" x14ac:dyDescent="0.2">
      <c r="S7020" s="58">
        <v>3.9345271588564401</v>
      </c>
      <c r="T7020" s="58">
        <v>6.1751897440353556</v>
      </c>
      <c r="U7020" s="58">
        <v>3.9979997937253735</v>
      </c>
      <c r="V7020" s="58">
        <v>5.6556984184147705</v>
      </c>
      <c r="W7020" s="58">
        <v>0.7137211466799549</v>
      </c>
      <c r="X7020" s="58">
        <v>0.54403155756807453</v>
      </c>
      <c r="Y7020" s="58">
        <v>0.83609819504193406</v>
      </c>
      <c r="Z7020" s="58">
        <v>0.93913593657849481</v>
      </c>
    </row>
    <row r="7021" spans="19:26" x14ac:dyDescent="0.2">
      <c r="S7021" s="58">
        <v>3.9174612411478695</v>
      </c>
      <c r="T7021" s="58">
        <v>6.0425176652868311</v>
      </c>
      <c r="U7021" s="58">
        <v>3.4744627459855622</v>
      </c>
      <c r="V7021" s="58">
        <v>6.7548544427110331</v>
      </c>
      <c r="W7021" s="58">
        <v>0.70400489926759013</v>
      </c>
      <c r="X7021" s="58">
        <v>0.54589158557556661</v>
      </c>
      <c r="Y7021" s="58">
        <v>0.84780551364831347</v>
      </c>
      <c r="Z7021" s="58">
        <v>0.94679220198831238</v>
      </c>
    </row>
    <row r="7022" spans="19:26" x14ac:dyDescent="0.2">
      <c r="S7022" s="58">
        <v>4.2141739122139485</v>
      </c>
      <c r="T7022" s="58">
        <v>7.105470820508061</v>
      </c>
      <c r="U7022" s="58">
        <v>4.3274691810276531</v>
      </c>
      <c r="V7022" s="58">
        <v>6.3998149519318703</v>
      </c>
      <c r="W7022" s="58">
        <v>0.70666842758272441</v>
      </c>
      <c r="X7022" s="58">
        <v>0.5489565273118765</v>
      </c>
      <c r="Y7022" s="58">
        <v>0.79924070373855483</v>
      </c>
      <c r="Z7022" s="58">
        <v>0.92407127468798722</v>
      </c>
    </row>
    <row r="7023" spans="19:26" x14ac:dyDescent="0.2">
      <c r="S7023" s="58">
        <v>4.5675740177256703</v>
      </c>
      <c r="T7023" s="58">
        <v>8.8555034317133448</v>
      </c>
      <c r="U7023" s="58">
        <v>4.1115192315708002</v>
      </c>
      <c r="V7023" s="58">
        <v>8.7354267900179092</v>
      </c>
      <c r="W7023" s="58">
        <v>0.79954487613509229</v>
      </c>
      <c r="X7023" s="58">
        <v>0.6871049302846135</v>
      </c>
      <c r="Y7023" s="58">
        <v>0.81180579099037353</v>
      </c>
      <c r="Z7023" s="58">
        <v>0.91465157522897456</v>
      </c>
    </row>
    <row r="7024" spans="19:26" x14ac:dyDescent="0.2">
      <c r="S7024" s="58">
        <v>4.5621454281190648</v>
      </c>
      <c r="T7024" s="58">
        <v>9.1349505224603433</v>
      </c>
      <c r="U7024" s="58">
        <v>4.7817983668837316</v>
      </c>
      <c r="V7024" s="58">
        <v>9.9255700099935495</v>
      </c>
      <c r="W7024" s="58">
        <v>0.84869751881807676</v>
      </c>
      <c r="X7024" s="58">
        <v>0.62507419433280487</v>
      </c>
      <c r="Y7024" s="58">
        <v>0.81691270899968593</v>
      </c>
      <c r="Z7024" s="58">
        <v>0.90425854605145028</v>
      </c>
    </row>
    <row r="7025" spans="19:26" x14ac:dyDescent="0.2">
      <c r="S7025" s="58">
        <v>4.4649037035068435</v>
      </c>
      <c r="T7025" s="58">
        <v>8.0051403106709333</v>
      </c>
      <c r="U7025" s="58">
        <v>3.6152379641982875</v>
      </c>
      <c r="V7025" s="58">
        <v>6.2691858334585167</v>
      </c>
      <c r="W7025" s="58">
        <v>0.77234036672400441</v>
      </c>
      <c r="X7025" s="58">
        <v>0.76228190805454865</v>
      </c>
      <c r="Y7025" s="58">
        <v>0.84360543472178595</v>
      </c>
      <c r="Z7025" s="58">
        <v>0.93869053472418251</v>
      </c>
    </row>
    <row r="7026" spans="19:26" x14ac:dyDescent="0.2">
      <c r="S7026" s="58">
        <v>3.6050714132783281</v>
      </c>
      <c r="T7026" s="58">
        <v>5.574885311379048</v>
      </c>
      <c r="U7026" s="58">
        <v>3.6948964814439731</v>
      </c>
      <c r="V7026" s="58">
        <v>5.9560834339077795</v>
      </c>
      <c r="W7026" s="58">
        <v>0.77555734777134699</v>
      </c>
      <c r="X7026" s="58">
        <v>0.57331303353538177</v>
      </c>
      <c r="Y7026" s="58">
        <v>0.8305091856100556</v>
      </c>
      <c r="Z7026" s="58">
        <v>0.93529755684482219</v>
      </c>
    </row>
    <row r="7027" spans="19:26" x14ac:dyDescent="0.2">
      <c r="S7027" s="58">
        <v>5.3192214077648234</v>
      </c>
      <c r="T7027" s="58">
        <v>11.623618946094025</v>
      </c>
      <c r="U7027" s="58">
        <v>4.803389612289374</v>
      </c>
      <c r="V7027" s="58">
        <v>11.505122247936667</v>
      </c>
      <c r="W7027" s="58">
        <v>0.78192894944508828</v>
      </c>
      <c r="X7027" s="58">
        <v>0.7377398921819871</v>
      </c>
      <c r="Y7027" s="58">
        <v>0.84092406790068597</v>
      </c>
      <c r="Z7027" s="58">
        <v>0.91346209674152945</v>
      </c>
    </row>
    <row r="7028" spans="19:26" x14ac:dyDescent="0.2">
      <c r="S7028" s="58">
        <v>5.1887151337505228</v>
      </c>
      <c r="T7028" s="58">
        <v>11.261693367967503</v>
      </c>
      <c r="U7028" s="58">
        <v>4.5337926556943913</v>
      </c>
      <c r="V7028" s="58">
        <v>10.062346414655748</v>
      </c>
      <c r="W7028" s="58">
        <v>0.81749662973717918</v>
      </c>
      <c r="X7028" s="58">
        <v>0.7385108998540777</v>
      </c>
      <c r="Y7028" s="58">
        <v>0.85290710412446302</v>
      </c>
      <c r="Z7028" s="58">
        <v>0.9123090531268141</v>
      </c>
    </row>
    <row r="7029" spans="19:26" x14ac:dyDescent="0.2">
      <c r="S7029" s="58">
        <v>5.7262401918552346</v>
      </c>
      <c r="T7029" s="58">
        <v>14.124211705678658</v>
      </c>
      <c r="U7029" s="58">
        <v>6.1281287651318017</v>
      </c>
      <c r="V7029" s="58">
        <v>16.95096564804054</v>
      </c>
      <c r="W7029" s="58">
        <v>0.74430394792516197</v>
      </c>
      <c r="X7029" s="58">
        <v>0.65398433528228517</v>
      </c>
      <c r="Y7029" s="58">
        <v>0.80027691535392187</v>
      </c>
      <c r="Z7029" s="58">
        <v>0.89950960152144477</v>
      </c>
    </row>
    <row r="7030" spans="19:26" x14ac:dyDescent="0.2">
      <c r="S7030" s="58">
        <v>3.6015002276990664</v>
      </c>
      <c r="T7030" s="58">
        <v>5.7201385716393238</v>
      </c>
      <c r="U7030" s="58">
        <v>3.2687880740872708</v>
      </c>
      <c r="V7030" s="58">
        <v>5.7515090381174581</v>
      </c>
      <c r="W7030" s="58">
        <v>0.83960453250147327</v>
      </c>
      <c r="X7030" s="58">
        <v>0.60178776293990144</v>
      </c>
      <c r="Y7030" s="58">
        <v>0.83414782731335002</v>
      </c>
      <c r="Z7030" s="58">
        <v>0.92739249530133139</v>
      </c>
    </row>
    <row r="7031" spans="19:26" x14ac:dyDescent="0.2">
      <c r="S7031" s="58">
        <v>4.7070466605354753</v>
      </c>
      <c r="T7031" s="58">
        <v>8.5958200772696394</v>
      </c>
      <c r="U7031" s="58">
        <v>5.7203043553392217</v>
      </c>
      <c r="V7031" s="58">
        <v>9.7831427416577075</v>
      </c>
      <c r="W7031" s="58">
        <v>0.72335977408534335</v>
      </c>
      <c r="X7031" s="58">
        <v>0.74273871838134653</v>
      </c>
      <c r="Y7031" s="58">
        <v>0.82599564635159761</v>
      </c>
      <c r="Z7031" s="58">
        <v>0.93844466316954211</v>
      </c>
    </row>
    <row r="7032" spans="19:26" x14ac:dyDescent="0.2">
      <c r="S7032" s="58">
        <v>5.0774781204548294</v>
      </c>
      <c r="T7032" s="58">
        <v>9.8665117148102297</v>
      </c>
      <c r="U7032" s="58">
        <v>5.4780408806903234</v>
      </c>
      <c r="V7032" s="58">
        <v>9.7039263648132934</v>
      </c>
      <c r="W7032" s="58">
        <v>0.71944276167237853</v>
      </c>
      <c r="X7032" s="58">
        <v>0.72652553174430656</v>
      </c>
      <c r="Y7032" s="58">
        <v>0.82999312851697959</v>
      </c>
      <c r="Z7032" s="58">
        <v>0.92964115206029518</v>
      </c>
    </row>
    <row r="7033" spans="19:26" x14ac:dyDescent="0.2">
      <c r="S7033" s="58">
        <v>6.7137804553218317</v>
      </c>
      <c r="T7033" s="58">
        <v>18.952998696515394</v>
      </c>
      <c r="U7033" s="58">
        <v>7.6674570953510166</v>
      </c>
      <c r="V7033" s="58">
        <v>19.108893323977437</v>
      </c>
      <c r="W7033" s="58">
        <v>0.74599692751093771</v>
      </c>
      <c r="X7033" s="58">
        <v>0.66740655751327971</v>
      </c>
      <c r="Y7033" s="58">
        <v>0.86110381220947607</v>
      </c>
      <c r="Z7033" s="58">
        <v>0.89794915164224054</v>
      </c>
    </row>
    <row r="7034" spans="19:26" x14ac:dyDescent="0.2">
      <c r="S7034" s="58">
        <v>4.0202275549191224</v>
      </c>
      <c r="T7034" s="58">
        <v>6.7697370320547483</v>
      </c>
      <c r="U7034" s="58">
        <v>4.3425796207919021</v>
      </c>
      <c r="V7034" s="58">
        <v>7.057597602575763</v>
      </c>
      <c r="W7034" s="58">
        <v>0.85052367670595064</v>
      </c>
      <c r="X7034" s="58">
        <v>0.66546585367228128</v>
      </c>
      <c r="Y7034" s="58">
        <v>0.87879936873769271</v>
      </c>
      <c r="Z7034" s="58">
        <v>0.93220815854429939</v>
      </c>
    </row>
    <row r="7035" spans="19:26" x14ac:dyDescent="0.2">
      <c r="S7035" s="58">
        <v>3.9257797549681683</v>
      </c>
      <c r="T7035" s="58">
        <v>6.6132111018602</v>
      </c>
      <c r="U7035" s="58">
        <v>3.6059393988388204</v>
      </c>
      <c r="V7035" s="58">
        <v>6.8681937657034213</v>
      </c>
      <c r="W7035" s="58">
        <v>0.77217139536689772</v>
      </c>
      <c r="X7035" s="58">
        <v>0.59971278220177504</v>
      </c>
      <c r="Y7035" s="58">
        <v>0.79363189769867215</v>
      </c>
      <c r="Z7035" s="58">
        <v>0.92086166259733648</v>
      </c>
    </row>
    <row r="7036" spans="19:26" x14ac:dyDescent="0.2">
      <c r="S7036" s="58">
        <v>5.3852540283628922</v>
      </c>
      <c r="T7036" s="58">
        <v>11.949049888158763</v>
      </c>
      <c r="U7036" s="58">
        <v>5.1423543615556779</v>
      </c>
      <c r="V7036" s="58">
        <v>10.523187836513669</v>
      </c>
      <c r="W7036" s="58">
        <v>0.80569603974607695</v>
      </c>
      <c r="X7036" s="58">
        <v>0.56701980104201855</v>
      </c>
      <c r="Y7036" s="58">
        <v>0.86156130768278216</v>
      </c>
      <c r="Z7036" s="58">
        <v>0.90018345441378111</v>
      </c>
    </row>
    <row r="7037" spans="19:26" x14ac:dyDescent="0.2">
      <c r="S7037" s="58">
        <v>5.8719884118642733</v>
      </c>
      <c r="T7037" s="58">
        <v>12.891983142520646</v>
      </c>
      <c r="U7037" s="58">
        <v>5.1953186782871636</v>
      </c>
      <c r="V7037" s="58">
        <v>11.335532184356689</v>
      </c>
      <c r="W7037" s="58">
        <v>0.73296152196845532</v>
      </c>
      <c r="X7037" s="58">
        <v>0.70355777027504629</v>
      </c>
      <c r="Y7037" s="58">
        <v>0.87205289041459244</v>
      </c>
      <c r="Z7037" s="58">
        <v>0.91806391496190576</v>
      </c>
    </row>
    <row r="7038" spans="19:26" x14ac:dyDescent="0.2">
      <c r="S7038" s="58">
        <v>5.1309420512906936</v>
      </c>
      <c r="T7038" s="58">
        <v>9.9637064380538671</v>
      </c>
      <c r="U7038" s="58">
        <v>5.4473318884533288</v>
      </c>
      <c r="V7038" s="58">
        <v>10.276315680369063</v>
      </c>
      <c r="W7038" s="58">
        <v>0.7697329031699911</v>
      </c>
      <c r="X7038" s="58">
        <v>0.6703301496280043</v>
      </c>
      <c r="Y7038" s="58">
        <v>0.89067166087542571</v>
      </c>
      <c r="Z7038" s="58">
        <v>0.92512040267221052</v>
      </c>
    </row>
    <row r="7039" spans="19:26" x14ac:dyDescent="0.2">
      <c r="S7039" s="58">
        <v>4.0384432799429701</v>
      </c>
      <c r="T7039" s="58">
        <v>6.6768579266267905</v>
      </c>
      <c r="U7039" s="58">
        <v>4.4020721604249999</v>
      </c>
      <c r="V7039" s="58">
        <v>7.7065557523548271</v>
      </c>
      <c r="W7039" s="58">
        <v>0.77893874654910589</v>
      </c>
      <c r="X7039" s="58">
        <v>0.57349913262041108</v>
      </c>
      <c r="Y7039" s="58">
        <v>0.85007232777337238</v>
      </c>
      <c r="Z7039" s="58">
        <v>0.92773064410496675</v>
      </c>
    </row>
    <row r="7040" spans="19:26" x14ac:dyDescent="0.2">
      <c r="S7040" s="58">
        <v>4.0456975923139433</v>
      </c>
      <c r="T7040" s="58">
        <v>6.5513648401532647</v>
      </c>
      <c r="U7040" s="58">
        <v>3.386512886923374</v>
      </c>
      <c r="V7040" s="58">
        <v>6.9204202967539912</v>
      </c>
      <c r="W7040" s="58">
        <v>0.74627299149542115</v>
      </c>
      <c r="X7040" s="58">
        <v>0.67459292256499348</v>
      </c>
      <c r="Y7040" s="58">
        <v>0.85045444341574306</v>
      </c>
      <c r="Z7040" s="58">
        <v>0.95053587938145701</v>
      </c>
    </row>
    <row r="7041" spans="19:26" x14ac:dyDescent="0.2">
      <c r="S7041" s="58">
        <v>4.8903067585226214</v>
      </c>
      <c r="T7041" s="58">
        <v>10.214198067219355</v>
      </c>
      <c r="U7041" s="58">
        <v>4.6569184305790348</v>
      </c>
      <c r="V7041" s="58">
        <v>9.5439783148352824</v>
      </c>
      <c r="W7041" s="58">
        <v>0.85265921827988012</v>
      </c>
      <c r="X7041" s="58">
        <v>0.74316923362618037</v>
      </c>
      <c r="Y7041" s="58">
        <v>0.85263540868067911</v>
      </c>
      <c r="Z7041" s="58">
        <v>0.91292431374683114</v>
      </c>
    </row>
    <row r="7042" spans="19:26" x14ac:dyDescent="0.2">
      <c r="S7042" s="58">
        <v>4.8567573633761665</v>
      </c>
      <c r="T7042" s="58">
        <v>9.6187630126540693</v>
      </c>
      <c r="U7042" s="58">
        <v>4.0942600465300698</v>
      </c>
      <c r="V7042" s="58">
        <v>7.9630081184215555</v>
      </c>
      <c r="W7042" s="58">
        <v>0.78840402466302772</v>
      </c>
      <c r="X7042" s="58">
        <v>0.81248353356241787</v>
      </c>
      <c r="Y7042" s="58">
        <v>0.84034876686594928</v>
      </c>
      <c r="Z7042" s="58">
        <v>0.92803432302602729</v>
      </c>
    </row>
    <row r="7043" spans="19:26" x14ac:dyDescent="0.2">
      <c r="S7043" s="58">
        <v>3.5322918915335522</v>
      </c>
      <c r="T7043" s="58">
        <v>5.6730322088784293</v>
      </c>
      <c r="U7043" s="58">
        <v>2.7713214815073322</v>
      </c>
      <c r="V7043" s="58">
        <v>4.8400270650516539</v>
      </c>
      <c r="W7043" s="58">
        <v>0.7918064950581073</v>
      </c>
      <c r="X7043" s="58">
        <v>0.57773887508763189</v>
      </c>
      <c r="Y7043" s="58">
        <v>0.76555984593112347</v>
      </c>
      <c r="Z7043" s="58">
        <v>0.91697762977095165</v>
      </c>
    </row>
    <row r="7044" spans="19:26" x14ac:dyDescent="0.2">
      <c r="S7044" s="58">
        <v>3.7847767591163408</v>
      </c>
      <c r="T7044" s="58">
        <v>6.1025439334415879</v>
      </c>
      <c r="U7044" s="58">
        <v>4.0905295781192921</v>
      </c>
      <c r="V7044" s="58">
        <v>7.553402751915641</v>
      </c>
      <c r="W7044" s="58">
        <v>0.82415130870386089</v>
      </c>
      <c r="X7044" s="58">
        <v>0.6895225124414186</v>
      </c>
      <c r="Y7044" s="58">
        <v>0.85532147855339713</v>
      </c>
      <c r="Z7044" s="58">
        <v>0.9416612518941927</v>
      </c>
    </row>
    <row r="7045" spans="19:26" x14ac:dyDescent="0.2">
      <c r="S7045" s="58">
        <v>3.7048788910936872</v>
      </c>
      <c r="T7045" s="58">
        <v>5.8776076206282299</v>
      </c>
      <c r="U7045" s="58">
        <v>3.7355345551283983</v>
      </c>
      <c r="V7045" s="58">
        <v>5.7110343530595351</v>
      </c>
      <c r="W7045" s="58">
        <v>0.75945375267974813</v>
      </c>
      <c r="X7045" s="58">
        <v>0.66590357809558032</v>
      </c>
      <c r="Y7045" s="58">
        <v>0.80589801775374259</v>
      </c>
      <c r="Z7045" s="58">
        <v>0.94177652722070448</v>
      </c>
    </row>
    <row r="7046" spans="19:26" x14ac:dyDescent="0.2">
      <c r="S7046" s="58">
        <v>5.1878510346785403</v>
      </c>
      <c r="T7046" s="58">
        <v>10.101455391868441</v>
      </c>
      <c r="U7046" s="58">
        <v>5.2738769168750528</v>
      </c>
      <c r="V7046" s="58">
        <v>10.814715925801108</v>
      </c>
      <c r="W7046" s="58">
        <v>0.74395785421455329</v>
      </c>
      <c r="X7046" s="58">
        <v>0.58328581134946411</v>
      </c>
      <c r="Y7046" s="58">
        <v>0.87118323749525894</v>
      </c>
      <c r="Z7046" s="58">
        <v>0.91652347983255389</v>
      </c>
    </row>
    <row r="7047" spans="19:26" x14ac:dyDescent="0.2">
      <c r="S7047" s="58">
        <v>3.6060233096194669</v>
      </c>
      <c r="T7047" s="58">
        <v>5.626961295232273</v>
      </c>
      <c r="U7047" s="58">
        <v>3.0631865045764708</v>
      </c>
      <c r="V7047" s="58">
        <v>5.3989623452099584</v>
      </c>
      <c r="W7047" s="58">
        <v>0.75325332584931881</v>
      </c>
      <c r="X7047" s="58">
        <v>0.70177451260846047</v>
      </c>
      <c r="Y7047" s="58">
        <v>0.79858774291203305</v>
      </c>
      <c r="Z7047" s="58">
        <v>0.94931693865011624</v>
      </c>
    </row>
    <row r="7048" spans="19:26" x14ac:dyDescent="0.2">
      <c r="S7048" s="58">
        <v>5.891987312079082</v>
      </c>
      <c r="T7048" s="58">
        <v>12.655421853112088</v>
      </c>
      <c r="U7048" s="58">
        <v>6.1652616003658531</v>
      </c>
      <c r="V7048" s="58">
        <v>11.266400316389019</v>
      </c>
      <c r="W7048" s="58">
        <v>0.68536475642638939</v>
      </c>
      <c r="X7048" s="58">
        <v>0.76993621867524742</v>
      </c>
      <c r="Y7048" s="58">
        <v>0.83437883222343801</v>
      </c>
      <c r="Z7048" s="58">
        <v>0.92784130265778531</v>
      </c>
    </row>
    <row r="7049" spans="19:26" x14ac:dyDescent="0.2">
      <c r="S7049" s="58">
        <v>4.0052694270309335</v>
      </c>
      <c r="T7049" s="58">
        <v>7.0574932483059172</v>
      </c>
      <c r="U7049" s="58">
        <v>4.0003933755046166</v>
      </c>
      <c r="V7049" s="58">
        <v>7.7135259385923014</v>
      </c>
      <c r="W7049" s="58">
        <v>0.82200081743985542</v>
      </c>
      <c r="X7049" s="58">
        <v>0.7014266706934259</v>
      </c>
      <c r="Y7049" s="58">
        <v>0.79610581489450249</v>
      </c>
      <c r="Z7049" s="58">
        <v>0.92085567095506815</v>
      </c>
    </row>
    <row r="7050" spans="19:26" x14ac:dyDescent="0.2">
      <c r="S7050" s="58">
        <v>7.6512067804688622</v>
      </c>
      <c r="T7050" s="58">
        <v>59.906831521345573</v>
      </c>
      <c r="U7050" s="58">
        <v>7.166554999741372</v>
      </c>
      <c r="V7050" s="58">
        <v>53.737716581799653</v>
      </c>
      <c r="W7050" s="58">
        <v>0.79662503481876201</v>
      </c>
      <c r="X7050" s="58">
        <v>0.67805285374930113</v>
      </c>
      <c r="Y7050" s="58">
        <v>0.7898994459803681</v>
      </c>
      <c r="Z7050" s="58">
        <v>0.87526796808737517</v>
      </c>
    </row>
    <row r="7051" spans="19:26" x14ac:dyDescent="0.2">
      <c r="S7051" s="58">
        <v>5.823256685870704</v>
      </c>
      <c r="T7051" s="58">
        <v>14.889508975668004</v>
      </c>
      <c r="U7051" s="58">
        <v>5.4959756281601218</v>
      </c>
      <c r="V7051" s="58">
        <v>11.63654848535942</v>
      </c>
      <c r="W7051" s="58">
        <v>0.78465742291079277</v>
      </c>
      <c r="X7051" s="58">
        <v>0.81389170235670238</v>
      </c>
      <c r="Y7051" s="58">
        <v>0.82894428602364223</v>
      </c>
      <c r="Z7051" s="58">
        <v>0.90615495299739068</v>
      </c>
    </row>
    <row r="7052" spans="19:26" x14ac:dyDescent="0.2">
      <c r="S7052" s="58">
        <v>7.2245866643880978</v>
      </c>
      <c r="T7052" s="58">
        <v>31.115063828320771</v>
      </c>
      <c r="U7052" s="58">
        <v>6.4498086781920954</v>
      </c>
      <c r="V7052" s="58">
        <v>34.24094280994219</v>
      </c>
      <c r="W7052" s="58">
        <v>0.77040957911754626</v>
      </c>
      <c r="X7052" s="58">
        <v>0.75212095746255758</v>
      </c>
      <c r="Y7052" s="58">
        <v>0.81498249447953697</v>
      </c>
      <c r="Z7052" s="58">
        <v>0.88511499279857042</v>
      </c>
    </row>
    <row r="7053" spans="19:26" x14ac:dyDescent="0.2">
      <c r="S7053" s="58">
        <v>5.0295415113083708</v>
      </c>
      <c r="T7053" s="58">
        <v>9.8117935948205268</v>
      </c>
      <c r="U7053" s="58">
        <v>4.7702393360900679</v>
      </c>
      <c r="V7053" s="58">
        <v>10.50141031483057</v>
      </c>
      <c r="W7053" s="58">
        <v>0.76711475380693284</v>
      </c>
      <c r="X7053" s="58">
        <v>0.72085350041666674</v>
      </c>
      <c r="Y7053" s="58">
        <v>0.86564724537543736</v>
      </c>
      <c r="Z7053" s="58">
        <v>0.92714177228688466</v>
      </c>
    </row>
    <row r="7054" spans="19:26" x14ac:dyDescent="0.2">
      <c r="S7054" s="58">
        <v>5.6965999985934284</v>
      </c>
      <c r="T7054" s="58">
        <v>14.631039448591798</v>
      </c>
      <c r="U7054" s="58">
        <v>4.4343786752406897</v>
      </c>
      <c r="V7054" s="58">
        <v>13.524057324859637</v>
      </c>
      <c r="W7054" s="58">
        <v>0.82398858242484829</v>
      </c>
      <c r="X7054" s="58">
        <v>0.78883895914219315</v>
      </c>
      <c r="Y7054" s="58">
        <v>0.83889786323680515</v>
      </c>
      <c r="Z7054" s="58">
        <v>0.9028463187485527</v>
      </c>
    </row>
    <row r="7055" spans="19:26" x14ac:dyDescent="0.2">
      <c r="S7055" s="58">
        <v>4.5030963173092653</v>
      </c>
      <c r="T7055" s="58">
        <v>8.211026821580262</v>
      </c>
      <c r="U7055" s="58">
        <v>4.1281938979587007</v>
      </c>
      <c r="V7055" s="58">
        <v>8.1152633897993045</v>
      </c>
      <c r="W7055" s="58">
        <v>0.77229480156287467</v>
      </c>
      <c r="X7055" s="58">
        <v>0.73428224376008222</v>
      </c>
      <c r="Y7055" s="58">
        <v>0.8340157959577108</v>
      </c>
      <c r="Z7055" s="58">
        <v>0.93179789148243219</v>
      </c>
    </row>
    <row r="7056" spans="19:26" x14ac:dyDescent="0.2">
      <c r="S7056" s="58">
        <v>3.563322795671656</v>
      </c>
      <c r="T7056" s="58">
        <v>5.5172332809839517</v>
      </c>
      <c r="U7056" s="58">
        <v>3.8670638221183595</v>
      </c>
      <c r="V7056" s="58">
        <v>4.7029458063238048</v>
      </c>
      <c r="W7056" s="58">
        <v>0.7996863803770039</v>
      </c>
      <c r="X7056" s="58">
        <v>0.65232871151814442</v>
      </c>
      <c r="Y7056" s="58">
        <v>0.8352304918336968</v>
      </c>
      <c r="Z7056" s="58">
        <v>0.94382229905555259</v>
      </c>
    </row>
    <row r="7057" spans="19:26" x14ac:dyDescent="0.2">
      <c r="S7057" s="58">
        <v>4.8859499416488488</v>
      </c>
      <c r="T7057" s="58">
        <v>10.503447278923659</v>
      </c>
      <c r="U7057" s="58">
        <v>5.3136803245324673</v>
      </c>
      <c r="V7057" s="58">
        <v>11.707114876313604</v>
      </c>
      <c r="W7057" s="58">
        <v>0.80023252787686372</v>
      </c>
      <c r="X7057" s="58">
        <v>0.65175526210910562</v>
      </c>
      <c r="Y7057" s="58">
        <v>0.79391072156349318</v>
      </c>
      <c r="Z7057" s="58">
        <v>0.90251099895028497</v>
      </c>
    </row>
    <row r="7058" spans="19:26" x14ac:dyDescent="0.2">
      <c r="S7058" s="58">
        <v>4.1633158153616128</v>
      </c>
      <c r="T7058" s="58">
        <v>7.0391293600234359</v>
      </c>
      <c r="U7058" s="58">
        <v>4.3976354348471496</v>
      </c>
      <c r="V7058" s="58">
        <v>7.5915895700224727</v>
      </c>
      <c r="W7058" s="58">
        <v>0.72084067379956407</v>
      </c>
      <c r="X7058" s="58">
        <v>0.5987430741791443</v>
      </c>
      <c r="Y7058" s="58">
        <v>0.79938364491931446</v>
      </c>
      <c r="Z7058" s="58">
        <v>0.92803630020731753</v>
      </c>
    </row>
    <row r="7059" spans="19:26" x14ac:dyDescent="0.2">
      <c r="S7059" s="58">
        <v>5.563963221126663</v>
      </c>
      <c r="T7059" s="58">
        <v>13.805699129954045</v>
      </c>
      <c r="U7059" s="58">
        <v>5.3079754860207746</v>
      </c>
      <c r="V7059" s="58">
        <v>9.8729426778459644</v>
      </c>
      <c r="W7059" s="58">
        <v>0.7774508314074472</v>
      </c>
      <c r="X7059" s="58">
        <v>0.69775665260788655</v>
      </c>
      <c r="Y7059" s="58">
        <v>0.8020018164874374</v>
      </c>
      <c r="Z7059" s="58">
        <v>0.89966648506853342</v>
      </c>
    </row>
    <row r="7060" spans="19:26" x14ac:dyDescent="0.2">
      <c r="S7060" s="58">
        <v>5.5771622103063176</v>
      </c>
      <c r="T7060" s="58">
        <v>10.950536682906092</v>
      </c>
      <c r="U7060" s="58">
        <v>5.0727610064825477</v>
      </c>
      <c r="V7060" s="58">
        <v>8.3007029637187131</v>
      </c>
      <c r="W7060" s="58">
        <v>0.7102200246460102</v>
      </c>
      <c r="X7060" s="58">
        <v>0.68775224137168289</v>
      </c>
      <c r="Y7060" s="58">
        <v>0.88601845968138226</v>
      </c>
      <c r="Z7060" s="58">
        <v>0.93262039200316571</v>
      </c>
    </row>
    <row r="7061" spans="19:26" x14ac:dyDescent="0.2">
      <c r="S7061" s="58">
        <v>8.0994127369359994</v>
      </c>
      <c r="T7061" s="58">
        <v>31.714384600294693</v>
      </c>
      <c r="U7061" s="58">
        <v>7.1423006700629106</v>
      </c>
      <c r="V7061" s="58">
        <v>37.359268537234378</v>
      </c>
      <c r="W7061" s="58">
        <v>0.68776893669503991</v>
      </c>
      <c r="X7061" s="58">
        <v>0.73392798153525551</v>
      </c>
      <c r="Y7061" s="58">
        <v>0.83097140822967674</v>
      </c>
      <c r="Z7061" s="58">
        <v>0.89077647668306015</v>
      </c>
    </row>
    <row r="7062" spans="19:26" x14ac:dyDescent="0.2">
      <c r="S7062" s="58">
        <v>4.1030937148496225</v>
      </c>
      <c r="T7062" s="58">
        <v>6.989576775778751</v>
      </c>
      <c r="U7062" s="58">
        <v>4.3206857638283553</v>
      </c>
      <c r="V7062" s="58">
        <v>8.0072733564289784</v>
      </c>
      <c r="W7062" s="58">
        <v>0.76926275161817703</v>
      </c>
      <c r="X7062" s="58">
        <v>0.62436200070837311</v>
      </c>
      <c r="Y7062" s="58">
        <v>0.81933756073957664</v>
      </c>
      <c r="Z7062" s="58">
        <v>0.92670765766733809</v>
      </c>
    </row>
    <row r="7063" spans="19:26" x14ac:dyDescent="0.2">
      <c r="S7063" s="58">
        <v>7.6809919181973942</v>
      </c>
      <c r="T7063" s="58">
        <v>29.62388882443873</v>
      </c>
      <c r="U7063" s="58">
        <v>7.7242588478305967</v>
      </c>
      <c r="V7063" s="58">
        <v>27.452869074775183</v>
      </c>
      <c r="W7063" s="58">
        <v>0.77054794671196825</v>
      </c>
      <c r="X7063" s="58">
        <v>0.73708381770593079</v>
      </c>
      <c r="Y7063" s="58">
        <v>0.88655386661249147</v>
      </c>
      <c r="Z7063" s="58">
        <v>0.89000384465023374</v>
      </c>
    </row>
    <row r="7064" spans="19:26" x14ac:dyDescent="0.2">
      <c r="S7064" s="58">
        <v>5.1256169632050304</v>
      </c>
      <c r="T7064" s="58">
        <v>10.820756727540873</v>
      </c>
      <c r="U7064" s="58">
        <v>5.2837226469821861</v>
      </c>
      <c r="V7064" s="58">
        <v>9.5779545407121418</v>
      </c>
      <c r="W7064" s="58">
        <v>0.76426115194240429</v>
      </c>
      <c r="X7064" s="58">
        <v>0.59489980308654844</v>
      </c>
      <c r="Y7064" s="58">
        <v>0.81844289720109176</v>
      </c>
      <c r="Z7064" s="58">
        <v>0.90454375573980872</v>
      </c>
    </row>
    <row r="7065" spans="19:26" x14ac:dyDescent="0.2">
      <c r="S7065" s="58">
        <v>4.8970662187220491</v>
      </c>
      <c r="T7065" s="58">
        <v>9.6272215815995761</v>
      </c>
      <c r="U7065" s="58">
        <v>5.5463830553334699</v>
      </c>
      <c r="V7065" s="58">
        <v>11.436162234498783</v>
      </c>
      <c r="W7065" s="58">
        <v>0.80734837158080941</v>
      </c>
      <c r="X7065" s="58">
        <v>0.59295014923532674</v>
      </c>
      <c r="Y7065" s="58">
        <v>0.8706802207436144</v>
      </c>
      <c r="Z7065" s="58">
        <v>0.91097389365712034</v>
      </c>
    </row>
    <row r="7066" spans="19:26" x14ac:dyDescent="0.2">
      <c r="S7066" s="58">
        <v>5.6762872679882426</v>
      </c>
      <c r="T7066" s="58">
        <v>12.045909504826836</v>
      </c>
      <c r="U7066" s="58">
        <v>5.5629514094388153</v>
      </c>
      <c r="V7066" s="58">
        <v>11.89757158595661</v>
      </c>
      <c r="W7066" s="58">
        <v>0.7006891666034194</v>
      </c>
      <c r="X7066" s="58">
        <v>0.73211377620707152</v>
      </c>
      <c r="Y7066" s="58">
        <v>0.83261937926362173</v>
      </c>
      <c r="Z7066" s="58">
        <v>0.92334361840627754</v>
      </c>
    </row>
    <row r="7067" spans="19:26" x14ac:dyDescent="0.2">
      <c r="S7067" s="58">
        <v>3.869963056010703</v>
      </c>
      <c r="T7067" s="58">
        <v>6.4017729465812057</v>
      </c>
      <c r="U7067" s="58">
        <v>3.7245739839553145</v>
      </c>
      <c r="V7067" s="58">
        <v>7.3653902140376255</v>
      </c>
      <c r="W7067" s="58">
        <v>0.75547229553655171</v>
      </c>
      <c r="X7067" s="58">
        <v>0.64300051211888043</v>
      </c>
      <c r="Y7067" s="58">
        <v>0.78944666742614689</v>
      </c>
      <c r="Z7067" s="58">
        <v>0.92955763293572613</v>
      </c>
    </row>
    <row r="7068" spans="19:26" x14ac:dyDescent="0.2">
      <c r="S7068" s="58">
        <v>3.2904009191897243</v>
      </c>
      <c r="T7068" s="58">
        <v>4.9302335308643146</v>
      </c>
      <c r="U7068" s="58">
        <v>3.6794381389295721</v>
      </c>
      <c r="V7068" s="58">
        <v>4.7397514280828803</v>
      </c>
      <c r="W7068" s="58">
        <v>0.83964169611674211</v>
      </c>
      <c r="X7068" s="58">
        <v>0.58391721652984963</v>
      </c>
      <c r="Y7068" s="58">
        <v>0.83194245961094948</v>
      </c>
      <c r="Z7068" s="58">
        <v>0.93363809270219866</v>
      </c>
    </row>
    <row r="7069" spans="19:26" x14ac:dyDescent="0.2">
      <c r="S7069" s="58">
        <v>6.7122471102909023</v>
      </c>
      <c r="T7069" s="58">
        <v>19.519133695049117</v>
      </c>
      <c r="U7069" s="58">
        <v>6.6403915527639024</v>
      </c>
      <c r="V7069" s="58">
        <v>25.621115350665395</v>
      </c>
      <c r="W7069" s="58">
        <v>0.72294090701121005</v>
      </c>
      <c r="X7069" s="58">
        <v>0.68226110345157154</v>
      </c>
      <c r="Y7069" s="58">
        <v>0.82680917026360556</v>
      </c>
      <c r="Z7069" s="58">
        <v>0.89678486486263664</v>
      </c>
    </row>
    <row r="7070" spans="19:26" x14ac:dyDescent="0.2">
      <c r="S7070" s="58">
        <v>4.0430736307002988</v>
      </c>
      <c r="T7070" s="58">
        <v>7.2891432478861073</v>
      </c>
      <c r="U7070" s="58">
        <v>4.243029628793705</v>
      </c>
      <c r="V7070" s="58">
        <v>8.3622679241948497</v>
      </c>
      <c r="W7070" s="58">
        <v>0.88073324837406586</v>
      </c>
      <c r="X7070" s="58">
        <v>0.71474950600416143</v>
      </c>
      <c r="Y7070" s="58">
        <v>0.81641877127629625</v>
      </c>
      <c r="Z7070" s="58">
        <v>0.91721331144345841</v>
      </c>
    </row>
    <row r="7071" spans="19:26" x14ac:dyDescent="0.2">
      <c r="S7071" s="58">
        <v>4.7530884203327268</v>
      </c>
      <c r="T7071" s="58">
        <v>9.2297867733521919</v>
      </c>
      <c r="U7071" s="58">
        <v>3.3842002048612692</v>
      </c>
      <c r="V7071" s="58">
        <v>7.7768763916746915</v>
      </c>
      <c r="W7071" s="58">
        <v>0.76702999300525998</v>
      </c>
      <c r="X7071" s="58">
        <v>0.59261153323359861</v>
      </c>
      <c r="Y7071" s="58">
        <v>0.82014973839675687</v>
      </c>
      <c r="Z7071" s="58">
        <v>0.9103474488302854</v>
      </c>
    </row>
    <row r="7072" spans="19:26" x14ac:dyDescent="0.2">
      <c r="S7072" s="58">
        <v>5.578841965272229</v>
      </c>
      <c r="T7072" s="58">
        <v>13.075128527339533</v>
      </c>
      <c r="U7072" s="58">
        <v>6.6118864274980975</v>
      </c>
      <c r="V7072" s="58">
        <v>15.13985753978289</v>
      </c>
      <c r="W7072" s="58">
        <v>0.78367509624671894</v>
      </c>
      <c r="X7072" s="58">
        <v>0.75937174031670529</v>
      </c>
      <c r="Y7072" s="58">
        <v>0.8390253911607165</v>
      </c>
      <c r="Z7072" s="58">
        <v>0.90946869734260072</v>
      </c>
    </row>
    <row r="7073" spans="19:26" x14ac:dyDescent="0.2">
      <c r="S7073" s="58">
        <v>4.9873238843542831</v>
      </c>
      <c r="T7073" s="58">
        <v>11.029477420797063</v>
      </c>
      <c r="U7073" s="58">
        <v>4.4060365238336514</v>
      </c>
      <c r="V7073" s="58">
        <v>9.8609622077306938</v>
      </c>
      <c r="W7073" s="58">
        <v>0.82544664152630509</v>
      </c>
      <c r="X7073" s="58">
        <v>0.72280525360946657</v>
      </c>
      <c r="Y7073" s="58">
        <v>0.8100263241722987</v>
      </c>
      <c r="Z7073" s="58">
        <v>0.90513370467444054</v>
      </c>
    </row>
    <row r="7074" spans="19:26" x14ac:dyDescent="0.2">
      <c r="S7074" s="58">
        <v>4.3675404153244743</v>
      </c>
      <c r="T7074" s="58">
        <v>8.1583887281593803</v>
      </c>
      <c r="U7074" s="58">
        <v>4.4585916647622481</v>
      </c>
      <c r="V7074" s="58">
        <v>7.4829527871904524</v>
      </c>
      <c r="W7074" s="58">
        <v>0.8566288587359242</v>
      </c>
      <c r="X7074" s="58">
        <v>0.71903889482915284</v>
      </c>
      <c r="Y7074" s="58">
        <v>0.84435828521711453</v>
      </c>
      <c r="Z7074" s="58">
        <v>0.91983452666643395</v>
      </c>
    </row>
    <row r="7075" spans="19:26" x14ac:dyDescent="0.2">
      <c r="S7075" s="58">
        <v>3.6922705445922217</v>
      </c>
      <c r="T7075" s="58">
        <v>5.8445764936694662</v>
      </c>
      <c r="U7075" s="58">
        <v>3.6036941566515948</v>
      </c>
      <c r="V7075" s="58">
        <v>6.007736763029305</v>
      </c>
      <c r="W7075" s="58">
        <v>0.82580157008599919</v>
      </c>
      <c r="X7075" s="58">
        <v>0.75398819481293933</v>
      </c>
      <c r="Y7075" s="58">
        <v>0.85863875148374114</v>
      </c>
      <c r="Z7075" s="58">
        <v>0.95415779337921802</v>
      </c>
    </row>
    <row r="7076" spans="19:26" x14ac:dyDescent="0.2">
      <c r="S7076" s="58">
        <v>3.9966687628476825</v>
      </c>
      <c r="T7076" s="58">
        <v>6.6108362525271636</v>
      </c>
      <c r="U7076" s="58">
        <v>4.222542009458464</v>
      </c>
      <c r="V7076" s="58">
        <v>6.2196794644906541</v>
      </c>
      <c r="W7076" s="58">
        <v>0.74742079368220182</v>
      </c>
      <c r="X7076" s="58">
        <v>0.62801545844610018</v>
      </c>
      <c r="Y7076" s="58">
        <v>0.81216246579741191</v>
      </c>
      <c r="Z7076" s="58">
        <v>0.93309604728963391</v>
      </c>
    </row>
    <row r="7077" spans="19:26" x14ac:dyDescent="0.2">
      <c r="S7077" s="58">
        <v>7.198862890649222</v>
      </c>
      <c r="T7077" s="58">
        <v>19.931829405516204</v>
      </c>
      <c r="U7077" s="58">
        <v>6.7819459901099322</v>
      </c>
      <c r="V7077" s="58">
        <v>27.448870454580593</v>
      </c>
      <c r="W7077" s="58">
        <v>0.69119450208166666</v>
      </c>
      <c r="X7077" s="58">
        <v>0.77049669539813237</v>
      </c>
      <c r="Y7077" s="58">
        <v>0.85753266226019764</v>
      </c>
      <c r="Z7077" s="58">
        <v>0.90858926369151438</v>
      </c>
    </row>
    <row r="7078" spans="19:26" x14ac:dyDescent="0.2">
      <c r="S7078" s="58">
        <v>4.0707140287150594</v>
      </c>
      <c r="T7078" s="58">
        <v>7.3480270541426158</v>
      </c>
      <c r="U7078" s="58">
        <v>3.8621197034717221</v>
      </c>
      <c r="V7078" s="58">
        <v>6.8752986059785393</v>
      </c>
      <c r="W7078" s="58">
        <v>0.80908210861913443</v>
      </c>
      <c r="X7078" s="58">
        <v>0.68510779146545431</v>
      </c>
      <c r="Y7078" s="58">
        <v>0.77850368543235082</v>
      </c>
      <c r="Z7078" s="58">
        <v>0.91545672559529923</v>
      </c>
    </row>
    <row r="7079" spans="19:26" x14ac:dyDescent="0.2">
      <c r="S7079" s="58">
        <v>5.8766292103987459</v>
      </c>
      <c r="T7079" s="58">
        <v>12.49479290421788</v>
      </c>
      <c r="U7079" s="58">
        <v>6.0936670549010907</v>
      </c>
      <c r="V7079" s="58">
        <v>16.544465804843043</v>
      </c>
      <c r="W7079" s="58">
        <v>0.71281947447042082</v>
      </c>
      <c r="X7079" s="58">
        <v>0.69920708123893305</v>
      </c>
      <c r="Y7079" s="58">
        <v>0.87102937317417062</v>
      </c>
      <c r="Z7079" s="58">
        <v>0.92282585983352305</v>
      </c>
    </row>
    <row r="7080" spans="19:26" x14ac:dyDescent="0.2">
      <c r="S7080" s="58">
        <v>4.2309691552969921</v>
      </c>
      <c r="T7080" s="58">
        <v>7.1282408517491875</v>
      </c>
      <c r="U7080" s="58">
        <v>4.471036241399883</v>
      </c>
      <c r="V7080" s="58">
        <v>7.3414691441389666</v>
      </c>
      <c r="W7080" s="58">
        <v>0.74507565725290859</v>
      </c>
      <c r="X7080" s="58">
        <v>0.69597589416379368</v>
      </c>
      <c r="Y7080" s="58">
        <v>0.83965785666071791</v>
      </c>
      <c r="Z7080" s="58">
        <v>0.94434972916651994</v>
      </c>
    </row>
    <row r="7081" spans="19:26" x14ac:dyDescent="0.2">
      <c r="S7081" s="58">
        <v>3.8413179318870205</v>
      </c>
      <c r="T7081" s="58">
        <v>6.3807763096032577</v>
      </c>
      <c r="U7081" s="58">
        <v>4.6216344619778136</v>
      </c>
      <c r="V7081" s="58">
        <v>6.6257927292107937</v>
      </c>
      <c r="W7081" s="58">
        <v>0.81241188898484462</v>
      </c>
      <c r="X7081" s="58">
        <v>0.74734002777208686</v>
      </c>
      <c r="Y7081" s="58">
        <v>0.8189348420991136</v>
      </c>
      <c r="Z7081" s="58">
        <v>0.93855205043427226</v>
      </c>
    </row>
    <row r="7082" spans="19:26" x14ac:dyDescent="0.2">
      <c r="S7082" s="58">
        <v>4.2657058916121056</v>
      </c>
      <c r="T7082" s="58">
        <v>7.4823130779537603</v>
      </c>
      <c r="U7082" s="58">
        <v>4.0247879268510021</v>
      </c>
      <c r="V7082" s="58">
        <v>7.5834499225932461</v>
      </c>
      <c r="W7082" s="58">
        <v>0.73704814442273348</v>
      </c>
      <c r="X7082" s="58">
        <v>0.65704576777269663</v>
      </c>
      <c r="Y7082" s="58">
        <v>0.79581557681961423</v>
      </c>
      <c r="Z7082" s="58">
        <v>0.92713528525980815</v>
      </c>
    </row>
    <row r="7083" spans="19:26" x14ac:dyDescent="0.2">
      <c r="S7083" s="58">
        <v>3.7260108053584249</v>
      </c>
      <c r="T7083" s="58">
        <v>6.0562357284439745</v>
      </c>
      <c r="U7083" s="58">
        <v>4.7111793939075142</v>
      </c>
      <c r="V7083" s="58">
        <v>7.4024983516985214</v>
      </c>
      <c r="W7083" s="58">
        <v>0.77034763443463838</v>
      </c>
      <c r="X7083" s="58">
        <v>0.63794158153516523</v>
      </c>
      <c r="Y7083" s="58">
        <v>0.78705479549459445</v>
      </c>
      <c r="Z7083" s="58">
        <v>0.92886780059166374</v>
      </c>
    </row>
    <row r="7084" spans="19:26" x14ac:dyDescent="0.2">
      <c r="S7084" s="58">
        <v>4.0801794502234623</v>
      </c>
      <c r="T7084" s="58">
        <v>6.8709007971003819</v>
      </c>
      <c r="U7084" s="58">
        <v>4.8357381903996712</v>
      </c>
      <c r="V7084" s="58">
        <v>8.173025209562276</v>
      </c>
      <c r="W7084" s="58">
        <v>0.82254699093828587</v>
      </c>
      <c r="X7084" s="58">
        <v>0.66153206858291258</v>
      </c>
      <c r="Y7084" s="58">
        <v>0.87271985139845232</v>
      </c>
      <c r="Z7084" s="58">
        <v>0.93414746216930866</v>
      </c>
    </row>
    <row r="7085" spans="19:26" x14ac:dyDescent="0.2">
      <c r="S7085" s="58">
        <v>5.6568908742395729</v>
      </c>
      <c r="T7085" s="58">
        <v>11.001226760722789</v>
      </c>
      <c r="U7085" s="58">
        <v>6.6480131715905708</v>
      </c>
      <c r="V7085" s="58">
        <v>14.352971006633274</v>
      </c>
      <c r="W7085" s="58">
        <v>0.66792743668832411</v>
      </c>
      <c r="X7085" s="58">
        <v>0.6416662783547471</v>
      </c>
      <c r="Y7085" s="58">
        <v>0.85004951099949355</v>
      </c>
      <c r="Z7085" s="58">
        <v>0.93059933549915486</v>
      </c>
    </row>
    <row r="7086" spans="19:26" x14ac:dyDescent="0.2">
      <c r="S7086" s="58">
        <v>2.3869052989062336</v>
      </c>
      <c r="T7086" s="58">
        <v>3.0744765852985432</v>
      </c>
      <c r="U7086" s="58">
        <v>2.2668318517430626</v>
      </c>
      <c r="V7086" s="58">
        <v>3.0695842706697065</v>
      </c>
      <c r="W7086" s="58">
        <v>0.83179219108774105</v>
      </c>
      <c r="X7086" s="58">
        <v>0.56849161092244682</v>
      </c>
      <c r="Y7086" s="58">
        <v>0.78940634799833109</v>
      </c>
      <c r="Z7086" s="58">
        <v>0.95540626710532017</v>
      </c>
    </row>
    <row r="7087" spans="19:26" x14ac:dyDescent="0.2">
      <c r="S7087" s="58">
        <v>5.5594330873098103</v>
      </c>
      <c r="T7087" s="58">
        <v>14.997820093380671</v>
      </c>
      <c r="U7087" s="58">
        <v>5.8845559417527147</v>
      </c>
      <c r="V7087" s="58">
        <v>14.462590138430103</v>
      </c>
      <c r="W7087" s="58">
        <v>0.80500998113738209</v>
      </c>
      <c r="X7087" s="58">
        <v>0.65635887516972791</v>
      </c>
      <c r="Y7087" s="58">
        <v>0.78311116939463832</v>
      </c>
      <c r="Z7087" s="58">
        <v>0.8913619772390442</v>
      </c>
    </row>
    <row r="7088" spans="19:26" x14ac:dyDescent="0.2">
      <c r="S7088" s="58">
        <v>6.4755151841624787</v>
      </c>
      <c r="T7088" s="58">
        <v>18.109986974840183</v>
      </c>
      <c r="U7088" s="58">
        <v>6.8973825095909902</v>
      </c>
      <c r="V7088" s="58">
        <v>19.63072878879214</v>
      </c>
      <c r="W7088" s="58">
        <v>0.80843214393197937</v>
      </c>
      <c r="X7088" s="58">
        <v>0.68233234890129557</v>
      </c>
      <c r="Y7088" s="58">
        <v>0.89646532228009801</v>
      </c>
      <c r="Z7088" s="58">
        <v>0.89777162751092565</v>
      </c>
    </row>
    <row r="7089" spans="19:26" x14ac:dyDescent="0.2">
      <c r="S7089" s="58">
        <v>4.5068466939128218</v>
      </c>
      <c r="T7089" s="58">
        <v>7.7251042181505971</v>
      </c>
      <c r="U7089" s="58">
        <v>4.0199315230989709</v>
      </c>
      <c r="V7089" s="58">
        <v>8.9746492476842583</v>
      </c>
      <c r="W7089" s="58">
        <v>0.7199433429822496</v>
      </c>
      <c r="X7089" s="58">
        <v>0.66414076421939372</v>
      </c>
      <c r="Y7089" s="58">
        <v>0.85041366638326454</v>
      </c>
      <c r="Z7089" s="58">
        <v>0.94331625381951889</v>
      </c>
    </row>
    <row r="7090" spans="19:26" x14ac:dyDescent="0.2">
      <c r="S7090" s="58">
        <v>5.1680821539163722</v>
      </c>
      <c r="T7090" s="58">
        <v>9.9569888306084344</v>
      </c>
      <c r="U7090" s="58">
        <v>6.0256434723298939</v>
      </c>
      <c r="V7090" s="58">
        <v>12.597735725165041</v>
      </c>
      <c r="W7090" s="58">
        <v>0.72598244549902335</v>
      </c>
      <c r="X7090" s="58">
        <v>0.71232225063795573</v>
      </c>
      <c r="Y7090" s="58">
        <v>0.8578585403622031</v>
      </c>
      <c r="Z7090" s="58">
        <v>0.93209223734620927</v>
      </c>
    </row>
    <row r="7091" spans="19:26" x14ac:dyDescent="0.2">
      <c r="S7091" s="58">
        <v>4.317822999613667</v>
      </c>
      <c r="T7091" s="58">
        <v>7.8100438663303171</v>
      </c>
      <c r="U7091" s="58">
        <v>4.8258829028506067</v>
      </c>
      <c r="V7091" s="58">
        <v>8.5584882187779812</v>
      </c>
      <c r="W7091" s="58">
        <v>0.81381082565941332</v>
      </c>
      <c r="X7091" s="58">
        <v>0.67570617702792957</v>
      </c>
      <c r="Y7091" s="58">
        <v>0.83596308156657118</v>
      </c>
      <c r="Z7091" s="58">
        <v>0.92229861190091289</v>
      </c>
    </row>
    <row r="7092" spans="19:26" x14ac:dyDescent="0.2">
      <c r="S7092" s="58">
        <v>3.7946458503040632</v>
      </c>
      <c r="T7092" s="58">
        <v>6.3459893180957421</v>
      </c>
      <c r="U7092" s="58">
        <v>3.238391741098567</v>
      </c>
      <c r="V7092" s="58">
        <v>7.0847531374856247</v>
      </c>
      <c r="W7092" s="58">
        <v>0.79507473682998353</v>
      </c>
      <c r="X7092" s="58">
        <v>0.72285915475658447</v>
      </c>
      <c r="Y7092" s="58">
        <v>0.78614096421359303</v>
      </c>
      <c r="Z7092" s="58">
        <v>0.93074151659525339</v>
      </c>
    </row>
    <row r="7093" spans="19:26" x14ac:dyDescent="0.2">
      <c r="S7093" s="58">
        <v>5.282576120918435</v>
      </c>
      <c r="T7093" s="58">
        <v>10.963408771538093</v>
      </c>
      <c r="U7093" s="58">
        <v>5.326383616617874</v>
      </c>
      <c r="V7093" s="58">
        <v>12.146919959959607</v>
      </c>
      <c r="W7093" s="58">
        <v>0.80015000405161141</v>
      </c>
      <c r="X7093" s="58">
        <v>0.66368732944518904</v>
      </c>
      <c r="Y7093" s="58">
        <v>0.88940947950834648</v>
      </c>
      <c r="Z7093" s="58">
        <v>0.91491868681610911</v>
      </c>
    </row>
    <row r="7094" spans="19:26" x14ac:dyDescent="0.2">
      <c r="S7094" s="58">
        <v>4.6425171812139547</v>
      </c>
      <c r="T7094" s="58">
        <v>8.0802020849314236</v>
      </c>
      <c r="U7094" s="58">
        <v>5.5108956451206241</v>
      </c>
      <c r="V7094" s="58">
        <v>9.8413743298031786</v>
      </c>
      <c r="W7094" s="58">
        <v>0.70220305504302649</v>
      </c>
      <c r="X7094" s="58">
        <v>0.61178765870504836</v>
      </c>
      <c r="Y7094" s="58">
        <v>0.83940981252312219</v>
      </c>
      <c r="Z7094" s="58">
        <v>0.9349613072998344</v>
      </c>
    </row>
    <row r="7095" spans="19:26" x14ac:dyDescent="0.2">
      <c r="S7095" s="58">
        <v>5.0421284813017575</v>
      </c>
      <c r="T7095" s="58">
        <v>10.375666784229272</v>
      </c>
      <c r="U7095" s="58">
        <v>4.2919257488995033</v>
      </c>
      <c r="V7095" s="58">
        <v>8.5624724312271443</v>
      </c>
      <c r="W7095" s="58">
        <v>0.78877602585922069</v>
      </c>
      <c r="X7095" s="58">
        <v>0.7029909777106037</v>
      </c>
      <c r="Y7095" s="58">
        <v>0.84332038739780402</v>
      </c>
      <c r="Z7095" s="58">
        <v>0.91540126046450021</v>
      </c>
    </row>
    <row r="7096" spans="19:26" x14ac:dyDescent="0.2">
      <c r="S7096" s="58">
        <v>4.8634025996395813</v>
      </c>
      <c r="T7096" s="58">
        <v>8.9696583067226712</v>
      </c>
      <c r="U7096" s="58">
        <v>4.2485167577577485</v>
      </c>
      <c r="V7096" s="58">
        <v>9.6538428258805382</v>
      </c>
      <c r="W7096" s="58">
        <v>0.72514282412144804</v>
      </c>
      <c r="X7096" s="58">
        <v>0.60470378311888839</v>
      </c>
      <c r="Y7096" s="58">
        <v>0.84545901872816431</v>
      </c>
      <c r="Z7096" s="58">
        <v>0.92392375529067883</v>
      </c>
    </row>
    <row r="7097" spans="19:26" x14ac:dyDescent="0.2">
      <c r="S7097" s="58">
        <v>5.366395395507559</v>
      </c>
      <c r="T7097" s="58">
        <v>11.239985371865636</v>
      </c>
      <c r="U7097" s="58">
        <v>5.4909867943247228</v>
      </c>
      <c r="V7097" s="58">
        <v>10.012659651077463</v>
      </c>
      <c r="W7097" s="58">
        <v>0.71224386814864427</v>
      </c>
      <c r="X7097" s="58">
        <v>0.64635353307913368</v>
      </c>
      <c r="Y7097" s="58">
        <v>0.8122410745073938</v>
      </c>
      <c r="Z7097" s="58">
        <v>0.91329851488285596</v>
      </c>
    </row>
    <row r="7098" spans="19:26" x14ac:dyDescent="0.2">
      <c r="S7098" s="58">
        <v>3.8977473549641966</v>
      </c>
      <c r="T7098" s="58">
        <v>6.4517993985291486</v>
      </c>
      <c r="U7098" s="58">
        <v>3.7891533042325816</v>
      </c>
      <c r="V7098" s="58">
        <v>5.882118458055678</v>
      </c>
      <c r="W7098" s="58">
        <v>0.74139024250952024</v>
      </c>
      <c r="X7098" s="58">
        <v>0.69394193614663158</v>
      </c>
      <c r="Y7098" s="58">
        <v>0.7842527872749574</v>
      </c>
      <c r="Z7098" s="58">
        <v>0.93664967946770672</v>
      </c>
    </row>
    <row r="7099" spans="19:26" x14ac:dyDescent="0.2">
      <c r="S7099" s="58">
        <v>3.0607099696884892</v>
      </c>
      <c r="T7099" s="58">
        <v>4.4175137203696728</v>
      </c>
      <c r="U7099" s="58">
        <v>2.8405545928207103</v>
      </c>
      <c r="V7099" s="58">
        <v>5.1806796475174073</v>
      </c>
      <c r="W7099" s="58">
        <v>0.81602460777840258</v>
      </c>
      <c r="X7099" s="58">
        <v>0.6422020939547024</v>
      </c>
      <c r="Y7099" s="58">
        <v>0.80446553133380316</v>
      </c>
      <c r="Z7099" s="58">
        <v>0.94697375460726418</v>
      </c>
    </row>
    <row r="7100" spans="19:26" x14ac:dyDescent="0.2">
      <c r="S7100" s="58">
        <v>6.8819255124831562</v>
      </c>
      <c r="T7100" s="58">
        <v>32.313314738948371</v>
      </c>
      <c r="U7100" s="58">
        <v>7.1542738632095055</v>
      </c>
      <c r="V7100" s="58">
        <v>32.916146144126557</v>
      </c>
      <c r="W7100" s="58">
        <v>0.79334385313259281</v>
      </c>
      <c r="X7100" s="58">
        <v>0.65054607570762779</v>
      </c>
      <c r="Y7100" s="58">
        <v>0.78120333635447359</v>
      </c>
      <c r="Z7100" s="58">
        <v>0.87960817442170713</v>
      </c>
    </row>
    <row r="7101" spans="19:26" x14ac:dyDescent="0.2">
      <c r="S7101" s="58">
        <v>8.3855773435142247</v>
      </c>
      <c r="T7101" s="58">
        <v>88.616284164911477</v>
      </c>
      <c r="U7101" s="58">
        <v>8.2981912025513278</v>
      </c>
      <c r="V7101" s="58">
        <v>111.51335239602112</v>
      </c>
      <c r="W7101" s="58">
        <v>0.81680360710528199</v>
      </c>
      <c r="X7101" s="58">
        <v>0.74202100140401006</v>
      </c>
      <c r="Y7101" s="58">
        <v>0.8451417523950534</v>
      </c>
      <c r="Z7101" s="58">
        <v>0.87454846817484733</v>
      </c>
    </row>
    <row r="7102" spans="19:26" x14ac:dyDescent="0.2">
      <c r="S7102" s="58">
        <v>4.1343692068377331</v>
      </c>
      <c r="T7102" s="58">
        <v>7.0300449919129191</v>
      </c>
      <c r="U7102" s="58">
        <v>4.5308846465346733</v>
      </c>
      <c r="V7102" s="58">
        <v>7.2546717993295387</v>
      </c>
      <c r="W7102" s="58">
        <v>0.83849403214241103</v>
      </c>
      <c r="X7102" s="58">
        <v>0.67485017780865908</v>
      </c>
      <c r="Y7102" s="58">
        <v>0.88703230508913711</v>
      </c>
      <c r="Z7102" s="58">
        <v>0.93444653164772074</v>
      </c>
    </row>
    <row r="7103" spans="19:26" x14ac:dyDescent="0.2">
      <c r="S7103" s="58">
        <v>3.1102199894902811</v>
      </c>
      <c r="T7103" s="58">
        <v>4.5142575088245334</v>
      </c>
      <c r="U7103" s="58">
        <v>3.3786733005845373</v>
      </c>
      <c r="V7103" s="58">
        <v>4.5874057487820847</v>
      </c>
      <c r="W7103" s="58">
        <v>0.81985107285143777</v>
      </c>
      <c r="X7103" s="58">
        <v>0.67772594703445299</v>
      </c>
      <c r="Y7103" s="58">
        <v>0.81482687868140791</v>
      </c>
      <c r="Z7103" s="58">
        <v>0.95311261798449176</v>
      </c>
    </row>
    <row r="7104" spans="19:26" x14ac:dyDescent="0.2">
      <c r="S7104" s="58">
        <v>7.5135899861739697</v>
      </c>
      <c r="T7104" s="58">
        <v>23.683264065843069</v>
      </c>
      <c r="U7104" s="58">
        <v>8.0879009258633747</v>
      </c>
      <c r="V7104" s="58">
        <v>27.024434062677834</v>
      </c>
      <c r="W7104" s="58">
        <v>0.72302888843966895</v>
      </c>
      <c r="X7104" s="58">
        <v>0.7376435743300912</v>
      </c>
      <c r="Y7104" s="58">
        <v>0.87907922967725605</v>
      </c>
      <c r="Z7104" s="58">
        <v>0.89902325388844373</v>
      </c>
    </row>
    <row r="7105" spans="19:26" x14ac:dyDescent="0.2">
      <c r="S7105" s="58">
        <v>3.0487054495715573</v>
      </c>
      <c r="T7105" s="58">
        <v>4.3680084334966995</v>
      </c>
      <c r="U7105" s="58">
        <v>2.7356993823636699</v>
      </c>
      <c r="V7105" s="58">
        <v>4.6925780947041646</v>
      </c>
      <c r="W7105" s="58">
        <v>0.81886412102212414</v>
      </c>
      <c r="X7105" s="58">
        <v>0.5606133034678682</v>
      </c>
      <c r="Y7105" s="58">
        <v>0.81813214076872132</v>
      </c>
      <c r="Z7105" s="58">
        <v>0.93839506092337033</v>
      </c>
    </row>
    <row r="7106" spans="19:26" x14ac:dyDescent="0.2">
      <c r="S7106" s="58">
        <v>3.9311763537408049</v>
      </c>
      <c r="T7106" s="58">
        <v>6.8018901789959028</v>
      </c>
      <c r="U7106" s="58">
        <v>4.2605157029972478</v>
      </c>
      <c r="V7106" s="58">
        <v>6.9629587707734428</v>
      </c>
      <c r="W7106" s="58">
        <v>0.83020860584612455</v>
      </c>
      <c r="X7106" s="58">
        <v>0.73118642647019216</v>
      </c>
      <c r="Y7106" s="58">
        <v>0.80344178226421303</v>
      </c>
      <c r="Z7106" s="58">
        <v>0.92607362140763838</v>
      </c>
    </row>
    <row r="7107" spans="19:26" x14ac:dyDescent="0.2">
      <c r="S7107" s="58">
        <v>6.445575033450142</v>
      </c>
      <c r="T7107" s="58">
        <v>19.551294543400527</v>
      </c>
      <c r="U7107" s="58">
        <v>6.9362043657986474</v>
      </c>
      <c r="V7107" s="58">
        <v>24.681563111318606</v>
      </c>
      <c r="W7107" s="58">
        <v>0.76892029207805124</v>
      </c>
      <c r="X7107" s="58">
        <v>0.60484958783313336</v>
      </c>
      <c r="Y7107" s="58">
        <v>0.82462067587088206</v>
      </c>
      <c r="Z7107" s="58">
        <v>0.8893413836267432</v>
      </c>
    </row>
    <row r="7108" spans="19:26" x14ac:dyDescent="0.2">
      <c r="S7108" s="58">
        <v>5.3814684383659648</v>
      </c>
      <c r="T7108" s="58">
        <v>12.821679003740968</v>
      </c>
      <c r="U7108" s="58">
        <v>6.1172266730249225</v>
      </c>
      <c r="V7108" s="58">
        <v>16.66661799906575</v>
      </c>
      <c r="W7108" s="58">
        <v>0.78084676055229219</v>
      </c>
      <c r="X7108" s="58">
        <v>0.69437229805492584</v>
      </c>
      <c r="Y7108" s="58">
        <v>0.79882655442045936</v>
      </c>
      <c r="Z7108" s="58">
        <v>0.90106559892256866</v>
      </c>
    </row>
    <row r="7109" spans="19:26" x14ac:dyDescent="0.2">
      <c r="S7109" s="58">
        <v>6.1880324304920755</v>
      </c>
      <c r="T7109" s="58">
        <v>19.219534209270268</v>
      </c>
      <c r="U7109" s="58">
        <v>7.2658551932196991</v>
      </c>
      <c r="V7109" s="58">
        <v>21.860031267196938</v>
      </c>
      <c r="W7109" s="58">
        <v>0.81938817485670301</v>
      </c>
      <c r="X7109" s="58">
        <v>0.75730307323441259</v>
      </c>
      <c r="Y7109" s="58">
        <v>0.82347939053213315</v>
      </c>
      <c r="Z7109" s="58">
        <v>0.89253488721324725</v>
      </c>
    </row>
    <row r="7110" spans="19:26" x14ac:dyDescent="0.2">
      <c r="S7110" s="58">
        <v>4.1535163091529963</v>
      </c>
      <c r="T7110" s="58">
        <v>7.2268712626617795</v>
      </c>
      <c r="U7110" s="58">
        <v>4.0159917055234944</v>
      </c>
      <c r="V7110" s="58">
        <v>6.9980713496954614</v>
      </c>
      <c r="W7110" s="58">
        <v>0.77886305324238259</v>
      </c>
      <c r="X7110" s="58">
        <v>0.63911086434226205</v>
      </c>
      <c r="Y7110" s="58">
        <v>0.81429132742820354</v>
      </c>
      <c r="Z7110" s="58">
        <v>0.92377074780833046</v>
      </c>
    </row>
    <row r="7111" spans="19:26" x14ac:dyDescent="0.2">
      <c r="S7111" s="58">
        <v>4.5467370997000911</v>
      </c>
      <c r="T7111" s="58">
        <v>8.3968599366679442</v>
      </c>
      <c r="U7111" s="58">
        <v>5.1230919430587551</v>
      </c>
      <c r="V7111" s="58">
        <v>9.8478080800019079</v>
      </c>
      <c r="W7111" s="58">
        <v>0.78676351021805679</v>
      </c>
      <c r="X7111" s="58">
        <v>0.71507304739543287</v>
      </c>
      <c r="Y7111" s="58">
        <v>0.8424389565434226</v>
      </c>
      <c r="Z7111" s="58">
        <v>0.92766700235191124</v>
      </c>
    </row>
    <row r="7112" spans="19:26" x14ac:dyDescent="0.2">
      <c r="S7112" s="58">
        <v>4.784550286573138</v>
      </c>
      <c r="T7112" s="58">
        <v>9.6469288028263467</v>
      </c>
      <c r="U7112" s="58">
        <v>4.5381739960549581</v>
      </c>
      <c r="V7112" s="58">
        <v>8.8721342429135532</v>
      </c>
      <c r="W7112" s="58">
        <v>0.76700187307494316</v>
      </c>
      <c r="X7112" s="58">
        <v>0.68239937099124437</v>
      </c>
      <c r="Y7112" s="58">
        <v>0.79677417998010058</v>
      </c>
      <c r="Z7112" s="58">
        <v>0.91208163156268873</v>
      </c>
    </row>
    <row r="7113" spans="19:26" x14ac:dyDescent="0.2">
      <c r="S7113" s="58">
        <v>3.8964797241964941</v>
      </c>
      <c r="T7113" s="58">
        <v>6.7006617778062862</v>
      </c>
      <c r="U7113" s="58">
        <v>3.7035064943402722</v>
      </c>
      <c r="V7113" s="58">
        <v>6.2188904965437324</v>
      </c>
      <c r="W7113" s="58">
        <v>0.82493981627833679</v>
      </c>
      <c r="X7113" s="58">
        <v>0.73084530743625487</v>
      </c>
      <c r="Y7113" s="58">
        <v>0.79831957732501346</v>
      </c>
      <c r="Z7113" s="58">
        <v>0.92649392542737397</v>
      </c>
    </row>
    <row r="7114" spans="19:26" x14ac:dyDescent="0.2">
      <c r="S7114" s="58">
        <v>4.9998753729059686</v>
      </c>
      <c r="T7114" s="58">
        <v>10.203617930186393</v>
      </c>
      <c r="U7114" s="58">
        <v>4.6580057168121156</v>
      </c>
      <c r="V7114" s="58">
        <v>10.302120602823603</v>
      </c>
      <c r="W7114" s="58">
        <v>0.76655395947673277</v>
      </c>
      <c r="X7114" s="58">
        <v>0.77635140555038007</v>
      </c>
      <c r="Y7114" s="58">
        <v>0.82374494392591424</v>
      </c>
      <c r="Z7114" s="58">
        <v>0.92202289025690309</v>
      </c>
    </row>
    <row r="7115" spans="19:26" x14ac:dyDescent="0.2">
      <c r="S7115" s="58">
        <v>6.7797127260839227</v>
      </c>
      <c r="T7115" s="58">
        <v>23.778074355188217</v>
      </c>
      <c r="U7115" s="58">
        <v>5.7915051725812434</v>
      </c>
      <c r="V7115" s="58">
        <v>23.95355385998495</v>
      </c>
      <c r="W7115" s="58">
        <v>0.73315066900198544</v>
      </c>
      <c r="X7115" s="58">
        <v>0.54213279887053922</v>
      </c>
      <c r="Y7115" s="58">
        <v>0.78801573655629842</v>
      </c>
      <c r="Z7115" s="58">
        <v>0.88315006675261321</v>
      </c>
    </row>
    <row r="7116" spans="19:26" x14ac:dyDescent="0.2">
      <c r="S7116" s="58">
        <v>4.9141528590110868</v>
      </c>
      <c r="T7116" s="58">
        <v>9.5924311946353544</v>
      </c>
      <c r="U7116" s="58">
        <v>5.2841690779290831</v>
      </c>
      <c r="V7116" s="58">
        <v>12.724671131041219</v>
      </c>
      <c r="W7116" s="58">
        <v>0.79652959862363226</v>
      </c>
      <c r="X7116" s="58">
        <v>0.66604489013639756</v>
      </c>
      <c r="Y7116" s="58">
        <v>0.8710212769528578</v>
      </c>
      <c r="Z7116" s="58">
        <v>0.91931151523278287</v>
      </c>
    </row>
    <row r="7117" spans="19:26" x14ac:dyDescent="0.2">
      <c r="S7117" s="58">
        <v>4.8757084612674131</v>
      </c>
      <c r="T7117" s="58">
        <v>9.2507224716838561</v>
      </c>
      <c r="U7117" s="58">
        <v>4.3681869321304072</v>
      </c>
      <c r="V7117" s="58">
        <v>7.0286454808017087</v>
      </c>
      <c r="W7117" s="58">
        <v>0.7723932488825761</v>
      </c>
      <c r="X7117" s="58">
        <v>0.65742716192638384</v>
      </c>
      <c r="Y7117" s="58">
        <v>0.86804041183484748</v>
      </c>
      <c r="Z7117" s="58">
        <v>0.9235792699930323</v>
      </c>
    </row>
    <row r="7118" spans="19:26" x14ac:dyDescent="0.2">
      <c r="S7118" s="58">
        <v>5.5697627731422745</v>
      </c>
      <c r="T7118" s="58">
        <v>13.335979474449232</v>
      </c>
      <c r="U7118" s="58">
        <v>5.4239132164742792</v>
      </c>
      <c r="V7118" s="58">
        <v>10.01948764256103</v>
      </c>
      <c r="W7118" s="58">
        <v>0.83013656032134597</v>
      </c>
      <c r="X7118" s="58">
        <v>0.72478284289723616</v>
      </c>
      <c r="Y7118" s="58">
        <v>0.86287616178081827</v>
      </c>
      <c r="Z7118" s="58">
        <v>0.90476006951559429</v>
      </c>
    </row>
    <row r="7119" spans="19:26" x14ac:dyDescent="0.2">
      <c r="S7119" s="58">
        <v>3.9788877897738102</v>
      </c>
      <c r="T7119" s="58">
        <v>6.8882759830897902</v>
      </c>
      <c r="U7119" s="58">
        <v>4.0557610335826864</v>
      </c>
      <c r="V7119" s="58">
        <v>6.5765274824362052</v>
      </c>
      <c r="W7119" s="58">
        <v>0.8461984365465095</v>
      </c>
      <c r="X7119" s="58">
        <v>0.57352350680264919</v>
      </c>
      <c r="Y7119" s="58">
        <v>0.82595831416600674</v>
      </c>
      <c r="Z7119" s="58">
        <v>0.912558277223249</v>
      </c>
    </row>
    <row r="7120" spans="19:26" x14ac:dyDescent="0.2">
      <c r="S7120" s="58">
        <v>6.1257209993984265</v>
      </c>
      <c r="T7120" s="58">
        <v>13.364518429237334</v>
      </c>
      <c r="U7120" s="58">
        <v>6.4389808784841946</v>
      </c>
      <c r="V7120" s="58">
        <v>15.518824388575741</v>
      </c>
      <c r="W7120" s="58">
        <v>0.69880224420654458</v>
      </c>
      <c r="X7120" s="58">
        <v>0.74921540011196386</v>
      </c>
      <c r="Y7120" s="58">
        <v>0.86892267517271016</v>
      </c>
      <c r="Z7120" s="58">
        <v>0.92637755797377741</v>
      </c>
    </row>
    <row r="7121" spans="19:26" x14ac:dyDescent="0.2">
      <c r="S7121" s="58">
        <v>5.7481567706835959</v>
      </c>
      <c r="T7121" s="58">
        <v>13.032041412403165</v>
      </c>
      <c r="U7121" s="58">
        <v>5.7562378324721584</v>
      </c>
      <c r="V7121" s="58">
        <v>12.238385351767441</v>
      </c>
      <c r="W7121" s="58">
        <v>0.74774166088556382</v>
      </c>
      <c r="X7121" s="58">
        <v>0.59483258132049188</v>
      </c>
      <c r="Y7121" s="58">
        <v>0.85031641981866046</v>
      </c>
      <c r="Z7121" s="58">
        <v>0.90388710056314625</v>
      </c>
    </row>
    <row r="7122" spans="19:26" x14ac:dyDescent="0.2">
      <c r="S7122" s="58">
        <v>3.3279803406859623</v>
      </c>
      <c r="T7122" s="58">
        <v>5.0575814059546804</v>
      </c>
      <c r="U7122" s="58">
        <v>3.2057932741087476</v>
      </c>
      <c r="V7122" s="58">
        <v>4.4367889026779066</v>
      </c>
      <c r="W7122" s="58">
        <v>0.85499496312501078</v>
      </c>
      <c r="X7122" s="58">
        <v>0.75290356952574622</v>
      </c>
      <c r="Y7122" s="58">
        <v>0.82838712660599456</v>
      </c>
      <c r="Z7122" s="58">
        <v>0.95115733845598771</v>
      </c>
    </row>
    <row r="7123" spans="19:26" x14ac:dyDescent="0.2">
      <c r="S7123" s="58">
        <v>4.0075967454549728</v>
      </c>
      <c r="T7123" s="58">
        <v>6.6310105334834608</v>
      </c>
      <c r="U7123" s="58">
        <v>4.6818372108175952</v>
      </c>
      <c r="V7123" s="58">
        <v>6.5445144964281168</v>
      </c>
      <c r="W7123" s="58">
        <v>0.75780650413408468</v>
      </c>
      <c r="X7123" s="58">
        <v>0.79122038058634003</v>
      </c>
      <c r="Y7123" s="58">
        <v>0.82315613177991531</v>
      </c>
      <c r="Z7123" s="58">
        <v>0.95451200523277069</v>
      </c>
    </row>
    <row r="7124" spans="19:26" x14ac:dyDescent="0.2">
      <c r="S7124" s="58">
        <v>3.6635335454508517</v>
      </c>
      <c r="T7124" s="58">
        <v>5.7634706088403362</v>
      </c>
      <c r="U7124" s="58">
        <v>4.2214922328260434</v>
      </c>
      <c r="V7124" s="58">
        <v>5.8730535503070822</v>
      </c>
      <c r="W7124" s="58">
        <v>0.81969888776680766</v>
      </c>
      <c r="X7124" s="58">
        <v>0.6165295756118756</v>
      </c>
      <c r="Y7124" s="58">
        <v>0.85527372604705854</v>
      </c>
      <c r="Z7124" s="58">
        <v>0.93667976031977662</v>
      </c>
    </row>
    <row r="7125" spans="19:26" x14ac:dyDescent="0.2">
      <c r="S7125" s="58">
        <v>3.4398018122436631</v>
      </c>
      <c r="T7125" s="58">
        <v>5.4891521798409135</v>
      </c>
      <c r="U7125" s="58">
        <v>3.6029421739016221</v>
      </c>
      <c r="V7125" s="58">
        <v>6.1464968440956547</v>
      </c>
      <c r="W7125" s="58">
        <v>0.86448987331766047</v>
      </c>
      <c r="X7125" s="58">
        <v>0.66563694804069529</v>
      </c>
      <c r="Y7125" s="58">
        <v>0.78876205330685867</v>
      </c>
      <c r="Z7125" s="58">
        <v>0.92344179252990588</v>
      </c>
    </row>
    <row r="7126" spans="19:26" x14ac:dyDescent="0.2">
      <c r="S7126" s="58">
        <v>2.8720661527119296</v>
      </c>
      <c r="T7126" s="58">
        <v>3.9665383003836903</v>
      </c>
      <c r="U7126" s="58">
        <v>2.9586193989081697</v>
      </c>
      <c r="V7126" s="58">
        <v>3.8602180462656728</v>
      </c>
      <c r="W7126" s="58">
        <v>0.79866492167324743</v>
      </c>
      <c r="X7126" s="58">
        <v>0.52912737082518679</v>
      </c>
      <c r="Y7126" s="58">
        <v>0.81759575115268457</v>
      </c>
      <c r="Z7126" s="58">
        <v>0.94369907044156143</v>
      </c>
    </row>
    <row r="7127" spans="19:26" x14ac:dyDescent="0.2">
      <c r="S7127" s="58">
        <v>6.4735552634206996</v>
      </c>
      <c r="T7127" s="58">
        <v>14.708058067343003</v>
      </c>
      <c r="U7127" s="58">
        <v>6.636799842889519</v>
      </c>
      <c r="V7127" s="58">
        <v>13.47528347242976</v>
      </c>
      <c r="W7127" s="58">
        <v>0.67590153086694449</v>
      </c>
      <c r="X7127" s="58">
        <v>0.67032787246681935</v>
      </c>
      <c r="Y7127" s="58">
        <v>0.85575926678931824</v>
      </c>
      <c r="Z7127" s="58">
        <v>0.9169263966629595</v>
      </c>
    </row>
    <row r="7128" spans="19:26" x14ac:dyDescent="0.2">
      <c r="S7128" s="58">
        <v>6.2672297820175746</v>
      </c>
      <c r="T7128" s="58">
        <v>22.642266596282546</v>
      </c>
      <c r="U7128" s="58">
        <v>5.6862191856263324</v>
      </c>
      <c r="V7128" s="58">
        <v>19.467043720709118</v>
      </c>
      <c r="W7128" s="58">
        <v>0.8244692582358899</v>
      </c>
      <c r="X7128" s="58">
        <v>0.56774340104247512</v>
      </c>
      <c r="Y7128" s="58">
        <v>0.78977858719428795</v>
      </c>
      <c r="Z7128" s="58">
        <v>0.88110233609488797</v>
      </c>
    </row>
    <row r="7129" spans="19:26" x14ac:dyDescent="0.2">
      <c r="S7129" s="58">
        <v>7.0179285800323665</v>
      </c>
      <c r="T7129" s="58">
        <v>16.319275458565809</v>
      </c>
      <c r="U7129" s="58">
        <v>7.7052509041747141</v>
      </c>
      <c r="V7129" s="58">
        <v>14.996966588253001</v>
      </c>
      <c r="W7129" s="58">
        <v>0.66800691826569725</v>
      </c>
      <c r="X7129" s="58">
        <v>0.75373983983311821</v>
      </c>
      <c r="Y7129" s="58">
        <v>0.88805318762932162</v>
      </c>
      <c r="Z7129" s="58">
        <v>0.92615119052652517</v>
      </c>
    </row>
    <row r="7130" spans="19:26" x14ac:dyDescent="0.2">
      <c r="S7130" s="58">
        <v>6.2502069925880184</v>
      </c>
      <c r="T7130" s="58">
        <v>15.990479508508455</v>
      </c>
      <c r="U7130" s="58">
        <v>6.5159441396649251</v>
      </c>
      <c r="V7130" s="58">
        <v>15.309498323608604</v>
      </c>
      <c r="W7130" s="58">
        <v>0.74773929451967402</v>
      </c>
      <c r="X7130" s="58">
        <v>0.65697425393252984</v>
      </c>
      <c r="Y7130" s="58">
        <v>0.85134739730625297</v>
      </c>
      <c r="Z7130" s="58">
        <v>0.90136543652879242</v>
      </c>
    </row>
    <row r="7131" spans="19:26" x14ac:dyDescent="0.2">
      <c r="S7131" s="58">
        <v>6.0207352875744586</v>
      </c>
      <c r="T7131" s="58">
        <v>14.804785887226005</v>
      </c>
      <c r="U7131" s="58">
        <v>5.7142061010485179</v>
      </c>
      <c r="V7131" s="58">
        <v>21.362145885824514</v>
      </c>
      <c r="W7131" s="58">
        <v>0.71991683463825473</v>
      </c>
      <c r="X7131" s="58">
        <v>0.77647082409152324</v>
      </c>
      <c r="Y7131" s="58">
        <v>0.81561699190266623</v>
      </c>
      <c r="Z7131" s="58">
        <v>0.91049347233218814</v>
      </c>
    </row>
    <row r="7132" spans="19:26" x14ac:dyDescent="0.2">
      <c r="S7132" s="58">
        <v>3.7976913926922133</v>
      </c>
      <c r="T7132" s="58">
        <v>6.343329595383226</v>
      </c>
      <c r="U7132" s="58">
        <v>4.2798121289940489</v>
      </c>
      <c r="V7132" s="58">
        <v>6.21159794441997</v>
      </c>
      <c r="W7132" s="58">
        <v>0.84982195703123664</v>
      </c>
      <c r="X7132" s="58">
        <v>0.71128016679412187</v>
      </c>
      <c r="Y7132" s="58">
        <v>0.82487800244671594</v>
      </c>
      <c r="Z7132" s="58">
        <v>0.93015091904898339</v>
      </c>
    </row>
    <row r="7133" spans="19:26" x14ac:dyDescent="0.2">
      <c r="S7133" s="58">
        <v>3.6292780223355101</v>
      </c>
      <c r="T7133" s="58">
        <v>5.5544929303990136</v>
      </c>
      <c r="U7133" s="58">
        <v>3.3922995574185988</v>
      </c>
      <c r="V7133" s="58">
        <v>6.1909404957113257</v>
      </c>
      <c r="W7133" s="58">
        <v>0.77363862221297064</v>
      </c>
      <c r="X7133" s="58">
        <v>0.61901132203791231</v>
      </c>
      <c r="Y7133" s="58">
        <v>0.85404184301272545</v>
      </c>
      <c r="Z7133" s="58">
        <v>0.94911497871810746</v>
      </c>
    </row>
    <row r="7134" spans="19:26" x14ac:dyDescent="0.2">
      <c r="S7134" s="58">
        <v>3.6500509638136487</v>
      </c>
      <c r="T7134" s="58">
        <v>5.6242271542521864</v>
      </c>
      <c r="U7134" s="58">
        <v>3.5863398605997774</v>
      </c>
      <c r="V7134" s="58">
        <v>6.6957052267823265</v>
      </c>
      <c r="W7134" s="58">
        <v>0.8117888042272402</v>
      </c>
      <c r="X7134" s="58">
        <v>0.63147270183941151</v>
      </c>
      <c r="Y7134" s="58">
        <v>0.88233505982059302</v>
      </c>
      <c r="Z7134" s="58">
        <v>0.94858388365132962</v>
      </c>
    </row>
    <row r="7135" spans="19:26" x14ac:dyDescent="0.2">
      <c r="S7135" s="58">
        <v>6.2483901112471827</v>
      </c>
      <c r="T7135" s="58">
        <v>19.682972099238413</v>
      </c>
      <c r="U7135" s="58">
        <v>6.1381334482333596</v>
      </c>
      <c r="V7135" s="58">
        <v>18.454548715223289</v>
      </c>
      <c r="W7135" s="58">
        <v>0.8031025583033935</v>
      </c>
      <c r="X7135" s="58">
        <v>0.60406528216918809</v>
      </c>
      <c r="Y7135" s="58">
        <v>0.81455344828764686</v>
      </c>
      <c r="Z7135" s="58">
        <v>0.88658816645561911</v>
      </c>
    </row>
    <row r="7136" spans="19:26" x14ac:dyDescent="0.2">
      <c r="S7136" s="58">
        <v>5.9807681250998259</v>
      </c>
      <c r="T7136" s="58">
        <v>15.515981290974022</v>
      </c>
      <c r="U7136" s="58">
        <v>6.3587955757157806</v>
      </c>
      <c r="V7136" s="58">
        <v>17.145662524167864</v>
      </c>
      <c r="W7136" s="58">
        <v>0.80751566776574479</v>
      </c>
      <c r="X7136" s="58">
        <v>0.76930839084156921</v>
      </c>
      <c r="Y7136" s="58">
        <v>0.86292139041466076</v>
      </c>
      <c r="Z7136" s="58">
        <v>0.90410948150683257</v>
      </c>
    </row>
    <row r="7137" spans="19:26" x14ac:dyDescent="0.2">
      <c r="S7137" s="58">
        <v>4.7637667988672092</v>
      </c>
      <c r="T7137" s="58">
        <v>8.5979654229685352</v>
      </c>
      <c r="U7137" s="58">
        <v>4.3929593824526325</v>
      </c>
      <c r="V7137" s="58">
        <v>7.8960398484000134</v>
      </c>
      <c r="W7137" s="58">
        <v>0.73272453181743702</v>
      </c>
      <c r="X7137" s="58">
        <v>0.64000987403005816</v>
      </c>
      <c r="Y7137" s="58">
        <v>0.85672422943643056</v>
      </c>
      <c r="Z7137" s="58">
        <v>0.9312479933920631</v>
      </c>
    </row>
    <row r="7138" spans="19:26" x14ac:dyDescent="0.2">
      <c r="S7138" s="58">
        <v>7.0059831704395155</v>
      </c>
      <c r="T7138" s="58">
        <v>21.328489647191905</v>
      </c>
      <c r="U7138" s="58">
        <v>8.249976386433115</v>
      </c>
      <c r="V7138" s="58">
        <v>22.991783680091125</v>
      </c>
      <c r="W7138" s="58">
        <v>0.69436008105944058</v>
      </c>
      <c r="X7138" s="58">
        <v>0.70527990833279186</v>
      </c>
      <c r="Y7138" s="58">
        <v>0.81142846678052083</v>
      </c>
      <c r="Z7138" s="58">
        <v>0.89685328101488504</v>
      </c>
    </row>
    <row r="7139" spans="19:26" x14ac:dyDescent="0.2">
      <c r="S7139" s="58">
        <v>4.7178802104287456</v>
      </c>
      <c r="T7139" s="58">
        <v>9.0641645438206844</v>
      </c>
      <c r="U7139" s="58">
        <v>4.2818577787605676</v>
      </c>
      <c r="V7139" s="58">
        <v>10.826033195714098</v>
      </c>
      <c r="W7139" s="58">
        <v>0.82260558762966329</v>
      </c>
      <c r="X7139" s="58">
        <v>0.62150614665296711</v>
      </c>
      <c r="Y7139" s="58">
        <v>0.86887710248313499</v>
      </c>
      <c r="Z7139" s="58">
        <v>0.91415148849823968</v>
      </c>
    </row>
    <row r="7140" spans="19:26" x14ac:dyDescent="0.2">
      <c r="S7140" s="58">
        <v>6.6490249812093767</v>
      </c>
      <c r="T7140" s="58">
        <v>23.866382335941754</v>
      </c>
      <c r="U7140" s="58">
        <v>7.1216594561185387</v>
      </c>
      <c r="V7140" s="58">
        <v>27.207145263039763</v>
      </c>
      <c r="W7140" s="58">
        <v>0.81756141979065566</v>
      </c>
      <c r="X7140" s="58">
        <v>0.58720866370594915</v>
      </c>
      <c r="Y7140" s="58">
        <v>0.83334469539513134</v>
      </c>
      <c r="Z7140" s="58">
        <v>0.88344966410457981</v>
      </c>
    </row>
    <row r="7141" spans="19:26" x14ac:dyDescent="0.2">
      <c r="S7141" s="58">
        <v>4.7448970202896277</v>
      </c>
      <c r="T7141" s="58">
        <v>8.9004311603247785</v>
      </c>
      <c r="U7141" s="58">
        <v>4.1948220708495239</v>
      </c>
      <c r="V7141" s="58">
        <v>8.9573038178246467</v>
      </c>
      <c r="W7141" s="58">
        <v>0.7628233539606758</v>
      </c>
      <c r="X7141" s="58">
        <v>0.60177577050448738</v>
      </c>
      <c r="Y7141" s="58">
        <v>0.84527716228442751</v>
      </c>
      <c r="Z7141" s="58">
        <v>0.91747768583324574</v>
      </c>
    </row>
    <row r="7142" spans="19:26" x14ac:dyDescent="0.2">
      <c r="S7142" s="58">
        <v>7.1396775266100416</v>
      </c>
      <c r="T7142" s="58">
        <v>20.018988532644617</v>
      </c>
      <c r="U7142" s="58">
        <v>6.3836266566232416</v>
      </c>
      <c r="V7142" s="58">
        <v>15.832781720995444</v>
      </c>
      <c r="W7142" s="58">
        <v>0.70962856971458421</v>
      </c>
      <c r="X7142" s="58">
        <v>0.63903634657376351</v>
      </c>
      <c r="Y7142" s="58">
        <v>0.86914890272444267</v>
      </c>
      <c r="Z7142" s="58">
        <v>0.89929360978818995</v>
      </c>
    </row>
    <row r="7143" spans="19:26" x14ac:dyDescent="0.2">
      <c r="S7143" s="58">
        <v>4.2091260537315884</v>
      </c>
      <c r="T7143" s="58">
        <v>7.5075237500794554</v>
      </c>
      <c r="U7143" s="58">
        <v>3.7601227075790615</v>
      </c>
      <c r="V7143" s="58">
        <v>5.8120043801382266</v>
      </c>
      <c r="W7143" s="58">
        <v>0.75868971082209125</v>
      </c>
      <c r="X7143" s="58">
        <v>0.63665990297285702</v>
      </c>
      <c r="Y7143" s="58">
        <v>0.78553850103086487</v>
      </c>
      <c r="Z7143" s="58">
        <v>0.9186647827047193</v>
      </c>
    </row>
    <row r="7144" spans="19:26" x14ac:dyDescent="0.2">
      <c r="S7144" s="58">
        <v>3.4644574106502337</v>
      </c>
      <c r="T7144" s="58">
        <v>5.2393643102794707</v>
      </c>
      <c r="U7144" s="58">
        <v>3.3140091414256188</v>
      </c>
      <c r="V7144" s="58">
        <v>5.4181731341010337</v>
      </c>
      <c r="W7144" s="58">
        <v>0.7817809400312673</v>
      </c>
      <c r="X7144" s="58">
        <v>0.63216349965368368</v>
      </c>
      <c r="Y7144" s="58">
        <v>0.83122510900012803</v>
      </c>
      <c r="Z7144" s="58">
        <v>0.94762128512951926</v>
      </c>
    </row>
    <row r="7145" spans="19:26" x14ac:dyDescent="0.2">
      <c r="S7145" s="58">
        <v>4.9872920733718749</v>
      </c>
      <c r="T7145" s="58">
        <v>9.8717025726903547</v>
      </c>
      <c r="U7145" s="58">
        <v>5.3672250757442903</v>
      </c>
      <c r="V7145" s="58">
        <v>10.054171938779735</v>
      </c>
      <c r="W7145" s="58">
        <v>0.72116315869383163</v>
      </c>
      <c r="X7145" s="58">
        <v>0.58773782041236611</v>
      </c>
      <c r="Y7145" s="58">
        <v>0.80435151850253539</v>
      </c>
      <c r="Z7145" s="58">
        <v>0.91094201669264019</v>
      </c>
    </row>
    <row r="7146" spans="19:26" x14ac:dyDescent="0.2">
      <c r="S7146" s="58">
        <v>5.9689817262206608</v>
      </c>
      <c r="T7146" s="58">
        <v>15.398852984093134</v>
      </c>
      <c r="U7146" s="58">
        <v>6.446638374266989</v>
      </c>
      <c r="V7146" s="58">
        <v>18.081695857743238</v>
      </c>
      <c r="W7146" s="58">
        <v>0.8180926969730965</v>
      </c>
      <c r="X7146" s="58">
        <v>0.67061786516794875</v>
      </c>
      <c r="Y7146" s="58">
        <v>0.87311619142819352</v>
      </c>
      <c r="Z7146" s="58">
        <v>0.89904720516754577</v>
      </c>
    </row>
    <row r="7147" spans="19:26" x14ac:dyDescent="0.2">
      <c r="S7147" s="58">
        <v>5.331255332055524</v>
      </c>
      <c r="T7147" s="58">
        <v>11.288540618793911</v>
      </c>
      <c r="U7147" s="58">
        <v>5.1448072518589942</v>
      </c>
      <c r="V7147" s="58">
        <v>13.405846644785496</v>
      </c>
      <c r="W7147" s="58">
        <v>0.7520413838955301</v>
      </c>
      <c r="X7147" s="58">
        <v>0.69427172507972135</v>
      </c>
      <c r="Y7147" s="58">
        <v>0.83759709008052785</v>
      </c>
      <c r="Z7147" s="58">
        <v>0.91509043442287741</v>
      </c>
    </row>
    <row r="7148" spans="19:26" x14ac:dyDescent="0.2">
      <c r="S7148" s="58">
        <v>3.5710116883347234</v>
      </c>
      <c r="T7148" s="58">
        <v>5.685590502889232</v>
      </c>
      <c r="U7148" s="58">
        <v>3.3054696621640463</v>
      </c>
      <c r="V7148" s="58">
        <v>6.1437703348730883</v>
      </c>
      <c r="W7148" s="58">
        <v>0.84048647311216373</v>
      </c>
      <c r="X7148" s="58">
        <v>0.56357809640589718</v>
      </c>
      <c r="Y7148" s="58">
        <v>0.82089547159500287</v>
      </c>
      <c r="Z7148" s="58">
        <v>0.9203235711390062</v>
      </c>
    </row>
    <row r="7149" spans="19:26" x14ac:dyDescent="0.2">
      <c r="S7149" s="58">
        <v>6.174497945586217</v>
      </c>
      <c r="T7149" s="58">
        <v>13.387594700954272</v>
      </c>
      <c r="U7149" s="58">
        <v>5.5192972368159277</v>
      </c>
      <c r="V7149" s="58">
        <v>13.188781211479869</v>
      </c>
      <c r="W7149" s="58">
        <v>0.6822408336105249</v>
      </c>
      <c r="X7149" s="58">
        <v>0.78718216662309781</v>
      </c>
      <c r="Y7149" s="58">
        <v>0.8576888881075283</v>
      </c>
      <c r="Z7149" s="58">
        <v>0.93169504461692809</v>
      </c>
    </row>
    <row r="7150" spans="19:26" x14ac:dyDescent="0.2">
      <c r="S7150" s="58">
        <v>3.5811083377665511</v>
      </c>
      <c r="T7150" s="58">
        <v>5.5477712254964082</v>
      </c>
      <c r="U7150" s="58">
        <v>3.1863146332242871</v>
      </c>
      <c r="V7150" s="58">
        <v>5.3773871007650538</v>
      </c>
      <c r="W7150" s="58">
        <v>0.82095869858256654</v>
      </c>
      <c r="X7150" s="58">
        <v>0.65263305364582413</v>
      </c>
      <c r="Y7150" s="58">
        <v>0.85696844066167521</v>
      </c>
      <c r="Z7150" s="58">
        <v>0.94468958411049653</v>
      </c>
    </row>
    <row r="7151" spans="19:26" x14ac:dyDescent="0.2">
      <c r="S7151" s="58">
        <v>3.5377702910937225</v>
      </c>
      <c r="T7151" s="58">
        <v>5.5651958734393618</v>
      </c>
      <c r="U7151" s="58">
        <v>4.5280517533350393</v>
      </c>
      <c r="V7151" s="58">
        <v>5.9797963267503897</v>
      </c>
      <c r="W7151" s="58">
        <v>0.85982607289411717</v>
      </c>
      <c r="X7151" s="58">
        <v>0.61800179632840302</v>
      </c>
      <c r="Y7151" s="58">
        <v>0.84341281989780359</v>
      </c>
      <c r="Z7151" s="58">
        <v>0.93001145422557174</v>
      </c>
    </row>
    <row r="7152" spans="19:26" x14ac:dyDescent="0.2">
      <c r="S7152" s="58">
        <v>4.658222454791157</v>
      </c>
      <c r="T7152" s="58">
        <v>9.131146992736328</v>
      </c>
      <c r="U7152" s="58">
        <v>4.7555967985493153</v>
      </c>
      <c r="V7152" s="58">
        <v>8.3492559897789</v>
      </c>
      <c r="W7152" s="58">
        <v>0.82913491705099363</v>
      </c>
      <c r="X7152" s="58">
        <v>0.56099925366673042</v>
      </c>
      <c r="Y7152" s="58">
        <v>0.84231174645173457</v>
      </c>
      <c r="Z7152" s="58">
        <v>0.90439230832081619</v>
      </c>
    </row>
    <row r="7153" spans="19:26" x14ac:dyDescent="0.2">
      <c r="S7153" s="58">
        <v>6.1284361902957318</v>
      </c>
      <c r="T7153" s="58">
        <v>16.879698763352845</v>
      </c>
      <c r="U7153" s="58">
        <v>6.6315044339997069</v>
      </c>
      <c r="V7153" s="58">
        <v>16.297916435669372</v>
      </c>
      <c r="W7153" s="58">
        <v>0.76139641273302194</v>
      </c>
      <c r="X7153" s="58">
        <v>0.80400566241879923</v>
      </c>
      <c r="Y7153" s="58">
        <v>0.81676754625119274</v>
      </c>
      <c r="Z7153" s="58">
        <v>0.90215075949259227</v>
      </c>
    </row>
    <row r="7154" spans="19:26" x14ac:dyDescent="0.2">
      <c r="S7154" s="58">
        <v>3.9973105213243243</v>
      </c>
      <c r="T7154" s="58">
        <v>6.7144689806818008</v>
      </c>
      <c r="U7154" s="58">
        <v>4.3216088126310082</v>
      </c>
      <c r="V7154" s="58">
        <v>7.9950144555292662</v>
      </c>
      <c r="W7154" s="58">
        <v>0.8055850542385653</v>
      </c>
      <c r="X7154" s="58">
        <v>0.69978789289191667</v>
      </c>
      <c r="Y7154" s="58">
        <v>0.84028230251189362</v>
      </c>
      <c r="Z7154" s="58">
        <v>0.93618581704807413</v>
      </c>
    </row>
    <row r="7155" spans="19:26" x14ac:dyDescent="0.2">
      <c r="S7155" s="58">
        <v>4.534195807217805</v>
      </c>
      <c r="T7155" s="58">
        <v>8.6999372768480487</v>
      </c>
      <c r="U7155" s="58">
        <v>4.5729486983126124</v>
      </c>
      <c r="V7155" s="58">
        <v>9.2677700752456591</v>
      </c>
      <c r="W7155" s="58">
        <v>0.77540443612927301</v>
      </c>
      <c r="X7155" s="58">
        <v>0.58767550846894745</v>
      </c>
      <c r="Y7155" s="58">
        <v>0.79651883859224137</v>
      </c>
      <c r="Z7155" s="58">
        <v>0.90753805997338288</v>
      </c>
    </row>
    <row r="7156" spans="19:26" x14ac:dyDescent="0.2">
      <c r="S7156" s="58">
        <v>4.5550477160996339</v>
      </c>
      <c r="T7156" s="58">
        <v>9.3671499134013132</v>
      </c>
      <c r="U7156" s="58">
        <v>4.9789683480775109</v>
      </c>
      <c r="V7156" s="58">
        <v>11.179209291638795</v>
      </c>
      <c r="W7156" s="58">
        <v>0.80150941240285545</v>
      </c>
      <c r="X7156" s="58">
        <v>0.6714077234915441</v>
      </c>
      <c r="Y7156" s="58">
        <v>0.76593983816439992</v>
      </c>
      <c r="Z7156" s="58">
        <v>0.90330017971817522</v>
      </c>
    </row>
    <row r="7157" spans="19:26" x14ac:dyDescent="0.2">
      <c r="S7157" s="58">
        <v>6.0155790316323072</v>
      </c>
      <c r="T7157" s="58">
        <v>17.164882699990144</v>
      </c>
      <c r="U7157" s="58">
        <v>5.3605627980438433</v>
      </c>
      <c r="V7157" s="58">
        <v>14.639844801271179</v>
      </c>
      <c r="W7157" s="58">
        <v>0.85973593215403821</v>
      </c>
      <c r="X7157" s="58">
        <v>0.77629584837657517</v>
      </c>
      <c r="Y7157" s="58">
        <v>0.86306238392350521</v>
      </c>
      <c r="Z7157" s="58">
        <v>0.89709143295978988</v>
      </c>
    </row>
    <row r="7158" spans="19:26" x14ac:dyDescent="0.2">
      <c r="S7158" s="58">
        <v>3.6973155454753242</v>
      </c>
      <c r="T7158" s="58">
        <v>6.046043619451507</v>
      </c>
      <c r="U7158" s="58">
        <v>3.26251994316315</v>
      </c>
      <c r="V7158" s="58">
        <v>5.576805974710787</v>
      </c>
      <c r="W7158" s="58">
        <v>0.7897832028099423</v>
      </c>
      <c r="X7158" s="58">
        <v>0.68842261220388035</v>
      </c>
      <c r="Y7158" s="58">
        <v>0.78535068446783507</v>
      </c>
      <c r="Z7158" s="58">
        <v>0.93075963856572952</v>
      </c>
    </row>
    <row r="7159" spans="19:26" x14ac:dyDescent="0.2">
      <c r="S7159" s="58">
        <v>4.5052404299908204</v>
      </c>
      <c r="T7159" s="58">
        <v>8.049636449567128</v>
      </c>
      <c r="U7159" s="58">
        <v>4.7216990855592069</v>
      </c>
      <c r="V7159" s="58">
        <v>7.2340981734814065</v>
      </c>
      <c r="W7159" s="58">
        <v>0.75616679177901747</v>
      </c>
      <c r="X7159" s="58">
        <v>0.71258705547585688</v>
      </c>
      <c r="Y7159" s="58">
        <v>0.8409062722050491</v>
      </c>
      <c r="Z7159" s="58">
        <v>0.93554852165823699</v>
      </c>
    </row>
    <row r="7160" spans="19:26" x14ac:dyDescent="0.2">
      <c r="S7160" s="58">
        <v>4.075626077567521</v>
      </c>
      <c r="T7160" s="58">
        <v>7.1018209089005255</v>
      </c>
      <c r="U7160" s="58">
        <v>4.1610152355600549</v>
      </c>
      <c r="V7160" s="58">
        <v>6.6689561840413969</v>
      </c>
      <c r="W7160" s="58">
        <v>0.83932163259201309</v>
      </c>
      <c r="X7160" s="58">
        <v>0.71707728369292867</v>
      </c>
      <c r="Y7160" s="58">
        <v>0.83880043243911384</v>
      </c>
      <c r="Z7160" s="58">
        <v>0.92856074201035976</v>
      </c>
    </row>
    <row r="7161" spans="19:26" x14ac:dyDescent="0.2">
      <c r="S7161" s="58">
        <v>6.2646814073097454</v>
      </c>
      <c r="T7161" s="58">
        <v>19.1163900774688</v>
      </c>
      <c r="U7161" s="58">
        <v>5.6780304513180138</v>
      </c>
      <c r="V7161" s="58">
        <v>17.12294284083729</v>
      </c>
      <c r="W7161" s="58">
        <v>0.7696815811102623</v>
      </c>
      <c r="X7161" s="58">
        <v>0.61678172050728475</v>
      </c>
      <c r="Y7161" s="58">
        <v>0.80231187062659459</v>
      </c>
      <c r="Z7161" s="58">
        <v>0.88852375215061752</v>
      </c>
    </row>
    <row r="7162" spans="19:26" x14ac:dyDescent="0.2">
      <c r="S7162" s="58">
        <v>4.4396319881811488</v>
      </c>
      <c r="T7162" s="58">
        <v>7.5353431972330904</v>
      </c>
      <c r="U7162" s="58">
        <v>4.8983587246416835</v>
      </c>
      <c r="V7162" s="58">
        <v>8.4604453066076228</v>
      </c>
      <c r="W7162" s="58">
        <v>0.71162418547531869</v>
      </c>
      <c r="X7162" s="58">
        <v>0.64861560184199729</v>
      </c>
      <c r="Y7162" s="58">
        <v>0.83978240161929629</v>
      </c>
      <c r="Z7162" s="58">
        <v>0.94253361210768971</v>
      </c>
    </row>
    <row r="7163" spans="19:26" x14ac:dyDescent="0.2">
      <c r="S7163" s="58">
        <v>4.28753021436449</v>
      </c>
      <c r="T7163" s="58">
        <v>7.4953893763736303</v>
      </c>
      <c r="U7163" s="58">
        <v>4.1023354625777992</v>
      </c>
      <c r="V7163" s="58">
        <v>6.3587816742831578</v>
      </c>
      <c r="W7163" s="58">
        <v>0.75051211833700138</v>
      </c>
      <c r="X7163" s="58">
        <v>0.67155156805535809</v>
      </c>
      <c r="Y7163" s="58">
        <v>0.8148036771579551</v>
      </c>
      <c r="Z7163" s="58">
        <v>0.93049216653736533</v>
      </c>
    </row>
    <row r="7164" spans="19:26" x14ac:dyDescent="0.2">
      <c r="S7164" s="58">
        <v>7.8076969137459447</v>
      </c>
      <c r="T7164" s="58">
        <v>26.432642769898649</v>
      </c>
      <c r="U7164" s="58">
        <v>8.7006120677511749</v>
      </c>
      <c r="V7164" s="58">
        <v>30.696883648313978</v>
      </c>
      <c r="W7164" s="58">
        <v>0.70000499440328179</v>
      </c>
      <c r="X7164" s="58">
        <v>0.71102196187956757</v>
      </c>
      <c r="Y7164" s="58">
        <v>0.85691098544382571</v>
      </c>
      <c r="Z7164" s="58">
        <v>0.8951453273693879</v>
      </c>
    </row>
    <row r="7165" spans="19:26" x14ac:dyDescent="0.2">
      <c r="S7165" s="58">
        <v>6.3552858181935559</v>
      </c>
      <c r="T7165" s="58">
        <v>18.199965242085518</v>
      </c>
      <c r="U7165" s="58">
        <v>5.7844572705483106</v>
      </c>
      <c r="V7165" s="58">
        <v>13.518132957298109</v>
      </c>
      <c r="W7165" s="58">
        <v>0.78547496133517158</v>
      </c>
      <c r="X7165" s="58">
        <v>0.65545072492196466</v>
      </c>
      <c r="Y7165" s="58">
        <v>0.84944653954547589</v>
      </c>
      <c r="Z7165" s="58">
        <v>0.89408809989731186</v>
      </c>
    </row>
    <row r="7166" spans="19:26" x14ac:dyDescent="0.2">
      <c r="S7166" s="58">
        <v>4.2115864123304334</v>
      </c>
      <c r="T7166" s="58">
        <v>7.4980380518125687</v>
      </c>
      <c r="U7166" s="58">
        <v>3.5781688098520923</v>
      </c>
      <c r="V7166" s="58">
        <v>5.6114505558199674</v>
      </c>
      <c r="W7166" s="58">
        <v>0.78830542516320223</v>
      </c>
      <c r="X7166" s="58">
        <v>0.56985087747688468</v>
      </c>
      <c r="Y7166" s="58">
        <v>0.80974858967276575</v>
      </c>
      <c r="Z7166" s="58">
        <v>0.91260003521244826</v>
      </c>
    </row>
    <row r="7167" spans="19:26" x14ac:dyDescent="0.2">
      <c r="S7167" s="58">
        <v>3.0833899321922669</v>
      </c>
      <c r="T7167" s="58">
        <v>4.408013194471974</v>
      </c>
      <c r="U7167" s="58">
        <v>2.5465617603327022</v>
      </c>
      <c r="V7167" s="58">
        <v>3.3083736133313657</v>
      </c>
      <c r="W7167" s="58">
        <v>0.77305674749307318</v>
      </c>
      <c r="X7167" s="58">
        <v>0.5484684001983402</v>
      </c>
      <c r="Y7167" s="58">
        <v>0.80355425806266212</v>
      </c>
      <c r="Z7167" s="58">
        <v>0.94092524329892069</v>
      </c>
    </row>
    <row r="7168" spans="19:26" x14ac:dyDescent="0.2">
      <c r="S7168" s="58">
        <v>4.7961493610035761</v>
      </c>
      <c r="T7168" s="58">
        <v>9.4018054101012343</v>
      </c>
      <c r="U7168" s="58">
        <v>5.2924759178337348</v>
      </c>
      <c r="V7168" s="58">
        <v>10.050528466931942</v>
      </c>
      <c r="W7168" s="58">
        <v>0.71174424877728071</v>
      </c>
      <c r="X7168" s="58">
        <v>0.61011676810915316</v>
      </c>
      <c r="Y7168" s="58">
        <v>0.77463114543330647</v>
      </c>
      <c r="Z7168" s="58">
        <v>0.91112372058635194</v>
      </c>
    </row>
    <row r="7169" spans="19:26" x14ac:dyDescent="0.2">
      <c r="S7169" s="58">
        <v>6.3606080037993502</v>
      </c>
      <c r="T7169" s="58">
        <v>23.588010170203621</v>
      </c>
      <c r="U7169" s="58">
        <v>6.4778027831295821</v>
      </c>
      <c r="V7169" s="58">
        <v>32.500963198505509</v>
      </c>
      <c r="W7169" s="58">
        <v>0.81399536982727849</v>
      </c>
      <c r="X7169" s="58">
        <v>0.70696785867842427</v>
      </c>
      <c r="Y7169" s="58">
        <v>0.78759495324520412</v>
      </c>
      <c r="Z7169" s="58">
        <v>0.88455851028252741</v>
      </c>
    </row>
    <row r="7170" spans="19:26" x14ac:dyDescent="0.2">
      <c r="S7170" s="58">
        <v>3.8233049371443042</v>
      </c>
      <c r="T7170" s="58">
        <v>6.1498766758141539</v>
      </c>
      <c r="U7170" s="58">
        <v>3.490958577677771</v>
      </c>
      <c r="V7170" s="58">
        <v>6.7157315761482543</v>
      </c>
      <c r="W7170" s="58">
        <v>0.78207374821639908</v>
      </c>
      <c r="X7170" s="58">
        <v>0.66670402733465095</v>
      </c>
      <c r="Y7170" s="58">
        <v>0.83587205057999947</v>
      </c>
      <c r="Z7170" s="58">
        <v>0.94174997931016247</v>
      </c>
    </row>
    <row r="7171" spans="19:26" x14ac:dyDescent="0.2">
      <c r="S7171" s="58">
        <v>4.282707512606442</v>
      </c>
      <c r="T7171" s="58">
        <v>7.9092461001777474</v>
      </c>
      <c r="U7171" s="58">
        <v>3.9426655073563386</v>
      </c>
      <c r="V7171" s="58">
        <v>6.5947153512046492</v>
      </c>
      <c r="W7171" s="58">
        <v>0.82681504834524289</v>
      </c>
      <c r="X7171" s="58">
        <v>0.69554725279780583</v>
      </c>
      <c r="Y7171" s="58">
        <v>0.81558432326044183</v>
      </c>
      <c r="Z7171" s="58">
        <v>0.91788066539834745</v>
      </c>
    </row>
    <row r="7172" spans="19:26" x14ac:dyDescent="0.2">
      <c r="S7172" s="58">
        <v>5.244397491517871</v>
      </c>
      <c r="T7172" s="58">
        <v>10.978622185844447</v>
      </c>
      <c r="U7172" s="58">
        <v>5.2110293942068422</v>
      </c>
      <c r="V7172" s="58">
        <v>10.667243606624545</v>
      </c>
      <c r="W7172" s="58">
        <v>0.76370123932117229</v>
      </c>
      <c r="X7172" s="58">
        <v>0.73670012596067758</v>
      </c>
      <c r="Y7172" s="58">
        <v>0.84265712990138497</v>
      </c>
      <c r="Z7172" s="58">
        <v>0.91896122584698281</v>
      </c>
    </row>
    <row r="7173" spans="19:26" x14ac:dyDescent="0.2">
      <c r="S7173" s="58">
        <v>5.1102021862466476</v>
      </c>
      <c r="T7173" s="58">
        <v>10.265200136353799</v>
      </c>
      <c r="U7173" s="58">
        <v>4.3434598745102244</v>
      </c>
      <c r="V7173" s="58">
        <v>8.5682388209756457</v>
      </c>
      <c r="W7173" s="58">
        <v>0.75760937605839773</v>
      </c>
      <c r="X7173" s="58">
        <v>0.79417670185610711</v>
      </c>
      <c r="Y7173" s="58">
        <v>0.84615154481751864</v>
      </c>
      <c r="Z7173" s="58">
        <v>0.92933205002577146</v>
      </c>
    </row>
    <row r="7174" spans="19:26" x14ac:dyDescent="0.2">
      <c r="S7174" s="58">
        <v>4.2743745195683571</v>
      </c>
      <c r="T7174" s="58">
        <v>7.6761800127194793</v>
      </c>
      <c r="U7174" s="58">
        <v>4.2380152303498235</v>
      </c>
      <c r="V7174" s="58">
        <v>8.6157657139932216</v>
      </c>
      <c r="W7174" s="58">
        <v>0.80562876993353705</v>
      </c>
      <c r="X7174" s="58">
        <v>0.71199865589385081</v>
      </c>
      <c r="Y7174" s="58">
        <v>0.82757570913042156</v>
      </c>
      <c r="Z7174" s="58">
        <v>0.92637311299901171</v>
      </c>
    </row>
    <row r="7175" spans="19:26" x14ac:dyDescent="0.2">
      <c r="S7175" s="58">
        <v>3.6664605684959395</v>
      </c>
      <c r="T7175" s="58">
        <v>5.9092218511245669</v>
      </c>
      <c r="U7175" s="58">
        <v>3.6868869688736563</v>
      </c>
      <c r="V7175" s="58">
        <v>6.2824619315717936</v>
      </c>
      <c r="W7175" s="58">
        <v>0.81292485779151824</v>
      </c>
      <c r="X7175" s="58">
        <v>0.73432878829413317</v>
      </c>
      <c r="Y7175" s="58">
        <v>0.81251416282982003</v>
      </c>
      <c r="Z7175" s="58">
        <v>0.94062347100090105</v>
      </c>
    </row>
    <row r="7176" spans="19:26" x14ac:dyDescent="0.2">
      <c r="S7176" s="58">
        <v>3.9268205806685872</v>
      </c>
      <c r="T7176" s="58">
        <v>6.5608233266196416</v>
      </c>
      <c r="U7176" s="58">
        <v>3.762323004336011</v>
      </c>
      <c r="V7176" s="58">
        <v>5.7893623310112794</v>
      </c>
      <c r="W7176" s="58">
        <v>0.81715105225035201</v>
      </c>
      <c r="X7176" s="58">
        <v>0.61871367763317131</v>
      </c>
      <c r="Y7176" s="58">
        <v>0.8377493879227913</v>
      </c>
      <c r="Z7176" s="58">
        <v>0.92564818603668797</v>
      </c>
    </row>
    <row r="7177" spans="19:26" x14ac:dyDescent="0.2">
      <c r="S7177" s="58">
        <v>3.3647634926905603</v>
      </c>
      <c r="T7177" s="58">
        <v>5.1900171953079779</v>
      </c>
      <c r="U7177" s="58">
        <v>3.7772780025424977</v>
      </c>
      <c r="V7177" s="58">
        <v>5.1212218199168875</v>
      </c>
      <c r="W7177" s="58">
        <v>0.80434662614814423</v>
      </c>
      <c r="X7177" s="58">
        <v>0.67221594853894562</v>
      </c>
      <c r="Y7177" s="58">
        <v>0.78200720031681648</v>
      </c>
      <c r="Z7177" s="58">
        <v>0.9350395723044066</v>
      </c>
    </row>
    <row r="7178" spans="19:26" x14ac:dyDescent="0.2">
      <c r="S7178" s="58">
        <v>3.9436767587399535</v>
      </c>
      <c r="T7178" s="58">
        <v>6.5678102461596382</v>
      </c>
      <c r="U7178" s="58">
        <v>4.5305675040725051</v>
      </c>
      <c r="V7178" s="58">
        <v>6.7114633829519628</v>
      </c>
      <c r="W7178" s="58">
        <v>0.78672381417613069</v>
      </c>
      <c r="X7178" s="58">
        <v>0.68686834068311919</v>
      </c>
      <c r="Y7178" s="58">
        <v>0.82298096410140698</v>
      </c>
      <c r="Z7178" s="58">
        <v>0.93553601429048427</v>
      </c>
    </row>
    <row r="7179" spans="19:26" x14ac:dyDescent="0.2">
      <c r="S7179" s="58">
        <v>4.2533097086988931</v>
      </c>
      <c r="T7179" s="58">
        <v>7.40287646904466</v>
      </c>
      <c r="U7179" s="58">
        <v>4.7753294928561525</v>
      </c>
      <c r="V7179" s="58">
        <v>9.2515813122008552</v>
      </c>
      <c r="W7179" s="58">
        <v>0.78887903517229585</v>
      </c>
      <c r="X7179" s="58">
        <v>0.64284095155925491</v>
      </c>
      <c r="Y7179" s="58">
        <v>0.84474138809380472</v>
      </c>
      <c r="Z7179" s="58">
        <v>0.92742341559890107</v>
      </c>
    </row>
    <row r="7180" spans="19:26" x14ac:dyDescent="0.2">
      <c r="S7180" s="58">
        <v>4.9474607980090681</v>
      </c>
      <c r="T7180" s="58">
        <v>9.9857794588275599</v>
      </c>
      <c r="U7180" s="58">
        <v>5.2953026968938364</v>
      </c>
      <c r="V7180" s="58">
        <v>9.1180646475533642</v>
      </c>
      <c r="W7180" s="58">
        <v>0.74622569148718576</v>
      </c>
      <c r="X7180" s="58">
        <v>0.72529076694227101</v>
      </c>
      <c r="Y7180" s="58">
        <v>0.80621843690377737</v>
      </c>
      <c r="Z7180" s="58">
        <v>0.91879661294455561</v>
      </c>
    </row>
    <row r="7181" spans="19:26" x14ac:dyDescent="0.2">
      <c r="S7181" s="58">
        <v>6.0307513528811674</v>
      </c>
      <c r="T7181" s="58">
        <v>17.530801312645249</v>
      </c>
      <c r="U7181" s="58">
        <v>6.5025838146564299</v>
      </c>
      <c r="V7181" s="58">
        <v>20.341805441397408</v>
      </c>
      <c r="W7181" s="58">
        <v>0.78350367225747197</v>
      </c>
      <c r="X7181" s="58">
        <v>0.65796712866942686</v>
      </c>
      <c r="Y7181" s="58">
        <v>0.8014396211644188</v>
      </c>
      <c r="Z7181" s="58">
        <v>0.89105101277194765</v>
      </c>
    </row>
    <row r="7182" spans="19:26" x14ac:dyDescent="0.2">
      <c r="S7182" s="58">
        <v>3.8924717747102799</v>
      </c>
      <c r="T7182" s="58">
        <v>6.6549999195873637</v>
      </c>
      <c r="U7182" s="58">
        <v>3.4160140357643574</v>
      </c>
      <c r="V7182" s="58">
        <v>7.117985635511916</v>
      </c>
      <c r="W7182" s="58">
        <v>0.86373117770483177</v>
      </c>
      <c r="X7182" s="58">
        <v>0.70498600046109128</v>
      </c>
      <c r="Y7182" s="58">
        <v>0.82969645238693601</v>
      </c>
      <c r="Z7182" s="58">
        <v>0.9257476288591342</v>
      </c>
    </row>
    <row r="7183" spans="19:26" x14ac:dyDescent="0.2">
      <c r="S7183" s="58">
        <v>3.6142325438598983</v>
      </c>
      <c r="T7183" s="58">
        <v>5.7940465681927371</v>
      </c>
      <c r="U7183" s="58">
        <v>3.4239605627869052</v>
      </c>
      <c r="V7183" s="58">
        <v>5.6323081681583682</v>
      </c>
      <c r="W7183" s="58">
        <v>0.78534199014913975</v>
      </c>
      <c r="X7183" s="58">
        <v>0.71687745815369019</v>
      </c>
      <c r="Y7183" s="58">
        <v>0.78629788467003403</v>
      </c>
      <c r="Z7183" s="58">
        <v>0.93788103692710445</v>
      </c>
    </row>
    <row r="7184" spans="19:26" x14ac:dyDescent="0.2">
      <c r="S7184" s="58">
        <v>6.3079505476729425</v>
      </c>
      <c r="T7184" s="58">
        <v>18.88109036502253</v>
      </c>
      <c r="U7184" s="58">
        <v>6.1037016413446379</v>
      </c>
      <c r="V7184" s="58">
        <v>19.269376469040967</v>
      </c>
      <c r="W7184" s="58">
        <v>0.85652067174392399</v>
      </c>
      <c r="X7184" s="58">
        <v>0.6152008428082385</v>
      </c>
      <c r="Y7184" s="58">
        <v>0.88307879997471916</v>
      </c>
      <c r="Z7184" s="58">
        <v>0.88961410671017704</v>
      </c>
    </row>
    <row r="7185" spans="19:26" x14ac:dyDescent="0.2">
      <c r="S7185" s="58">
        <v>4.0995268271988836</v>
      </c>
      <c r="T7185" s="58">
        <v>7.2380950492185745</v>
      </c>
      <c r="U7185" s="58">
        <v>3.6225805573869962</v>
      </c>
      <c r="V7185" s="58">
        <v>5.5559110148035433</v>
      </c>
      <c r="W7185" s="58">
        <v>0.87069574670656946</v>
      </c>
      <c r="X7185" s="58">
        <v>0.7176238946283966</v>
      </c>
      <c r="Y7185" s="58">
        <v>0.85077863944498333</v>
      </c>
      <c r="Z7185" s="58">
        <v>0.92547937968711613</v>
      </c>
    </row>
    <row r="7186" spans="19:26" x14ac:dyDescent="0.2">
      <c r="S7186" s="58">
        <v>5.9809572418471069</v>
      </c>
      <c r="T7186" s="58">
        <v>14.812227319811708</v>
      </c>
      <c r="U7186" s="58">
        <v>5.323246831912039</v>
      </c>
      <c r="V7186" s="58">
        <v>14.631476759439268</v>
      </c>
      <c r="W7186" s="58">
        <v>0.77714045309690782</v>
      </c>
      <c r="X7186" s="58">
        <v>0.7480956853173133</v>
      </c>
      <c r="Y7186" s="58">
        <v>0.86043924650506298</v>
      </c>
      <c r="Z7186" s="58">
        <v>0.90747777934034901</v>
      </c>
    </row>
    <row r="7187" spans="19:26" x14ac:dyDescent="0.2">
      <c r="S7187" s="58">
        <v>5.9368512612785835</v>
      </c>
      <c r="T7187" s="58">
        <v>13.980552350392349</v>
      </c>
      <c r="U7187" s="58">
        <v>5.0479919002657905</v>
      </c>
      <c r="V7187" s="58">
        <v>12.095689175484761</v>
      </c>
      <c r="W7187" s="58">
        <v>0.75766154011215692</v>
      </c>
      <c r="X7187" s="58">
        <v>0.8054645669732724</v>
      </c>
      <c r="Y7187" s="58">
        <v>0.86375147396737118</v>
      </c>
      <c r="Z7187" s="58">
        <v>0.91680344436588401</v>
      </c>
    </row>
    <row r="7188" spans="19:26" x14ac:dyDescent="0.2">
      <c r="S7188" s="58">
        <v>4.7353962183625002</v>
      </c>
      <c r="T7188" s="58">
        <v>8.5040119095058433</v>
      </c>
      <c r="U7188" s="58">
        <v>4.7675358872756215</v>
      </c>
      <c r="V7188" s="58">
        <v>7.7117422847517201</v>
      </c>
      <c r="W7188" s="58">
        <v>0.75220692096528907</v>
      </c>
      <c r="X7188" s="58">
        <v>0.54728053310187985</v>
      </c>
      <c r="Y7188" s="58">
        <v>0.87706608648001971</v>
      </c>
      <c r="Z7188" s="58">
        <v>0.9204902763940298</v>
      </c>
    </row>
    <row r="7189" spans="19:26" x14ac:dyDescent="0.2">
      <c r="S7189" s="58">
        <v>4.4894075258465911</v>
      </c>
      <c r="T7189" s="58">
        <v>7.8605871355110137</v>
      </c>
      <c r="U7189" s="58">
        <v>4.4431822613607244</v>
      </c>
      <c r="V7189" s="58">
        <v>9.9548534176219476</v>
      </c>
      <c r="W7189" s="58">
        <v>0.7311651142823371</v>
      </c>
      <c r="X7189" s="58">
        <v>0.78445631939203297</v>
      </c>
      <c r="Y7189" s="58">
        <v>0.83532572633940161</v>
      </c>
      <c r="Z7189" s="58">
        <v>0.95059299450371837</v>
      </c>
    </row>
    <row r="7190" spans="19:26" x14ac:dyDescent="0.2">
      <c r="S7190" s="58">
        <v>3.7456706447439272</v>
      </c>
      <c r="T7190" s="58">
        <v>5.9468527221211662</v>
      </c>
      <c r="U7190" s="58">
        <v>3.1850313594795048</v>
      </c>
      <c r="V7190" s="58">
        <v>5.1471325186419037</v>
      </c>
      <c r="W7190" s="58">
        <v>0.81057693843202183</v>
      </c>
      <c r="X7190" s="58">
        <v>0.72875149431247321</v>
      </c>
      <c r="Y7190" s="58">
        <v>0.85779249687196069</v>
      </c>
      <c r="Z7190" s="58">
        <v>0.95241787126140953</v>
      </c>
    </row>
    <row r="7191" spans="19:26" x14ac:dyDescent="0.2">
      <c r="S7191" s="58">
        <v>4.915002658944009</v>
      </c>
      <c r="T7191" s="58">
        <v>10.560110787162186</v>
      </c>
      <c r="U7191" s="58">
        <v>5.3979071523518822</v>
      </c>
      <c r="V7191" s="58">
        <v>13.748956748100049</v>
      </c>
      <c r="W7191" s="58">
        <v>0.80337733472574757</v>
      </c>
      <c r="X7191" s="58">
        <v>0.6978230253053147</v>
      </c>
      <c r="Y7191" s="58">
        <v>0.80140688846813357</v>
      </c>
      <c r="Z7191" s="58">
        <v>0.90607114033739999</v>
      </c>
    </row>
    <row r="7192" spans="19:26" x14ac:dyDescent="0.2">
      <c r="S7192" s="58">
        <v>5.0832291825668428</v>
      </c>
      <c r="T7192" s="58">
        <v>11.53028173860457</v>
      </c>
      <c r="U7192" s="58">
        <v>5.4422210966243005</v>
      </c>
      <c r="V7192" s="58">
        <v>9.9332548790596586</v>
      </c>
      <c r="W7192" s="58">
        <v>0.87311380881959877</v>
      </c>
      <c r="X7192" s="58">
        <v>0.78590183673438019</v>
      </c>
      <c r="Y7192" s="58">
        <v>0.84264775707449102</v>
      </c>
      <c r="Z7192" s="58">
        <v>0.90732871411121452</v>
      </c>
    </row>
    <row r="7193" spans="19:26" x14ac:dyDescent="0.2">
      <c r="S7193" s="58">
        <v>3.9628448782191317</v>
      </c>
      <c r="T7193" s="58">
        <v>6.8455115146382388</v>
      </c>
      <c r="U7193" s="58">
        <v>3.7626613748686926</v>
      </c>
      <c r="V7193" s="58">
        <v>5.6480473772566588</v>
      </c>
      <c r="W7193" s="58">
        <v>0.81739107858306925</v>
      </c>
      <c r="X7193" s="58">
        <v>0.59024915710611303</v>
      </c>
      <c r="Y7193" s="58">
        <v>0.8050315825062917</v>
      </c>
      <c r="Z7193" s="58">
        <v>0.91421272262255715</v>
      </c>
    </row>
    <row r="7194" spans="19:26" x14ac:dyDescent="0.2">
      <c r="S7194" s="58">
        <v>4.368400960586551</v>
      </c>
      <c r="T7194" s="58">
        <v>7.4677524738932455</v>
      </c>
      <c r="U7194" s="58">
        <v>4.613431637655367</v>
      </c>
      <c r="V7194" s="58">
        <v>6.4743943288344274</v>
      </c>
      <c r="W7194" s="58">
        <v>0.75281032543327164</v>
      </c>
      <c r="X7194" s="58">
        <v>0.69466054137002553</v>
      </c>
      <c r="Y7194" s="58">
        <v>0.85916974033260129</v>
      </c>
      <c r="Z7194" s="58">
        <v>0.94375107412524128</v>
      </c>
    </row>
    <row r="7195" spans="19:26" x14ac:dyDescent="0.2">
      <c r="S7195" s="58">
        <v>7.8719967883276745</v>
      </c>
      <c r="T7195" s="58">
        <v>28.849759728641363</v>
      </c>
      <c r="U7195" s="58">
        <v>8.5981447747212876</v>
      </c>
      <c r="V7195" s="58">
        <v>31.456812070276506</v>
      </c>
      <c r="W7195" s="58">
        <v>0.74762421437730697</v>
      </c>
      <c r="X7195" s="58">
        <v>0.68688786359972409</v>
      </c>
      <c r="Y7195" s="58">
        <v>0.89525144102445009</v>
      </c>
      <c r="Z7195" s="58">
        <v>0.89083156502365457</v>
      </c>
    </row>
    <row r="7196" spans="19:26" x14ac:dyDescent="0.2">
      <c r="S7196" s="58">
        <v>4.0921092370564338</v>
      </c>
      <c r="T7196" s="58">
        <v>7.1681106553884177</v>
      </c>
      <c r="U7196" s="58">
        <v>4.0207172220090737</v>
      </c>
      <c r="V7196" s="58">
        <v>6.5780747352272266</v>
      </c>
      <c r="W7196" s="58">
        <v>0.86594428206234886</v>
      </c>
      <c r="X7196" s="58">
        <v>0.68925493122485892</v>
      </c>
      <c r="Y7196" s="58">
        <v>0.85560872578059732</v>
      </c>
      <c r="Z7196" s="58">
        <v>0.92478467229520223</v>
      </c>
    </row>
    <row r="7197" spans="19:26" x14ac:dyDescent="0.2">
      <c r="S7197" s="58">
        <v>4.3653779307758169</v>
      </c>
      <c r="T7197" s="58">
        <v>7.7738814312269291</v>
      </c>
      <c r="U7197" s="58">
        <v>4.5003419596952083</v>
      </c>
      <c r="V7197" s="58">
        <v>8.5168171406587554</v>
      </c>
      <c r="W7197" s="58">
        <v>0.7665808618834361</v>
      </c>
      <c r="X7197" s="58">
        <v>0.62919272728097675</v>
      </c>
      <c r="Y7197" s="58">
        <v>0.82511107564789099</v>
      </c>
      <c r="Z7197" s="58">
        <v>0.92299524539950162</v>
      </c>
    </row>
    <row r="7198" spans="19:26" x14ac:dyDescent="0.2">
      <c r="S7198" s="58">
        <v>3.8882713199143004</v>
      </c>
      <c r="T7198" s="58">
        <v>6.500724504998189</v>
      </c>
      <c r="U7198" s="58">
        <v>3.2625274834784417</v>
      </c>
      <c r="V7198" s="58">
        <v>6.2560140866558474</v>
      </c>
      <c r="W7198" s="58">
        <v>0.79028580356339451</v>
      </c>
      <c r="X7198" s="58">
        <v>0.72619289416569788</v>
      </c>
      <c r="Y7198" s="58">
        <v>0.80680331674123684</v>
      </c>
      <c r="Z7198" s="58">
        <v>0.93593225439342309</v>
      </c>
    </row>
    <row r="7199" spans="19:26" x14ac:dyDescent="0.2">
      <c r="S7199" s="58">
        <v>4.3652623417235361</v>
      </c>
      <c r="T7199" s="58">
        <v>7.3549879990593157</v>
      </c>
      <c r="U7199" s="58">
        <v>4.4388034960567939</v>
      </c>
      <c r="V7199" s="58">
        <v>8.5441075805424589</v>
      </c>
      <c r="W7199" s="58">
        <v>0.73173709327394576</v>
      </c>
      <c r="X7199" s="58">
        <v>0.63475950881030663</v>
      </c>
      <c r="Y7199" s="58">
        <v>0.85484817104853872</v>
      </c>
      <c r="Z7199" s="58">
        <v>0.94079015565659418</v>
      </c>
    </row>
    <row r="7200" spans="19:26" x14ac:dyDescent="0.2">
      <c r="S7200" s="58">
        <v>6.7607234212029255</v>
      </c>
      <c r="T7200" s="58">
        <v>17.028830786408971</v>
      </c>
      <c r="U7200" s="58">
        <v>6.2446881531951455</v>
      </c>
      <c r="V7200" s="58">
        <v>16.017101995254482</v>
      </c>
      <c r="W7200" s="58">
        <v>0.70094811502185883</v>
      </c>
      <c r="X7200" s="58">
        <v>0.72014276846914138</v>
      </c>
      <c r="Y7200" s="58">
        <v>0.86581455012556852</v>
      </c>
      <c r="Z7200" s="58">
        <v>0.91117734469280665</v>
      </c>
    </row>
    <row r="7201" spans="19:26" x14ac:dyDescent="0.2">
      <c r="S7201" s="58">
        <v>5.851641565117208</v>
      </c>
      <c r="T7201" s="58">
        <v>16.500160383278004</v>
      </c>
      <c r="U7201" s="58">
        <v>5.4976757971269343</v>
      </c>
      <c r="V7201" s="58">
        <v>15.528145259980436</v>
      </c>
      <c r="W7201" s="58">
        <v>0.77781640782618344</v>
      </c>
      <c r="X7201" s="58">
        <v>0.76651525323917713</v>
      </c>
      <c r="Y7201" s="58">
        <v>0.78628027792798649</v>
      </c>
      <c r="Z7201" s="58">
        <v>0.89593002034785318</v>
      </c>
    </row>
    <row r="7202" spans="19:26" x14ac:dyDescent="0.2">
      <c r="S7202" s="58">
        <v>3.7322574935267481</v>
      </c>
      <c r="T7202" s="58">
        <v>6.0889457690133479</v>
      </c>
      <c r="U7202" s="58">
        <v>3.5606325046155116</v>
      </c>
      <c r="V7202" s="58">
        <v>5.242650705363368</v>
      </c>
      <c r="W7202" s="58">
        <v>0.80474430518964901</v>
      </c>
      <c r="X7202" s="58">
        <v>0.57940088110296062</v>
      </c>
      <c r="Y7202" s="58">
        <v>0.80814476055104245</v>
      </c>
      <c r="Z7202" s="58">
        <v>0.92098926294701666</v>
      </c>
    </row>
    <row r="7203" spans="19:26" x14ac:dyDescent="0.2">
      <c r="S7203" s="58">
        <v>3.6545439141753016</v>
      </c>
      <c r="T7203" s="58">
        <v>5.8342412764465186</v>
      </c>
      <c r="U7203" s="58">
        <v>3.7136325340339758</v>
      </c>
      <c r="V7203" s="58">
        <v>7.2214582988770912</v>
      </c>
      <c r="W7203" s="58">
        <v>0.80652993432430009</v>
      </c>
      <c r="X7203" s="58">
        <v>0.52797995936043529</v>
      </c>
      <c r="Y7203" s="58">
        <v>0.81864687396577573</v>
      </c>
      <c r="Z7203" s="58">
        <v>0.91879250549701341</v>
      </c>
    </row>
    <row r="7204" spans="19:26" x14ac:dyDescent="0.2">
      <c r="S7204" s="58">
        <v>5.57212521734695</v>
      </c>
      <c r="T7204" s="58">
        <v>12.43112030114381</v>
      </c>
      <c r="U7204" s="58">
        <v>5.2756104752826998</v>
      </c>
      <c r="V7204" s="58">
        <v>11.014508976887614</v>
      </c>
      <c r="W7204" s="58">
        <v>0.74233903733344053</v>
      </c>
      <c r="X7204" s="58">
        <v>0.70375159307430524</v>
      </c>
      <c r="Y7204" s="58">
        <v>0.83043335187707779</v>
      </c>
      <c r="Z7204" s="58">
        <v>0.91184441621681456</v>
      </c>
    </row>
    <row r="7205" spans="19:26" x14ac:dyDescent="0.2">
      <c r="S7205" s="58">
        <v>4.259263197093663</v>
      </c>
      <c r="T7205" s="58">
        <v>7.5297292572734413</v>
      </c>
      <c r="U7205" s="58">
        <v>4.9650365609840739</v>
      </c>
      <c r="V7205" s="58">
        <v>9.7358089379056771</v>
      </c>
      <c r="W7205" s="58">
        <v>0.803543673254555</v>
      </c>
      <c r="X7205" s="58">
        <v>0.71176879047748265</v>
      </c>
      <c r="Y7205" s="58">
        <v>0.83994522461558108</v>
      </c>
      <c r="Z7205" s="58">
        <v>0.93046294200240487</v>
      </c>
    </row>
    <row r="7206" spans="19:26" x14ac:dyDescent="0.2">
      <c r="S7206" s="58">
        <v>7.596857675668593</v>
      </c>
      <c r="T7206" s="58">
        <v>31.561846171734778</v>
      </c>
      <c r="U7206" s="58">
        <v>7.0611124124494893</v>
      </c>
      <c r="V7206" s="58">
        <v>24.879994982888384</v>
      </c>
      <c r="W7206" s="58">
        <v>0.76647654552120703</v>
      </c>
      <c r="X7206" s="58">
        <v>0.61289783648233576</v>
      </c>
      <c r="Y7206" s="58">
        <v>0.85568757017140873</v>
      </c>
      <c r="Z7206" s="58">
        <v>0.88344915692608883</v>
      </c>
    </row>
    <row r="7207" spans="19:26" x14ac:dyDescent="0.2">
      <c r="S7207" s="58">
        <v>4.4090306034322309</v>
      </c>
      <c r="T7207" s="58">
        <v>7.7507972330033281</v>
      </c>
      <c r="U7207" s="58">
        <v>5.5009261458287995</v>
      </c>
      <c r="V7207" s="58">
        <v>7.2577491075729066</v>
      </c>
      <c r="W7207" s="58">
        <v>0.71981500766172335</v>
      </c>
      <c r="X7207" s="58">
        <v>0.65977825999442552</v>
      </c>
      <c r="Y7207" s="58">
        <v>0.80558952740174672</v>
      </c>
      <c r="Z7207" s="58">
        <v>0.93137122940001948</v>
      </c>
    </row>
    <row r="7208" spans="19:26" x14ac:dyDescent="0.2">
      <c r="S7208" s="58">
        <v>3.1527174484690765</v>
      </c>
      <c r="T7208" s="58">
        <v>4.5993110949958425</v>
      </c>
      <c r="U7208" s="58">
        <v>3.4774506026518819</v>
      </c>
      <c r="V7208" s="58">
        <v>5.1889925099858418</v>
      </c>
      <c r="W7208" s="58">
        <v>0.83859286903097141</v>
      </c>
      <c r="X7208" s="58">
        <v>0.59514714155531256</v>
      </c>
      <c r="Y7208" s="58">
        <v>0.83400555532532428</v>
      </c>
      <c r="Z7208" s="58">
        <v>0.94070742527506146</v>
      </c>
    </row>
    <row r="7209" spans="19:26" x14ac:dyDescent="0.2">
      <c r="S7209" s="58">
        <v>4.7114504338127263</v>
      </c>
      <c r="T7209" s="58">
        <v>9.2140583282055744</v>
      </c>
      <c r="U7209" s="58">
        <v>3.935761746581437</v>
      </c>
      <c r="V7209" s="58">
        <v>8.445788526188954</v>
      </c>
      <c r="W7209" s="58">
        <v>0.73777372700876787</v>
      </c>
      <c r="X7209" s="58">
        <v>0.79199598881624644</v>
      </c>
      <c r="Y7209" s="58">
        <v>0.78416548255403584</v>
      </c>
      <c r="Z7209" s="58">
        <v>0.92531120473920547</v>
      </c>
    </row>
    <row r="7210" spans="19:26" x14ac:dyDescent="0.2">
      <c r="S7210" s="58">
        <v>4.8428058620672054</v>
      </c>
      <c r="T7210" s="58">
        <v>8.836435463729547</v>
      </c>
      <c r="U7210" s="58">
        <v>5.4720643829914124</v>
      </c>
      <c r="V7210" s="58">
        <v>8.9622445930923753</v>
      </c>
      <c r="W7210" s="58">
        <v>0.73079197170675503</v>
      </c>
      <c r="X7210" s="58">
        <v>0.6550500401725935</v>
      </c>
      <c r="Y7210" s="58">
        <v>0.8580059259755648</v>
      </c>
      <c r="Z7210" s="58">
        <v>0.93204332861345052</v>
      </c>
    </row>
    <row r="7211" spans="19:26" x14ac:dyDescent="0.2">
      <c r="S7211" s="58">
        <v>4.657826105355622</v>
      </c>
      <c r="T7211" s="58">
        <v>8.9565803745759887</v>
      </c>
      <c r="U7211" s="58">
        <v>4.5118267143852337</v>
      </c>
      <c r="V7211" s="58">
        <v>7.7095647882412015</v>
      </c>
      <c r="W7211" s="58">
        <v>0.8252620606598039</v>
      </c>
      <c r="X7211" s="58">
        <v>0.71328627058469996</v>
      </c>
      <c r="Y7211" s="58">
        <v>0.85735307953025763</v>
      </c>
      <c r="Z7211" s="58">
        <v>0.92085902251149099</v>
      </c>
    </row>
    <row r="7212" spans="19:26" x14ac:dyDescent="0.2">
      <c r="S7212" s="58">
        <v>4.5985831202080805</v>
      </c>
      <c r="T7212" s="58">
        <v>8.2118297278785946</v>
      </c>
      <c r="U7212" s="58">
        <v>4.4321584568965608</v>
      </c>
      <c r="V7212" s="58">
        <v>9.7714574582451945</v>
      </c>
      <c r="W7212" s="58">
        <v>0.7123972383205609</v>
      </c>
      <c r="X7212" s="58">
        <v>0.702801057270525</v>
      </c>
      <c r="Y7212" s="58">
        <v>0.81723738273292212</v>
      </c>
      <c r="Z7212" s="58">
        <v>0.93744859584268925</v>
      </c>
    </row>
    <row r="7213" spans="19:26" x14ac:dyDescent="0.2">
      <c r="S7213" s="58">
        <v>3.9536545534216296</v>
      </c>
      <c r="T7213" s="58">
        <v>6.5649629611517835</v>
      </c>
      <c r="U7213" s="58">
        <v>3.5846886050024853</v>
      </c>
      <c r="V7213" s="58">
        <v>6.4698038209502764</v>
      </c>
      <c r="W7213" s="58">
        <v>0.79412209272671752</v>
      </c>
      <c r="X7213" s="58">
        <v>0.72437676323981581</v>
      </c>
      <c r="Y7213" s="58">
        <v>0.83531795954031418</v>
      </c>
      <c r="Z7213" s="58">
        <v>0.94173639271519749</v>
      </c>
    </row>
    <row r="7214" spans="19:26" x14ac:dyDescent="0.2">
      <c r="S7214" s="58">
        <v>4.1844018343388552</v>
      </c>
      <c r="T7214" s="58">
        <v>6.9739030719839947</v>
      </c>
      <c r="U7214" s="58">
        <v>3.7468902199442411</v>
      </c>
      <c r="V7214" s="58">
        <v>6.073402949625982</v>
      </c>
      <c r="W7214" s="58">
        <v>0.78899924376382635</v>
      </c>
      <c r="X7214" s="58">
        <v>0.6602394247299892</v>
      </c>
      <c r="Y7214" s="58">
        <v>0.8849617379083321</v>
      </c>
      <c r="Z7214" s="58">
        <v>0.94196010232122795</v>
      </c>
    </row>
    <row r="7215" spans="19:26" x14ac:dyDescent="0.2">
      <c r="S7215" s="58">
        <v>3.7465645382155972</v>
      </c>
      <c r="T7215" s="58">
        <v>6.0699393521622644</v>
      </c>
      <c r="U7215" s="58">
        <v>4.2144321042285915</v>
      </c>
      <c r="V7215" s="58">
        <v>7.3576630390684823</v>
      </c>
      <c r="W7215" s="58">
        <v>0.80095911441867496</v>
      </c>
      <c r="X7215" s="58">
        <v>0.70512332261236499</v>
      </c>
      <c r="Y7215" s="58">
        <v>0.81916796734953623</v>
      </c>
      <c r="Z7215" s="58">
        <v>0.93935827129137239</v>
      </c>
    </row>
    <row r="7216" spans="19:26" x14ac:dyDescent="0.2">
      <c r="S7216" s="58">
        <v>3.8031556033490657</v>
      </c>
      <c r="T7216" s="58">
        <v>6.2940869648808233</v>
      </c>
      <c r="U7216" s="58">
        <v>3.6981692981442666</v>
      </c>
      <c r="V7216" s="58">
        <v>7.4823984543163533</v>
      </c>
      <c r="W7216" s="58">
        <v>0.79217708347245719</v>
      </c>
      <c r="X7216" s="58">
        <v>0.76999229469408992</v>
      </c>
      <c r="Y7216" s="58">
        <v>0.79928339362741851</v>
      </c>
      <c r="Z7216" s="58">
        <v>0.94059464072384813</v>
      </c>
    </row>
    <row r="7217" spans="19:26" x14ac:dyDescent="0.2">
      <c r="S7217" s="58">
        <v>5.5579367174972427</v>
      </c>
      <c r="T7217" s="58">
        <v>11.437295131187152</v>
      </c>
      <c r="U7217" s="58">
        <v>5.6027564068305766</v>
      </c>
      <c r="V7217" s="58">
        <v>10.726526876750711</v>
      </c>
      <c r="W7217" s="58">
        <v>0.74329771649672238</v>
      </c>
      <c r="X7217" s="58">
        <v>0.64332432015789154</v>
      </c>
      <c r="Y7217" s="58">
        <v>0.8841158496117234</v>
      </c>
      <c r="Z7217" s="58">
        <v>0.91858958122010892</v>
      </c>
    </row>
    <row r="7218" spans="19:26" x14ac:dyDescent="0.2">
      <c r="S7218" s="58">
        <v>4.1143956135714488</v>
      </c>
      <c r="T7218" s="58">
        <v>7.1292515727556092</v>
      </c>
      <c r="U7218" s="58">
        <v>3.9008347694982999</v>
      </c>
      <c r="V7218" s="58">
        <v>7.1813065786557493</v>
      </c>
      <c r="W7218" s="58">
        <v>0.81698965996570494</v>
      </c>
      <c r="X7218" s="58">
        <v>0.71485279365576782</v>
      </c>
      <c r="Y7218" s="58">
        <v>0.83919130724165447</v>
      </c>
      <c r="Z7218" s="58">
        <v>0.93173166528222784</v>
      </c>
    </row>
    <row r="7219" spans="19:26" x14ac:dyDescent="0.2">
      <c r="S7219" s="58">
        <v>3.6596312241211559</v>
      </c>
      <c r="T7219" s="58">
        <v>5.9426955781877409</v>
      </c>
      <c r="U7219" s="58">
        <v>3.9988074780882172</v>
      </c>
      <c r="V7219" s="58">
        <v>5.3397814363839231</v>
      </c>
      <c r="W7219" s="58">
        <v>0.84660587548555155</v>
      </c>
      <c r="X7219" s="58">
        <v>0.66706635664197322</v>
      </c>
      <c r="Y7219" s="58">
        <v>0.82220131620615544</v>
      </c>
      <c r="Z7219" s="58">
        <v>0.92918399395072038</v>
      </c>
    </row>
    <row r="7220" spans="19:26" x14ac:dyDescent="0.2">
      <c r="S7220" s="58">
        <v>3.9704728259767381</v>
      </c>
      <c r="T7220" s="58">
        <v>6.5385860721835041</v>
      </c>
      <c r="U7220" s="58">
        <v>4.7338300669878919</v>
      </c>
      <c r="V7220" s="58">
        <v>7.6680484858727676</v>
      </c>
      <c r="W7220" s="58">
        <v>0.7862981269001742</v>
      </c>
      <c r="X7220" s="58">
        <v>0.65140486181374924</v>
      </c>
      <c r="Y7220" s="58">
        <v>0.84458861095201299</v>
      </c>
      <c r="Z7220" s="58">
        <v>0.9366983647611441</v>
      </c>
    </row>
    <row r="7221" spans="19:26" x14ac:dyDescent="0.2">
      <c r="S7221" s="58">
        <v>5.335526517772216</v>
      </c>
      <c r="T7221" s="58">
        <v>12.50106927141521</v>
      </c>
      <c r="U7221" s="58">
        <v>4.9401068347715889</v>
      </c>
      <c r="V7221" s="58">
        <v>12.115004041572909</v>
      </c>
      <c r="W7221" s="58">
        <v>0.833790995042337</v>
      </c>
      <c r="X7221" s="58">
        <v>0.78671702072074901</v>
      </c>
      <c r="Y7221" s="58">
        <v>0.83966592796025585</v>
      </c>
      <c r="Z7221" s="58">
        <v>0.9075706013456053</v>
      </c>
    </row>
    <row r="7222" spans="19:26" x14ac:dyDescent="0.2">
      <c r="S7222" s="58">
        <v>4.0520551951199604</v>
      </c>
      <c r="T7222" s="58">
        <v>6.9523343093069325</v>
      </c>
      <c r="U7222" s="58">
        <v>4.1288239579619272</v>
      </c>
      <c r="V7222" s="58">
        <v>5.6984139614835563</v>
      </c>
      <c r="W7222" s="58">
        <v>0.8172794478721821</v>
      </c>
      <c r="X7222" s="58">
        <v>0.75595237516508351</v>
      </c>
      <c r="Y7222" s="58">
        <v>0.83589623290673187</v>
      </c>
      <c r="Z7222" s="58">
        <v>0.93698941387965473</v>
      </c>
    </row>
    <row r="7223" spans="19:26" x14ac:dyDescent="0.2">
      <c r="S7223" s="58">
        <v>7.608814543564546</v>
      </c>
      <c r="T7223" s="58">
        <v>43.027397820952118</v>
      </c>
      <c r="U7223" s="58">
        <v>8.078673515240121</v>
      </c>
      <c r="V7223" s="58">
        <v>44.838415171193049</v>
      </c>
      <c r="W7223" s="58">
        <v>0.81514796966450709</v>
      </c>
      <c r="X7223" s="58">
        <v>0.77791609400764383</v>
      </c>
      <c r="Y7223" s="58">
        <v>0.8392439294633347</v>
      </c>
      <c r="Z7223" s="58">
        <v>0.8807128918471151</v>
      </c>
    </row>
    <row r="7224" spans="19:26" x14ac:dyDescent="0.2">
      <c r="S7224" s="58">
        <v>3.3958082625866339</v>
      </c>
      <c r="T7224" s="58">
        <v>5.3060840332982835</v>
      </c>
      <c r="U7224" s="58">
        <v>3.3440338585974012</v>
      </c>
      <c r="V7224" s="58">
        <v>5.4743344909849831</v>
      </c>
      <c r="W7224" s="58">
        <v>0.86861941199743953</v>
      </c>
      <c r="X7224" s="58">
        <v>0.64635576891556357</v>
      </c>
      <c r="Y7224" s="58">
        <v>0.81058224834273207</v>
      </c>
      <c r="Z7224" s="58">
        <v>0.92776640418332268</v>
      </c>
    </row>
    <row r="7225" spans="19:26" x14ac:dyDescent="0.2">
      <c r="S7225" s="58">
        <v>7.6113340697662961</v>
      </c>
      <c r="T7225" s="58">
        <v>43.331767026824579</v>
      </c>
      <c r="U7225" s="58">
        <v>7.4429451087229834</v>
      </c>
      <c r="V7225" s="58">
        <v>47.210958679156079</v>
      </c>
      <c r="W7225" s="58">
        <v>0.74845759391259625</v>
      </c>
      <c r="X7225" s="58">
        <v>0.55542447274715723</v>
      </c>
      <c r="Y7225" s="58">
        <v>0.78738920605529827</v>
      </c>
      <c r="Z7225" s="58">
        <v>0.87666886172779135</v>
      </c>
    </row>
    <row r="7226" spans="19:26" x14ac:dyDescent="0.2">
      <c r="S7226" s="58">
        <v>4.0273868072883783</v>
      </c>
      <c r="T7226" s="58">
        <v>7.1363950390738209</v>
      </c>
      <c r="U7226" s="58">
        <v>3.7375378032722471</v>
      </c>
      <c r="V7226" s="58">
        <v>7.010101139558385</v>
      </c>
      <c r="W7226" s="58">
        <v>0.85986915003767839</v>
      </c>
      <c r="X7226" s="58">
        <v>0.73078483217083734</v>
      </c>
      <c r="Y7226" s="58">
        <v>0.8195386838976495</v>
      </c>
      <c r="Z7226" s="58">
        <v>0.92275686626537168</v>
      </c>
    </row>
    <row r="7227" spans="19:26" x14ac:dyDescent="0.2">
      <c r="S7227" s="58">
        <v>5.6871967883638908</v>
      </c>
      <c r="T7227" s="58">
        <v>16.600276997219904</v>
      </c>
      <c r="U7227" s="58">
        <v>6.3047843604899221</v>
      </c>
      <c r="V7227" s="58">
        <v>24.777551557324813</v>
      </c>
      <c r="W7227" s="58">
        <v>0.84566433993433721</v>
      </c>
      <c r="X7227" s="58">
        <v>0.66677670864077809</v>
      </c>
      <c r="Y7227" s="58">
        <v>0.79461183076581432</v>
      </c>
      <c r="Z7227" s="58">
        <v>0.88846900473996526</v>
      </c>
    </row>
    <row r="7228" spans="19:26" x14ac:dyDescent="0.2">
      <c r="S7228" s="58">
        <v>4.2379640271447858</v>
      </c>
      <c r="T7228" s="58">
        <v>7.3941756173928681</v>
      </c>
      <c r="U7228" s="58">
        <v>3.8548875460017062</v>
      </c>
      <c r="V7228" s="58">
        <v>6.4161131659681123</v>
      </c>
      <c r="W7228" s="58">
        <v>0.83548206796920743</v>
      </c>
      <c r="X7228" s="58">
        <v>0.77637918397948014</v>
      </c>
      <c r="Y7228" s="58">
        <v>0.87672607693701987</v>
      </c>
      <c r="Z7228" s="58">
        <v>0.94107871338693805</v>
      </c>
    </row>
    <row r="7229" spans="19:26" x14ac:dyDescent="0.2">
      <c r="S7229" s="58">
        <v>4.5582561974296958</v>
      </c>
      <c r="T7229" s="58">
        <v>8.3688484866819159</v>
      </c>
      <c r="U7229" s="58">
        <v>4.5356112162473599</v>
      </c>
      <c r="V7229" s="58">
        <v>6.8936615364930063</v>
      </c>
      <c r="W7229" s="58">
        <v>0.71112205537381601</v>
      </c>
      <c r="X7229" s="58">
        <v>0.69256604277173883</v>
      </c>
      <c r="Y7229" s="58">
        <v>0.78533942177484595</v>
      </c>
      <c r="Z7229" s="58">
        <v>0.92724002500566649</v>
      </c>
    </row>
    <row r="7230" spans="19:26" x14ac:dyDescent="0.2">
      <c r="S7230" s="58">
        <v>4.7843873994157553</v>
      </c>
      <c r="T7230" s="58">
        <v>8.8535121233660128</v>
      </c>
      <c r="U7230" s="58">
        <v>4.4658044811791946</v>
      </c>
      <c r="V7230" s="58">
        <v>7.0617223523245256</v>
      </c>
      <c r="W7230" s="58">
        <v>0.72784803076311377</v>
      </c>
      <c r="X7230" s="58">
        <v>0.73721595782456317</v>
      </c>
      <c r="Y7230" s="58">
        <v>0.83168409534687582</v>
      </c>
      <c r="Z7230" s="58">
        <v>0.93614094899387434</v>
      </c>
    </row>
    <row r="7231" spans="19:26" x14ac:dyDescent="0.2">
      <c r="S7231" s="58">
        <v>4.9082314796756776</v>
      </c>
      <c r="T7231" s="58">
        <v>9.409615917544949</v>
      </c>
      <c r="U7231" s="58">
        <v>4.7184091700398625</v>
      </c>
      <c r="V7231" s="58">
        <v>8.9534746777354677</v>
      </c>
      <c r="W7231" s="58">
        <v>0.76526813980419017</v>
      </c>
      <c r="X7231" s="58">
        <v>0.6171369084006052</v>
      </c>
      <c r="Y7231" s="58">
        <v>0.85763528484216622</v>
      </c>
      <c r="Z7231" s="58">
        <v>0.91798774355630908</v>
      </c>
    </row>
    <row r="7232" spans="19:26" x14ac:dyDescent="0.2">
      <c r="S7232" s="58">
        <v>6.5418381251519282</v>
      </c>
      <c r="T7232" s="58">
        <v>15.627425409054482</v>
      </c>
      <c r="U7232" s="58">
        <v>6.3864499624130282</v>
      </c>
      <c r="V7232" s="58">
        <v>18.245187058020296</v>
      </c>
      <c r="W7232" s="58">
        <v>0.71285582793763658</v>
      </c>
      <c r="X7232" s="58">
        <v>0.73914254014422842</v>
      </c>
      <c r="Y7232" s="58">
        <v>0.88279237763312557</v>
      </c>
      <c r="Z7232" s="58">
        <v>0.91678701211614166</v>
      </c>
    </row>
    <row r="7233" spans="19:26" x14ac:dyDescent="0.2">
      <c r="S7233" s="58">
        <v>4.513860378209742</v>
      </c>
      <c r="T7233" s="58">
        <v>8.4022420200280887</v>
      </c>
      <c r="U7233" s="58">
        <v>4.5134794540877721</v>
      </c>
      <c r="V7233" s="58">
        <v>9.5125731931209483</v>
      </c>
      <c r="W7233" s="58">
        <v>0.82708125016177292</v>
      </c>
      <c r="X7233" s="58">
        <v>0.74870407812131345</v>
      </c>
      <c r="Y7233" s="58">
        <v>0.86020861243676106</v>
      </c>
      <c r="Z7233" s="58">
        <v>0.92789117493149875</v>
      </c>
    </row>
    <row r="7234" spans="19:26" x14ac:dyDescent="0.2">
      <c r="S7234" s="58">
        <v>3.9128816879910011</v>
      </c>
      <c r="T7234" s="58">
        <v>6.6246746177500242</v>
      </c>
      <c r="U7234" s="58">
        <v>4.2434163650789367</v>
      </c>
      <c r="V7234" s="58">
        <v>8.1070642068009189</v>
      </c>
      <c r="W7234" s="58">
        <v>0.81748904264907996</v>
      </c>
      <c r="X7234" s="58">
        <v>0.68844676807529404</v>
      </c>
      <c r="Y7234" s="58">
        <v>0.81676112938213297</v>
      </c>
      <c r="Z7234" s="58">
        <v>0.92829862117735495</v>
      </c>
    </row>
    <row r="7235" spans="19:26" x14ac:dyDescent="0.2">
      <c r="S7235" s="58">
        <v>4.8302167194991252</v>
      </c>
      <c r="T7235" s="58">
        <v>9.4529507200407608</v>
      </c>
      <c r="U7235" s="58">
        <v>5.0937683132672431</v>
      </c>
      <c r="V7235" s="58">
        <v>10.243313351384764</v>
      </c>
      <c r="W7235" s="58">
        <v>0.742813500679811</v>
      </c>
      <c r="X7235" s="58">
        <v>0.77778656684985958</v>
      </c>
      <c r="Y7235" s="58">
        <v>0.80699950963230438</v>
      </c>
      <c r="Z7235" s="58">
        <v>0.92705672072687406</v>
      </c>
    </row>
    <row r="7236" spans="19:26" x14ac:dyDescent="0.2">
      <c r="S7236" s="58">
        <v>4.3719486211970668</v>
      </c>
      <c r="T7236" s="58">
        <v>8.1200296679913055</v>
      </c>
      <c r="U7236" s="58">
        <v>4.5549962167622491</v>
      </c>
      <c r="V7236" s="58">
        <v>8.0170330897571525</v>
      </c>
      <c r="W7236" s="58">
        <v>0.78737080483039101</v>
      </c>
      <c r="X7236" s="58">
        <v>0.76938852473109698</v>
      </c>
      <c r="Y7236" s="58">
        <v>0.80173300403391734</v>
      </c>
      <c r="Z7236" s="58">
        <v>0.92581965242170983</v>
      </c>
    </row>
    <row r="7237" spans="19:26" x14ac:dyDescent="0.2">
      <c r="S7237" s="58">
        <v>4.0320487251225714</v>
      </c>
      <c r="T7237" s="58">
        <v>6.736267752675194</v>
      </c>
      <c r="U7237" s="58">
        <v>3.7479445830391938</v>
      </c>
      <c r="V7237" s="58">
        <v>5.8722690602251584</v>
      </c>
      <c r="W7237" s="58">
        <v>0.81952452962648026</v>
      </c>
      <c r="X7237" s="58">
        <v>0.74583541507522344</v>
      </c>
      <c r="Y7237" s="58">
        <v>0.86847259903652851</v>
      </c>
      <c r="Z7237" s="58">
        <v>0.94555919718129955</v>
      </c>
    </row>
    <row r="7238" spans="19:26" x14ac:dyDescent="0.2">
      <c r="S7238" s="58">
        <v>4.5260898294307452</v>
      </c>
      <c r="T7238" s="58">
        <v>8.9114175409441749</v>
      </c>
      <c r="U7238" s="58">
        <v>3.5661186793246924</v>
      </c>
      <c r="V7238" s="58">
        <v>6.4976006893216427</v>
      </c>
      <c r="W7238" s="58">
        <v>0.83849667740377731</v>
      </c>
      <c r="X7238" s="58">
        <v>0.63667234001650708</v>
      </c>
      <c r="Y7238" s="58">
        <v>0.81706132927460984</v>
      </c>
      <c r="Z7238" s="58">
        <v>0.90695854073787052</v>
      </c>
    </row>
    <row r="7239" spans="19:26" x14ac:dyDescent="0.2">
      <c r="S7239" s="58">
        <v>4.5233460072766958</v>
      </c>
      <c r="T7239" s="58">
        <v>8.4591780355749453</v>
      </c>
      <c r="U7239" s="58">
        <v>4.5907389343785443</v>
      </c>
      <c r="V7239" s="58">
        <v>7.76523520182102</v>
      </c>
      <c r="W7239" s="58">
        <v>0.75551757084561766</v>
      </c>
      <c r="X7239" s="58">
        <v>0.78362070220346902</v>
      </c>
      <c r="Y7239" s="58">
        <v>0.80080336681219932</v>
      </c>
      <c r="Z7239" s="58">
        <v>0.93023115016253644</v>
      </c>
    </row>
    <row r="7240" spans="19:26" x14ac:dyDescent="0.2">
      <c r="S7240" s="58">
        <v>3.5095324948769777</v>
      </c>
      <c r="T7240" s="58">
        <v>5.5063790122757519</v>
      </c>
      <c r="U7240" s="58">
        <v>4.216767960465579</v>
      </c>
      <c r="V7240" s="58">
        <v>7.2067066533755346</v>
      </c>
      <c r="W7240" s="58">
        <v>0.80603768253923225</v>
      </c>
      <c r="X7240" s="58">
        <v>0.63621980405390766</v>
      </c>
      <c r="Y7240" s="58">
        <v>0.80147419116829677</v>
      </c>
      <c r="Z7240" s="58">
        <v>0.93180360138634</v>
      </c>
    </row>
    <row r="7241" spans="19:26" x14ac:dyDescent="0.2">
      <c r="S7241" s="58">
        <v>4.4852454695848811</v>
      </c>
      <c r="T7241" s="58">
        <v>8.4305318854238234</v>
      </c>
      <c r="U7241" s="58">
        <v>3.8486844786891266</v>
      </c>
      <c r="V7241" s="58">
        <v>7.0921655338180418</v>
      </c>
      <c r="W7241" s="58">
        <v>0.8263846612528235</v>
      </c>
      <c r="X7241" s="58">
        <v>0.66890345208325452</v>
      </c>
      <c r="Y7241" s="58">
        <v>0.84316207226645223</v>
      </c>
      <c r="Z7241" s="58">
        <v>0.91737600390157781</v>
      </c>
    </row>
    <row r="7242" spans="19:26" x14ac:dyDescent="0.2">
      <c r="S7242" s="58">
        <v>3.9543604742396603</v>
      </c>
      <c r="T7242" s="58">
        <v>6.6759805466506998</v>
      </c>
      <c r="U7242" s="58">
        <v>3.2192640291511174</v>
      </c>
      <c r="V7242" s="58">
        <v>6.5248168333703171</v>
      </c>
      <c r="W7242" s="58">
        <v>0.82773224915516497</v>
      </c>
      <c r="X7242" s="58">
        <v>0.70770014975716855</v>
      </c>
      <c r="Y7242" s="58">
        <v>0.83899215756997925</v>
      </c>
      <c r="Z7242" s="58">
        <v>0.93326420986162639</v>
      </c>
    </row>
    <row r="7243" spans="19:26" x14ac:dyDescent="0.2">
      <c r="S7243" s="58">
        <v>5.9376646900169936</v>
      </c>
      <c r="T7243" s="58">
        <v>13.407306840573233</v>
      </c>
      <c r="U7243" s="58">
        <v>5.496096307749994</v>
      </c>
      <c r="V7243" s="58">
        <v>11.94272485344578</v>
      </c>
      <c r="W7243" s="58">
        <v>0.73991180110188981</v>
      </c>
      <c r="X7243" s="58">
        <v>0.75469251062250364</v>
      </c>
      <c r="Y7243" s="58">
        <v>0.87070145566574553</v>
      </c>
      <c r="Z7243" s="58">
        <v>0.91896237272093473</v>
      </c>
    </row>
    <row r="7244" spans="19:26" x14ac:dyDescent="0.2">
      <c r="S7244" s="58">
        <v>7.0362548410127737</v>
      </c>
      <c r="T7244" s="58">
        <v>21.465755946854976</v>
      </c>
      <c r="U7244" s="58">
        <v>6.9201376802935588</v>
      </c>
      <c r="V7244" s="58">
        <v>26.382704950036249</v>
      </c>
      <c r="W7244" s="58">
        <v>0.69785608824849898</v>
      </c>
      <c r="X7244" s="58">
        <v>0.71894171310047583</v>
      </c>
      <c r="Y7244" s="58">
        <v>0.81711584582037322</v>
      </c>
      <c r="Z7244" s="58">
        <v>0.89755727539263963</v>
      </c>
    </row>
    <row r="7245" spans="19:26" x14ac:dyDescent="0.2">
      <c r="S7245" s="58">
        <v>4.6632364824190429</v>
      </c>
      <c r="T7245" s="58">
        <v>8.8317740611450279</v>
      </c>
      <c r="U7245" s="58">
        <v>4.0641469667981056</v>
      </c>
      <c r="V7245" s="58">
        <v>8.0783957092976362</v>
      </c>
      <c r="W7245" s="58">
        <v>0.7837955657251805</v>
      </c>
      <c r="X7245" s="58">
        <v>0.56666276535495264</v>
      </c>
      <c r="Y7245" s="58">
        <v>0.83906987183694404</v>
      </c>
      <c r="Z7245" s="58">
        <v>0.91053074105376008</v>
      </c>
    </row>
    <row r="7246" spans="19:26" x14ac:dyDescent="0.2">
      <c r="S7246" s="58">
        <v>4.0185365581546195</v>
      </c>
      <c r="T7246" s="58">
        <v>6.697143956024914</v>
      </c>
      <c r="U7246" s="58">
        <v>3.4618350715561754</v>
      </c>
      <c r="V7246" s="58">
        <v>5.7900094688590178</v>
      </c>
      <c r="W7246" s="58">
        <v>0.79722912923702594</v>
      </c>
      <c r="X7246" s="58">
        <v>0.61115934304186903</v>
      </c>
      <c r="Y7246" s="58">
        <v>0.84970624961176111</v>
      </c>
      <c r="Z7246" s="58">
        <v>0.92915664856863822</v>
      </c>
    </row>
    <row r="7247" spans="19:26" x14ac:dyDescent="0.2">
      <c r="S7247" s="58">
        <v>3.9288303469136667</v>
      </c>
      <c r="T7247" s="58">
        <v>6.8069856604782615</v>
      </c>
      <c r="U7247" s="58">
        <v>3.9345018905318891</v>
      </c>
      <c r="V7247" s="58">
        <v>6.8400948101162422</v>
      </c>
      <c r="W7247" s="58">
        <v>0.8237330668554641</v>
      </c>
      <c r="X7247" s="58">
        <v>0.7948077285617452</v>
      </c>
      <c r="Y7247" s="58">
        <v>0.79710846677377245</v>
      </c>
      <c r="Z7247" s="58">
        <v>0.93150115133082834</v>
      </c>
    </row>
    <row r="7248" spans="19:26" x14ac:dyDescent="0.2">
      <c r="S7248" s="58">
        <v>8.6892950442464993</v>
      </c>
      <c r="T7248" s="58">
        <v>63.057688855094547</v>
      </c>
      <c r="U7248" s="58">
        <v>9.7606666441239636</v>
      </c>
      <c r="V7248" s="58">
        <v>46.948809427737451</v>
      </c>
      <c r="W7248" s="58">
        <v>0.73755270243156368</v>
      </c>
      <c r="X7248" s="58">
        <v>0.63811335112933332</v>
      </c>
      <c r="Y7248" s="58">
        <v>0.83550060624857869</v>
      </c>
      <c r="Z7248" s="58">
        <v>0.87687848910518063</v>
      </c>
    </row>
    <row r="7249" spans="19:26" x14ac:dyDescent="0.2">
      <c r="S7249" s="58">
        <v>5.6568323004265268</v>
      </c>
      <c r="T7249" s="58">
        <v>11.391811366079756</v>
      </c>
      <c r="U7249" s="58">
        <v>5.4475933789745721</v>
      </c>
      <c r="V7249" s="58">
        <v>10.313678084713112</v>
      </c>
      <c r="W7249" s="58">
        <v>0.69801657797151018</v>
      </c>
      <c r="X7249" s="58">
        <v>0.6569532121394337</v>
      </c>
      <c r="Y7249" s="58">
        <v>0.86233377938725719</v>
      </c>
      <c r="Z7249" s="58">
        <v>0.92524559266498418</v>
      </c>
    </row>
    <row r="7250" spans="19:26" x14ac:dyDescent="0.2">
      <c r="S7250" s="58">
        <v>4.8387508986957073</v>
      </c>
      <c r="T7250" s="58">
        <v>9.1333305031162144</v>
      </c>
      <c r="U7250" s="58">
        <v>4.4651894210008169</v>
      </c>
      <c r="V7250" s="58">
        <v>8.9087443148956638</v>
      </c>
      <c r="W7250" s="58">
        <v>0.76934873134559645</v>
      </c>
      <c r="X7250" s="58">
        <v>0.74146557890349163</v>
      </c>
      <c r="Y7250" s="58">
        <v>0.86309288702422204</v>
      </c>
      <c r="Z7250" s="58">
        <v>0.9326537236750374</v>
      </c>
    </row>
    <row r="7251" spans="19:26" x14ac:dyDescent="0.2">
      <c r="S7251" s="58">
        <v>4.4571862136012381</v>
      </c>
      <c r="T7251" s="58">
        <v>8.035211486587972</v>
      </c>
      <c r="U7251" s="58">
        <v>4.5802504261483943</v>
      </c>
      <c r="V7251" s="58">
        <v>7.1848165826068637</v>
      </c>
      <c r="W7251" s="58">
        <v>0.8242573093175205</v>
      </c>
      <c r="X7251" s="58">
        <v>0.73621357853839253</v>
      </c>
      <c r="Y7251" s="58">
        <v>0.88086062547374366</v>
      </c>
      <c r="Z7251" s="58">
        <v>0.93388214252496526</v>
      </c>
    </row>
    <row r="7252" spans="19:26" x14ac:dyDescent="0.2">
      <c r="S7252" s="58">
        <v>6.5165979795298847</v>
      </c>
      <c r="T7252" s="58">
        <v>15.956333254833222</v>
      </c>
      <c r="U7252" s="58">
        <v>5.9143451821272102</v>
      </c>
      <c r="V7252" s="58">
        <v>13.125002806369425</v>
      </c>
      <c r="W7252" s="58">
        <v>0.70978952217531632</v>
      </c>
      <c r="X7252" s="58">
        <v>0.6631068871377247</v>
      </c>
      <c r="Y7252" s="58">
        <v>0.86340406431667438</v>
      </c>
      <c r="Z7252" s="58">
        <v>0.9080064211947021</v>
      </c>
    </row>
    <row r="7253" spans="19:26" x14ac:dyDescent="0.2">
      <c r="S7253" s="58">
        <v>5.7126577294298899</v>
      </c>
      <c r="T7253" s="58">
        <v>11.17507819447113</v>
      </c>
      <c r="U7253" s="58">
        <v>5.88558374339636</v>
      </c>
      <c r="V7253" s="58">
        <v>10.700232732141064</v>
      </c>
      <c r="W7253" s="58">
        <v>0.68975031359602845</v>
      </c>
      <c r="X7253" s="58">
        <v>0.67908961049327043</v>
      </c>
      <c r="Y7253" s="58">
        <v>0.88176293357502633</v>
      </c>
      <c r="Z7253" s="58">
        <v>0.93464367585814856</v>
      </c>
    </row>
    <row r="7254" spans="19:26" x14ac:dyDescent="0.2">
      <c r="S7254" s="58">
        <v>5.9991958659224025</v>
      </c>
      <c r="T7254" s="58">
        <v>15.145012515792116</v>
      </c>
      <c r="U7254" s="58">
        <v>5.3973894018430704</v>
      </c>
      <c r="V7254" s="58">
        <v>14.007946767047972</v>
      </c>
      <c r="W7254" s="58">
        <v>0.75787170341629362</v>
      </c>
      <c r="X7254" s="58">
        <v>0.64495879857620209</v>
      </c>
      <c r="Y7254" s="58">
        <v>0.8356720171373726</v>
      </c>
      <c r="Z7254" s="58">
        <v>0.89961039838011425</v>
      </c>
    </row>
    <row r="7255" spans="19:26" x14ac:dyDescent="0.2">
      <c r="S7255" s="58">
        <v>6.5092047247189768</v>
      </c>
      <c r="T7255" s="58">
        <v>20.502027950937183</v>
      </c>
      <c r="U7255" s="58">
        <v>7.0178278446468045</v>
      </c>
      <c r="V7255" s="58">
        <v>25.869040333562271</v>
      </c>
      <c r="W7255" s="58">
        <v>0.82367433811524204</v>
      </c>
      <c r="X7255" s="58">
        <v>0.674322861240785</v>
      </c>
      <c r="Y7255" s="58">
        <v>0.86391722576082464</v>
      </c>
      <c r="Z7255" s="58">
        <v>0.89078709244190091</v>
      </c>
    </row>
    <row r="7256" spans="19:26" x14ac:dyDescent="0.2">
      <c r="S7256" s="58">
        <v>4.4389350921296451</v>
      </c>
      <c r="T7256" s="58">
        <v>8.1757837820660271</v>
      </c>
      <c r="U7256" s="58">
        <v>4.0649468985501027</v>
      </c>
      <c r="V7256" s="58">
        <v>7.8412623162509565</v>
      </c>
      <c r="W7256" s="58">
        <v>0.82766288288063294</v>
      </c>
      <c r="X7256" s="58">
        <v>0.7059526325983958</v>
      </c>
      <c r="Y7256" s="58">
        <v>0.85491384570735607</v>
      </c>
      <c r="Z7256" s="58">
        <v>0.92428347989507986</v>
      </c>
    </row>
    <row r="7257" spans="19:26" x14ac:dyDescent="0.2">
      <c r="S7257" s="58">
        <v>3.5499535798724082</v>
      </c>
      <c r="T7257" s="58">
        <v>5.4962828605714815</v>
      </c>
      <c r="U7257" s="58">
        <v>3.2761647222834669</v>
      </c>
      <c r="V7257" s="58">
        <v>5.2062016146547689</v>
      </c>
      <c r="W7257" s="58">
        <v>0.76288504576797378</v>
      </c>
      <c r="X7257" s="58">
        <v>0.66560760364662064</v>
      </c>
      <c r="Y7257" s="58">
        <v>0.80246536417426784</v>
      </c>
      <c r="Z7257" s="58">
        <v>0.94488305384623339</v>
      </c>
    </row>
    <row r="7258" spans="19:26" x14ac:dyDescent="0.2">
      <c r="S7258" s="58">
        <v>3.9377992061799714</v>
      </c>
      <c r="T7258" s="58">
        <v>6.44031812560414</v>
      </c>
      <c r="U7258" s="58">
        <v>3.7522015682425285</v>
      </c>
      <c r="V7258" s="58">
        <v>6.5250164413108198</v>
      </c>
      <c r="W7258" s="58">
        <v>0.80542895326147712</v>
      </c>
      <c r="X7258" s="58">
        <v>0.67362320607049564</v>
      </c>
      <c r="Y7258" s="58">
        <v>0.86208519045959442</v>
      </c>
      <c r="Z7258" s="58">
        <v>0.94095182466508565</v>
      </c>
    </row>
    <row r="7259" spans="19:26" x14ac:dyDescent="0.2">
      <c r="S7259" s="58">
        <v>7.765345158511515</v>
      </c>
      <c r="T7259" s="58">
        <v>35.158111472675465</v>
      </c>
      <c r="U7259" s="58">
        <v>7.6301538092452841</v>
      </c>
      <c r="V7259" s="58">
        <v>36.278313198367613</v>
      </c>
      <c r="W7259" s="58">
        <v>0.78362216496442716</v>
      </c>
      <c r="X7259" s="58">
        <v>0.73694471094019665</v>
      </c>
      <c r="Y7259" s="58">
        <v>0.86929577331874186</v>
      </c>
      <c r="Z7259" s="58">
        <v>0.88516398863489765</v>
      </c>
    </row>
    <row r="7260" spans="19:26" x14ac:dyDescent="0.2">
      <c r="S7260" s="58">
        <v>4.7118363871280406</v>
      </c>
      <c r="T7260" s="58">
        <v>8.5794170445901763</v>
      </c>
      <c r="U7260" s="58">
        <v>4.5259071062626575</v>
      </c>
      <c r="V7260" s="58">
        <v>8.4514686570461883</v>
      </c>
      <c r="W7260" s="58">
        <v>0.76460356530462137</v>
      </c>
      <c r="X7260" s="58">
        <v>0.65402991058619275</v>
      </c>
      <c r="Y7260" s="58">
        <v>0.87015493286099321</v>
      </c>
      <c r="Z7260" s="58">
        <v>0.92928211310775788</v>
      </c>
    </row>
    <row r="7261" spans="19:26" x14ac:dyDescent="0.2">
      <c r="S7261" s="58">
        <v>4.215290531063892</v>
      </c>
      <c r="T7261" s="58">
        <v>7.2569727813392957</v>
      </c>
      <c r="U7261" s="58">
        <v>3.7113077809590518</v>
      </c>
      <c r="V7261" s="58">
        <v>7.6390194706373613</v>
      </c>
      <c r="W7261" s="58">
        <v>0.77739950638777322</v>
      </c>
      <c r="X7261" s="58">
        <v>0.56144207680597535</v>
      </c>
      <c r="Y7261" s="58">
        <v>0.83924795615676828</v>
      </c>
      <c r="Z7261" s="58">
        <v>0.91989232691713008</v>
      </c>
    </row>
    <row r="7262" spans="19:26" x14ac:dyDescent="0.2">
      <c r="S7262" s="58">
        <v>3.6968660783840415</v>
      </c>
      <c r="T7262" s="58">
        <v>6.0636278186893637</v>
      </c>
      <c r="U7262" s="58">
        <v>3.8636092912251758</v>
      </c>
      <c r="V7262" s="58">
        <v>5.3326889879441008</v>
      </c>
      <c r="W7262" s="58">
        <v>0.84877725973209572</v>
      </c>
      <c r="X7262" s="58">
        <v>0.72285082558223612</v>
      </c>
      <c r="Y7262" s="58">
        <v>0.82011403804806204</v>
      </c>
      <c r="Z7262" s="58">
        <v>0.93325217260306315</v>
      </c>
    </row>
    <row r="7263" spans="19:26" x14ac:dyDescent="0.2">
      <c r="S7263" s="58">
        <v>4.7859573737855055</v>
      </c>
      <c r="T7263" s="58">
        <v>9.2701192150719045</v>
      </c>
      <c r="U7263" s="58">
        <v>4.5676343224225091</v>
      </c>
      <c r="V7263" s="58">
        <v>8.6043686323758433</v>
      </c>
      <c r="W7263" s="58">
        <v>0.73699573547600639</v>
      </c>
      <c r="X7263" s="58">
        <v>0.74899229292998681</v>
      </c>
      <c r="Y7263" s="58">
        <v>0.80267241204193773</v>
      </c>
      <c r="Z7263" s="58">
        <v>0.92570672909372165</v>
      </c>
    </row>
    <row r="7264" spans="19:26" x14ac:dyDescent="0.2">
      <c r="S7264" s="58">
        <v>3.7593315330029178</v>
      </c>
      <c r="T7264" s="58">
        <v>5.9870904726435565</v>
      </c>
      <c r="U7264" s="58">
        <v>3.6643881918029866</v>
      </c>
      <c r="V7264" s="58">
        <v>5.7186511115336636</v>
      </c>
      <c r="W7264" s="58">
        <v>0.79052739797625393</v>
      </c>
      <c r="X7264" s="58">
        <v>0.67836449881741834</v>
      </c>
      <c r="Y7264" s="58">
        <v>0.84022841089476175</v>
      </c>
      <c r="Z7264" s="58">
        <v>0.94463512581701181</v>
      </c>
    </row>
    <row r="7265" spans="19:26" x14ac:dyDescent="0.2">
      <c r="S7265" s="58">
        <v>3.6225166661724155</v>
      </c>
      <c r="T7265" s="58">
        <v>5.7576363304461271</v>
      </c>
      <c r="U7265" s="58">
        <v>3.6876549955637739</v>
      </c>
      <c r="V7265" s="58">
        <v>4.9053514561618483</v>
      </c>
      <c r="W7265" s="58">
        <v>0.77906887506181244</v>
      </c>
      <c r="X7265" s="58">
        <v>0.58944273121262358</v>
      </c>
      <c r="Y7265" s="58">
        <v>0.79610205174724713</v>
      </c>
      <c r="Z7265" s="58">
        <v>0.92663273023811721</v>
      </c>
    </row>
    <row r="7266" spans="19:26" x14ac:dyDescent="0.2">
      <c r="S7266" s="58">
        <v>3.3006821564643478</v>
      </c>
      <c r="T7266" s="58">
        <v>4.9101792948065084</v>
      </c>
      <c r="U7266" s="58">
        <v>3.6050551755644311</v>
      </c>
      <c r="V7266" s="58">
        <v>4.24853182888533</v>
      </c>
      <c r="W7266" s="58">
        <v>0.80432483302140523</v>
      </c>
      <c r="X7266" s="58">
        <v>0.63353096290481159</v>
      </c>
      <c r="Y7266" s="58">
        <v>0.82467322841838642</v>
      </c>
      <c r="Z7266" s="58">
        <v>0.94597708409887327</v>
      </c>
    </row>
    <row r="7267" spans="19:26" x14ac:dyDescent="0.2">
      <c r="S7267" s="58">
        <v>5.2501470331433344</v>
      </c>
      <c r="T7267" s="58">
        <v>10.482262035022174</v>
      </c>
      <c r="U7267" s="58">
        <v>5.5313216656160913</v>
      </c>
      <c r="V7267" s="58">
        <v>11.987345389712276</v>
      </c>
      <c r="W7267" s="58">
        <v>0.77157160075198394</v>
      </c>
      <c r="X7267" s="58">
        <v>0.66733382737266422</v>
      </c>
      <c r="Y7267" s="58">
        <v>0.88865509506453944</v>
      </c>
      <c r="Z7267" s="58">
        <v>0.92144333935116962</v>
      </c>
    </row>
    <row r="7268" spans="19:26" x14ac:dyDescent="0.2">
      <c r="S7268" s="58">
        <v>3.5494218625453042</v>
      </c>
      <c r="T7268" s="58">
        <v>5.6710826289246068</v>
      </c>
      <c r="U7268" s="58">
        <v>3.9384221464100393</v>
      </c>
      <c r="V7268" s="58">
        <v>7.4038942379208263</v>
      </c>
      <c r="W7268" s="58">
        <v>0.84497115477997597</v>
      </c>
      <c r="X7268" s="58">
        <v>0.59158290818321391</v>
      </c>
      <c r="Y7268" s="58">
        <v>0.8112902749641081</v>
      </c>
      <c r="Z7268" s="58">
        <v>0.92121037898160585</v>
      </c>
    </row>
    <row r="7269" spans="19:26" x14ac:dyDescent="0.2">
      <c r="S7269" s="58">
        <v>3.911335781607348</v>
      </c>
      <c r="T7269" s="58">
        <v>6.5071700161982511</v>
      </c>
      <c r="U7269" s="58">
        <v>3.6290347231165807</v>
      </c>
      <c r="V7269" s="58">
        <v>6.0048422212362036</v>
      </c>
      <c r="W7269" s="58">
        <v>0.7901777921585218</v>
      </c>
      <c r="X7269" s="58">
        <v>0.6230598469662384</v>
      </c>
      <c r="Y7269" s="58">
        <v>0.81881656587053075</v>
      </c>
      <c r="Z7269" s="58">
        <v>0.92696165145310272</v>
      </c>
    </row>
    <row r="7270" spans="19:26" x14ac:dyDescent="0.2">
      <c r="S7270" s="58">
        <v>5.2999824620569447</v>
      </c>
      <c r="T7270" s="58">
        <v>11.714953083781465</v>
      </c>
      <c r="U7270" s="58">
        <v>4.5787398445164662</v>
      </c>
      <c r="V7270" s="58">
        <v>12.126801351644904</v>
      </c>
      <c r="W7270" s="58">
        <v>0.71768649915915605</v>
      </c>
      <c r="X7270" s="58">
        <v>0.61380759867549384</v>
      </c>
      <c r="Y7270" s="58">
        <v>0.77790600767687579</v>
      </c>
      <c r="Z7270" s="58">
        <v>0.90285452395808885</v>
      </c>
    </row>
    <row r="7271" spans="19:26" x14ac:dyDescent="0.2">
      <c r="S7271" s="58">
        <v>3.7206144480067724</v>
      </c>
      <c r="T7271" s="58">
        <v>6.112839888085686</v>
      </c>
      <c r="U7271" s="58">
        <v>3.1941778567851706</v>
      </c>
      <c r="V7271" s="58">
        <v>6.3321827526268759</v>
      </c>
      <c r="W7271" s="58">
        <v>0.84309662091020965</v>
      </c>
      <c r="X7271" s="58">
        <v>0.56833905818518926</v>
      </c>
      <c r="Y7271" s="58">
        <v>0.82108837166699555</v>
      </c>
      <c r="Z7271" s="58">
        <v>0.91699090503854974</v>
      </c>
    </row>
    <row r="7272" spans="19:26" x14ac:dyDescent="0.2">
      <c r="S7272" s="58">
        <v>5.6270764231249872</v>
      </c>
      <c r="T7272" s="58">
        <v>12.713096384165798</v>
      </c>
      <c r="U7272" s="58">
        <v>5.5455596677777095</v>
      </c>
      <c r="V7272" s="58">
        <v>13.852981281814976</v>
      </c>
      <c r="W7272" s="58">
        <v>0.77800809767366585</v>
      </c>
      <c r="X7272" s="58">
        <v>0.75192719438733813</v>
      </c>
      <c r="Y7272" s="58">
        <v>0.86366786592927702</v>
      </c>
      <c r="Z7272" s="58">
        <v>0.91443696858184831</v>
      </c>
    </row>
    <row r="7273" spans="19:26" x14ac:dyDescent="0.2">
      <c r="S7273" s="58">
        <v>5.1739732551639346</v>
      </c>
      <c r="T7273" s="58">
        <v>11.078957041572185</v>
      </c>
      <c r="U7273" s="58">
        <v>4.6237974240303599</v>
      </c>
      <c r="V7273" s="58">
        <v>10.433694087918351</v>
      </c>
      <c r="W7273" s="58">
        <v>0.75902342867736061</v>
      </c>
      <c r="X7273" s="58">
        <v>0.52679218626385771</v>
      </c>
      <c r="Y7273" s="58">
        <v>0.81236461011319649</v>
      </c>
      <c r="Z7273" s="58">
        <v>0.89844844949123781</v>
      </c>
    </row>
    <row r="7274" spans="19:26" x14ac:dyDescent="0.2">
      <c r="S7274" s="58">
        <v>5.7669762535964084</v>
      </c>
      <c r="T7274" s="58">
        <v>16.008766118741786</v>
      </c>
      <c r="U7274" s="58">
        <v>5.6364599810333953</v>
      </c>
      <c r="V7274" s="58">
        <v>18.306898380372743</v>
      </c>
      <c r="W7274" s="58">
        <v>0.76669318942710718</v>
      </c>
      <c r="X7274" s="58">
        <v>0.72105618363868651</v>
      </c>
      <c r="Y7274" s="58">
        <v>0.77393019220109249</v>
      </c>
      <c r="Z7274" s="58">
        <v>0.89424914779119236</v>
      </c>
    </row>
    <row r="7275" spans="19:26" x14ac:dyDescent="0.2">
      <c r="S7275" s="58">
        <v>5.6583046141383608</v>
      </c>
      <c r="T7275" s="58">
        <v>14.422281068838272</v>
      </c>
      <c r="U7275" s="58">
        <v>5.3979501781770187</v>
      </c>
      <c r="V7275" s="58">
        <v>12.913727580495138</v>
      </c>
      <c r="W7275" s="58">
        <v>0.8611650943520599</v>
      </c>
      <c r="X7275" s="58">
        <v>0.6745644920505447</v>
      </c>
      <c r="Y7275" s="58">
        <v>0.86461003173414996</v>
      </c>
      <c r="Z7275" s="58">
        <v>0.89720761112668801</v>
      </c>
    </row>
    <row r="7276" spans="19:26" x14ac:dyDescent="0.2">
      <c r="S7276" s="58">
        <v>5.4695987053520634</v>
      </c>
      <c r="T7276" s="58">
        <v>11.808043741153268</v>
      </c>
      <c r="U7276" s="58">
        <v>5.3456778599493164</v>
      </c>
      <c r="V7276" s="58">
        <v>9.1136993192602951</v>
      </c>
      <c r="W7276" s="58">
        <v>0.72649134714759211</v>
      </c>
      <c r="X7276" s="58">
        <v>0.71166940307568249</v>
      </c>
      <c r="Y7276" s="58">
        <v>0.82120588618021506</v>
      </c>
      <c r="Z7276" s="58">
        <v>0.91566895997147002</v>
      </c>
    </row>
    <row r="7277" spans="19:26" x14ac:dyDescent="0.2">
      <c r="S7277" s="58">
        <v>4.6615602824921085</v>
      </c>
      <c r="T7277" s="58">
        <v>8.2417407382415515</v>
      </c>
      <c r="U7277" s="58">
        <v>4.9925433063423768</v>
      </c>
      <c r="V7277" s="58">
        <v>11.021603947515151</v>
      </c>
      <c r="W7277" s="58">
        <v>0.69105818248646733</v>
      </c>
      <c r="X7277" s="58">
        <v>0.74743981120625047</v>
      </c>
      <c r="Y7277" s="58">
        <v>0.8152432345176106</v>
      </c>
      <c r="Z7277" s="58">
        <v>0.94826328594154408</v>
      </c>
    </row>
    <row r="7278" spans="19:26" x14ac:dyDescent="0.2">
      <c r="S7278" s="58">
        <v>4.0418343588745671</v>
      </c>
      <c r="T7278" s="58">
        <v>6.9680132215867809</v>
      </c>
      <c r="U7278" s="58">
        <v>4.1873098144263698</v>
      </c>
      <c r="V7278" s="58">
        <v>7.7028096514720366</v>
      </c>
      <c r="W7278" s="58">
        <v>0.75521233213221994</v>
      </c>
      <c r="X7278" s="58">
        <v>0.55004556155754369</v>
      </c>
      <c r="Y7278" s="58">
        <v>0.7819455267343145</v>
      </c>
      <c r="Z7278" s="58">
        <v>0.91316410974521955</v>
      </c>
    </row>
    <row r="7279" spans="19:26" x14ac:dyDescent="0.2">
      <c r="S7279" s="58">
        <v>5.6903591331110119</v>
      </c>
      <c r="T7279" s="58">
        <v>13.373174560118882</v>
      </c>
      <c r="U7279" s="58">
        <v>6.7316519864994202</v>
      </c>
      <c r="V7279" s="58">
        <v>16.20257692729913</v>
      </c>
      <c r="W7279" s="58">
        <v>0.77603177482831198</v>
      </c>
      <c r="X7279" s="58">
        <v>0.70263633851686791</v>
      </c>
      <c r="Y7279" s="58">
        <v>0.84727052691556615</v>
      </c>
      <c r="Z7279" s="58">
        <v>0.90690617469651535</v>
      </c>
    </row>
    <row r="7280" spans="19:26" x14ac:dyDescent="0.2">
      <c r="S7280" s="58">
        <v>5.7126156360935365</v>
      </c>
      <c r="T7280" s="58">
        <v>14.696166253838618</v>
      </c>
      <c r="U7280" s="58">
        <v>5.8733622096122087</v>
      </c>
      <c r="V7280" s="58">
        <v>16.922799984215828</v>
      </c>
      <c r="W7280" s="58">
        <v>0.77820940107392389</v>
      </c>
      <c r="X7280" s="58">
        <v>0.61006282695004754</v>
      </c>
      <c r="Y7280" s="58">
        <v>0.80602984321677518</v>
      </c>
      <c r="Z7280" s="58">
        <v>0.89372578229300692</v>
      </c>
    </row>
    <row r="7281" spans="19:26" x14ac:dyDescent="0.2">
      <c r="S7281" s="58">
        <v>4.1162597279349793</v>
      </c>
      <c r="T7281" s="58">
        <v>6.8119970586669707</v>
      </c>
      <c r="U7281" s="58">
        <v>3.885902310351383</v>
      </c>
      <c r="V7281" s="58">
        <v>7.229513250648739</v>
      </c>
      <c r="W7281" s="58">
        <v>0.75604742503833844</v>
      </c>
      <c r="X7281" s="58">
        <v>0.6510976039178189</v>
      </c>
      <c r="Y7281" s="58">
        <v>0.84684052220711636</v>
      </c>
      <c r="Z7281" s="58">
        <v>0.94080172892780922</v>
      </c>
    </row>
    <row r="7282" spans="19:26" x14ac:dyDescent="0.2">
      <c r="S7282" s="58">
        <v>3.3888897076099687</v>
      </c>
      <c r="T7282" s="58">
        <v>5.2561978582736497</v>
      </c>
      <c r="U7282" s="58">
        <v>3.6080720663390871</v>
      </c>
      <c r="V7282" s="58">
        <v>6.9355106844367107</v>
      </c>
      <c r="W7282" s="58">
        <v>0.82372467209684552</v>
      </c>
      <c r="X7282" s="58">
        <v>0.63767938074482045</v>
      </c>
      <c r="Y7282" s="58">
        <v>0.7931135665203749</v>
      </c>
      <c r="Z7282" s="58">
        <v>0.92977313541951867</v>
      </c>
    </row>
    <row r="7283" spans="19:26" x14ac:dyDescent="0.2">
      <c r="S7283" s="58">
        <v>4.4617358267566374</v>
      </c>
      <c r="T7283" s="58">
        <v>7.7178835848086695</v>
      </c>
      <c r="U7283" s="58">
        <v>4.1167387469526693</v>
      </c>
      <c r="V7283" s="58">
        <v>9.3397371285345798</v>
      </c>
      <c r="W7283" s="58">
        <v>0.72236411611122542</v>
      </c>
      <c r="X7283" s="58">
        <v>0.61762491222233162</v>
      </c>
      <c r="Y7283" s="58">
        <v>0.83422040405349318</v>
      </c>
      <c r="Z7283" s="58">
        <v>0.93263943751264311</v>
      </c>
    </row>
    <row r="7284" spans="19:26" x14ac:dyDescent="0.2">
      <c r="S7284" s="58">
        <v>6.0389366681743359</v>
      </c>
      <c r="T7284" s="58">
        <v>13.748322549127211</v>
      </c>
      <c r="U7284" s="58">
        <v>6.361949198134627</v>
      </c>
      <c r="V7284" s="58">
        <v>16.358752748977466</v>
      </c>
      <c r="W7284" s="58">
        <v>0.73412504434945069</v>
      </c>
      <c r="X7284" s="58">
        <v>0.73811678586762819</v>
      </c>
      <c r="Y7284" s="58">
        <v>0.87292087757906256</v>
      </c>
      <c r="Z7284" s="58">
        <v>0.91772198363899349</v>
      </c>
    </row>
    <row r="7285" spans="19:26" x14ac:dyDescent="0.2">
      <c r="S7285" s="58">
        <v>4.4476200653654336</v>
      </c>
      <c r="T7285" s="58">
        <v>7.9433431755190043</v>
      </c>
      <c r="U7285" s="58">
        <v>4.2247898928169549</v>
      </c>
      <c r="V7285" s="58">
        <v>6.9912294468604514</v>
      </c>
      <c r="W7285" s="58">
        <v>0.74553029317225306</v>
      </c>
      <c r="X7285" s="58">
        <v>0.5629712845360233</v>
      </c>
      <c r="Y7285" s="58">
        <v>0.82046088176160958</v>
      </c>
      <c r="Z7285" s="58">
        <v>0.91720438408275784</v>
      </c>
    </row>
    <row r="7286" spans="19:26" x14ac:dyDescent="0.2">
      <c r="S7286" s="58">
        <v>4.6761726432250876</v>
      </c>
      <c r="T7286" s="58">
        <v>8.653719039848605</v>
      </c>
      <c r="U7286" s="58">
        <v>4.262989665747523</v>
      </c>
      <c r="V7286" s="58">
        <v>7.3228908036741203</v>
      </c>
      <c r="W7286" s="58">
        <v>0.75719178360078943</v>
      </c>
      <c r="X7286" s="58">
        <v>0.67355021200290099</v>
      </c>
      <c r="Y7286" s="58">
        <v>0.83998038290527277</v>
      </c>
      <c r="Z7286" s="58">
        <v>0.92639637733878999</v>
      </c>
    </row>
    <row r="7287" spans="19:26" x14ac:dyDescent="0.2">
      <c r="S7287" s="58">
        <v>3.6400407314281953</v>
      </c>
      <c r="T7287" s="58">
        <v>5.8260665133625809</v>
      </c>
      <c r="U7287" s="58">
        <v>3.6708652768076768</v>
      </c>
      <c r="V7287" s="58">
        <v>7.9712660530639212</v>
      </c>
      <c r="W7287" s="58">
        <v>0.82797333521085448</v>
      </c>
      <c r="X7287" s="58">
        <v>0.63528025458065462</v>
      </c>
      <c r="Y7287" s="58">
        <v>0.82569323260753313</v>
      </c>
      <c r="Z7287" s="58">
        <v>0.93034746713319438</v>
      </c>
    </row>
    <row r="7288" spans="19:26" x14ac:dyDescent="0.2">
      <c r="S7288" s="58">
        <v>4.0267254295646904</v>
      </c>
      <c r="T7288" s="58">
        <v>6.7850726017146394</v>
      </c>
      <c r="U7288" s="58">
        <v>3.9239388313586319</v>
      </c>
      <c r="V7288" s="58">
        <v>6.4148415434998967</v>
      </c>
      <c r="W7288" s="58">
        <v>0.77928350924885115</v>
      </c>
      <c r="X7288" s="58">
        <v>0.62450464624990454</v>
      </c>
      <c r="Y7288" s="58">
        <v>0.82269334589453569</v>
      </c>
      <c r="Z7288" s="58">
        <v>0.92741226564756463</v>
      </c>
    </row>
    <row r="7289" spans="19:26" x14ac:dyDescent="0.2">
      <c r="S7289" s="58">
        <v>5.0776556429458841</v>
      </c>
      <c r="T7289" s="58">
        <v>9.6152227365166016</v>
      </c>
      <c r="U7289" s="58">
        <v>5.1161105524845647</v>
      </c>
      <c r="V7289" s="58">
        <v>6.9651664875938444</v>
      </c>
      <c r="W7289" s="58">
        <v>0.72488337367275346</v>
      </c>
      <c r="X7289" s="58">
        <v>0.62430448792600035</v>
      </c>
      <c r="Y7289" s="58">
        <v>0.85704614733517415</v>
      </c>
      <c r="Z7289" s="58">
        <v>0.92453387987781521</v>
      </c>
    </row>
    <row r="7290" spans="19:26" x14ac:dyDescent="0.2">
      <c r="S7290" s="58">
        <v>3.6418239934540653</v>
      </c>
      <c r="T7290" s="58">
        <v>5.7108210622261595</v>
      </c>
      <c r="U7290" s="58">
        <v>2.958533531554278</v>
      </c>
      <c r="V7290" s="58">
        <v>4.5790100492579606</v>
      </c>
      <c r="W7290" s="58">
        <v>0.78555359641161004</v>
      </c>
      <c r="X7290" s="58">
        <v>0.66583701900919334</v>
      </c>
      <c r="Y7290" s="58">
        <v>0.82673921517967319</v>
      </c>
      <c r="Z7290" s="58">
        <v>0.94389449771667322</v>
      </c>
    </row>
    <row r="7291" spans="19:26" x14ac:dyDescent="0.2">
      <c r="S7291" s="58">
        <v>3.7936224733741519</v>
      </c>
      <c r="T7291" s="58">
        <v>6.2782169258073406</v>
      </c>
      <c r="U7291" s="58">
        <v>3.3730730839943699</v>
      </c>
      <c r="V7291" s="58">
        <v>6.0088115824810204</v>
      </c>
      <c r="W7291" s="58">
        <v>0.85560417529715671</v>
      </c>
      <c r="X7291" s="58">
        <v>0.67221593082783015</v>
      </c>
      <c r="Y7291" s="58">
        <v>0.84100748811069181</v>
      </c>
      <c r="Z7291" s="58">
        <v>0.92921444427447708</v>
      </c>
    </row>
    <row r="7292" spans="19:26" x14ac:dyDescent="0.2">
      <c r="S7292" s="58">
        <v>4.7842108551852203</v>
      </c>
      <c r="T7292" s="58">
        <v>9.3532561269497823</v>
      </c>
      <c r="U7292" s="58">
        <v>4.3630289227276249</v>
      </c>
      <c r="V7292" s="58">
        <v>9.1887995559035023</v>
      </c>
      <c r="W7292" s="58">
        <v>0.7738059787281959</v>
      </c>
      <c r="X7292" s="58">
        <v>0.69654165237036825</v>
      </c>
      <c r="Y7292" s="58">
        <v>0.82576120204072712</v>
      </c>
      <c r="Z7292" s="58">
        <v>0.91895584552445375</v>
      </c>
    </row>
    <row r="7293" spans="19:26" x14ac:dyDescent="0.2">
      <c r="S7293" s="58">
        <v>5.1224961379413161</v>
      </c>
      <c r="T7293" s="58">
        <v>9.7012240923311861</v>
      </c>
      <c r="U7293" s="58">
        <v>4.6197362784410982</v>
      </c>
      <c r="V7293" s="58">
        <v>10.06743076146776</v>
      </c>
      <c r="W7293" s="58">
        <v>0.73564065077910379</v>
      </c>
      <c r="X7293" s="58">
        <v>0.60102742239934703</v>
      </c>
      <c r="Y7293" s="58">
        <v>0.8761296623609377</v>
      </c>
      <c r="Z7293" s="58">
        <v>0.92270153057193272</v>
      </c>
    </row>
    <row r="7294" spans="19:26" x14ac:dyDescent="0.2">
      <c r="S7294" s="58">
        <v>4.4941567325838339</v>
      </c>
      <c r="T7294" s="58">
        <v>8.0915422650751605</v>
      </c>
      <c r="U7294" s="58">
        <v>4.1585063200856967</v>
      </c>
      <c r="V7294" s="58">
        <v>8.7339907145378906</v>
      </c>
      <c r="W7294" s="58">
        <v>0.76022775703263312</v>
      </c>
      <c r="X7294" s="58">
        <v>0.73594970938723814</v>
      </c>
      <c r="Y7294" s="58">
        <v>0.83448533889743526</v>
      </c>
      <c r="Z7294" s="58">
        <v>0.93544892517800515</v>
      </c>
    </row>
    <row r="7295" spans="19:26" x14ac:dyDescent="0.2">
      <c r="S7295" s="58">
        <v>2.9713598628943405</v>
      </c>
      <c r="T7295" s="58">
        <v>4.2167381753722744</v>
      </c>
      <c r="U7295" s="58">
        <v>2.2724314091543234</v>
      </c>
      <c r="V7295" s="58">
        <v>3.9413096950691666</v>
      </c>
      <c r="W7295" s="58">
        <v>0.80478184871000891</v>
      </c>
      <c r="X7295" s="58">
        <v>0.58481632772338343</v>
      </c>
      <c r="Y7295" s="58">
        <v>0.79793284301001088</v>
      </c>
      <c r="Z7295" s="58">
        <v>0.9418376864419391</v>
      </c>
    </row>
    <row r="7296" spans="19:26" x14ac:dyDescent="0.2">
      <c r="S7296" s="58">
        <v>3.2605684434764268</v>
      </c>
      <c r="T7296" s="58">
        <v>4.9433363436188804</v>
      </c>
      <c r="U7296" s="58">
        <v>4.132887195624412</v>
      </c>
      <c r="V7296" s="58">
        <v>6.2789710781749237</v>
      </c>
      <c r="W7296" s="58">
        <v>0.84460207051754299</v>
      </c>
      <c r="X7296" s="58">
        <v>0.60201810726345406</v>
      </c>
      <c r="Y7296" s="58">
        <v>0.80094274351397687</v>
      </c>
      <c r="Z7296" s="58">
        <v>0.92781262563575306</v>
      </c>
    </row>
    <row r="7297" spans="19:26" x14ac:dyDescent="0.2">
      <c r="S7297" s="58">
        <v>5.889469470806401</v>
      </c>
      <c r="T7297" s="58">
        <v>15.808198467207729</v>
      </c>
      <c r="U7297" s="58">
        <v>6.292204418172469</v>
      </c>
      <c r="V7297" s="58">
        <v>21.948707871870024</v>
      </c>
      <c r="W7297" s="58">
        <v>0.79066066264201573</v>
      </c>
      <c r="X7297" s="58">
        <v>0.62234701896907885</v>
      </c>
      <c r="Y7297" s="58">
        <v>0.82038972267690702</v>
      </c>
      <c r="Z7297" s="58">
        <v>0.89303162056930141</v>
      </c>
    </row>
    <row r="7298" spans="19:26" x14ac:dyDescent="0.2">
      <c r="S7298" s="58">
        <v>3.6642125691920708</v>
      </c>
      <c r="T7298" s="58">
        <v>5.869029275953447</v>
      </c>
      <c r="U7298" s="58">
        <v>3.7170219088264997</v>
      </c>
      <c r="V7298" s="58">
        <v>5.6305478459715239</v>
      </c>
      <c r="W7298" s="58">
        <v>0.81975222397801384</v>
      </c>
      <c r="X7298" s="58">
        <v>0.71389560265230811</v>
      </c>
      <c r="Y7298" s="58">
        <v>0.82606355421470934</v>
      </c>
      <c r="Z7298" s="58">
        <v>0.94100215392748232</v>
      </c>
    </row>
    <row r="7299" spans="19:26" x14ac:dyDescent="0.2">
      <c r="S7299" s="58">
        <v>4.3005549555551408</v>
      </c>
      <c r="T7299" s="58">
        <v>8.0795708571029508</v>
      </c>
      <c r="U7299" s="58">
        <v>4.2880438525348632</v>
      </c>
      <c r="V7299" s="58">
        <v>7.2236873109429194</v>
      </c>
      <c r="W7299" s="58">
        <v>0.7815960350476473</v>
      </c>
      <c r="X7299" s="58">
        <v>0.73555591603582104</v>
      </c>
      <c r="Y7299" s="58">
        <v>0.77355960282276026</v>
      </c>
      <c r="Z7299" s="58">
        <v>0.91774794077045108</v>
      </c>
    </row>
    <row r="7300" spans="19:26" x14ac:dyDescent="0.2">
      <c r="S7300" s="58">
        <v>3.9547241457411957</v>
      </c>
      <c r="T7300" s="58">
        <v>6.8150706715226024</v>
      </c>
      <c r="U7300" s="58">
        <v>3.6839564209563607</v>
      </c>
      <c r="V7300" s="58">
        <v>6.2248677149626985</v>
      </c>
      <c r="W7300" s="58">
        <v>0.77792248658729979</v>
      </c>
      <c r="X7300" s="58">
        <v>0.65089416489874541</v>
      </c>
      <c r="Y7300" s="58">
        <v>0.77923655770655742</v>
      </c>
      <c r="Z7300" s="58">
        <v>0.92054601396936797</v>
      </c>
    </row>
    <row r="7301" spans="19:26" x14ac:dyDescent="0.2">
      <c r="S7301" s="58">
        <v>3.7091784533733065</v>
      </c>
      <c r="T7301" s="58">
        <v>5.9523886822020655</v>
      </c>
      <c r="U7301" s="58">
        <v>3.6962577540350332</v>
      </c>
      <c r="V7301" s="58">
        <v>5.4102942475513505</v>
      </c>
      <c r="W7301" s="58">
        <v>0.76542594640754191</v>
      </c>
      <c r="X7301" s="58">
        <v>0.56163784690304086</v>
      </c>
      <c r="Y7301" s="58">
        <v>0.7958354202068767</v>
      </c>
      <c r="Z7301" s="58">
        <v>0.92354515415724847</v>
      </c>
    </row>
    <row r="7302" spans="19:26" x14ac:dyDescent="0.2">
      <c r="S7302" s="58">
        <v>3.8934116465724995</v>
      </c>
      <c r="T7302" s="58">
        <v>6.4272968311888725</v>
      </c>
      <c r="U7302" s="58">
        <v>3.88867908972039</v>
      </c>
      <c r="V7302" s="58">
        <v>6.0325607276866702</v>
      </c>
      <c r="W7302" s="58">
        <v>0.78873801390184994</v>
      </c>
      <c r="X7302" s="58">
        <v>0.62296915646332574</v>
      </c>
      <c r="Y7302" s="58">
        <v>0.82331956077232149</v>
      </c>
      <c r="Z7302" s="58">
        <v>0.92891699930981719</v>
      </c>
    </row>
    <row r="7303" spans="19:26" x14ac:dyDescent="0.2">
      <c r="S7303" s="58">
        <v>5.5877053166703767</v>
      </c>
      <c r="T7303" s="58">
        <v>12.316265486063081</v>
      </c>
      <c r="U7303" s="58">
        <v>6.0739920623076067</v>
      </c>
      <c r="V7303" s="58">
        <v>11.59081759322136</v>
      </c>
      <c r="W7303" s="58">
        <v>0.75589573734390392</v>
      </c>
      <c r="X7303" s="58">
        <v>0.78324737148337764</v>
      </c>
      <c r="Y7303" s="58">
        <v>0.85286622628321873</v>
      </c>
      <c r="Z7303" s="58">
        <v>0.91990224083319583</v>
      </c>
    </row>
    <row r="7304" spans="19:26" x14ac:dyDescent="0.2">
      <c r="S7304" s="58">
        <v>4.000170428927226</v>
      </c>
      <c r="T7304" s="58">
        <v>6.934067213261625</v>
      </c>
      <c r="U7304" s="58">
        <v>4.1988493786055647</v>
      </c>
      <c r="V7304" s="58">
        <v>6.7937379838206304</v>
      </c>
      <c r="W7304" s="58">
        <v>0.88603247340490765</v>
      </c>
      <c r="X7304" s="58">
        <v>0.66188609538994925</v>
      </c>
      <c r="Y7304" s="58">
        <v>0.85738528942155579</v>
      </c>
      <c r="Z7304" s="58">
        <v>0.92166243163707673</v>
      </c>
    </row>
    <row r="7305" spans="19:26" x14ac:dyDescent="0.2">
      <c r="S7305" s="58">
        <v>5.2756965139844336</v>
      </c>
      <c r="T7305" s="58">
        <v>10.670976805211886</v>
      </c>
      <c r="U7305" s="58">
        <v>5.5417011744223874</v>
      </c>
      <c r="V7305" s="58">
        <v>11.054057397282795</v>
      </c>
      <c r="W7305" s="58">
        <v>0.74246749172736271</v>
      </c>
      <c r="X7305" s="58">
        <v>0.61550781540548383</v>
      </c>
      <c r="Y7305" s="58">
        <v>0.85282631619045657</v>
      </c>
      <c r="Z7305" s="58">
        <v>0.91462669380198824</v>
      </c>
    </row>
    <row r="7306" spans="19:26" x14ac:dyDescent="0.2">
      <c r="S7306" s="58">
        <v>6.445765485949889</v>
      </c>
      <c r="T7306" s="58">
        <v>15.553187739580522</v>
      </c>
      <c r="U7306" s="58">
        <v>5.7505050324628213</v>
      </c>
      <c r="V7306" s="58">
        <v>11.193440362410389</v>
      </c>
      <c r="W7306" s="58">
        <v>0.68818863107158779</v>
      </c>
      <c r="X7306" s="58">
        <v>0.73262998208452679</v>
      </c>
      <c r="Y7306" s="58">
        <v>0.83770221676845524</v>
      </c>
      <c r="Z7306" s="58">
        <v>0.91412964162418575</v>
      </c>
    </row>
    <row r="7307" spans="19:26" x14ac:dyDescent="0.2">
      <c r="S7307" s="58">
        <v>3.278322465961601</v>
      </c>
      <c r="T7307" s="58">
        <v>4.9989333704122538</v>
      </c>
      <c r="U7307" s="58">
        <v>3.8098492433669251</v>
      </c>
      <c r="V7307" s="58">
        <v>5.803854037072437</v>
      </c>
      <c r="W7307" s="58">
        <v>0.86192044158622905</v>
      </c>
      <c r="X7307" s="58">
        <v>0.67627604627086946</v>
      </c>
      <c r="Y7307" s="58">
        <v>0.80739393762224121</v>
      </c>
      <c r="Z7307" s="58">
        <v>0.93519977129140852</v>
      </c>
    </row>
    <row r="7308" spans="19:26" x14ac:dyDescent="0.2">
      <c r="S7308" s="58">
        <v>4.1602641325582441</v>
      </c>
      <c r="T7308" s="58">
        <v>7.2033826718871783</v>
      </c>
      <c r="U7308" s="58">
        <v>4.2252826336036371</v>
      </c>
      <c r="V7308" s="58">
        <v>7.817721634392564</v>
      </c>
      <c r="W7308" s="58">
        <v>0.83049462505452398</v>
      </c>
      <c r="X7308" s="58">
        <v>0.63311991058694483</v>
      </c>
      <c r="Y7308" s="58">
        <v>0.86243746565259904</v>
      </c>
      <c r="Z7308" s="58">
        <v>0.92476109857723554</v>
      </c>
    </row>
    <row r="7309" spans="19:26" x14ac:dyDescent="0.2">
      <c r="S7309" s="58">
        <v>5.5060055495993296</v>
      </c>
      <c r="T7309" s="58">
        <v>12.201359336034411</v>
      </c>
      <c r="U7309" s="58">
        <v>6.0767739248826818</v>
      </c>
      <c r="V7309" s="58">
        <v>13.280450800713826</v>
      </c>
      <c r="W7309" s="58">
        <v>0.77054817789227181</v>
      </c>
      <c r="X7309" s="58">
        <v>0.71278610820373034</v>
      </c>
      <c r="Y7309" s="58">
        <v>0.85087317528153028</v>
      </c>
      <c r="Z7309" s="58">
        <v>0.91250144453864312</v>
      </c>
    </row>
    <row r="7310" spans="19:26" x14ac:dyDescent="0.2">
      <c r="S7310" s="58">
        <v>6.0164108084901509</v>
      </c>
      <c r="T7310" s="58">
        <v>16.747664518927287</v>
      </c>
      <c r="U7310" s="58">
        <v>5.915552352764065</v>
      </c>
      <c r="V7310" s="58">
        <v>15.238675718006094</v>
      </c>
      <c r="W7310" s="58">
        <v>0.76581854629902824</v>
      </c>
      <c r="X7310" s="58">
        <v>0.75249977554042802</v>
      </c>
      <c r="Y7310" s="58">
        <v>0.80260199232880858</v>
      </c>
      <c r="Z7310" s="58">
        <v>0.8978055014802685</v>
      </c>
    </row>
    <row r="7311" spans="19:26" x14ac:dyDescent="0.2">
      <c r="S7311" s="58">
        <v>4.2995541150420724</v>
      </c>
      <c r="T7311" s="58">
        <v>7.5702365133439304</v>
      </c>
      <c r="U7311" s="58">
        <v>4.3753074596170869</v>
      </c>
      <c r="V7311" s="58">
        <v>7.8504943867619001</v>
      </c>
      <c r="W7311" s="58">
        <v>0.83805053998659962</v>
      </c>
      <c r="X7311" s="58">
        <v>0.63435070210836253</v>
      </c>
      <c r="Y7311" s="58">
        <v>0.88289855960193009</v>
      </c>
      <c r="Z7311" s="58">
        <v>0.92463941512746817</v>
      </c>
    </row>
    <row r="7312" spans="19:26" x14ac:dyDescent="0.2">
      <c r="S7312" s="58">
        <v>4.190115662356126</v>
      </c>
      <c r="T7312" s="58">
        <v>7.0905547843176695</v>
      </c>
      <c r="U7312" s="58">
        <v>3.7265418255524567</v>
      </c>
      <c r="V7312" s="58">
        <v>6.0876229935218777</v>
      </c>
      <c r="W7312" s="58">
        <v>0.74055484160935081</v>
      </c>
      <c r="X7312" s="58">
        <v>0.57733566402489744</v>
      </c>
      <c r="Y7312" s="58">
        <v>0.82152243087843768</v>
      </c>
      <c r="Z7312" s="58">
        <v>0.92593254079317056</v>
      </c>
    </row>
    <row r="7313" spans="19:26" x14ac:dyDescent="0.2">
      <c r="S7313" s="58">
        <v>4.2261493022377197</v>
      </c>
      <c r="T7313" s="58">
        <v>7.0955967429020719</v>
      </c>
      <c r="U7313" s="58">
        <v>4.0086560633719976</v>
      </c>
      <c r="V7313" s="58">
        <v>6.7182801809855075</v>
      </c>
      <c r="W7313" s="58">
        <v>0.77917064756352672</v>
      </c>
      <c r="X7313" s="58">
        <v>0.57368944213203898</v>
      </c>
      <c r="Y7313" s="58">
        <v>0.87553044492356802</v>
      </c>
      <c r="Z7313" s="58">
        <v>0.92901413225876361</v>
      </c>
    </row>
    <row r="7314" spans="19:26" x14ac:dyDescent="0.2">
      <c r="S7314" s="58">
        <v>4.749484311460809</v>
      </c>
      <c r="T7314" s="58">
        <v>9.0788583233684506</v>
      </c>
      <c r="U7314" s="58">
        <v>4.4760482493543767</v>
      </c>
      <c r="V7314" s="58">
        <v>10.240036989581601</v>
      </c>
      <c r="W7314" s="58">
        <v>0.71730893618195013</v>
      </c>
      <c r="X7314" s="58">
        <v>0.6985345033073791</v>
      </c>
      <c r="Y7314" s="58">
        <v>0.7899344972031056</v>
      </c>
      <c r="Z7314" s="58">
        <v>0.92309334299902224</v>
      </c>
    </row>
    <row r="7315" spans="19:26" x14ac:dyDescent="0.2">
      <c r="S7315" s="58">
        <v>5.825251618265777</v>
      </c>
      <c r="T7315" s="58">
        <v>13.396507410564519</v>
      </c>
      <c r="U7315" s="58">
        <v>6.9089135631193059</v>
      </c>
      <c r="V7315" s="58">
        <v>16.025080844490844</v>
      </c>
      <c r="W7315" s="58">
        <v>0.67056671728264194</v>
      </c>
      <c r="X7315" s="58">
        <v>0.60188415595810529</v>
      </c>
      <c r="Y7315" s="58">
        <v>0.7766651935946427</v>
      </c>
      <c r="Z7315" s="58">
        <v>0.90370584019868316</v>
      </c>
    </row>
    <row r="7316" spans="19:26" x14ac:dyDescent="0.2">
      <c r="S7316" s="58">
        <v>4.2754541627877591</v>
      </c>
      <c r="T7316" s="58">
        <v>7.9325194440813434</v>
      </c>
      <c r="U7316" s="58">
        <v>4.362053924376923</v>
      </c>
      <c r="V7316" s="58">
        <v>8.9527822550696321</v>
      </c>
      <c r="W7316" s="58">
        <v>0.82198280705687454</v>
      </c>
      <c r="X7316" s="58">
        <v>0.70921837588459469</v>
      </c>
      <c r="Y7316" s="58">
        <v>0.80610565796904843</v>
      </c>
      <c r="Z7316" s="58">
        <v>0.91771808482615691</v>
      </c>
    </row>
    <row r="7317" spans="19:26" x14ac:dyDescent="0.2">
      <c r="S7317" s="58">
        <v>6.1153467709531482</v>
      </c>
      <c r="T7317" s="58">
        <v>15.321677021184492</v>
      </c>
      <c r="U7317" s="58">
        <v>5.5924566151670767</v>
      </c>
      <c r="V7317" s="58">
        <v>14.917091232096519</v>
      </c>
      <c r="W7317" s="58">
        <v>0.74157705344871405</v>
      </c>
      <c r="X7317" s="58">
        <v>0.65143108009192863</v>
      </c>
      <c r="Y7317" s="58">
        <v>0.83877543033286939</v>
      </c>
      <c r="Z7317" s="58">
        <v>0.90166749501522014</v>
      </c>
    </row>
    <row r="7318" spans="19:26" x14ac:dyDescent="0.2">
      <c r="S7318" s="58">
        <v>4.5855958863042536</v>
      </c>
      <c r="T7318" s="58">
        <v>9.2618724624656128</v>
      </c>
      <c r="U7318" s="58">
        <v>5.415293504748945</v>
      </c>
      <c r="V7318" s="58">
        <v>11.987311381690564</v>
      </c>
      <c r="W7318" s="58">
        <v>0.77869149941356974</v>
      </c>
      <c r="X7318" s="58">
        <v>0.74779270321947844</v>
      </c>
      <c r="Y7318" s="58">
        <v>0.76958305276837136</v>
      </c>
      <c r="Z7318" s="58">
        <v>0.91198672288075133</v>
      </c>
    </row>
    <row r="7319" spans="19:26" x14ac:dyDescent="0.2">
      <c r="S7319" s="58">
        <v>4.5896935539041293</v>
      </c>
      <c r="T7319" s="58">
        <v>8.7346710779527985</v>
      </c>
      <c r="U7319" s="58">
        <v>4.8777622504891722</v>
      </c>
      <c r="V7319" s="58">
        <v>9.4692201972861199</v>
      </c>
      <c r="W7319" s="58">
        <v>0.85990812848969611</v>
      </c>
      <c r="X7319" s="58">
        <v>0.74146687387976939</v>
      </c>
      <c r="Y7319" s="58">
        <v>0.87996214495093983</v>
      </c>
      <c r="Z7319" s="58">
        <v>0.92390617235605788</v>
      </c>
    </row>
    <row r="7320" spans="19:26" x14ac:dyDescent="0.2">
      <c r="S7320" s="58">
        <v>4.9903533333622896</v>
      </c>
      <c r="T7320" s="58">
        <v>9.2881110250323555</v>
      </c>
      <c r="U7320" s="58">
        <v>5.0673765091587919</v>
      </c>
      <c r="V7320" s="58">
        <v>9.4255986842560056</v>
      </c>
      <c r="W7320" s="58">
        <v>0.69479548270839953</v>
      </c>
      <c r="X7320" s="58">
        <v>0.71503871885733783</v>
      </c>
      <c r="Y7320" s="58">
        <v>0.82562121049491444</v>
      </c>
      <c r="Z7320" s="58">
        <v>0.93728258092945882</v>
      </c>
    </row>
    <row r="7321" spans="19:26" x14ac:dyDescent="0.2">
      <c r="S7321" s="58">
        <v>3.652470193752305</v>
      </c>
      <c r="T7321" s="58">
        <v>6.1564487578344878</v>
      </c>
      <c r="U7321" s="58">
        <v>3.3163151916253546</v>
      </c>
      <c r="V7321" s="58">
        <v>5.030805462189651</v>
      </c>
      <c r="W7321" s="58">
        <v>0.86324355073651748</v>
      </c>
      <c r="X7321" s="58">
        <v>0.70436259611575525</v>
      </c>
      <c r="Y7321" s="58">
        <v>0.77791114147218399</v>
      </c>
      <c r="Z7321" s="58">
        <v>0.91880110184215014</v>
      </c>
    </row>
    <row r="7322" spans="19:26" x14ac:dyDescent="0.2">
      <c r="S7322" s="58">
        <v>4.2654180635419943</v>
      </c>
      <c r="T7322" s="58">
        <v>7.559890962777251</v>
      </c>
      <c r="U7322" s="58">
        <v>3.9060302238009044</v>
      </c>
      <c r="V7322" s="58">
        <v>5.7622823050256509</v>
      </c>
      <c r="W7322" s="58">
        <v>0.82345711086105644</v>
      </c>
      <c r="X7322" s="58">
        <v>0.71276144244023887</v>
      </c>
      <c r="Y7322" s="58">
        <v>0.85420206959602074</v>
      </c>
      <c r="Z7322" s="58">
        <v>0.93000471020753106</v>
      </c>
    </row>
    <row r="7323" spans="19:26" x14ac:dyDescent="0.2">
      <c r="S7323" s="58">
        <v>4.5002109420629246</v>
      </c>
      <c r="T7323" s="58">
        <v>8.6576369637388613</v>
      </c>
      <c r="U7323" s="58">
        <v>4.6688290900902851</v>
      </c>
      <c r="V7323" s="58">
        <v>9.5542196447926901</v>
      </c>
      <c r="W7323" s="58">
        <v>0.78681068487742301</v>
      </c>
      <c r="X7323" s="58">
        <v>0.69247335261213117</v>
      </c>
      <c r="Y7323" s="58">
        <v>0.79611009037570513</v>
      </c>
      <c r="Z7323" s="58">
        <v>0.91491130699397383</v>
      </c>
    </row>
    <row r="7324" spans="19:26" x14ac:dyDescent="0.2">
      <c r="S7324" s="58">
        <v>5.6358891533073656</v>
      </c>
      <c r="T7324" s="58">
        <v>12.616735944363061</v>
      </c>
      <c r="U7324" s="58">
        <v>5.3721930756705705</v>
      </c>
      <c r="V7324" s="58">
        <v>11.900989830280107</v>
      </c>
      <c r="W7324" s="58">
        <v>0.76919234248994517</v>
      </c>
      <c r="X7324" s="58">
        <v>0.60145118633054329</v>
      </c>
      <c r="Y7324" s="58">
        <v>0.86265863636473594</v>
      </c>
      <c r="Z7324" s="58">
        <v>0.90455502708444757</v>
      </c>
    </row>
    <row r="7325" spans="19:26" x14ac:dyDescent="0.2">
      <c r="S7325" s="58">
        <v>6.566846693464349</v>
      </c>
      <c r="T7325" s="58">
        <v>22.240400301153677</v>
      </c>
      <c r="U7325" s="58">
        <v>7.1820885513967498</v>
      </c>
      <c r="V7325" s="58">
        <v>27.98194029956213</v>
      </c>
      <c r="W7325" s="58">
        <v>0.76946770995125224</v>
      </c>
      <c r="X7325" s="58">
        <v>0.69158977367678898</v>
      </c>
      <c r="Y7325" s="58">
        <v>0.80418293935908236</v>
      </c>
      <c r="Z7325" s="58">
        <v>0.888524082293074</v>
      </c>
    </row>
    <row r="7326" spans="19:26" x14ac:dyDescent="0.2">
      <c r="S7326" s="58">
        <v>5.4656655438560433</v>
      </c>
      <c r="T7326" s="58">
        <v>11.946888665513482</v>
      </c>
      <c r="U7326" s="58">
        <v>4.8931692411737666</v>
      </c>
      <c r="V7326" s="58">
        <v>7.9723722832579362</v>
      </c>
      <c r="W7326" s="58">
        <v>0.70435719717468537</v>
      </c>
      <c r="X7326" s="58">
        <v>0.67690083190343397</v>
      </c>
      <c r="Y7326" s="58">
        <v>0.79301576114137706</v>
      </c>
      <c r="Z7326" s="58">
        <v>0.91109710120035148</v>
      </c>
    </row>
    <row r="7327" spans="19:26" x14ac:dyDescent="0.2">
      <c r="S7327" s="58">
        <v>6.4964148634883836</v>
      </c>
      <c r="T7327" s="58">
        <v>26.559700892977762</v>
      </c>
      <c r="U7327" s="58">
        <v>7.2902228706587797</v>
      </c>
      <c r="V7327" s="58">
        <v>27.391856372666783</v>
      </c>
      <c r="W7327" s="58">
        <v>0.81676674363259982</v>
      </c>
      <c r="X7327" s="58">
        <v>0.68473914542271463</v>
      </c>
      <c r="Y7327" s="58">
        <v>0.78189123696646423</v>
      </c>
      <c r="Z7327" s="58">
        <v>0.88189128224943947</v>
      </c>
    </row>
    <row r="7328" spans="19:26" x14ac:dyDescent="0.2">
      <c r="S7328" s="58">
        <v>4.7618936430830798</v>
      </c>
      <c r="T7328" s="58">
        <v>9.8007113272654411</v>
      </c>
      <c r="U7328" s="58">
        <v>4.1587603398996711</v>
      </c>
      <c r="V7328" s="58">
        <v>8.9630666498865708</v>
      </c>
      <c r="W7328" s="58">
        <v>0.86573526442079596</v>
      </c>
      <c r="X7328" s="58">
        <v>0.56474932790325982</v>
      </c>
      <c r="Y7328" s="58">
        <v>0.84750654533253955</v>
      </c>
      <c r="Z7328" s="58">
        <v>0.89993914024490462</v>
      </c>
    </row>
    <row r="7329" spans="19:26" x14ac:dyDescent="0.2">
      <c r="S7329" s="58">
        <v>3.0899904108882872</v>
      </c>
      <c r="T7329" s="58">
        <v>4.3934058171606853</v>
      </c>
      <c r="U7329" s="58">
        <v>3.2857176168845066</v>
      </c>
      <c r="V7329" s="58">
        <v>4.2668856879569077</v>
      </c>
      <c r="W7329" s="58">
        <v>0.79698719871311952</v>
      </c>
      <c r="X7329" s="58">
        <v>0.52188899867858785</v>
      </c>
      <c r="Y7329" s="58">
        <v>0.83740939807184411</v>
      </c>
      <c r="Z7329" s="58">
        <v>0.9405592336315417</v>
      </c>
    </row>
    <row r="7330" spans="19:26" x14ac:dyDescent="0.2">
      <c r="S7330" s="58">
        <v>6.2134171166768448</v>
      </c>
      <c r="T7330" s="58">
        <v>15.121364880836346</v>
      </c>
      <c r="U7330" s="58">
        <v>5.5511083903259761</v>
      </c>
      <c r="V7330" s="58">
        <v>13.468789780852987</v>
      </c>
      <c r="W7330" s="58">
        <v>0.6825149994233406</v>
      </c>
      <c r="X7330" s="58">
        <v>0.74711232296870489</v>
      </c>
      <c r="Y7330" s="58">
        <v>0.8037556519345791</v>
      </c>
      <c r="Z7330" s="58">
        <v>0.91183389080711863</v>
      </c>
    </row>
    <row r="7331" spans="19:26" x14ac:dyDescent="0.2">
      <c r="S7331" s="58">
        <v>3.5799361857051331</v>
      </c>
      <c r="T7331" s="58">
        <v>5.8370277395433456</v>
      </c>
      <c r="U7331" s="58">
        <v>3.8173260286159394</v>
      </c>
      <c r="V7331" s="58">
        <v>5.9139321055748129</v>
      </c>
      <c r="W7331" s="58">
        <v>0.87309629376382458</v>
      </c>
      <c r="X7331" s="58">
        <v>0.67601399309285815</v>
      </c>
      <c r="Y7331" s="58">
        <v>0.80715255949884457</v>
      </c>
      <c r="Z7331" s="58">
        <v>0.92416353121581163</v>
      </c>
    </row>
    <row r="7332" spans="19:26" x14ac:dyDescent="0.2">
      <c r="S7332" s="58">
        <v>5.5344789908538816</v>
      </c>
      <c r="T7332" s="58">
        <v>13.001967799049952</v>
      </c>
      <c r="U7332" s="58">
        <v>5.3304338963399793</v>
      </c>
      <c r="V7332" s="58">
        <v>11.710559524483154</v>
      </c>
      <c r="W7332" s="58">
        <v>0.81518299959567364</v>
      </c>
      <c r="X7332" s="58">
        <v>0.6732382850014127</v>
      </c>
      <c r="Y7332" s="58">
        <v>0.85674504869440093</v>
      </c>
      <c r="Z7332" s="58">
        <v>0.9031619591807728</v>
      </c>
    </row>
    <row r="7333" spans="19:26" x14ac:dyDescent="0.2">
      <c r="S7333" s="58">
        <v>8.5123348407025681</v>
      </c>
      <c r="T7333" s="58">
        <v>114.05668795803308</v>
      </c>
      <c r="U7333" s="58">
        <v>9.1492468115837777</v>
      </c>
      <c r="V7333" s="58">
        <v>179.40109324307994</v>
      </c>
      <c r="W7333" s="58">
        <v>0.7893056833450991</v>
      </c>
      <c r="X7333" s="58">
        <v>0.70318515947762483</v>
      </c>
      <c r="Y7333" s="58">
        <v>0.81948592434376322</v>
      </c>
      <c r="Z7333" s="58">
        <v>0.8730214647255834</v>
      </c>
    </row>
    <row r="7334" spans="19:26" x14ac:dyDescent="0.2">
      <c r="S7334" s="58">
        <v>4.9921196184883492</v>
      </c>
      <c r="T7334" s="58">
        <v>9.5842903003916398</v>
      </c>
      <c r="U7334" s="58">
        <v>4.3231820742251976</v>
      </c>
      <c r="V7334" s="58">
        <v>7.199111582657415</v>
      </c>
      <c r="W7334" s="58">
        <v>0.75856637237732205</v>
      </c>
      <c r="X7334" s="58">
        <v>0.64853524516670968</v>
      </c>
      <c r="Y7334" s="58">
        <v>0.86494613756047845</v>
      </c>
      <c r="Z7334" s="58">
        <v>0.92254213180876543</v>
      </c>
    </row>
    <row r="7335" spans="19:26" x14ac:dyDescent="0.2">
      <c r="S7335" s="58">
        <v>3.634921341217372</v>
      </c>
      <c r="T7335" s="58">
        <v>5.5117269700651397</v>
      </c>
      <c r="U7335" s="58">
        <v>3.1528592434225855</v>
      </c>
      <c r="V7335" s="58">
        <v>4.9688315892108674</v>
      </c>
      <c r="W7335" s="58">
        <v>0.71557459100723619</v>
      </c>
      <c r="X7335" s="58">
        <v>0.6215997189557636</v>
      </c>
      <c r="Y7335" s="58">
        <v>0.81695496880847973</v>
      </c>
      <c r="Z7335" s="58">
        <v>0.95533794637405245</v>
      </c>
    </row>
    <row r="7336" spans="19:26" x14ac:dyDescent="0.2">
      <c r="S7336" s="58">
        <v>5.6286398295732525</v>
      </c>
      <c r="T7336" s="58">
        <v>12.202327815141439</v>
      </c>
      <c r="U7336" s="58">
        <v>6.1419973103794847</v>
      </c>
      <c r="V7336" s="58">
        <v>13.623629341312547</v>
      </c>
      <c r="W7336" s="58">
        <v>0.69790468246994697</v>
      </c>
      <c r="X7336" s="58">
        <v>0.69009925810599138</v>
      </c>
      <c r="Y7336" s="58">
        <v>0.81124548423839382</v>
      </c>
      <c r="Z7336" s="58">
        <v>0.91558704460327822</v>
      </c>
    </row>
    <row r="7337" spans="19:26" x14ac:dyDescent="0.2">
      <c r="S7337" s="58">
        <v>8.4896939357806183</v>
      </c>
      <c r="T7337" s="58">
        <v>43.349055990104887</v>
      </c>
      <c r="U7337" s="58">
        <v>9.0223626649976296</v>
      </c>
      <c r="V7337" s="58">
        <v>41.76437328519706</v>
      </c>
      <c r="W7337" s="58">
        <v>0.72838445358255355</v>
      </c>
      <c r="X7337" s="58">
        <v>0.66150056107330757</v>
      </c>
      <c r="Y7337" s="58">
        <v>0.85667049260105566</v>
      </c>
      <c r="Z7337" s="58">
        <v>0.88219500311587318</v>
      </c>
    </row>
    <row r="7338" spans="19:26" x14ac:dyDescent="0.2">
      <c r="S7338" s="58">
        <v>5.5898810004296742</v>
      </c>
      <c r="T7338" s="58">
        <v>12.042894716166108</v>
      </c>
      <c r="U7338" s="58">
        <v>6.0099193753461639</v>
      </c>
      <c r="V7338" s="58">
        <v>11.928999007295536</v>
      </c>
      <c r="W7338" s="58">
        <v>0.73007941346458283</v>
      </c>
      <c r="X7338" s="58">
        <v>0.66936498349631091</v>
      </c>
      <c r="Y7338" s="58">
        <v>0.84246366015788576</v>
      </c>
      <c r="Z7338" s="58">
        <v>0.91424329823152528</v>
      </c>
    </row>
    <row r="7339" spans="19:26" x14ac:dyDescent="0.2">
      <c r="S7339" s="58">
        <v>3.4136922196342914</v>
      </c>
      <c r="T7339" s="58">
        <v>5.2149077818798304</v>
      </c>
      <c r="U7339" s="58">
        <v>3.3113827781777698</v>
      </c>
      <c r="V7339" s="58">
        <v>4.4336279807730783</v>
      </c>
      <c r="W7339" s="58">
        <v>0.75875358564945605</v>
      </c>
      <c r="X7339" s="58">
        <v>0.63322939864984096</v>
      </c>
      <c r="Y7339" s="58">
        <v>0.78114176633893084</v>
      </c>
      <c r="Z7339" s="58">
        <v>0.93857744284868294</v>
      </c>
    </row>
    <row r="7340" spans="19:26" x14ac:dyDescent="0.2">
      <c r="S7340" s="58">
        <v>3.3380158857789564</v>
      </c>
      <c r="T7340" s="58">
        <v>5.1427866380076992</v>
      </c>
      <c r="U7340" s="58">
        <v>2.9872977371822254</v>
      </c>
      <c r="V7340" s="58">
        <v>5.2589111965748261</v>
      </c>
      <c r="W7340" s="58">
        <v>0.83378011257257223</v>
      </c>
      <c r="X7340" s="58">
        <v>0.64611223100748882</v>
      </c>
      <c r="Y7340" s="58">
        <v>0.79336478956872458</v>
      </c>
      <c r="Z7340" s="58">
        <v>0.93057644255687166</v>
      </c>
    </row>
    <row r="7341" spans="19:26" x14ac:dyDescent="0.2">
      <c r="S7341" s="58">
        <v>4.8755240144910168</v>
      </c>
      <c r="T7341" s="58">
        <v>8.7591776385372544</v>
      </c>
      <c r="U7341" s="58">
        <v>5.0351221498769112</v>
      </c>
      <c r="V7341" s="58">
        <v>9.1627666387645004</v>
      </c>
      <c r="W7341" s="58">
        <v>0.68023142098666745</v>
      </c>
      <c r="X7341" s="58">
        <v>0.75011431399766082</v>
      </c>
      <c r="Y7341" s="58">
        <v>0.82232877675514282</v>
      </c>
      <c r="Z7341" s="58">
        <v>0.94948225934839225</v>
      </c>
    </row>
    <row r="7342" spans="19:26" x14ac:dyDescent="0.2">
      <c r="S7342" s="58">
        <v>5.6897075399440151</v>
      </c>
      <c r="T7342" s="58">
        <v>15.67248035467537</v>
      </c>
      <c r="U7342" s="58">
        <v>5.4791642957449822</v>
      </c>
      <c r="V7342" s="58">
        <v>11.815869124059706</v>
      </c>
      <c r="W7342" s="58">
        <v>0.80679180129523498</v>
      </c>
      <c r="X7342" s="58">
        <v>0.69273286824983837</v>
      </c>
      <c r="Y7342" s="58">
        <v>0.79374965389199914</v>
      </c>
      <c r="Z7342" s="58">
        <v>0.89281886859748794</v>
      </c>
    </row>
    <row r="7343" spans="19:26" x14ac:dyDescent="0.2">
      <c r="S7343" s="58">
        <v>4.8960897809851209</v>
      </c>
      <c r="T7343" s="58">
        <v>9.6341429215062995</v>
      </c>
      <c r="U7343" s="58">
        <v>5.3506358100238538</v>
      </c>
      <c r="V7343" s="58">
        <v>11.094011787838227</v>
      </c>
      <c r="W7343" s="58">
        <v>0.78043494403531699</v>
      </c>
      <c r="X7343" s="58">
        <v>0.63539427203486432</v>
      </c>
      <c r="Y7343" s="58">
        <v>0.84627919135268703</v>
      </c>
      <c r="Z7343" s="58">
        <v>0.91463078714908286</v>
      </c>
    </row>
    <row r="7344" spans="19:26" x14ac:dyDescent="0.2">
      <c r="S7344" s="58">
        <v>4.4265846775020572</v>
      </c>
      <c r="T7344" s="58">
        <v>7.7878339105049985</v>
      </c>
      <c r="U7344" s="58">
        <v>4.6044311429344722</v>
      </c>
      <c r="V7344" s="58">
        <v>9.3833323641603155</v>
      </c>
      <c r="W7344" s="58">
        <v>0.77425519767235185</v>
      </c>
      <c r="X7344" s="58">
        <v>0.55088039502401176</v>
      </c>
      <c r="Y7344" s="58">
        <v>0.8581145933956984</v>
      </c>
      <c r="Z7344" s="58">
        <v>0.91880572187808296</v>
      </c>
    </row>
    <row r="7345" spans="19:26" x14ac:dyDescent="0.2">
      <c r="S7345" s="58">
        <v>4.397287351715212</v>
      </c>
      <c r="T7345" s="58">
        <v>8.5044783867254132</v>
      </c>
      <c r="U7345" s="58">
        <v>3.8150332175234909</v>
      </c>
      <c r="V7345" s="58">
        <v>8.2819475401749241</v>
      </c>
      <c r="W7345" s="58">
        <v>0.80860617193169237</v>
      </c>
      <c r="X7345" s="58">
        <v>0.78444781039026201</v>
      </c>
      <c r="Y7345" s="58">
        <v>0.78609976693260986</v>
      </c>
      <c r="Z7345" s="58">
        <v>0.91799736890705264</v>
      </c>
    </row>
    <row r="7346" spans="19:26" x14ac:dyDescent="0.2">
      <c r="S7346" s="58">
        <v>4.9893459461274157</v>
      </c>
      <c r="T7346" s="58">
        <v>10.091208241054519</v>
      </c>
      <c r="U7346" s="58">
        <v>4.8476536501538581</v>
      </c>
      <c r="V7346" s="58">
        <v>8.9924744389891931</v>
      </c>
      <c r="W7346" s="58">
        <v>0.75454999497818209</v>
      </c>
      <c r="X7346" s="58">
        <v>0.72754309793526495</v>
      </c>
      <c r="Y7346" s="58">
        <v>0.81845261782319212</v>
      </c>
      <c r="Z7346" s="58">
        <v>0.91947539369824649</v>
      </c>
    </row>
    <row r="7347" spans="19:26" x14ac:dyDescent="0.2">
      <c r="S7347" s="58">
        <v>5.5128339825928201</v>
      </c>
      <c r="T7347" s="58">
        <v>11.517365336499095</v>
      </c>
      <c r="U7347" s="58">
        <v>5.4903816016749207</v>
      </c>
      <c r="V7347" s="58">
        <v>9.6703668525806847</v>
      </c>
      <c r="W7347" s="58">
        <v>0.74450873005935148</v>
      </c>
      <c r="X7347" s="58">
        <v>0.58874590792428416</v>
      </c>
      <c r="Y7347" s="58">
        <v>0.86713744208719179</v>
      </c>
      <c r="Z7347" s="58">
        <v>0.91058869428100864</v>
      </c>
    </row>
    <row r="7348" spans="19:26" x14ac:dyDescent="0.2">
      <c r="S7348" s="58">
        <v>3.4149545415299274</v>
      </c>
      <c r="T7348" s="58">
        <v>5.1571334640969573</v>
      </c>
      <c r="U7348" s="58">
        <v>3.1357810194822036</v>
      </c>
      <c r="V7348" s="58">
        <v>4.5528573465810727</v>
      </c>
      <c r="W7348" s="58">
        <v>0.83967095618060472</v>
      </c>
      <c r="X7348" s="58">
        <v>0.59581177789458728</v>
      </c>
      <c r="Y7348" s="58">
        <v>0.86306686562676649</v>
      </c>
      <c r="Z7348" s="58">
        <v>0.93952433188566931</v>
      </c>
    </row>
    <row r="7349" spans="19:26" x14ac:dyDescent="0.2">
      <c r="S7349" s="58">
        <v>7.5706127540189074</v>
      </c>
      <c r="T7349" s="58">
        <v>30.331469901829159</v>
      </c>
      <c r="U7349" s="58">
        <v>6.4056939576490368</v>
      </c>
      <c r="V7349" s="58">
        <v>24.260089920638467</v>
      </c>
      <c r="W7349" s="58">
        <v>0.75144071475583119</v>
      </c>
      <c r="X7349" s="58">
        <v>0.70224472346159894</v>
      </c>
      <c r="Y7349" s="58">
        <v>0.84732763188712379</v>
      </c>
      <c r="Z7349" s="58">
        <v>0.88713300150328844</v>
      </c>
    </row>
    <row r="7350" spans="19:26" x14ac:dyDescent="0.2">
      <c r="S7350" s="58">
        <v>4.612639276419829</v>
      </c>
      <c r="T7350" s="58">
        <v>8.7526754090866934</v>
      </c>
      <c r="U7350" s="58">
        <v>5.1233860191160892</v>
      </c>
      <c r="V7350" s="58">
        <v>8.0115126534890617</v>
      </c>
      <c r="W7350" s="58">
        <v>0.78967478331043939</v>
      </c>
      <c r="X7350" s="58">
        <v>0.63032528938625487</v>
      </c>
      <c r="Y7350" s="58">
        <v>0.83216754909559865</v>
      </c>
      <c r="Z7350" s="58">
        <v>0.91504264730918783</v>
      </c>
    </row>
    <row r="7351" spans="19:26" x14ac:dyDescent="0.2">
      <c r="S7351" s="58">
        <v>5.149645264439572</v>
      </c>
      <c r="T7351" s="58">
        <v>12.721291942630009</v>
      </c>
      <c r="U7351" s="58">
        <v>4.6986229590719431</v>
      </c>
      <c r="V7351" s="58">
        <v>13.196641759916748</v>
      </c>
      <c r="W7351" s="58">
        <v>0.86415062472665027</v>
      </c>
      <c r="X7351" s="58">
        <v>0.72890589323204846</v>
      </c>
      <c r="Y7351" s="58">
        <v>0.79670498440919302</v>
      </c>
      <c r="Z7351" s="58">
        <v>0.89626929188811455</v>
      </c>
    </row>
    <row r="7352" spans="19:26" x14ac:dyDescent="0.2">
      <c r="S7352" s="58">
        <v>5.5997812587829019</v>
      </c>
      <c r="T7352" s="58">
        <v>13.465287783631707</v>
      </c>
      <c r="U7352" s="58">
        <v>5.0290485514882963</v>
      </c>
      <c r="V7352" s="58">
        <v>12.608085626699124</v>
      </c>
      <c r="W7352" s="58">
        <v>0.77439341542756701</v>
      </c>
      <c r="X7352" s="58">
        <v>0.58713600713654224</v>
      </c>
      <c r="Y7352" s="58">
        <v>0.82033389089659803</v>
      </c>
      <c r="Z7352" s="58">
        <v>0.89645531998299255</v>
      </c>
    </row>
    <row r="7353" spans="19:26" x14ac:dyDescent="0.2">
      <c r="S7353" s="58">
        <v>5.2254500134662738</v>
      </c>
      <c r="T7353" s="58">
        <v>11.216659538105274</v>
      </c>
      <c r="U7353" s="58">
        <v>5.348359285333891</v>
      </c>
      <c r="V7353" s="58">
        <v>14.829351551947157</v>
      </c>
      <c r="W7353" s="58">
        <v>0.71605693106898838</v>
      </c>
      <c r="X7353" s="58">
        <v>0.64688355097377759</v>
      </c>
      <c r="Y7353" s="58">
        <v>0.78258260743900365</v>
      </c>
      <c r="Z7353" s="58">
        <v>0.90778007066378141</v>
      </c>
    </row>
    <row r="7354" spans="19:26" x14ac:dyDescent="0.2">
      <c r="S7354" s="58">
        <v>5.3957533589026356</v>
      </c>
      <c r="T7354" s="58">
        <v>11.666020400030106</v>
      </c>
      <c r="U7354" s="58">
        <v>5.5396944171460394</v>
      </c>
      <c r="V7354" s="58">
        <v>9.7794348664493658</v>
      </c>
      <c r="W7354" s="58">
        <v>0.74891971661447854</v>
      </c>
      <c r="X7354" s="58">
        <v>0.57089372289437712</v>
      </c>
      <c r="Y7354" s="58">
        <v>0.83062882822269868</v>
      </c>
      <c r="Z7354" s="58">
        <v>0.90336581565528151</v>
      </c>
    </row>
    <row r="7355" spans="19:26" x14ac:dyDescent="0.2">
      <c r="S7355" s="58">
        <v>3.366299851612458</v>
      </c>
      <c r="T7355" s="58">
        <v>5.1995224735305312</v>
      </c>
      <c r="U7355" s="58">
        <v>3.5459577317767406</v>
      </c>
      <c r="V7355" s="58">
        <v>4.8853935158351245</v>
      </c>
      <c r="W7355" s="58">
        <v>0.83909255208135158</v>
      </c>
      <c r="X7355" s="58">
        <v>0.64413866038731216</v>
      </c>
      <c r="Y7355" s="58">
        <v>0.8020989383646937</v>
      </c>
      <c r="Z7355" s="58">
        <v>0.93104586674105128</v>
      </c>
    </row>
    <row r="7356" spans="19:26" x14ac:dyDescent="0.2">
      <c r="S7356" s="58">
        <v>4.6929701606445473</v>
      </c>
      <c r="T7356" s="58">
        <v>8.626910279839489</v>
      </c>
      <c r="U7356" s="58">
        <v>4.3586371683427902</v>
      </c>
      <c r="V7356" s="58">
        <v>7.8704085781817827</v>
      </c>
      <c r="W7356" s="58">
        <v>0.75261430255103057</v>
      </c>
      <c r="X7356" s="58">
        <v>0.67299329670395425</v>
      </c>
      <c r="Y7356" s="58">
        <v>0.84529715501935854</v>
      </c>
      <c r="Z7356" s="58">
        <v>0.92845455160930968</v>
      </c>
    </row>
    <row r="7357" spans="19:26" x14ac:dyDescent="0.2">
      <c r="S7357" s="58">
        <v>5.0910976851650478</v>
      </c>
      <c r="T7357" s="58">
        <v>10.865769862080782</v>
      </c>
      <c r="U7357" s="58">
        <v>5.3889945567347501</v>
      </c>
      <c r="V7357" s="58">
        <v>15.826282056875391</v>
      </c>
      <c r="W7357" s="58">
        <v>0.80493090264956091</v>
      </c>
      <c r="X7357" s="58">
        <v>0.65639410925916053</v>
      </c>
      <c r="Y7357" s="58">
        <v>0.83783566141416288</v>
      </c>
      <c r="Z7357" s="58">
        <v>0.90716367252773</v>
      </c>
    </row>
    <row r="7358" spans="19:26" x14ac:dyDescent="0.2">
      <c r="S7358" s="58">
        <v>6.3429261002911028</v>
      </c>
      <c r="T7358" s="58">
        <v>15.029788382600758</v>
      </c>
      <c r="U7358" s="58">
        <v>6.4419425992617239</v>
      </c>
      <c r="V7358" s="58">
        <v>14.141236418473859</v>
      </c>
      <c r="W7358" s="58">
        <v>0.67850919858101122</v>
      </c>
      <c r="X7358" s="58">
        <v>0.71327311989839071</v>
      </c>
      <c r="Y7358" s="58">
        <v>0.82436125712567954</v>
      </c>
      <c r="Z7358" s="58">
        <v>0.91385150973172202</v>
      </c>
    </row>
    <row r="7359" spans="19:26" x14ac:dyDescent="0.2">
      <c r="S7359" s="58">
        <v>4.8247071222124562</v>
      </c>
      <c r="T7359" s="58">
        <v>9.4075133734860987</v>
      </c>
      <c r="U7359" s="58">
        <v>4.6769103335833275</v>
      </c>
      <c r="V7359" s="58">
        <v>9.7765578591270561</v>
      </c>
      <c r="W7359" s="58">
        <v>0.71467326923239771</v>
      </c>
      <c r="X7359" s="58">
        <v>0.56750408389527418</v>
      </c>
      <c r="Y7359" s="58">
        <v>0.78490924699166087</v>
      </c>
      <c r="Z7359" s="58">
        <v>0.90872421206890763</v>
      </c>
    </row>
    <row r="7360" spans="19:26" x14ac:dyDescent="0.2">
      <c r="S7360" s="58">
        <v>3.182737274524285</v>
      </c>
      <c r="T7360" s="58">
        <v>4.7206493082816197</v>
      </c>
      <c r="U7360" s="58">
        <v>3.8638259881091628</v>
      </c>
      <c r="V7360" s="58">
        <v>5.3948778623713993</v>
      </c>
      <c r="W7360" s="58">
        <v>0.82146558596079666</v>
      </c>
      <c r="X7360" s="58">
        <v>0.52596315536273741</v>
      </c>
      <c r="Y7360" s="58">
        <v>0.79916215883208508</v>
      </c>
      <c r="Z7360" s="58">
        <v>0.92343527865826514</v>
      </c>
    </row>
    <row r="7361" spans="19:26" x14ac:dyDescent="0.2">
      <c r="S7361" s="58">
        <v>3.969502571781363</v>
      </c>
      <c r="T7361" s="58">
        <v>6.7301093796414646</v>
      </c>
      <c r="U7361" s="58">
        <v>4.4561656187108163</v>
      </c>
      <c r="V7361" s="58">
        <v>7.7452692819289837</v>
      </c>
      <c r="W7361" s="58">
        <v>0.81051734460765335</v>
      </c>
      <c r="X7361" s="58">
        <v>0.76564461654415894</v>
      </c>
      <c r="Y7361" s="58">
        <v>0.82469694242109626</v>
      </c>
      <c r="Z7361" s="58">
        <v>0.93874150847050497</v>
      </c>
    </row>
    <row r="7362" spans="19:26" x14ac:dyDescent="0.2">
      <c r="S7362" s="58">
        <v>7.1811478079595839</v>
      </c>
      <c r="T7362" s="58">
        <v>27.616435389760703</v>
      </c>
      <c r="U7362" s="58">
        <v>7.2178791847579999</v>
      </c>
      <c r="V7362" s="58">
        <v>23.538169528307805</v>
      </c>
      <c r="W7362" s="58">
        <v>0.79483856113140827</v>
      </c>
      <c r="X7362" s="58">
        <v>0.68489068692658583</v>
      </c>
      <c r="Y7362" s="58">
        <v>0.85715349426468102</v>
      </c>
      <c r="Z7362" s="58">
        <v>0.8864903716320075</v>
      </c>
    </row>
    <row r="7363" spans="19:26" x14ac:dyDescent="0.2">
      <c r="S7363" s="58">
        <v>6.5783915373892992</v>
      </c>
      <c r="T7363" s="58">
        <v>23.750163140154058</v>
      </c>
      <c r="U7363" s="58">
        <v>6.492288140186492</v>
      </c>
      <c r="V7363" s="58">
        <v>26.441750013923432</v>
      </c>
      <c r="W7363" s="58">
        <v>0.84163873316750237</v>
      </c>
      <c r="X7363" s="58">
        <v>0.5689984624389911</v>
      </c>
      <c r="Y7363" s="58">
        <v>0.84047698727331399</v>
      </c>
      <c r="Z7363" s="58">
        <v>0.8824422894451911</v>
      </c>
    </row>
    <row r="7364" spans="19:26" x14ac:dyDescent="0.2">
      <c r="S7364" s="58">
        <v>6.8846513431576142</v>
      </c>
      <c r="T7364" s="58">
        <v>18.314126603381197</v>
      </c>
      <c r="U7364" s="58">
        <v>6.6237999457649837</v>
      </c>
      <c r="V7364" s="58">
        <v>15.203514266635807</v>
      </c>
      <c r="W7364" s="58">
        <v>0.68028532975038791</v>
      </c>
      <c r="X7364" s="58">
        <v>0.70110207314983031</v>
      </c>
      <c r="Y7364" s="58">
        <v>0.83039667495507219</v>
      </c>
      <c r="Z7364" s="58">
        <v>0.90559956731516977</v>
      </c>
    </row>
    <row r="7365" spans="19:26" x14ac:dyDescent="0.2">
      <c r="S7365" s="58">
        <v>4.2189428210195219</v>
      </c>
      <c r="T7365" s="58">
        <v>8.0884447162085173</v>
      </c>
      <c r="U7365" s="58">
        <v>4.4327821899740982</v>
      </c>
      <c r="V7365" s="58">
        <v>10.710594676860969</v>
      </c>
      <c r="W7365" s="58">
        <v>0.83294192500612951</v>
      </c>
      <c r="X7365" s="58">
        <v>0.79114912946858174</v>
      </c>
      <c r="Y7365" s="58">
        <v>0.77055540839133463</v>
      </c>
      <c r="Z7365" s="58">
        <v>0.91451144882097113</v>
      </c>
    </row>
    <row r="7366" spans="19:26" x14ac:dyDescent="0.2">
      <c r="S7366" s="58">
        <v>3.1497678942131997</v>
      </c>
      <c r="T7366" s="58">
        <v>4.4865876632576347</v>
      </c>
      <c r="U7366" s="58">
        <v>3.0847538463898281</v>
      </c>
      <c r="V7366" s="58">
        <v>4.186280317878154</v>
      </c>
      <c r="W7366" s="58">
        <v>0.7824704654938559</v>
      </c>
      <c r="X7366" s="58">
        <v>0.53535671253334516</v>
      </c>
      <c r="Y7366" s="58">
        <v>0.84524634366634077</v>
      </c>
      <c r="Z7366" s="58">
        <v>0.94668788735198972</v>
      </c>
    </row>
    <row r="7367" spans="19:26" x14ac:dyDescent="0.2">
      <c r="S7367" s="58">
        <v>7.9009638045234931</v>
      </c>
      <c r="T7367" s="58">
        <v>31.991768048074334</v>
      </c>
      <c r="U7367" s="58">
        <v>8.1931132135070772</v>
      </c>
      <c r="V7367" s="58">
        <v>35.695665004631607</v>
      </c>
      <c r="W7367" s="58">
        <v>0.74632642306494779</v>
      </c>
      <c r="X7367" s="58">
        <v>0.60508886285296315</v>
      </c>
      <c r="Y7367" s="58">
        <v>0.87066876666408233</v>
      </c>
      <c r="Z7367" s="58">
        <v>0.88469265006507647</v>
      </c>
    </row>
    <row r="7368" spans="19:26" x14ac:dyDescent="0.2">
      <c r="S7368" s="58">
        <v>4.6875981441907024</v>
      </c>
      <c r="T7368" s="58">
        <v>8.6607349747744351</v>
      </c>
      <c r="U7368" s="58">
        <v>4.9727590807345665</v>
      </c>
      <c r="V7368" s="58">
        <v>10.265793415943049</v>
      </c>
      <c r="W7368" s="58">
        <v>0.74204317284009735</v>
      </c>
      <c r="X7368" s="58">
        <v>0.67215613735598523</v>
      </c>
      <c r="Y7368" s="58">
        <v>0.8296817100654752</v>
      </c>
      <c r="Z7368" s="58">
        <v>0.92694465283022043</v>
      </c>
    </row>
    <row r="7369" spans="19:26" x14ac:dyDescent="0.2">
      <c r="S7369" s="58">
        <v>4.5539202908227434</v>
      </c>
      <c r="T7369" s="58">
        <v>8.2953579094358254</v>
      </c>
      <c r="U7369" s="58">
        <v>4.5336424738997598</v>
      </c>
      <c r="V7369" s="58">
        <v>7.6848962950927078</v>
      </c>
      <c r="W7369" s="58">
        <v>0.80072976359360648</v>
      </c>
      <c r="X7369" s="58">
        <v>0.67522188563259211</v>
      </c>
      <c r="Y7369" s="58">
        <v>0.87050456447394797</v>
      </c>
      <c r="Z7369" s="58">
        <v>0.92735466426233626</v>
      </c>
    </row>
    <row r="7370" spans="19:26" x14ac:dyDescent="0.2">
      <c r="S7370" s="58">
        <v>3.1681824773844212</v>
      </c>
      <c r="T7370" s="58">
        <v>4.7327979802592823</v>
      </c>
      <c r="U7370" s="58">
        <v>3.6808670664424747</v>
      </c>
      <c r="V7370" s="58">
        <v>4.513886162258415</v>
      </c>
      <c r="W7370" s="58">
        <v>0.84286583925594005</v>
      </c>
      <c r="X7370" s="58">
        <v>0.61476329477946501</v>
      </c>
      <c r="Y7370" s="58">
        <v>0.79298032242706729</v>
      </c>
      <c r="Z7370" s="58">
        <v>0.93030672496393396</v>
      </c>
    </row>
    <row r="7371" spans="19:26" x14ac:dyDescent="0.2">
      <c r="S7371" s="58">
        <v>6.2160986529818061</v>
      </c>
      <c r="T7371" s="58">
        <v>14.743835359167198</v>
      </c>
      <c r="U7371" s="58">
        <v>5.8179278097133027</v>
      </c>
      <c r="V7371" s="58">
        <v>12.230235446140316</v>
      </c>
      <c r="W7371" s="58">
        <v>0.73177358165353246</v>
      </c>
      <c r="X7371" s="58">
        <v>0.69039948129879791</v>
      </c>
      <c r="Y7371" s="58">
        <v>0.8693418255953389</v>
      </c>
      <c r="Z7371" s="58">
        <v>0.91075450647003264</v>
      </c>
    </row>
    <row r="7372" spans="19:26" x14ac:dyDescent="0.2">
      <c r="S7372" s="58">
        <v>3.9396975330443254</v>
      </c>
      <c r="T7372" s="58">
        <v>6.4831063137843667</v>
      </c>
      <c r="U7372" s="58">
        <v>4.4037142891747054</v>
      </c>
      <c r="V7372" s="58">
        <v>6.1993729821967936</v>
      </c>
      <c r="W7372" s="58">
        <v>0.75184276823859209</v>
      </c>
      <c r="X7372" s="58">
        <v>0.7507831794120472</v>
      </c>
      <c r="Y7372" s="58">
        <v>0.80912173276335186</v>
      </c>
      <c r="Z7372" s="58">
        <v>0.94833341358749124</v>
      </c>
    </row>
    <row r="7373" spans="19:26" x14ac:dyDescent="0.2">
      <c r="S7373" s="58">
        <v>4.1837329865380379</v>
      </c>
      <c r="T7373" s="58">
        <v>7.1228305761899966</v>
      </c>
      <c r="U7373" s="58">
        <v>3.8438820596382524</v>
      </c>
      <c r="V7373" s="58">
        <v>7.3283916178464628</v>
      </c>
      <c r="W7373" s="58">
        <v>0.72779954346989884</v>
      </c>
      <c r="X7373" s="58">
        <v>0.65299407191509151</v>
      </c>
      <c r="Y7373" s="58">
        <v>0.80219239033375389</v>
      </c>
      <c r="Z7373" s="58">
        <v>0.93322041078795248</v>
      </c>
    </row>
    <row r="7374" spans="19:26" x14ac:dyDescent="0.2">
      <c r="S7374" s="58">
        <v>7.1378019221160773</v>
      </c>
      <c r="T7374" s="58">
        <v>34.167915185025684</v>
      </c>
      <c r="U7374" s="58">
        <v>7.4089292545313574</v>
      </c>
      <c r="V7374" s="58">
        <v>44.371240595002782</v>
      </c>
      <c r="W7374" s="58">
        <v>0.79751575125801788</v>
      </c>
      <c r="X7374" s="58">
        <v>0.56520655730828739</v>
      </c>
      <c r="Y7374" s="58">
        <v>0.80654906507550694</v>
      </c>
      <c r="Z7374" s="58">
        <v>0.87823649404895121</v>
      </c>
    </row>
    <row r="7375" spans="19:26" x14ac:dyDescent="0.2">
      <c r="S7375" s="58">
        <v>6.8930244156883846</v>
      </c>
      <c r="T7375" s="58">
        <v>19.664777217830018</v>
      </c>
      <c r="U7375" s="58">
        <v>7.1944907863753391</v>
      </c>
      <c r="V7375" s="58">
        <v>16.938010002405971</v>
      </c>
      <c r="W7375" s="58">
        <v>0.70697806381383299</v>
      </c>
      <c r="X7375" s="58">
        <v>0.76259895624556306</v>
      </c>
      <c r="Y7375" s="58">
        <v>0.83528682139925015</v>
      </c>
      <c r="Z7375" s="58">
        <v>0.90352669542330044</v>
      </c>
    </row>
    <row r="7376" spans="19:26" x14ac:dyDescent="0.2">
      <c r="S7376" s="58">
        <v>8.4097765207735993</v>
      </c>
      <c r="T7376" s="58">
        <v>83.058572309312055</v>
      </c>
      <c r="U7376" s="58">
        <v>8.6368106671491969</v>
      </c>
      <c r="V7376" s="58">
        <v>103.210287820776</v>
      </c>
      <c r="W7376" s="58">
        <v>0.78057584834806293</v>
      </c>
      <c r="X7376" s="58">
        <v>0.50730659212366647</v>
      </c>
      <c r="Y7376" s="58">
        <v>0.8237551998911975</v>
      </c>
      <c r="Z7376" s="58">
        <v>0.87279683242119988</v>
      </c>
    </row>
    <row r="7377" spans="19:26" x14ac:dyDescent="0.2">
      <c r="S7377" s="58">
        <v>4.6664915670205245</v>
      </c>
      <c r="T7377" s="58">
        <v>9.6717337968181205</v>
      </c>
      <c r="U7377" s="58">
        <v>4.6076212964351706</v>
      </c>
      <c r="V7377" s="58">
        <v>9.0176398669814315</v>
      </c>
      <c r="W7377" s="58">
        <v>0.87237775525534123</v>
      </c>
      <c r="X7377" s="58">
        <v>0.61370795487621543</v>
      </c>
      <c r="Y7377" s="58">
        <v>0.82553847063669528</v>
      </c>
      <c r="Z7377" s="58">
        <v>0.9007624173547536</v>
      </c>
    </row>
    <row r="7378" spans="19:26" x14ac:dyDescent="0.2">
      <c r="S7378" s="58">
        <v>3.5561432398341433</v>
      </c>
      <c r="T7378" s="58">
        <v>5.4356809600545528</v>
      </c>
      <c r="U7378" s="58">
        <v>3.7815196710097316</v>
      </c>
      <c r="V7378" s="58">
        <v>5.296084810932375</v>
      </c>
      <c r="W7378" s="58">
        <v>0.83959589628675368</v>
      </c>
      <c r="X7378" s="58">
        <v>0.58378067405562828</v>
      </c>
      <c r="Y7378" s="58">
        <v>0.89002267617648589</v>
      </c>
      <c r="Z7378" s="58">
        <v>0.93989582823510165</v>
      </c>
    </row>
    <row r="7379" spans="19:26" x14ac:dyDescent="0.2">
      <c r="S7379" s="58">
        <v>3.8643625790598106</v>
      </c>
      <c r="T7379" s="58">
        <v>6.7053282008640274</v>
      </c>
      <c r="U7379" s="58">
        <v>3.9699789340210341</v>
      </c>
      <c r="V7379" s="58">
        <v>7.1348550329062528</v>
      </c>
      <c r="W7379" s="58">
        <v>0.82462519764658948</v>
      </c>
      <c r="X7379" s="58">
        <v>0.75657027167497537</v>
      </c>
      <c r="Y7379" s="58">
        <v>0.77958345959538633</v>
      </c>
      <c r="Z7379" s="58">
        <v>0.9243545383747136</v>
      </c>
    </row>
    <row r="7380" spans="19:26" x14ac:dyDescent="0.2">
      <c r="S7380" s="58">
        <v>6.6348128992711617</v>
      </c>
      <c r="T7380" s="58">
        <v>20.460851105415689</v>
      </c>
      <c r="U7380" s="58">
        <v>6.7747020050444844</v>
      </c>
      <c r="V7380" s="58">
        <v>19.086001409280396</v>
      </c>
      <c r="W7380" s="58">
        <v>0.78888620347389882</v>
      </c>
      <c r="X7380" s="58">
        <v>0.67195176214863872</v>
      </c>
      <c r="Y7380" s="58">
        <v>0.85823964550047349</v>
      </c>
      <c r="Z7380" s="58">
        <v>0.892481053432021</v>
      </c>
    </row>
    <row r="7381" spans="19:26" x14ac:dyDescent="0.2">
      <c r="S7381" s="58">
        <v>6.3573496402435641</v>
      </c>
      <c r="T7381" s="58">
        <v>26.773467685262474</v>
      </c>
      <c r="U7381" s="58">
        <v>7.233983644715213</v>
      </c>
      <c r="V7381" s="58">
        <v>32.869867400315862</v>
      </c>
      <c r="W7381" s="58">
        <v>0.85677775023704372</v>
      </c>
      <c r="X7381" s="58">
        <v>0.66259835675629009</v>
      </c>
      <c r="Y7381" s="58">
        <v>0.78197108244694657</v>
      </c>
      <c r="Z7381" s="58">
        <v>0.8801118024865745</v>
      </c>
    </row>
    <row r="7382" spans="19:26" x14ac:dyDescent="0.2">
      <c r="S7382" s="58">
        <v>3.7338559349322518</v>
      </c>
      <c r="T7382" s="58">
        <v>6.1790158713982999</v>
      </c>
      <c r="U7382" s="58">
        <v>3.6454987336258218</v>
      </c>
      <c r="V7382" s="58">
        <v>4.9346918499716041</v>
      </c>
      <c r="W7382" s="58">
        <v>0.87068121795647091</v>
      </c>
      <c r="X7382" s="58">
        <v>0.69430340025339921</v>
      </c>
      <c r="Y7382" s="58">
        <v>0.8326883009399686</v>
      </c>
      <c r="Z7382" s="58">
        <v>0.92863683726054591</v>
      </c>
    </row>
    <row r="7383" spans="19:26" x14ac:dyDescent="0.2">
      <c r="S7383" s="58">
        <v>3.8256397836629383</v>
      </c>
      <c r="T7383" s="58">
        <v>6.027624794865214</v>
      </c>
      <c r="U7383" s="58">
        <v>5.0682945605697975</v>
      </c>
      <c r="V7383" s="58">
        <v>7.4913994156223831</v>
      </c>
      <c r="W7383" s="58">
        <v>0.71261050502157175</v>
      </c>
      <c r="X7383" s="58">
        <v>0.57099370661584803</v>
      </c>
      <c r="Y7383" s="58">
        <v>0.80445596438844413</v>
      </c>
      <c r="Z7383" s="58">
        <v>0.9372103640573709</v>
      </c>
    </row>
    <row r="7384" spans="19:26" x14ac:dyDescent="0.2">
      <c r="S7384" s="58">
        <v>5.608109538379451</v>
      </c>
      <c r="T7384" s="58">
        <v>14.429711757830706</v>
      </c>
      <c r="U7384" s="58">
        <v>5.4929578588624626</v>
      </c>
      <c r="V7384" s="58">
        <v>12.120944635653721</v>
      </c>
      <c r="W7384" s="58">
        <v>0.77847945313259681</v>
      </c>
      <c r="X7384" s="58">
        <v>0.734082590643792</v>
      </c>
      <c r="Y7384" s="58">
        <v>0.79212704390587163</v>
      </c>
      <c r="Z7384" s="58">
        <v>0.89888377540740638</v>
      </c>
    </row>
    <row r="7385" spans="19:26" x14ac:dyDescent="0.2">
      <c r="S7385" s="58">
        <v>5.3083530819289431</v>
      </c>
      <c r="T7385" s="58">
        <v>11.415588138586854</v>
      </c>
      <c r="U7385" s="58">
        <v>5.3028513054309103</v>
      </c>
      <c r="V7385" s="58">
        <v>12.229498033982852</v>
      </c>
      <c r="W7385" s="58">
        <v>0.80039774022358734</v>
      </c>
      <c r="X7385" s="58">
        <v>0.64636853746884126</v>
      </c>
      <c r="Y7385" s="58">
        <v>0.86629133284880466</v>
      </c>
      <c r="Z7385" s="58">
        <v>0.90871155166094952</v>
      </c>
    </row>
    <row r="7386" spans="19:26" x14ac:dyDescent="0.2">
      <c r="S7386" s="58">
        <v>6.1623305714777628</v>
      </c>
      <c r="T7386" s="58">
        <v>14.286913977230872</v>
      </c>
      <c r="U7386" s="58">
        <v>6.1270267746604272</v>
      </c>
      <c r="V7386" s="58">
        <v>15.266733395257496</v>
      </c>
      <c r="W7386" s="58">
        <v>0.68137618530716559</v>
      </c>
      <c r="X7386" s="58">
        <v>0.68734121279486793</v>
      </c>
      <c r="Y7386" s="58">
        <v>0.81919471282196865</v>
      </c>
      <c r="Z7386" s="58">
        <v>0.91268619191843192</v>
      </c>
    </row>
    <row r="7387" spans="19:26" x14ac:dyDescent="0.2">
      <c r="S7387" s="58">
        <v>4.9896195035573063</v>
      </c>
      <c r="T7387" s="58">
        <v>9.1643730261549319</v>
      </c>
      <c r="U7387" s="58">
        <v>4.5702460736124193</v>
      </c>
      <c r="V7387" s="58">
        <v>9.9791810218390058</v>
      </c>
      <c r="W7387" s="58">
        <v>0.70110154768437405</v>
      </c>
      <c r="X7387" s="58">
        <v>0.71926893974609252</v>
      </c>
      <c r="Y7387" s="58">
        <v>0.84388031358451376</v>
      </c>
      <c r="Z7387" s="58">
        <v>0.94156727322748957</v>
      </c>
    </row>
    <row r="7388" spans="19:26" x14ac:dyDescent="0.2">
      <c r="S7388" s="58">
        <v>3.8544420547067157</v>
      </c>
      <c r="T7388" s="58">
        <v>6.3418779456173242</v>
      </c>
      <c r="U7388" s="58">
        <v>3.7373361898039756</v>
      </c>
      <c r="V7388" s="58">
        <v>5.4786708012018766</v>
      </c>
      <c r="W7388" s="58">
        <v>0.86478111887676845</v>
      </c>
      <c r="X7388" s="58">
        <v>0.72549750558589632</v>
      </c>
      <c r="Y7388" s="58">
        <v>0.87574135857955382</v>
      </c>
      <c r="Z7388" s="58">
        <v>0.94079240233939354</v>
      </c>
    </row>
    <row r="7389" spans="19:26" x14ac:dyDescent="0.2">
      <c r="S7389" s="58">
        <v>4.9197064188802164</v>
      </c>
      <c r="T7389" s="58">
        <v>10.300098828610299</v>
      </c>
      <c r="U7389" s="58">
        <v>5.4135722773259642</v>
      </c>
      <c r="V7389" s="58">
        <v>11.907957141014291</v>
      </c>
      <c r="W7389" s="58">
        <v>0.83132637898748418</v>
      </c>
      <c r="X7389" s="58">
        <v>0.63674209210798516</v>
      </c>
      <c r="Y7389" s="58">
        <v>0.84087479596030712</v>
      </c>
      <c r="Z7389" s="58">
        <v>0.90550208630949847</v>
      </c>
    </row>
    <row r="7390" spans="19:26" x14ac:dyDescent="0.2">
      <c r="S7390" s="58">
        <v>5.8330986515523229</v>
      </c>
      <c r="T7390" s="58">
        <v>19.617326479269796</v>
      </c>
      <c r="U7390" s="58">
        <v>5.5341815761296873</v>
      </c>
      <c r="V7390" s="58">
        <v>18.6174965038477</v>
      </c>
      <c r="W7390" s="58">
        <v>0.87164310976490655</v>
      </c>
      <c r="X7390" s="58">
        <v>0.66312216612924568</v>
      </c>
      <c r="Y7390" s="58">
        <v>0.78031122541460285</v>
      </c>
      <c r="Z7390" s="58">
        <v>0.8834922544906848</v>
      </c>
    </row>
    <row r="7391" spans="19:26" x14ac:dyDescent="0.2">
      <c r="S7391" s="58">
        <v>4.6465240411397142</v>
      </c>
      <c r="T7391" s="58">
        <v>8.7733091510389958</v>
      </c>
      <c r="U7391" s="58">
        <v>5.1021857715129881</v>
      </c>
      <c r="V7391" s="58">
        <v>9.4669016234020322</v>
      </c>
      <c r="W7391" s="58">
        <v>0.79767789520800003</v>
      </c>
      <c r="X7391" s="58">
        <v>0.60388335751870381</v>
      </c>
      <c r="Y7391" s="58">
        <v>0.85024867658842485</v>
      </c>
      <c r="Z7391" s="58">
        <v>0.91429247827606475</v>
      </c>
    </row>
    <row r="7392" spans="19:26" x14ac:dyDescent="0.2">
      <c r="S7392" s="58">
        <v>3.9541483103407091</v>
      </c>
      <c r="T7392" s="58">
        <v>6.7722470972858391</v>
      </c>
      <c r="U7392" s="58">
        <v>3.9837490660763639</v>
      </c>
      <c r="V7392" s="58">
        <v>9.0608940572558545</v>
      </c>
      <c r="W7392" s="58">
        <v>0.768759960564384</v>
      </c>
      <c r="X7392" s="58">
        <v>0.78291369196393978</v>
      </c>
      <c r="Y7392" s="58">
        <v>0.77936746648357214</v>
      </c>
      <c r="Z7392" s="58">
        <v>0.93586912230478914</v>
      </c>
    </row>
    <row r="7393" spans="19:26" x14ac:dyDescent="0.2">
      <c r="S7393" s="58">
        <v>4.6852024892328821</v>
      </c>
      <c r="T7393" s="58">
        <v>9.0767307918868152</v>
      </c>
      <c r="U7393" s="58">
        <v>4.9091897265010465</v>
      </c>
      <c r="V7393" s="58">
        <v>9.816999574688035</v>
      </c>
      <c r="W7393" s="58">
        <v>0.80117420526819982</v>
      </c>
      <c r="X7393" s="58">
        <v>0.68579902029809936</v>
      </c>
      <c r="Y7393" s="58">
        <v>0.83691885717631909</v>
      </c>
      <c r="Z7393" s="58">
        <v>0.91754667196972428</v>
      </c>
    </row>
    <row r="7394" spans="19:26" x14ac:dyDescent="0.2">
      <c r="S7394" s="58">
        <v>6.4734759619379405</v>
      </c>
      <c r="T7394" s="58">
        <v>17.839509903601709</v>
      </c>
      <c r="U7394" s="58">
        <v>6.8120375784808616</v>
      </c>
      <c r="V7394" s="58">
        <v>19.548006731063047</v>
      </c>
      <c r="W7394" s="58">
        <v>0.74209827267662754</v>
      </c>
      <c r="X7394" s="58">
        <v>0.63663501026350278</v>
      </c>
      <c r="Y7394" s="58">
        <v>0.83976082325668588</v>
      </c>
      <c r="Z7394" s="58">
        <v>0.89633372893223562</v>
      </c>
    </row>
    <row r="7395" spans="19:26" x14ac:dyDescent="0.2">
      <c r="S7395" s="58">
        <v>4.8482957757082294</v>
      </c>
      <c r="T7395" s="58">
        <v>8.6966746156519648</v>
      </c>
      <c r="U7395" s="58">
        <v>5.1346503386759883</v>
      </c>
      <c r="V7395" s="58">
        <v>8.2289695915982328</v>
      </c>
      <c r="W7395" s="58">
        <v>0.73075546558641336</v>
      </c>
      <c r="X7395" s="58">
        <v>0.70966651071080011</v>
      </c>
      <c r="Y7395" s="58">
        <v>0.87640915937676211</v>
      </c>
      <c r="Z7395" s="58">
        <v>0.94400450689221105</v>
      </c>
    </row>
    <row r="7396" spans="19:26" x14ac:dyDescent="0.2">
      <c r="S7396" s="58">
        <v>2.9334831497033815</v>
      </c>
      <c r="T7396" s="58">
        <v>4.1625351144919298</v>
      </c>
      <c r="U7396" s="58">
        <v>3.1323724694579345</v>
      </c>
      <c r="V7396" s="58">
        <v>4.1051143296908394</v>
      </c>
      <c r="W7396" s="58">
        <v>0.79669759882405611</v>
      </c>
      <c r="X7396" s="58">
        <v>0.62571779943743755</v>
      </c>
      <c r="Y7396" s="58">
        <v>0.77711772137567103</v>
      </c>
      <c r="Z7396" s="58">
        <v>0.94422525001592916</v>
      </c>
    </row>
    <row r="7397" spans="19:26" x14ac:dyDescent="0.2">
      <c r="S7397" s="58">
        <v>4.5448309142521808</v>
      </c>
      <c r="T7397" s="58">
        <v>8.2056679722513461</v>
      </c>
      <c r="U7397" s="58">
        <v>4.0618055695155011</v>
      </c>
      <c r="V7397" s="58">
        <v>6.8394147853826857</v>
      </c>
      <c r="W7397" s="58">
        <v>0.72283396627030516</v>
      </c>
      <c r="X7397" s="58">
        <v>0.67243966276021205</v>
      </c>
      <c r="Y7397" s="58">
        <v>0.80770299696629688</v>
      </c>
      <c r="Z7397" s="58">
        <v>0.92917789651501093</v>
      </c>
    </row>
    <row r="7398" spans="19:26" x14ac:dyDescent="0.2">
      <c r="S7398" s="58">
        <v>6.3649486276171627</v>
      </c>
      <c r="T7398" s="58">
        <v>18.748025580350344</v>
      </c>
      <c r="U7398" s="58">
        <v>6.0755336226766339</v>
      </c>
      <c r="V7398" s="58">
        <v>19.470191310835034</v>
      </c>
      <c r="W7398" s="58">
        <v>0.81041480279012656</v>
      </c>
      <c r="X7398" s="58">
        <v>0.61325345641018769</v>
      </c>
      <c r="Y7398" s="58">
        <v>0.86032689126677475</v>
      </c>
      <c r="Z7398" s="58">
        <v>0.89066177590935336</v>
      </c>
    </row>
    <row r="7399" spans="19:26" x14ac:dyDescent="0.2">
      <c r="S7399" s="58">
        <v>4.0358127591363084</v>
      </c>
      <c r="T7399" s="58">
        <v>6.8641902378481783</v>
      </c>
      <c r="U7399" s="58">
        <v>4.0145040069335369</v>
      </c>
      <c r="V7399" s="58">
        <v>5.8118677882006216</v>
      </c>
      <c r="W7399" s="58">
        <v>0.78728493963672097</v>
      </c>
      <c r="X7399" s="58">
        <v>0.70041666513470413</v>
      </c>
      <c r="Y7399" s="58">
        <v>0.81976274113048653</v>
      </c>
      <c r="Z7399" s="58">
        <v>0.93333100188393869</v>
      </c>
    </row>
    <row r="7400" spans="19:26" x14ac:dyDescent="0.2">
      <c r="S7400" s="58">
        <v>3.1566694861590863</v>
      </c>
      <c r="T7400" s="58">
        <v>4.6147254905064639</v>
      </c>
      <c r="U7400" s="58">
        <v>3.0663592594569562</v>
      </c>
      <c r="V7400" s="58">
        <v>4.3501119582223424</v>
      </c>
      <c r="W7400" s="58">
        <v>0.84871928970418498</v>
      </c>
      <c r="X7400" s="58">
        <v>0.66982879042709842</v>
      </c>
      <c r="Y7400" s="58">
        <v>0.83798230566437237</v>
      </c>
      <c r="Z7400" s="58">
        <v>0.95101116902091387</v>
      </c>
    </row>
    <row r="7401" spans="19:26" x14ac:dyDescent="0.2">
      <c r="S7401" s="58">
        <v>7.1808973690280409</v>
      </c>
      <c r="T7401" s="58">
        <v>29.084473174651478</v>
      </c>
      <c r="U7401" s="58">
        <v>6.8527921462806924</v>
      </c>
      <c r="V7401" s="58">
        <v>25.854555760307179</v>
      </c>
      <c r="W7401" s="58">
        <v>0.73482549867594171</v>
      </c>
      <c r="X7401" s="58">
        <v>0.6791882098101476</v>
      </c>
      <c r="Y7401" s="58">
        <v>0.79441706983405125</v>
      </c>
      <c r="Z7401" s="58">
        <v>0.88473647109661913</v>
      </c>
    </row>
    <row r="7402" spans="19:26" x14ac:dyDescent="0.2">
      <c r="S7402" s="58">
        <v>4.4104685334404738</v>
      </c>
      <c r="T7402" s="58">
        <v>8.2700056556008086</v>
      </c>
      <c r="U7402" s="58">
        <v>4.3398084362999798</v>
      </c>
      <c r="V7402" s="58">
        <v>7.5717850441063561</v>
      </c>
      <c r="W7402" s="58">
        <v>0.81517292956768794</v>
      </c>
      <c r="X7402" s="58">
        <v>0.68027210363486579</v>
      </c>
      <c r="Y7402" s="58">
        <v>0.82087857180878065</v>
      </c>
      <c r="Z7402" s="58">
        <v>0.9168709591151607</v>
      </c>
    </row>
    <row r="7403" spans="19:26" x14ac:dyDescent="0.2">
      <c r="S7403" s="58">
        <v>4.9369241788725198</v>
      </c>
      <c r="T7403" s="58">
        <v>9.8929461815612036</v>
      </c>
      <c r="U7403" s="58">
        <v>5.0479374826817773</v>
      </c>
      <c r="V7403" s="58">
        <v>11.173849778056526</v>
      </c>
      <c r="W7403" s="58">
        <v>0.75978713479272297</v>
      </c>
      <c r="X7403" s="58">
        <v>0.60488718126234409</v>
      </c>
      <c r="Y7403" s="58">
        <v>0.82114376944877088</v>
      </c>
      <c r="Z7403" s="58">
        <v>0.90966696328406182</v>
      </c>
    </row>
    <row r="7404" spans="19:26" x14ac:dyDescent="0.2">
      <c r="S7404" s="58">
        <v>8.4643691684036035</v>
      </c>
      <c r="T7404" s="58">
        <v>34.146986624137888</v>
      </c>
      <c r="U7404" s="58">
        <v>8.7415532132296221</v>
      </c>
      <c r="V7404" s="58">
        <v>35.288696962662613</v>
      </c>
      <c r="W7404" s="58">
        <v>0.70258458052285733</v>
      </c>
      <c r="X7404" s="58">
        <v>0.65844512618798468</v>
      </c>
      <c r="Y7404" s="58">
        <v>0.87032951303349515</v>
      </c>
      <c r="Z7404" s="58">
        <v>0.88807605586906679</v>
      </c>
    </row>
    <row r="7405" spans="19:26" x14ac:dyDescent="0.2">
      <c r="S7405" s="58">
        <v>6.6137458303326602</v>
      </c>
      <c r="T7405" s="58">
        <v>21.182827314866543</v>
      </c>
      <c r="U7405" s="58">
        <v>6.1120894383334594</v>
      </c>
      <c r="V7405" s="58">
        <v>17.711781908113917</v>
      </c>
      <c r="W7405" s="58">
        <v>0.72796338804063176</v>
      </c>
      <c r="X7405" s="58">
        <v>0.55968301050748581</v>
      </c>
      <c r="Y7405" s="58">
        <v>0.79142611295043297</v>
      </c>
      <c r="Z7405" s="58">
        <v>0.88607670730377963</v>
      </c>
    </row>
    <row r="7406" spans="19:26" x14ac:dyDescent="0.2">
      <c r="S7406" s="58">
        <v>5.1303288209681384</v>
      </c>
      <c r="T7406" s="58">
        <v>10.718635643846735</v>
      </c>
      <c r="U7406" s="58">
        <v>5.2638033937098347</v>
      </c>
      <c r="V7406" s="58">
        <v>10.779007827111464</v>
      </c>
      <c r="W7406" s="58">
        <v>0.81004663661937704</v>
      </c>
      <c r="X7406" s="58">
        <v>0.7229036551428436</v>
      </c>
      <c r="Y7406" s="58">
        <v>0.86519822290745207</v>
      </c>
      <c r="Z7406" s="58">
        <v>0.9160913771094098</v>
      </c>
    </row>
    <row r="7407" spans="19:26" x14ac:dyDescent="0.2">
      <c r="S7407" s="58">
        <v>4.3382826660165232</v>
      </c>
      <c r="T7407" s="58">
        <v>7.838256974761495</v>
      </c>
      <c r="U7407" s="58">
        <v>4.2999191980904321</v>
      </c>
      <c r="V7407" s="58">
        <v>9.7216910946929751</v>
      </c>
      <c r="W7407" s="58">
        <v>0.83966257315768644</v>
      </c>
      <c r="X7407" s="58">
        <v>0.59500195202088624</v>
      </c>
      <c r="Y7407" s="58">
        <v>0.86199514098935193</v>
      </c>
      <c r="Z7407" s="58">
        <v>0.91521810025146877</v>
      </c>
    </row>
    <row r="7408" spans="19:26" x14ac:dyDescent="0.2">
      <c r="S7408" s="58">
        <v>4.834446138424199</v>
      </c>
      <c r="T7408" s="58">
        <v>9.5651880835578869</v>
      </c>
      <c r="U7408" s="58">
        <v>4.9101698598858432</v>
      </c>
      <c r="V7408" s="58">
        <v>9.4059447871864972</v>
      </c>
      <c r="W7408" s="58">
        <v>0.81082134288027619</v>
      </c>
      <c r="X7408" s="58">
        <v>0.65326759867558126</v>
      </c>
      <c r="Y7408" s="58">
        <v>0.85544042041445068</v>
      </c>
      <c r="Z7408" s="58">
        <v>0.9140105044907143</v>
      </c>
    </row>
    <row r="7409" spans="19:26" x14ac:dyDescent="0.2">
      <c r="S7409" s="58">
        <v>4.3805907693709063</v>
      </c>
      <c r="T7409" s="58">
        <v>8.6346251403058378</v>
      </c>
      <c r="U7409" s="58">
        <v>4.6882761619658515</v>
      </c>
      <c r="V7409" s="58">
        <v>10.000344514292257</v>
      </c>
      <c r="W7409" s="58">
        <v>0.86553176825260725</v>
      </c>
      <c r="X7409" s="58">
        <v>0.77100421046365597</v>
      </c>
      <c r="Y7409" s="58">
        <v>0.80101812061341138</v>
      </c>
      <c r="Z7409" s="58">
        <v>0.91252649317773515</v>
      </c>
    </row>
    <row r="7410" spans="19:26" x14ac:dyDescent="0.2">
      <c r="S7410" s="58">
        <v>3.6748742107981323</v>
      </c>
      <c r="T7410" s="58">
        <v>5.7723135730375859</v>
      </c>
      <c r="U7410" s="58">
        <v>3.8759890790820672</v>
      </c>
      <c r="V7410" s="58">
        <v>6.2772192316831967</v>
      </c>
      <c r="W7410" s="58">
        <v>0.75089233763501806</v>
      </c>
      <c r="X7410" s="58">
        <v>0.58269428981471172</v>
      </c>
      <c r="Y7410" s="58">
        <v>0.80533217545453772</v>
      </c>
      <c r="Z7410" s="58">
        <v>0.93320602406483444</v>
      </c>
    </row>
    <row r="7411" spans="19:26" x14ac:dyDescent="0.2">
      <c r="S7411" s="58">
        <v>4.3505682501547005</v>
      </c>
      <c r="T7411" s="58">
        <v>8.2842790476234462</v>
      </c>
      <c r="U7411" s="58">
        <v>4.215251500118729</v>
      </c>
      <c r="V7411" s="58">
        <v>7.0671650942922888</v>
      </c>
      <c r="W7411" s="58">
        <v>0.82008048011211954</v>
      </c>
      <c r="X7411" s="58">
        <v>0.79947864972122962</v>
      </c>
      <c r="Y7411" s="58">
        <v>0.79710012120153717</v>
      </c>
      <c r="Z7411" s="58">
        <v>0.92124631244652588</v>
      </c>
    </row>
    <row r="7412" spans="19:26" x14ac:dyDescent="0.2">
      <c r="S7412" s="58">
        <v>4.4497344203636437</v>
      </c>
      <c r="T7412" s="58">
        <v>7.7499431722116059</v>
      </c>
      <c r="U7412" s="58">
        <v>3.9218599591403205</v>
      </c>
      <c r="V7412" s="58">
        <v>7.8923925199083707</v>
      </c>
      <c r="W7412" s="58">
        <v>0.77565502655128316</v>
      </c>
      <c r="X7412" s="58">
        <v>0.59959208862428515</v>
      </c>
      <c r="Y7412" s="58">
        <v>0.87656606955025418</v>
      </c>
      <c r="Z7412" s="58">
        <v>0.92797198812523451</v>
      </c>
    </row>
    <row r="7413" spans="19:26" x14ac:dyDescent="0.2">
      <c r="S7413" s="58">
        <v>4.341011909745033</v>
      </c>
      <c r="T7413" s="58">
        <v>8.0461892445546521</v>
      </c>
      <c r="U7413" s="58">
        <v>3.6115789495307213</v>
      </c>
      <c r="V7413" s="58">
        <v>7.181720996182027</v>
      </c>
      <c r="W7413" s="58">
        <v>0.81616554741105996</v>
      </c>
      <c r="X7413" s="58">
        <v>0.73070468357104446</v>
      </c>
      <c r="Y7413" s="58">
        <v>0.8176580115657115</v>
      </c>
      <c r="Z7413" s="58">
        <v>0.9219083505129263</v>
      </c>
    </row>
    <row r="7414" spans="19:26" x14ac:dyDescent="0.2">
      <c r="S7414" s="58">
        <v>5.875281574105526</v>
      </c>
      <c r="T7414" s="58">
        <v>16.021916203102638</v>
      </c>
      <c r="U7414" s="58">
        <v>5.1354085887730658</v>
      </c>
      <c r="V7414" s="58">
        <v>11.378808845523773</v>
      </c>
      <c r="W7414" s="58">
        <v>0.83815219958407827</v>
      </c>
      <c r="X7414" s="58">
        <v>0.5971499044913513</v>
      </c>
      <c r="Y7414" s="58">
        <v>0.84696590806071703</v>
      </c>
      <c r="Z7414" s="58">
        <v>0.89077541306904462</v>
      </c>
    </row>
    <row r="7415" spans="19:26" x14ac:dyDescent="0.2">
      <c r="S7415" s="58">
        <v>4.1667080511441288</v>
      </c>
      <c r="T7415" s="58">
        <v>7.2678510491133661</v>
      </c>
      <c r="U7415" s="58">
        <v>3.7392413210314106</v>
      </c>
      <c r="V7415" s="58">
        <v>5.3531082521434001</v>
      </c>
      <c r="W7415" s="58">
        <v>0.83119544166338344</v>
      </c>
      <c r="X7415" s="58">
        <v>0.66314482909529293</v>
      </c>
      <c r="Y7415" s="58">
        <v>0.85516738848310081</v>
      </c>
      <c r="Z7415" s="58">
        <v>0.92607710450358582</v>
      </c>
    </row>
    <row r="7416" spans="19:26" x14ac:dyDescent="0.2">
      <c r="S7416" s="58">
        <v>3.7059517970160742</v>
      </c>
      <c r="T7416" s="58">
        <v>5.8064732563139145</v>
      </c>
      <c r="U7416" s="58">
        <v>3.0767785244006474</v>
      </c>
      <c r="V7416" s="58">
        <v>5.2470397545765373</v>
      </c>
      <c r="W7416" s="58">
        <v>0.79513408541463271</v>
      </c>
      <c r="X7416" s="58">
        <v>0.55191551426520846</v>
      </c>
      <c r="Y7416" s="58">
        <v>0.85508974869240095</v>
      </c>
      <c r="Z7416" s="58">
        <v>0.93130222797299311</v>
      </c>
    </row>
    <row r="7417" spans="19:26" x14ac:dyDescent="0.2">
      <c r="S7417" s="58">
        <v>5.5420595392350709</v>
      </c>
      <c r="T7417" s="58">
        <v>13.372272771528735</v>
      </c>
      <c r="U7417" s="58">
        <v>5.588041277613284</v>
      </c>
      <c r="V7417" s="58">
        <v>13.736512514170464</v>
      </c>
      <c r="W7417" s="58">
        <v>0.80326184776287302</v>
      </c>
      <c r="X7417" s="58">
        <v>0.7915749405705651</v>
      </c>
      <c r="Y7417" s="58">
        <v>0.8328080164459245</v>
      </c>
      <c r="Z7417" s="58">
        <v>0.90747033995392545</v>
      </c>
    </row>
    <row r="7418" spans="19:26" x14ac:dyDescent="0.2">
      <c r="S7418" s="58">
        <v>5.1058766251736172</v>
      </c>
      <c r="T7418" s="58">
        <v>10.752460410178722</v>
      </c>
      <c r="U7418" s="58">
        <v>5.0849461172400536</v>
      </c>
      <c r="V7418" s="58">
        <v>10.62252648418357</v>
      </c>
      <c r="W7418" s="58">
        <v>0.83684684608082704</v>
      </c>
      <c r="X7418" s="58">
        <v>0.67762257678110516</v>
      </c>
      <c r="Y7418" s="58">
        <v>0.87652252884969017</v>
      </c>
      <c r="Z7418" s="58">
        <v>0.91088169853133616</v>
      </c>
    </row>
    <row r="7419" spans="19:26" x14ac:dyDescent="0.2">
      <c r="S7419" s="58">
        <v>3.24668397586351</v>
      </c>
      <c r="T7419" s="58">
        <v>4.8098006856683702</v>
      </c>
      <c r="U7419" s="58">
        <v>3.1117069303849205</v>
      </c>
      <c r="V7419" s="58">
        <v>3.9491538371025898</v>
      </c>
      <c r="W7419" s="58">
        <v>0.78400116325507918</v>
      </c>
      <c r="X7419" s="58">
        <v>0.64770759956667401</v>
      </c>
      <c r="Y7419" s="58">
        <v>0.79881055422395186</v>
      </c>
      <c r="Z7419" s="58">
        <v>0.94642694327445032</v>
      </c>
    </row>
    <row r="7420" spans="19:26" x14ac:dyDescent="0.2">
      <c r="S7420" s="58">
        <v>4.2286199292954842</v>
      </c>
      <c r="T7420" s="58">
        <v>7.0988942891536437</v>
      </c>
      <c r="U7420" s="58">
        <v>4.8787846245840765</v>
      </c>
      <c r="V7420" s="58">
        <v>8.4379040675784101</v>
      </c>
      <c r="W7420" s="58">
        <v>0.73504405472881562</v>
      </c>
      <c r="X7420" s="58">
        <v>0.63737036621613552</v>
      </c>
      <c r="Y7420" s="58">
        <v>0.83388487356906249</v>
      </c>
      <c r="Z7420" s="58">
        <v>0.93775180274418091</v>
      </c>
    </row>
    <row r="7421" spans="19:26" x14ac:dyDescent="0.2">
      <c r="S7421" s="58">
        <v>5.8751027646221203</v>
      </c>
      <c r="T7421" s="58">
        <v>14.124191505089783</v>
      </c>
      <c r="U7421" s="58">
        <v>5.8136888295156783</v>
      </c>
      <c r="V7421" s="58">
        <v>15.236999552022535</v>
      </c>
      <c r="W7421" s="58">
        <v>0.76772726286249893</v>
      </c>
      <c r="X7421" s="58">
        <v>0.79578778106715875</v>
      </c>
      <c r="Y7421" s="58">
        <v>0.85320334043628565</v>
      </c>
      <c r="Z7421" s="58">
        <v>0.9126548922705866</v>
      </c>
    </row>
    <row r="7422" spans="19:26" x14ac:dyDescent="0.2">
      <c r="S7422" s="58">
        <v>4.7198232916829488</v>
      </c>
      <c r="T7422" s="58">
        <v>9.1454570855530655</v>
      </c>
      <c r="U7422" s="58">
        <v>3.7770478158072258</v>
      </c>
      <c r="V7422" s="58">
        <v>7.8534924565647115</v>
      </c>
      <c r="W7422" s="58">
        <v>0.74953528490975152</v>
      </c>
      <c r="X7422" s="58">
        <v>0.70732560729595761</v>
      </c>
      <c r="Y7422" s="58">
        <v>0.80178854728950777</v>
      </c>
      <c r="Z7422" s="58">
        <v>0.92023125752888546</v>
      </c>
    </row>
    <row r="7423" spans="19:26" x14ac:dyDescent="0.2">
      <c r="S7423" s="58">
        <v>6.8673929629034216</v>
      </c>
      <c r="T7423" s="58">
        <v>23.884418820096272</v>
      </c>
      <c r="U7423" s="58">
        <v>6.8844775508616589</v>
      </c>
      <c r="V7423" s="58">
        <v>24.295895398272283</v>
      </c>
      <c r="W7423" s="58">
        <v>0.75318765960300338</v>
      </c>
      <c r="X7423" s="58">
        <v>0.76369770278678573</v>
      </c>
      <c r="Y7423" s="58">
        <v>0.81532087758993144</v>
      </c>
      <c r="Z7423" s="58">
        <v>0.89154123051715151</v>
      </c>
    </row>
    <row r="7424" spans="19:26" x14ac:dyDescent="0.2">
      <c r="S7424" s="58">
        <v>3.7629493530218912</v>
      </c>
      <c r="T7424" s="58">
        <v>6.0747919130939287</v>
      </c>
      <c r="U7424" s="58">
        <v>3.6267433227754244</v>
      </c>
      <c r="V7424" s="58">
        <v>5.1442691747242124</v>
      </c>
      <c r="W7424" s="58">
        <v>0.83551904750601969</v>
      </c>
      <c r="X7424" s="58">
        <v>0.73554822837031353</v>
      </c>
      <c r="Y7424" s="58">
        <v>0.85554561731919354</v>
      </c>
      <c r="Z7424" s="58">
        <v>0.94575473730666648</v>
      </c>
    </row>
    <row r="7425" spans="19:26" x14ac:dyDescent="0.2">
      <c r="S7425" s="58">
        <v>5.2877518584333609</v>
      </c>
      <c r="T7425" s="58">
        <v>11.738726674062383</v>
      </c>
      <c r="U7425" s="58">
        <v>5.3718445696737396</v>
      </c>
      <c r="V7425" s="58">
        <v>10.4457679105906</v>
      </c>
      <c r="W7425" s="58">
        <v>0.82607491064271232</v>
      </c>
      <c r="X7425" s="58">
        <v>0.76057654196867874</v>
      </c>
      <c r="Y7425" s="58">
        <v>0.86118880123782338</v>
      </c>
      <c r="Z7425" s="58">
        <v>0.9122591025481952</v>
      </c>
    </row>
    <row r="7426" spans="19:26" x14ac:dyDescent="0.2">
      <c r="S7426" s="58">
        <v>4.9366730449149143</v>
      </c>
      <c r="T7426" s="58">
        <v>10.409729093849938</v>
      </c>
      <c r="U7426" s="58">
        <v>4.4307907437873029</v>
      </c>
      <c r="V7426" s="58">
        <v>8.7795283754420232</v>
      </c>
      <c r="W7426" s="58">
        <v>0.80352745085480681</v>
      </c>
      <c r="X7426" s="58">
        <v>0.65853890487248667</v>
      </c>
      <c r="Y7426" s="58">
        <v>0.81818957220698396</v>
      </c>
      <c r="Z7426" s="58">
        <v>0.90636850877370445</v>
      </c>
    </row>
    <row r="7427" spans="19:26" x14ac:dyDescent="0.2">
      <c r="S7427" s="58">
        <v>6.2782969371024429</v>
      </c>
      <c r="T7427" s="58">
        <v>13.724810436439563</v>
      </c>
      <c r="U7427" s="58">
        <v>5.5137122890533199</v>
      </c>
      <c r="V7427" s="58">
        <v>13.159004723233757</v>
      </c>
      <c r="W7427" s="58">
        <v>0.68878168535061035</v>
      </c>
      <c r="X7427" s="58">
        <v>0.74779180429258463</v>
      </c>
      <c r="Y7427" s="58">
        <v>0.87311382028690676</v>
      </c>
      <c r="Z7427" s="58">
        <v>0.92780423511042931</v>
      </c>
    </row>
    <row r="7428" spans="19:26" x14ac:dyDescent="0.2">
      <c r="S7428" s="58">
        <v>3.6907569957365762</v>
      </c>
      <c r="T7428" s="58">
        <v>5.8654614639141291</v>
      </c>
      <c r="U7428" s="58">
        <v>3.8152551788838087</v>
      </c>
      <c r="V7428" s="58">
        <v>7.192071474127558</v>
      </c>
      <c r="W7428" s="58">
        <v>0.79342540103377823</v>
      </c>
      <c r="X7428" s="58">
        <v>0.68289001109729119</v>
      </c>
      <c r="Y7428" s="58">
        <v>0.82620767685966334</v>
      </c>
      <c r="Z7428" s="58">
        <v>0.94240398670911141</v>
      </c>
    </row>
    <row r="7429" spans="19:26" x14ac:dyDescent="0.2">
      <c r="S7429" s="58">
        <v>2.7052048008027634</v>
      </c>
      <c r="T7429" s="58">
        <v>3.7272957988154527</v>
      </c>
      <c r="U7429" s="58">
        <v>2.9729904586718794</v>
      </c>
      <c r="V7429" s="58">
        <v>3.3758472432631557</v>
      </c>
      <c r="W7429" s="58">
        <v>0.87016375230391507</v>
      </c>
      <c r="X7429" s="58">
        <v>0.65952125363391501</v>
      </c>
      <c r="Y7429" s="58">
        <v>0.78467458402121792</v>
      </c>
      <c r="Z7429" s="58">
        <v>0.94576464464308252</v>
      </c>
    </row>
    <row r="7430" spans="19:26" x14ac:dyDescent="0.2">
      <c r="S7430" s="58">
        <v>4.7244410475350476</v>
      </c>
      <c r="T7430" s="58">
        <v>9.0896681939251902</v>
      </c>
      <c r="U7430" s="58">
        <v>4.73430312492229</v>
      </c>
      <c r="V7430" s="58">
        <v>9.2831999331408834</v>
      </c>
      <c r="W7430" s="58">
        <v>0.81080056246836307</v>
      </c>
      <c r="X7430" s="58">
        <v>0.63777212331518685</v>
      </c>
      <c r="Y7430" s="58">
        <v>0.85905779714648645</v>
      </c>
      <c r="Z7430" s="58">
        <v>0.91551083518686971</v>
      </c>
    </row>
    <row r="7431" spans="19:26" x14ac:dyDescent="0.2">
      <c r="S7431" s="58">
        <v>4.8152981810454092</v>
      </c>
      <c r="T7431" s="58">
        <v>8.909275462382924</v>
      </c>
      <c r="U7431" s="58">
        <v>5.6515617312833353</v>
      </c>
      <c r="V7431" s="58">
        <v>12.240478756294799</v>
      </c>
      <c r="W7431" s="58">
        <v>0.71140091084094181</v>
      </c>
      <c r="X7431" s="58">
        <v>0.76373824075090924</v>
      </c>
      <c r="Y7431" s="58">
        <v>0.82070473963343094</v>
      </c>
      <c r="Z7431" s="58">
        <v>0.93999329936434506</v>
      </c>
    </row>
    <row r="7432" spans="19:26" x14ac:dyDescent="0.2">
      <c r="S7432" s="58">
        <v>3.4956851194876304</v>
      </c>
      <c r="T7432" s="58">
        <v>5.2833004378154902</v>
      </c>
      <c r="U7432" s="58">
        <v>4.0146741123175564</v>
      </c>
      <c r="V7432" s="58">
        <v>4.9388003343445241</v>
      </c>
      <c r="W7432" s="58">
        <v>0.76689581919261962</v>
      </c>
      <c r="X7432" s="58">
        <v>0.57103252605460608</v>
      </c>
      <c r="Y7432" s="58">
        <v>0.82973393067113654</v>
      </c>
      <c r="Z7432" s="58">
        <v>0.94025459667635203</v>
      </c>
    </row>
    <row r="7433" spans="19:26" x14ac:dyDescent="0.2">
      <c r="S7433" s="58">
        <v>3.5601770098917038</v>
      </c>
      <c r="T7433" s="58">
        <v>5.5955619383578989</v>
      </c>
      <c r="U7433" s="58">
        <v>3.5637815166961913</v>
      </c>
      <c r="V7433" s="58">
        <v>4.5719527167824046</v>
      </c>
      <c r="W7433" s="58">
        <v>0.82728561442146065</v>
      </c>
      <c r="X7433" s="58">
        <v>0.71450496124064888</v>
      </c>
      <c r="Y7433" s="58">
        <v>0.8294840323974324</v>
      </c>
      <c r="Z7433" s="58">
        <v>0.94403866073743492</v>
      </c>
    </row>
    <row r="7434" spans="19:26" x14ac:dyDescent="0.2">
      <c r="S7434" s="58">
        <v>4.6269015906222419</v>
      </c>
      <c r="T7434" s="58">
        <v>8.4314678808165144</v>
      </c>
      <c r="U7434" s="58">
        <v>4.4037868938761404</v>
      </c>
      <c r="V7434" s="58">
        <v>6.735330741147334</v>
      </c>
      <c r="W7434" s="58">
        <v>0.78761723481666235</v>
      </c>
      <c r="X7434" s="58">
        <v>0.6714542133848862</v>
      </c>
      <c r="Y7434" s="58">
        <v>0.87392837013750235</v>
      </c>
      <c r="Z7434" s="58">
        <v>0.92883525411395818</v>
      </c>
    </row>
    <row r="7435" spans="19:26" x14ac:dyDescent="0.2">
      <c r="S7435" s="58">
        <v>4.7462090033438384</v>
      </c>
      <c r="T7435" s="58">
        <v>9.3984188383464513</v>
      </c>
      <c r="U7435" s="58">
        <v>4.4988862268184633</v>
      </c>
      <c r="V7435" s="58">
        <v>9.6134806046308796</v>
      </c>
      <c r="W7435" s="58">
        <v>0.81638516431365005</v>
      </c>
      <c r="X7435" s="58">
        <v>0.62532691189177014</v>
      </c>
      <c r="Y7435" s="58">
        <v>0.84160265666284173</v>
      </c>
      <c r="Z7435" s="58">
        <v>0.90975820690511466</v>
      </c>
    </row>
    <row r="7436" spans="19:26" x14ac:dyDescent="0.2">
      <c r="S7436" s="58">
        <v>5.3327678783271439</v>
      </c>
      <c r="T7436" s="58">
        <v>10.461390864733481</v>
      </c>
      <c r="U7436" s="58">
        <v>5.1850142944859945</v>
      </c>
      <c r="V7436" s="58">
        <v>10.552418476189363</v>
      </c>
      <c r="W7436" s="58">
        <v>0.73025740968375308</v>
      </c>
      <c r="X7436" s="58">
        <v>0.63970448105072553</v>
      </c>
      <c r="Y7436" s="58">
        <v>0.8733615672702193</v>
      </c>
      <c r="Z7436" s="58">
        <v>0.92343690810124412</v>
      </c>
    </row>
    <row r="7437" spans="19:26" x14ac:dyDescent="0.2">
      <c r="S7437" s="58">
        <v>3.4302363693565687</v>
      </c>
      <c r="T7437" s="58">
        <v>5.2799383920490648</v>
      </c>
      <c r="U7437" s="58">
        <v>3.7439797091114819</v>
      </c>
      <c r="V7437" s="58">
        <v>5.3304633200768734</v>
      </c>
      <c r="W7437" s="58">
        <v>0.8153322427419567</v>
      </c>
      <c r="X7437" s="58">
        <v>0.60483961058184854</v>
      </c>
      <c r="Y7437" s="58">
        <v>0.81407439361550549</v>
      </c>
      <c r="Z7437" s="58">
        <v>0.93195058919818219</v>
      </c>
    </row>
    <row r="7438" spans="19:26" x14ac:dyDescent="0.2">
      <c r="S7438" s="58">
        <v>3.3488576010055304</v>
      </c>
      <c r="T7438" s="58">
        <v>4.9942122947951164</v>
      </c>
      <c r="U7438" s="58">
        <v>3.1186968391092278</v>
      </c>
      <c r="V7438" s="58">
        <v>5.5101967138160406</v>
      </c>
      <c r="W7438" s="58">
        <v>0.79302421959351044</v>
      </c>
      <c r="X7438" s="58">
        <v>0.61319865960368203</v>
      </c>
      <c r="Y7438" s="58">
        <v>0.8281082877505811</v>
      </c>
      <c r="Z7438" s="58">
        <v>0.94493603793519787</v>
      </c>
    </row>
    <row r="7439" spans="19:26" x14ac:dyDescent="0.2">
      <c r="S7439" s="58">
        <v>5.3868431650482584</v>
      </c>
      <c r="T7439" s="58">
        <v>13.058709517143882</v>
      </c>
      <c r="U7439" s="58">
        <v>5.9492011981869632</v>
      </c>
      <c r="V7439" s="58">
        <v>16.850875547625254</v>
      </c>
      <c r="W7439" s="58">
        <v>0.8205462146889777</v>
      </c>
      <c r="X7439" s="58">
        <v>0.76638732907721074</v>
      </c>
      <c r="Y7439" s="58">
        <v>0.8187491611817832</v>
      </c>
      <c r="Z7439" s="58">
        <v>0.90333707109644612</v>
      </c>
    </row>
    <row r="7440" spans="19:26" x14ac:dyDescent="0.2">
      <c r="S7440" s="58">
        <v>5.6286621697402142</v>
      </c>
      <c r="T7440" s="58">
        <v>11.388493282155631</v>
      </c>
      <c r="U7440" s="58">
        <v>5.9321252247580594</v>
      </c>
      <c r="V7440" s="58">
        <v>15.113775350933389</v>
      </c>
      <c r="W7440" s="58">
        <v>0.69385923585583698</v>
      </c>
      <c r="X7440" s="58">
        <v>0.58694352437377129</v>
      </c>
      <c r="Y7440" s="58">
        <v>0.85021562549900243</v>
      </c>
      <c r="Z7440" s="58">
        <v>0.91666004080448749</v>
      </c>
    </row>
    <row r="7441" spans="19:26" x14ac:dyDescent="0.2">
      <c r="S7441" s="58">
        <v>4.9590335734854945</v>
      </c>
      <c r="T7441" s="58">
        <v>10.366255568073466</v>
      </c>
      <c r="U7441" s="58">
        <v>4.8623131060283695</v>
      </c>
      <c r="V7441" s="58">
        <v>10.837605780790673</v>
      </c>
      <c r="W7441" s="58">
        <v>0.84979825579500146</v>
      </c>
      <c r="X7441" s="58">
        <v>0.72055367936651504</v>
      </c>
      <c r="Y7441" s="58">
        <v>0.86378199654610444</v>
      </c>
      <c r="Z7441" s="58">
        <v>0.9125498344703834</v>
      </c>
    </row>
    <row r="7442" spans="19:26" x14ac:dyDescent="0.2">
      <c r="S7442" s="58">
        <v>4.0267589413991187</v>
      </c>
      <c r="T7442" s="58">
        <v>7.2785983361611404</v>
      </c>
      <c r="U7442" s="58">
        <v>4.9770156840040718</v>
      </c>
      <c r="V7442" s="58">
        <v>9.5727432231628491</v>
      </c>
      <c r="W7442" s="58">
        <v>0.82195221897247539</v>
      </c>
      <c r="X7442" s="58">
        <v>0.8049167238994962</v>
      </c>
      <c r="Y7442" s="58">
        <v>0.7747808690613488</v>
      </c>
      <c r="Z7442" s="58">
        <v>0.92314458396963539</v>
      </c>
    </row>
    <row r="7443" spans="19:26" x14ac:dyDescent="0.2">
      <c r="S7443" s="58">
        <v>4.9700453371528486</v>
      </c>
      <c r="T7443" s="58">
        <v>9.4910438591851278</v>
      </c>
      <c r="U7443" s="58">
        <v>4.6537481854440976</v>
      </c>
      <c r="V7443" s="58">
        <v>10.902187477790088</v>
      </c>
      <c r="W7443" s="58">
        <v>0.71320142103613016</v>
      </c>
      <c r="X7443" s="58">
        <v>0.74200455339052629</v>
      </c>
      <c r="Y7443" s="58">
        <v>0.82092135240992103</v>
      </c>
      <c r="Z7443" s="58">
        <v>0.93299001275587956</v>
      </c>
    </row>
    <row r="7444" spans="19:26" x14ac:dyDescent="0.2">
      <c r="S7444" s="58">
        <v>3.765826371939526</v>
      </c>
      <c r="T7444" s="58">
        <v>6.0511826200843348</v>
      </c>
      <c r="U7444" s="58">
        <v>3.9456389524809325</v>
      </c>
      <c r="V7444" s="58">
        <v>5.191232678655699</v>
      </c>
      <c r="W7444" s="58">
        <v>0.81302877975729548</v>
      </c>
      <c r="X7444" s="58">
        <v>0.74200343276392355</v>
      </c>
      <c r="Y7444" s="58">
        <v>0.84631456676570904</v>
      </c>
      <c r="Z7444" s="58">
        <v>0.94908926845317354</v>
      </c>
    </row>
    <row r="7445" spans="19:26" x14ac:dyDescent="0.2">
      <c r="S7445" s="58">
        <v>3.7999518531179048</v>
      </c>
      <c r="T7445" s="58">
        <v>6.3232314056545391</v>
      </c>
      <c r="U7445" s="58">
        <v>3.6038212616877692</v>
      </c>
      <c r="V7445" s="58">
        <v>7.370803655620322</v>
      </c>
      <c r="W7445" s="58">
        <v>0.79281230049207918</v>
      </c>
      <c r="X7445" s="58">
        <v>0.68411777490784176</v>
      </c>
      <c r="Y7445" s="58">
        <v>0.79205703077869005</v>
      </c>
      <c r="Z7445" s="58">
        <v>0.92878304932562639</v>
      </c>
    </row>
    <row r="7446" spans="19:26" x14ac:dyDescent="0.2">
      <c r="S7446" s="58">
        <v>3.7844339144590351</v>
      </c>
      <c r="T7446" s="58">
        <v>6.1443166879229416</v>
      </c>
      <c r="U7446" s="58">
        <v>3.7892326911568723</v>
      </c>
      <c r="V7446" s="58">
        <v>6.1126626086949551</v>
      </c>
      <c r="W7446" s="58">
        <v>0.76791831557106038</v>
      </c>
      <c r="X7446" s="58">
        <v>0.5199948597005446</v>
      </c>
      <c r="Y7446" s="58">
        <v>0.80145613791153669</v>
      </c>
      <c r="Z7446" s="58">
        <v>0.91748956496034795</v>
      </c>
    </row>
    <row r="7447" spans="19:26" x14ac:dyDescent="0.2">
      <c r="S7447" s="58">
        <v>4.5487583008293271</v>
      </c>
      <c r="T7447" s="58">
        <v>8.5212048334860704</v>
      </c>
      <c r="U7447" s="58">
        <v>4.2421047010197466</v>
      </c>
      <c r="V7447" s="58">
        <v>8.4870237181421313</v>
      </c>
      <c r="W7447" s="58">
        <v>0.78371648323938792</v>
      </c>
      <c r="X7447" s="58">
        <v>0.5592578385292819</v>
      </c>
      <c r="Y7447" s="58">
        <v>0.82659217613397118</v>
      </c>
      <c r="Z7447" s="58">
        <v>0.90946788218871455</v>
      </c>
    </row>
    <row r="7448" spans="19:26" x14ac:dyDescent="0.2">
      <c r="S7448" s="58">
        <v>6.8677565065354775</v>
      </c>
      <c r="T7448" s="58">
        <v>23.914724565869271</v>
      </c>
      <c r="U7448" s="58">
        <v>7.3507455428446837</v>
      </c>
      <c r="V7448" s="58">
        <v>26.270006156543314</v>
      </c>
      <c r="W7448" s="58">
        <v>0.81150154236319028</v>
      </c>
      <c r="X7448" s="58">
        <v>0.74133630517741467</v>
      </c>
      <c r="Y7448" s="58">
        <v>0.86421504685195694</v>
      </c>
      <c r="Z7448" s="58">
        <v>0.89069938684298788</v>
      </c>
    </row>
    <row r="7449" spans="19:26" x14ac:dyDescent="0.2">
      <c r="S7449" s="58">
        <v>5.8337958368787497</v>
      </c>
      <c r="T7449" s="58">
        <v>13.267690542381422</v>
      </c>
      <c r="U7449" s="58">
        <v>5.2143340626940855</v>
      </c>
      <c r="V7449" s="58">
        <v>10.858310299969228</v>
      </c>
      <c r="W7449" s="58">
        <v>0.7749918043434999</v>
      </c>
      <c r="X7449" s="58">
        <v>0.7658828127736792</v>
      </c>
      <c r="Y7449" s="58">
        <v>0.88771707946616474</v>
      </c>
      <c r="Z7449" s="58">
        <v>0.91741240491003506</v>
      </c>
    </row>
    <row r="7450" spans="19:26" x14ac:dyDescent="0.2">
      <c r="S7450" s="58">
        <v>6.0918119699900046</v>
      </c>
      <c r="T7450" s="58">
        <v>13.488315533066647</v>
      </c>
      <c r="U7450" s="58">
        <v>6.0052210320564168</v>
      </c>
      <c r="V7450" s="58">
        <v>11.057844464885555</v>
      </c>
      <c r="W7450" s="58">
        <v>0.72713156708243598</v>
      </c>
      <c r="X7450" s="58">
        <v>0.65736215615422167</v>
      </c>
      <c r="Y7450" s="58">
        <v>0.88945084859524304</v>
      </c>
      <c r="Z7450" s="58">
        <v>0.9154270394868248</v>
      </c>
    </row>
    <row r="7451" spans="19:26" x14ac:dyDescent="0.2">
      <c r="S7451" s="58">
        <v>3.9563801755346142</v>
      </c>
      <c r="T7451" s="58">
        <v>7.173365530793637</v>
      </c>
      <c r="U7451" s="58">
        <v>3.4629205390629187</v>
      </c>
      <c r="V7451" s="58">
        <v>6.6821143157333545</v>
      </c>
      <c r="W7451" s="58">
        <v>0.85861231372127655</v>
      </c>
      <c r="X7451" s="58">
        <v>0.79855443239474122</v>
      </c>
      <c r="Y7451" s="58">
        <v>0.77499282929503632</v>
      </c>
      <c r="Z7451" s="58">
        <v>0.91865927730861741</v>
      </c>
    </row>
    <row r="7452" spans="19:26" x14ac:dyDescent="0.2">
      <c r="S7452" s="58">
        <v>4.6020310419078507</v>
      </c>
      <c r="T7452" s="58">
        <v>8.8978208916228567</v>
      </c>
      <c r="U7452" s="58">
        <v>4.767905358966777</v>
      </c>
      <c r="V7452" s="58">
        <v>10.208630379810494</v>
      </c>
      <c r="W7452" s="58">
        <v>0.79952300895285877</v>
      </c>
      <c r="X7452" s="58">
        <v>0.78792691441201568</v>
      </c>
      <c r="Y7452" s="58">
        <v>0.82094738979328996</v>
      </c>
      <c r="Z7452" s="58">
        <v>0.92454699811597263</v>
      </c>
    </row>
    <row r="7453" spans="19:26" x14ac:dyDescent="0.2">
      <c r="S7453" s="58">
        <v>4.7058143785945665</v>
      </c>
      <c r="T7453" s="58">
        <v>8.7755273696646654</v>
      </c>
      <c r="U7453" s="58">
        <v>5.0704363084163981</v>
      </c>
      <c r="V7453" s="58">
        <v>9.3243742708335198</v>
      </c>
      <c r="W7453" s="58">
        <v>0.74310316919270925</v>
      </c>
      <c r="X7453" s="58">
        <v>0.77031591619009898</v>
      </c>
      <c r="Y7453" s="58">
        <v>0.82554704285105807</v>
      </c>
      <c r="Z7453" s="58">
        <v>0.93527860585807743</v>
      </c>
    </row>
    <row r="7454" spans="19:26" x14ac:dyDescent="0.2">
      <c r="S7454" s="58">
        <v>4.8559262119284323</v>
      </c>
      <c r="T7454" s="58">
        <v>9.7039596786032281</v>
      </c>
      <c r="U7454" s="58">
        <v>4.8361206912320647</v>
      </c>
      <c r="V7454" s="58">
        <v>10.052203185658508</v>
      </c>
      <c r="W7454" s="58">
        <v>0.82100533158520328</v>
      </c>
      <c r="X7454" s="58">
        <v>0.72670870761540562</v>
      </c>
      <c r="Y7454" s="58">
        <v>0.85915628029828928</v>
      </c>
      <c r="Z7454" s="58">
        <v>0.918824271269988</v>
      </c>
    </row>
    <row r="7455" spans="19:26" x14ac:dyDescent="0.2">
      <c r="S7455" s="58">
        <v>4.1023252169527638</v>
      </c>
      <c r="T7455" s="58">
        <v>7.1359552023316333</v>
      </c>
      <c r="U7455" s="58">
        <v>3.8100921352009784</v>
      </c>
      <c r="V7455" s="58">
        <v>6.8385615144648515</v>
      </c>
      <c r="W7455" s="58">
        <v>0.82055289758195105</v>
      </c>
      <c r="X7455" s="58">
        <v>0.70066377655463441</v>
      </c>
      <c r="Y7455" s="58">
        <v>0.83408718486117661</v>
      </c>
      <c r="Z7455" s="58">
        <v>0.92849062203955723</v>
      </c>
    </row>
    <row r="7456" spans="19:26" x14ac:dyDescent="0.2">
      <c r="S7456" s="58">
        <v>4.5420832454678939</v>
      </c>
      <c r="T7456" s="58">
        <v>8.3395435487701253</v>
      </c>
      <c r="U7456" s="58">
        <v>4.8443352064737422</v>
      </c>
      <c r="V7456" s="58">
        <v>7.4876726744011535</v>
      </c>
      <c r="W7456" s="58">
        <v>0.83051764118605587</v>
      </c>
      <c r="X7456" s="58">
        <v>0.52731844201174016</v>
      </c>
      <c r="Y7456" s="58">
        <v>0.88478737364709592</v>
      </c>
      <c r="Z7456" s="58">
        <v>0.90982610614746362</v>
      </c>
    </row>
    <row r="7457" spans="19:26" x14ac:dyDescent="0.2">
      <c r="S7457" s="58">
        <v>5.0025530499825868</v>
      </c>
      <c r="T7457" s="58">
        <v>10.722333685716352</v>
      </c>
      <c r="U7457" s="58">
        <v>5.0174012779345034</v>
      </c>
      <c r="V7457" s="58">
        <v>9.9719107286420261</v>
      </c>
      <c r="W7457" s="58">
        <v>0.80030341765366997</v>
      </c>
      <c r="X7457" s="58">
        <v>0.64647810299488595</v>
      </c>
      <c r="Y7457" s="58">
        <v>0.81594666981257113</v>
      </c>
      <c r="Z7457" s="58">
        <v>0.90447515695432046</v>
      </c>
    </row>
    <row r="7458" spans="19:26" x14ac:dyDescent="0.2">
      <c r="S7458" s="58">
        <v>4.6078197764540976</v>
      </c>
      <c r="T7458" s="58">
        <v>9.1320135844376047</v>
      </c>
      <c r="U7458" s="58">
        <v>4.9362779410375515</v>
      </c>
      <c r="V7458" s="58">
        <v>7.8767463606577595</v>
      </c>
      <c r="W7458" s="58">
        <v>0.79793396803384553</v>
      </c>
      <c r="X7458" s="58">
        <v>0.69357270947353311</v>
      </c>
      <c r="Y7458" s="58">
        <v>0.800442749026261</v>
      </c>
      <c r="Z7458" s="58">
        <v>0.91200711035325543</v>
      </c>
    </row>
    <row r="7459" spans="19:26" x14ac:dyDescent="0.2">
      <c r="S7459" s="58">
        <v>5.7898906292543959</v>
      </c>
      <c r="T7459" s="58">
        <v>12.606371484408111</v>
      </c>
      <c r="U7459" s="58">
        <v>5.7890848126803176</v>
      </c>
      <c r="V7459" s="58">
        <v>8.4775625357690014</v>
      </c>
      <c r="W7459" s="58">
        <v>0.73236034395269267</v>
      </c>
      <c r="X7459" s="58">
        <v>0.73049902044948301</v>
      </c>
      <c r="Y7459" s="58">
        <v>0.86557815945838046</v>
      </c>
      <c r="Z7459" s="58">
        <v>0.92056180583785041</v>
      </c>
    </row>
    <row r="7460" spans="19:26" x14ac:dyDescent="0.2">
      <c r="S7460" s="58">
        <v>3.7227885752013119</v>
      </c>
      <c r="T7460" s="58">
        <v>5.9442587720477071</v>
      </c>
      <c r="U7460" s="58">
        <v>3.1512401443196691</v>
      </c>
      <c r="V7460" s="58">
        <v>5.4451827024393342</v>
      </c>
      <c r="W7460" s="58">
        <v>0.7502238412933957</v>
      </c>
      <c r="X7460" s="58">
        <v>0.67985052704343407</v>
      </c>
      <c r="Y7460" s="58">
        <v>0.79432877630426402</v>
      </c>
      <c r="Z7460" s="58">
        <v>0.94156074148284452</v>
      </c>
    </row>
    <row r="7461" spans="19:26" x14ac:dyDescent="0.2">
      <c r="S7461" s="58">
        <v>4.366672030954347</v>
      </c>
      <c r="T7461" s="58">
        <v>7.4910825914378822</v>
      </c>
      <c r="U7461" s="58">
        <v>4.8020440899987129</v>
      </c>
      <c r="V7461" s="58">
        <v>8.0623483991644189</v>
      </c>
      <c r="W7461" s="58">
        <v>0.70849209691790915</v>
      </c>
      <c r="X7461" s="58">
        <v>0.60461017895977154</v>
      </c>
      <c r="Y7461" s="58">
        <v>0.81143290106220178</v>
      </c>
      <c r="Z7461" s="58">
        <v>0.93069424528454237</v>
      </c>
    </row>
    <row r="7462" spans="19:26" x14ac:dyDescent="0.2">
      <c r="S7462" s="58">
        <v>6.7062572068713626</v>
      </c>
      <c r="T7462" s="58">
        <v>24.733879837849795</v>
      </c>
      <c r="U7462" s="58">
        <v>6.5352853931257258</v>
      </c>
      <c r="V7462" s="58">
        <v>34.560417211470316</v>
      </c>
      <c r="W7462" s="58">
        <v>0.78131107395441235</v>
      </c>
      <c r="X7462" s="58">
        <v>0.59033012491065973</v>
      </c>
      <c r="Y7462" s="58">
        <v>0.80547100033120211</v>
      </c>
      <c r="Z7462" s="58">
        <v>0.88299885138594858</v>
      </c>
    </row>
    <row r="7463" spans="19:26" x14ac:dyDescent="0.2">
      <c r="S7463" s="58">
        <v>4.610495575077457</v>
      </c>
      <c r="T7463" s="58">
        <v>8.986903918405508</v>
      </c>
      <c r="U7463" s="58">
        <v>4.0178776251302049</v>
      </c>
      <c r="V7463" s="58">
        <v>8.0149959232621324</v>
      </c>
      <c r="W7463" s="58">
        <v>0.81742609319728077</v>
      </c>
      <c r="X7463" s="58">
        <v>0.70507328544118164</v>
      </c>
      <c r="Y7463" s="58">
        <v>0.8287955630135313</v>
      </c>
      <c r="Z7463" s="58">
        <v>0.91612772885556026</v>
      </c>
    </row>
    <row r="7464" spans="19:26" x14ac:dyDescent="0.2">
      <c r="S7464" s="58">
        <v>5.2597666255453817</v>
      </c>
      <c r="T7464" s="58">
        <v>10.64029399656526</v>
      </c>
      <c r="U7464" s="58">
        <v>5.3245943204443611</v>
      </c>
      <c r="V7464" s="58">
        <v>9.9444171346401742</v>
      </c>
      <c r="W7464" s="58">
        <v>0.72784015876017572</v>
      </c>
      <c r="X7464" s="58">
        <v>0.62712476338678913</v>
      </c>
      <c r="Y7464" s="58">
        <v>0.83571398424192977</v>
      </c>
      <c r="Z7464" s="58">
        <v>0.91544282954982914</v>
      </c>
    </row>
    <row r="7465" spans="19:26" x14ac:dyDescent="0.2">
      <c r="S7465" s="58">
        <v>3.2364618973371062</v>
      </c>
      <c r="T7465" s="58">
        <v>4.9271009021476306</v>
      </c>
      <c r="U7465" s="58">
        <v>3.4407301530060472</v>
      </c>
      <c r="V7465" s="58">
        <v>5.4148735339405114</v>
      </c>
      <c r="W7465" s="58">
        <v>0.84923851266409522</v>
      </c>
      <c r="X7465" s="58">
        <v>0.66278017656757604</v>
      </c>
      <c r="Y7465" s="58">
        <v>0.7871951333487095</v>
      </c>
      <c r="Z7465" s="58">
        <v>0.93116034100332024</v>
      </c>
    </row>
    <row r="7466" spans="19:26" x14ac:dyDescent="0.2">
      <c r="S7466" s="58">
        <v>5.1335135447313673</v>
      </c>
      <c r="T7466" s="58">
        <v>10.060874471620579</v>
      </c>
      <c r="U7466" s="58">
        <v>5.2157700306433217</v>
      </c>
      <c r="V7466" s="58">
        <v>9.6401512824346547</v>
      </c>
      <c r="W7466" s="58">
        <v>0.70740239887772638</v>
      </c>
      <c r="X7466" s="58">
        <v>0.74510348772192725</v>
      </c>
      <c r="Y7466" s="58">
        <v>0.8197971029333706</v>
      </c>
      <c r="Z7466" s="58">
        <v>0.93075602885781761</v>
      </c>
    </row>
    <row r="7467" spans="19:26" x14ac:dyDescent="0.2">
      <c r="S7467" s="58">
        <v>4.3788661416285573</v>
      </c>
      <c r="T7467" s="58">
        <v>8.2787285611829891</v>
      </c>
      <c r="U7467" s="58">
        <v>4.4344590930070904</v>
      </c>
      <c r="V7467" s="58">
        <v>7.6464969212753919</v>
      </c>
      <c r="W7467" s="58">
        <v>0.84058128792135556</v>
      </c>
      <c r="X7467" s="58">
        <v>0.73250364155947401</v>
      </c>
      <c r="Y7467" s="58">
        <v>0.82359789408587925</v>
      </c>
      <c r="Z7467" s="58">
        <v>0.91849897434201977</v>
      </c>
    </row>
    <row r="7468" spans="19:26" x14ac:dyDescent="0.2">
      <c r="S7468" s="58">
        <v>5.3362921430938641</v>
      </c>
      <c r="T7468" s="58">
        <v>11.412351735989809</v>
      </c>
      <c r="U7468" s="58">
        <v>5.5879566653308181</v>
      </c>
      <c r="V7468" s="58">
        <v>11.728958317612117</v>
      </c>
      <c r="W7468" s="58">
        <v>0.71250393314027294</v>
      </c>
      <c r="X7468" s="58">
        <v>0.76863536874026284</v>
      </c>
      <c r="Y7468" s="58">
        <v>0.79608501245172059</v>
      </c>
      <c r="Z7468" s="58">
        <v>0.91951471497370452</v>
      </c>
    </row>
    <row r="7469" spans="19:26" x14ac:dyDescent="0.2">
      <c r="S7469" s="58">
        <v>6.7417000108281213</v>
      </c>
      <c r="T7469" s="58">
        <v>17.507462778631158</v>
      </c>
      <c r="U7469" s="58">
        <v>6.615102250477122</v>
      </c>
      <c r="V7469" s="58">
        <v>18.748018323570047</v>
      </c>
      <c r="W7469" s="58">
        <v>0.69434131350562733</v>
      </c>
      <c r="X7469" s="58">
        <v>0.77352252581871539</v>
      </c>
      <c r="Y7469" s="58">
        <v>0.84254426906171631</v>
      </c>
      <c r="Z7469" s="58">
        <v>0.91148528209778001</v>
      </c>
    </row>
    <row r="7470" spans="19:26" x14ac:dyDescent="0.2">
      <c r="S7470" s="58">
        <v>4.6330248558993272</v>
      </c>
      <c r="T7470" s="58">
        <v>8.9470587145123943</v>
      </c>
      <c r="U7470" s="58">
        <v>4.9087811445244762</v>
      </c>
      <c r="V7470" s="58">
        <v>7.9933327265515288</v>
      </c>
      <c r="W7470" s="58">
        <v>0.76705480450378505</v>
      </c>
      <c r="X7470" s="58">
        <v>0.72314035945829402</v>
      </c>
      <c r="Y7470" s="58">
        <v>0.80312288047035196</v>
      </c>
      <c r="Z7470" s="58">
        <v>0.9201528628696275</v>
      </c>
    </row>
    <row r="7471" spans="19:26" x14ac:dyDescent="0.2">
      <c r="S7471" s="58">
        <v>4.1777088938621123</v>
      </c>
      <c r="T7471" s="58">
        <v>7.0169634676911032</v>
      </c>
      <c r="U7471" s="58">
        <v>3.6010189847784266</v>
      </c>
      <c r="V7471" s="58">
        <v>6.2691256402293618</v>
      </c>
      <c r="W7471" s="58">
        <v>0.72558154866181446</v>
      </c>
      <c r="X7471" s="58">
        <v>0.58281897640748825</v>
      </c>
      <c r="Y7471" s="58">
        <v>0.81380296867803159</v>
      </c>
      <c r="Z7471" s="58">
        <v>0.9285584708389204</v>
      </c>
    </row>
    <row r="7472" spans="19:26" x14ac:dyDescent="0.2">
      <c r="S7472" s="58">
        <v>4.2008756434214458</v>
      </c>
      <c r="T7472" s="58">
        <v>7.1400405049891766</v>
      </c>
      <c r="U7472" s="58">
        <v>4.0678789054468805</v>
      </c>
      <c r="V7472" s="58">
        <v>7.5605973724607285</v>
      </c>
      <c r="W7472" s="58">
        <v>0.76919188764144597</v>
      </c>
      <c r="X7472" s="58">
        <v>0.67981672086139922</v>
      </c>
      <c r="Y7472" s="58">
        <v>0.84433940146919062</v>
      </c>
      <c r="Z7472" s="58">
        <v>0.93776659887034497</v>
      </c>
    </row>
    <row r="7473" spans="19:26" x14ac:dyDescent="0.2">
      <c r="S7473" s="58">
        <v>4.2495434829387584</v>
      </c>
      <c r="T7473" s="58">
        <v>7.7186928350180892</v>
      </c>
      <c r="U7473" s="58">
        <v>4.7953024236734034</v>
      </c>
      <c r="V7473" s="58">
        <v>8.1391060127870887</v>
      </c>
      <c r="W7473" s="58">
        <v>0.81762861232371964</v>
      </c>
      <c r="X7473" s="58">
        <v>0.72063734833116966</v>
      </c>
      <c r="Y7473" s="58">
        <v>0.8186386795448588</v>
      </c>
      <c r="Z7473" s="58">
        <v>0.92321226470548257</v>
      </c>
    </row>
    <row r="7474" spans="19:26" x14ac:dyDescent="0.2">
      <c r="S7474" s="58">
        <v>6.9214962627822718</v>
      </c>
      <c r="T7474" s="58">
        <v>24.272443981154609</v>
      </c>
      <c r="U7474" s="58">
        <v>6.7297132772454153</v>
      </c>
      <c r="V7474" s="58">
        <v>26.526958641023509</v>
      </c>
      <c r="W7474" s="58">
        <v>0.76586183420831611</v>
      </c>
      <c r="X7474" s="58">
        <v>0.6886859628257278</v>
      </c>
      <c r="Y7474" s="58">
        <v>0.82942844140730709</v>
      </c>
      <c r="Z7474" s="58">
        <v>0.88881805052541374</v>
      </c>
    </row>
    <row r="7475" spans="19:26" x14ac:dyDescent="0.2">
      <c r="S7475" s="58">
        <v>6.8403180961534469</v>
      </c>
      <c r="T7475" s="58">
        <v>19.919868591514614</v>
      </c>
      <c r="U7475" s="58">
        <v>6.2497157053626511</v>
      </c>
      <c r="V7475" s="58">
        <v>17.520187504827113</v>
      </c>
      <c r="W7475" s="58">
        <v>0.7178780847826145</v>
      </c>
      <c r="X7475" s="58">
        <v>0.75382425497514749</v>
      </c>
      <c r="Y7475" s="58">
        <v>0.83421466190307392</v>
      </c>
      <c r="Z7475" s="58">
        <v>0.90115694995642592</v>
      </c>
    </row>
    <row r="7476" spans="19:26" x14ac:dyDescent="0.2">
      <c r="S7476" s="58">
        <v>4.1330362032490902</v>
      </c>
      <c r="T7476" s="58">
        <v>7.4900666540691336</v>
      </c>
      <c r="U7476" s="58">
        <v>4.2173742173538686</v>
      </c>
      <c r="V7476" s="58">
        <v>8.516534165226366</v>
      </c>
      <c r="W7476" s="58">
        <v>0.80462627301530298</v>
      </c>
      <c r="X7476" s="58">
        <v>0.78498257528869186</v>
      </c>
      <c r="Y7476" s="58">
        <v>0.78583208606732058</v>
      </c>
      <c r="Z7476" s="58">
        <v>0.92520488039073168</v>
      </c>
    </row>
    <row r="7477" spans="19:26" x14ac:dyDescent="0.2">
      <c r="S7477" s="58">
        <v>4.3176199243236022</v>
      </c>
      <c r="T7477" s="58">
        <v>7.6268674766329516</v>
      </c>
      <c r="U7477" s="58">
        <v>3.7203050680221255</v>
      </c>
      <c r="V7477" s="58">
        <v>7.1328868447591169</v>
      </c>
      <c r="W7477" s="58">
        <v>0.78110343068154486</v>
      </c>
      <c r="X7477" s="58">
        <v>0.585921924174026</v>
      </c>
      <c r="Y7477" s="58">
        <v>0.83576241392115769</v>
      </c>
      <c r="Z7477" s="58">
        <v>0.91899530765413384</v>
      </c>
    </row>
    <row r="7478" spans="19:26" x14ac:dyDescent="0.2">
      <c r="S7478" s="58">
        <v>5.7034760874597072</v>
      </c>
      <c r="T7478" s="58">
        <v>14.220115348346148</v>
      </c>
      <c r="U7478" s="58">
        <v>5.8418070335551331</v>
      </c>
      <c r="V7478" s="58">
        <v>13.648532316356631</v>
      </c>
      <c r="W7478" s="58">
        <v>0.81407596286523265</v>
      </c>
      <c r="X7478" s="58">
        <v>0.64522308340108225</v>
      </c>
      <c r="Y7478" s="58">
        <v>0.84798699792579146</v>
      </c>
      <c r="Z7478" s="58">
        <v>0.89787467835944879</v>
      </c>
    </row>
    <row r="7479" spans="19:26" x14ac:dyDescent="0.2">
      <c r="S7479" s="58">
        <v>3.8402535188796074</v>
      </c>
      <c r="T7479" s="58">
        <v>6.3729144470366439</v>
      </c>
      <c r="U7479" s="58">
        <v>4.0969161120883966</v>
      </c>
      <c r="V7479" s="58">
        <v>7.4620386590474421</v>
      </c>
      <c r="W7479" s="58">
        <v>0.74637525835714258</v>
      </c>
      <c r="X7479" s="58">
        <v>0.75172937644156956</v>
      </c>
      <c r="Y7479" s="58">
        <v>0.77233223646093419</v>
      </c>
      <c r="Z7479" s="58">
        <v>0.93939706710222437</v>
      </c>
    </row>
    <row r="7480" spans="19:26" x14ac:dyDescent="0.2">
      <c r="S7480" s="58">
        <v>7.7247723773632329</v>
      </c>
      <c r="T7480" s="58">
        <v>39.52154525482954</v>
      </c>
      <c r="U7480" s="58">
        <v>7.4011550065075324</v>
      </c>
      <c r="V7480" s="58">
        <v>55.734823669924815</v>
      </c>
      <c r="W7480" s="58">
        <v>0.8127805857702407</v>
      </c>
      <c r="X7480" s="58">
        <v>0.60460359413319698</v>
      </c>
      <c r="Y7480" s="58">
        <v>0.86653192172053384</v>
      </c>
      <c r="Z7480" s="58">
        <v>0.87931912238276866</v>
      </c>
    </row>
    <row r="7481" spans="19:26" x14ac:dyDescent="0.2">
      <c r="S7481" s="58">
        <v>6.6009387613051542</v>
      </c>
      <c r="T7481" s="58">
        <v>19.629241640744418</v>
      </c>
      <c r="U7481" s="58">
        <v>6.601656213745299</v>
      </c>
      <c r="V7481" s="58">
        <v>17.718330431356758</v>
      </c>
      <c r="W7481" s="58">
        <v>0.74313879755973</v>
      </c>
      <c r="X7481" s="58">
        <v>0.80228610756455465</v>
      </c>
      <c r="Y7481" s="58">
        <v>0.82641734990762683</v>
      </c>
      <c r="Z7481" s="58">
        <v>0.90029741324250168</v>
      </c>
    </row>
    <row r="7482" spans="19:26" x14ac:dyDescent="0.2">
      <c r="S7482" s="58">
        <v>3.2988337830674159</v>
      </c>
      <c r="T7482" s="58">
        <v>4.9705051292668454</v>
      </c>
      <c r="U7482" s="58">
        <v>3.1260253905136981</v>
      </c>
      <c r="V7482" s="58">
        <v>4.6110408215679923</v>
      </c>
      <c r="W7482" s="58">
        <v>0.84633333893004237</v>
      </c>
      <c r="X7482" s="58">
        <v>0.70767764472847072</v>
      </c>
      <c r="Y7482" s="58">
        <v>0.82847665806810433</v>
      </c>
      <c r="Z7482" s="58">
        <v>0.94822372331719751</v>
      </c>
    </row>
    <row r="7483" spans="19:26" x14ac:dyDescent="0.2">
      <c r="S7483" s="58">
        <v>9.0366590377153333</v>
      </c>
      <c r="T7483" s="58">
        <v>59.891548217581537</v>
      </c>
      <c r="U7483" s="58">
        <v>8.2097877083698574</v>
      </c>
      <c r="V7483" s="58">
        <v>52.88364309291731</v>
      </c>
      <c r="W7483" s="58">
        <v>0.72363820662597178</v>
      </c>
      <c r="X7483" s="58">
        <v>0.6400717570137171</v>
      </c>
      <c r="Y7483" s="58">
        <v>0.85726998686612199</v>
      </c>
      <c r="Z7483" s="58">
        <v>0.87838849522757667</v>
      </c>
    </row>
    <row r="7484" spans="19:26" x14ac:dyDescent="0.2">
      <c r="S7484" s="58">
        <v>4.1227212692375588</v>
      </c>
      <c r="T7484" s="58">
        <v>7.2103292588194803</v>
      </c>
      <c r="U7484" s="58">
        <v>4.670588858621616</v>
      </c>
      <c r="V7484" s="58">
        <v>7.9651229822683511</v>
      </c>
      <c r="W7484" s="58">
        <v>0.81448317861287223</v>
      </c>
      <c r="X7484" s="58">
        <v>0.63537122938287771</v>
      </c>
      <c r="Y7484" s="58">
        <v>0.82818725943002203</v>
      </c>
      <c r="Z7484" s="58">
        <v>0.92088816214424618</v>
      </c>
    </row>
    <row r="7485" spans="19:26" x14ac:dyDescent="0.2">
      <c r="S7485" s="58">
        <v>4.4378418907372623</v>
      </c>
      <c r="T7485" s="58">
        <v>7.6330953549690888</v>
      </c>
      <c r="U7485" s="58">
        <v>4.4230974471437579</v>
      </c>
      <c r="V7485" s="58">
        <v>6.8142196647134892</v>
      </c>
      <c r="W7485" s="58">
        <v>0.74904078967724141</v>
      </c>
      <c r="X7485" s="58">
        <v>0.64858278992956275</v>
      </c>
      <c r="Y7485" s="58">
        <v>0.86280549286470531</v>
      </c>
      <c r="Z7485" s="58">
        <v>0.93781394583581346</v>
      </c>
    </row>
    <row r="7486" spans="19:26" x14ac:dyDescent="0.2">
      <c r="S7486" s="58">
        <v>4.3030676112632626</v>
      </c>
      <c r="T7486" s="58">
        <v>7.0885498296898408</v>
      </c>
      <c r="U7486" s="58">
        <v>4.3985853850444023</v>
      </c>
      <c r="V7486" s="58">
        <v>6.3515831584483271</v>
      </c>
      <c r="W7486" s="58">
        <v>0.74555655868743242</v>
      </c>
      <c r="X7486" s="58">
        <v>0.61101958970623427</v>
      </c>
      <c r="Y7486" s="58">
        <v>0.88589479322305931</v>
      </c>
      <c r="Z7486" s="58">
        <v>0.94372215785280211</v>
      </c>
    </row>
    <row r="7487" spans="19:26" x14ac:dyDescent="0.2">
      <c r="S7487" s="58">
        <v>3.8967209507152933</v>
      </c>
      <c r="T7487" s="58">
        <v>6.2398131109013848</v>
      </c>
      <c r="U7487" s="58">
        <v>3.6987240835852253</v>
      </c>
      <c r="V7487" s="58">
        <v>6.6879551899579166</v>
      </c>
      <c r="W7487" s="58">
        <v>0.7799250720605474</v>
      </c>
      <c r="X7487" s="58">
        <v>0.5173731952315177</v>
      </c>
      <c r="Y7487" s="58">
        <v>0.86081154130577753</v>
      </c>
      <c r="Z7487" s="58">
        <v>0.92571209030589929</v>
      </c>
    </row>
    <row r="7488" spans="19:26" x14ac:dyDescent="0.2">
      <c r="S7488" s="58">
        <v>6.2257786942221811</v>
      </c>
      <c r="T7488" s="58">
        <v>17.569162255485168</v>
      </c>
      <c r="U7488" s="58">
        <v>6.1965021361698076</v>
      </c>
      <c r="V7488" s="58">
        <v>18.503815068067677</v>
      </c>
      <c r="W7488" s="58">
        <v>0.77722388856781677</v>
      </c>
      <c r="X7488" s="58">
        <v>0.79045466853344282</v>
      </c>
      <c r="Y7488" s="58">
        <v>0.83214749326624782</v>
      </c>
      <c r="Z7488" s="58">
        <v>0.90047729296165691</v>
      </c>
    </row>
    <row r="7489" spans="19:26" x14ac:dyDescent="0.2">
      <c r="S7489" s="58">
        <v>4.1947205545838564</v>
      </c>
      <c r="T7489" s="58">
        <v>7.1307003476396398</v>
      </c>
      <c r="U7489" s="58">
        <v>4.5250110515791198</v>
      </c>
      <c r="V7489" s="58">
        <v>7.7944015750086981</v>
      </c>
      <c r="W7489" s="58">
        <v>0.77968472133239308</v>
      </c>
      <c r="X7489" s="58">
        <v>0.65901177720098292</v>
      </c>
      <c r="Y7489" s="58">
        <v>0.85204254425917103</v>
      </c>
      <c r="Z7489" s="58">
        <v>0.93488638155608439</v>
      </c>
    </row>
    <row r="7490" spans="19:26" x14ac:dyDescent="0.2">
      <c r="S7490" s="58">
        <v>6.8652244939023426</v>
      </c>
      <c r="T7490" s="58">
        <v>19.046955095278562</v>
      </c>
      <c r="U7490" s="58">
        <v>6.3596842662457362</v>
      </c>
      <c r="V7490" s="58">
        <v>19.589858887444425</v>
      </c>
      <c r="W7490" s="58">
        <v>0.7242825442308306</v>
      </c>
      <c r="X7490" s="58">
        <v>0.70225726579356795</v>
      </c>
      <c r="Y7490" s="58">
        <v>0.86179238842773898</v>
      </c>
      <c r="Z7490" s="58">
        <v>0.90211214295578512</v>
      </c>
    </row>
    <row r="7491" spans="19:26" x14ac:dyDescent="0.2">
      <c r="S7491" s="58">
        <v>4.3402747839708926</v>
      </c>
      <c r="T7491" s="58">
        <v>7.5271900428849712</v>
      </c>
      <c r="U7491" s="58">
        <v>5.056215701641789</v>
      </c>
      <c r="V7491" s="58">
        <v>8.5365513677239822</v>
      </c>
      <c r="W7491" s="58">
        <v>0.74657679248571274</v>
      </c>
      <c r="X7491" s="58">
        <v>0.68062824101274588</v>
      </c>
      <c r="Y7491" s="58">
        <v>0.83066740728355815</v>
      </c>
      <c r="Z7491" s="58">
        <v>0.93590971903833131</v>
      </c>
    </row>
    <row r="7492" spans="19:26" x14ac:dyDescent="0.2">
      <c r="S7492" s="58">
        <v>4.2196756245141076</v>
      </c>
      <c r="T7492" s="58">
        <v>7.4089485051494943</v>
      </c>
      <c r="U7492" s="58">
        <v>3.8462308171362301</v>
      </c>
      <c r="V7492" s="58">
        <v>8.9398689000685749</v>
      </c>
      <c r="W7492" s="58">
        <v>0.82074133399483729</v>
      </c>
      <c r="X7492" s="58">
        <v>0.61900519449632119</v>
      </c>
      <c r="Y7492" s="58">
        <v>0.85214541321414117</v>
      </c>
      <c r="Z7492" s="58">
        <v>0.92125861389600439</v>
      </c>
    </row>
    <row r="7493" spans="19:26" x14ac:dyDescent="0.2">
      <c r="S7493" s="58">
        <v>5.7147142284591705</v>
      </c>
      <c r="T7493" s="58">
        <v>15.662025085624396</v>
      </c>
      <c r="U7493" s="58">
        <v>5.841433778789316</v>
      </c>
      <c r="V7493" s="58">
        <v>16.066754591956116</v>
      </c>
      <c r="W7493" s="58">
        <v>0.83751625169055666</v>
      </c>
      <c r="X7493" s="58">
        <v>0.61971894970376284</v>
      </c>
      <c r="Y7493" s="58">
        <v>0.8200215387804497</v>
      </c>
      <c r="Z7493" s="58">
        <v>0.89023679495726527</v>
      </c>
    </row>
    <row r="7494" spans="19:26" x14ac:dyDescent="0.2">
      <c r="S7494" s="58">
        <v>7.9255385677127901</v>
      </c>
      <c r="T7494" s="58">
        <v>46.043920217807226</v>
      </c>
      <c r="U7494" s="58">
        <v>8.941255545531261</v>
      </c>
      <c r="V7494" s="58">
        <v>45.65684134280562</v>
      </c>
      <c r="W7494" s="58">
        <v>0.7700842659403111</v>
      </c>
      <c r="X7494" s="58">
        <v>0.62559912786932803</v>
      </c>
      <c r="Y7494" s="58">
        <v>0.82904067558421446</v>
      </c>
      <c r="Z7494" s="58">
        <v>0.87822313043427491</v>
      </c>
    </row>
    <row r="7495" spans="19:26" x14ac:dyDescent="0.2">
      <c r="S7495" s="58">
        <v>5.0527984481112993</v>
      </c>
      <c r="T7495" s="58">
        <v>10.186883354342577</v>
      </c>
      <c r="U7495" s="58">
        <v>5.5252341944312651</v>
      </c>
      <c r="V7495" s="58">
        <v>11.331376460529775</v>
      </c>
      <c r="W7495" s="58">
        <v>0.78130624953464434</v>
      </c>
      <c r="X7495" s="58">
        <v>0.74159318530361074</v>
      </c>
      <c r="Y7495" s="58">
        <v>0.8549964694954848</v>
      </c>
      <c r="Z7495" s="58">
        <v>0.92263267568089991</v>
      </c>
    </row>
    <row r="7496" spans="19:26" x14ac:dyDescent="0.2">
      <c r="S7496" s="58">
        <v>4.4333149313764055</v>
      </c>
      <c r="T7496" s="58">
        <v>7.6869107029384205</v>
      </c>
      <c r="U7496" s="58">
        <v>4.5695142887085032</v>
      </c>
      <c r="V7496" s="58">
        <v>8.4474658951132575</v>
      </c>
      <c r="W7496" s="58">
        <v>0.74578569748913659</v>
      </c>
      <c r="X7496" s="58">
        <v>0.69049149392263598</v>
      </c>
      <c r="Y7496" s="58">
        <v>0.84922116967982764</v>
      </c>
      <c r="Z7496" s="58">
        <v>0.94036059274816597</v>
      </c>
    </row>
    <row r="7497" spans="19:26" x14ac:dyDescent="0.2">
      <c r="S7497" s="58">
        <v>4.3929528401491451</v>
      </c>
      <c r="T7497" s="58">
        <v>7.7820710126784167</v>
      </c>
      <c r="U7497" s="58">
        <v>4.3892779688220367</v>
      </c>
      <c r="V7497" s="58">
        <v>7.7498119755418386</v>
      </c>
      <c r="W7497" s="58">
        <v>0.79450712749410424</v>
      </c>
      <c r="X7497" s="58">
        <v>0.60953546613362253</v>
      </c>
      <c r="Y7497" s="58">
        <v>0.86080959752764152</v>
      </c>
      <c r="Z7497" s="58">
        <v>0.92297343204373417</v>
      </c>
    </row>
    <row r="7498" spans="19:26" x14ac:dyDescent="0.2">
      <c r="S7498" s="58">
        <v>4.5749901553418342</v>
      </c>
      <c r="T7498" s="58">
        <v>9.0866238924272675</v>
      </c>
      <c r="U7498" s="58">
        <v>4.5746319612235675</v>
      </c>
      <c r="V7498" s="58">
        <v>7.8292598557918538</v>
      </c>
      <c r="W7498" s="58">
        <v>0.80207106302469566</v>
      </c>
      <c r="X7498" s="58">
        <v>0.67973621374004733</v>
      </c>
      <c r="Y7498" s="58">
        <v>0.79533273455248088</v>
      </c>
      <c r="Z7498" s="58">
        <v>0.90981167550252184</v>
      </c>
    </row>
    <row r="7499" spans="19:26" x14ac:dyDescent="0.2">
      <c r="S7499" s="58">
        <v>6.4855464863194401</v>
      </c>
      <c r="T7499" s="58">
        <v>15.707122231009988</v>
      </c>
      <c r="U7499" s="58">
        <v>6.470556643327976</v>
      </c>
      <c r="V7499" s="58">
        <v>16.799371632019923</v>
      </c>
      <c r="W7499" s="58">
        <v>0.70606025750139956</v>
      </c>
      <c r="X7499" s="58">
        <v>0.52967320255795702</v>
      </c>
      <c r="Y7499" s="58">
        <v>0.86105907114328406</v>
      </c>
      <c r="Z7499" s="58">
        <v>0.89892612538918371</v>
      </c>
    </row>
    <row r="7500" spans="19:26" x14ac:dyDescent="0.2">
      <c r="S7500" s="58">
        <v>3.6597748453437391</v>
      </c>
      <c r="T7500" s="58">
        <v>5.8303419025399466</v>
      </c>
      <c r="U7500" s="58">
        <v>3.5751846154782414</v>
      </c>
      <c r="V7500" s="58">
        <v>4.9674909277122481</v>
      </c>
      <c r="W7500" s="58">
        <v>0.84114149744988387</v>
      </c>
      <c r="X7500" s="58">
        <v>0.6698845309890834</v>
      </c>
      <c r="Y7500" s="58">
        <v>0.84908671802246505</v>
      </c>
      <c r="Z7500" s="58">
        <v>0.93778417233681777</v>
      </c>
    </row>
    <row r="7501" spans="19:26" x14ac:dyDescent="0.2">
      <c r="S7501" s="58">
        <v>3.1649453737516198</v>
      </c>
      <c r="T7501" s="58">
        <v>4.5398015541482541</v>
      </c>
      <c r="U7501" s="58">
        <v>3.0662032438748303</v>
      </c>
      <c r="V7501" s="58">
        <v>4.350487959115843</v>
      </c>
      <c r="W7501" s="58">
        <v>0.80706326227105663</v>
      </c>
      <c r="X7501" s="58">
        <v>0.59101570156064298</v>
      </c>
      <c r="Y7501" s="58">
        <v>0.85509983896180308</v>
      </c>
      <c r="Z7501" s="58">
        <v>0.95315964849210033</v>
      </c>
    </row>
    <row r="7502" spans="19:26" x14ac:dyDescent="0.2">
      <c r="S7502" s="58">
        <v>4.3031097273830428</v>
      </c>
      <c r="T7502" s="58">
        <v>7.5892361840755456</v>
      </c>
      <c r="U7502" s="58">
        <v>4.4132909628855517</v>
      </c>
      <c r="V7502" s="58">
        <v>7.2043641952527508</v>
      </c>
      <c r="W7502" s="58">
        <v>0.72258643690216962</v>
      </c>
      <c r="X7502" s="58">
        <v>0.67953249879560518</v>
      </c>
      <c r="Y7502" s="58">
        <v>0.78570773208290223</v>
      </c>
      <c r="Z7502" s="58">
        <v>0.92923271661854134</v>
      </c>
    </row>
    <row r="7503" spans="19:26" x14ac:dyDescent="0.2">
      <c r="S7503" s="58">
        <v>3.3596815784105254</v>
      </c>
      <c r="T7503" s="58">
        <v>5.1246059081786139</v>
      </c>
      <c r="U7503" s="58">
        <v>3.3631173219709982</v>
      </c>
      <c r="V7503" s="58">
        <v>4.5278227229732186</v>
      </c>
      <c r="W7503" s="58">
        <v>0.79652824527577815</v>
      </c>
      <c r="X7503" s="58">
        <v>0.57299674177764659</v>
      </c>
      <c r="Y7503" s="58">
        <v>0.7935040120322383</v>
      </c>
      <c r="Z7503" s="58">
        <v>0.92768714418496767</v>
      </c>
    </row>
    <row r="7504" spans="19:26" x14ac:dyDescent="0.2">
      <c r="S7504" s="58">
        <v>4.2672667442182126</v>
      </c>
      <c r="T7504" s="58">
        <v>7.3174191098363277</v>
      </c>
      <c r="U7504" s="58">
        <v>4.9122291809435579</v>
      </c>
      <c r="V7504" s="58">
        <v>7.7649178073286311</v>
      </c>
      <c r="W7504" s="58">
        <v>0.7240525530926174</v>
      </c>
      <c r="X7504" s="58">
        <v>0.64964765367387911</v>
      </c>
      <c r="Y7504" s="58">
        <v>0.80772398092580833</v>
      </c>
      <c r="Z7504" s="58">
        <v>0.93335438473862287</v>
      </c>
    </row>
    <row r="7505" spans="19:26" x14ac:dyDescent="0.2">
      <c r="S7505" s="58">
        <v>5.6765595537166611</v>
      </c>
      <c r="T7505" s="58">
        <v>13.591794708913108</v>
      </c>
      <c r="U7505" s="58">
        <v>4.9115309820203832</v>
      </c>
      <c r="V7505" s="58">
        <v>11.102408775617558</v>
      </c>
      <c r="W7505" s="58">
        <v>0.757985613175303</v>
      </c>
      <c r="X7505" s="58">
        <v>0.79169420147236935</v>
      </c>
      <c r="Y7505" s="58">
        <v>0.81960090032968436</v>
      </c>
      <c r="Z7505" s="58">
        <v>0.91025850157994559</v>
      </c>
    </row>
    <row r="7506" spans="19:26" x14ac:dyDescent="0.2">
      <c r="S7506" s="58">
        <v>3.4895678420891323</v>
      </c>
      <c r="T7506" s="58">
        <v>5.4695022210953672</v>
      </c>
      <c r="U7506" s="58">
        <v>4.1662207997775171</v>
      </c>
      <c r="V7506" s="58">
        <v>6.7376336039738272</v>
      </c>
      <c r="W7506" s="58">
        <v>0.81971092167575299</v>
      </c>
      <c r="X7506" s="58">
        <v>0.56989885311137467</v>
      </c>
      <c r="Y7506" s="58">
        <v>0.80609085086336263</v>
      </c>
      <c r="Z7506" s="58">
        <v>0.92294110621521708</v>
      </c>
    </row>
    <row r="7507" spans="19:26" x14ac:dyDescent="0.2">
      <c r="S7507" s="58">
        <v>6.3156944568746001</v>
      </c>
      <c r="T7507" s="58">
        <v>17.564309023357332</v>
      </c>
      <c r="U7507" s="58">
        <v>5.9013028695673544</v>
      </c>
      <c r="V7507" s="58">
        <v>15.697519022130582</v>
      </c>
      <c r="W7507" s="58">
        <v>0.77897676429337537</v>
      </c>
      <c r="X7507" s="58">
        <v>0.60313033538635497</v>
      </c>
      <c r="Y7507" s="58">
        <v>0.85101263754778833</v>
      </c>
      <c r="Z7507" s="58">
        <v>0.89299304585739514</v>
      </c>
    </row>
    <row r="7508" spans="19:26" x14ac:dyDescent="0.2">
      <c r="S7508" s="58">
        <v>4.0844615795145787</v>
      </c>
      <c r="T7508" s="58">
        <v>7.0109277764684617</v>
      </c>
      <c r="U7508" s="58">
        <v>3.9913503300199267</v>
      </c>
      <c r="V7508" s="58">
        <v>6.7712945659478834</v>
      </c>
      <c r="W7508" s="58">
        <v>0.84875580196855671</v>
      </c>
      <c r="X7508" s="58">
        <v>0.63620678984148704</v>
      </c>
      <c r="Y7508" s="58">
        <v>0.86807054389217353</v>
      </c>
      <c r="Z7508" s="58">
        <v>0.9250448249332327</v>
      </c>
    </row>
    <row r="7509" spans="19:26" x14ac:dyDescent="0.2">
      <c r="S7509" s="58">
        <v>5.3129784088433158</v>
      </c>
      <c r="T7509" s="58">
        <v>11.789985045083007</v>
      </c>
      <c r="U7509" s="58">
        <v>5.8803888051547384</v>
      </c>
      <c r="V7509" s="58">
        <v>13.376848724066864</v>
      </c>
      <c r="W7509" s="58">
        <v>0.79242636567501434</v>
      </c>
      <c r="X7509" s="58">
        <v>0.78436991618996665</v>
      </c>
      <c r="Y7509" s="58">
        <v>0.83850570974741567</v>
      </c>
      <c r="Z7509" s="58">
        <v>0.91438585732295974</v>
      </c>
    </row>
    <row r="7510" spans="19:26" x14ac:dyDescent="0.2">
      <c r="S7510" s="58">
        <v>5.9267376098841718</v>
      </c>
      <c r="T7510" s="58">
        <v>14.544208515012709</v>
      </c>
      <c r="U7510" s="58">
        <v>6.1751638438828014</v>
      </c>
      <c r="V7510" s="58">
        <v>14.832509451919734</v>
      </c>
      <c r="W7510" s="58">
        <v>0.70919789540189482</v>
      </c>
      <c r="X7510" s="58">
        <v>0.7421132507328454</v>
      </c>
      <c r="Y7510" s="58">
        <v>0.79588712792622684</v>
      </c>
      <c r="Z7510" s="58">
        <v>0.90747283378559085</v>
      </c>
    </row>
    <row r="7511" spans="19:26" x14ac:dyDescent="0.2">
      <c r="S7511" s="58">
        <v>3.9455541607513291</v>
      </c>
      <c r="T7511" s="58">
        <v>6.9212719289629394</v>
      </c>
      <c r="U7511" s="58">
        <v>4.2014155256397787</v>
      </c>
      <c r="V7511" s="58">
        <v>6.6887086311759143</v>
      </c>
      <c r="W7511" s="58">
        <v>0.8331837715474596</v>
      </c>
      <c r="X7511" s="58">
        <v>0.55371729648292067</v>
      </c>
      <c r="Y7511" s="58">
        <v>0.79316152827914432</v>
      </c>
      <c r="Z7511" s="58">
        <v>0.90664077908353724</v>
      </c>
    </row>
    <row r="7512" spans="19:26" x14ac:dyDescent="0.2">
      <c r="S7512" s="58">
        <v>6.7646734801949746</v>
      </c>
      <c r="T7512" s="58">
        <v>18.789728276347144</v>
      </c>
      <c r="U7512" s="58">
        <v>6.8119605805900276</v>
      </c>
      <c r="V7512" s="58">
        <v>18.624913801195319</v>
      </c>
      <c r="W7512" s="58">
        <v>0.70365100218261134</v>
      </c>
      <c r="X7512" s="58">
        <v>0.69485735206077337</v>
      </c>
      <c r="Y7512" s="58">
        <v>0.82881082740359546</v>
      </c>
      <c r="Z7512" s="58">
        <v>0.90093254108632748</v>
      </c>
    </row>
    <row r="7513" spans="19:26" x14ac:dyDescent="0.2">
      <c r="S7513" s="58">
        <v>7.8130318633943139</v>
      </c>
      <c r="T7513" s="58">
        <v>40.6134637903547</v>
      </c>
      <c r="U7513" s="58">
        <v>7.6986729673292622</v>
      </c>
      <c r="V7513" s="58">
        <v>75.487202109832154</v>
      </c>
      <c r="W7513" s="58">
        <v>0.82919523691770347</v>
      </c>
      <c r="X7513" s="58">
        <v>0.73828817174970651</v>
      </c>
      <c r="Y7513" s="58">
        <v>0.88688802239437181</v>
      </c>
      <c r="Z7513" s="58">
        <v>0.88208485137756232</v>
      </c>
    </row>
    <row r="7514" spans="19:26" x14ac:dyDescent="0.2">
      <c r="S7514" s="58">
        <v>3.1030921707674981</v>
      </c>
      <c r="T7514" s="58">
        <v>4.4881335417832515</v>
      </c>
      <c r="U7514" s="58">
        <v>2.7529360708432247</v>
      </c>
      <c r="V7514" s="58">
        <v>3.8775623037742211</v>
      </c>
      <c r="W7514" s="58">
        <v>0.77435709541702591</v>
      </c>
      <c r="X7514" s="58">
        <v>0.52135565315644716</v>
      </c>
      <c r="Y7514" s="58">
        <v>0.7876406312420311</v>
      </c>
      <c r="Z7514" s="58">
        <v>0.93060530615635662</v>
      </c>
    </row>
    <row r="7515" spans="19:26" x14ac:dyDescent="0.2">
      <c r="S7515" s="58">
        <v>3.5341535191173206</v>
      </c>
      <c r="T7515" s="58">
        <v>5.5621142117549089</v>
      </c>
      <c r="U7515" s="58">
        <v>3.332283085573633</v>
      </c>
      <c r="V7515" s="58">
        <v>4.4788604156689438</v>
      </c>
      <c r="W7515" s="58">
        <v>0.8199732402998543</v>
      </c>
      <c r="X7515" s="58">
        <v>0.68814661730549354</v>
      </c>
      <c r="Y7515" s="58">
        <v>0.81381402341785591</v>
      </c>
      <c r="Z7515" s="58">
        <v>0.93830308714541466</v>
      </c>
    </row>
    <row r="7516" spans="19:26" x14ac:dyDescent="0.2">
      <c r="S7516" s="58">
        <v>4.7158127381108725</v>
      </c>
      <c r="T7516" s="58">
        <v>8.8159281954561646</v>
      </c>
      <c r="U7516" s="58">
        <v>4.8594303706021442</v>
      </c>
      <c r="V7516" s="58">
        <v>9.0455693202881076</v>
      </c>
      <c r="W7516" s="58">
        <v>0.80335926386587209</v>
      </c>
      <c r="X7516" s="58">
        <v>0.70390621549199994</v>
      </c>
      <c r="Y7516" s="58">
        <v>0.87971599510069465</v>
      </c>
      <c r="Z7516" s="58">
        <v>0.92805148427234885</v>
      </c>
    </row>
    <row r="7517" spans="19:26" x14ac:dyDescent="0.2">
      <c r="S7517" s="58">
        <v>6.0702495462816177</v>
      </c>
      <c r="T7517" s="58">
        <v>15.824882978918227</v>
      </c>
      <c r="U7517" s="58">
        <v>6.2723557452496967</v>
      </c>
      <c r="V7517" s="58">
        <v>13.43191280673188</v>
      </c>
      <c r="W7517" s="58">
        <v>0.82724999445262815</v>
      </c>
      <c r="X7517" s="58">
        <v>0.76649332739104581</v>
      </c>
      <c r="Y7517" s="58">
        <v>0.89070957128533834</v>
      </c>
      <c r="Z7517" s="58">
        <v>0.90443541157997409</v>
      </c>
    </row>
    <row r="7518" spans="19:26" x14ac:dyDescent="0.2">
      <c r="S7518" s="58">
        <v>4.7242931519953499</v>
      </c>
      <c r="T7518" s="58">
        <v>8.6202631243609673</v>
      </c>
      <c r="U7518" s="58">
        <v>5.1665185665396205</v>
      </c>
      <c r="V7518" s="58">
        <v>9.3592605666992483</v>
      </c>
      <c r="W7518" s="58">
        <v>0.74565661467637079</v>
      </c>
      <c r="X7518" s="58">
        <v>0.68584707416994894</v>
      </c>
      <c r="Y7518" s="58">
        <v>0.85170230633933863</v>
      </c>
      <c r="Z7518" s="58">
        <v>0.93268369987446276</v>
      </c>
    </row>
    <row r="7519" spans="19:26" x14ac:dyDescent="0.2">
      <c r="S7519" s="58">
        <v>4.5880495056785344</v>
      </c>
      <c r="T7519" s="58">
        <v>9.4404957647344556</v>
      </c>
      <c r="U7519" s="58">
        <v>4.4367462415220578</v>
      </c>
      <c r="V7519" s="58">
        <v>9.7987216324583226</v>
      </c>
      <c r="W7519" s="58">
        <v>0.80515314813093597</v>
      </c>
      <c r="X7519" s="58">
        <v>0.77419981170428154</v>
      </c>
      <c r="Y7519" s="58">
        <v>0.7737338075397111</v>
      </c>
      <c r="Z7519" s="58">
        <v>0.91054176426856648</v>
      </c>
    </row>
    <row r="7520" spans="19:26" x14ac:dyDescent="0.2">
      <c r="S7520" s="58">
        <v>4.9232520640820399</v>
      </c>
      <c r="T7520" s="58">
        <v>9.6889182926915094</v>
      </c>
      <c r="U7520" s="58">
        <v>4.7212299369383075</v>
      </c>
      <c r="V7520" s="58">
        <v>7.8730117186273736</v>
      </c>
      <c r="W7520" s="58">
        <v>0.76380366854056325</v>
      </c>
      <c r="X7520" s="58">
        <v>0.66401806721287737</v>
      </c>
      <c r="Y7520" s="58">
        <v>0.83645019278826438</v>
      </c>
      <c r="Z7520" s="58">
        <v>0.91773358438829089</v>
      </c>
    </row>
    <row r="7521" spans="19:26" x14ac:dyDescent="0.2">
      <c r="S7521" s="58">
        <v>5.666960271257067</v>
      </c>
      <c r="T7521" s="58">
        <v>11.837399020362499</v>
      </c>
      <c r="U7521" s="58">
        <v>5.4123029874841562</v>
      </c>
      <c r="V7521" s="58">
        <v>11.800525784518612</v>
      </c>
      <c r="W7521" s="58">
        <v>0.73146171763903034</v>
      </c>
      <c r="X7521" s="58">
        <v>0.68554564841928589</v>
      </c>
      <c r="Y7521" s="58">
        <v>0.87592074593983249</v>
      </c>
      <c r="Z7521" s="58">
        <v>0.921647843359508</v>
      </c>
    </row>
    <row r="7522" spans="19:26" x14ac:dyDescent="0.2">
      <c r="S7522" s="58">
        <v>4.6564125477207057</v>
      </c>
      <c r="T7522" s="58">
        <v>9.7178569609152099</v>
      </c>
      <c r="U7522" s="58">
        <v>4.4879802900355479</v>
      </c>
      <c r="V7522" s="58">
        <v>8.8064378662310023</v>
      </c>
      <c r="W7522" s="58">
        <v>0.79029301675692909</v>
      </c>
      <c r="X7522" s="58">
        <v>0.79422997091841674</v>
      </c>
      <c r="Y7522" s="58">
        <v>0.76730601408377741</v>
      </c>
      <c r="Z7522" s="58">
        <v>0.91112496169964663</v>
      </c>
    </row>
    <row r="7523" spans="19:26" x14ac:dyDescent="0.2">
      <c r="S7523" s="58">
        <v>5.2318613412200108</v>
      </c>
      <c r="T7523" s="58">
        <v>10.818771332745165</v>
      </c>
      <c r="U7523" s="58">
        <v>5.2215337577345489</v>
      </c>
      <c r="V7523" s="58">
        <v>11.837866739626858</v>
      </c>
      <c r="W7523" s="58">
        <v>0.7522935071647332</v>
      </c>
      <c r="X7523" s="58">
        <v>0.5964175793672325</v>
      </c>
      <c r="Y7523" s="58">
        <v>0.83905435117760474</v>
      </c>
      <c r="Z7523" s="58">
        <v>0.90893424916831456</v>
      </c>
    </row>
    <row r="7524" spans="19:26" x14ac:dyDescent="0.2">
      <c r="S7524" s="58">
        <v>5.4626828151601501</v>
      </c>
      <c r="T7524" s="58">
        <v>14.419728060284049</v>
      </c>
      <c r="U7524" s="58">
        <v>5.9367615383104653</v>
      </c>
      <c r="V7524" s="58">
        <v>15.921332805194805</v>
      </c>
      <c r="W7524" s="58">
        <v>0.86250663654624404</v>
      </c>
      <c r="X7524" s="58">
        <v>0.75621965657563861</v>
      </c>
      <c r="Y7524" s="58">
        <v>0.81435745016020133</v>
      </c>
      <c r="Z7524" s="58">
        <v>0.8961009982282826</v>
      </c>
    </row>
    <row r="7525" spans="19:26" x14ac:dyDescent="0.2">
      <c r="S7525" s="58">
        <v>7.0374701451603237</v>
      </c>
      <c r="T7525" s="58">
        <v>19.914833351207953</v>
      </c>
      <c r="U7525" s="58">
        <v>8.1767362515580864</v>
      </c>
      <c r="V7525" s="58">
        <v>30.134763838663272</v>
      </c>
      <c r="W7525" s="58">
        <v>0.73228494227642504</v>
      </c>
      <c r="X7525" s="58">
        <v>0.60126622205645441</v>
      </c>
      <c r="Y7525" s="58">
        <v>0.88112120049414944</v>
      </c>
      <c r="Z7525" s="58">
        <v>0.8959744153951017</v>
      </c>
    </row>
    <row r="7526" spans="19:26" x14ac:dyDescent="0.2">
      <c r="S7526" s="58">
        <v>6.3743420417315511</v>
      </c>
      <c r="T7526" s="58">
        <v>15.601391438840732</v>
      </c>
      <c r="U7526" s="58">
        <v>5.7192339633063867</v>
      </c>
      <c r="V7526" s="58">
        <v>11.637064941735108</v>
      </c>
      <c r="W7526" s="58">
        <v>0.68013161426074209</v>
      </c>
      <c r="X7526" s="58">
        <v>0.67506464872662186</v>
      </c>
      <c r="Y7526" s="58">
        <v>0.81490033408153462</v>
      </c>
      <c r="Z7526" s="58">
        <v>0.90770977124451313</v>
      </c>
    </row>
    <row r="7527" spans="19:26" x14ac:dyDescent="0.2">
      <c r="S7527" s="58">
        <v>4.3997849678319803</v>
      </c>
      <c r="T7527" s="58">
        <v>7.7532373877577827</v>
      </c>
      <c r="U7527" s="58">
        <v>5.1075731284442405</v>
      </c>
      <c r="V7527" s="58">
        <v>9.2999451450642301</v>
      </c>
      <c r="W7527" s="58">
        <v>0.74776255852242446</v>
      </c>
      <c r="X7527" s="58">
        <v>0.53808406053452673</v>
      </c>
      <c r="Y7527" s="58">
        <v>0.82668331753313806</v>
      </c>
      <c r="Z7527" s="58">
        <v>0.91628538392796111</v>
      </c>
    </row>
    <row r="7528" spans="19:26" x14ac:dyDescent="0.2">
      <c r="S7528" s="58">
        <v>7.7559706169288472</v>
      </c>
      <c r="T7528" s="58">
        <v>29.137809395940803</v>
      </c>
      <c r="U7528" s="58">
        <v>6.902541136944957</v>
      </c>
      <c r="V7528" s="58">
        <v>30.326374277072279</v>
      </c>
      <c r="W7528" s="58">
        <v>0.70553217514588729</v>
      </c>
      <c r="X7528" s="58">
        <v>0.67843943904272175</v>
      </c>
      <c r="Y7528" s="58">
        <v>0.83238035990710402</v>
      </c>
      <c r="Z7528" s="58">
        <v>0.88916923068593523</v>
      </c>
    </row>
    <row r="7529" spans="19:26" x14ac:dyDescent="0.2">
      <c r="S7529" s="58">
        <v>4.1942431671470857</v>
      </c>
      <c r="T7529" s="58">
        <v>7.0800781458331317</v>
      </c>
      <c r="U7529" s="58">
        <v>3.6635359250581696</v>
      </c>
      <c r="V7529" s="58">
        <v>7.3372925145074781</v>
      </c>
      <c r="W7529" s="58">
        <v>0.78852934096546468</v>
      </c>
      <c r="X7529" s="58">
        <v>0.63023089593180548</v>
      </c>
      <c r="Y7529" s="58">
        <v>0.86909877762781607</v>
      </c>
      <c r="Z7529" s="58">
        <v>0.93364018729229947</v>
      </c>
    </row>
    <row r="7530" spans="19:26" x14ac:dyDescent="0.2">
      <c r="S7530" s="58">
        <v>4.46600069402038</v>
      </c>
      <c r="T7530" s="58">
        <v>8.6434564087695307</v>
      </c>
      <c r="U7530" s="58">
        <v>4.4348502225628312</v>
      </c>
      <c r="V7530" s="58">
        <v>8.4830539921009809</v>
      </c>
      <c r="W7530" s="58">
        <v>0.84419496265856531</v>
      </c>
      <c r="X7530" s="58">
        <v>0.67854478971127175</v>
      </c>
      <c r="Y7530" s="58">
        <v>0.8232867853143252</v>
      </c>
      <c r="Z7530" s="58">
        <v>0.91174127503775781</v>
      </c>
    </row>
    <row r="7531" spans="19:26" x14ac:dyDescent="0.2">
      <c r="S7531" s="58">
        <v>4.5273388227179154</v>
      </c>
      <c r="T7531" s="58">
        <v>9.1626466259640367</v>
      </c>
      <c r="U7531" s="58">
        <v>4.389365037259247</v>
      </c>
      <c r="V7531" s="58">
        <v>9.0214437942229964</v>
      </c>
      <c r="W7531" s="58">
        <v>0.87153489995146494</v>
      </c>
      <c r="X7531" s="58">
        <v>0.66368687386395697</v>
      </c>
      <c r="Y7531" s="58">
        <v>0.81458622737450737</v>
      </c>
      <c r="Z7531" s="58">
        <v>0.9045492641235976</v>
      </c>
    </row>
    <row r="7532" spans="19:26" x14ac:dyDescent="0.2">
      <c r="S7532" s="58">
        <v>5.8593532661990357</v>
      </c>
      <c r="T7532" s="58">
        <v>15.327851889983727</v>
      </c>
      <c r="U7532" s="58">
        <v>5.7735777478184271</v>
      </c>
      <c r="V7532" s="58">
        <v>18.310818241921549</v>
      </c>
      <c r="W7532" s="58">
        <v>0.76721923888949017</v>
      </c>
      <c r="X7532" s="58">
        <v>0.65373919423193438</v>
      </c>
      <c r="Y7532" s="58">
        <v>0.80940050426654231</v>
      </c>
      <c r="Z7532" s="58">
        <v>0.89609258321395835</v>
      </c>
    </row>
    <row r="7533" spans="19:26" x14ac:dyDescent="0.2">
      <c r="S7533" s="58">
        <v>4.677871326672034</v>
      </c>
      <c r="T7533" s="58">
        <v>8.5631400421105859</v>
      </c>
      <c r="U7533" s="58">
        <v>4.7709909390960208</v>
      </c>
      <c r="V7533" s="58">
        <v>7.7472594153451411</v>
      </c>
      <c r="W7533" s="58">
        <v>0.73249951107897049</v>
      </c>
      <c r="X7533" s="58">
        <v>0.69259398682647622</v>
      </c>
      <c r="Y7533" s="58">
        <v>0.82749367503099736</v>
      </c>
      <c r="Z7533" s="58">
        <v>0.93132283790343551</v>
      </c>
    </row>
    <row r="7534" spans="19:26" x14ac:dyDescent="0.2">
      <c r="S7534" s="58">
        <v>4.3782511088061415</v>
      </c>
      <c r="T7534" s="58">
        <v>7.4851104594332663</v>
      </c>
      <c r="U7534" s="58">
        <v>3.7497663081273349</v>
      </c>
      <c r="V7534" s="58">
        <v>6.5909355734229882</v>
      </c>
      <c r="W7534" s="58">
        <v>0.77463285131907778</v>
      </c>
      <c r="X7534" s="58">
        <v>0.64721223452829546</v>
      </c>
      <c r="Y7534" s="58">
        <v>0.88291574905161818</v>
      </c>
      <c r="Z7534" s="58">
        <v>0.93777428518728412</v>
      </c>
    </row>
    <row r="7535" spans="19:26" x14ac:dyDescent="0.2">
      <c r="S7535" s="58">
        <v>3.7760777226901729</v>
      </c>
      <c r="T7535" s="58">
        <v>6.0214129266884102</v>
      </c>
      <c r="U7535" s="58">
        <v>3.5861494458662637</v>
      </c>
      <c r="V7535" s="58">
        <v>6.4812970654610034</v>
      </c>
      <c r="W7535" s="58">
        <v>0.80831578116444769</v>
      </c>
      <c r="X7535" s="58">
        <v>0.53347192975867319</v>
      </c>
      <c r="Y7535" s="58">
        <v>0.85782524467821852</v>
      </c>
      <c r="Z7535" s="58">
        <v>0.92488499204231245</v>
      </c>
    </row>
    <row r="7536" spans="19:26" x14ac:dyDescent="0.2">
      <c r="S7536" s="58">
        <v>4.8911352295448802</v>
      </c>
      <c r="T7536" s="58">
        <v>9.7624674113053818</v>
      </c>
      <c r="U7536" s="58">
        <v>5.0225197634065815</v>
      </c>
      <c r="V7536" s="58">
        <v>10.559696654862451</v>
      </c>
      <c r="W7536" s="58">
        <v>0.78309286096963859</v>
      </c>
      <c r="X7536" s="58">
        <v>0.73969591692872261</v>
      </c>
      <c r="Y7536" s="58">
        <v>0.8358130312588683</v>
      </c>
      <c r="Z7536" s="58">
        <v>0.92095165223504816</v>
      </c>
    </row>
    <row r="7537" spans="19:26" x14ac:dyDescent="0.2">
      <c r="S7537" s="58">
        <v>6.2762052268064972</v>
      </c>
      <c r="T7537" s="58">
        <v>15.893767473360757</v>
      </c>
      <c r="U7537" s="58">
        <v>6.6878396650492684</v>
      </c>
      <c r="V7537" s="58">
        <v>14.729988952529547</v>
      </c>
      <c r="W7537" s="58">
        <v>0.72367532939887713</v>
      </c>
      <c r="X7537" s="58">
        <v>0.7047623774764874</v>
      </c>
      <c r="Y7537" s="58">
        <v>0.83529191674533754</v>
      </c>
      <c r="Z7537" s="58">
        <v>0.90547418985780104</v>
      </c>
    </row>
    <row r="7538" spans="19:26" x14ac:dyDescent="0.2">
      <c r="S7538" s="58">
        <v>6.2065309798173107</v>
      </c>
      <c r="T7538" s="58">
        <v>17.587261636920822</v>
      </c>
      <c r="U7538" s="58">
        <v>7.2038938415727998</v>
      </c>
      <c r="V7538" s="58">
        <v>22.765130419115263</v>
      </c>
      <c r="W7538" s="58">
        <v>0.75769887670888003</v>
      </c>
      <c r="X7538" s="58">
        <v>0.67827246224063076</v>
      </c>
      <c r="Y7538" s="58">
        <v>0.81206092123163809</v>
      </c>
      <c r="Z7538" s="58">
        <v>0.8947471649804023</v>
      </c>
    </row>
    <row r="7539" spans="19:26" x14ac:dyDescent="0.2">
      <c r="S7539" s="58">
        <v>4.4465147525795858</v>
      </c>
      <c r="T7539" s="58">
        <v>8.1443277183323453</v>
      </c>
      <c r="U7539" s="58">
        <v>4.4336581203620336</v>
      </c>
      <c r="V7539" s="58">
        <v>8.0458746001197881</v>
      </c>
      <c r="W7539" s="58">
        <v>0.77394678392447513</v>
      </c>
      <c r="X7539" s="58">
        <v>0.80011520218919385</v>
      </c>
      <c r="Y7539" s="58">
        <v>0.81960884298645265</v>
      </c>
      <c r="Z7539" s="58">
        <v>0.93524909620055496</v>
      </c>
    </row>
    <row r="7540" spans="19:26" x14ac:dyDescent="0.2">
      <c r="S7540" s="58">
        <v>4.6530825819693922</v>
      </c>
      <c r="T7540" s="58">
        <v>8.0596568777563711</v>
      </c>
      <c r="U7540" s="58">
        <v>5.3877805640970937</v>
      </c>
      <c r="V7540" s="58">
        <v>10.36337912164265</v>
      </c>
      <c r="W7540" s="58">
        <v>0.7093447743810275</v>
      </c>
      <c r="X7540" s="58">
        <v>0.61074124363765803</v>
      </c>
      <c r="Y7540" s="58">
        <v>0.85440369446973985</v>
      </c>
      <c r="Z7540" s="58">
        <v>0.93658444959978027</v>
      </c>
    </row>
    <row r="7541" spans="19:26" x14ac:dyDescent="0.2">
      <c r="S7541" s="58">
        <v>4.2791337583972826</v>
      </c>
      <c r="T7541" s="58">
        <v>7.3798654364040015</v>
      </c>
      <c r="U7541" s="58">
        <v>4.4659480250742112</v>
      </c>
      <c r="V7541" s="58">
        <v>7.794953527879608</v>
      </c>
      <c r="W7541" s="58">
        <v>0.79548322362333512</v>
      </c>
      <c r="X7541" s="58">
        <v>0.76182162304023915</v>
      </c>
      <c r="Y7541" s="58">
        <v>0.86785036934600779</v>
      </c>
      <c r="Z7541" s="58">
        <v>0.94546451124893516</v>
      </c>
    </row>
    <row r="7542" spans="19:26" x14ac:dyDescent="0.2">
      <c r="S7542" s="58">
        <v>4.2185663398986382</v>
      </c>
      <c r="T7542" s="58">
        <v>7.3022386116991473</v>
      </c>
      <c r="U7542" s="58">
        <v>4.5096803125553135</v>
      </c>
      <c r="V7542" s="58">
        <v>8.113173489553871</v>
      </c>
      <c r="W7542" s="58">
        <v>0.77332508471056738</v>
      </c>
      <c r="X7542" s="58">
        <v>0.63544304747710578</v>
      </c>
      <c r="Y7542" s="58">
        <v>0.83017767566966327</v>
      </c>
      <c r="Z7542" s="58">
        <v>0.92706511704765038</v>
      </c>
    </row>
    <row r="7543" spans="19:26" x14ac:dyDescent="0.2">
      <c r="S7543" s="58">
        <v>3.872207811618035</v>
      </c>
      <c r="T7543" s="58">
        <v>6.5239430056862115</v>
      </c>
      <c r="U7543" s="58">
        <v>3.8189264927482705</v>
      </c>
      <c r="V7543" s="58">
        <v>5.383243701706836</v>
      </c>
      <c r="W7543" s="58">
        <v>0.82542307568616502</v>
      </c>
      <c r="X7543" s="58">
        <v>0.7017329326647217</v>
      </c>
      <c r="Y7543" s="58">
        <v>0.81768702567551144</v>
      </c>
      <c r="Z7543" s="58">
        <v>0.92957329710685854</v>
      </c>
    </row>
    <row r="7544" spans="19:26" x14ac:dyDescent="0.2">
      <c r="S7544" s="58">
        <v>5.9627869738616024</v>
      </c>
      <c r="T7544" s="58">
        <v>13.887856907299939</v>
      </c>
      <c r="U7544" s="58">
        <v>6.072711936144187</v>
      </c>
      <c r="V7544" s="58">
        <v>12.424715198046488</v>
      </c>
      <c r="W7544" s="58">
        <v>0.73721538878296722</v>
      </c>
      <c r="X7544" s="58">
        <v>0.68868074919333488</v>
      </c>
      <c r="Y7544" s="58">
        <v>0.85296104957080932</v>
      </c>
      <c r="Z7544" s="58">
        <v>0.91011127115747037</v>
      </c>
    </row>
    <row r="7545" spans="19:26" x14ac:dyDescent="0.2">
      <c r="S7545" s="58">
        <v>4.0677112133429665</v>
      </c>
      <c r="T7545" s="58">
        <v>6.7638832308505616</v>
      </c>
      <c r="U7545" s="58">
        <v>4.1980023701223894</v>
      </c>
      <c r="V7545" s="58">
        <v>7.781815259177538</v>
      </c>
      <c r="W7545" s="58">
        <v>0.75250329964569151</v>
      </c>
      <c r="X7545" s="58">
        <v>0.63739091698710293</v>
      </c>
      <c r="Y7545" s="58">
        <v>0.82624295747499443</v>
      </c>
      <c r="Z7545" s="58">
        <v>0.93520444188030416</v>
      </c>
    </row>
    <row r="7546" spans="19:26" x14ac:dyDescent="0.2">
      <c r="S7546" s="58">
        <v>6.6532307394452621</v>
      </c>
      <c r="T7546" s="58">
        <v>19.091709488114898</v>
      </c>
      <c r="U7546" s="58">
        <v>7.139831189519656</v>
      </c>
      <c r="V7546" s="58">
        <v>23.20185750087925</v>
      </c>
      <c r="W7546" s="58">
        <v>0.72740964393501339</v>
      </c>
      <c r="X7546" s="58">
        <v>0.75870263919150416</v>
      </c>
      <c r="Y7546" s="58">
        <v>0.82977245596812688</v>
      </c>
      <c r="Z7546" s="58">
        <v>0.9011536206117593</v>
      </c>
    </row>
    <row r="7547" spans="19:26" x14ac:dyDescent="0.2">
      <c r="S7547" s="58">
        <v>4.7396888845355338</v>
      </c>
      <c r="T7547" s="58">
        <v>9.6291652585621321</v>
      </c>
      <c r="U7547" s="58">
        <v>5.7090384935389444</v>
      </c>
      <c r="V7547" s="58">
        <v>12.110330807225402</v>
      </c>
      <c r="W7547" s="58">
        <v>0.77085575305050802</v>
      </c>
      <c r="X7547" s="58">
        <v>0.71506252207839327</v>
      </c>
      <c r="Y7547" s="58">
        <v>0.78667167748059208</v>
      </c>
      <c r="Z7547" s="58">
        <v>0.91228753904887849</v>
      </c>
    </row>
    <row r="7548" spans="19:26" x14ac:dyDescent="0.2">
      <c r="S7548" s="58">
        <v>4.375076004330702</v>
      </c>
      <c r="T7548" s="58">
        <v>7.5952575882907887</v>
      </c>
      <c r="U7548" s="58">
        <v>3.9023000965202046</v>
      </c>
      <c r="V7548" s="58">
        <v>6.1206220955363415</v>
      </c>
      <c r="W7548" s="58">
        <v>0.79649823645531748</v>
      </c>
      <c r="X7548" s="58">
        <v>0.76699326522850353</v>
      </c>
      <c r="Y7548" s="58">
        <v>0.88328202208899742</v>
      </c>
      <c r="Z7548" s="58">
        <v>0.94736926225694784</v>
      </c>
    </row>
    <row r="7549" spans="19:26" x14ac:dyDescent="0.2">
      <c r="S7549" s="58">
        <v>6.95870043013218</v>
      </c>
      <c r="T7549" s="58">
        <v>24.76194508399562</v>
      </c>
      <c r="U7549" s="58">
        <v>7.664783666652017</v>
      </c>
      <c r="V7549" s="58">
        <v>30.038201037100173</v>
      </c>
      <c r="W7549" s="58">
        <v>0.78840863965408348</v>
      </c>
      <c r="X7549" s="58">
        <v>0.70922441984665008</v>
      </c>
      <c r="Y7549" s="58">
        <v>0.84858400773386533</v>
      </c>
      <c r="Z7549" s="58">
        <v>0.8891304915809296</v>
      </c>
    </row>
    <row r="7550" spans="19:26" x14ac:dyDescent="0.2">
      <c r="S7550" s="58">
        <v>8.3069470473540115</v>
      </c>
      <c r="T7550" s="58">
        <v>54.847833922107583</v>
      </c>
      <c r="U7550" s="58">
        <v>8.8968019344890301</v>
      </c>
      <c r="V7550" s="58">
        <v>64.065907210437558</v>
      </c>
      <c r="W7550" s="58">
        <v>0.72841802373781017</v>
      </c>
      <c r="X7550" s="58">
        <v>0.67334711469670072</v>
      </c>
      <c r="Y7550" s="58">
        <v>0.80820143968954805</v>
      </c>
      <c r="Z7550" s="58">
        <v>0.87800125828178299</v>
      </c>
    </row>
    <row r="7551" spans="19:26" x14ac:dyDescent="0.2">
      <c r="S7551" s="58">
        <v>3.4532708997227806</v>
      </c>
      <c r="T7551" s="58">
        <v>5.414497736008034</v>
      </c>
      <c r="U7551" s="58">
        <v>3.6920303712935283</v>
      </c>
      <c r="V7551" s="58">
        <v>6.2314589248396057</v>
      </c>
      <c r="W7551" s="58">
        <v>0.79700848132349023</v>
      </c>
      <c r="X7551" s="58">
        <v>0.71979551342644632</v>
      </c>
      <c r="Y7551" s="58">
        <v>0.77952493301377679</v>
      </c>
      <c r="Z7551" s="58">
        <v>0.93852249213281169</v>
      </c>
    </row>
    <row r="7552" spans="19:26" x14ac:dyDescent="0.2">
      <c r="S7552" s="58">
        <v>3.4697196898629885</v>
      </c>
      <c r="T7552" s="58">
        <v>5.2370027506109915</v>
      </c>
      <c r="U7552" s="58">
        <v>3.9432180692405527</v>
      </c>
      <c r="V7552" s="58">
        <v>4.7718346836735481</v>
      </c>
      <c r="W7552" s="58">
        <v>0.788990868380129</v>
      </c>
      <c r="X7552" s="58">
        <v>0.59312392168107742</v>
      </c>
      <c r="Y7552" s="58">
        <v>0.84258031941801437</v>
      </c>
      <c r="Z7552" s="58">
        <v>0.94294135854506467</v>
      </c>
    </row>
    <row r="7553" spans="19:26" x14ac:dyDescent="0.2">
      <c r="S7553" s="58">
        <v>3.7186582973534201</v>
      </c>
      <c r="T7553" s="58">
        <v>6.041489663615776</v>
      </c>
      <c r="U7553" s="58">
        <v>3.7309265293340497</v>
      </c>
      <c r="V7553" s="58">
        <v>6.9572334066463428</v>
      </c>
      <c r="W7553" s="58">
        <v>0.81838176687854947</v>
      </c>
      <c r="X7553" s="58">
        <v>0.60374721367277562</v>
      </c>
      <c r="Y7553" s="58">
        <v>0.81984387885112187</v>
      </c>
      <c r="Z7553" s="58">
        <v>0.92467251820403606</v>
      </c>
    </row>
    <row r="7554" spans="19:26" x14ac:dyDescent="0.2">
      <c r="S7554" s="58">
        <v>4.6115563680280278</v>
      </c>
      <c r="T7554" s="58">
        <v>8.4733917837806683</v>
      </c>
      <c r="U7554" s="58">
        <v>4.3693028319510914</v>
      </c>
      <c r="V7554" s="58">
        <v>8.9686415515011895</v>
      </c>
      <c r="W7554" s="58">
        <v>0.76514129883772886</v>
      </c>
      <c r="X7554" s="58">
        <v>0.75736552823285086</v>
      </c>
      <c r="Y7554" s="58">
        <v>0.84169571385970154</v>
      </c>
      <c r="Z7554" s="58">
        <v>0.93536146763996042</v>
      </c>
    </row>
    <row r="7555" spans="19:26" x14ac:dyDescent="0.2">
      <c r="S7555" s="58">
        <v>5.2996602927953003</v>
      </c>
      <c r="T7555" s="58">
        <v>11.152962218333961</v>
      </c>
      <c r="U7555" s="58">
        <v>6.1582449742260792</v>
      </c>
      <c r="V7555" s="58">
        <v>11.908681498999176</v>
      </c>
      <c r="W7555" s="58">
        <v>0.77250083398942959</v>
      </c>
      <c r="X7555" s="58">
        <v>0.68267084801384126</v>
      </c>
      <c r="Y7555" s="58">
        <v>0.85576345116913799</v>
      </c>
      <c r="Z7555" s="58">
        <v>0.9145923504025073</v>
      </c>
    </row>
    <row r="7556" spans="19:26" x14ac:dyDescent="0.2">
      <c r="S7556" s="58">
        <v>4.5327982876781006</v>
      </c>
      <c r="T7556" s="58">
        <v>8.1757735302824024</v>
      </c>
      <c r="U7556" s="58">
        <v>5.2181621679194077</v>
      </c>
      <c r="V7556" s="58">
        <v>10.889137232582437</v>
      </c>
      <c r="W7556" s="58">
        <v>0.75035571507268928</v>
      </c>
      <c r="X7556" s="58">
        <v>0.76934197854128294</v>
      </c>
      <c r="Y7556" s="58">
        <v>0.83140262493148775</v>
      </c>
      <c r="Z7556" s="58">
        <v>0.93983507166857383</v>
      </c>
    </row>
    <row r="7557" spans="19:26" x14ac:dyDescent="0.2">
      <c r="S7557" s="58">
        <v>6.2527236716515304</v>
      </c>
      <c r="T7557" s="58">
        <v>19.19692978913465</v>
      </c>
      <c r="U7557" s="58">
        <v>5.7544434353127318</v>
      </c>
      <c r="V7557" s="58">
        <v>22.6980910055637</v>
      </c>
      <c r="W7557" s="58">
        <v>0.7834676329017406</v>
      </c>
      <c r="X7557" s="58">
        <v>0.68638160166990803</v>
      </c>
      <c r="Y7557" s="58">
        <v>0.80928741731355258</v>
      </c>
      <c r="Z7557" s="58">
        <v>0.89090208855835196</v>
      </c>
    </row>
    <row r="7558" spans="19:26" x14ac:dyDescent="0.2">
      <c r="S7558" s="58">
        <v>4.9313346090105643</v>
      </c>
      <c r="T7558" s="58">
        <v>9.7205483872048291</v>
      </c>
      <c r="U7558" s="58">
        <v>4.5579841762115798</v>
      </c>
      <c r="V7558" s="58">
        <v>9.3932483498216133</v>
      </c>
      <c r="W7558" s="58">
        <v>0.73175732671842009</v>
      </c>
      <c r="X7558" s="58">
        <v>0.61254832994001485</v>
      </c>
      <c r="Y7558" s="58">
        <v>0.8082452500399101</v>
      </c>
      <c r="Z7558" s="58">
        <v>0.91291589753020241</v>
      </c>
    </row>
    <row r="7559" spans="19:26" x14ac:dyDescent="0.2">
      <c r="S7559" s="58">
        <v>4.348157878095205</v>
      </c>
      <c r="T7559" s="58">
        <v>7.4777790569431959</v>
      </c>
      <c r="U7559" s="58">
        <v>4.831797128206011</v>
      </c>
      <c r="V7559" s="58">
        <v>8.4816650797926947</v>
      </c>
      <c r="W7559" s="58">
        <v>0.74529035866549587</v>
      </c>
      <c r="X7559" s="58">
        <v>0.57026124894036989</v>
      </c>
      <c r="Y7559" s="58">
        <v>0.84051167998252141</v>
      </c>
      <c r="Z7559" s="58">
        <v>0.92502047240210195</v>
      </c>
    </row>
    <row r="7560" spans="19:26" x14ac:dyDescent="0.2">
      <c r="S7560" s="58">
        <v>3.7404496152339473</v>
      </c>
      <c r="T7560" s="58">
        <v>6.0519979919740363</v>
      </c>
      <c r="U7560" s="67">
        <v>3.3464413499498873</v>
      </c>
      <c r="V7560" s="58">
        <v>5.6790115326743189</v>
      </c>
      <c r="W7560" s="58">
        <v>0.78321131686125045</v>
      </c>
      <c r="X7560" s="58">
        <v>0.57703751758838762</v>
      </c>
      <c r="Y7560" s="58">
        <v>0.80618919810242429</v>
      </c>
      <c r="Z7560" s="58">
        <v>0.92390615481743765</v>
      </c>
    </row>
    <row r="7561" spans="19:26" x14ac:dyDescent="0.2">
      <c r="S7561" s="58">
        <v>5.9927951676214573</v>
      </c>
      <c r="T7561" s="58">
        <v>17.817283195978309</v>
      </c>
      <c r="U7561" s="58">
        <v>5.9908038165011046</v>
      </c>
      <c r="V7561" s="58">
        <v>16.905321234239523</v>
      </c>
      <c r="W7561" s="58">
        <v>0.82080903225231872</v>
      </c>
      <c r="X7561" s="58">
        <v>0.70084658808209044</v>
      </c>
      <c r="Y7561" s="58">
        <v>0.81455910425949174</v>
      </c>
      <c r="Z7561" s="58">
        <v>0.89125642419956874</v>
      </c>
    </row>
    <row r="7562" spans="19:26" x14ac:dyDescent="0.2">
      <c r="S7562" s="58">
        <v>4.1102118017844527</v>
      </c>
      <c r="T7562" s="58">
        <v>7.1992034464787249</v>
      </c>
      <c r="U7562" s="58">
        <v>4.0431483799770804</v>
      </c>
      <c r="V7562" s="58">
        <v>7.9852119830894157</v>
      </c>
      <c r="W7562" s="58">
        <v>0.76901028062645405</v>
      </c>
      <c r="X7562" s="58">
        <v>0.68787487277041948</v>
      </c>
      <c r="Y7562" s="58">
        <v>0.79036524137615394</v>
      </c>
      <c r="Z7562" s="58">
        <v>0.9253529193157527</v>
      </c>
    </row>
    <row r="7563" spans="19:26" x14ac:dyDescent="0.2">
      <c r="S7563" s="58">
        <v>4.3460165309231655</v>
      </c>
      <c r="T7563" s="58">
        <v>7.8795538652390302</v>
      </c>
      <c r="U7563" s="58">
        <v>4.0334805321913549</v>
      </c>
      <c r="V7563" s="58">
        <v>6.9000793307509367</v>
      </c>
      <c r="W7563" s="58">
        <v>0.74625840398269949</v>
      </c>
      <c r="X7563" s="58">
        <v>0.59099315629114424</v>
      </c>
      <c r="Y7563" s="58">
        <v>0.7877142712201135</v>
      </c>
      <c r="Z7563" s="58">
        <v>0.91426190276579566</v>
      </c>
    </row>
    <row r="7564" spans="19:26" x14ac:dyDescent="0.2">
      <c r="S7564" s="58">
        <v>6.1324964398108142</v>
      </c>
      <c r="T7564" s="58">
        <v>14.756583652224991</v>
      </c>
      <c r="U7564" s="58">
        <v>5.7619624249551702</v>
      </c>
      <c r="V7564" s="58">
        <v>14.808044755131812</v>
      </c>
      <c r="W7564" s="58">
        <v>0.73825694874988756</v>
      </c>
      <c r="X7564" s="58">
        <v>0.64806825454592298</v>
      </c>
      <c r="Y7564" s="58">
        <v>0.85793438733797212</v>
      </c>
      <c r="Z7564" s="58">
        <v>0.90536310760674865</v>
      </c>
    </row>
    <row r="7565" spans="19:26" x14ac:dyDescent="0.2">
      <c r="S7565" s="58">
        <v>3.812594479943328</v>
      </c>
      <c r="T7565" s="58">
        <v>6.053327662027578</v>
      </c>
      <c r="U7565" s="58">
        <v>3.904368855258725</v>
      </c>
      <c r="V7565" s="58">
        <v>6.0168310218128127</v>
      </c>
      <c r="W7565" s="58">
        <v>0.77966748797832675</v>
      </c>
      <c r="X7565" s="58">
        <v>0.62530698765815695</v>
      </c>
      <c r="Y7565" s="58">
        <v>0.85076879980338638</v>
      </c>
      <c r="Z7565" s="58">
        <v>0.94133574557302091</v>
      </c>
    </row>
    <row r="7566" spans="19:26" x14ac:dyDescent="0.2">
      <c r="S7566" s="58">
        <v>3.7680860544758197</v>
      </c>
      <c r="T7566" s="58">
        <v>5.9677365367068367</v>
      </c>
      <c r="U7566" s="58">
        <v>4.1935660677857189</v>
      </c>
      <c r="V7566" s="58">
        <v>6.8237218556899712</v>
      </c>
      <c r="W7566" s="58">
        <v>0.76916626114848563</v>
      </c>
      <c r="X7566" s="58">
        <v>0.64732736344324193</v>
      </c>
      <c r="Y7566" s="58">
        <v>0.83325707532479532</v>
      </c>
      <c r="Z7566" s="58">
        <v>0.94343266802815651</v>
      </c>
    </row>
    <row r="7567" spans="19:26" x14ac:dyDescent="0.2">
      <c r="S7567" s="58">
        <v>4.9788337702231322</v>
      </c>
      <c r="T7567" s="58">
        <v>10.495035921857285</v>
      </c>
      <c r="U7567" s="58">
        <v>4.7190956939103588</v>
      </c>
      <c r="V7567" s="58">
        <v>10.584215215877453</v>
      </c>
      <c r="W7567" s="58">
        <v>0.77688845074281498</v>
      </c>
      <c r="X7567" s="58">
        <v>0.67089760869686166</v>
      </c>
      <c r="Y7567" s="58">
        <v>0.80578837160831496</v>
      </c>
      <c r="Z7567" s="58">
        <v>0.90803827919863644</v>
      </c>
    </row>
    <row r="7568" spans="19:26" x14ac:dyDescent="0.2">
      <c r="S7568" s="58">
        <v>4.3219942674894636</v>
      </c>
      <c r="T7568" s="58">
        <v>8.1115477381542824</v>
      </c>
      <c r="U7568" s="58">
        <v>4.3777846450957387</v>
      </c>
      <c r="V7568" s="58">
        <v>9.2175996616624403</v>
      </c>
      <c r="W7568" s="58">
        <v>0.86498915837316148</v>
      </c>
      <c r="X7568" s="58">
        <v>0.80004986893109264</v>
      </c>
      <c r="Y7568" s="58">
        <v>0.83399003736675459</v>
      </c>
      <c r="Z7568" s="58">
        <v>0.92395504408834062</v>
      </c>
    </row>
    <row r="7569" spans="19:26" x14ac:dyDescent="0.2">
      <c r="S7569" s="58">
        <v>5.2303467399187662</v>
      </c>
      <c r="T7569" s="58">
        <v>11.451771809188177</v>
      </c>
      <c r="U7569" s="58">
        <v>5.6815947851018711</v>
      </c>
      <c r="V7569" s="58">
        <v>13.995700515983174</v>
      </c>
      <c r="W7569" s="58">
        <v>0.75048447791788242</v>
      </c>
      <c r="X7569" s="58">
        <v>0.71451802062585057</v>
      </c>
      <c r="Y7569" s="58">
        <v>0.80021875893950123</v>
      </c>
      <c r="Z7569" s="58">
        <v>0.91006607786056581</v>
      </c>
    </row>
    <row r="7570" spans="19:26" x14ac:dyDescent="0.2">
      <c r="S7570" s="58">
        <v>4.4320346345450741</v>
      </c>
      <c r="T7570" s="58">
        <v>8.0140763507134896</v>
      </c>
      <c r="U7570" s="58">
        <v>4.2683946322564754</v>
      </c>
      <c r="V7570" s="58">
        <v>6.9154831167609023</v>
      </c>
      <c r="W7570" s="58">
        <v>0.83844422561867304</v>
      </c>
      <c r="X7570" s="58">
        <v>0.75247366054215381</v>
      </c>
      <c r="Y7570" s="58">
        <v>0.88313205035493514</v>
      </c>
      <c r="Z7570" s="58">
        <v>0.93384117214746798</v>
      </c>
    </row>
    <row r="7571" spans="19:26" x14ac:dyDescent="0.2">
      <c r="S7571" s="58">
        <v>4.1019239211189342</v>
      </c>
      <c r="T7571" s="58">
        <v>7.2251415841953843</v>
      </c>
      <c r="U7571" s="58">
        <v>4.351527164574172</v>
      </c>
      <c r="V7571" s="58">
        <v>8.9363751495576338</v>
      </c>
      <c r="W7571" s="58">
        <v>0.7971780338294846</v>
      </c>
      <c r="X7571" s="58">
        <v>0.62645898109961917</v>
      </c>
      <c r="Y7571" s="58">
        <v>0.80279190201889228</v>
      </c>
      <c r="Z7571" s="58">
        <v>0.91741563761167733</v>
      </c>
    </row>
    <row r="7572" spans="19:26" x14ac:dyDescent="0.2">
      <c r="S7572" s="58">
        <v>4.2251127574867198</v>
      </c>
      <c r="T7572" s="58">
        <v>7.2559643673413685</v>
      </c>
      <c r="U7572" s="58">
        <v>3.7172662014937297</v>
      </c>
      <c r="V7572" s="58">
        <v>6.912792155483757</v>
      </c>
      <c r="W7572" s="58">
        <v>0.77855347742771541</v>
      </c>
      <c r="X7572" s="58">
        <v>0.74000613330513187</v>
      </c>
      <c r="Y7572" s="58">
        <v>0.84547048826919902</v>
      </c>
      <c r="Z7572" s="58">
        <v>0.94225419687794487</v>
      </c>
    </row>
    <row r="7573" spans="19:26" x14ac:dyDescent="0.2">
      <c r="S7573" s="58">
        <v>6.1014328406492178</v>
      </c>
      <c r="T7573" s="58">
        <v>15.496911564448171</v>
      </c>
      <c r="U7573" s="58">
        <v>5.0187384569792215</v>
      </c>
      <c r="V7573" s="58">
        <v>14.737945003213014</v>
      </c>
      <c r="W7573" s="58">
        <v>0.75368395453531589</v>
      </c>
      <c r="X7573" s="58">
        <v>0.61032915202276738</v>
      </c>
      <c r="Y7573" s="58">
        <v>0.84195245717380285</v>
      </c>
      <c r="Z7573" s="58">
        <v>0.89792099032414974</v>
      </c>
    </row>
    <row r="7574" spans="19:26" x14ac:dyDescent="0.2">
      <c r="S7574" s="58">
        <v>3.835629088975145</v>
      </c>
      <c r="T7574" s="58">
        <v>6.3792975470100437</v>
      </c>
      <c r="U7574" s="58">
        <v>3.5792540143647633</v>
      </c>
      <c r="V7574" s="58">
        <v>6.2452774826099322</v>
      </c>
      <c r="W7574" s="58">
        <v>0.76488094355272418</v>
      </c>
      <c r="X7574" s="58">
        <v>0.60075814521460424</v>
      </c>
      <c r="Y7574" s="58">
        <v>0.78200501087935137</v>
      </c>
      <c r="Z7574" s="58">
        <v>0.92142342592510129</v>
      </c>
    </row>
    <row r="7575" spans="19:26" x14ac:dyDescent="0.2">
      <c r="S7575" s="58">
        <v>4.891463660958153</v>
      </c>
      <c r="T7575" s="58">
        <v>9.6135819872024282</v>
      </c>
      <c r="U7575" s="58">
        <v>4.6299761483808464</v>
      </c>
      <c r="V7575" s="58">
        <v>8.6317080475798829</v>
      </c>
      <c r="W7575" s="58">
        <v>0.72726829099515555</v>
      </c>
      <c r="X7575" s="58">
        <v>0.64713753574422817</v>
      </c>
      <c r="Y7575" s="58">
        <v>0.80026877272017061</v>
      </c>
      <c r="Z7575" s="58">
        <v>0.91581538212183322</v>
      </c>
    </row>
    <row r="7576" spans="19:26" x14ac:dyDescent="0.2">
      <c r="S7576" s="58">
        <v>4.6289173160390975</v>
      </c>
      <c r="T7576" s="58">
        <v>8.581363746951288</v>
      </c>
      <c r="U7576" s="58">
        <v>4.8133474180675595</v>
      </c>
      <c r="V7576" s="58">
        <v>10.119096377625983</v>
      </c>
      <c r="W7576" s="58">
        <v>0.7790216139817806</v>
      </c>
      <c r="X7576" s="58">
        <v>0.73315390891309851</v>
      </c>
      <c r="Y7576" s="58">
        <v>0.84865943699994961</v>
      </c>
      <c r="Z7576" s="58">
        <v>0.93085522472996329</v>
      </c>
    </row>
    <row r="7577" spans="19:26" x14ac:dyDescent="0.2">
      <c r="S7577" s="58">
        <v>6.6354326990854604</v>
      </c>
      <c r="T7577" s="58">
        <v>20.73237536491569</v>
      </c>
      <c r="U7577" s="58">
        <v>6.2385707945744651</v>
      </c>
      <c r="V7577" s="58">
        <v>22.97064843632646</v>
      </c>
      <c r="W7577" s="58">
        <v>0.78293903306202206</v>
      </c>
      <c r="X7577" s="58">
        <v>0.76300907624053849</v>
      </c>
      <c r="Y7577" s="58">
        <v>0.84838165071094485</v>
      </c>
      <c r="Z7577" s="58">
        <v>0.89563097871288011</v>
      </c>
    </row>
    <row r="7578" spans="19:26" x14ac:dyDescent="0.2">
      <c r="S7578" s="58">
        <v>4.56413495255401</v>
      </c>
      <c r="T7578" s="58">
        <v>8.2668783059299145</v>
      </c>
      <c r="U7578" s="58">
        <v>4.7440802652667378</v>
      </c>
      <c r="V7578" s="58">
        <v>8.4534963270188204</v>
      </c>
      <c r="W7578" s="58">
        <v>0.74560296060202913</v>
      </c>
      <c r="X7578" s="58">
        <v>0.6100530335142984</v>
      </c>
      <c r="Y7578" s="58">
        <v>0.82894213626462054</v>
      </c>
      <c r="Z7578" s="58">
        <v>0.9219760570102784</v>
      </c>
    </row>
    <row r="7579" spans="19:26" x14ac:dyDescent="0.2">
      <c r="S7579" s="58">
        <v>4.2764394125204612</v>
      </c>
      <c r="T7579" s="58">
        <v>7.3381590504733296</v>
      </c>
      <c r="U7579" s="58">
        <v>4.4091040166229165</v>
      </c>
      <c r="V7579" s="58">
        <v>5.4003083415915034</v>
      </c>
      <c r="W7579" s="58">
        <v>0.77495349313819062</v>
      </c>
      <c r="X7579" s="58">
        <v>0.56803384570740245</v>
      </c>
      <c r="Y7579" s="58">
        <v>0.85506288016874299</v>
      </c>
      <c r="Z7579" s="58">
        <v>0.92333175352739494</v>
      </c>
    </row>
    <row r="7580" spans="19:26" x14ac:dyDescent="0.2">
      <c r="S7580" s="58">
        <v>4.0868504825522374</v>
      </c>
      <c r="T7580" s="58">
        <v>6.9196463257992331</v>
      </c>
      <c r="U7580" s="58">
        <v>3.8981805158478946</v>
      </c>
      <c r="V7580" s="58">
        <v>6.90120254243255</v>
      </c>
      <c r="W7580" s="58">
        <v>0.75482577239441462</v>
      </c>
      <c r="X7580" s="58">
        <v>0.68463340816241824</v>
      </c>
      <c r="Y7580" s="58">
        <v>0.81091064504503085</v>
      </c>
      <c r="Z7580" s="58">
        <v>0.93524914680021409</v>
      </c>
    </row>
    <row r="7581" spans="19:26" x14ac:dyDescent="0.2">
      <c r="S7581" s="58">
        <v>3.8713302616994145</v>
      </c>
      <c r="T7581" s="58">
        <v>6.3668572254563225</v>
      </c>
      <c r="U7581" s="58">
        <v>4.1705050992170323</v>
      </c>
      <c r="V7581" s="58">
        <v>6.6247411445868192</v>
      </c>
      <c r="W7581" s="58">
        <v>0.77240414837183824</v>
      </c>
      <c r="X7581" s="58">
        <v>0.79093786970327729</v>
      </c>
      <c r="Y7581" s="58">
        <v>0.80993161284026916</v>
      </c>
      <c r="Z7581" s="58">
        <v>0.94986700792598711</v>
      </c>
    </row>
    <row r="7582" spans="19:26" x14ac:dyDescent="0.2">
      <c r="S7582" s="58">
        <v>5.1525276846240686</v>
      </c>
      <c r="T7582" s="58">
        <v>10.032059497514361</v>
      </c>
      <c r="U7582" s="58">
        <v>4.9834677921126707</v>
      </c>
      <c r="V7582" s="58">
        <v>9.8223099138403303</v>
      </c>
      <c r="W7582" s="58">
        <v>0.74220812616705978</v>
      </c>
      <c r="X7582" s="58">
        <v>0.76952988643503717</v>
      </c>
      <c r="Y7582" s="58">
        <v>0.8635467215983601</v>
      </c>
      <c r="Z7582" s="58">
        <v>0.9352395327130999</v>
      </c>
    </row>
    <row r="7583" spans="19:26" x14ac:dyDescent="0.2">
      <c r="S7583" s="58">
        <v>2.6220433823697937</v>
      </c>
      <c r="T7583" s="58">
        <v>3.4959643298596856</v>
      </c>
      <c r="U7583" s="58">
        <v>2.4726597483895238</v>
      </c>
      <c r="V7583" s="58">
        <v>3.2952472266197699</v>
      </c>
      <c r="W7583" s="58">
        <v>0.8234986077198142</v>
      </c>
      <c r="X7583" s="58">
        <v>0.56454287621772448</v>
      </c>
      <c r="Y7583" s="58">
        <v>0.81031895137906795</v>
      </c>
      <c r="Z7583" s="58">
        <v>0.95282492066883018</v>
      </c>
    </row>
    <row r="7584" spans="19:26" x14ac:dyDescent="0.2">
      <c r="S7584" s="58">
        <v>6.1115512434946062</v>
      </c>
      <c r="T7584" s="58">
        <v>17.334882024919668</v>
      </c>
      <c r="U7584" s="58">
        <v>5.7653605842652897</v>
      </c>
      <c r="V7584" s="58">
        <v>17.566516285642006</v>
      </c>
      <c r="W7584" s="58">
        <v>0.75444183075471649</v>
      </c>
      <c r="X7584" s="58">
        <v>0.77102380007433347</v>
      </c>
      <c r="Y7584" s="58">
        <v>0.79805002570451811</v>
      </c>
      <c r="Z7584" s="58">
        <v>0.89816398406800146</v>
      </c>
    </row>
    <row r="7585" spans="19:26" x14ac:dyDescent="0.2">
      <c r="S7585" s="58">
        <v>4.3399869190582088</v>
      </c>
      <c r="T7585" s="58">
        <v>7.6982494421734753</v>
      </c>
      <c r="U7585" s="58">
        <v>4.0790120209942522</v>
      </c>
      <c r="V7585" s="58">
        <v>6.8035087480854664</v>
      </c>
      <c r="W7585" s="58">
        <v>0.76013361215908681</v>
      </c>
      <c r="X7585" s="58">
        <v>0.58953860701361338</v>
      </c>
      <c r="Y7585" s="58">
        <v>0.81855851728389584</v>
      </c>
      <c r="Z7585" s="58">
        <v>0.91898365601076482</v>
      </c>
    </row>
    <row r="7586" spans="19:26" x14ac:dyDescent="0.2">
      <c r="S7586" s="58">
        <v>6.5060940364082898</v>
      </c>
      <c r="T7586" s="58">
        <v>20.450954096899828</v>
      </c>
      <c r="U7586" s="58">
        <v>6.9452863700090024</v>
      </c>
      <c r="V7586" s="58">
        <v>18.237378457048834</v>
      </c>
      <c r="W7586" s="58">
        <v>0.81741451295512568</v>
      </c>
      <c r="X7586" s="58">
        <v>0.59114594540637744</v>
      </c>
      <c r="Y7586" s="58">
        <v>0.85915976466175104</v>
      </c>
      <c r="Z7586" s="58">
        <v>0.88754520353735933</v>
      </c>
    </row>
    <row r="7587" spans="19:26" x14ac:dyDescent="0.2">
      <c r="S7587" s="58">
        <v>4.8176447989940172</v>
      </c>
      <c r="T7587" s="58">
        <v>9.3587799374545746</v>
      </c>
      <c r="U7587" s="58">
        <v>5.4941867497624646</v>
      </c>
      <c r="V7587" s="58">
        <v>10.742673232540044</v>
      </c>
      <c r="W7587" s="58">
        <v>0.76222841038315003</v>
      </c>
      <c r="X7587" s="58">
        <v>0.70581385538716612</v>
      </c>
      <c r="Y7587" s="58">
        <v>0.82725097903139888</v>
      </c>
      <c r="Z7587" s="58">
        <v>0.92187593841398729</v>
      </c>
    </row>
    <row r="7588" spans="19:26" x14ac:dyDescent="0.2">
      <c r="S7588" s="58">
        <v>4.1791052752151066</v>
      </c>
      <c r="T7588" s="58">
        <v>7.0429566735532498</v>
      </c>
      <c r="U7588" s="58">
        <v>4.5137989636273863</v>
      </c>
      <c r="V7588" s="58">
        <v>7.4030634941223834</v>
      </c>
      <c r="W7588" s="58">
        <v>0.73586055686045526</v>
      </c>
      <c r="X7588" s="58">
        <v>0.64570355581375549</v>
      </c>
      <c r="Y7588" s="58">
        <v>0.81967067981619368</v>
      </c>
      <c r="Z7588" s="58">
        <v>0.93566462899103608</v>
      </c>
    </row>
    <row r="7589" spans="19:26" x14ac:dyDescent="0.2">
      <c r="S7589" s="58">
        <v>4.0104973790244518</v>
      </c>
      <c r="T7589" s="58">
        <v>7.0148792603647605</v>
      </c>
      <c r="U7589" s="58">
        <v>4.2275673022712921</v>
      </c>
      <c r="V7589" s="58">
        <v>6.6410717349539388</v>
      </c>
      <c r="W7589" s="58">
        <v>0.80725297189552014</v>
      </c>
      <c r="X7589" s="58">
        <v>0.54627662872701399</v>
      </c>
      <c r="Y7589" s="58">
        <v>0.7958200138054603</v>
      </c>
      <c r="Z7589" s="58">
        <v>0.9085244018680676</v>
      </c>
    </row>
    <row r="7590" spans="19:26" x14ac:dyDescent="0.2">
      <c r="S7590" s="58">
        <v>5.948490832406585</v>
      </c>
      <c r="T7590" s="58">
        <v>13.460460503654582</v>
      </c>
      <c r="U7590" s="58">
        <v>5.7943680060618687</v>
      </c>
      <c r="V7590" s="58">
        <v>10.100164600342447</v>
      </c>
      <c r="W7590" s="58">
        <v>0.72374787758970027</v>
      </c>
      <c r="X7590" s="58">
        <v>0.69122379574479098</v>
      </c>
      <c r="Y7590" s="58">
        <v>0.85354158331715047</v>
      </c>
      <c r="Z7590" s="58">
        <v>0.91374043341821853</v>
      </c>
    </row>
    <row r="7591" spans="19:26" x14ac:dyDescent="0.2">
      <c r="S7591" s="58">
        <v>4.2961257003444064</v>
      </c>
      <c r="T7591" s="58">
        <v>7.7560854314419743</v>
      </c>
      <c r="U7591" s="58">
        <v>4.059500853483776</v>
      </c>
      <c r="V7591" s="58">
        <v>7.1455342596749372</v>
      </c>
      <c r="W7591" s="58">
        <v>0.79941650922585838</v>
      </c>
      <c r="X7591" s="58">
        <v>0.62505755687092091</v>
      </c>
      <c r="Y7591" s="58">
        <v>0.82217858347041528</v>
      </c>
      <c r="Z7591" s="58">
        <v>0.91718776958987336</v>
      </c>
    </row>
    <row r="7592" spans="19:26" x14ac:dyDescent="0.2">
      <c r="S7592" s="58">
        <v>4.7635255219631114</v>
      </c>
      <c r="T7592" s="58">
        <v>8.4045315490997883</v>
      </c>
      <c r="U7592" s="58">
        <v>4.7300708009844339</v>
      </c>
      <c r="V7592" s="58">
        <v>5.7847665222127533</v>
      </c>
      <c r="W7592" s="58">
        <v>0.73639778460320915</v>
      </c>
      <c r="X7592" s="58">
        <v>0.74805921844605539</v>
      </c>
      <c r="Y7592" s="58">
        <v>0.88508498679718683</v>
      </c>
      <c r="Z7592" s="58">
        <v>0.95232965153460003</v>
      </c>
    </row>
    <row r="7593" spans="19:26" x14ac:dyDescent="0.2">
      <c r="S7593" s="58">
        <v>3.4192106476556572</v>
      </c>
      <c r="T7593" s="58">
        <v>5.2325283702832994</v>
      </c>
      <c r="U7593" s="58">
        <v>3.4043151650154138</v>
      </c>
      <c r="V7593" s="58">
        <v>5.7205999648043138</v>
      </c>
      <c r="W7593" s="58">
        <v>0.86121747269854265</v>
      </c>
      <c r="X7593" s="58">
        <v>0.59729140003513803</v>
      </c>
      <c r="Y7593" s="58">
        <v>0.85350717176725632</v>
      </c>
      <c r="Z7593" s="58">
        <v>0.93308332928655713</v>
      </c>
    </row>
    <row r="7594" spans="19:26" x14ac:dyDescent="0.2">
      <c r="S7594" s="58">
        <v>4.1220135295366838</v>
      </c>
      <c r="T7594" s="58">
        <v>7.2251306220743139</v>
      </c>
      <c r="U7594" s="58">
        <v>4.6563644446728167</v>
      </c>
      <c r="V7594" s="58">
        <v>8.7111140699198835</v>
      </c>
      <c r="W7594" s="58">
        <v>0.79600722165002147</v>
      </c>
      <c r="X7594" s="58">
        <v>0.75323717383619915</v>
      </c>
      <c r="Y7594" s="58">
        <v>0.81190036231875251</v>
      </c>
      <c r="Z7594" s="58">
        <v>0.93219429682177801</v>
      </c>
    </row>
    <row r="7595" spans="19:26" x14ac:dyDescent="0.2">
      <c r="S7595" s="58">
        <v>3.7482557925036888</v>
      </c>
      <c r="T7595" s="58">
        <v>6.2442813451150085</v>
      </c>
      <c r="U7595" s="58">
        <v>4.0097981720284421</v>
      </c>
      <c r="V7595" s="58">
        <v>6.1688029592140072</v>
      </c>
      <c r="W7595" s="58">
        <v>0.85463611966693953</v>
      </c>
      <c r="X7595" s="58">
        <v>0.75776002597717151</v>
      </c>
      <c r="Y7595" s="58">
        <v>0.81706269503116102</v>
      </c>
      <c r="Z7595" s="58">
        <v>0.93337744527328226</v>
      </c>
    </row>
    <row r="7596" spans="19:26" x14ac:dyDescent="0.2">
      <c r="S7596" s="58">
        <v>3.6168011369172044</v>
      </c>
      <c r="T7596" s="58">
        <v>5.8379533695694841</v>
      </c>
      <c r="U7596" s="58">
        <v>3.3381974034774569</v>
      </c>
      <c r="V7596" s="58">
        <v>5.756052422177711</v>
      </c>
      <c r="W7596" s="58">
        <v>0.87531748618656202</v>
      </c>
      <c r="X7596" s="58">
        <v>0.69619939396271613</v>
      </c>
      <c r="Y7596" s="58">
        <v>0.83676866807797223</v>
      </c>
      <c r="Z7596" s="58">
        <v>0.93256072063878159</v>
      </c>
    </row>
    <row r="7597" spans="19:26" x14ac:dyDescent="0.2">
      <c r="S7597" s="58">
        <v>3.5625787648500213</v>
      </c>
      <c r="T7597" s="58">
        <v>5.589505591189325</v>
      </c>
      <c r="U7597" s="58">
        <v>4.1363403576317967</v>
      </c>
      <c r="V7597" s="58">
        <v>5.5846384038842531</v>
      </c>
      <c r="W7597" s="58">
        <v>0.78307050338076034</v>
      </c>
      <c r="X7597" s="58">
        <v>0.61691471675289666</v>
      </c>
      <c r="Y7597" s="58">
        <v>0.80106600924385796</v>
      </c>
      <c r="Z7597" s="58">
        <v>0.93244127873963323</v>
      </c>
    </row>
    <row r="7598" spans="19:26" x14ac:dyDescent="0.2">
      <c r="S7598" s="58">
        <v>4.2080685717371056</v>
      </c>
      <c r="T7598" s="58">
        <v>7.3699044871831774</v>
      </c>
      <c r="U7598" s="58">
        <v>3.9755884533068127</v>
      </c>
      <c r="V7598" s="58">
        <v>7.1371012285083459</v>
      </c>
      <c r="W7598" s="58">
        <v>0.82088965968002026</v>
      </c>
      <c r="X7598" s="58">
        <v>0.71282649104613505</v>
      </c>
      <c r="Y7598" s="58">
        <v>0.85248300474799465</v>
      </c>
      <c r="Z7598" s="58">
        <v>0.93164510996498862</v>
      </c>
    </row>
    <row r="7599" spans="19:26" x14ac:dyDescent="0.2">
      <c r="S7599" s="58">
        <v>5.0238900411166174</v>
      </c>
      <c r="T7599" s="58">
        <v>10.913130717091546</v>
      </c>
      <c r="U7599" s="58">
        <v>5.9477889870938458</v>
      </c>
      <c r="V7599" s="58">
        <v>15.622468591237277</v>
      </c>
      <c r="W7599" s="58">
        <v>0.7647588007175683</v>
      </c>
      <c r="X7599" s="58">
        <v>0.53887028338800202</v>
      </c>
      <c r="Y7599" s="58">
        <v>0.7850764241430197</v>
      </c>
      <c r="Z7599" s="58">
        <v>0.89606044343691882</v>
      </c>
    </row>
    <row r="7600" spans="19:26" x14ac:dyDescent="0.2">
      <c r="S7600" s="58">
        <v>6.1718769871343575</v>
      </c>
      <c r="T7600" s="58">
        <v>14.948494842243678</v>
      </c>
      <c r="U7600" s="58">
        <v>6.5724986779059478</v>
      </c>
      <c r="V7600" s="58">
        <v>19.384098424745609</v>
      </c>
      <c r="W7600" s="58">
        <v>0.70443278474849036</v>
      </c>
      <c r="X7600" s="58">
        <v>0.60707492700793875</v>
      </c>
      <c r="Y7600" s="58">
        <v>0.82433339556695062</v>
      </c>
      <c r="Z7600" s="58">
        <v>0.9022295563592152</v>
      </c>
    </row>
    <row r="7601" spans="19:26" x14ac:dyDescent="0.2">
      <c r="S7601" s="58">
        <v>4.0825911071863192</v>
      </c>
      <c r="T7601" s="58">
        <v>6.6274808478609151</v>
      </c>
      <c r="U7601" s="58">
        <v>3.6315904550471969</v>
      </c>
      <c r="V7601" s="58">
        <v>6.1300795408999083</v>
      </c>
      <c r="W7601" s="58">
        <v>0.75409029315009179</v>
      </c>
      <c r="X7601" s="58">
        <v>0.6915872964089812</v>
      </c>
      <c r="Y7601" s="58">
        <v>0.86358096135879214</v>
      </c>
      <c r="Z7601" s="58">
        <v>0.9536103570925244</v>
      </c>
    </row>
    <row r="7602" spans="19:26" x14ac:dyDescent="0.2">
      <c r="S7602" s="58">
        <v>3.5073900149139052</v>
      </c>
      <c r="T7602" s="58">
        <v>5.4732878812580941</v>
      </c>
      <c r="U7602" s="58">
        <v>3.6034638606850269</v>
      </c>
      <c r="V7602" s="58">
        <v>5.332930238363482</v>
      </c>
      <c r="W7602" s="58">
        <v>0.78456690551473807</v>
      </c>
      <c r="X7602" s="58">
        <v>0.65011525568451412</v>
      </c>
      <c r="Y7602" s="58">
        <v>0.79427800904892465</v>
      </c>
      <c r="Z7602" s="58">
        <v>0.93599782293139533</v>
      </c>
    </row>
    <row r="7603" spans="19:26" x14ac:dyDescent="0.2">
      <c r="S7603" s="58">
        <v>5.3947534370756998</v>
      </c>
      <c r="T7603" s="58">
        <v>12.35409272187427</v>
      </c>
      <c r="U7603" s="58">
        <v>5.130657171921273</v>
      </c>
      <c r="V7603" s="58">
        <v>12.836516271162715</v>
      </c>
      <c r="W7603" s="58">
        <v>0.78595232658637504</v>
      </c>
      <c r="X7603" s="58">
        <v>0.67093597396321314</v>
      </c>
      <c r="Y7603" s="58">
        <v>0.82661053221007885</v>
      </c>
      <c r="Z7603" s="58">
        <v>0.90398314077521114</v>
      </c>
    </row>
    <row r="7604" spans="19:26" x14ac:dyDescent="0.2">
      <c r="S7604" s="58">
        <v>4.4867380664282299</v>
      </c>
      <c r="T7604" s="58">
        <v>7.9747097686627768</v>
      </c>
      <c r="U7604" s="58">
        <v>4.1338364454895702</v>
      </c>
      <c r="V7604" s="58">
        <v>6.9068744563213365</v>
      </c>
      <c r="W7604" s="58">
        <v>0.7374887831471838</v>
      </c>
      <c r="X7604" s="58">
        <v>0.78896903015657727</v>
      </c>
      <c r="Y7604" s="58">
        <v>0.82544619411011055</v>
      </c>
      <c r="Z7604" s="58">
        <v>0.94544789848879551</v>
      </c>
    </row>
    <row r="7605" spans="19:26" x14ac:dyDescent="0.2">
      <c r="S7605" s="58">
        <v>3.792782010488279</v>
      </c>
      <c r="T7605" s="58">
        <v>6.3457497493718318</v>
      </c>
      <c r="U7605" s="58">
        <v>3.5250720508329505</v>
      </c>
      <c r="V7605" s="58">
        <v>6.5352813776770819</v>
      </c>
      <c r="W7605" s="58">
        <v>0.8043710058903597</v>
      </c>
      <c r="X7605" s="58">
        <v>0.71386413726355502</v>
      </c>
      <c r="Y7605" s="58">
        <v>0.79123169781758007</v>
      </c>
      <c r="Z7605" s="58">
        <v>0.92954117869927533</v>
      </c>
    </row>
    <row r="7606" spans="19:26" x14ac:dyDescent="0.2">
      <c r="S7606" s="58">
        <v>4.4994013786805631</v>
      </c>
      <c r="T7606" s="58">
        <v>8.372475444661351</v>
      </c>
      <c r="U7606" s="58">
        <v>3.8262772748611615</v>
      </c>
      <c r="V7606" s="58">
        <v>6.6517227620311647</v>
      </c>
      <c r="W7606" s="58">
        <v>0.80317767866420531</v>
      </c>
      <c r="X7606" s="58">
        <v>0.65508823331047972</v>
      </c>
      <c r="Y7606" s="58">
        <v>0.83838672500445965</v>
      </c>
      <c r="Z7606" s="58">
        <v>0.91869317763412872</v>
      </c>
    </row>
    <row r="7607" spans="19:26" x14ac:dyDescent="0.2">
      <c r="S7607" s="58">
        <v>4.5333665557239415</v>
      </c>
      <c r="T7607" s="58">
        <v>8.3146475688377102</v>
      </c>
      <c r="U7607" s="58">
        <v>4.4867061724133901</v>
      </c>
      <c r="V7607" s="58">
        <v>8.5980615543767112</v>
      </c>
      <c r="W7607" s="58">
        <v>0.80343164141969525</v>
      </c>
      <c r="X7607" s="58">
        <v>0.70076240307800819</v>
      </c>
      <c r="Y7607" s="58">
        <v>0.86086930276341744</v>
      </c>
      <c r="Z7607" s="58">
        <v>0.92764281070830301</v>
      </c>
    </row>
    <row r="7608" spans="19:26" x14ac:dyDescent="0.2">
      <c r="S7608" s="58">
        <v>6.2815704482285533</v>
      </c>
      <c r="T7608" s="58">
        <v>17.478812255867954</v>
      </c>
      <c r="U7608" s="58">
        <v>5.9884786282896547</v>
      </c>
      <c r="V7608" s="58">
        <v>15.755398477870159</v>
      </c>
      <c r="W7608" s="58">
        <v>0.74600568009218893</v>
      </c>
      <c r="X7608" s="58">
        <v>0.6360073935143411</v>
      </c>
      <c r="Y7608" s="58">
        <v>0.81769792800824392</v>
      </c>
      <c r="Z7608" s="58">
        <v>0.8943824359412017</v>
      </c>
    </row>
    <row r="7609" spans="19:26" x14ac:dyDescent="0.2">
      <c r="S7609" s="58">
        <v>4.5338791434062644</v>
      </c>
      <c r="T7609" s="58">
        <v>8.1767985189768773</v>
      </c>
      <c r="U7609" s="58">
        <v>4.1432019775151243</v>
      </c>
      <c r="V7609" s="58">
        <v>8.2590659130167623</v>
      </c>
      <c r="W7609" s="58">
        <v>0.75334961512575038</v>
      </c>
      <c r="X7609" s="58">
        <v>0.67702466467715949</v>
      </c>
      <c r="Y7609" s="58">
        <v>0.83443448085412386</v>
      </c>
      <c r="Z7609" s="58">
        <v>0.92968020227091064</v>
      </c>
    </row>
    <row r="7610" spans="19:26" x14ac:dyDescent="0.2">
      <c r="S7610" s="58">
        <v>3.8585980616829656</v>
      </c>
      <c r="T7610" s="58">
        <v>6.2824469869452377</v>
      </c>
      <c r="U7610" s="58">
        <v>3.234485386078529</v>
      </c>
      <c r="V7610" s="58">
        <v>6.2118638176226968</v>
      </c>
      <c r="W7610" s="58">
        <v>0.75881225781352291</v>
      </c>
      <c r="X7610" s="58">
        <v>0.64889689947546447</v>
      </c>
      <c r="Y7610" s="58">
        <v>0.80901681221510446</v>
      </c>
      <c r="Z7610" s="58">
        <v>0.93589241397391709</v>
      </c>
    </row>
    <row r="7611" spans="19:26" x14ac:dyDescent="0.2">
      <c r="S7611" s="58">
        <v>6.7492294851542818</v>
      </c>
      <c r="T7611" s="58">
        <v>20.923637847177545</v>
      </c>
      <c r="U7611" s="58">
        <v>6.9403573417906204</v>
      </c>
      <c r="V7611" s="58">
        <v>30.95886643711745</v>
      </c>
      <c r="W7611" s="58">
        <v>0.73443527687249377</v>
      </c>
      <c r="X7611" s="58">
        <v>0.67570562623314356</v>
      </c>
      <c r="Y7611" s="58">
        <v>0.82027661481333147</v>
      </c>
      <c r="Z7611" s="58">
        <v>0.89302638019335046</v>
      </c>
    </row>
    <row r="7612" spans="19:26" x14ac:dyDescent="0.2">
      <c r="S7612" s="58">
        <v>5.9391081953443106</v>
      </c>
      <c r="T7612" s="58">
        <v>15.526909080371961</v>
      </c>
      <c r="U7612" s="58">
        <v>6.0578961326730845</v>
      </c>
      <c r="V7612" s="58">
        <v>16.847448695623399</v>
      </c>
      <c r="W7612" s="58">
        <v>0.75658280019835644</v>
      </c>
      <c r="X7612" s="58">
        <v>0.6356513876175367</v>
      </c>
      <c r="Y7612" s="58">
        <v>0.81114807937747158</v>
      </c>
      <c r="Z7612" s="58">
        <v>0.89588612646983101</v>
      </c>
    </row>
    <row r="7613" spans="19:26" x14ac:dyDescent="0.2">
      <c r="S7613" s="58">
        <v>7.3193187769642973</v>
      </c>
      <c r="T7613" s="58">
        <v>22.014910659873575</v>
      </c>
      <c r="U7613" s="58">
        <v>6.6274185224355158</v>
      </c>
      <c r="V7613" s="58">
        <v>19.766114318385416</v>
      </c>
      <c r="W7613" s="58">
        <v>0.70031560664455161</v>
      </c>
      <c r="X7613" s="58">
        <v>0.75905834621317292</v>
      </c>
      <c r="Y7613" s="58">
        <v>0.85006380864207076</v>
      </c>
      <c r="Z7613" s="58">
        <v>0.9021343349196167</v>
      </c>
    </row>
    <row r="7614" spans="19:26" x14ac:dyDescent="0.2">
      <c r="S7614" s="58">
        <v>5.3088008983147894</v>
      </c>
      <c r="T7614" s="58">
        <v>11.067069233929949</v>
      </c>
      <c r="U7614" s="58">
        <v>5.3343041215267384</v>
      </c>
      <c r="V7614" s="58">
        <v>12.086661087601243</v>
      </c>
      <c r="W7614" s="58">
        <v>0.72822344323819599</v>
      </c>
      <c r="X7614" s="58">
        <v>0.68870907591481112</v>
      </c>
      <c r="Y7614" s="58">
        <v>0.82251546202150139</v>
      </c>
      <c r="Z7614" s="58">
        <v>0.91676276496987696</v>
      </c>
    </row>
    <row r="7615" spans="19:26" x14ac:dyDescent="0.2">
      <c r="S7615" s="58">
        <v>4.8221702336929404</v>
      </c>
      <c r="T7615" s="58">
        <v>9.0710960415174196</v>
      </c>
      <c r="U7615" s="58">
        <v>5.0554027730557003</v>
      </c>
      <c r="V7615" s="58">
        <v>7.4718403931558344</v>
      </c>
      <c r="W7615" s="58">
        <v>0.73764405958190493</v>
      </c>
      <c r="X7615" s="58">
        <v>0.64933151582982829</v>
      </c>
      <c r="Y7615" s="58">
        <v>0.83310588985060474</v>
      </c>
      <c r="Z7615" s="58">
        <v>0.92346783536099619</v>
      </c>
    </row>
    <row r="7616" spans="19:26" x14ac:dyDescent="0.2">
      <c r="S7616" s="58">
        <v>5.4099205131598618</v>
      </c>
      <c r="T7616" s="58">
        <v>13.173295655982191</v>
      </c>
      <c r="U7616" s="58">
        <v>5.826832823819629</v>
      </c>
      <c r="V7616" s="58">
        <v>13.020127465342593</v>
      </c>
      <c r="W7616" s="58">
        <v>0.7902378984924201</v>
      </c>
      <c r="X7616" s="58">
        <v>0.7349115941527542</v>
      </c>
      <c r="Y7616" s="58">
        <v>0.79859863204294812</v>
      </c>
      <c r="Z7616" s="58">
        <v>0.90151216525232769</v>
      </c>
    </row>
    <row r="7617" spans="19:26" x14ac:dyDescent="0.2">
      <c r="S7617" s="58">
        <v>5.7933992581933893</v>
      </c>
      <c r="T7617" s="58">
        <v>16.585789068859405</v>
      </c>
      <c r="U7617" s="58">
        <v>5.5274742225169291</v>
      </c>
      <c r="V7617" s="58">
        <v>17.896096915074072</v>
      </c>
      <c r="W7617" s="58">
        <v>0.87962542966680979</v>
      </c>
      <c r="X7617" s="58">
        <v>0.68672940687341844</v>
      </c>
      <c r="Y7617" s="58">
        <v>0.84044199183350299</v>
      </c>
      <c r="Z7617" s="58">
        <v>0.89117337136305042</v>
      </c>
    </row>
    <row r="7618" spans="19:26" x14ac:dyDescent="0.2">
      <c r="S7618" s="58">
        <v>6.5747021707028797</v>
      </c>
      <c r="T7618" s="58">
        <v>17.825594011162671</v>
      </c>
      <c r="U7618" s="58">
        <v>6.3847586848968252</v>
      </c>
      <c r="V7618" s="58">
        <v>16.829422505015696</v>
      </c>
      <c r="W7618" s="58">
        <v>0.74248039315546854</v>
      </c>
      <c r="X7618" s="58">
        <v>0.63940165229377433</v>
      </c>
      <c r="Y7618" s="58">
        <v>0.85849979667309628</v>
      </c>
      <c r="Z7618" s="58">
        <v>0.89826540709439739</v>
      </c>
    </row>
    <row r="7619" spans="19:26" x14ac:dyDescent="0.2">
      <c r="S7619" s="58">
        <v>3.7222903962699774</v>
      </c>
      <c r="T7619" s="58">
        <v>5.8802604183980511</v>
      </c>
      <c r="U7619" s="58">
        <v>4.0369214404972</v>
      </c>
      <c r="V7619" s="58">
        <v>7.4034291913906962</v>
      </c>
      <c r="W7619" s="58">
        <v>0.79543337504010581</v>
      </c>
      <c r="X7619" s="58">
        <v>0.59752556118856248</v>
      </c>
      <c r="Y7619" s="58">
        <v>0.84648532165357493</v>
      </c>
      <c r="Z7619" s="58">
        <v>0.93516171755583377</v>
      </c>
    </row>
    <row r="7620" spans="19:26" x14ac:dyDescent="0.2">
      <c r="S7620" s="58">
        <v>3.7932697666019375</v>
      </c>
      <c r="T7620" s="58">
        <v>6.2907013831717196</v>
      </c>
      <c r="U7620" s="58">
        <v>3.1501063221753336</v>
      </c>
      <c r="V7620" s="58">
        <v>6.1472098807722277</v>
      </c>
      <c r="W7620" s="58">
        <v>0.87304161868114216</v>
      </c>
      <c r="X7620" s="58">
        <v>0.70066239924104978</v>
      </c>
      <c r="Y7620" s="58">
        <v>0.84981113794722329</v>
      </c>
      <c r="Z7620" s="58">
        <v>0.93153764947129947</v>
      </c>
    </row>
    <row r="7621" spans="19:26" x14ac:dyDescent="0.2">
      <c r="S7621" s="58">
        <v>4.4345508571156866</v>
      </c>
      <c r="T7621" s="58">
        <v>8.1431368460817843</v>
      </c>
      <c r="U7621" s="58">
        <v>5.1249050379603496</v>
      </c>
      <c r="V7621" s="58">
        <v>9.2748987011502386</v>
      </c>
      <c r="W7621" s="58">
        <v>0.73236576576430534</v>
      </c>
      <c r="X7621" s="58">
        <v>0.70428176953483224</v>
      </c>
      <c r="Y7621" s="58">
        <v>0.78195881586003801</v>
      </c>
      <c r="Z7621" s="58">
        <v>0.92476291856937065</v>
      </c>
    </row>
    <row r="7622" spans="19:26" x14ac:dyDescent="0.2">
      <c r="S7622" s="58">
        <v>5.7273550437159395</v>
      </c>
      <c r="T7622" s="58">
        <v>13.364184686445892</v>
      </c>
      <c r="U7622" s="58">
        <v>5.3590647230157114</v>
      </c>
      <c r="V7622" s="58">
        <v>12.802475388365975</v>
      </c>
      <c r="W7622" s="58">
        <v>0.69700027161545342</v>
      </c>
      <c r="X7622" s="58">
        <v>0.62599160640691942</v>
      </c>
      <c r="Y7622" s="58">
        <v>0.78481300582202262</v>
      </c>
      <c r="Z7622" s="58">
        <v>0.90294226845362158</v>
      </c>
    </row>
    <row r="7623" spans="19:26" x14ac:dyDescent="0.2">
      <c r="S7623" s="58">
        <v>4.1630344002883977</v>
      </c>
      <c r="T7623" s="58">
        <v>7.3752479197583849</v>
      </c>
      <c r="U7623" s="58">
        <v>4.2187526997223133</v>
      </c>
      <c r="V7623" s="58">
        <v>8.9614282698074348</v>
      </c>
      <c r="W7623" s="58">
        <v>0.83861692360457241</v>
      </c>
      <c r="X7623" s="58">
        <v>0.58193019980539973</v>
      </c>
      <c r="Y7623" s="58">
        <v>0.84064568656162475</v>
      </c>
      <c r="Z7623" s="58">
        <v>0.91354011673101254</v>
      </c>
    </row>
    <row r="7624" spans="19:26" x14ac:dyDescent="0.2">
      <c r="S7624" s="58">
        <v>4.2675859628770061</v>
      </c>
      <c r="T7624" s="58">
        <v>7.3695593806500224</v>
      </c>
      <c r="U7624" s="58">
        <v>4.2023393821158823</v>
      </c>
      <c r="V7624" s="58">
        <v>9.9390396781879886</v>
      </c>
      <c r="W7624" s="58">
        <v>0.77978575413253037</v>
      </c>
      <c r="X7624" s="58">
        <v>0.75314516838925738</v>
      </c>
      <c r="Y7624" s="58">
        <v>0.84960728737050362</v>
      </c>
      <c r="Z7624" s="58">
        <v>0.94345243959191161</v>
      </c>
    </row>
    <row r="7625" spans="19:26" x14ac:dyDescent="0.2">
      <c r="S7625" s="58">
        <v>2.8563560147703599</v>
      </c>
      <c r="T7625" s="58">
        <v>3.9338990385708885</v>
      </c>
      <c r="U7625" s="58">
        <v>2.9638186363786567</v>
      </c>
      <c r="V7625" s="58">
        <v>4.8440488063067235</v>
      </c>
      <c r="W7625" s="58">
        <v>0.78172384180324106</v>
      </c>
      <c r="X7625" s="58">
        <v>0.58084671506589913</v>
      </c>
      <c r="Y7625" s="58">
        <v>0.80521385652380317</v>
      </c>
      <c r="Z7625" s="58">
        <v>0.95414109431024607</v>
      </c>
    </row>
    <row r="7626" spans="19:26" x14ac:dyDescent="0.2">
      <c r="S7626" s="58">
        <v>5.101349372539727</v>
      </c>
      <c r="T7626" s="58">
        <v>10.586285113407001</v>
      </c>
      <c r="U7626" s="58">
        <v>5.3084151300625919</v>
      </c>
      <c r="V7626" s="58">
        <v>10.380385363414424</v>
      </c>
      <c r="W7626" s="58">
        <v>0.76504709189553199</v>
      </c>
      <c r="X7626" s="58">
        <v>0.76100126330758211</v>
      </c>
      <c r="Y7626" s="58">
        <v>0.82705882968583322</v>
      </c>
      <c r="Z7626" s="58">
        <v>0.91975127038922633</v>
      </c>
    </row>
    <row r="7627" spans="19:26" x14ac:dyDescent="0.2">
      <c r="S7627" s="58">
        <v>4.3633309066117869</v>
      </c>
      <c r="T7627" s="58">
        <v>8.280764539994367</v>
      </c>
      <c r="U7627" s="58">
        <v>3.7402021226097615</v>
      </c>
      <c r="V7627" s="58">
        <v>5.8066460693383419</v>
      </c>
      <c r="W7627" s="58">
        <v>0.83889475863647944</v>
      </c>
      <c r="X7627" s="58">
        <v>0.66406147924853109</v>
      </c>
      <c r="Y7627" s="58">
        <v>0.81527561329430476</v>
      </c>
      <c r="Z7627" s="58">
        <v>0.91170344533354963</v>
      </c>
    </row>
    <row r="7628" spans="19:26" x14ac:dyDescent="0.2">
      <c r="S7628" s="58">
        <v>3.4356060603088281</v>
      </c>
      <c r="T7628" s="58">
        <v>5.2440026727595237</v>
      </c>
      <c r="U7628" s="58">
        <v>3.5596090600444987</v>
      </c>
      <c r="V7628" s="58">
        <v>4.1718287581720102</v>
      </c>
      <c r="W7628" s="58">
        <v>0.79728951156592687</v>
      </c>
      <c r="X7628" s="58">
        <v>0.67334571448425962</v>
      </c>
      <c r="Y7628" s="58">
        <v>0.81745888359979946</v>
      </c>
      <c r="Z7628" s="58">
        <v>0.94621524482826425</v>
      </c>
    </row>
    <row r="7629" spans="19:26" x14ac:dyDescent="0.2">
      <c r="S7629" s="58">
        <v>2.9441472890848446</v>
      </c>
      <c r="T7629" s="58">
        <v>4.2504959795249571</v>
      </c>
      <c r="U7629" s="58">
        <v>2.9157923054407817</v>
      </c>
      <c r="V7629" s="58">
        <v>4.5745523848779062</v>
      </c>
      <c r="W7629" s="58">
        <v>0.83747023612884541</v>
      </c>
      <c r="X7629" s="58">
        <v>0.73792352623089741</v>
      </c>
      <c r="Y7629" s="58">
        <v>0.76827412045745369</v>
      </c>
      <c r="Z7629" s="58">
        <v>0.946753441457589</v>
      </c>
    </row>
    <row r="7630" spans="19:26" x14ac:dyDescent="0.2">
      <c r="S7630" s="58">
        <v>4.719623467546775</v>
      </c>
      <c r="T7630" s="58">
        <v>8.6028627594687954</v>
      </c>
      <c r="U7630" s="58">
        <v>4.8029765472541506</v>
      </c>
      <c r="V7630" s="58">
        <v>8.8014072778588943</v>
      </c>
      <c r="W7630" s="58">
        <v>0.77113353227358827</v>
      </c>
      <c r="X7630" s="58">
        <v>0.55959792191976798</v>
      </c>
      <c r="Y7630" s="58">
        <v>0.87700320892439942</v>
      </c>
      <c r="Z7630" s="58">
        <v>0.91836071248425055</v>
      </c>
    </row>
    <row r="7631" spans="19:26" x14ac:dyDescent="0.2">
      <c r="S7631" s="58">
        <v>7.0117525253457424</v>
      </c>
      <c r="T7631" s="58">
        <v>25.524245931608107</v>
      </c>
      <c r="U7631" s="58">
        <v>7.5066099841256833</v>
      </c>
      <c r="V7631" s="58">
        <v>34.929615626025104</v>
      </c>
      <c r="W7631" s="58">
        <v>0.81070301683782842</v>
      </c>
      <c r="X7631" s="58">
        <v>0.64896781814963567</v>
      </c>
      <c r="Y7631" s="58">
        <v>0.86699760693278005</v>
      </c>
      <c r="Z7631" s="58">
        <v>0.8864812226880272</v>
      </c>
    </row>
    <row r="7632" spans="19:26" x14ac:dyDescent="0.2">
      <c r="S7632" s="58">
        <v>3.5873772606039438</v>
      </c>
      <c r="T7632" s="58">
        <v>5.8578814531062076</v>
      </c>
      <c r="U7632" s="58">
        <v>3.9337129458326854</v>
      </c>
      <c r="V7632" s="58">
        <v>5.9515713870082889</v>
      </c>
      <c r="W7632" s="58">
        <v>0.82245724555197375</v>
      </c>
      <c r="X7632" s="58">
        <v>0.59649041502257816</v>
      </c>
      <c r="Y7632" s="58">
        <v>0.77749105200256496</v>
      </c>
      <c r="Z7632" s="58">
        <v>0.91600705606131172</v>
      </c>
    </row>
    <row r="7633" spans="19:26" x14ac:dyDescent="0.2">
      <c r="S7633" s="58">
        <v>5.5229584555424047</v>
      </c>
      <c r="T7633" s="58">
        <v>12.693263100035839</v>
      </c>
      <c r="U7633" s="58">
        <v>5.1564503947397604</v>
      </c>
      <c r="V7633" s="58">
        <v>13.772244045101127</v>
      </c>
      <c r="W7633" s="58">
        <v>0.77103754173153316</v>
      </c>
      <c r="X7633" s="58">
        <v>0.71997650459935858</v>
      </c>
      <c r="Y7633" s="58">
        <v>0.83145729203442897</v>
      </c>
      <c r="Z7633" s="58">
        <v>0.90850996478466706</v>
      </c>
    </row>
    <row r="7634" spans="19:26" x14ac:dyDescent="0.2">
      <c r="S7634" s="58">
        <v>5.3725633494422125</v>
      </c>
      <c r="T7634" s="58">
        <v>10.908582681103699</v>
      </c>
      <c r="U7634" s="58">
        <v>4.9999559721392428</v>
      </c>
      <c r="V7634" s="58">
        <v>11.127201505222009</v>
      </c>
      <c r="W7634" s="58">
        <v>0.73699606618931324</v>
      </c>
      <c r="X7634" s="58">
        <v>0.71180062976442371</v>
      </c>
      <c r="Y7634" s="58">
        <v>0.85929301936281965</v>
      </c>
      <c r="Z7634" s="58">
        <v>0.92464918238356664</v>
      </c>
    </row>
    <row r="7635" spans="19:26" x14ac:dyDescent="0.2">
      <c r="S7635" s="58">
        <v>5.8434012964208497</v>
      </c>
      <c r="T7635" s="58">
        <v>12.752933120647917</v>
      </c>
      <c r="U7635" s="58">
        <v>5.5059689781161198</v>
      </c>
      <c r="V7635" s="58">
        <v>9.946486803814631</v>
      </c>
      <c r="W7635" s="58">
        <v>0.69481934900683184</v>
      </c>
      <c r="X7635" s="58">
        <v>0.76558048484273811</v>
      </c>
      <c r="Y7635" s="58">
        <v>0.83006501294258028</v>
      </c>
      <c r="Z7635" s="58">
        <v>0.92394849803633616</v>
      </c>
    </row>
    <row r="7636" spans="19:26" x14ac:dyDescent="0.2">
      <c r="S7636" s="58">
        <v>3.4610042413130282</v>
      </c>
      <c r="T7636" s="58">
        <v>5.1432368747167452</v>
      </c>
      <c r="U7636" s="58">
        <v>3.5775700421342544</v>
      </c>
      <c r="V7636" s="58">
        <v>5.4537236495117352</v>
      </c>
      <c r="W7636" s="58">
        <v>0.73646121555853272</v>
      </c>
      <c r="X7636" s="58">
        <v>0.58835762654392953</v>
      </c>
      <c r="Y7636" s="58">
        <v>0.82270410749644585</v>
      </c>
      <c r="Z7636" s="58">
        <v>0.95084297703394327</v>
      </c>
    </row>
    <row r="7637" spans="19:26" x14ac:dyDescent="0.2">
      <c r="S7637" s="58">
        <v>4.0937930857795557</v>
      </c>
      <c r="T7637" s="58">
        <v>7.1103619329773178</v>
      </c>
      <c r="U7637" s="58">
        <v>4.2956569514170875</v>
      </c>
      <c r="V7637" s="58">
        <v>7.9300930406465033</v>
      </c>
      <c r="W7637" s="58">
        <v>0.79708537492582709</v>
      </c>
      <c r="X7637" s="58">
        <v>0.64275641169160347</v>
      </c>
      <c r="Y7637" s="58">
        <v>0.81636332519361254</v>
      </c>
      <c r="Z7637" s="58">
        <v>0.92259468008004852</v>
      </c>
    </row>
    <row r="7638" spans="19:26" x14ac:dyDescent="0.2">
      <c r="S7638" s="58">
        <v>4.9259544427131159</v>
      </c>
      <c r="T7638" s="58">
        <v>9.6171174258037624</v>
      </c>
      <c r="U7638" s="58">
        <v>5.4735169628383282</v>
      </c>
      <c r="V7638" s="58">
        <v>10.897527446660998</v>
      </c>
      <c r="W7638" s="58">
        <v>0.74542581945081865</v>
      </c>
      <c r="X7638" s="58">
        <v>0.77646930649065371</v>
      </c>
      <c r="Y7638" s="58">
        <v>0.82691503936537569</v>
      </c>
      <c r="Z7638" s="58">
        <v>0.92990862361260962</v>
      </c>
    </row>
    <row r="7639" spans="19:26" x14ac:dyDescent="0.2">
      <c r="S7639" s="58">
        <v>4.6073665986828303</v>
      </c>
      <c r="T7639" s="58">
        <v>8.138214780164466</v>
      </c>
      <c r="U7639" s="58">
        <v>4.4698684854208102</v>
      </c>
      <c r="V7639" s="58">
        <v>8.5762246421308781</v>
      </c>
      <c r="W7639" s="58">
        <v>0.74499285259317682</v>
      </c>
      <c r="X7639" s="58">
        <v>0.71960132725717441</v>
      </c>
      <c r="Y7639" s="58">
        <v>0.86263032813927998</v>
      </c>
      <c r="Z7639" s="58">
        <v>0.94333035169578661</v>
      </c>
    </row>
    <row r="7640" spans="19:26" x14ac:dyDescent="0.2">
      <c r="S7640" s="58">
        <v>8.0771050688592361</v>
      </c>
      <c r="T7640" s="58">
        <v>45.765567601806559</v>
      </c>
      <c r="U7640" s="58">
        <v>7.4362171233859886</v>
      </c>
      <c r="V7640" s="58">
        <v>34.503315872065777</v>
      </c>
      <c r="W7640" s="58">
        <v>0.7700462699998325</v>
      </c>
      <c r="X7640" s="58">
        <v>0.80652335945943054</v>
      </c>
      <c r="Y7640" s="58">
        <v>0.84612154898030212</v>
      </c>
      <c r="Z7640" s="58">
        <v>0.88238674625718772</v>
      </c>
    </row>
    <row r="7641" spans="19:26" x14ac:dyDescent="0.2">
      <c r="S7641" s="58">
        <v>5.8249676856308117</v>
      </c>
      <c r="T7641" s="58">
        <v>13.056924140752125</v>
      </c>
      <c r="U7641" s="58">
        <v>5.7763658923800305</v>
      </c>
      <c r="V7641" s="58">
        <v>11.575145759770114</v>
      </c>
      <c r="W7641" s="58">
        <v>0.75161216686837506</v>
      </c>
      <c r="X7641" s="58">
        <v>0.76745324542694993</v>
      </c>
      <c r="Y7641" s="58">
        <v>0.87199361715473001</v>
      </c>
      <c r="Z7641" s="58">
        <v>0.9195591795659902</v>
      </c>
    </row>
    <row r="7642" spans="19:26" x14ac:dyDescent="0.2">
      <c r="S7642" s="58">
        <v>4.1008531932610506</v>
      </c>
      <c r="T7642" s="58">
        <v>7.0266306866471773</v>
      </c>
      <c r="U7642" s="58">
        <v>4.2398279162229366</v>
      </c>
      <c r="V7642" s="58">
        <v>5.8886610850935748</v>
      </c>
      <c r="W7642" s="58">
        <v>0.7523258858020837</v>
      </c>
      <c r="X7642" s="58">
        <v>0.75978657428344487</v>
      </c>
      <c r="Y7642" s="58">
        <v>0.79868704571362403</v>
      </c>
      <c r="Z7642" s="58">
        <v>0.94011547518129701</v>
      </c>
    </row>
    <row r="7643" spans="19:26" x14ac:dyDescent="0.2">
      <c r="S7643" s="58">
        <v>4.7345450465210455</v>
      </c>
      <c r="T7643" s="58">
        <v>9.2682790482357191</v>
      </c>
      <c r="U7643" s="58">
        <v>4.1817191439775243</v>
      </c>
      <c r="V7643" s="58">
        <v>8.7560796729586947</v>
      </c>
      <c r="W7643" s="58">
        <v>0.754252927378115</v>
      </c>
      <c r="X7643" s="58">
        <v>0.63819110640421739</v>
      </c>
      <c r="Y7643" s="58">
        <v>0.80023530319389191</v>
      </c>
      <c r="Z7643" s="58">
        <v>0.91256085106953055</v>
      </c>
    </row>
    <row r="7644" spans="19:26" x14ac:dyDescent="0.2">
      <c r="S7644" s="58">
        <v>3.5357333720941644</v>
      </c>
      <c r="T7644" s="58">
        <v>5.4811026309654478</v>
      </c>
      <c r="U7644" s="58">
        <v>3.5993290405018605</v>
      </c>
      <c r="V7644" s="58">
        <v>6.2169711940849472</v>
      </c>
      <c r="W7644" s="58">
        <v>0.82350556679075027</v>
      </c>
      <c r="X7644" s="58">
        <v>0.66895741143095844</v>
      </c>
      <c r="Y7644" s="58">
        <v>0.84261452488668864</v>
      </c>
      <c r="Z7644" s="58">
        <v>0.94374656045118233</v>
      </c>
    </row>
    <row r="7645" spans="19:26" x14ac:dyDescent="0.2">
      <c r="S7645" s="58">
        <v>4.6288557698926329</v>
      </c>
      <c r="T7645" s="58">
        <v>8.9138537991303153</v>
      </c>
      <c r="U7645" s="58">
        <v>4.5374499393282504</v>
      </c>
      <c r="V7645" s="58">
        <v>8.1595763179308669</v>
      </c>
      <c r="W7645" s="58">
        <v>0.77616303722243019</v>
      </c>
      <c r="X7645" s="58">
        <v>0.62854013496211047</v>
      </c>
      <c r="Y7645" s="58">
        <v>0.81170557339346694</v>
      </c>
      <c r="Z7645" s="58">
        <v>0.9124337676205857</v>
      </c>
    </row>
    <row r="7646" spans="19:26" x14ac:dyDescent="0.2">
      <c r="S7646" s="58">
        <v>6.6456670344832238</v>
      </c>
      <c r="T7646" s="58">
        <v>27.616695845460185</v>
      </c>
      <c r="U7646" s="58">
        <v>7.231798117399439</v>
      </c>
      <c r="V7646" s="58">
        <v>26.597409834761585</v>
      </c>
      <c r="W7646" s="58">
        <v>0.83696592203868792</v>
      </c>
      <c r="X7646" s="58">
        <v>0.65489853599462955</v>
      </c>
      <c r="Y7646" s="58">
        <v>0.80823744754086557</v>
      </c>
      <c r="Z7646" s="58">
        <v>0.88142392924103563</v>
      </c>
    </row>
    <row r="7647" spans="19:26" x14ac:dyDescent="0.2">
      <c r="S7647" s="58">
        <v>4.6257815969135736</v>
      </c>
      <c r="T7647" s="58">
        <v>8.5377194410549535</v>
      </c>
      <c r="U7647" s="58">
        <v>4.4363767408439028</v>
      </c>
      <c r="V7647" s="58">
        <v>8.8605215599258038</v>
      </c>
      <c r="W7647" s="58">
        <v>0.72340909920133323</v>
      </c>
      <c r="X7647" s="58">
        <v>0.72637241450103274</v>
      </c>
      <c r="Y7647" s="58">
        <v>0.80294085022504591</v>
      </c>
      <c r="Z7647" s="58">
        <v>0.93126339639316413</v>
      </c>
    </row>
    <row r="7648" spans="19:26" x14ac:dyDescent="0.2">
      <c r="S7648" s="58">
        <v>3.5256989312363727</v>
      </c>
      <c r="T7648" s="58">
        <v>5.4533977626367438</v>
      </c>
      <c r="U7648" s="58">
        <v>3.5522909172580315</v>
      </c>
      <c r="V7648" s="58">
        <v>5.9065043013229053</v>
      </c>
      <c r="W7648" s="58">
        <v>0.80499071923127052</v>
      </c>
      <c r="X7648" s="58">
        <v>0.6980781597346053</v>
      </c>
      <c r="Y7648" s="58">
        <v>0.8291786182544888</v>
      </c>
      <c r="Z7648" s="58">
        <v>0.94836332069877982</v>
      </c>
    </row>
    <row r="7649" spans="19:26" x14ac:dyDescent="0.2">
      <c r="S7649" s="58">
        <v>5.4946996514147779</v>
      </c>
      <c r="T7649" s="58">
        <v>11.599221633929641</v>
      </c>
      <c r="U7649" s="58">
        <v>5.7758432166955229</v>
      </c>
      <c r="V7649" s="58">
        <v>14.926430484332441</v>
      </c>
      <c r="W7649" s="58">
        <v>0.70794637338597355</v>
      </c>
      <c r="X7649" s="58">
        <v>0.58961821882273491</v>
      </c>
      <c r="Y7649" s="58">
        <v>0.82013821974848056</v>
      </c>
      <c r="Z7649" s="58">
        <v>0.90903497792533383</v>
      </c>
    </row>
    <row r="7650" spans="19:26" x14ac:dyDescent="0.2">
      <c r="S7650" s="58">
        <v>3.9254714636919985</v>
      </c>
      <c r="T7650" s="58">
        <v>6.2234353068221235</v>
      </c>
      <c r="U7650" s="58">
        <v>3.2859041513666005</v>
      </c>
      <c r="V7650" s="58">
        <v>5.4672825796021423</v>
      </c>
      <c r="W7650" s="58">
        <v>0.73443277322780509</v>
      </c>
      <c r="X7650" s="58">
        <v>0.64925646844026308</v>
      </c>
      <c r="Y7650" s="58">
        <v>0.84022568592594993</v>
      </c>
      <c r="Z7650" s="58">
        <v>0.95122900025989143</v>
      </c>
    </row>
    <row r="7651" spans="19:26" x14ac:dyDescent="0.2">
      <c r="S7651" s="58">
        <v>4.5624532093277308</v>
      </c>
      <c r="T7651" s="58">
        <v>8.8372011603716736</v>
      </c>
      <c r="U7651" s="58">
        <v>5.0905353302888079</v>
      </c>
      <c r="V7651" s="58">
        <v>8.7029281559721845</v>
      </c>
      <c r="W7651" s="58">
        <v>0.82510137893608315</v>
      </c>
      <c r="X7651" s="58">
        <v>0.63281518582818519</v>
      </c>
      <c r="Y7651" s="58">
        <v>0.83009462899929765</v>
      </c>
      <c r="Z7651" s="58">
        <v>0.91026534182961949</v>
      </c>
    </row>
    <row r="7652" spans="19:26" x14ac:dyDescent="0.2">
      <c r="S7652" s="58">
        <v>5.3635725013612623</v>
      </c>
      <c r="T7652" s="58">
        <v>9.9827926612413478</v>
      </c>
      <c r="U7652" s="58">
        <v>4.106469157975928</v>
      </c>
      <c r="V7652" s="58">
        <v>7.3362366177969323</v>
      </c>
      <c r="W7652" s="58">
        <v>0.67556113183640332</v>
      </c>
      <c r="X7652" s="58">
        <v>0.6178219448463188</v>
      </c>
      <c r="Y7652" s="58">
        <v>0.856457419790561</v>
      </c>
      <c r="Z7652" s="58">
        <v>0.93292568513342389</v>
      </c>
    </row>
    <row r="7653" spans="19:26" x14ac:dyDescent="0.2">
      <c r="S7653" s="58">
        <v>4.950413290461789</v>
      </c>
      <c r="T7653" s="58">
        <v>10.89965770367621</v>
      </c>
      <c r="U7653" s="58">
        <v>5.6705951374849493</v>
      </c>
      <c r="V7653" s="58">
        <v>13.1557826088754</v>
      </c>
      <c r="W7653" s="58">
        <v>0.82726719070961285</v>
      </c>
      <c r="X7653" s="58">
        <v>0.64736076612879445</v>
      </c>
      <c r="Y7653" s="58">
        <v>0.8075557651919244</v>
      </c>
      <c r="Z7653" s="58">
        <v>0.90046635705494305</v>
      </c>
    </row>
    <row r="7654" spans="19:26" x14ac:dyDescent="0.2">
      <c r="S7654" s="58">
        <v>3.3414580637434721</v>
      </c>
      <c r="T7654" s="58">
        <v>4.9954057116707888</v>
      </c>
      <c r="U7654" s="58">
        <v>3.0929119068209161</v>
      </c>
      <c r="V7654" s="58">
        <v>3.9409671986848793</v>
      </c>
      <c r="W7654" s="58">
        <v>0.81440139285061552</v>
      </c>
      <c r="X7654" s="58">
        <v>0.62365191458039826</v>
      </c>
      <c r="Y7654" s="58">
        <v>0.83715739468353068</v>
      </c>
      <c r="Z7654" s="58">
        <v>0.94449787429849585</v>
      </c>
    </row>
    <row r="7655" spans="19:26" x14ac:dyDescent="0.2">
      <c r="S7655" s="58">
        <v>4.9919224180280271</v>
      </c>
      <c r="T7655" s="58">
        <v>9.7774399628109716</v>
      </c>
      <c r="U7655" s="58">
        <v>5.8849047351074661</v>
      </c>
      <c r="V7655" s="58">
        <v>10.286656837762926</v>
      </c>
      <c r="W7655" s="58">
        <v>0.76122067877620725</v>
      </c>
      <c r="X7655" s="58">
        <v>0.65664691983151147</v>
      </c>
      <c r="Y7655" s="58">
        <v>0.84998426170386299</v>
      </c>
      <c r="Z7655" s="58">
        <v>0.91931747025366295</v>
      </c>
    </row>
    <row r="7656" spans="19:26" x14ac:dyDescent="0.2">
      <c r="S7656" s="58">
        <v>4.2844936225276582</v>
      </c>
      <c r="T7656" s="58">
        <v>7.3193674745136716</v>
      </c>
      <c r="U7656" s="58">
        <v>4.3711302806788721</v>
      </c>
      <c r="V7656" s="58">
        <v>8.8268808112228374</v>
      </c>
      <c r="W7656" s="58">
        <v>0.72126598762056526</v>
      </c>
      <c r="X7656" s="58">
        <v>0.61765051117170477</v>
      </c>
      <c r="Y7656" s="58">
        <v>0.81246896826719595</v>
      </c>
      <c r="Z7656" s="58">
        <v>0.93112910815819161</v>
      </c>
    </row>
    <row r="7657" spans="19:26" x14ac:dyDescent="0.2">
      <c r="S7657" s="58">
        <v>3.1070992565831865</v>
      </c>
      <c r="T7657" s="58">
        <v>4.5208660873721138</v>
      </c>
      <c r="U7657" s="58">
        <v>2.692771232810498</v>
      </c>
      <c r="V7657" s="58">
        <v>4.0590662950908989</v>
      </c>
      <c r="W7657" s="58">
        <v>0.79780280730445263</v>
      </c>
      <c r="X7657" s="58">
        <v>0.64687553064417269</v>
      </c>
      <c r="Y7657" s="58">
        <v>0.7932973888064373</v>
      </c>
      <c r="Z7657" s="58">
        <v>0.94623898607558576</v>
      </c>
    </row>
    <row r="7658" spans="19:26" x14ac:dyDescent="0.2">
      <c r="S7658" s="58">
        <v>7.0023839814489888</v>
      </c>
      <c r="T7658" s="58">
        <v>23.188429878606716</v>
      </c>
      <c r="U7658" s="58">
        <v>7.7196579488559376</v>
      </c>
      <c r="V7658" s="58">
        <v>21.382681321834788</v>
      </c>
      <c r="W7658" s="58">
        <v>0.74883627650931295</v>
      </c>
      <c r="X7658" s="58">
        <v>0.72540572527587188</v>
      </c>
      <c r="Y7658" s="58">
        <v>0.8392246090186597</v>
      </c>
      <c r="Z7658" s="58">
        <v>0.8931453285084221</v>
      </c>
    </row>
    <row r="7659" spans="19:26" x14ac:dyDescent="0.2">
      <c r="S7659" s="58">
        <v>3.4720195250763179</v>
      </c>
      <c r="T7659" s="58">
        <v>5.4426535193311212</v>
      </c>
      <c r="U7659" s="58">
        <v>3.4910725278793158</v>
      </c>
      <c r="V7659" s="58">
        <v>4.2779589562295479</v>
      </c>
      <c r="W7659" s="58">
        <v>0.81954332181649925</v>
      </c>
      <c r="X7659" s="58">
        <v>0.69090040730148272</v>
      </c>
      <c r="Y7659" s="58">
        <v>0.80020505778437434</v>
      </c>
      <c r="Z7659" s="58">
        <v>0.93651266933542621</v>
      </c>
    </row>
    <row r="7660" spans="19:26" x14ac:dyDescent="0.2">
      <c r="S7660" s="58">
        <v>6.3704049918282308</v>
      </c>
      <c r="T7660" s="58">
        <v>18.926221662375639</v>
      </c>
      <c r="U7660" s="58">
        <v>5.3483580985419277</v>
      </c>
      <c r="V7660" s="58">
        <v>16.611725211652129</v>
      </c>
      <c r="W7660" s="58">
        <v>0.79805620663654153</v>
      </c>
      <c r="X7660" s="58">
        <v>0.63624163989808857</v>
      </c>
      <c r="Y7660" s="58">
        <v>0.84731052355005643</v>
      </c>
      <c r="Z7660" s="58">
        <v>0.89127029456023765</v>
      </c>
    </row>
    <row r="7661" spans="19:26" x14ac:dyDescent="0.2">
      <c r="S7661" s="58">
        <v>4.9494219801139252</v>
      </c>
      <c r="T7661" s="58">
        <v>9.0924721837873292</v>
      </c>
      <c r="U7661" s="58">
        <v>4.9568289231784242</v>
      </c>
      <c r="V7661" s="58">
        <v>11.970272845890902</v>
      </c>
      <c r="W7661" s="58">
        <v>0.69089750484554824</v>
      </c>
      <c r="X7661" s="58">
        <v>0.80037929042247868</v>
      </c>
      <c r="Y7661" s="58">
        <v>0.82613264579030532</v>
      </c>
      <c r="Z7661" s="58">
        <v>0.95032936257558842</v>
      </c>
    </row>
    <row r="7662" spans="19:26" x14ac:dyDescent="0.2">
      <c r="S7662" s="58">
        <v>5.2883575152219118</v>
      </c>
      <c r="T7662" s="58">
        <v>10.809202998997709</v>
      </c>
      <c r="U7662" s="58">
        <v>5.5590024480599389</v>
      </c>
      <c r="V7662" s="58">
        <v>11.896138333787825</v>
      </c>
      <c r="W7662" s="58">
        <v>0.71968368366957824</v>
      </c>
      <c r="X7662" s="58">
        <v>0.61691523842123785</v>
      </c>
      <c r="Y7662" s="58">
        <v>0.82457717802825181</v>
      </c>
      <c r="Z7662" s="58">
        <v>0.91328429180402004</v>
      </c>
    </row>
    <row r="7663" spans="19:26" x14ac:dyDescent="0.2">
      <c r="S7663" s="58">
        <v>4.844374895907988</v>
      </c>
      <c r="T7663" s="58">
        <v>9.548995971460247</v>
      </c>
      <c r="U7663" s="58">
        <v>4.1653019935007771</v>
      </c>
      <c r="V7663" s="58">
        <v>8.6851247844205588</v>
      </c>
      <c r="W7663" s="58">
        <v>0.79686866829117131</v>
      </c>
      <c r="X7663" s="58">
        <v>0.67416687235246719</v>
      </c>
      <c r="Y7663" s="58">
        <v>0.84911056965218068</v>
      </c>
      <c r="Z7663" s="58">
        <v>0.91671214624560859</v>
      </c>
    </row>
    <row r="7664" spans="19:26" x14ac:dyDescent="0.2">
      <c r="S7664" s="58">
        <v>3.5499077548211155</v>
      </c>
      <c r="T7664" s="58">
        <v>5.3842715577785345</v>
      </c>
      <c r="U7664" s="58">
        <v>3.3872730792761887</v>
      </c>
      <c r="V7664" s="58">
        <v>5.2970875768301857</v>
      </c>
      <c r="W7664" s="58">
        <v>0.75082429150787544</v>
      </c>
      <c r="X7664" s="58">
        <v>0.58739560478421515</v>
      </c>
      <c r="Y7664" s="58">
        <v>0.82580673925252901</v>
      </c>
      <c r="Z7664" s="58">
        <v>0.94422693016316717</v>
      </c>
    </row>
    <row r="7665" spans="19:26" x14ac:dyDescent="0.2">
      <c r="S7665" s="58">
        <v>6.3031364368144871</v>
      </c>
      <c r="T7665" s="58">
        <v>14.200455976494734</v>
      </c>
      <c r="U7665" s="58">
        <v>7.0512025315980074</v>
      </c>
      <c r="V7665" s="58">
        <v>16.351228907481961</v>
      </c>
      <c r="W7665" s="58">
        <v>0.70210884825084341</v>
      </c>
      <c r="X7665" s="58">
        <v>0.74127872832197661</v>
      </c>
      <c r="Y7665" s="58">
        <v>0.87478451919298916</v>
      </c>
      <c r="Z7665" s="58">
        <v>0.92261523750013619</v>
      </c>
    </row>
    <row r="7666" spans="19:26" x14ac:dyDescent="0.2">
      <c r="S7666" s="58">
        <v>6.0497741413086592</v>
      </c>
      <c r="T7666" s="58">
        <v>15.481407166007243</v>
      </c>
      <c r="U7666" s="58">
        <v>6.1454776996673024</v>
      </c>
      <c r="V7666" s="58">
        <v>14.763143161828104</v>
      </c>
      <c r="W7666" s="58">
        <v>0.73583918038073093</v>
      </c>
      <c r="X7666" s="58">
        <v>0.61141445956604623</v>
      </c>
      <c r="Y7666" s="58">
        <v>0.81594328671846716</v>
      </c>
      <c r="Z7666" s="58">
        <v>0.89700897489961784</v>
      </c>
    </row>
    <row r="7667" spans="19:26" x14ac:dyDescent="0.2">
      <c r="S7667" s="58">
        <v>4.7583097002917203</v>
      </c>
      <c r="T7667" s="58">
        <v>9.7965006468890206</v>
      </c>
      <c r="U7667" s="58">
        <v>4.867965387957562</v>
      </c>
      <c r="V7667" s="58">
        <v>9.8957021141480812</v>
      </c>
      <c r="W7667" s="58">
        <v>0.76431879568868855</v>
      </c>
      <c r="X7667" s="58">
        <v>0.51361874977649713</v>
      </c>
      <c r="Y7667" s="58">
        <v>0.77622715083054761</v>
      </c>
      <c r="Z7667" s="58">
        <v>0.8962278184417527</v>
      </c>
    </row>
    <row r="7668" spans="19:26" x14ac:dyDescent="0.2">
      <c r="S7668" s="58">
        <v>3.3260433231540447</v>
      </c>
      <c r="T7668" s="58">
        <v>4.9756502466246042</v>
      </c>
      <c r="U7668" s="58">
        <v>3.577435208711516</v>
      </c>
      <c r="V7668" s="58">
        <v>5.5805281943200074</v>
      </c>
      <c r="W7668" s="58">
        <v>0.78758245219923284</v>
      </c>
      <c r="X7668" s="58">
        <v>0.65838945335695853</v>
      </c>
      <c r="Y7668" s="58">
        <v>0.81025730030590737</v>
      </c>
      <c r="Z7668" s="58">
        <v>0.9481405928139921</v>
      </c>
    </row>
    <row r="7669" spans="19:26" x14ac:dyDescent="0.2">
      <c r="S7669" s="58">
        <v>4.008097266950454</v>
      </c>
      <c r="T7669" s="58">
        <v>6.4310982267892136</v>
      </c>
      <c r="U7669" s="58">
        <v>3.5059308428433229</v>
      </c>
      <c r="V7669" s="58">
        <v>5.0835835264551292</v>
      </c>
      <c r="W7669" s="58">
        <v>0.71426229494918325</v>
      </c>
      <c r="X7669" s="58">
        <v>0.55091826004195654</v>
      </c>
      <c r="Y7669" s="58">
        <v>0.82274925969800894</v>
      </c>
      <c r="Z7669" s="58">
        <v>0.93409651925786841</v>
      </c>
    </row>
    <row r="7670" spans="19:26" x14ac:dyDescent="0.2">
      <c r="S7670" s="58">
        <v>3.1021166735826271</v>
      </c>
      <c r="T7670" s="58">
        <v>4.4033921184588349</v>
      </c>
      <c r="U7670" s="58">
        <v>3.1711723826667502</v>
      </c>
      <c r="V7670" s="58">
        <v>4.7485554660533404</v>
      </c>
      <c r="W7670" s="58">
        <v>0.78600596526148347</v>
      </c>
      <c r="X7670" s="58">
        <v>0.53157481021179176</v>
      </c>
      <c r="Y7670" s="58">
        <v>0.83747528933675697</v>
      </c>
      <c r="Z7670" s="58">
        <v>0.94452934583613213</v>
      </c>
    </row>
    <row r="7671" spans="19:26" x14ac:dyDescent="0.2">
      <c r="S7671" s="58">
        <v>4.5313015171949242</v>
      </c>
      <c r="T7671" s="58">
        <v>8.4969469534607036</v>
      </c>
      <c r="U7671" s="58">
        <v>4.6991369678529971</v>
      </c>
      <c r="V7671" s="58">
        <v>11.56221685758646</v>
      </c>
      <c r="W7671" s="58">
        <v>0.76449963370826823</v>
      </c>
      <c r="X7671" s="58">
        <v>0.696671919191167</v>
      </c>
      <c r="Y7671" s="58">
        <v>0.80704895123170983</v>
      </c>
      <c r="Z7671" s="58">
        <v>0.92168292143063268</v>
      </c>
    </row>
    <row r="7672" spans="19:26" x14ac:dyDescent="0.2">
      <c r="S7672" s="58">
        <v>5.2570915174184201</v>
      </c>
      <c r="T7672" s="58">
        <v>11.180705457089122</v>
      </c>
      <c r="U7672" s="58">
        <v>5.2555386016249521</v>
      </c>
      <c r="V7672" s="58">
        <v>10.891606221450004</v>
      </c>
      <c r="W7672" s="58">
        <v>0.78301650066110373</v>
      </c>
      <c r="X7672" s="58">
        <v>0.7425404987414459</v>
      </c>
      <c r="Y7672" s="58">
        <v>0.85051897089137796</v>
      </c>
      <c r="Z7672" s="58">
        <v>0.91698448178438519</v>
      </c>
    </row>
    <row r="7673" spans="19:26" x14ac:dyDescent="0.2">
      <c r="S7673" s="58">
        <v>3.8178867169537991</v>
      </c>
      <c r="T7673" s="58">
        <v>6.0929307840829647</v>
      </c>
      <c r="U7673" s="58">
        <v>3.5031751379320224</v>
      </c>
      <c r="V7673" s="58">
        <v>6.3288883145219401</v>
      </c>
      <c r="W7673" s="58">
        <v>0.76366046635884821</v>
      </c>
      <c r="X7673" s="58">
        <v>0.62405282769977322</v>
      </c>
      <c r="Y7673" s="58">
        <v>0.83039963188152999</v>
      </c>
      <c r="Z7673" s="58">
        <v>0.93910311916242029</v>
      </c>
    </row>
    <row r="7674" spans="19:26" x14ac:dyDescent="0.2">
      <c r="S7674" s="58">
        <v>6.6281218876502814</v>
      </c>
      <c r="T7674" s="58">
        <v>21.155424759861447</v>
      </c>
      <c r="U7674" s="58">
        <v>6.7459914057466861</v>
      </c>
      <c r="V7674" s="58">
        <v>16.364911236329021</v>
      </c>
      <c r="W7674" s="58">
        <v>0.81094793787484931</v>
      </c>
      <c r="X7674" s="58">
        <v>0.67495086095717383</v>
      </c>
      <c r="Y7674" s="58">
        <v>0.86380809118891089</v>
      </c>
      <c r="Z7674" s="58">
        <v>0.89086526768186591</v>
      </c>
    </row>
    <row r="7675" spans="19:26" x14ac:dyDescent="0.2">
      <c r="S7675" s="58">
        <v>5.8015894873034179</v>
      </c>
      <c r="T7675" s="58">
        <v>11.983371484930087</v>
      </c>
      <c r="U7675" s="58">
        <v>5.9829278189454573</v>
      </c>
      <c r="V7675" s="58">
        <v>13.732011313496994</v>
      </c>
      <c r="W7675" s="58">
        <v>0.68079681526023561</v>
      </c>
      <c r="X7675" s="58">
        <v>0.66819361552583911</v>
      </c>
      <c r="Y7675" s="58">
        <v>0.84233484109961865</v>
      </c>
      <c r="Z7675" s="58">
        <v>0.92378919342911381</v>
      </c>
    </row>
    <row r="7676" spans="19:26" x14ac:dyDescent="0.2">
      <c r="S7676" s="58">
        <v>4.3899006822627262</v>
      </c>
      <c r="T7676" s="58">
        <v>7.9085435002134981</v>
      </c>
      <c r="U7676" s="58">
        <v>4.0645162713626215</v>
      </c>
      <c r="V7676" s="58">
        <v>8.0255138285773171</v>
      </c>
      <c r="W7676" s="58">
        <v>0.73418699510893837</v>
      </c>
      <c r="X7676" s="58">
        <v>0.62259329627393623</v>
      </c>
      <c r="Y7676" s="58">
        <v>0.79187003130471456</v>
      </c>
      <c r="Z7676" s="58">
        <v>0.92007920416228506</v>
      </c>
    </row>
    <row r="7677" spans="19:26" x14ac:dyDescent="0.2">
      <c r="S7677" s="58">
        <v>3.7132147893679437</v>
      </c>
      <c r="T7677" s="58">
        <v>5.8598341944139953</v>
      </c>
      <c r="U7677" s="58">
        <v>4.3297767199797672</v>
      </c>
      <c r="V7677" s="58">
        <v>7.6613282140426815</v>
      </c>
      <c r="W7677" s="58">
        <v>0.7529373952169709</v>
      </c>
      <c r="X7677" s="58">
        <v>0.6516943234265693</v>
      </c>
      <c r="Y7677" s="58">
        <v>0.81028543700758826</v>
      </c>
      <c r="Z7677" s="58">
        <v>0.94282891992709994</v>
      </c>
    </row>
    <row r="7678" spans="19:26" x14ac:dyDescent="0.2">
      <c r="S7678" s="58">
        <v>5.4353536306916261</v>
      </c>
      <c r="T7678" s="58">
        <v>13.682195638444009</v>
      </c>
      <c r="U7678" s="58">
        <v>5.3156209226680353</v>
      </c>
      <c r="V7678" s="58">
        <v>12.121401740378424</v>
      </c>
      <c r="W7678" s="58">
        <v>0.81385703020080435</v>
      </c>
      <c r="X7678" s="58">
        <v>0.76636925841701986</v>
      </c>
      <c r="Y7678" s="58">
        <v>0.80210278509645894</v>
      </c>
      <c r="Z7678" s="58">
        <v>0.90027443456574197</v>
      </c>
    </row>
    <row r="7679" spans="19:26" x14ac:dyDescent="0.2">
      <c r="S7679" s="58">
        <v>3.0204030439485914</v>
      </c>
      <c r="T7679" s="58">
        <v>4.2392670529093222</v>
      </c>
      <c r="U7679" s="58">
        <v>2.8547848469039518</v>
      </c>
      <c r="V7679" s="58">
        <v>4.2073855315460555</v>
      </c>
      <c r="W7679" s="58">
        <v>0.8277017594100754</v>
      </c>
      <c r="X7679" s="58">
        <v>0.57195364930117065</v>
      </c>
      <c r="Y7679" s="58">
        <v>0.86537144271600497</v>
      </c>
      <c r="Z7679" s="58">
        <v>0.95353163334627866</v>
      </c>
    </row>
    <row r="7680" spans="19:26" x14ac:dyDescent="0.2">
      <c r="S7680" s="58">
        <v>4.7099067583067971</v>
      </c>
      <c r="T7680" s="58">
        <v>8.4721024154882194</v>
      </c>
      <c r="U7680" s="58">
        <v>5.0332419628675371</v>
      </c>
      <c r="V7680" s="58">
        <v>10.418973391368647</v>
      </c>
      <c r="W7680" s="58">
        <v>0.71162871532332705</v>
      </c>
      <c r="X7680" s="58">
        <v>0.60880964858440345</v>
      </c>
      <c r="Y7680" s="58">
        <v>0.82867129415741603</v>
      </c>
      <c r="Z7680" s="58">
        <v>0.92705341831783139</v>
      </c>
    </row>
    <row r="7681" spans="19:26" x14ac:dyDescent="0.2">
      <c r="S7681" s="58">
        <v>4.062847866822656</v>
      </c>
      <c r="T7681" s="58">
        <v>7.1591503904717824</v>
      </c>
      <c r="U7681" s="58">
        <v>3.2401567926159318</v>
      </c>
      <c r="V7681" s="58">
        <v>5.0691074936186284</v>
      </c>
      <c r="W7681" s="58">
        <v>0.75620409178604242</v>
      </c>
      <c r="X7681" s="58">
        <v>0.55365063568607098</v>
      </c>
      <c r="Y7681" s="58">
        <v>0.76567399266389535</v>
      </c>
      <c r="Z7681" s="58">
        <v>0.90913265517678699</v>
      </c>
    </row>
    <row r="7682" spans="19:26" x14ac:dyDescent="0.2">
      <c r="S7682" s="58">
        <v>6.2883146018831022</v>
      </c>
      <c r="T7682" s="58">
        <v>19.011663237514018</v>
      </c>
      <c r="U7682" s="58">
        <v>6.4177202217659728</v>
      </c>
      <c r="V7682" s="58">
        <v>15.754862779227651</v>
      </c>
      <c r="W7682" s="58">
        <v>0.77628141475455315</v>
      </c>
      <c r="X7682" s="58">
        <v>0.58922313136434279</v>
      </c>
      <c r="Y7682" s="58">
        <v>0.81328638468721015</v>
      </c>
      <c r="Z7682" s="58">
        <v>0.88795957534386727</v>
      </c>
    </row>
    <row r="7683" spans="19:26" x14ac:dyDescent="0.2">
      <c r="S7683" s="58">
        <v>3.2250831201460533</v>
      </c>
      <c r="T7683" s="58">
        <v>4.7915160738647931</v>
      </c>
      <c r="U7683" s="58">
        <v>3.1240850214410587</v>
      </c>
      <c r="V7683" s="58">
        <v>4.3064207269199972</v>
      </c>
      <c r="W7683" s="58">
        <v>0.79336623908561443</v>
      </c>
      <c r="X7683" s="58">
        <v>0.7339453687272488</v>
      </c>
      <c r="Y7683" s="58">
        <v>0.79259253244253303</v>
      </c>
      <c r="Z7683" s="58">
        <v>0.9549824791144621</v>
      </c>
    </row>
    <row r="7684" spans="19:26" x14ac:dyDescent="0.2">
      <c r="S7684" s="58">
        <v>3.8646666758574266</v>
      </c>
      <c r="T7684" s="58">
        <v>6.3054198992413255</v>
      </c>
      <c r="U7684" s="58">
        <v>4.2641843441265772</v>
      </c>
      <c r="V7684" s="58">
        <v>6.574906864415472</v>
      </c>
      <c r="W7684" s="58">
        <v>0.77364843137638484</v>
      </c>
      <c r="X7684" s="58">
        <v>0.75034802763997099</v>
      </c>
      <c r="Y7684" s="58">
        <v>0.81975123898057844</v>
      </c>
      <c r="Z7684" s="58">
        <v>0.9482884544027802</v>
      </c>
    </row>
    <row r="7685" spans="19:26" x14ac:dyDescent="0.2">
      <c r="S7685" s="58">
        <v>3.9731628470022078</v>
      </c>
      <c r="T7685" s="58">
        <v>6.5069117467853612</v>
      </c>
      <c r="U7685" s="58">
        <v>4.3393820364451878</v>
      </c>
      <c r="V7685" s="58">
        <v>7.8712021688292344</v>
      </c>
      <c r="W7685" s="58">
        <v>0.79860160649037615</v>
      </c>
      <c r="X7685" s="58">
        <v>0.63892990648486603</v>
      </c>
      <c r="Y7685" s="58">
        <v>0.86389848592318408</v>
      </c>
      <c r="Z7685" s="58">
        <v>0.93736027330566352</v>
      </c>
    </row>
    <row r="7686" spans="19:26" x14ac:dyDescent="0.2">
      <c r="S7686" s="58">
        <v>7.2485664907858327</v>
      </c>
      <c r="T7686" s="58">
        <v>25.682809652800021</v>
      </c>
      <c r="U7686" s="58">
        <v>8.2342877982294489</v>
      </c>
      <c r="V7686" s="58">
        <v>24.985136003502728</v>
      </c>
      <c r="W7686" s="58">
        <v>0.71364597712765332</v>
      </c>
      <c r="X7686" s="58">
        <v>0.64850319812846757</v>
      </c>
      <c r="Y7686" s="58">
        <v>0.81112505308305882</v>
      </c>
      <c r="Z7686" s="58">
        <v>0.88837718531824283</v>
      </c>
    </row>
    <row r="7687" spans="19:26" x14ac:dyDescent="0.2">
      <c r="S7687" s="58">
        <v>3.7024038111134159</v>
      </c>
      <c r="T7687" s="58">
        <v>6.0474625622049567</v>
      </c>
      <c r="U7687" s="58">
        <v>4.2051170819268568</v>
      </c>
      <c r="V7687" s="58">
        <v>6.7774151550172395</v>
      </c>
      <c r="W7687" s="58">
        <v>0.82013782253010947</v>
      </c>
      <c r="X7687" s="58">
        <v>0.65436515064094047</v>
      </c>
      <c r="Y7687" s="58">
        <v>0.80867883512818861</v>
      </c>
      <c r="Z7687" s="58">
        <v>0.92768918327848293</v>
      </c>
    </row>
    <row r="7688" spans="19:26" x14ac:dyDescent="0.2">
      <c r="S7688" s="58">
        <v>3.2290682142076759</v>
      </c>
      <c r="T7688" s="58">
        <v>4.8515402797901057</v>
      </c>
      <c r="U7688" s="58">
        <v>4.0862955465441102</v>
      </c>
      <c r="V7688" s="58">
        <v>6.0909732579736984</v>
      </c>
      <c r="W7688" s="58">
        <v>0.83611482663385606</v>
      </c>
      <c r="X7688" s="58">
        <v>0.75095898972990183</v>
      </c>
      <c r="Y7688" s="58">
        <v>0.80095416551193432</v>
      </c>
      <c r="Z7688" s="58">
        <v>0.94952046690215186</v>
      </c>
    </row>
    <row r="7689" spans="19:26" x14ac:dyDescent="0.2">
      <c r="S7689" s="58">
        <v>4.0311750375859692</v>
      </c>
      <c r="T7689" s="58">
        <v>6.906653696409883</v>
      </c>
      <c r="U7689" s="58">
        <v>3.8326278813449131</v>
      </c>
      <c r="V7689" s="58">
        <v>7.1044228439299442</v>
      </c>
      <c r="W7689" s="58">
        <v>0.80772917121545862</v>
      </c>
      <c r="X7689" s="58">
        <v>0.57646143374323444</v>
      </c>
      <c r="Y7689" s="58">
        <v>0.82521922427926853</v>
      </c>
      <c r="Z7689" s="58">
        <v>0.91721786307230679</v>
      </c>
    </row>
    <row r="7690" spans="19:26" x14ac:dyDescent="0.2">
      <c r="S7690" s="58">
        <v>4.970243696558466</v>
      </c>
      <c r="T7690" s="58">
        <v>9.2774163930604487</v>
      </c>
      <c r="U7690" s="58">
        <v>4.7800574077592604</v>
      </c>
      <c r="V7690" s="58">
        <v>9.702642427793613</v>
      </c>
      <c r="W7690" s="58">
        <v>0.70604872876217628</v>
      </c>
      <c r="X7690" s="58">
        <v>0.7428714871758606</v>
      </c>
      <c r="Y7690" s="58">
        <v>0.83221145454125145</v>
      </c>
      <c r="Z7690" s="58">
        <v>0.93919598574736796</v>
      </c>
    </row>
    <row r="7691" spans="19:26" x14ac:dyDescent="0.2">
      <c r="S7691" s="58">
        <v>3.5986890478745823</v>
      </c>
      <c r="T7691" s="58">
        <v>5.5281580740142058</v>
      </c>
      <c r="U7691" s="58">
        <v>3.5902537437508486</v>
      </c>
      <c r="V7691" s="58">
        <v>4.8718286089225797</v>
      </c>
      <c r="W7691" s="58">
        <v>0.80782421752843026</v>
      </c>
      <c r="X7691" s="58">
        <v>0.55286564271271643</v>
      </c>
      <c r="Y7691" s="58">
        <v>0.86770235156047271</v>
      </c>
      <c r="Z7691" s="58">
        <v>0.93494365633604648</v>
      </c>
    </row>
    <row r="7692" spans="19:26" x14ac:dyDescent="0.2">
      <c r="S7692" s="58">
        <v>3.892877117872894</v>
      </c>
      <c r="T7692" s="58">
        <v>6.3359810481347489</v>
      </c>
      <c r="U7692" s="58">
        <v>4.5097436345197961</v>
      </c>
      <c r="V7692" s="58">
        <v>7.1004937354592634</v>
      </c>
      <c r="W7692" s="58">
        <v>0.79569659661275483</v>
      </c>
      <c r="X7692" s="58">
        <v>0.60769907595827233</v>
      </c>
      <c r="Y7692" s="58">
        <v>0.84875293656849449</v>
      </c>
      <c r="Z7692" s="58">
        <v>0.93218981622352415</v>
      </c>
    </row>
    <row r="7693" spans="19:26" x14ac:dyDescent="0.2">
      <c r="S7693" s="58">
        <v>6.7007266332682924</v>
      </c>
      <c r="T7693" s="58">
        <v>27.363766005133499</v>
      </c>
      <c r="U7693" s="58">
        <v>6.0656932911352488</v>
      </c>
      <c r="V7693" s="58">
        <v>26.757041522146434</v>
      </c>
      <c r="W7693" s="58">
        <v>0.83363716916171371</v>
      </c>
      <c r="X7693" s="58">
        <v>0.71959974137639471</v>
      </c>
      <c r="Y7693" s="58">
        <v>0.81672240857576339</v>
      </c>
      <c r="Z7693" s="58">
        <v>0.88365301400075214</v>
      </c>
    </row>
    <row r="7694" spans="19:26" x14ac:dyDescent="0.2">
      <c r="S7694" s="58">
        <v>2.9981877912909476</v>
      </c>
      <c r="T7694" s="58">
        <v>4.2738023995406431</v>
      </c>
      <c r="U7694" s="58">
        <v>2.8041080783414887</v>
      </c>
      <c r="V7694" s="58">
        <v>3.8411632510919631</v>
      </c>
      <c r="W7694" s="58">
        <v>0.82079969399398578</v>
      </c>
      <c r="X7694" s="58">
        <v>0.64154403931956971</v>
      </c>
      <c r="Y7694" s="58">
        <v>0.80981755432585312</v>
      </c>
      <c r="Z7694" s="58">
        <v>0.95016776438648198</v>
      </c>
    </row>
    <row r="7695" spans="19:26" x14ac:dyDescent="0.2">
      <c r="S7695" s="58">
        <v>3.8185379082859359</v>
      </c>
      <c r="T7695" s="58">
        <v>6.3257865757135301</v>
      </c>
      <c r="U7695" s="58">
        <v>3.8913622881985703</v>
      </c>
      <c r="V7695" s="58">
        <v>5.6981389392869994</v>
      </c>
      <c r="W7695" s="58">
        <v>0.80980096734453699</v>
      </c>
      <c r="X7695" s="58">
        <v>0.76682758472302504</v>
      </c>
      <c r="Y7695" s="58">
        <v>0.81452818131967719</v>
      </c>
      <c r="Z7695" s="58">
        <v>0.9406698194806471</v>
      </c>
    </row>
    <row r="7696" spans="19:26" x14ac:dyDescent="0.2">
      <c r="S7696" s="58">
        <v>4.6533361638651733</v>
      </c>
      <c r="T7696" s="58">
        <v>8.8080398500342287</v>
      </c>
      <c r="U7696" s="58">
        <v>4.1712289820094401</v>
      </c>
      <c r="V7696" s="58">
        <v>8.8585410113274108</v>
      </c>
      <c r="W7696" s="58">
        <v>0.77571548953055958</v>
      </c>
      <c r="X7696" s="58">
        <v>0.70710886055014777</v>
      </c>
      <c r="Y7696" s="58">
        <v>0.83091736660907578</v>
      </c>
      <c r="Z7696" s="58">
        <v>0.92373426398048597</v>
      </c>
    </row>
    <row r="7697" spans="19:26" x14ac:dyDescent="0.2">
      <c r="S7697" s="58">
        <v>4.1108208876087584</v>
      </c>
      <c r="T7697" s="58">
        <v>7.3483233925106859</v>
      </c>
      <c r="U7697" s="58">
        <v>4.298064689410138</v>
      </c>
      <c r="V7697" s="58">
        <v>7.1090366900927844</v>
      </c>
      <c r="W7697" s="58">
        <v>0.83538009021777226</v>
      </c>
      <c r="X7697" s="58">
        <v>0.6193102693692969</v>
      </c>
      <c r="Y7697" s="58">
        <v>0.81496729140686974</v>
      </c>
      <c r="Z7697" s="58">
        <v>0.91342086491097951</v>
      </c>
    </row>
    <row r="7698" spans="19:26" x14ac:dyDescent="0.2">
      <c r="S7698" s="58">
        <v>4.6248883428290446</v>
      </c>
      <c r="T7698" s="58">
        <v>8.6916333029411987</v>
      </c>
      <c r="U7698" s="58">
        <v>4.3554377917624327</v>
      </c>
      <c r="V7698" s="58">
        <v>8.3433110013245457</v>
      </c>
      <c r="W7698" s="58">
        <v>0.76219066745986408</v>
      </c>
      <c r="X7698" s="58">
        <v>0.7355679857352575</v>
      </c>
      <c r="Y7698" s="58">
        <v>0.8206723544845711</v>
      </c>
      <c r="Z7698" s="58">
        <v>0.9274228402489082</v>
      </c>
    </row>
    <row r="7699" spans="19:26" x14ac:dyDescent="0.2">
      <c r="S7699" s="58">
        <v>3.343527238564747</v>
      </c>
      <c r="T7699" s="58">
        <v>5.0962821483609071</v>
      </c>
      <c r="U7699" s="58">
        <v>3.5142995656834652</v>
      </c>
      <c r="V7699" s="58">
        <v>4.9698673003775218</v>
      </c>
      <c r="W7699" s="58">
        <v>0.80498778792690018</v>
      </c>
      <c r="X7699" s="58">
        <v>0.57680726956725992</v>
      </c>
      <c r="Y7699" s="58">
        <v>0.795134032598521</v>
      </c>
      <c r="Z7699" s="58">
        <v>0.92752115085195386</v>
      </c>
    </row>
    <row r="7700" spans="19:26" x14ac:dyDescent="0.2">
      <c r="S7700" s="58">
        <v>6.9690407955413765</v>
      </c>
      <c r="T7700" s="58">
        <v>26.129543522125385</v>
      </c>
      <c r="U7700" s="58">
        <v>6.2297197475525703</v>
      </c>
      <c r="V7700" s="58">
        <v>20.672689213073284</v>
      </c>
      <c r="W7700" s="58">
        <v>0.7605491729890268</v>
      </c>
      <c r="X7700" s="58">
        <v>0.55612475109557868</v>
      </c>
      <c r="Y7700" s="58">
        <v>0.81251579239243499</v>
      </c>
      <c r="Z7700" s="58">
        <v>0.88244598490724147</v>
      </c>
    </row>
    <row r="7701" spans="19:26" x14ac:dyDescent="0.2">
      <c r="S7701" s="58">
        <v>3.893358635720491</v>
      </c>
      <c r="T7701" s="58">
        <v>6.5344152389988288</v>
      </c>
      <c r="U7701" s="58">
        <v>3.452795434008447</v>
      </c>
      <c r="V7701" s="58">
        <v>7.0986264302460595</v>
      </c>
      <c r="W7701" s="58">
        <v>0.85465733146774048</v>
      </c>
      <c r="X7701" s="58">
        <v>0.79907469553153798</v>
      </c>
      <c r="Y7701" s="58">
        <v>0.84957968953063867</v>
      </c>
      <c r="Z7701" s="58">
        <v>0.94268299539466449</v>
      </c>
    </row>
    <row r="7702" spans="19:26" x14ac:dyDescent="0.2">
      <c r="S7702" s="58">
        <v>6.4513541353502868</v>
      </c>
      <c r="T7702" s="58">
        <v>24.69410679330619</v>
      </c>
      <c r="U7702" s="58">
        <v>6.4445823074664403</v>
      </c>
      <c r="V7702" s="58">
        <v>38.878034839270661</v>
      </c>
      <c r="W7702" s="58">
        <v>0.84343169558187514</v>
      </c>
      <c r="X7702" s="58">
        <v>0.77043776167031885</v>
      </c>
      <c r="Y7702" s="58">
        <v>0.80905212352089584</v>
      </c>
      <c r="Z7702" s="58">
        <v>0.88567776563559775</v>
      </c>
    </row>
    <row r="7703" spans="19:26" x14ac:dyDescent="0.2">
      <c r="S7703" s="58">
        <v>4.5635259990051926</v>
      </c>
      <c r="T7703" s="58">
        <v>9.3888675011164846</v>
      </c>
      <c r="U7703" s="58">
        <v>4.6327223637673747</v>
      </c>
      <c r="V7703" s="58">
        <v>9.6494276350170836</v>
      </c>
      <c r="W7703" s="58">
        <v>0.86014383835496033</v>
      </c>
      <c r="X7703" s="58">
        <v>0.77177250266777242</v>
      </c>
      <c r="Y7703" s="58">
        <v>0.80204587374439229</v>
      </c>
      <c r="Z7703" s="58">
        <v>0.90977826061338407</v>
      </c>
    </row>
    <row r="7704" spans="19:26" x14ac:dyDescent="0.2">
      <c r="S7704" s="58">
        <v>4.7667159677799056</v>
      </c>
      <c r="T7704" s="58">
        <v>9.0743053570199983</v>
      </c>
      <c r="U7704" s="58">
        <v>5.2723107461233019</v>
      </c>
      <c r="V7704" s="58">
        <v>11.438147720706255</v>
      </c>
      <c r="W7704" s="58">
        <v>0.75721224218103478</v>
      </c>
      <c r="X7704" s="58">
        <v>0.61692335949984067</v>
      </c>
      <c r="Y7704" s="58">
        <v>0.83095503499675527</v>
      </c>
      <c r="Z7704" s="58">
        <v>0.91649801627819605</v>
      </c>
    </row>
    <row r="7705" spans="19:26" x14ac:dyDescent="0.2">
      <c r="S7705" s="58">
        <v>3.3859719325513611</v>
      </c>
      <c r="T7705" s="58">
        <v>5.1533692867762637</v>
      </c>
      <c r="U7705" s="58">
        <v>3.5030884167377776</v>
      </c>
      <c r="V7705" s="58">
        <v>4.8104565033231053</v>
      </c>
      <c r="W7705" s="58">
        <v>0.77774270644775767</v>
      </c>
      <c r="X7705" s="58">
        <v>0.61206911046893064</v>
      </c>
      <c r="Y7705" s="58">
        <v>0.792384585639063</v>
      </c>
      <c r="Z7705" s="58">
        <v>0.93576375131181011</v>
      </c>
    </row>
    <row r="7706" spans="19:26" x14ac:dyDescent="0.2">
      <c r="S7706" s="58">
        <v>4.0336591662877774</v>
      </c>
      <c r="T7706" s="58">
        <v>6.987352766034248</v>
      </c>
      <c r="U7706" s="58">
        <v>4.406499148656799</v>
      </c>
      <c r="V7706" s="58">
        <v>6.8005717734276097</v>
      </c>
      <c r="W7706" s="58">
        <v>0.81620098999278134</v>
      </c>
      <c r="X7706" s="58">
        <v>0.69777669639037354</v>
      </c>
      <c r="Y7706" s="58">
        <v>0.81869874217957161</v>
      </c>
      <c r="Z7706" s="58">
        <v>0.92678869159585131</v>
      </c>
    </row>
    <row r="7707" spans="19:26" x14ac:dyDescent="0.2">
      <c r="S7707" s="58">
        <v>3.9158535489951469</v>
      </c>
      <c r="T7707" s="58">
        <v>6.5674923464988924</v>
      </c>
      <c r="U7707" s="58">
        <v>3.6074450141998686</v>
      </c>
      <c r="V7707" s="58">
        <v>5.9235017341211744</v>
      </c>
      <c r="W7707" s="58">
        <v>0.80940260209770676</v>
      </c>
      <c r="X7707" s="58">
        <v>0.63415477726949943</v>
      </c>
      <c r="Y7707" s="58">
        <v>0.8238947846586917</v>
      </c>
      <c r="Z7707" s="58">
        <v>0.92570073022251664</v>
      </c>
    </row>
    <row r="7708" spans="19:26" x14ac:dyDescent="0.2">
      <c r="S7708" s="58">
        <v>4.5361213933227722</v>
      </c>
      <c r="T7708" s="58">
        <v>8.3594404438856316</v>
      </c>
      <c r="U7708" s="58">
        <v>4.5778150592052782</v>
      </c>
      <c r="V7708" s="58">
        <v>6.9502017322097265</v>
      </c>
      <c r="W7708" s="58">
        <v>0.77002324898459917</v>
      </c>
      <c r="X7708" s="58">
        <v>0.60790386551329578</v>
      </c>
      <c r="Y7708" s="58">
        <v>0.82831169749677669</v>
      </c>
      <c r="Z7708" s="58">
        <v>0.9171409278627024</v>
      </c>
    </row>
    <row r="7709" spans="19:26" x14ac:dyDescent="0.2">
      <c r="S7709" s="58">
        <v>4.5527192784882109</v>
      </c>
      <c r="T7709" s="58">
        <v>7.8283635084722993</v>
      </c>
      <c r="U7709" s="58">
        <v>4.9629823403777653</v>
      </c>
      <c r="V7709" s="58">
        <v>7.8036290086704883</v>
      </c>
      <c r="W7709" s="58">
        <v>0.68773420553022224</v>
      </c>
      <c r="X7709" s="58">
        <v>0.66239889602224411</v>
      </c>
      <c r="Y7709" s="58">
        <v>0.82043307585790382</v>
      </c>
      <c r="Z7709" s="58">
        <v>0.94338960691651885</v>
      </c>
    </row>
    <row r="7710" spans="19:26" x14ac:dyDescent="0.2">
      <c r="S7710" s="58">
        <v>4.3912825503182926</v>
      </c>
      <c r="T7710" s="58">
        <v>8.1365029207367634</v>
      </c>
      <c r="U7710" s="58">
        <v>4.6252119012152138</v>
      </c>
      <c r="V7710" s="58">
        <v>7.6877790540716546</v>
      </c>
      <c r="W7710" s="58">
        <v>0.85070754871344179</v>
      </c>
      <c r="X7710" s="58">
        <v>0.70392351617097459</v>
      </c>
      <c r="Y7710" s="58">
        <v>0.8546329910612176</v>
      </c>
      <c r="Z7710" s="58">
        <v>0.92117118520875818</v>
      </c>
    </row>
    <row r="7711" spans="19:26" x14ac:dyDescent="0.2">
      <c r="S7711" s="58">
        <v>3.9647579740103613</v>
      </c>
      <c r="T7711" s="58">
        <v>6.6071199209167109</v>
      </c>
      <c r="U7711" s="58">
        <v>3.7125715848985945</v>
      </c>
      <c r="V7711" s="58">
        <v>6.6385290427322543</v>
      </c>
      <c r="W7711" s="58">
        <v>0.77155235323793936</v>
      </c>
      <c r="X7711" s="58">
        <v>0.64656671148632572</v>
      </c>
      <c r="Y7711" s="58">
        <v>0.81536664786824264</v>
      </c>
      <c r="Z7711" s="58">
        <v>0.93138207454134192</v>
      </c>
    </row>
    <row r="7712" spans="19:26" x14ac:dyDescent="0.2">
      <c r="S7712" s="58">
        <v>3.9969815125734671</v>
      </c>
      <c r="T7712" s="58">
        <v>6.7554529505570171</v>
      </c>
      <c r="U7712" s="58">
        <v>4.3900032961991959</v>
      </c>
      <c r="V7712" s="58">
        <v>8.584792001230177</v>
      </c>
      <c r="W7712" s="58">
        <v>0.76533217410876253</v>
      </c>
      <c r="X7712" s="58">
        <v>0.7014236529991511</v>
      </c>
      <c r="Y7712" s="58">
        <v>0.80116568241471575</v>
      </c>
      <c r="Z7712" s="58">
        <v>0.93405136606023531</v>
      </c>
    </row>
    <row r="7713" spans="19:26" x14ac:dyDescent="0.2">
      <c r="S7713" s="58">
        <v>3.0532925623332141</v>
      </c>
      <c r="T7713" s="58">
        <v>4.3264966668258262</v>
      </c>
      <c r="U7713" s="58">
        <v>3.3153789398972879</v>
      </c>
      <c r="V7713" s="58">
        <v>4.5454947961182555</v>
      </c>
      <c r="W7713" s="58">
        <v>0.77230164056905548</v>
      </c>
      <c r="X7713" s="58">
        <v>0.59399509807491258</v>
      </c>
      <c r="Y7713" s="58">
        <v>0.81108782862535067</v>
      </c>
      <c r="Z7713" s="58">
        <v>0.95289758049785445</v>
      </c>
    </row>
    <row r="7714" spans="19:26" x14ac:dyDescent="0.2">
      <c r="S7714" s="58">
        <v>6.319349575919432</v>
      </c>
      <c r="T7714" s="58">
        <v>13.630217969673049</v>
      </c>
      <c r="U7714" s="58">
        <v>6.4608436876244442</v>
      </c>
      <c r="V7714" s="58">
        <v>12.395949710190486</v>
      </c>
      <c r="W7714" s="58">
        <v>0.67073477002056225</v>
      </c>
      <c r="X7714" s="58">
        <v>0.61886152838804454</v>
      </c>
      <c r="Y7714" s="58">
        <v>0.86193250843784497</v>
      </c>
      <c r="Z7714" s="58">
        <v>0.91783244005031672</v>
      </c>
    </row>
    <row r="7715" spans="19:26" x14ac:dyDescent="0.2">
      <c r="S7715" s="58">
        <v>8.4207184016074876</v>
      </c>
      <c r="T7715" s="58">
        <v>37.692070843587473</v>
      </c>
      <c r="U7715" s="58">
        <v>9.2860435674640076</v>
      </c>
      <c r="V7715" s="58">
        <v>40.57127121020725</v>
      </c>
      <c r="W7715" s="58">
        <v>0.70123632791518675</v>
      </c>
      <c r="X7715" s="58">
        <v>0.66324898301115254</v>
      </c>
      <c r="Y7715" s="58">
        <v>0.84437404331928356</v>
      </c>
      <c r="Z7715" s="58">
        <v>0.88511403833698521</v>
      </c>
    </row>
    <row r="7716" spans="19:26" x14ac:dyDescent="0.2">
      <c r="S7716" s="58">
        <v>7.057048039359108</v>
      </c>
      <c r="T7716" s="58">
        <v>32.230119050529652</v>
      </c>
      <c r="U7716" s="58">
        <v>7.2800423920674229</v>
      </c>
      <c r="V7716" s="58">
        <v>27.980110745642531</v>
      </c>
      <c r="W7716" s="58">
        <v>0.84034917882571603</v>
      </c>
      <c r="X7716" s="58">
        <v>0.68928764131967057</v>
      </c>
      <c r="Y7716" s="58">
        <v>0.83765785127122228</v>
      </c>
      <c r="Z7716" s="58">
        <v>0.88155222447670678</v>
      </c>
    </row>
    <row r="7717" spans="19:26" x14ac:dyDescent="0.2">
      <c r="S7717" s="58">
        <v>5.3467006299521866</v>
      </c>
      <c r="T7717" s="58">
        <v>12.078643632410101</v>
      </c>
      <c r="U7717" s="58">
        <v>4.9097753953049965</v>
      </c>
      <c r="V7717" s="58">
        <v>9.5247770947518244</v>
      </c>
      <c r="W7717" s="58">
        <v>0.76273664929938556</v>
      </c>
      <c r="X7717" s="58">
        <v>0.69378477470475208</v>
      </c>
      <c r="Y7717" s="58">
        <v>0.80882516849878772</v>
      </c>
      <c r="Z7717" s="58">
        <v>0.90638651225950595</v>
      </c>
    </row>
    <row r="7718" spans="19:26" x14ac:dyDescent="0.2">
      <c r="S7718" s="58">
        <v>3.7462036304350437</v>
      </c>
      <c r="T7718" s="58">
        <v>6.1502613941985995</v>
      </c>
      <c r="U7718" s="58">
        <v>3.5930365427436777</v>
      </c>
      <c r="V7718" s="58">
        <v>5.387926626428662</v>
      </c>
      <c r="W7718" s="58">
        <v>0.84514166049530204</v>
      </c>
      <c r="X7718" s="58">
        <v>0.5939645575604523</v>
      </c>
      <c r="Y7718" s="58">
        <v>0.83130462322485899</v>
      </c>
      <c r="Z7718" s="58">
        <v>0.92114917431117127</v>
      </c>
    </row>
    <row r="7719" spans="19:26" x14ac:dyDescent="0.2">
      <c r="S7719" s="58">
        <v>4.3018731088179791</v>
      </c>
      <c r="T7719" s="58">
        <v>7.4811558555675388</v>
      </c>
      <c r="U7719" s="58">
        <v>3.7877874635157509</v>
      </c>
      <c r="V7719" s="58">
        <v>6.440713831053122</v>
      </c>
      <c r="W7719" s="58">
        <v>0.78464245436392377</v>
      </c>
      <c r="X7719" s="58">
        <v>0.61277485448016966</v>
      </c>
      <c r="Y7719" s="58">
        <v>0.85326942866541522</v>
      </c>
      <c r="Z7719" s="58">
        <v>0.9257227998743327</v>
      </c>
    </row>
    <row r="7720" spans="19:26" x14ac:dyDescent="0.2">
      <c r="S7720" s="58">
        <v>6.9239917687593833</v>
      </c>
      <c r="T7720" s="58">
        <v>19.725096476890918</v>
      </c>
      <c r="U7720" s="58">
        <v>7.3596351239608513</v>
      </c>
      <c r="V7720" s="58">
        <v>27.44392576212147</v>
      </c>
      <c r="W7720" s="58">
        <v>0.70993706742414686</v>
      </c>
      <c r="X7720" s="58">
        <v>0.74362248846541312</v>
      </c>
      <c r="Y7720" s="58">
        <v>0.84202710194395691</v>
      </c>
      <c r="Z7720" s="58">
        <v>0.90281195208375808</v>
      </c>
    </row>
    <row r="7721" spans="19:26" x14ac:dyDescent="0.2">
      <c r="S7721" s="58">
        <v>7.4526008617404891</v>
      </c>
      <c r="T7721" s="58">
        <v>30.595228546681696</v>
      </c>
      <c r="U7721" s="58">
        <v>7.838965709888976</v>
      </c>
      <c r="V7721" s="58">
        <v>39.993578192055708</v>
      </c>
      <c r="W7721" s="58">
        <v>0.75899878323808523</v>
      </c>
      <c r="X7721" s="58">
        <v>0.60422741781704836</v>
      </c>
      <c r="Y7721" s="58">
        <v>0.83754766884403764</v>
      </c>
      <c r="Z7721" s="58">
        <v>0.88308612688438626</v>
      </c>
    </row>
    <row r="7722" spans="19:26" x14ac:dyDescent="0.2">
      <c r="S7722" s="58">
        <v>6.6327707378789222</v>
      </c>
      <c r="T7722" s="58">
        <v>20.338301764050222</v>
      </c>
      <c r="U7722" s="58">
        <v>6.0138691986470292</v>
      </c>
      <c r="V7722" s="58">
        <v>20.124411746235428</v>
      </c>
      <c r="W7722" s="58">
        <v>0.78489716269336962</v>
      </c>
      <c r="X7722" s="58">
        <v>0.62901149151273328</v>
      </c>
      <c r="Y7722" s="58">
        <v>0.8565741822608991</v>
      </c>
      <c r="Z7722" s="58">
        <v>0.89089375343984678</v>
      </c>
    </row>
    <row r="7723" spans="19:26" x14ac:dyDescent="0.2">
      <c r="S7723" s="58">
        <v>3.6158432023256442</v>
      </c>
      <c r="T7723" s="58">
        <v>5.5986264593038477</v>
      </c>
      <c r="U7723" s="58">
        <v>3.722289944277291</v>
      </c>
      <c r="V7723" s="58">
        <v>5.4778430523380885</v>
      </c>
      <c r="W7723" s="58">
        <v>0.74560301006483343</v>
      </c>
      <c r="X7723" s="58">
        <v>0.58540454250201535</v>
      </c>
      <c r="Y7723" s="58">
        <v>0.80652586956510663</v>
      </c>
      <c r="Z7723" s="58">
        <v>0.93707957642487005</v>
      </c>
    </row>
    <row r="7724" spans="19:26" x14ac:dyDescent="0.2">
      <c r="S7724" s="58">
        <v>4.4230099476792732</v>
      </c>
      <c r="T7724" s="58">
        <v>7.7134231057503433</v>
      </c>
      <c r="U7724" s="58">
        <v>3.8005692305128798</v>
      </c>
      <c r="V7724" s="58">
        <v>7.1118191185860535</v>
      </c>
      <c r="W7724" s="58">
        <v>0.72271000285089049</v>
      </c>
      <c r="X7724" s="58">
        <v>0.65447688921629488</v>
      </c>
      <c r="Y7724" s="58">
        <v>0.81875959904958406</v>
      </c>
      <c r="Z7724" s="58">
        <v>0.93362011666145928</v>
      </c>
    </row>
    <row r="7725" spans="19:26" x14ac:dyDescent="0.2">
      <c r="S7725" s="58">
        <v>4.2016897129868003</v>
      </c>
      <c r="T7725" s="58">
        <v>7.2220875738512378</v>
      </c>
      <c r="U7725" s="58">
        <v>4.2239635736121146</v>
      </c>
      <c r="V7725" s="58">
        <v>8.5912497161536052</v>
      </c>
      <c r="W7725" s="58">
        <v>0.76056301638245227</v>
      </c>
      <c r="X7725" s="58">
        <v>0.70190143517909021</v>
      </c>
      <c r="Y7725" s="58">
        <v>0.82369661604514732</v>
      </c>
      <c r="Z7725" s="58">
        <v>0.93647255736886248</v>
      </c>
    </row>
    <row r="7726" spans="19:26" x14ac:dyDescent="0.2">
      <c r="S7726" s="58">
        <v>5.1902610116551564</v>
      </c>
      <c r="T7726" s="58">
        <v>11.587917506410873</v>
      </c>
      <c r="U7726" s="58">
        <v>5.2093093748201351</v>
      </c>
      <c r="V7726" s="58">
        <v>13.129671065077934</v>
      </c>
      <c r="W7726" s="58">
        <v>0.81834699497753094</v>
      </c>
      <c r="X7726" s="58">
        <v>0.6798183747878852</v>
      </c>
      <c r="Y7726" s="58">
        <v>0.83423893581041142</v>
      </c>
      <c r="Z7726" s="58">
        <v>0.90459026359506189</v>
      </c>
    </row>
    <row r="7727" spans="19:26" x14ac:dyDescent="0.2">
      <c r="S7727" s="58">
        <v>5.979830213568329</v>
      </c>
      <c r="T7727" s="58">
        <v>15.759194281248096</v>
      </c>
      <c r="U7727" s="58">
        <v>5.977828976697853</v>
      </c>
      <c r="V7727" s="58">
        <v>15.122729691548516</v>
      </c>
      <c r="W7727" s="58">
        <v>0.79256564591603818</v>
      </c>
      <c r="X7727" s="58">
        <v>0.60453931513896597</v>
      </c>
      <c r="Y7727" s="58">
        <v>0.84252530249992907</v>
      </c>
      <c r="Z7727" s="58">
        <v>0.89402622325954118</v>
      </c>
    </row>
    <row r="7728" spans="19:26" x14ac:dyDescent="0.2">
      <c r="S7728" s="58">
        <v>6.1507434140486028</v>
      </c>
      <c r="T7728" s="58">
        <v>17.189161713413682</v>
      </c>
      <c r="U7728" s="58">
        <v>6.787125737589486</v>
      </c>
      <c r="V7728" s="58">
        <v>17.352446899547168</v>
      </c>
      <c r="W7728" s="58">
        <v>0.76469288244191047</v>
      </c>
      <c r="X7728" s="58">
        <v>0.77042838723227924</v>
      </c>
      <c r="Y7728" s="58">
        <v>0.81645217676623527</v>
      </c>
      <c r="Z7728" s="58">
        <v>0.89958746579489846</v>
      </c>
    </row>
    <row r="7729" spans="19:26" x14ac:dyDescent="0.2">
      <c r="S7729" s="58">
        <v>4.701354675644839</v>
      </c>
      <c r="T7729" s="58">
        <v>9.2850430456686794</v>
      </c>
      <c r="U7729" s="58">
        <v>4.2943348170072158</v>
      </c>
      <c r="V7729" s="58">
        <v>8.8349489512258241</v>
      </c>
      <c r="W7729" s="58">
        <v>0.76816643270036333</v>
      </c>
      <c r="X7729" s="58">
        <v>0.59782613482956737</v>
      </c>
      <c r="Y7729" s="58">
        <v>0.79858832955906889</v>
      </c>
      <c r="Z7729" s="58">
        <v>0.90706396694952052</v>
      </c>
    </row>
    <row r="7730" spans="19:26" x14ac:dyDescent="0.2">
      <c r="S7730" s="58">
        <v>4.1401488169965628</v>
      </c>
      <c r="T7730" s="58">
        <v>7.1244616535361436</v>
      </c>
      <c r="U7730" s="58">
        <v>4.2673086061000678</v>
      </c>
      <c r="V7730" s="58">
        <v>7.7586617445662567</v>
      </c>
      <c r="W7730" s="58">
        <v>0.80844986760850779</v>
      </c>
      <c r="X7730" s="58">
        <v>0.67873256065430299</v>
      </c>
      <c r="Y7730" s="58">
        <v>0.84758525685858976</v>
      </c>
      <c r="Z7730" s="58">
        <v>0.93105741499456196</v>
      </c>
    </row>
    <row r="7731" spans="19:26" x14ac:dyDescent="0.2">
      <c r="S7731" s="58">
        <v>4.0191306560263733</v>
      </c>
      <c r="T7731" s="58">
        <v>6.828007479031057</v>
      </c>
      <c r="U7731" s="58">
        <v>4.1029608071433863</v>
      </c>
      <c r="V7731" s="58">
        <v>5.7045198947532869</v>
      </c>
      <c r="W7731" s="58">
        <v>0.76052042713548074</v>
      </c>
      <c r="X7731" s="58">
        <v>0.69839292647701412</v>
      </c>
      <c r="Y7731" s="58">
        <v>0.79663573221665784</v>
      </c>
      <c r="Z7731" s="58">
        <v>0.93280135575941403</v>
      </c>
    </row>
    <row r="7732" spans="19:26" x14ac:dyDescent="0.2">
      <c r="S7732" s="58">
        <v>5.2992728143786021</v>
      </c>
      <c r="T7732" s="58">
        <v>12.812983287646357</v>
      </c>
      <c r="U7732" s="58">
        <v>6.129089179726452</v>
      </c>
      <c r="V7732" s="58">
        <v>11.551778501906449</v>
      </c>
      <c r="W7732" s="58">
        <v>0.77841665091389922</v>
      </c>
      <c r="X7732" s="58">
        <v>0.78161236084248165</v>
      </c>
      <c r="Y7732" s="58">
        <v>0.77802838210862058</v>
      </c>
      <c r="Z7732" s="58">
        <v>0.9031294178491337</v>
      </c>
    </row>
    <row r="7733" spans="19:26" x14ac:dyDescent="0.2">
      <c r="S7733" s="58">
        <v>2.6494383024623693</v>
      </c>
      <c r="T7733" s="58">
        <v>3.592126134351755</v>
      </c>
      <c r="U7733" s="58">
        <v>2.5802057288557965</v>
      </c>
      <c r="V7733" s="58">
        <v>3.0072872255454697</v>
      </c>
      <c r="W7733" s="58">
        <v>0.83112666826355919</v>
      </c>
      <c r="X7733" s="58">
        <v>0.60560401588770485</v>
      </c>
      <c r="Y7733" s="58">
        <v>0.77847544334846697</v>
      </c>
      <c r="Z7733" s="58">
        <v>0.94563459324690402</v>
      </c>
    </row>
    <row r="7734" spans="19:26" x14ac:dyDescent="0.2">
      <c r="S7734" s="58">
        <v>4.3939253624025545</v>
      </c>
      <c r="T7734" s="58">
        <v>7.6444257243500244</v>
      </c>
      <c r="U7734" s="58">
        <v>4.1942093434430481</v>
      </c>
      <c r="V7734" s="58">
        <v>6.2621445861694225</v>
      </c>
      <c r="W7734" s="58">
        <v>0.75146320884343321</v>
      </c>
      <c r="X7734" s="58">
        <v>0.6156251099980542</v>
      </c>
      <c r="Y7734" s="58">
        <v>0.84272630363192336</v>
      </c>
      <c r="Z7734" s="58">
        <v>0.92868739615500506</v>
      </c>
    </row>
    <row r="7735" spans="19:26" x14ac:dyDescent="0.2">
      <c r="S7735" s="58">
        <v>3.6070719179122048</v>
      </c>
      <c r="T7735" s="58">
        <v>5.7842764289697577</v>
      </c>
      <c r="U7735" s="58">
        <v>3.5954319081507378</v>
      </c>
      <c r="V7735" s="58">
        <v>6.4663012794411117</v>
      </c>
      <c r="W7735" s="58">
        <v>0.82426891030385796</v>
      </c>
      <c r="X7735" s="58">
        <v>0.58991010852059167</v>
      </c>
      <c r="Y7735" s="58">
        <v>0.81011993747179556</v>
      </c>
      <c r="Z7735" s="58">
        <v>0.92253645334075118</v>
      </c>
    </row>
    <row r="7736" spans="19:26" x14ac:dyDescent="0.2">
      <c r="S7736" s="58">
        <v>4.822437455047905</v>
      </c>
      <c r="T7736" s="58">
        <v>9.733052874015593</v>
      </c>
      <c r="U7736" s="58">
        <v>4.7636886003476739</v>
      </c>
      <c r="V7736" s="58">
        <v>10.309539753236258</v>
      </c>
      <c r="W7736" s="58">
        <v>0.82643907377136794</v>
      </c>
      <c r="X7736" s="58">
        <v>0.63337589527336979</v>
      </c>
      <c r="Y7736" s="58">
        <v>0.84810969432982075</v>
      </c>
      <c r="Z7736" s="58">
        <v>0.9088315794039652</v>
      </c>
    </row>
    <row r="7737" spans="19:26" x14ac:dyDescent="0.2">
      <c r="S7737" s="58">
        <v>4.4468247992212868</v>
      </c>
      <c r="T7737" s="58">
        <v>7.6335290937793268</v>
      </c>
      <c r="U7737" s="58">
        <v>4.2877136580398876</v>
      </c>
      <c r="V7737" s="58">
        <v>8.7473820840270928</v>
      </c>
      <c r="W7737" s="58">
        <v>0.68735684161441679</v>
      </c>
      <c r="X7737" s="58">
        <v>0.5841223184178449</v>
      </c>
      <c r="Y7737" s="58">
        <v>0.80378770034257052</v>
      </c>
      <c r="Z7737" s="58">
        <v>0.93009897951970066</v>
      </c>
    </row>
    <row r="7738" spans="19:26" x14ac:dyDescent="0.2">
      <c r="S7738" s="58">
        <v>5.6217015785579898</v>
      </c>
      <c r="T7738" s="58">
        <v>11.796769412294292</v>
      </c>
      <c r="U7738" s="58">
        <v>5.7908264734969448</v>
      </c>
      <c r="V7738" s="58">
        <v>9.7710954113711477</v>
      </c>
      <c r="W7738" s="58">
        <v>0.69466532767021605</v>
      </c>
      <c r="X7738" s="58">
        <v>0.73147819998056318</v>
      </c>
      <c r="Y7738" s="58">
        <v>0.82615815082607069</v>
      </c>
      <c r="Z7738" s="58">
        <v>0.9244449304994492</v>
      </c>
    </row>
    <row r="7739" spans="19:26" x14ac:dyDescent="0.2">
      <c r="S7739" s="58">
        <v>4.4348563538765067</v>
      </c>
      <c r="T7739" s="58">
        <v>8.0115563297516168</v>
      </c>
      <c r="U7739" s="58">
        <v>4.2388722053450438</v>
      </c>
      <c r="V7739" s="58">
        <v>7.4881134213511098</v>
      </c>
      <c r="W7739" s="58">
        <v>0.77959801583144328</v>
      </c>
      <c r="X7739" s="58">
        <v>0.63651058628954127</v>
      </c>
      <c r="Y7739" s="58">
        <v>0.83564232458180088</v>
      </c>
      <c r="Z7739" s="58">
        <v>0.92209015272959383</v>
      </c>
    </row>
    <row r="7740" spans="19:26" x14ac:dyDescent="0.2">
      <c r="S7740" s="58">
        <v>4.9694560243569663</v>
      </c>
      <c r="T7740" s="58">
        <v>10.063953032424955</v>
      </c>
      <c r="U7740" s="58">
        <v>5.3887701502657706</v>
      </c>
      <c r="V7740" s="58">
        <v>10.857947895783086</v>
      </c>
      <c r="W7740" s="58">
        <v>0.74938543007283576</v>
      </c>
      <c r="X7740" s="58">
        <v>0.69106374998081677</v>
      </c>
      <c r="Y7740" s="58">
        <v>0.80997297483012687</v>
      </c>
      <c r="Z7740" s="58">
        <v>0.91578071821851303</v>
      </c>
    </row>
    <row r="7741" spans="19:26" x14ac:dyDescent="0.2">
      <c r="S7741" s="58">
        <v>5.2075733868360441</v>
      </c>
      <c r="T7741" s="58">
        <v>11.833190023884304</v>
      </c>
      <c r="U7741" s="58">
        <v>4.4644159955035931</v>
      </c>
      <c r="V7741" s="58">
        <v>12.987779353286493</v>
      </c>
      <c r="W7741" s="58">
        <v>0.81404246376176681</v>
      </c>
      <c r="X7741" s="58">
        <v>0.72955178565828027</v>
      </c>
      <c r="Y7741" s="58">
        <v>0.82269171105837779</v>
      </c>
      <c r="Z7741" s="58">
        <v>0.90585674940605154</v>
      </c>
    </row>
    <row r="7742" spans="19:26" x14ac:dyDescent="0.2">
      <c r="S7742" s="58">
        <v>6.7831554656142989</v>
      </c>
      <c r="T7742" s="58">
        <v>21.673461473247819</v>
      </c>
      <c r="U7742" s="58">
        <v>6.8718053722133483</v>
      </c>
      <c r="V7742" s="58">
        <v>13.949658124270478</v>
      </c>
      <c r="W7742" s="58">
        <v>0.76357684654318769</v>
      </c>
      <c r="X7742" s="58">
        <v>0.73291907326211381</v>
      </c>
      <c r="Y7742" s="58">
        <v>0.84058618843135346</v>
      </c>
      <c r="Z7742" s="58">
        <v>0.89406243329446711</v>
      </c>
    </row>
    <row r="7743" spans="19:26" x14ac:dyDescent="0.2">
      <c r="S7743" s="58">
        <v>4.9063768448793441</v>
      </c>
      <c r="T7743" s="58">
        <v>9.3449883842835124</v>
      </c>
      <c r="U7743" s="58">
        <v>4.6401612431504171</v>
      </c>
      <c r="V7743" s="58">
        <v>8.5725830240634124</v>
      </c>
      <c r="W7743" s="58">
        <v>0.76076595110856005</v>
      </c>
      <c r="X7743" s="58">
        <v>0.77464279302734829</v>
      </c>
      <c r="Y7743" s="58">
        <v>0.85894590463491594</v>
      </c>
      <c r="Z7743" s="58">
        <v>0.93546023130638201</v>
      </c>
    </row>
    <row r="7744" spans="19:26" x14ac:dyDescent="0.2">
      <c r="S7744" s="58">
        <v>7.8186656189389945</v>
      </c>
      <c r="T7744" s="58">
        <v>36.297612838823511</v>
      </c>
      <c r="U7744" s="58">
        <v>7.6347333517666502</v>
      </c>
      <c r="V7744" s="58">
        <v>34.035735779711274</v>
      </c>
      <c r="W7744" s="58">
        <v>0.76567093604792857</v>
      </c>
      <c r="X7744" s="58">
        <v>0.67141551618986006</v>
      </c>
      <c r="Y7744" s="58">
        <v>0.85267440650984205</v>
      </c>
      <c r="Z7744" s="58">
        <v>0.88298834731903109</v>
      </c>
    </row>
    <row r="7745" spans="19:26" x14ac:dyDescent="0.2">
      <c r="S7745" s="58">
        <v>4.7758991097777352</v>
      </c>
      <c r="T7745" s="58">
        <v>9.0131170091201813</v>
      </c>
      <c r="U7745" s="58">
        <v>4.8065681566461782</v>
      </c>
      <c r="V7745" s="58">
        <v>9.6381222705363285</v>
      </c>
      <c r="W7745" s="58">
        <v>0.73604705381026847</v>
      </c>
      <c r="X7745" s="58">
        <v>0.70279898881492608</v>
      </c>
      <c r="Y7745" s="58">
        <v>0.82096524104159041</v>
      </c>
      <c r="Z7745" s="58">
        <v>0.92713660775893036</v>
      </c>
    </row>
    <row r="7746" spans="19:26" x14ac:dyDescent="0.2">
      <c r="S7746" s="58">
        <v>3.7816822565360084</v>
      </c>
      <c r="T7746" s="58">
        <v>6.1450852111921082</v>
      </c>
      <c r="U7746" s="58">
        <v>3.7001955097667643</v>
      </c>
      <c r="V7746" s="58">
        <v>4.6417007534585704</v>
      </c>
      <c r="W7746" s="58">
        <v>0.86989843028436697</v>
      </c>
      <c r="X7746" s="58">
        <v>0.72795072763177227</v>
      </c>
      <c r="Y7746" s="58">
        <v>0.87688237422563409</v>
      </c>
      <c r="Z7746" s="58">
        <v>0.94275817548572605</v>
      </c>
    </row>
    <row r="7747" spans="19:26" x14ac:dyDescent="0.2">
      <c r="S7747" s="58">
        <v>3.0635999979649808</v>
      </c>
      <c r="T7747" s="58">
        <v>4.3841092776965276</v>
      </c>
      <c r="U7747" s="58">
        <v>2.8733538337699769</v>
      </c>
      <c r="V7747" s="58">
        <v>4.8580025900307779</v>
      </c>
      <c r="W7747" s="58">
        <v>0.84361864765854988</v>
      </c>
      <c r="X7747" s="58">
        <v>0.60751787308167826</v>
      </c>
      <c r="Y7747" s="58">
        <v>0.84534191554011262</v>
      </c>
      <c r="Z7747" s="58">
        <v>0.94833910776415187</v>
      </c>
    </row>
    <row r="7748" spans="19:26" x14ac:dyDescent="0.2">
      <c r="S7748" s="58">
        <v>5.696898713126946</v>
      </c>
      <c r="T7748" s="58">
        <v>12.539031658757782</v>
      </c>
      <c r="U7748" s="58">
        <v>6.3127147793004905</v>
      </c>
      <c r="V7748" s="58">
        <v>15.000791937473052</v>
      </c>
      <c r="W7748" s="58">
        <v>0.72544370529422986</v>
      </c>
      <c r="X7748" s="58">
        <v>0.73906340845607588</v>
      </c>
      <c r="Y7748" s="58">
        <v>0.83898715678954494</v>
      </c>
      <c r="Z7748" s="58">
        <v>0.91826959670771235</v>
      </c>
    </row>
    <row r="7749" spans="19:26" x14ac:dyDescent="0.2">
      <c r="S7749" s="58">
        <v>2.6905463768885727</v>
      </c>
      <c r="T7749" s="58">
        <v>3.629324269855462</v>
      </c>
      <c r="U7749" s="58">
        <v>3.0115296747044504</v>
      </c>
      <c r="V7749" s="58">
        <v>3.9729622565360718</v>
      </c>
      <c r="W7749" s="58">
        <v>0.81447474515852081</v>
      </c>
      <c r="X7749" s="58">
        <v>0.55674885440287647</v>
      </c>
      <c r="Y7749" s="58">
        <v>0.80550568532934674</v>
      </c>
      <c r="Z7749" s="58">
        <v>0.94870669716830069</v>
      </c>
    </row>
    <row r="7750" spans="19:26" x14ac:dyDescent="0.2">
      <c r="S7750" s="58">
        <v>4.8499916359964166</v>
      </c>
      <c r="T7750" s="58">
        <v>9.3883383903676627</v>
      </c>
      <c r="U7750" s="58">
        <v>4.4987864981049004</v>
      </c>
      <c r="V7750" s="58">
        <v>10.286048813998249</v>
      </c>
      <c r="W7750" s="58">
        <v>0.77323737236788148</v>
      </c>
      <c r="X7750" s="58">
        <v>0.67418188337065543</v>
      </c>
      <c r="Y7750" s="58">
        <v>0.84566881652628989</v>
      </c>
      <c r="Z7750" s="58">
        <v>0.9204013526282615</v>
      </c>
    </row>
    <row r="7751" spans="19:26" x14ac:dyDescent="0.2">
      <c r="S7751" s="58">
        <v>6.3612247369413959</v>
      </c>
      <c r="T7751" s="58">
        <v>14.532985704928107</v>
      </c>
      <c r="U7751" s="58">
        <v>6.7498841719013676</v>
      </c>
      <c r="V7751" s="58">
        <v>15.574959943866654</v>
      </c>
      <c r="W7751" s="58">
        <v>0.67114278483031997</v>
      </c>
      <c r="X7751" s="58">
        <v>0.68095187753097797</v>
      </c>
      <c r="Y7751" s="58">
        <v>0.83512388832182272</v>
      </c>
      <c r="Z7751" s="58">
        <v>0.91603713546038257</v>
      </c>
    </row>
    <row r="7752" spans="19:26" x14ac:dyDescent="0.2">
      <c r="S7752" s="58">
        <v>4.9712199107060906</v>
      </c>
      <c r="T7752" s="58">
        <v>9.6639762832660328</v>
      </c>
      <c r="U7752" s="58">
        <v>4.2634051818008327</v>
      </c>
      <c r="V7752" s="58">
        <v>8.8250937872392932</v>
      </c>
      <c r="W7752" s="58">
        <v>0.75113281818666255</v>
      </c>
      <c r="X7752" s="58">
        <v>0.72242368503504406</v>
      </c>
      <c r="Y7752" s="58">
        <v>0.84327922772938235</v>
      </c>
      <c r="Z7752" s="58">
        <v>0.92679360014455714</v>
      </c>
    </row>
    <row r="7753" spans="19:26" x14ac:dyDescent="0.2">
      <c r="S7753" s="58">
        <v>5.9731799988010259</v>
      </c>
      <c r="T7753" s="58">
        <v>19.708063566362984</v>
      </c>
      <c r="U7753" s="58">
        <v>5.8502067240388236</v>
      </c>
      <c r="V7753" s="58">
        <v>16.927086466583955</v>
      </c>
      <c r="W7753" s="58">
        <v>0.86912143894261196</v>
      </c>
      <c r="X7753" s="58">
        <v>0.73926205601568684</v>
      </c>
      <c r="Y7753" s="58">
        <v>0.8052308890460308</v>
      </c>
      <c r="Z7753" s="58">
        <v>0.88737642387439286</v>
      </c>
    </row>
    <row r="7754" spans="19:26" x14ac:dyDescent="0.2">
      <c r="S7754" s="58">
        <v>4.3064533476655207</v>
      </c>
      <c r="T7754" s="58">
        <v>7.4617890691419371</v>
      </c>
      <c r="U7754" s="58">
        <v>4.7584076032723788</v>
      </c>
      <c r="V7754" s="58">
        <v>9.3870924559062203</v>
      </c>
      <c r="W7754" s="58">
        <v>0.77943996737662835</v>
      </c>
      <c r="X7754" s="58">
        <v>0.54300737271181532</v>
      </c>
      <c r="Y7754" s="58">
        <v>0.85410321523192867</v>
      </c>
      <c r="Z7754" s="58">
        <v>0.91855322455977428</v>
      </c>
    </row>
    <row r="7755" spans="19:26" x14ac:dyDescent="0.2">
      <c r="S7755" s="58">
        <v>2.7243015768827354</v>
      </c>
      <c r="T7755" s="58">
        <v>3.739391974780395</v>
      </c>
      <c r="U7755" s="58">
        <v>2.4833193233127022</v>
      </c>
      <c r="V7755" s="58">
        <v>2.9965023201367922</v>
      </c>
      <c r="W7755" s="58">
        <v>0.84740157527643134</v>
      </c>
      <c r="X7755" s="58">
        <v>0.57335839608006467</v>
      </c>
      <c r="Y7755" s="58">
        <v>0.79301656802042819</v>
      </c>
      <c r="Z7755" s="58">
        <v>0.93914133749377482</v>
      </c>
    </row>
    <row r="7756" spans="19:26" x14ac:dyDescent="0.2">
      <c r="S7756" s="58">
        <v>4.0063354687045685</v>
      </c>
      <c r="T7756" s="58">
        <v>6.7289120796179986</v>
      </c>
      <c r="U7756" s="58">
        <v>3.4843012586625548</v>
      </c>
      <c r="V7756" s="58">
        <v>6.1341450705511429</v>
      </c>
      <c r="W7756" s="58">
        <v>0.78979033045229485</v>
      </c>
      <c r="X7756" s="58">
        <v>0.73445555715415134</v>
      </c>
      <c r="Y7756" s="58">
        <v>0.83017671192727194</v>
      </c>
      <c r="Z7756" s="58">
        <v>0.94073755058819608</v>
      </c>
    </row>
    <row r="7757" spans="19:26" x14ac:dyDescent="0.2">
      <c r="S7757" s="58">
        <v>5.8673476716103101</v>
      </c>
      <c r="T7757" s="58">
        <v>12.722506598996048</v>
      </c>
      <c r="U7757" s="58">
        <v>5.2496565912345918</v>
      </c>
      <c r="V7757" s="58">
        <v>12.477955379878681</v>
      </c>
      <c r="W7757" s="58">
        <v>0.70992077028626588</v>
      </c>
      <c r="X7757" s="58">
        <v>0.64374838592604655</v>
      </c>
      <c r="Y7757" s="58">
        <v>0.85371586808201017</v>
      </c>
      <c r="Z7757" s="58">
        <v>0.91460955189769055</v>
      </c>
    </row>
    <row r="7758" spans="19:26" x14ac:dyDescent="0.2">
      <c r="S7758" s="58">
        <v>4.0828988704779379</v>
      </c>
      <c r="T7758" s="58">
        <v>6.9116340726171552</v>
      </c>
      <c r="U7758" s="58">
        <v>3.7681438612172946</v>
      </c>
      <c r="V7758" s="58">
        <v>5.1823471007564921</v>
      </c>
      <c r="W7758" s="58">
        <v>0.76554571398447901</v>
      </c>
      <c r="X7758" s="58">
        <v>0.60585849560351202</v>
      </c>
      <c r="Y7758" s="58">
        <v>0.81908699103982696</v>
      </c>
      <c r="Z7758" s="58">
        <v>0.92577055227803262</v>
      </c>
    </row>
    <row r="7759" spans="19:26" x14ac:dyDescent="0.2">
      <c r="S7759" s="58">
        <v>3.5829408707734398</v>
      </c>
      <c r="T7759" s="58">
        <v>5.5150305944246156</v>
      </c>
      <c r="U7759" s="58">
        <v>4.2215051757988391</v>
      </c>
      <c r="V7759" s="58">
        <v>7.3853514475783939</v>
      </c>
      <c r="W7759" s="58">
        <v>0.80672008238391868</v>
      </c>
      <c r="X7759" s="58">
        <v>0.6318207232455002</v>
      </c>
      <c r="Y7759" s="58">
        <v>0.85779995653322638</v>
      </c>
      <c r="Z7759" s="58">
        <v>0.9451873731926943</v>
      </c>
    </row>
    <row r="7760" spans="19:26" x14ac:dyDescent="0.2">
      <c r="S7760" s="58">
        <v>5.0146910213934239</v>
      </c>
      <c r="T7760" s="58">
        <v>9.2516997588756062</v>
      </c>
      <c r="U7760" s="58">
        <v>5.5096731194895483</v>
      </c>
      <c r="V7760" s="58">
        <v>11.283542639163098</v>
      </c>
      <c r="W7760" s="58">
        <v>0.72891260088434995</v>
      </c>
      <c r="X7760" s="58">
        <v>0.62510128818545996</v>
      </c>
      <c r="Y7760" s="58">
        <v>0.87517148699326208</v>
      </c>
      <c r="Z7760" s="58">
        <v>0.92939454280016609</v>
      </c>
    </row>
    <row r="7761" spans="19:26" x14ac:dyDescent="0.2">
      <c r="S7761" s="58">
        <v>4.7870972540457686</v>
      </c>
      <c r="T7761" s="58">
        <v>9.1812809636334638</v>
      </c>
      <c r="U7761" s="58">
        <v>4.7122444582640552</v>
      </c>
      <c r="V7761" s="58">
        <v>9.1654630915968962</v>
      </c>
      <c r="W7761" s="58">
        <v>0.78655138382183121</v>
      </c>
      <c r="X7761" s="58">
        <v>0.63488062264632927</v>
      </c>
      <c r="Y7761" s="58">
        <v>0.85386114097248655</v>
      </c>
      <c r="Z7761" s="58">
        <v>0.91718985969652944</v>
      </c>
    </row>
    <row r="7762" spans="19:26" x14ac:dyDescent="0.2">
      <c r="S7762" s="58">
        <v>5.055044834380289</v>
      </c>
      <c r="T7762" s="58">
        <v>9.8781275570983134</v>
      </c>
      <c r="U7762" s="58">
        <v>4.016255506774602</v>
      </c>
      <c r="V7762" s="58">
        <v>8.0024435373012572</v>
      </c>
      <c r="W7762" s="58">
        <v>0.73767636206744625</v>
      </c>
      <c r="X7762" s="58">
        <v>0.69718126624133303</v>
      </c>
      <c r="Y7762" s="58">
        <v>0.84004372184394693</v>
      </c>
      <c r="Z7762" s="58">
        <v>0.92498609376835572</v>
      </c>
    </row>
    <row r="7763" spans="19:26" x14ac:dyDescent="0.2">
      <c r="S7763" s="58">
        <v>4.8173591955814619</v>
      </c>
      <c r="T7763" s="58">
        <v>9.1992994362556111</v>
      </c>
      <c r="U7763" s="58">
        <v>4.8916312557524151</v>
      </c>
      <c r="V7763" s="58">
        <v>9.2388991130065392</v>
      </c>
      <c r="W7763" s="58">
        <v>0.78313541745397719</v>
      </c>
      <c r="X7763" s="58">
        <v>0.6988220601459032</v>
      </c>
      <c r="Y7763" s="58">
        <v>0.86073091428117143</v>
      </c>
      <c r="Z7763" s="58">
        <v>0.92497544017670086</v>
      </c>
    </row>
    <row r="7764" spans="19:26" x14ac:dyDescent="0.2">
      <c r="S7764" s="58">
        <v>3.2610645290133315</v>
      </c>
      <c r="T7764" s="58">
        <v>4.7133043732150544</v>
      </c>
      <c r="U7764" s="58">
        <v>3.4474825036630889</v>
      </c>
      <c r="V7764" s="58">
        <v>4.7400640099223521</v>
      </c>
      <c r="W7764" s="58">
        <v>0.74625520911280396</v>
      </c>
      <c r="X7764" s="58">
        <v>0.55569508807698631</v>
      </c>
      <c r="Y7764" s="58">
        <v>0.8219131268499742</v>
      </c>
      <c r="Z7764" s="58">
        <v>0.94900368411720748</v>
      </c>
    </row>
    <row r="7765" spans="19:26" x14ac:dyDescent="0.2">
      <c r="S7765" s="58">
        <v>4.4951619049862659</v>
      </c>
      <c r="T7765" s="58">
        <v>8.727150252009034</v>
      </c>
      <c r="U7765" s="58">
        <v>4.3851476955759674</v>
      </c>
      <c r="V7765" s="58">
        <v>8.2583215068969231</v>
      </c>
      <c r="W7765" s="58">
        <v>0.7925739120582378</v>
      </c>
      <c r="X7765" s="58">
        <v>0.6738371194240379</v>
      </c>
      <c r="Y7765" s="58">
        <v>0.79169224603702415</v>
      </c>
      <c r="Z7765" s="58">
        <v>0.91152310751495924</v>
      </c>
    </row>
    <row r="7766" spans="19:26" x14ac:dyDescent="0.2">
      <c r="S7766" s="58">
        <v>4.1725595093417986</v>
      </c>
      <c r="T7766" s="58">
        <v>7.126393910482526</v>
      </c>
      <c r="U7766" s="58">
        <v>4.8872419942356515</v>
      </c>
      <c r="V7766" s="58">
        <v>9.4478222106227978</v>
      </c>
      <c r="W7766" s="58">
        <v>0.81251830582356321</v>
      </c>
      <c r="X7766" s="58">
        <v>0.75762868214247914</v>
      </c>
      <c r="Y7766" s="58">
        <v>0.86900200776877867</v>
      </c>
      <c r="Z7766" s="58">
        <v>0.94429137399372376</v>
      </c>
    </row>
    <row r="7767" spans="19:26" x14ac:dyDescent="0.2">
      <c r="S7767" s="58">
        <v>5.8723618935830304</v>
      </c>
      <c r="T7767" s="58">
        <v>17.998687936117463</v>
      </c>
      <c r="U7767" s="58">
        <v>6.2158241899233788</v>
      </c>
      <c r="V7767" s="58">
        <v>13.595612873621933</v>
      </c>
      <c r="W7767" s="58">
        <v>0.81852629206757221</v>
      </c>
      <c r="X7767" s="58">
        <v>0.64935052016546679</v>
      </c>
      <c r="Y7767" s="58">
        <v>0.78595095481994637</v>
      </c>
      <c r="Z7767" s="58">
        <v>0.88697382143134096</v>
      </c>
    </row>
    <row r="7768" spans="19:26" x14ac:dyDescent="0.2">
      <c r="S7768" s="58">
        <v>2.8183565751673521</v>
      </c>
      <c r="T7768" s="58">
        <v>3.9197447533533532</v>
      </c>
      <c r="U7768" s="58">
        <v>2.2773491470117508</v>
      </c>
      <c r="V7768" s="58">
        <v>3.1588385642135099</v>
      </c>
      <c r="W7768" s="58">
        <v>0.88332411802757727</v>
      </c>
      <c r="X7768" s="58">
        <v>0.64941478907697958</v>
      </c>
      <c r="Y7768" s="58">
        <v>0.82770683521376054</v>
      </c>
      <c r="Z7768" s="58">
        <v>0.95145377174796752</v>
      </c>
    </row>
    <row r="7769" spans="19:26" x14ac:dyDescent="0.2">
      <c r="S7769" s="58">
        <v>6.7341359541283454</v>
      </c>
      <c r="T7769" s="58">
        <v>20.144277941954936</v>
      </c>
      <c r="U7769" s="58">
        <v>7.41852660668828</v>
      </c>
      <c r="V7769" s="58">
        <v>20.281024885784792</v>
      </c>
      <c r="W7769" s="58">
        <v>0.73435092433162485</v>
      </c>
      <c r="X7769" s="58">
        <v>0.71257233202090153</v>
      </c>
      <c r="Y7769" s="58">
        <v>0.83034111282549883</v>
      </c>
      <c r="Z7769" s="58">
        <v>0.89663818534402018</v>
      </c>
    </row>
    <row r="7770" spans="19:26" x14ac:dyDescent="0.2">
      <c r="S7770" s="58">
        <v>4.8968775692114797</v>
      </c>
      <c r="T7770" s="58">
        <v>10.460621339406515</v>
      </c>
      <c r="U7770" s="58">
        <v>5.4169151165958445</v>
      </c>
      <c r="V7770" s="58">
        <v>10.144500335985114</v>
      </c>
      <c r="W7770" s="58">
        <v>0.81105329425334627</v>
      </c>
      <c r="X7770" s="58">
        <v>0.73430169119961342</v>
      </c>
      <c r="Y7770" s="58">
        <v>0.80740587358532767</v>
      </c>
      <c r="Z7770" s="58">
        <v>0.90893290540832639</v>
      </c>
    </row>
    <row r="7771" spans="19:26" x14ac:dyDescent="0.2">
      <c r="S7771" s="58">
        <v>4.7343529405671898</v>
      </c>
      <c r="T7771" s="58">
        <v>8.5600627906566782</v>
      </c>
      <c r="U7771" s="58">
        <v>4.2753024511270885</v>
      </c>
      <c r="V7771" s="58">
        <v>9.6423593837877011</v>
      </c>
      <c r="W7771" s="58">
        <v>0.75252133530141108</v>
      </c>
      <c r="X7771" s="58">
        <v>0.75303145567215291</v>
      </c>
      <c r="Y7771" s="58">
        <v>0.86987337607023307</v>
      </c>
      <c r="Z7771" s="58">
        <v>0.94356684125025114</v>
      </c>
    </row>
    <row r="7772" spans="19:26" x14ac:dyDescent="0.2">
      <c r="S7772" s="58">
        <v>3.0915321842207075</v>
      </c>
      <c r="T7772" s="58">
        <v>4.4913310705729037</v>
      </c>
      <c r="U7772" s="58">
        <v>3.1073431795361346</v>
      </c>
      <c r="V7772" s="58">
        <v>3.8140828402702565</v>
      </c>
      <c r="W7772" s="58">
        <v>0.84722803781807432</v>
      </c>
      <c r="X7772" s="58">
        <v>0.56510752256700492</v>
      </c>
      <c r="Y7772" s="58">
        <v>0.82350089603686794</v>
      </c>
      <c r="Z7772" s="58">
        <v>0.93369203112357224</v>
      </c>
    </row>
    <row r="7773" spans="19:26" x14ac:dyDescent="0.2">
      <c r="S7773" s="58">
        <v>4.4742761000177627</v>
      </c>
      <c r="T7773" s="58">
        <v>8.3789547617739029</v>
      </c>
      <c r="U7773" s="58">
        <v>4.0336990856872417</v>
      </c>
      <c r="V7773" s="58">
        <v>7.3103977254311694</v>
      </c>
      <c r="W7773" s="58">
        <v>0.87009746154559775</v>
      </c>
      <c r="X7773" s="58">
        <v>0.67289127262598791</v>
      </c>
      <c r="Y7773" s="58">
        <v>0.87762507702720927</v>
      </c>
      <c r="Z7773" s="58">
        <v>0.91825220896510118</v>
      </c>
    </row>
    <row r="7774" spans="19:26" x14ac:dyDescent="0.2">
      <c r="S7774" s="58">
        <v>4.0549171455908537</v>
      </c>
      <c r="T7774" s="58">
        <v>7.1763519822574997</v>
      </c>
      <c r="U7774" s="58">
        <v>4.4448628001847474</v>
      </c>
      <c r="V7774" s="58">
        <v>6.593503285960816</v>
      </c>
      <c r="W7774" s="58">
        <v>0.82108504175481967</v>
      </c>
      <c r="X7774" s="58">
        <v>0.71378063858484309</v>
      </c>
      <c r="Y7774" s="58">
        <v>0.8028188807835539</v>
      </c>
      <c r="Z7774" s="58">
        <v>0.92267636032696154</v>
      </c>
    </row>
    <row r="7775" spans="19:26" x14ac:dyDescent="0.2">
      <c r="S7775" s="58">
        <v>8.4290527852742088</v>
      </c>
      <c r="T7775" s="58">
        <v>56.403232495327849</v>
      </c>
      <c r="U7775" s="58">
        <v>9.7375251774262779</v>
      </c>
      <c r="V7775" s="58">
        <v>58.026343920377641</v>
      </c>
      <c r="W7775" s="58">
        <v>0.77832873790980184</v>
      </c>
      <c r="X7775" s="58">
        <v>0.72663357514800686</v>
      </c>
      <c r="Y7775" s="58">
        <v>0.86182232631250177</v>
      </c>
      <c r="Z7775" s="58">
        <v>0.87888807317148199</v>
      </c>
    </row>
    <row r="7776" spans="19:26" x14ac:dyDescent="0.2">
      <c r="S7776" s="58">
        <v>4.7899541814976319</v>
      </c>
      <c r="T7776" s="58">
        <v>8.95082943288282</v>
      </c>
      <c r="U7776" s="58">
        <v>4.3611590566265273</v>
      </c>
      <c r="V7776" s="58">
        <v>7.7449432444395665</v>
      </c>
      <c r="W7776" s="58">
        <v>0.72981899537998562</v>
      </c>
      <c r="X7776" s="58">
        <v>0.62590874506040706</v>
      </c>
      <c r="Y7776" s="58">
        <v>0.8259506948948836</v>
      </c>
      <c r="Z7776" s="58">
        <v>0.92176557139565685</v>
      </c>
    </row>
    <row r="7777" spans="19:26" x14ac:dyDescent="0.2">
      <c r="S7777" s="58">
        <v>3.0696740694555489</v>
      </c>
      <c r="T7777" s="58">
        <v>4.408495266603242</v>
      </c>
      <c r="U7777" s="58">
        <v>3.3469492882718437</v>
      </c>
      <c r="V7777" s="58">
        <v>4.9382929921319931</v>
      </c>
      <c r="W7777" s="58">
        <v>0.82644215751083805</v>
      </c>
      <c r="X7777" s="58">
        <v>0.61983566745688667</v>
      </c>
      <c r="Y7777" s="58">
        <v>0.82683680325484366</v>
      </c>
      <c r="Z7777" s="58">
        <v>0.94819163809060181</v>
      </c>
    </row>
    <row r="7778" spans="19:26" x14ac:dyDescent="0.2">
      <c r="S7778" s="58">
        <v>3.7007594587705568</v>
      </c>
      <c r="T7778" s="58">
        <v>5.9101397163679437</v>
      </c>
      <c r="U7778" s="58">
        <v>3.9487911751252676</v>
      </c>
      <c r="V7778" s="58">
        <v>6.7417078976103291</v>
      </c>
      <c r="W7778" s="58">
        <v>0.85110532849999609</v>
      </c>
      <c r="X7778" s="58">
        <v>0.63000522143258819</v>
      </c>
      <c r="Y7778" s="58">
        <v>0.86579547537650492</v>
      </c>
      <c r="Z7778" s="58">
        <v>0.93378689164558459</v>
      </c>
    </row>
    <row r="7779" spans="19:26" x14ac:dyDescent="0.2">
      <c r="S7779" s="58">
        <v>7.4609994324825335</v>
      </c>
      <c r="T7779" s="58">
        <v>31.452633197959585</v>
      </c>
      <c r="U7779" s="58">
        <v>7.3575075737039226</v>
      </c>
      <c r="V7779" s="58">
        <v>27.564173311010482</v>
      </c>
      <c r="W7779" s="58">
        <v>0.7437250202899397</v>
      </c>
      <c r="X7779" s="58">
        <v>0.60193680250681025</v>
      </c>
      <c r="Y7779" s="58">
        <v>0.81908544234019731</v>
      </c>
      <c r="Z7779" s="58">
        <v>0.8824044248746451</v>
      </c>
    </row>
    <row r="7780" spans="19:26" x14ac:dyDescent="0.2">
      <c r="S7780" s="58">
        <v>3.4808070919043654</v>
      </c>
      <c r="T7780" s="58">
        <v>5.3161882252050567</v>
      </c>
      <c r="U7780" s="58">
        <v>3.7580724870740894</v>
      </c>
      <c r="V7780" s="58">
        <v>5.0122755231533613</v>
      </c>
      <c r="W7780" s="58">
        <v>0.80146364810039517</v>
      </c>
      <c r="X7780" s="58">
        <v>0.67752493374538858</v>
      </c>
      <c r="Y7780" s="58">
        <v>0.83435094670168686</v>
      </c>
      <c r="Z7780" s="58">
        <v>0.94973028623369049</v>
      </c>
    </row>
    <row r="7781" spans="19:26" x14ac:dyDescent="0.2">
      <c r="S7781" s="58">
        <v>5.781864056389896</v>
      </c>
      <c r="T7781" s="58">
        <v>13.94991783695767</v>
      </c>
      <c r="U7781" s="58">
        <v>5.485559100812317</v>
      </c>
      <c r="V7781" s="58">
        <v>11.626159544703471</v>
      </c>
      <c r="W7781" s="58">
        <v>0.75169768146712301</v>
      </c>
      <c r="X7781" s="58">
        <v>0.68921183660511154</v>
      </c>
      <c r="Y7781" s="58">
        <v>0.82429810324180641</v>
      </c>
      <c r="Z7781" s="58">
        <v>0.90430149324455289</v>
      </c>
    </row>
    <row r="7782" spans="19:26" x14ac:dyDescent="0.2">
      <c r="S7782" s="58">
        <v>5.5715729862978947</v>
      </c>
      <c r="T7782" s="58">
        <v>11.83906782026723</v>
      </c>
      <c r="U7782" s="58">
        <v>5.6610352905680559</v>
      </c>
      <c r="V7782" s="58">
        <v>12.699337014359379</v>
      </c>
      <c r="W7782" s="58">
        <v>0.72953223852144133</v>
      </c>
      <c r="X7782" s="58">
        <v>0.68110533506488691</v>
      </c>
      <c r="Y7782" s="58">
        <v>0.8483424530287268</v>
      </c>
      <c r="Z7782" s="58">
        <v>0.91706914822075292</v>
      </c>
    </row>
    <row r="7783" spans="19:26" x14ac:dyDescent="0.2">
      <c r="S7783" s="58">
        <v>5.3639316278725016</v>
      </c>
      <c r="T7783" s="58">
        <v>12.123473764734895</v>
      </c>
      <c r="U7783" s="58">
        <v>5.3638542708058763</v>
      </c>
      <c r="V7783" s="58">
        <v>11.879691830657215</v>
      </c>
      <c r="W7783" s="58">
        <v>0.7728318046749284</v>
      </c>
      <c r="X7783" s="58">
        <v>0.68692286541751701</v>
      </c>
      <c r="Y7783" s="58">
        <v>0.81918010178971234</v>
      </c>
      <c r="Z7783" s="58">
        <v>0.90611773341454915</v>
      </c>
    </row>
    <row r="7784" spans="19:26" x14ac:dyDescent="0.2">
      <c r="S7784" s="58">
        <v>3.3814264199924575</v>
      </c>
      <c r="T7784" s="58">
        <v>5.1133408604064252</v>
      </c>
      <c r="U7784" s="58">
        <v>3.2393601187358869</v>
      </c>
      <c r="V7784" s="58">
        <v>4.9402720274007761</v>
      </c>
      <c r="W7784" s="58">
        <v>0.78967744843303844</v>
      </c>
      <c r="X7784" s="58">
        <v>0.54713610832333393</v>
      </c>
      <c r="Y7784" s="58">
        <v>0.81064153615839551</v>
      </c>
      <c r="Z7784" s="58">
        <v>0.92953068011380791</v>
      </c>
    </row>
    <row r="7785" spans="19:26" x14ac:dyDescent="0.2">
      <c r="S7785" s="58">
        <v>7.0661941787262608</v>
      </c>
      <c r="T7785" s="58">
        <v>19.961292748208638</v>
      </c>
      <c r="U7785" s="58">
        <v>6.6388995681322163</v>
      </c>
      <c r="V7785" s="58">
        <v>20.624486008808891</v>
      </c>
      <c r="W7785" s="58">
        <v>0.69789058640783641</v>
      </c>
      <c r="X7785" s="58">
        <v>0.62246335875367931</v>
      </c>
      <c r="Y7785" s="58">
        <v>0.84545142123679851</v>
      </c>
      <c r="Z7785" s="58">
        <v>0.89744430054543334</v>
      </c>
    </row>
    <row r="7786" spans="19:26" x14ac:dyDescent="0.2">
      <c r="S7786" s="58">
        <v>3.682664357289791</v>
      </c>
      <c r="T7786" s="58">
        <v>5.9487577269718734</v>
      </c>
      <c r="U7786" s="58">
        <v>3.1535785854368306</v>
      </c>
      <c r="V7786" s="58">
        <v>5.2147995492642112</v>
      </c>
      <c r="W7786" s="58">
        <v>0.76518233040204686</v>
      </c>
      <c r="X7786" s="58">
        <v>0.72131469572939344</v>
      </c>
      <c r="Y7786" s="58">
        <v>0.78033569431259953</v>
      </c>
      <c r="Z7786" s="58">
        <v>0.93899772798093384</v>
      </c>
    </row>
    <row r="7787" spans="19:26" x14ac:dyDescent="0.2">
      <c r="S7787" s="58">
        <v>5.9191285450345283</v>
      </c>
      <c r="T7787" s="58">
        <v>15.902693154367299</v>
      </c>
      <c r="U7787" s="58">
        <v>6.1631836734221768</v>
      </c>
      <c r="V7787" s="58">
        <v>16.705215613440391</v>
      </c>
      <c r="W7787" s="58">
        <v>0.7996732500054603</v>
      </c>
      <c r="X7787" s="58">
        <v>0.64111551723007898</v>
      </c>
      <c r="Y7787" s="58">
        <v>0.83097751401790576</v>
      </c>
      <c r="Z7787" s="58">
        <v>0.89412767250389336</v>
      </c>
    </row>
    <row r="7788" spans="19:26" x14ac:dyDescent="0.2">
      <c r="S7788" s="58">
        <v>3.667340153724084</v>
      </c>
      <c r="T7788" s="58">
        <v>5.8903908786106065</v>
      </c>
      <c r="U7788" s="58">
        <v>3.3298535095587578</v>
      </c>
      <c r="V7788" s="58">
        <v>6.6603160386519189</v>
      </c>
      <c r="W7788" s="58">
        <v>0.87866306468110944</v>
      </c>
      <c r="X7788" s="58">
        <v>0.59147213303365709</v>
      </c>
      <c r="Y7788" s="58">
        <v>0.8648045843183626</v>
      </c>
      <c r="Z7788" s="58">
        <v>0.92501841664266571</v>
      </c>
    </row>
    <row r="7789" spans="19:26" x14ac:dyDescent="0.2">
      <c r="S7789" s="58">
        <v>6.9296492967626842</v>
      </c>
      <c r="T7789" s="58">
        <v>23.368656832427892</v>
      </c>
      <c r="U7789" s="58">
        <v>7.2132275917270947</v>
      </c>
      <c r="V7789" s="58">
        <v>21.907609819112004</v>
      </c>
      <c r="W7789" s="58">
        <v>0.76351707358300636</v>
      </c>
      <c r="X7789" s="58">
        <v>0.65130056550462934</v>
      </c>
      <c r="Y7789" s="58">
        <v>0.83954517457719569</v>
      </c>
      <c r="Z7789" s="58">
        <v>0.88905765730480368</v>
      </c>
    </row>
    <row r="7790" spans="19:26" x14ac:dyDescent="0.2">
      <c r="S7790" s="58">
        <v>3.8552667385526629</v>
      </c>
      <c r="T7790" s="58">
        <v>6.3151327732683207</v>
      </c>
      <c r="U7790" s="58">
        <v>3.7200504159114214</v>
      </c>
      <c r="V7790" s="58">
        <v>6.2277245214733465</v>
      </c>
      <c r="W7790" s="58">
        <v>0.81541139113221606</v>
      </c>
      <c r="X7790" s="58">
        <v>0.66336759528522227</v>
      </c>
      <c r="Y7790" s="58">
        <v>0.84474260796679002</v>
      </c>
      <c r="Z7790" s="58">
        <v>0.93510866993784414</v>
      </c>
    </row>
    <row r="7791" spans="19:26" x14ac:dyDescent="0.2">
      <c r="S7791" s="58">
        <v>4.9219377859362421</v>
      </c>
      <c r="T7791" s="58">
        <v>9.7948041781768165</v>
      </c>
      <c r="U7791" s="58">
        <v>4.9804817035329858</v>
      </c>
      <c r="V7791" s="58">
        <v>10.621673213416834</v>
      </c>
      <c r="W7791" s="58">
        <v>0.80933689698711864</v>
      </c>
      <c r="X7791" s="58">
        <v>0.69567820933827096</v>
      </c>
      <c r="Y7791" s="58">
        <v>0.86622342092332105</v>
      </c>
      <c r="Z7791" s="58">
        <v>0.91841357736034446</v>
      </c>
    </row>
    <row r="7792" spans="19:26" x14ac:dyDescent="0.2">
      <c r="S7792" s="58">
        <v>7.5065562675839077</v>
      </c>
      <c r="T7792" s="58">
        <v>35.317520440927495</v>
      </c>
      <c r="U7792" s="58">
        <v>7.8423254378069212</v>
      </c>
      <c r="V7792" s="58">
        <v>43.470118374254248</v>
      </c>
      <c r="W7792" s="58">
        <v>0.76845424935708495</v>
      </c>
      <c r="X7792" s="58">
        <v>0.79507084784274384</v>
      </c>
      <c r="Y7792" s="58">
        <v>0.8233420026243099</v>
      </c>
      <c r="Z7792" s="58">
        <v>0.88476547452470855</v>
      </c>
    </row>
    <row r="7793" spans="19:26" x14ac:dyDescent="0.2">
      <c r="S7793" s="58">
        <v>3.2841534439081146</v>
      </c>
      <c r="T7793" s="58">
        <v>4.8873024123470348</v>
      </c>
      <c r="U7793" s="58">
        <v>3.6030956155901404</v>
      </c>
      <c r="V7793" s="58">
        <v>5.0241221982918836</v>
      </c>
      <c r="W7793" s="58">
        <v>0.7592954166419712</v>
      </c>
      <c r="X7793" s="58">
        <v>0.53214760794443416</v>
      </c>
      <c r="Y7793" s="58">
        <v>0.78509943497546997</v>
      </c>
      <c r="Z7793" s="58">
        <v>0.92926073498720507</v>
      </c>
    </row>
    <row r="7794" spans="19:26" x14ac:dyDescent="0.2">
      <c r="S7794" s="58">
        <v>6.043781309669952</v>
      </c>
      <c r="T7794" s="58">
        <v>18.111443162126672</v>
      </c>
      <c r="U7794" s="58">
        <v>6.5935349266675809</v>
      </c>
      <c r="V7794" s="58">
        <v>18.600529353545507</v>
      </c>
      <c r="W7794" s="58">
        <v>0.79841981556382324</v>
      </c>
      <c r="X7794" s="58">
        <v>0.70885802533333997</v>
      </c>
      <c r="Y7794" s="58">
        <v>0.80277172178205647</v>
      </c>
      <c r="Z7794" s="58">
        <v>0.89153451384951421</v>
      </c>
    </row>
    <row r="7795" spans="19:26" x14ac:dyDescent="0.2">
      <c r="S7795" s="58">
        <v>4.129177402215924</v>
      </c>
      <c r="T7795" s="58">
        <v>7.271182870580259</v>
      </c>
      <c r="U7795" s="58">
        <v>3.76145297246038</v>
      </c>
      <c r="V7795" s="58">
        <v>6.9929511250903946</v>
      </c>
      <c r="W7795" s="58">
        <v>0.79136916017171366</v>
      </c>
      <c r="X7795" s="58">
        <v>0.66753342758960432</v>
      </c>
      <c r="Y7795" s="58">
        <v>0.8051570087200377</v>
      </c>
      <c r="Z7795" s="58">
        <v>0.92245773139075204</v>
      </c>
    </row>
    <row r="7796" spans="19:26" x14ac:dyDescent="0.2">
      <c r="S7796" s="58">
        <v>4.3500412538597075</v>
      </c>
      <c r="T7796" s="58">
        <v>7.7407780732837246</v>
      </c>
      <c r="U7796" s="58">
        <v>4.1250189537985458</v>
      </c>
      <c r="V7796" s="58">
        <v>6.6080809996150407</v>
      </c>
      <c r="W7796" s="58">
        <v>0.76456430296124089</v>
      </c>
      <c r="X7796" s="58">
        <v>0.74346510574238556</v>
      </c>
      <c r="Y7796" s="58">
        <v>0.82103463122656362</v>
      </c>
      <c r="Z7796" s="58">
        <v>0.93503047181338694</v>
      </c>
    </row>
    <row r="7797" spans="19:26" x14ac:dyDescent="0.2">
      <c r="S7797" s="58">
        <v>3.9545825008114504</v>
      </c>
      <c r="T7797" s="58">
        <v>6.5447673718590638</v>
      </c>
      <c r="U7797" s="58">
        <v>4.2461434003360541</v>
      </c>
      <c r="V7797" s="58">
        <v>7.4365173466850409</v>
      </c>
      <c r="W7797" s="58">
        <v>0.80473706223350361</v>
      </c>
      <c r="X7797" s="58">
        <v>0.72034547379957192</v>
      </c>
      <c r="Y7797" s="58">
        <v>0.84875247938963649</v>
      </c>
      <c r="Z7797" s="58">
        <v>0.94269625695551906</v>
      </c>
    </row>
    <row r="7798" spans="19:26" x14ac:dyDescent="0.2">
      <c r="S7798" s="58">
        <v>4.2462429607110899</v>
      </c>
      <c r="T7798" s="58">
        <v>7.4406241696586033</v>
      </c>
      <c r="U7798" s="58">
        <v>4.2819487884486804</v>
      </c>
      <c r="V7798" s="58">
        <v>7.41097754063839</v>
      </c>
      <c r="W7798" s="58">
        <v>0.74132886158400946</v>
      </c>
      <c r="X7798" s="58">
        <v>0.65254915053573392</v>
      </c>
      <c r="Y7798" s="58">
        <v>0.79652543158275313</v>
      </c>
      <c r="Z7798" s="58">
        <v>0.9262951533020608</v>
      </c>
    </row>
    <row r="7799" spans="19:26" x14ac:dyDescent="0.2">
      <c r="S7799" s="58">
        <v>4.8178741632480113</v>
      </c>
      <c r="T7799" s="58">
        <v>10.564917142918768</v>
      </c>
      <c r="U7799" s="58">
        <v>5.0959560582407777</v>
      </c>
      <c r="V7799" s="58">
        <v>9.2474295443752315</v>
      </c>
      <c r="W7799" s="58">
        <v>0.82500357225604559</v>
      </c>
      <c r="X7799" s="58">
        <v>0.6774389694063504</v>
      </c>
      <c r="Y7799" s="58">
        <v>0.78504451338647196</v>
      </c>
      <c r="Z7799" s="58">
        <v>0.90047732116406887</v>
      </c>
    </row>
    <row r="7800" spans="19:26" x14ac:dyDescent="0.2">
      <c r="S7800" s="58">
        <v>6.7200383669852108</v>
      </c>
      <c r="T7800" s="58">
        <v>19.205951543474345</v>
      </c>
      <c r="U7800" s="58">
        <v>7.0204837092563812</v>
      </c>
      <c r="V7800" s="58">
        <v>14.372061553888214</v>
      </c>
      <c r="W7800" s="58">
        <v>0.74712932615072025</v>
      </c>
      <c r="X7800" s="58">
        <v>0.69087800056954196</v>
      </c>
      <c r="Y7800" s="58">
        <v>0.85802468723947489</v>
      </c>
      <c r="Z7800" s="58">
        <v>0.89840426344839841</v>
      </c>
    </row>
    <row r="7801" spans="19:26" x14ac:dyDescent="0.2">
      <c r="S7801" s="58">
        <v>3.8343934901886234</v>
      </c>
      <c r="T7801" s="58">
        <v>6.3162742077712171</v>
      </c>
      <c r="U7801" s="58">
        <v>3.613824698346086</v>
      </c>
      <c r="V7801" s="58">
        <v>6.9552111617021044</v>
      </c>
      <c r="W7801" s="58">
        <v>0.817096674419308</v>
      </c>
      <c r="X7801" s="58">
        <v>0.68074227755112704</v>
      </c>
      <c r="Y7801" s="58">
        <v>0.83200617436204904</v>
      </c>
      <c r="Z7801" s="58">
        <v>0.93395984300984303</v>
      </c>
    </row>
    <row r="7802" spans="19:26" x14ac:dyDescent="0.2">
      <c r="S7802" s="58">
        <v>4.6779061202441623</v>
      </c>
      <c r="T7802" s="58">
        <v>9.0237717565689071</v>
      </c>
      <c r="U7802" s="58">
        <v>4.9662989557558426</v>
      </c>
      <c r="V7802" s="58">
        <v>9.4422588451656395</v>
      </c>
      <c r="W7802" s="58">
        <v>0.72421608296007833</v>
      </c>
      <c r="X7802" s="58">
        <v>0.72630499258889436</v>
      </c>
      <c r="Y7802" s="58">
        <v>0.77792002871936705</v>
      </c>
      <c r="Z7802" s="58">
        <v>0.92183006685883595</v>
      </c>
    </row>
    <row r="7803" spans="19:26" x14ac:dyDescent="0.2">
      <c r="S7803" s="58">
        <v>5.1462806393042655</v>
      </c>
      <c r="T7803" s="58">
        <v>10.792777267711999</v>
      </c>
      <c r="U7803" s="58">
        <v>5.0044135869497586</v>
      </c>
      <c r="V7803" s="58">
        <v>9.3241921309709799</v>
      </c>
      <c r="W7803" s="58">
        <v>0.76637937759304875</v>
      </c>
      <c r="X7803" s="58">
        <v>0.68681394559028663</v>
      </c>
      <c r="Y7803" s="58">
        <v>0.82802198906221225</v>
      </c>
      <c r="Z7803" s="58">
        <v>0.91291538129169059</v>
      </c>
    </row>
    <row r="7804" spans="19:26" x14ac:dyDescent="0.2">
      <c r="S7804" s="58">
        <v>3.4253597229398607</v>
      </c>
      <c r="T7804" s="58">
        <v>5.0412310249093188</v>
      </c>
      <c r="U7804" s="58">
        <v>3.3851453230519959</v>
      </c>
      <c r="V7804" s="58">
        <v>4.5730080656540206</v>
      </c>
      <c r="W7804" s="58">
        <v>0.77699627804512605</v>
      </c>
      <c r="X7804" s="58">
        <v>0.56605406672179459</v>
      </c>
      <c r="Y7804" s="58">
        <v>0.86814865064345825</v>
      </c>
      <c r="Z7804" s="58">
        <v>0.95057270958427709</v>
      </c>
    </row>
    <row r="7805" spans="19:26" x14ac:dyDescent="0.2">
      <c r="S7805" s="58">
        <v>4.0401813694980966</v>
      </c>
      <c r="T7805" s="58">
        <v>7.0069924525113993</v>
      </c>
      <c r="U7805" s="58">
        <v>4.1039092475477563</v>
      </c>
      <c r="V7805" s="58">
        <v>7.6303316103628234</v>
      </c>
      <c r="W7805" s="58">
        <v>0.81655218236749705</v>
      </c>
      <c r="X7805" s="58">
        <v>0.75303707692097632</v>
      </c>
      <c r="Y7805" s="58">
        <v>0.81916422259089849</v>
      </c>
      <c r="Z7805" s="58">
        <v>0.93227939530844173</v>
      </c>
    </row>
    <row r="7806" spans="19:26" x14ac:dyDescent="0.2">
      <c r="S7806" s="58">
        <v>3.7574536257084192</v>
      </c>
      <c r="T7806" s="58">
        <v>6.2683599630080673</v>
      </c>
      <c r="U7806" s="58">
        <v>4.076203676145318</v>
      </c>
      <c r="V7806" s="58">
        <v>5.9199084088471485</v>
      </c>
      <c r="W7806" s="58">
        <v>0.80792023857791528</v>
      </c>
      <c r="X7806" s="58">
        <v>0.74289668865790892</v>
      </c>
      <c r="Y7806" s="58">
        <v>0.78788039870808613</v>
      </c>
      <c r="Z7806" s="58">
        <v>0.93180107264524703</v>
      </c>
    </row>
    <row r="7807" spans="19:26" x14ac:dyDescent="0.2">
      <c r="S7807" s="58">
        <v>4.0429822119036656</v>
      </c>
      <c r="T7807" s="58">
        <v>6.9665251163975581</v>
      </c>
      <c r="U7807" s="58">
        <v>3.9303737492551303</v>
      </c>
      <c r="V7807" s="58">
        <v>7.3232197070903995</v>
      </c>
      <c r="W7807" s="58">
        <v>0.80503247602982597</v>
      </c>
      <c r="X7807" s="58">
        <v>0.68099554474192026</v>
      </c>
      <c r="Y7807" s="58">
        <v>0.81925192188174534</v>
      </c>
      <c r="Z7807" s="58">
        <v>0.92711111680791436</v>
      </c>
    </row>
    <row r="7808" spans="19:26" x14ac:dyDescent="0.2">
      <c r="S7808" s="58">
        <v>4.7728408791826702</v>
      </c>
      <c r="T7808" s="58">
        <v>8.904645067163198</v>
      </c>
      <c r="U7808" s="58">
        <v>4.5089187597163081</v>
      </c>
      <c r="V7808" s="58">
        <v>8.8333122250052227</v>
      </c>
      <c r="W7808" s="58">
        <v>0.76870218239467292</v>
      </c>
      <c r="X7808" s="58">
        <v>0.67946690945965083</v>
      </c>
      <c r="Y7808" s="58">
        <v>0.86120504485391325</v>
      </c>
      <c r="Z7808" s="58">
        <v>0.9274303575522127</v>
      </c>
    </row>
    <row r="7809" spans="19:26" x14ac:dyDescent="0.2">
      <c r="S7809" s="58">
        <v>3.1852386139836022</v>
      </c>
      <c r="T7809" s="58">
        <v>4.7328701892536875</v>
      </c>
      <c r="U7809" s="58">
        <v>3.3993875887757441</v>
      </c>
      <c r="V7809" s="58">
        <v>4.5497829725718582</v>
      </c>
      <c r="W7809" s="58">
        <v>0.85796106475261014</v>
      </c>
      <c r="X7809" s="58">
        <v>0.75996720464282763</v>
      </c>
      <c r="Y7809" s="58">
        <v>0.82000348061786421</v>
      </c>
      <c r="Z7809" s="58">
        <v>0.95444265678264439</v>
      </c>
    </row>
    <row r="7810" spans="19:26" x14ac:dyDescent="0.2">
      <c r="S7810" s="58">
        <v>7.2226614841025381</v>
      </c>
      <c r="T7810" s="58">
        <v>30.624792210524983</v>
      </c>
      <c r="U7810" s="58">
        <v>7.2403904987955432</v>
      </c>
      <c r="V7810" s="58">
        <v>29.518887844394087</v>
      </c>
      <c r="W7810" s="58">
        <v>0.72485849672722868</v>
      </c>
      <c r="X7810" s="58">
        <v>0.77927447642633496</v>
      </c>
      <c r="Y7810" s="58">
        <v>0.78120671844250644</v>
      </c>
      <c r="Z7810" s="58">
        <v>0.88627534876496072</v>
      </c>
    </row>
    <row r="7811" spans="19:26" x14ac:dyDescent="0.2">
      <c r="S7811" s="58">
        <v>5.0349417690439662</v>
      </c>
      <c r="T7811" s="58">
        <v>10.56062485122979</v>
      </c>
      <c r="U7811" s="58">
        <v>5.4586768790003877</v>
      </c>
      <c r="V7811" s="58">
        <v>10.365265743018789</v>
      </c>
      <c r="W7811" s="58">
        <v>0.78375730910106056</v>
      </c>
      <c r="X7811" s="58">
        <v>0.68435521547049105</v>
      </c>
      <c r="Y7811" s="58">
        <v>0.82387639267416801</v>
      </c>
      <c r="Z7811" s="58">
        <v>0.91075499758304823</v>
      </c>
    </row>
    <row r="7812" spans="19:26" x14ac:dyDescent="0.2">
      <c r="S7812" s="58">
        <v>3.749785667270527</v>
      </c>
      <c r="T7812" s="58">
        <v>5.9693669342770841</v>
      </c>
      <c r="U7812" s="58">
        <v>4.0795458274176566</v>
      </c>
      <c r="V7812" s="58">
        <v>4.618121786353715</v>
      </c>
      <c r="W7812" s="58">
        <v>0.78476284982077849</v>
      </c>
      <c r="X7812" s="58">
        <v>0.64131583115738389</v>
      </c>
      <c r="Y7812" s="58">
        <v>0.83344629131473846</v>
      </c>
      <c r="Z7812" s="58">
        <v>0.93922791859391808</v>
      </c>
    </row>
    <row r="7813" spans="19:26" x14ac:dyDescent="0.2">
      <c r="S7813" s="58">
        <v>6.7065994384756946</v>
      </c>
      <c r="T7813" s="58">
        <v>20.45370894281659</v>
      </c>
      <c r="U7813" s="58">
        <v>6.0947974221985355</v>
      </c>
      <c r="V7813" s="58">
        <v>13.703341716167396</v>
      </c>
      <c r="W7813" s="58">
        <v>0.7563616764320078</v>
      </c>
      <c r="X7813" s="58">
        <v>0.71729491586663141</v>
      </c>
      <c r="Y7813" s="58">
        <v>0.84129354906035325</v>
      </c>
      <c r="Z7813" s="58">
        <v>0.89552291522938665</v>
      </c>
    </row>
    <row r="7814" spans="19:26" x14ac:dyDescent="0.2">
      <c r="S7814" s="58">
        <v>3.9833260417332625</v>
      </c>
      <c r="T7814" s="58">
        <v>6.6373516242718633</v>
      </c>
      <c r="U7814" s="58">
        <v>3.9300584193414339</v>
      </c>
      <c r="V7814" s="58">
        <v>6.1701502436552857</v>
      </c>
      <c r="W7814" s="58">
        <v>0.80669416307378605</v>
      </c>
      <c r="X7814" s="58">
        <v>0.79029214216466659</v>
      </c>
      <c r="Y7814" s="58">
        <v>0.84847019874922291</v>
      </c>
      <c r="Z7814" s="58">
        <v>0.9497568351964335</v>
      </c>
    </row>
    <row r="7815" spans="19:26" x14ac:dyDescent="0.2">
      <c r="S7815" s="58">
        <v>6.489811711567385</v>
      </c>
      <c r="T7815" s="58">
        <v>18.957744608370078</v>
      </c>
      <c r="U7815" s="58">
        <v>6.2354534589554937</v>
      </c>
      <c r="V7815" s="58">
        <v>17.441814761169184</v>
      </c>
      <c r="W7815" s="58">
        <v>0.7559360390274138</v>
      </c>
      <c r="X7815" s="58">
        <v>0.65536941447679853</v>
      </c>
      <c r="Y7815" s="58">
        <v>0.83197557174045467</v>
      </c>
      <c r="Z7815" s="58">
        <v>0.8938059279014573</v>
      </c>
    </row>
    <row r="7816" spans="19:26" x14ac:dyDescent="0.2">
      <c r="S7816" s="58">
        <v>2.9564335079904485</v>
      </c>
      <c r="T7816" s="58">
        <v>4.184944713300216</v>
      </c>
      <c r="U7816" s="58">
        <v>3.548556108995959</v>
      </c>
      <c r="V7816" s="58">
        <v>4.2478399661668806</v>
      </c>
      <c r="W7816" s="58">
        <v>0.80012415645967094</v>
      </c>
      <c r="X7816" s="58">
        <v>0.6577797785896039</v>
      </c>
      <c r="Y7816" s="58">
        <v>0.79434916908852093</v>
      </c>
      <c r="Z7816" s="58">
        <v>0.95400188675086328</v>
      </c>
    </row>
    <row r="7817" spans="19:26" x14ac:dyDescent="0.2">
      <c r="S7817" s="58">
        <v>4.3998877760983222</v>
      </c>
      <c r="T7817" s="58">
        <v>7.8635498570010069</v>
      </c>
      <c r="U7817" s="58">
        <v>4.6077790379944119</v>
      </c>
      <c r="V7817" s="58">
        <v>7.2802474852336356</v>
      </c>
      <c r="W7817" s="58">
        <v>0.77308989177924237</v>
      </c>
      <c r="X7817" s="58">
        <v>0.67453953919798093</v>
      </c>
      <c r="Y7817" s="58">
        <v>0.83403708700167356</v>
      </c>
      <c r="Z7817" s="58">
        <v>0.92795265302572727</v>
      </c>
    </row>
    <row r="7818" spans="19:26" x14ac:dyDescent="0.2">
      <c r="S7818" s="58">
        <v>6.4600960382239396</v>
      </c>
      <c r="T7818" s="58">
        <v>16.743878095481953</v>
      </c>
      <c r="U7818" s="58">
        <v>6.9956458830090771</v>
      </c>
      <c r="V7818" s="58">
        <v>16.012758412851888</v>
      </c>
      <c r="W7818" s="58">
        <v>0.69012312281222521</v>
      </c>
      <c r="X7818" s="58">
        <v>0.68045271628177928</v>
      </c>
      <c r="Y7818" s="58">
        <v>0.81072153308904726</v>
      </c>
      <c r="Z7818" s="58">
        <v>0.9033980257936095</v>
      </c>
    </row>
    <row r="7819" spans="19:26" x14ac:dyDescent="0.2">
      <c r="S7819" s="58">
        <v>4.536900019961541</v>
      </c>
      <c r="T7819" s="58">
        <v>8.3597091941517654</v>
      </c>
      <c r="U7819" s="58">
        <v>5.1528886961914688</v>
      </c>
      <c r="V7819" s="58">
        <v>9.0443636296139935</v>
      </c>
      <c r="W7819" s="58">
        <v>0.77037899787479747</v>
      </c>
      <c r="X7819" s="58">
        <v>0.76441573332583745</v>
      </c>
      <c r="Y7819" s="58">
        <v>0.82889742090169416</v>
      </c>
      <c r="Z7819" s="58">
        <v>0.9329440035828539</v>
      </c>
    </row>
    <row r="7820" spans="19:26" x14ac:dyDescent="0.2">
      <c r="S7820" s="58">
        <v>7.0532362685317933</v>
      </c>
      <c r="T7820" s="58">
        <v>23.712000962475287</v>
      </c>
      <c r="U7820" s="58">
        <v>7.480785604112115</v>
      </c>
      <c r="V7820" s="58">
        <v>28.066045017014179</v>
      </c>
      <c r="W7820" s="58">
        <v>0.72454000685042697</v>
      </c>
      <c r="X7820" s="58">
        <v>0.72091971414509948</v>
      </c>
      <c r="Y7820" s="58">
        <v>0.81716332328825791</v>
      </c>
      <c r="Z7820" s="58">
        <v>0.89249760405840872</v>
      </c>
    </row>
    <row r="7821" spans="19:26" x14ac:dyDescent="0.2">
      <c r="S7821" s="58">
        <v>6.6230606756963768</v>
      </c>
      <c r="T7821" s="58">
        <v>19.349896247271516</v>
      </c>
      <c r="U7821" s="58">
        <v>6.9135505691170422</v>
      </c>
      <c r="V7821" s="58">
        <v>26.497517640866505</v>
      </c>
      <c r="W7821" s="58">
        <v>0.74674245289419294</v>
      </c>
      <c r="X7821" s="58">
        <v>0.68581762244813682</v>
      </c>
      <c r="Y7821" s="58">
        <v>0.8384623588404716</v>
      </c>
      <c r="Z7821" s="58">
        <v>0.89610229741765812</v>
      </c>
    </row>
    <row r="7822" spans="19:26" x14ac:dyDescent="0.2">
      <c r="S7822" s="58">
        <v>4.1813361258224084</v>
      </c>
      <c r="T7822" s="58">
        <v>7.0844607523778844</v>
      </c>
      <c r="U7822" s="58">
        <v>5.2544645864289228</v>
      </c>
      <c r="V7822" s="58">
        <v>8.7895594895151916</v>
      </c>
      <c r="W7822" s="58">
        <v>0.81684908217635432</v>
      </c>
      <c r="X7822" s="58">
        <v>0.73165754350494716</v>
      </c>
      <c r="Y7822" s="58">
        <v>0.88618642427537886</v>
      </c>
      <c r="Z7822" s="58">
        <v>0.9446801243840437</v>
      </c>
    </row>
    <row r="7823" spans="19:26" x14ac:dyDescent="0.2">
      <c r="S7823" s="58">
        <v>7.3920768364984273</v>
      </c>
      <c r="T7823" s="58">
        <v>36.172966221299475</v>
      </c>
      <c r="U7823" s="58">
        <v>7.3711312421273441</v>
      </c>
      <c r="V7823" s="58">
        <v>40.944514991825145</v>
      </c>
      <c r="W7823" s="58">
        <v>0.7601868872002735</v>
      </c>
      <c r="X7823" s="58">
        <v>0.69376378211980771</v>
      </c>
      <c r="Y7823" s="58">
        <v>0.79938114419988426</v>
      </c>
      <c r="Z7823" s="58">
        <v>0.88122961884390338</v>
      </c>
    </row>
    <row r="7824" spans="19:26" x14ac:dyDescent="0.2">
      <c r="S7824" s="58">
        <v>4.959211254031838</v>
      </c>
      <c r="T7824" s="58">
        <v>9.0857838834086984</v>
      </c>
      <c r="U7824" s="58">
        <v>4.6858349759684232</v>
      </c>
      <c r="V7824" s="58">
        <v>8.6239786153200964</v>
      </c>
      <c r="W7824" s="58">
        <v>0.69832112937838497</v>
      </c>
      <c r="X7824" s="58">
        <v>0.61347170782462701</v>
      </c>
      <c r="Y7824" s="58">
        <v>0.83822742690950391</v>
      </c>
      <c r="Z7824" s="58">
        <v>0.92853612092477944</v>
      </c>
    </row>
    <row r="7825" spans="19:26" x14ac:dyDescent="0.2">
      <c r="S7825" s="58">
        <v>4.6386691566329752</v>
      </c>
      <c r="T7825" s="58">
        <v>8.2889447583414366</v>
      </c>
      <c r="U7825" s="58">
        <v>5.209545894867845</v>
      </c>
      <c r="V7825" s="58">
        <v>8.4394664283244918</v>
      </c>
      <c r="W7825" s="58">
        <v>0.73852351552292794</v>
      </c>
      <c r="X7825" s="58">
        <v>0.6538625653269341</v>
      </c>
      <c r="Y7825" s="58">
        <v>0.84972672621883893</v>
      </c>
      <c r="Z7825" s="58">
        <v>0.93250372513390689</v>
      </c>
    </row>
    <row r="7826" spans="19:26" x14ac:dyDescent="0.2">
      <c r="S7826" s="58">
        <v>4.7972078051879663</v>
      </c>
      <c r="T7826" s="58">
        <v>9.4941860476193831</v>
      </c>
      <c r="U7826" s="58">
        <v>5.1276274510638755</v>
      </c>
      <c r="V7826" s="58">
        <v>11.002181753466195</v>
      </c>
      <c r="W7826" s="58">
        <v>0.76583050993437241</v>
      </c>
      <c r="X7826" s="58">
        <v>0.71726173739157728</v>
      </c>
      <c r="Y7826" s="58">
        <v>0.81183740486552025</v>
      </c>
      <c r="Z7826" s="58">
        <v>0.91859683550473403</v>
      </c>
    </row>
    <row r="7827" spans="19:26" x14ac:dyDescent="0.2">
      <c r="S7827" s="58">
        <v>3.8780302686045975</v>
      </c>
      <c r="T7827" s="58">
        <v>6.4567501216188301</v>
      </c>
      <c r="U7827" s="58">
        <v>3.9637370635335918</v>
      </c>
      <c r="V7827" s="58">
        <v>6.937975456490288</v>
      </c>
      <c r="W7827" s="58">
        <v>0.79878752552767907</v>
      </c>
      <c r="X7827" s="58">
        <v>0.65112738346643462</v>
      </c>
      <c r="Y7827" s="58">
        <v>0.81570209682912664</v>
      </c>
      <c r="Z7827" s="58">
        <v>0.92852684822615406</v>
      </c>
    </row>
    <row r="7828" spans="19:26" x14ac:dyDescent="0.2">
      <c r="S7828" s="58">
        <v>5.1333371399213084</v>
      </c>
      <c r="T7828" s="58">
        <v>10.271801607494989</v>
      </c>
      <c r="U7828" s="58">
        <v>5.1354219992548948</v>
      </c>
      <c r="V7828" s="58">
        <v>9.5574224928783149</v>
      </c>
      <c r="W7828" s="58">
        <v>0.76806180670531377</v>
      </c>
      <c r="X7828" s="58">
        <v>0.68847022379831924</v>
      </c>
      <c r="Y7828" s="58">
        <v>0.86302841585103707</v>
      </c>
      <c r="Z7828" s="58">
        <v>0.9209127055128048</v>
      </c>
    </row>
    <row r="7829" spans="19:26" x14ac:dyDescent="0.2">
      <c r="S7829" s="58">
        <v>3.5567689018631277</v>
      </c>
      <c r="T7829" s="58">
        <v>5.5703435571512703</v>
      </c>
      <c r="U7829" s="58">
        <v>3.0307158165508779</v>
      </c>
      <c r="V7829" s="58">
        <v>5.2809930838623886</v>
      </c>
      <c r="W7829" s="58">
        <v>0.81129125853586948</v>
      </c>
      <c r="X7829" s="58">
        <v>0.61342913565347856</v>
      </c>
      <c r="Y7829" s="58">
        <v>0.82273530834231556</v>
      </c>
      <c r="Z7829" s="58">
        <v>0.93247239007243676</v>
      </c>
    </row>
    <row r="7830" spans="19:26" x14ac:dyDescent="0.2">
      <c r="S7830" s="58">
        <v>5.4916920523122794</v>
      </c>
      <c r="T7830" s="58">
        <v>12.302496210562296</v>
      </c>
      <c r="U7830" s="58">
        <v>5.7899491353731376</v>
      </c>
      <c r="V7830" s="58">
        <v>10.81233077068122</v>
      </c>
      <c r="W7830" s="58">
        <v>0.79176091744126442</v>
      </c>
      <c r="X7830" s="58">
        <v>0.63458075110231693</v>
      </c>
      <c r="Y7830" s="58">
        <v>0.86048430397351028</v>
      </c>
      <c r="Z7830" s="58">
        <v>0.90522907500219429</v>
      </c>
    </row>
    <row r="7831" spans="19:26" x14ac:dyDescent="0.2">
      <c r="S7831" s="58">
        <v>4.4528477550614971</v>
      </c>
      <c r="T7831" s="58">
        <v>7.787046503519603</v>
      </c>
      <c r="U7831" s="58">
        <v>4.1304669299786898</v>
      </c>
      <c r="V7831" s="58">
        <v>6.5083430846257784</v>
      </c>
      <c r="W7831" s="58">
        <v>0.73606313627258624</v>
      </c>
      <c r="X7831" s="58">
        <v>0.69780391116925444</v>
      </c>
      <c r="Y7831" s="58">
        <v>0.83431138833910024</v>
      </c>
      <c r="Z7831" s="58">
        <v>0.93901207100598849</v>
      </c>
    </row>
    <row r="7832" spans="19:26" x14ac:dyDescent="0.2">
      <c r="S7832" s="58">
        <v>4.9036271925179005</v>
      </c>
      <c r="T7832" s="58">
        <v>9.3648584463990616</v>
      </c>
      <c r="U7832" s="58">
        <v>4.0993901797230228</v>
      </c>
      <c r="V7832" s="58">
        <v>6.5227884115157462</v>
      </c>
      <c r="W7832" s="58">
        <v>0.76637004433972467</v>
      </c>
      <c r="X7832" s="58">
        <v>0.71564182396866416</v>
      </c>
      <c r="Y7832" s="58">
        <v>0.86134017312092592</v>
      </c>
      <c r="Z7832" s="58">
        <v>0.92867472266070605</v>
      </c>
    </row>
    <row r="7833" spans="19:26" x14ac:dyDescent="0.2">
      <c r="S7833" s="58">
        <v>5.4405401395847193</v>
      </c>
      <c r="T7833" s="58">
        <v>12.460993083053305</v>
      </c>
      <c r="U7833" s="58">
        <v>5.5086347576565435</v>
      </c>
      <c r="V7833" s="58">
        <v>11.07319434102312</v>
      </c>
      <c r="W7833" s="58">
        <v>0.79029100845139855</v>
      </c>
      <c r="X7833" s="58">
        <v>0.80294399318260912</v>
      </c>
      <c r="Y7833" s="58">
        <v>0.83708356732320444</v>
      </c>
      <c r="Z7833" s="58">
        <v>0.91321680249031034</v>
      </c>
    </row>
    <row r="7834" spans="19:26" x14ac:dyDescent="0.2">
      <c r="S7834" s="58">
        <v>3.3168259904281605</v>
      </c>
      <c r="T7834" s="58">
        <v>4.9992169943462859</v>
      </c>
      <c r="U7834" s="58">
        <v>3.5845583887630998</v>
      </c>
      <c r="V7834" s="58">
        <v>5.9155269339827639</v>
      </c>
      <c r="W7834" s="58">
        <v>0.83237930441078845</v>
      </c>
      <c r="X7834" s="58">
        <v>0.60771209850249308</v>
      </c>
      <c r="Y7834" s="58">
        <v>0.82499423725074728</v>
      </c>
      <c r="Z7834" s="58">
        <v>0.93563122053083292</v>
      </c>
    </row>
    <row r="7835" spans="19:26" x14ac:dyDescent="0.2">
      <c r="S7835" s="58">
        <v>5.4182387054806194</v>
      </c>
      <c r="T7835" s="58">
        <v>11.71134146069528</v>
      </c>
      <c r="U7835" s="58">
        <v>4.898967476336936</v>
      </c>
      <c r="V7835" s="58">
        <v>9.5668256801931513</v>
      </c>
      <c r="W7835" s="58">
        <v>0.77060348728298989</v>
      </c>
      <c r="X7835" s="58">
        <v>0.69898786095526366</v>
      </c>
      <c r="Y7835" s="58">
        <v>0.85400441389392523</v>
      </c>
      <c r="Z7835" s="58">
        <v>0.91370311559146944</v>
      </c>
    </row>
    <row r="7836" spans="19:26" x14ac:dyDescent="0.2">
      <c r="S7836" s="58">
        <v>6.2010373962116123</v>
      </c>
      <c r="T7836" s="58">
        <v>17.312468385643879</v>
      </c>
      <c r="U7836" s="58">
        <v>6.6976432955697272</v>
      </c>
      <c r="V7836" s="58">
        <v>20.66247073123164</v>
      </c>
      <c r="W7836" s="58">
        <v>0.72026600476901059</v>
      </c>
      <c r="X7836" s="58">
        <v>0.60486009640321747</v>
      </c>
      <c r="Y7836" s="58">
        <v>0.78569910967470769</v>
      </c>
      <c r="Z7836" s="58">
        <v>0.89210603846841097</v>
      </c>
    </row>
    <row r="7837" spans="19:26" x14ac:dyDescent="0.2">
      <c r="S7837" s="58">
        <v>4.5364179992485649</v>
      </c>
      <c r="T7837" s="58">
        <v>8.2354044319038646</v>
      </c>
      <c r="U7837" s="58">
        <v>5.143332385331874</v>
      </c>
      <c r="V7837" s="58">
        <v>9.1994525966784426</v>
      </c>
      <c r="W7837" s="58">
        <v>0.79688629557012713</v>
      </c>
      <c r="X7837" s="58">
        <v>0.65285402117194546</v>
      </c>
      <c r="Y7837" s="58">
        <v>0.86703255062255291</v>
      </c>
      <c r="Z7837" s="58">
        <v>0.9253585177544944</v>
      </c>
    </row>
    <row r="7838" spans="19:26" x14ac:dyDescent="0.2">
      <c r="S7838" s="58">
        <v>4.4976549381629809</v>
      </c>
      <c r="T7838" s="58">
        <v>8.6099460747768823</v>
      </c>
      <c r="U7838" s="58">
        <v>4.5810437383437632</v>
      </c>
      <c r="V7838" s="58">
        <v>8.7183165420252209</v>
      </c>
      <c r="W7838" s="58">
        <v>0.81572086910071628</v>
      </c>
      <c r="X7838" s="58">
        <v>0.63128469515804952</v>
      </c>
      <c r="Y7838" s="58">
        <v>0.82044015433086503</v>
      </c>
      <c r="Z7838" s="58">
        <v>0.91077192104814353</v>
      </c>
    </row>
    <row r="7839" spans="19:26" x14ac:dyDescent="0.2">
      <c r="S7839" s="58">
        <v>5.6001006401004769</v>
      </c>
      <c r="T7839" s="58">
        <v>12.340225819607845</v>
      </c>
      <c r="U7839" s="58">
        <v>5.2653231662786313</v>
      </c>
      <c r="V7839" s="58">
        <v>10.380986099577905</v>
      </c>
      <c r="W7839" s="58">
        <v>0.73106227605845886</v>
      </c>
      <c r="X7839" s="58">
        <v>0.72962406538515412</v>
      </c>
      <c r="Y7839" s="58">
        <v>0.83091408266347655</v>
      </c>
      <c r="Z7839" s="58">
        <v>0.91595263328036636</v>
      </c>
    </row>
    <row r="7840" spans="19:26" x14ac:dyDescent="0.2">
      <c r="S7840" s="58">
        <v>4.7102858501389768</v>
      </c>
      <c r="T7840" s="58">
        <v>8.9489877735127354</v>
      </c>
      <c r="U7840" s="58">
        <v>4.823334065479532</v>
      </c>
      <c r="V7840" s="58">
        <v>8.552591931978661</v>
      </c>
      <c r="W7840" s="58">
        <v>0.76663396145005325</v>
      </c>
      <c r="X7840" s="58">
        <v>0.61629009859762374</v>
      </c>
      <c r="Y7840" s="58">
        <v>0.83063142416629177</v>
      </c>
      <c r="Z7840" s="58">
        <v>0.91563990443727483</v>
      </c>
    </row>
    <row r="7841" spans="19:26" x14ac:dyDescent="0.2">
      <c r="S7841" s="58">
        <v>2.7593346485744665</v>
      </c>
      <c r="T7841" s="58">
        <v>3.7160886901951509</v>
      </c>
      <c r="U7841" s="58">
        <v>2.601690052473371</v>
      </c>
      <c r="V7841" s="58">
        <v>3.0057320395442289</v>
      </c>
      <c r="W7841" s="58">
        <v>0.81478413532970329</v>
      </c>
      <c r="X7841" s="58">
        <v>0.53244152979122683</v>
      </c>
      <c r="Y7841" s="58">
        <v>0.84868769160980628</v>
      </c>
      <c r="Z7841" s="58">
        <v>0.9549735744938268</v>
      </c>
    </row>
    <row r="7842" spans="19:26" x14ac:dyDescent="0.2">
      <c r="S7842" s="58">
        <v>4.2432055432991449</v>
      </c>
      <c r="T7842" s="58">
        <v>7.4248652571146811</v>
      </c>
      <c r="U7842" s="58">
        <v>3.7235320193109711</v>
      </c>
      <c r="V7842" s="58">
        <v>7.2872575005503721</v>
      </c>
      <c r="W7842" s="58">
        <v>0.73069708045299908</v>
      </c>
      <c r="X7842" s="58">
        <v>0.70777448801570131</v>
      </c>
      <c r="Y7842" s="58">
        <v>0.788624516364821</v>
      </c>
      <c r="Z7842" s="58">
        <v>0.93268330264840504</v>
      </c>
    </row>
    <row r="7843" spans="19:26" x14ac:dyDescent="0.2">
      <c r="S7843" s="58">
        <v>4.7551008731923581</v>
      </c>
      <c r="T7843" s="58">
        <v>9.1067980106650204</v>
      </c>
      <c r="U7843" s="58">
        <v>5.3007432308686386</v>
      </c>
      <c r="V7843" s="58">
        <v>10.184424939237559</v>
      </c>
      <c r="W7843" s="58">
        <v>0.79971774872575963</v>
      </c>
      <c r="X7843" s="58">
        <v>0.71369045418165156</v>
      </c>
      <c r="Y7843" s="58">
        <v>0.86032118679029412</v>
      </c>
      <c r="Z7843" s="58">
        <v>0.9242401357191623</v>
      </c>
    </row>
    <row r="7844" spans="19:26" x14ac:dyDescent="0.2">
      <c r="S7844" s="58">
        <v>4.3643419929777512</v>
      </c>
      <c r="T7844" s="58">
        <v>7.3650059661406777</v>
      </c>
      <c r="U7844" s="58">
        <v>4.6960125050025123</v>
      </c>
      <c r="V7844" s="58">
        <v>6.2491165512405953</v>
      </c>
      <c r="W7844" s="58">
        <v>0.75339936481654413</v>
      </c>
      <c r="X7844" s="58">
        <v>0.5620103166930196</v>
      </c>
      <c r="Y7844" s="58">
        <v>0.87521908400729986</v>
      </c>
      <c r="Z7844" s="58">
        <v>0.92993556329909854</v>
      </c>
    </row>
    <row r="7845" spans="19:26" x14ac:dyDescent="0.2">
      <c r="S7845" s="58">
        <v>5.6732863292066806</v>
      </c>
      <c r="T7845" s="58">
        <v>11.174849325073653</v>
      </c>
      <c r="U7845" s="58">
        <v>5.5409684188802908</v>
      </c>
      <c r="V7845" s="58">
        <v>8.7339092363929254</v>
      </c>
      <c r="W7845" s="58">
        <v>0.70098565048115058</v>
      </c>
      <c r="X7845" s="58">
        <v>0.68539491978890121</v>
      </c>
      <c r="Y7845" s="58">
        <v>0.88545965753055189</v>
      </c>
      <c r="Z7845" s="58">
        <v>0.93320828267828526</v>
      </c>
    </row>
    <row r="7846" spans="19:26" x14ac:dyDescent="0.2">
      <c r="S7846" s="58">
        <v>3.6145913260704488</v>
      </c>
      <c r="T7846" s="58">
        <v>5.7152499832223169</v>
      </c>
      <c r="U7846" s="58">
        <v>3.8842067626529699</v>
      </c>
      <c r="V7846" s="58">
        <v>6.2418498389734749</v>
      </c>
      <c r="W7846" s="58">
        <v>0.83905248028507595</v>
      </c>
      <c r="X7846" s="58">
        <v>0.68757817518542219</v>
      </c>
      <c r="Y7846" s="58">
        <v>0.84560057836494118</v>
      </c>
      <c r="Z7846" s="58">
        <v>0.9409850430379687</v>
      </c>
    </row>
    <row r="7847" spans="19:26" x14ac:dyDescent="0.2">
      <c r="S7847" s="58">
        <v>3.5979095440521096</v>
      </c>
      <c r="T7847" s="58">
        <v>5.7675288326362946</v>
      </c>
      <c r="U7847" s="58">
        <v>4.2078279594837777</v>
      </c>
      <c r="V7847" s="58">
        <v>8.3786150451326709</v>
      </c>
      <c r="W7847" s="58">
        <v>0.78359027260283465</v>
      </c>
      <c r="X7847" s="58">
        <v>0.61352349813127238</v>
      </c>
      <c r="Y7847" s="58">
        <v>0.78076054272985129</v>
      </c>
      <c r="Z7847" s="58">
        <v>0.92494875578666702</v>
      </c>
    </row>
    <row r="7848" spans="19:26" x14ac:dyDescent="0.2">
      <c r="S7848" s="58">
        <v>4.4231747840545594</v>
      </c>
      <c r="T7848" s="58">
        <v>7.9218041496917984</v>
      </c>
      <c r="U7848" s="58">
        <v>4.6432578161825093</v>
      </c>
      <c r="V7848" s="58">
        <v>7.732973709262315</v>
      </c>
      <c r="W7848" s="58">
        <v>0.76846557013879646</v>
      </c>
      <c r="X7848" s="58">
        <v>0.70247556520383447</v>
      </c>
      <c r="Y7848" s="58">
        <v>0.83272513557800387</v>
      </c>
      <c r="Z7848" s="58">
        <v>0.93110285371793111</v>
      </c>
    </row>
    <row r="7849" spans="19:26" x14ac:dyDescent="0.2">
      <c r="S7849" s="58">
        <v>4.8932345640379777</v>
      </c>
      <c r="T7849" s="58">
        <v>8.9503696918671913</v>
      </c>
      <c r="U7849" s="58">
        <v>4.9511700488728971</v>
      </c>
      <c r="V7849" s="58">
        <v>9.5465138197077142</v>
      </c>
      <c r="W7849" s="58">
        <v>0.71539188933296327</v>
      </c>
      <c r="X7849" s="58">
        <v>0.64920449451672679</v>
      </c>
      <c r="Y7849" s="58">
        <v>0.84783257310643534</v>
      </c>
      <c r="Z7849" s="58">
        <v>0.93186746279863775</v>
      </c>
    </row>
    <row r="7850" spans="19:26" x14ac:dyDescent="0.2">
      <c r="S7850" s="58">
        <v>4.205897247722783</v>
      </c>
      <c r="T7850" s="58">
        <v>7.8824993582052629</v>
      </c>
      <c r="U7850" s="58">
        <v>4.0213872190568392</v>
      </c>
      <c r="V7850" s="58">
        <v>8.0134574666298839</v>
      </c>
      <c r="W7850" s="58">
        <v>0.84145816409216256</v>
      </c>
      <c r="X7850" s="58">
        <v>0.79834023708352231</v>
      </c>
      <c r="Y7850" s="58">
        <v>0.79294112322262167</v>
      </c>
      <c r="Z7850" s="58">
        <v>0.91997351733610333</v>
      </c>
    </row>
    <row r="7851" spans="19:26" x14ac:dyDescent="0.2">
      <c r="S7851" s="58">
        <v>5.676495283276112</v>
      </c>
      <c r="T7851" s="58">
        <v>12.290767474044193</v>
      </c>
      <c r="U7851" s="58">
        <v>5.0635622015380939</v>
      </c>
      <c r="V7851" s="58">
        <v>14.358176748182778</v>
      </c>
      <c r="W7851" s="58">
        <v>0.69322539383544035</v>
      </c>
      <c r="X7851" s="58">
        <v>0.61624180376219295</v>
      </c>
      <c r="Y7851" s="58">
        <v>0.81291314809034532</v>
      </c>
      <c r="Z7851" s="58">
        <v>0.91018613037468943</v>
      </c>
    </row>
    <row r="7852" spans="19:26" x14ac:dyDescent="0.2">
      <c r="S7852" s="58">
        <v>6.1600195201821304</v>
      </c>
      <c r="T7852" s="58">
        <v>17.948999619610145</v>
      </c>
      <c r="U7852" s="58">
        <v>5.7843529786837333</v>
      </c>
      <c r="V7852" s="58">
        <v>16.597306190181861</v>
      </c>
      <c r="W7852" s="58">
        <v>0.83317193625042041</v>
      </c>
      <c r="X7852" s="58">
        <v>0.65174663019973234</v>
      </c>
      <c r="Y7852" s="58">
        <v>0.85497835513495168</v>
      </c>
      <c r="Z7852" s="58">
        <v>0.89158911088778192</v>
      </c>
    </row>
    <row r="7853" spans="19:26" x14ac:dyDescent="0.2">
      <c r="S7853" s="58">
        <v>3.6740464362450629</v>
      </c>
      <c r="T7853" s="58">
        <v>5.8864952411259468</v>
      </c>
      <c r="U7853" s="58">
        <v>3.3785177060057423</v>
      </c>
      <c r="V7853" s="58">
        <v>5.0422335028523619</v>
      </c>
      <c r="W7853" s="58">
        <v>0.75680768711679858</v>
      </c>
      <c r="X7853" s="58">
        <v>0.63928380359219283</v>
      </c>
      <c r="Y7853" s="58">
        <v>0.78264477939191091</v>
      </c>
      <c r="Z7853" s="58">
        <v>0.93220417158113178</v>
      </c>
    </row>
    <row r="7854" spans="19:26" x14ac:dyDescent="0.2">
      <c r="S7854" s="58">
        <v>5.7476858598382519</v>
      </c>
      <c r="T7854" s="58">
        <v>14.525724233394634</v>
      </c>
      <c r="U7854" s="58">
        <v>5.7767338588727393</v>
      </c>
      <c r="V7854" s="58">
        <v>13.248713676448507</v>
      </c>
      <c r="W7854" s="58">
        <v>0.79924874519016564</v>
      </c>
      <c r="X7854" s="58">
        <v>0.68724817906741653</v>
      </c>
      <c r="Y7854" s="58">
        <v>0.83569899677743242</v>
      </c>
      <c r="Z7854" s="58">
        <v>0.8995102994541615</v>
      </c>
    </row>
    <row r="7855" spans="19:26" x14ac:dyDescent="0.2">
      <c r="S7855" s="58">
        <v>3.021199900877658</v>
      </c>
      <c r="T7855" s="58">
        <v>4.3725898700465411</v>
      </c>
      <c r="U7855" s="58">
        <v>3.5577083025091074</v>
      </c>
      <c r="V7855" s="58">
        <v>3.8534548207227082</v>
      </c>
      <c r="W7855" s="58">
        <v>0.82667472521111252</v>
      </c>
      <c r="X7855" s="58">
        <v>0.59929900317491058</v>
      </c>
      <c r="Y7855" s="58">
        <v>0.78903878155713758</v>
      </c>
      <c r="Z7855" s="58">
        <v>0.93483948699070374</v>
      </c>
    </row>
    <row r="7856" spans="19:26" x14ac:dyDescent="0.2">
      <c r="S7856" s="58">
        <v>4.1667546430813607</v>
      </c>
      <c r="T7856" s="58">
        <v>7.097665994805709</v>
      </c>
      <c r="U7856" s="58">
        <v>4.6071954863931825</v>
      </c>
      <c r="V7856" s="58">
        <v>7.5384734087142897</v>
      </c>
      <c r="W7856" s="58">
        <v>0.79771201539055658</v>
      </c>
      <c r="X7856" s="58">
        <v>0.6577959954846877</v>
      </c>
      <c r="Y7856" s="58">
        <v>0.85836653631307858</v>
      </c>
      <c r="Z7856" s="58">
        <v>0.93300499369657186</v>
      </c>
    </row>
    <row r="7857" spans="19:26" x14ac:dyDescent="0.2">
      <c r="S7857" s="58">
        <v>4.7303101817512712</v>
      </c>
      <c r="T7857" s="58">
        <v>9.0165563625595375</v>
      </c>
      <c r="U7857" s="58">
        <v>4.7566843036640698</v>
      </c>
      <c r="V7857" s="58">
        <v>8.3663418453552865</v>
      </c>
      <c r="W7857" s="58">
        <v>0.80658468642291203</v>
      </c>
      <c r="X7857" s="58">
        <v>0.65557667538808995</v>
      </c>
      <c r="Y7857" s="58">
        <v>0.86576244253096923</v>
      </c>
      <c r="Z7857" s="58">
        <v>0.9191701756477505</v>
      </c>
    </row>
    <row r="7858" spans="19:26" x14ac:dyDescent="0.2">
      <c r="S7858" s="58">
        <v>4.3787633338896033</v>
      </c>
      <c r="T7858" s="58">
        <v>7.6884599640954177</v>
      </c>
      <c r="U7858" s="58">
        <v>4.8783095166203392</v>
      </c>
      <c r="V7858" s="58">
        <v>9.4371311778396265</v>
      </c>
      <c r="W7858" s="58">
        <v>0.77346401225841754</v>
      </c>
      <c r="X7858" s="58">
        <v>0.71290103261822724</v>
      </c>
      <c r="Y7858" s="58">
        <v>0.84927000422769061</v>
      </c>
      <c r="Z7858" s="58">
        <v>0.93697051683356147</v>
      </c>
    </row>
    <row r="7859" spans="19:26" x14ac:dyDescent="0.2">
      <c r="S7859" s="58">
        <v>4.5889530412941051</v>
      </c>
      <c r="T7859" s="58">
        <v>8.6245747707107139</v>
      </c>
      <c r="U7859" s="58">
        <v>4.4071740317472035</v>
      </c>
      <c r="V7859" s="58">
        <v>9.1937687642991524</v>
      </c>
      <c r="W7859" s="58">
        <v>0.79059603592904026</v>
      </c>
      <c r="X7859" s="58">
        <v>0.75244393320444747</v>
      </c>
      <c r="Y7859" s="58">
        <v>0.83714333317277489</v>
      </c>
      <c r="Z7859" s="58">
        <v>0.92798939262973634</v>
      </c>
    </row>
    <row r="7860" spans="19:26" x14ac:dyDescent="0.2">
      <c r="S7860" s="58">
        <v>4.4579321821760329</v>
      </c>
      <c r="T7860" s="58">
        <v>8.6234792305685257</v>
      </c>
      <c r="U7860" s="58">
        <v>5.3827559122129367</v>
      </c>
      <c r="V7860" s="58">
        <v>10.567839762691461</v>
      </c>
      <c r="W7860" s="58">
        <v>0.772763453845693</v>
      </c>
      <c r="X7860" s="58">
        <v>0.78125869628903066</v>
      </c>
      <c r="Y7860" s="58">
        <v>0.77421252750212877</v>
      </c>
      <c r="Z7860" s="58">
        <v>0.91959305486472231</v>
      </c>
    </row>
    <row r="7861" spans="19:26" x14ac:dyDescent="0.2">
      <c r="S7861" s="58">
        <v>7.0059579999163102</v>
      </c>
      <c r="T7861" s="58">
        <v>27.070258867758316</v>
      </c>
      <c r="U7861" s="58">
        <v>6.566190145862274</v>
      </c>
      <c r="V7861" s="58">
        <v>28.513577500278998</v>
      </c>
      <c r="W7861" s="58">
        <v>0.78451763499700466</v>
      </c>
      <c r="X7861" s="58">
        <v>0.69067465902829506</v>
      </c>
      <c r="Y7861" s="58">
        <v>0.8283813477410118</v>
      </c>
      <c r="Z7861" s="58">
        <v>0.88581474897983459</v>
      </c>
    </row>
    <row r="7862" spans="19:26" x14ac:dyDescent="0.2">
      <c r="S7862" s="58">
        <v>4.7537032540295385</v>
      </c>
      <c r="T7862" s="58">
        <v>8.7371448685993887</v>
      </c>
      <c r="U7862" s="58">
        <v>5.4020875716835528</v>
      </c>
      <c r="V7862" s="58">
        <v>12.80505652857045</v>
      </c>
      <c r="W7862" s="58">
        <v>0.76703876945264138</v>
      </c>
      <c r="X7862" s="58">
        <v>0.57910164946625253</v>
      </c>
      <c r="Y7862" s="58">
        <v>0.87099402187164332</v>
      </c>
      <c r="Z7862" s="58">
        <v>0.91949453284055394</v>
      </c>
    </row>
    <row r="7863" spans="19:26" x14ac:dyDescent="0.2">
      <c r="S7863" s="58">
        <v>4.2057497123606264</v>
      </c>
      <c r="T7863" s="58">
        <v>7.5360585711855839</v>
      </c>
      <c r="U7863" s="58">
        <v>4.40518210710409</v>
      </c>
      <c r="V7863" s="58">
        <v>7.5464146087913182</v>
      </c>
      <c r="W7863" s="58">
        <v>0.86986890320803356</v>
      </c>
      <c r="X7863" s="58">
        <v>0.59361079465824917</v>
      </c>
      <c r="Y7863" s="58">
        <v>0.86051292799705281</v>
      </c>
      <c r="Z7863" s="58">
        <v>0.91331234792909277</v>
      </c>
    </row>
    <row r="7864" spans="19:26" x14ac:dyDescent="0.2">
      <c r="S7864" s="58">
        <v>4.0466481118206534</v>
      </c>
      <c r="T7864" s="58">
        <v>6.6166488268769674</v>
      </c>
      <c r="U7864" s="58">
        <v>4.5683374697120716</v>
      </c>
      <c r="V7864" s="58">
        <v>7.296661827058756</v>
      </c>
      <c r="W7864" s="58">
        <v>0.7857067303663301</v>
      </c>
      <c r="X7864" s="58">
        <v>0.63256062178491668</v>
      </c>
      <c r="Y7864" s="58">
        <v>0.87434297142761752</v>
      </c>
      <c r="Z7864" s="58">
        <v>0.94021872892252345</v>
      </c>
    </row>
    <row r="7865" spans="19:26" x14ac:dyDescent="0.2">
      <c r="S7865" s="58">
        <v>5.7407955494795759</v>
      </c>
      <c r="T7865" s="58">
        <v>12.31634303406293</v>
      </c>
      <c r="U7865" s="58">
        <v>5.141398050038096</v>
      </c>
      <c r="V7865" s="58">
        <v>12.869005250842113</v>
      </c>
      <c r="W7865" s="58">
        <v>0.73210330975727911</v>
      </c>
      <c r="X7865" s="58">
        <v>0.72494066077599462</v>
      </c>
      <c r="Y7865" s="58">
        <v>0.86832542879800689</v>
      </c>
      <c r="Z7865" s="58">
        <v>0.92179259420073623</v>
      </c>
    </row>
    <row r="7866" spans="19:26" x14ac:dyDescent="0.2">
      <c r="S7866" s="58">
        <v>4.9827547990624925</v>
      </c>
      <c r="T7866" s="58">
        <v>9.8175520256179301</v>
      </c>
      <c r="U7866" s="58">
        <v>5.5424768820939141</v>
      </c>
      <c r="V7866" s="58">
        <v>10.615774259715568</v>
      </c>
      <c r="W7866" s="58">
        <v>0.77555631516637613</v>
      </c>
      <c r="X7866" s="58">
        <v>0.74461146493745822</v>
      </c>
      <c r="Y7866" s="58">
        <v>0.85653651571537659</v>
      </c>
      <c r="Z7866" s="58">
        <v>0.92617896900823304</v>
      </c>
    </row>
    <row r="7867" spans="19:26" x14ac:dyDescent="0.2">
      <c r="S7867" s="58">
        <v>3.9807076221474103</v>
      </c>
      <c r="T7867" s="58">
        <v>6.6670035394266272</v>
      </c>
      <c r="U7867" s="58">
        <v>3.6863488521578911</v>
      </c>
      <c r="V7867" s="58">
        <v>6.3088998129091403</v>
      </c>
      <c r="W7867" s="58">
        <v>0.78624561853003505</v>
      </c>
      <c r="X7867" s="58">
        <v>0.58709395616214433</v>
      </c>
      <c r="Y7867" s="58">
        <v>0.82460430131108087</v>
      </c>
      <c r="Z7867" s="58">
        <v>0.92321745435641012</v>
      </c>
    </row>
    <row r="7868" spans="19:26" x14ac:dyDescent="0.2">
      <c r="S7868" s="58">
        <v>7.7982520581890089</v>
      </c>
      <c r="T7868" s="58">
        <v>28.469456084244339</v>
      </c>
      <c r="U7868" s="58">
        <v>7.6637865685781632</v>
      </c>
      <c r="V7868" s="58">
        <v>27.325461419497056</v>
      </c>
      <c r="W7868" s="58">
        <v>0.73579416847161327</v>
      </c>
      <c r="X7868" s="58">
        <v>0.71813763143339493</v>
      </c>
      <c r="Y7868" s="58">
        <v>0.87610366708207754</v>
      </c>
      <c r="Z7868" s="58">
        <v>0.89193966811083747</v>
      </c>
    </row>
    <row r="7869" spans="19:26" x14ac:dyDescent="0.2">
      <c r="S7869" s="58">
        <v>4.6245316350860115</v>
      </c>
      <c r="T7869" s="58">
        <v>8.7894918452962436</v>
      </c>
      <c r="U7869" s="58">
        <v>4.1399650764073961</v>
      </c>
      <c r="V7869" s="58">
        <v>8.9814225335593303</v>
      </c>
      <c r="W7869" s="58">
        <v>0.76762913822892698</v>
      </c>
      <c r="X7869" s="58">
        <v>0.60043029131929848</v>
      </c>
      <c r="Y7869" s="58">
        <v>0.81525606931274031</v>
      </c>
      <c r="Z7869" s="58">
        <v>0.91225052501398818</v>
      </c>
    </row>
    <row r="7870" spans="19:26" x14ac:dyDescent="0.2">
      <c r="S7870" s="58">
        <v>6.316555985815886</v>
      </c>
      <c r="T7870" s="58">
        <v>15.691910037198417</v>
      </c>
      <c r="U7870" s="58">
        <v>5.549148313873733</v>
      </c>
      <c r="V7870" s="58">
        <v>16.402551747577576</v>
      </c>
      <c r="W7870" s="58">
        <v>0.72346686428528728</v>
      </c>
      <c r="X7870" s="58">
        <v>0.74362643412206186</v>
      </c>
      <c r="Y7870" s="58">
        <v>0.84866367457704661</v>
      </c>
      <c r="Z7870" s="58">
        <v>0.91033560475147501</v>
      </c>
    </row>
    <row r="7871" spans="19:26" x14ac:dyDescent="0.2">
      <c r="S7871" s="58">
        <v>6.5668020121747315</v>
      </c>
      <c r="T7871" s="58">
        <v>22.617599387757725</v>
      </c>
      <c r="U7871" s="58">
        <v>7.048164464827253</v>
      </c>
      <c r="V7871" s="58">
        <v>23.225286413362259</v>
      </c>
      <c r="W7871" s="58">
        <v>0.7985040454999851</v>
      </c>
      <c r="X7871" s="58">
        <v>0.7052290088062525</v>
      </c>
      <c r="Y7871" s="58">
        <v>0.82140475554031567</v>
      </c>
      <c r="Z7871" s="58">
        <v>0.8883001131800391</v>
      </c>
    </row>
    <row r="7872" spans="19:26" x14ac:dyDescent="0.2">
      <c r="S7872" s="58">
        <v>5.7026965707328641</v>
      </c>
      <c r="T7872" s="58">
        <v>14.487076775186257</v>
      </c>
      <c r="U7872" s="58">
        <v>5.9623839810748045</v>
      </c>
      <c r="V7872" s="58">
        <v>13.567725104569522</v>
      </c>
      <c r="W7872" s="58">
        <v>0.79447627015095978</v>
      </c>
      <c r="X7872" s="58">
        <v>0.68519834213436348</v>
      </c>
      <c r="Y7872" s="58">
        <v>0.82292972708167811</v>
      </c>
      <c r="Z7872" s="58">
        <v>0.89849506044020522</v>
      </c>
    </row>
    <row r="7873" spans="19:26" x14ac:dyDescent="0.2">
      <c r="S7873" s="58">
        <v>3.7721839908289647</v>
      </c>
      <c r="T7873" s="58">
        <v>6.244587117903035</v>
      </c>
      <c r="U7873" s="58">
        <v>3.9844565928809299</v>
      </c>
      <c r="V7873" s="58">
        <v>6.3898842443490569</v>
      </c>
      <c r="W7873" s="58">
        <v>0.79771687847760031</v>
      </c>
      <c r="X7873" s="58">
        <v>0.77128017871843213</v>
      </c>
      <c r="Y7873" s="58">
        <v>0.79470274609627323</v>
      </c>
      <c r="Z7873" s="58">
        <v>0.93884132910239226</v>
      </c>
    </row>
    <row r="7874" spans="19:26" x14ac:dyDescent="0.2">
      <c r="S7874" s="58">
        <v>3.5495036398903803</v>
      </c>
      <c r="T7874" s="58">
        <v>5.6579458008530263</v>
      </c>
      <c r="U7874" s="58">
        <v>3.3777684884075474</v>
      </c>
      <c r="V7874" s="58">
        <v>4.9744708288144253</v>
      </c>
      <c r="W7874" s="58">
        <v>0.80111026719115985</v>
      </c>
      <c r="X7874" s="58">
        <v>0.62560928435580998</v>
      </c>
      <c r="Y7874" s="58">
        <v>0.78652396703160277</v>
      </c>
      <c r="Z7874" s="58">
        <v>0.92600082452316412</v>
      </c>
    </row>
    <row r="7875" spans="19:26" x14ac:dyDescent="0.2">
      <c r="S7875" s="58">
        <v>4.1677561602941822</v>
      </c>
      <c r="T7875" s="58">
        <v>6.8303725438668152</v>
      </c>
      <c r="U7875" s="58">
        <v>4.3499265227748678</v>
      </c>
      <c r="V7875" s="58">
        <v>5.2909103556766981</v>
      </c>
      <c r="W7875" s="58">
        <v>0.78024642990461346</v>
      </c>
      <c r="X7875" s="58">
        <v>0.58015936120798772</v>
      </c>
      <c r="Y7875" s="58">
        <v>0.89719469579166855</v>
      </c>
      <c r="Z7875" s="58">
        <v>0.9362942511998813</v>
      </c>
    </row>
    <row r="7876" spans="19:26" x14ac:dyDescent="0.2">
      <c r="S7876" s="58">
        <v>4.0486427469921562</v>
      </c>
      <c r="T7876" s="58">
        <v>7.0762691400230651</v>
      </c>
      <c r="U7876" s="58">
        <v>3.5958969547357551</v>
      </c>
      <c r="V7876" s="58">
        <v>6.3574369203734031</v>
      </c>
      <c r="W7876" s="58">
        <v>0.82133361342542766</v>
      </c>
      <c r="X7876" s="58">
        <v>0.6878444735430097</v>
      </c>
      <c r="Y7876" s="58">
        <v>0.81553319214342912</v>
      </c>
      <c r="Z7876" s="58">
        <v>0.92364358875982056</v>
      </c>
    </row>
    <row r="7877" spans="19:26" x14ac:dyDescent="0.2">
      <c r="S7877" s="58">
        <v>8.9749663203585381</v>
      </c>
      <c r="T7877" s="58">
        <v>395.64346736896044</v>
      </c>
      <c r="U7877" s="58">
        <v>8.7875768731426867</v>
      </c>
      <c r="V7877" s="58">
        <v>1314.4557789698811</v>
      </c>
      <c r="W7877" s="58">
        <v>0.8197424639564268</v>
      </c>
      <c r="X7877" s="58">
        <v>0.70763351002200059</v>
      </c>
      <c r="Y7877" s="58">
        <v>0.84310564083325923</v>
      </c>
      <c r="Z7877" s="58">
        <v>0.87028849679787379</v>
      </c>
    </row>
    <row r="7878" spans="19:26" x14ac:dyDescent="0.2">
      <c r="S7878" s="58">
        <v>3.3828414646776963</v>
      </c>
      <c r="T7878" s="58">
        <v>4.9860897096678913</v>
      </c>
      <c r="U7878" s="58">
        <v>3.6105125891098457</v>
      </c>
      <c r="V7878" s="58">
        <v>5.6299842684772994</v>
      </c>
      <c r="W7878" s="58">
        <v>0.79437778061239672</v>
      </c>
      <c r="X7878" s="58">
        <v>0.56712644718736038</v>
      </c>
      <c r="Y7878" s="58">
        <v>0.8656069023395111</v>
      </c>
      <c r="Z7878" s="58">
        <v>0.94693514503405252</v>
      </c>
    </row>
    <row r="7879" spans="19:26" x14ac:dyDescent="0.2">
      <c r="S7879" s="58">
        <v>2.6339046249111395</v>
      </c>
      <c r="T7879" s="58">
        <v>3.5401224807308562</v>
      </c>
      <c r="U7879" s="58">
        <v>2.3262386441824732</v>
      </c>
      <c r="V7879" s="58">
        <v>3.020531008664344</v>
      </c>
      <c r="W7879" s="58">
        <v>0.8501734569696261</v>
      </c>
      <c r="X7879" s="58">
        <v>0.54070807959659117</v>
      </c>
      <c r="Y7879" s="58">
        <v>0.80795025443947144</v>
      </c>
      <c r="Z7879" s="58">
        <v>0.94142524134830974</v>
      </c>
    </row>
    <row r="7880" spans="19:26" x14ac:dyDescent="0.2">
      <c r="S7880" s="58">
        <v>7.210595882579975</v>
      </c>
      <c r="T7880" s="58">
        <v>33.72818090155765</v>
      </c>
      <c r="U7880" s="58">
        <v>6.8032354771589594</v>
      </c>
      <c r="V7880" s="58">
        <v>32.213372030422242</v>
      </c>
      <c r="W7880" s="58">
        <v>0.78682893049237357</v>
      </c>
      <c r="X7880" s="58">
        <v>0.57921613105916114</v>
      </c>
      <c r="Y7880" s="58">
        <v>0.81028779334447698</v>
      </c>
      <c r="Z7880" s="58">
        <v>0.87909282447701398</v>
      </c>
    </row>
    <row r="7881" spans="19:26" x14ac:dyDescent="0.2">
      <c r="S7881" s="58">
        <v>4.3451263670104199</v>
      </c>
      <c r="T7881" s="58">
        <v>7.9756285772885871</v>
      </c>
      <c r="U7881" s="58">
        <v>4.5252949659706125</v>
      </c>
      <c r="V7881" s="58">
        <v>9.3801673921301951</v>
      </c>
      <c r="W7881" s="58">
        <v>0.7617758578262539</v>
      </c>
      <c r="X7881" s="58">
        <v>0.6912724349452658</v>
      </c>
      <c r="Y7881" s="58">
        <v>0.78836285456952193</v>
      </c>
      <c r="Z7881" s="58">
        <v>0.9209136454899437</v>
      </c>
    </row>
    <row r="7882" spans="19:26" x14ac:dyDescent="0.2">
      <c r="S7882" s="58">
        <v>6.2888904143444311</v>
      </c>
      <c r="T7882" s="58">
        <v>23.335557328171916</v>
      </c>
      <c r="U7882" s="58">
        <v>6.5287164367151247</v>
      </c>
      <c r="V7882" s="58">
        <v>22.529663789778436</v>
      </c>
      <c r="W7882" s="58">
        <v>0.83211257843018327</v>
      </c>
      <c r="X7882" s="58">
        <v>0.67370178379557555</v>
      </c>
      <c r="Y7882" s="58">
        <v>0.79000504767601121</v>
      </c>
      <c r="Z7882" s="58">
        <v>0.88328561824468088</v>
      </c>
    </row>
    <row r="7883" spans="19:26" x14ac:dyDescent="0.2">
      <c r="S7883" s="58">
        <v>5.1570901678400896</v>
      </c>
      <c r="T7883" s="58">
        <v>10.846524802297536</v>
      </c>
      <c r="U7883" s="58">
        <v>5.2660360724585367</v>
      </c>
      <c r="V7883" s="58">
        <v>8.7339557912710557</v>
      </c>
      <c r="W7883" s="58">
        <v>0.76338077646256219</v>
      </c>
      <c r="X7883" s="58">
        <v>0.62173118351161127</v>
      </c>
      <c r="Y7883" s="58">
        <v>0.82521964467037179</v>
      </c>
      <c r="Z7883" s="58">
        <v>0.90756658661667577</v>
      </c>
    </row>
    <row r="7884" spans="19:26" x14ac:dyDescent="0.2">
      <c r="S7884" s="58">
        <v>5.4319885402811003</v>
      </c>
      <c r="T7884" s="58">
        <v>13.441847048382138</v>
      </c>
      <c r="U7884" s="58">
        <v>5.5541675179954186</v>
      </c>
      <c r="V7884" s="58">
        <v>10.679391334782544</v>
      </c>
      <c r="W7884" s="58">
        <v>0.79822225145602299</v>
      </c>
      <c r="X7884" s="58">
        <v>0.67276259944677197</v>
      </c>
      <c r="Y7884" s="58">
        <v>0.799389147437507</v>
      </c>
      <c r="Z7884" s="58">
        <v>0.89705233487677982</v>
      </c>
    </row>
    <row r="7885" spans="19:26" x14ac:dyDescent="0.2">
      <c r="S7885" s="58">
        <v>4.3886426478863214</v>
      </c>
      <c r="T7885" s="58">
        <v>7.5966723445067981</v>
      </c>
      <c r="U7885" s="58">
        <v>3.8434985232564287</v>
      </c>
      <c r="V7885" s="58">
        <v>7.4467083902756883</v>
      </c>
      <c r="W7885" s="58">
        <v>0.72594876678709597</v>
      </c>
      <c r="X7885" s="58">
        <v>0.73176248013021472</v>
      </c>
      <c r="Y7885" s="58">
        <v>0.82304003152253813</v>
      </c>
      <c r="Z7885" s="58">
        <v>0.94460881961309462</v>
      </c>
    </row>
    <row r="7886" spans="19:26" x14ac:dyDescent="0.2">
      <c r="S7886" s="58">
        <v>7.0911815765145505</v>
      </c>
      <c r="T7886" s="58">
        <v>21.695602542521915</v>
      </c>
      <c r="U7886" s="58">
        <v>7.505318337379288</v>
      </c>
      <c r="V7886" s="58">
        <v>27.68085821231687</v>
      </c>
      <c r="W7886" s="58">
        <v>0.69524460291888146</v>
      </c>
      <c r="X7886" s="58">
        <v>0.75148937170160934</v>
      </c>
      <c r="Y7886" s="58">
        <v>0.81844173375630724</v>
      </c>
      <c r="Z7886" s="58">
        <v>0.89927183397505228</v>
      </c>
    </row>
    <row r="7887" spans="19:26" x14ac:dyDescent="0.2">
      <c r="S7887" s="58">
        <v>6.1954447178178222</v>
      </c>
      <c r="T7887" s="58">
        <v>15.407971756332143</v>
      </c>
      <c r="U7887" s="58">
        <v>6.7386264328498493</v>
      </c>
      <c r="V7887" s="58">
        <v>16.388927699818279</v>
      </c>
      <c r="W7887" s="58">
        <v>0.73175617753084687</v>
      </c>
      <c r="X7887" s="58">
        <v>0.75612680674568944</v>
      </c>
      <c r="Y7887" s="58">
        <v>0.8423913512560719</v>
      </c>
      <c r="Z7887" s="58">
        <v>0.90982551498132036</v>
      </c>
    </row>
    <row r="7888" spans="19:26" x14ac:dyDescent="0.2">
      <c r="S7888" s="58">
        <v>4.6339395750798058</v>
      </c>
      <c r="T7888" s="58">
        <v>8.424511502743286</v>
      </c>
      <c r="U7888" s="58">
        <v>4.4734065439225184</v>
      </c>
      <c r="V7888" s="58">
        <v>8.8891758891097616</v>
      </c>
      <c r="W7888" s="58">
        <v>0.79661413201819564</v>
      </c>
      <c r="X7888" s="58">
        <v>0.70625368180658088</v>
      </c>
      <c r="Y7888" s="58">
        <v>0.88649099688774047</v>
      </c>
      <c r="Z7888" s="58">
        <v>0.93354233263604613</v>
      </c>
    </row>
    <row r="7889" spans="19:26" x14ac:dyDescent="0.2">
      <c r="S7889" s="58">
        <v>4.2772991447782216</v>
      </c>
      <c r="T7889" s="58">
        <v>7.5534614162095988</v>
      </c>
      <c r="U7889" s="58">
        <v>4.2591954116825708</v>
      </c>
      <c r="V7889" s="58">
        <v>7.9311767976156267</v>
      </c>
      <c r="W7889" s="58">
        <v>0.75205173464397279</v>
      </c>
      <c r="X7889" s="58">
        <v>0.77678084344191001</v>
      </c>
      <c r="Y7889" s="58">
        <v>0.80371144125748151</v>
      </c>
      <c r="Z7889" s="58">
        <v>0.93841000717288636</v>
      </c>
    </row>
    <row r="7890" spans="19:26" x14ac:dyDescent="0.2">
      <c r="S7890" s="58">
        <v>4.3820312081799617</v>
      </c>
      <c r="T7890" s="58">
        <v>7.8478478043641946</v>
      </c>
      <c r="U7890" s="58">
        <v>4.5374625541293989</v>
      </c>
      <c r="V7890" s="58">
        <v>7.5505329100770169</v>
      </c>
      <c r="W7890" s="58">
        <v>0.83028769682206116</v>
      </c>
      <c r="X7890" s="58">
        <v>0.75625108181876544</v>
      </c>
      <c r="Y7890" s="58">
        <v>0.87574204892784324</v>
      </c>
      <c r="Z7890" s="58">
        <v>0.93549044314140717</v>
      </c>
    </row>
    <row r="7891" spans="19:26" x14ac:dyDescent="0.2">
      <c r="S7891" s="58">
        <v>3.6172543546894986</v>
      </c>
      <c r="T7891" s="58">
        <v>5.802219602066315</v>
      </c>
      <c r="U7891" s="58">
        <v>3.5144837989045188</v>
      </c>
      <c r="V7891" s="58">
        <v>6.2481979551671403</v>
      </c>
      <c r="W7891" s="58">
        <v>0.86894508514146684</v>
      </c>
      <c r="X7891" s="58">
        <v>0.62158279190778465</v>
      </c>
      <c r="Y7891" s="58">
        <v>0.84314756922058864</v>
      </c>
      <c r="Z7891" s="58">
        <v>0.92663767943526065</v>
      </c>
    </row>
    <row r="7892" spans="19:26" x14ac:dyDescent="0.2">
      <c r="S7892" s="58">
        <v>6.9704467653328566</v>
      </c>
      <c r="T7892" s="58">
        <v>25.509682695362713</v>
      </c>
      <c r="U7892" s="58">
        <v>6.399172312168476</v>
      </c>
      <c r="V7892" s="58">
        <v>22.06921540475409</v>
      </c>
      <c r="W7892" s="58">
        <v>0.79258052377932886</v>
      </c>
      <c r="X7892" s="58">
        <v>0.63888123088407434</v>
      </c>
      <c r="Y7892" s="58">
        <v>0.84541337269854377</v>
      </c>
      <c r="Z7892" s="58">
        <v>0.885802805042885</v>
      </c>
    </row>
    <row r="7893" spans="19:26" x14ac:dyDescent="0.2">
      <c r="S7893" s="58">
        <v>4.0599876633906975</v>
      </c>
      <c r="T7893" s="58">
        <v>6.8121872870632973</v>
      </c>
      <c r="U7893" s="58">
        <v>4.3847390751719013</v>
      </c>
      <c r="V7893" s="58">
        <v>7.386827605376145</v>
      </c>
      <c r="W7893" s="58">
        <v>0.72695574424561704</v>
      </c>
      <c r="X7893" s="58">
        <v>0.67122575203894086</v>
      </c>
      <c r="Y7893" s="58">
        <v>0.79208244169608677</v>
      </c>
      <c r="Z7893" s="58">
        <v>0.9358432045165227</v>
      </c>
    </row>
    <row r="7894" spans="19:26" x14ac:dyDescent="0.2">
      <c r="S7894" s="58">
        <v>4.4907393306166208</v>
      </c>
      <c r="T7894" s="58">
        <v>8.5286526201995283</v>
      </c>
      <c r="U7894" s="58">
        <v>3.9529906904589414</v>
      </c>
      <c r="V7894" s="58">
        <v>9.3596475929095533</v>
      </c>
      <c r="W7894" s="58">
        <v>0.77733233691232018</v>
      </c>
      <c r="X7894" s="58">
        <v>0.81150488744286009</v>
      </c>
      <c r="Y7894" s="58">
        <v>0.79825629409499665</v>
      </c>
      <c r="Z7894" s="58">
        <v>0.92756445475154681</v>
      </c>
    </row>
    <row r="7895" spans="19:26" x14ac:dyDescent="0.2">
      <c r="S7895" s="58">
        <v>5.9371966646141994</v>
      </c>
      <c r="T7895" s="58">
        <v>13.821445435309855</v>
      </c>
      <c r="U7895" s="58">
        <v>6.0782303984684143</v>
      </c>
      <c r="V7895" s="58">
        <v>13.479656381723018</v>
      </c>
      <c r="W7895" s="58">
        <v>0.7478319120681054</v>
      </c>
      <c r="X7895" s="58">
        <v>0.73871007796028842</v>
      </c>
      <c r="Y7895" s="58">
        <v>0.86062685551184837</v>
      </c>
      <c r="Z7895" s="58">
        <v>0.91353932980570807</v>
      </c>
    </row>
    <row r="7896" spans="19:26" x14ac:dyDescent="0.2">
      <c r="S7896" s="58">
        <v>5.5931631941996898</v>
      </c>
      <c r="T7896" s="58">
        <v>12.776732675681437</v>
      </c>
      <c r="U7896" s="58">
        <v>5.5564380374715245</v>
      </c>
      <c r="V7896" s="58">
        <v>14.135775516788955</v>
      </c>
      <c r="W7896" s="58">
        <v>0.75009721379927674</v>
      </c>
      <c r="X7896" s="58">
        <v>0.6275522669554402</v>
      </c>
      <c r="Y7896" s="58">
        <v>0.82672495253798151</v>
      </c>
      <c r="Z7896" s="58">
        <v>0.90377979966764332</v>
      </c>
    </row>
    <row r="7897" spans="19:26" x14ac:dyDescent="0.2">
      <c r="S7897" s="58">
        <v>4.5705509951856387</v>
      </c>
      <c r="T7897" s="58">
        <v>8.2694516989383793</v>
      </c>
      <c r="U7897" s="58">
        <v>4.9321161047118363</v>
      </c>
      <c r="V7897" s="58">
        <v>10.33827653696224</v>
      </c>
      <c r="W7897" s="58">
        <v>0.78824576237290445</v>
      </c>
      <c r="X7897" s="58">
        <v>0.66947610022080717</v>
      </c>
      <c r="Y7897" s="58">
        <v>0.87037733485000679</v>
      </c>
      <c r="Z7897" s="58">
        <v>0.92899692609962981</v>
      </c>
    </row>
    <row r="7898" spans="19:26" x14ac:dyDescent="0.2">
      <c r="S7898" s="58">
        <v>6.1304362968055335</v>
      </c>
      <c r="T7898" s="58">
        <v>19.645339335518038</v>
      </c>
      <c r="U7898" s="58">
        <v>6.817162972056928</v>
      </c>
      <c r="V7898" s="58">
        <v>17.486059327738641</v>
      </c>
      <c r="W7898" s="58">
        <v>0.78823613646499524</v>
      </c>
      <c r="X7898" s="58">
        <v>0.60591723927447794</v>
      </c>
      <c r="Y7898" s="58">
        <v>0.78438371540504337</v>
      </c>
      <c r="Z7898" s="58">
        <v>0.88532331966706734</v>
      </c>
    </row>
    <row r="7899" spans="19:26" x14ac:dyDescent="0.2">
      <c r="S7899" s="58">
        <v>3.8604414136808471</v>
      </c>
      <c r="T7899" s="58">
        <v>6.3860659796325185</v>
      </c>
      <c r="U7899" s="58">
        <v>3.7481279644850161</v>
      </c>
      <c r="V7899" s="58">
        <v>5.4437526352659189</v>
      </c>
      <c r="W7899" s="58">
        <v>0.81678539852651622</v>
      </c>
      <c r="X7899" s="58">
        <v>0.68884011251227095</v>
      </c>
      <c r="Y7899" s="58">
        <v>0.8330747885005938</v>
      </c>
      <c r="Z7899" s="58">
        <v>0.93450098102462642</v>
      </c>
    </row>
    <row r="7900" spans="19:26" x14ac:dyDescent="0.2">
      <c r="S7900" s="58">
        <v>5.0272831479345816</v>
      </c>
      <c r="T7900" s="58">
        <v>10.497523097488926</v>
      </c>
      <c r="U7900" s="58">
        <v>5.3966036475917241</v>
      </c>
      <c r="V7900" s="58">
        <v>13.655648106195034</v>
      </c>
      <c r="W7900" s="58">
        <v>0.82719067433865257</v>
      </c>
      <c r="X7900" s="58">
        <v>0.73366216498856873</v>
      </c>
      <c r="Y7900" s="58">
        <v>0.8604699681162058</v>
      </c>
      <c r="Z7900" s="58">
        <v>0.91505205520385768</v>
      </c>
    </row>
    <row r="7901" spans="19:26" x14ac:dyDescent="0.2">
      <c r="S7901" s="58">
        <v>4.4254851417298031</v>
      </c>
      <c r="T7901" s="58">
        <v>8.1320695140208752</v>
      </c>
      <c r="U7901" s="58">
        <v>4.4237469794483149</v>
      </c>
      <c r="V7901" s="58">
        <v>8.2001899150602409</v>
      </c>
      <c r="W7901" s="58">
        <v>0.85929885874681644</v>
      </c>
      <c r="X7901" s="58">
        <v>0.72010180725762341</v>
      </c>
      <c r="Y7901" s="58">
        <v>0.87907485363712567</v>
      </c>
      <c r="Z7901" s="58">
        <v>0.92583351470201969</v>
      </c>
    </row>
    <row r="7902" spans="19:26" x14ac:dyDescent="0.2">
      <c r="S7902" s="58">
        <v>4.4133539494367433</v>
      </c>
      <c r="T7902" s="58">
        <v>7.6307382903381882</v>
      </c>
      <c r="U7902" s="58">
        <v>3.8077695781087431</v>
      </c>
      <c r="V7902" s="58">
        <v>7.0089244594445317</v>
      </c>
      <c r="W7902" s="58">
        <v>0.73294300468126272</v>
      </c>
      <c r="X7902" s="58">
        <v>0.6405794165235541</v>
      </c>
      <c r="Y7902" s="58">
        <v>0.83581888634703838</v>
      </c>
      <c r="Z7902" s="58">
        <v>0.93429291766870703</v>
      </c>
    </row>
    <row r="7903" spans="19:26" x14ac:dyDescent="0.2">
      <c r="S7903" s="58">
        <v>3.7173304149384512</v>
      </c>
      <c r="T7903" s="58">
        <v>5.87765154481328</v>
      </c>
      <c r="U7903" s="58">
        <v>3.787479894196033</v>
      </c>
      <c r="V7903" s="58">
        <v>5.8301057508378467</v>
      </c>
      <c r="W7903" s="58">
        <v>0.77464073527266331</v>
      </c>
      <c r="X7903" s="58">
        <v>0.71993943054326703</v>
      </c>
      <c r="Y7903" s="58">
        <v>0.82646195808107725</v>
      </c>
      <c r="Z7903" s="58">
        <v>0.95167768257813723</v>
      </c>
    </row>
    <row r="7904" spans="19:26" x14ac:dyDescent="0.2">
      <c r="S7904" s="58">
        <v>5.9073282534066669</v>
      </c>
      <c r="T7904" s="58">
        <v>13.325441027207445</v>
      </c>
      <c r="U7904" s="58">
        <v>5.7579562722559761</v>
      </c>
      <c r="V7904" s="58">
        <v>10.641796403547675</v>
      </c>
      <c r="W7904" s="58">
        <v>0.71699641920561408</v>
      </c>
      <c r="X7904" s="58">
        <v>0.64039203441962911</v>
      </c>
      <c r="Y7904" s="58">
        <v>0.84295932164777421</v>
      </c>
      <c r="Z7904" s="58">
        <v>0.90963659417058129</v>
      </c>
    </row>
    <row r="7905" spans="19:26" x14ac:dyDescent="0.2">
      <c r="S7905" s="58">
        <v>6.9940545720879994</v>
      </c>
      <c r="T7905" s="58">
        <v>26.564095708159684</v>
      </c>
      <c r="U7905" s="58">
        <v>7.1327173930480674</v>
      </c>
      <c r="V7905" s="58">
        <v>30.234022895626389</v>
      </c>
      <c r="W7905" s="58">
        <v>0.71390453021605438</v>
      </c>
      <c r="X7905" s="58">
        <v>0.77505003351454971</v>
      </c>
      <c r="Y7905" s="58">
        <v>0.77395753117306021</v>
      </c>
      <c r="Z7905" s="58">
        <v>0.88890632206924447</v>
      </c>
    </row>
    <row r="7906" spans="19:26" x14ac:dyDescent="0.2">
      <c r="S7906" s="58">
        <v>6.3433145580406327</v>
      </c>
      <c r="T7906" s="58">
        <v>16.363836671469709</v>
      </c>
      <c r="U7906" s="58">
        <v>6.7501796261630709</v>
      </c>
      <c r="V7906" s="58">
        <v>14.017071123814375</v>
      </c>
      <c r="W7906" s="58">
        <v>0.70430446454802387</v>
      </c>
      <c r="X7906" s="58">
        <v>0.70873939839062883</v>
      </c>
      <c r="Y7906" s="58">
        <v>0.81524654727398027</v>
      </c>
      <c r="Z7906" s="58">
        <v>0.90459806334954385</v>
      </c>
    </row>
    <row r="7907" spans="19:26" x14ac:dyDescent="0.2">
      <c r="S7907" s="58">
        <v>6.3272930113791244</v>
      </c>
      <c r="T7907" s="58">
        <v>19.041902479742163</v>
      </c>
      <c r="U7907" s="58">
        <v>7.1177548245191424</v>
      </c>
      <c r="V7907" s="58">
        <v>24.024193234469941</v>
      </c>
      <c r="W7907" s="58">
        <v>0.76532019081600844</v>
      </c>
      <c r="X7907" s="58">
        <v>0.59672295788508944</v>
      </c>
      <c r="Y7907" s="58">
        <v>0.81076360229160027</v>
      </c>
      <c r="Z7907" s="58">
        <v>0.88869644929950231</v>
      </c>
    </row>
    <row r="7908" spans="19:26" x14ac:dyDescent="0.2">
      <c r="S7908" s="58">
        <v>7.1636917275238314</v>
      </c>
      <c r="T7908" s="58">
        <v>34.783328651132088</v>
      </c>
      <c r="U7908" s="58">
        <v>6.5332548420612522</v>
      </c>
      <c r="V7908" s="58">
        <v>28.264202525077387</v>
      </c>
      <c r="W7908" s="58">
        <v>0.85508940958898128</v>
      </c>
      <c r="X7908" s="58">
        <v>0.75000771350475626</v>
      </c>
      <c r="Y7908" s="58">
        <v>0.84770870049415892</v>
      </c>
      <c r="Z7908" s="58">
        <v>0.88186983673845665</v>
      </c>
    </row>
    <row r="7909" spans="19:26" x14ac:dyDescent="0.2">
      <c r="S7909" s="58">
        <v>4.8750020082066401</v>
      </c>
      <c r="T7909" s="58">
        <v>9.9002264419398855</v>
      </c>
      <c r="U7909" s="58">
        <v>5.052678760931208</v>
      </c>
      <c r="V7909" s="58">
        <v>10.294903493786352</v>
      </c>
      <c r="W7909" s="58">
        <v>0.79713321682783811</v>
      </c>
      <c r="X7909" s="58">
        <v>0.62234315373129845</v>
      </c>
      <c r="Y7909" s="58">
        <v>0.83038177467983698</v>
      </c>
      <c r="Z7909" s="58">
        <v>0.90798021249781802</v>
      </c>
    </row>
    <row r="7910" spans="19:26" x14ac:dyDescent="0.2">
      <c r="S7910" s="58">
        <v>4.7939180559815142</v>
      </c>
      <c r="T7910" s="58">
        <v>8.7914559194173219</v>
      </c>
      <c r="U7910" s="58">
        <v>5.2697959628494164</v>
      </c>
      <c r="V7910" s="58">
        <v>11.778652148572952</v>
      </c>
      <c r="W7910" s="58">
        <v>0.73370601047768269</v>
      </c>
      <c r="X7910" s="58">
        <v>0.67495339528181542</v>
      </c>
      <c r="Y7910" s="58">
        <v>0.84749494809468306</v>
      </c>
      <c r="Z7910" s="58">
        <v>0.93184958242434346</v>
      </c>
    </row>
    <row r="7911" spans="19:26" x14ac:dyDescent="0.2">
      <c r="S7911" s="58">
        <v>5.2288555511239432</v>
      </c>
      <c r="T7911" s="58">
        <v>12.265796884644715</v>
      </c>
      <c r="U7911" s="58">
        <v>4.6800082133735241</v>
      </c>
      <c r="V7911" s="58">
        <v>12.073046948398844</v>
      </c>
      <c r="W7911" s="58">
        <v>0.83872979271533876</v>
      </c>
      <c r="X7911" s="58">
        <v>0.72237478052787885</v>
      </c>
      <c r="Y7911" s="58">
        <v>0.82412430098931033</v>
      </c>
      <c r="Z7911" s="58">
        <v>0.90212153175117615</v>
      </c>
    </row>
    <row r="7912" spans="19:26" x14ac:dyDescent="0.2">
      <c r="S7912" s="58">
        <v>4.1253898056765559</v>
      </c>
      <c r="T7912" s="58">
        <v>7.0489962275339311</v>
      </c>
      <c r="U7912" s="58">
        <v>3.979506014552872</v>
      </c>
      <c r="V7912" s="58">
        <v>7.5852427831662501</v>
      </c>
      <c r="W7912" s="58">
        <v>0.7411324724612901</v>
      </c>
      <c r="X7912" s="58">
        <v>0.7750385893752908</v>
      </c>
      <c r="Y7912" s="58">
        <v>0.79778955012772967</v>
      </c>
      <c r="Z7912" s="58">
        <v>0.94406598919823104</v>
      </c>
    </row>
    <row r="7913" spans="19:26" x14ac:dyDescent="0.2">
      <c r="S7913" s="58">
        <v>5.2186291407628751</v>
      </c>
      <c r="T7913" s="58">
        <v>10.959130087022084</v>
      </c>
      <c r="U7913" s="58">
        <v>5.0070342479482912</v>
      </c>
      <c r="V7913" s="58">
        <v>9.130237009333154</v>
      </c>
      <c r="W7913" s="58">
        <v>0.75426216741262231</v>
      </c>
      <c r="X7913" s="58">
        <v>0.74866838778840827</v>
      </c>
      <c r="Y7913" s="58">
        <v>0.82799312775331457</v>
      </c>
      <c r="Z7913" s="58">
        <v>0.91891471972971206</v>
      </c>
    </row>
    <row r="7914" spans="19:26" x14ac:dyDescent="0.2">
      <c r="S7914" s="58">
        <v>7.2541516151049947</v>
      </c>
      <c r="T7914" s="58">
        <v>26.284484529693831</v>
      </c>
      <c r="U7914" s="58">
        <v>6.7752030088012312</v>
      </c>
      <c r="V7914" s="58">
        <v>22.804453473404923</v>
      </c>
      <c r="W7914" s="58">
        <v>0.78027640955325506</v>
      </c>
      <c r="X7914" s="58">
        <v>0.70143317687387974</v>
      </c>
      <c r="Y7914" s="58">
        <v>0.86859201969360056</v>
      </c>
      <c r="Z7914" s="58">
        <v>0.88946604873146695</v>
      </c>
    </row>
    <row r="7915" spans="19:26" x14ac:dyDescent="0.2">
      <c r="S7915" s="58">
        <v>4.9587597368743284</v>
      </c>
      <c r="T7915" s="58">
        <v>10.042537164560859</v>
      </c>
      <c r="U7915" s="58">
        <v>4.8054445158334715</v>
      </c>
      <c r="V7915" s="58">
        <v>8.1563114995279822</v>
      </c>
      <c r="W7915" s="58">
        <v>0.77149095756121056</v>
      </c>
      <c r="X7915" s="58">
        <v>0.76986657120237623</v>
      </c>
      <c r="Y7915" s="58">
        <v>0.826639425600324</v>
      </c>
      <c r="Z7915" s="58">
        <v>0.92209145147587912</v>
      </c>
    </row>
    <row r="7916" spans="19:26" x14ac:dyDescent="0.2">
      <c r="S7916" s="58">
        <v>6.6726421717364586</v>
      </c>
      <c r="T7916" s="58">
        <v>26.523175390785696</v>
      </c>
      <c r="U7916" s="58">
        <v>7.3677896798140656</v>
      </c>
      <c r="V7916" s="58">
        <v>31.195080153433583</v>
      </c>
      <c r="W7916" s="58">
        <v>0.85777228935714478</v>
      </c>
      <c r="X7916" s="58">
        <v>0.59625949768156994</v>
      </c>
      <c r="Y7916" s="58">
        <v>0.83646623922951857</v>
      </c>
      <c r="Z7916" s="58">
        <v>0.88113006803499905</v>
      </c>
    </row>
    <row r="7917" spans="19:26" x14ac:dyDescent="0.2">
      <c r="S7917" s="58">
        <v>5.2343622293048959</v>
      </c>
      <c r="T7917" s="58">
        <v>10.059116844686251</v>
      </c>
      <c r="U7917" s="58">
        <v>5.1673625451561023</v>
      </c>
      <c r="V7917" s="58">
        <v>9.203550409967157</v>
      </c>
      <c r="W7917" s="58">
        <v>0.6997660341521762</v>
      </c>
      <c r="X7917" s="58">
        <v>0.72747191620908425</v>
      </c>
      <c r="Y7917" s="58">
        <v>0.84116798746804611</v>
      </c>
      <c r="Z7917" s="58">
        <v>0.93576613379256568</v>
      </c>
    </row>
    <row r="7918" spans="19:26" x14ac:dyDescent="0.2">
      <c r="S7918" s="58">
        <v>6.757981682071776</v>
      </c>
      <c r="T7918" s="58">
        <v>25.187892445788524</v>
      </c>
      <c r="U7918" s="58">
        <v>6.9308693865190438</v>
      </c>
      <c r="V7918" s="58">
        <v>21.765710959531297</v>
      </c>
      <c r="W7918" s="58">
        <v>0.76684042266437513</v>
      </c>
      <c r="X7918" s="58">
        <v>0.72548528834387949</v>
      </c>
      <c r="Y7918" s="58">
        <v>0.79748449576453528</v>
      </c>
      <c r="Z7918" s="58">
        <v>0.88694875705065412</v>
      </c>
    </row>
    <row r="7919" spans="19:26" x14ac:dyDescent="0.2">
      <c r="S7919" s="58">
        <v>5.607213031974382</v>
      </c>
      <c r="T7919" s="58">
        <v>13.73599845450126</v>
      </c>
      <c r="U7919" s="58">
        <v>5.6806695206979647</v>
      </c>
      <c r="V7919" s="58">
        <v>13.462204272126845</v>
      </c>
      <c r="W7919" s="58">
        <v>0.80307833561084385</v>
      </c>
      <c r="X7919" s="58">
        <v>0.72483715426895323</v>
      </c>
      <c r="Y7919" s="58">
        <v>0.83426558601749901</v>
      </c>
      <c r="Z7919" s="58">
        <v>0.90288303263710024</v>
      </c>
    </row>
    <row r="7920" spans="19:26" x14ac:dyDescent="0.2">
      <c r="S7920" s="58">
        <v>4.4790960851130741</v>
      </c>
      <c r="T7920" s="58">
        <v>7.9270949414086056</v>
      </c>
      <c r="U7920" s="58">
        <v>3.779701476058932</v>
      </c>
      <c r="V7920" s="58">
        <v>6.8075835151945201</v>
      </c>
      <c r="W7920" s="58">
        <v>0.7641560606278629</v>
      </c>
      <c r="X7920" s="58">
        <v>0.68535414060658484</v>
      </c>
      <c r="Y7920" s="58">
        <v>0.85321800517464119</v>
      </c>
      <c r="Z7920" s="58">
        <v>0.93450919545833599</v>
      </c>
    </row>
    <row r="7921" spans="19:26" x14ac:dyDescent="0.2">
      <c r="S7921" s="58">
        <v>4.8180587166246642</v>
      </c>
      <c r="T7921" s="58">
        <v>8.9920636911541791</v>
      </c>
      <c r="U7921" s="58">
        <v>5.410912870275264</v>
      </c>
      <c r="V7921" s="58">
        <v>9.9416307416663674</v>
      </c>
      <c r="W7921" s="58">
        <v>0.79043090833719298</v>
      </c>
      <c r="X7921" s="58">
        <v>0.60349942793302203</v>
      </c>
      <c r="Y7921" s="58">
        <v>0.89067184465482441</v>
      </c>
      <c r="Z7921" s="58">
        <v>0.92023208991023109</v>
      </c>
    </row>
    <row r="7922" spans="19:26" x14ac:dyDescent="0.2">
      <c r="S7922" s="58">
        <v>5.7243485481000613</v>
      </c>
      <c r="T7922" s="58">
        <v>13.467804390433695</v>
      </c>
      <c r="U7922" s="58">
        <v>6.1893211373205359</v>
      </c>
      <c r="V7922" s="58">
        <v>14.670920059765351</v>
      </c>
      <c r="W7922" s="58">
        <v>0.77817256423189152</v>
      </c>
      <c r="X7922" s="58">
        <v>0.56978520722291459</v>
      </c>
      <c r="Y7922" s="58">
        <v>0.85349082934109521</v>
      </c>
      <c r="Z7922" s="58">
        <v>0.89835826109641204</v>
      </c>
    </row>
    <row r="7923" spans="19:26" x14ac:dyDescent="0.2">
      <c r="S7923" s="58">
        <v>6.0512471222559201</v>
      </c>
      <c r="T7923" s="58">
        <v>14.322084485353516</v>
      </c>
      <c r="U7923" s="58">
        <v>5.7917020383432609</v>
      </c>
      <c r="V7923" s="58">
        <v>13.620894386720478</v>
      </c>
      <c r="W7923" s="58">
        <v>0.67826184212288576</v>
      </c>
      <c r="X7923" s="58">
        <v>0.70931848026328148</v>
      </c>
      <c r="Y7923" s="58">
        <v>0.79486885510174854</v>
      </c>
      <c r="Z7923" s="58">
        <v>0.91068477117625091</v>
      </c>
    </row>
    <row r="7924" spans="19:26" x14ac:dyDescent="0.2">
      <c r="S7924" s="58">
        <v>4.915785043019782</v>
      </c>
      <c r="T7924" s="58">
        <v>9.765691237871156</v>
      </c>
      <c r="U7924" s="58">
        <v>4.3342508386565042</v>
      </c>
      <c r="V7924" s="58">
        <v>10.73053331354496</v>
      </c>
      <c r="W7924" s="58">
        <v>0.80108289390188203</v>
      </c>
      <c r="X7924" s="58">
        <v>0.77822735642060947</v>
      </c>
      <c r="Y7924" s="58">
        <v>0.85950719167371115</v>
      </c>
      <c r="Z7924" s="58">
        <v>0.9258406569344555</v>
      </c>
    </row>
    <row r="7925" spans="19:26" x14ac:dyDescent="0.2">
      <c r="S7925" s="58">
        <v>4.0841239244797114</v>
      </c>
      <c r="T7925" s="58">
        <v>6.9033637536165084</v>
      </c>
      <c r="U7925" s="58">
        <v>3.6479910140400587</v>
      </c>
      <c r="V7925" s="58">
        <v>7.0368083695611281</v>
      </c>
      <c r="W7925" s="58">
        <v>0.80033791918615094</v>
      </c>
      <c r="X7925" s="58">
        <v>0.712120658581746</v>
      </c>
      <c r="Y7925" s="58">
        <v>0.85002746441064736</v>
      </c>
      <c r="Z7925" s="58">
        <v>0.93905717803814137</v>
      </c>
    </row>
    <row r="7926" spans="19:26" x14ac:dyDescent="0.2">
      <c r="S7926" s="58">
        <v>4.3369448103820591</v>
      </c>
      <c r="T7926" s="58">
        <v>7.810725003172152</v>
      </c>
      <c r="U7926" s="58">
        <v>3.8621148511834664</v>
      </c>
      <c r="V7926" s="58">
        <v>6.5854821169428419</v>
      </c>
      <c r="W7926" s="58">
        <v>0.75026692121759031</v>
      </c>
      <c r="X7926" s="58">
        <v>0.66355636466280332</v>
      </c>
      <c r="Y7926" s="58">
        <v>0.79516298135091834</v>
      </c>
      <c r="Z7926" s="58">
        <v>0.92280533541393694</v>
      </c>
    </row>
    <row r="7927" spans="19:26" x14ac:dyDescent="0.2">
      <c r="S7927" s="58">
        <v>4.2115731637341343</v>
      </c>
      <c r="T7927" s="58">
        <v>7.2086231961944316</v>
      </c>
      <c r="U7927" s="58">
        <v>4.5523964420162342</v>
      </c>
      <c r="V7927" s="58">
        <v>7.9558429622370914</v>
      </c>
      <c r="W7927" s="58">
        <v>0.7939504634415796</v>
      </c>
      <c r="X7927" s="58">
        <v>0.6075481786510718</v>
      </c>
      <c r="Y7927" s="58">
        <v>0.85986528180837751</v>
      </c>
      <c r="Z7927" s="58">
        <v>0.92692585697936714</v>
      </c>
    </row>
    <row r="7928" spans="19:26" x14ac:dyDescent="0.2">
      <c r="S7928" s="58">
        <v>3.1804113748477225</v>
      </c>
      <c r="T7928" s="58">
        <v>4.7607009717624988</v>
      </c>
      <c r="U7928" s="58">
        <v>3.3122256621717123</v>
      </c>
      <c r="V7928" s="58">
        <v>4.6520763849213056</v>
      </c>
      <c r="W7928" s="58">
        <v>0.83915747297327026</v>
      </c>
      <c r="X7928" s="58">
        <v>0.71599601905127852</v>
      </c>
      <c r="Y7928" s="58">
        <v>0.7915508087352775</v>
      </c>
      <c r="Z7928" s="58">
        <v>0.9429085653337258</v>
      </c>
    </row>
    <row r="7929" spans="19:26" x14ac:dyDescent="0.2">
      <c r="S7929" s="58">
        <v>4.2487507092876156</v>
      </c>
      <c r="T7929" s="58">
        <v>7.1399738440677831</v>
      </c>
      <c r="U7929" s="58">
        <v>3.9992792663646743</v>
      </c>
      <c r="V7929" s="58">
        <v>6.9921668908121077</v>
      </c>
      <c r="W7929" s="58">
        <v>0.79124111635115801</v>
      </c>
      <c r="X7929" s="58">
        <v>0.60442920253430754</v>
      </c>
      <c r="Y7929" s="58">
        <v>0.8915205552516221</v>
      </c>
      <c r="Z7929" s="58">
        <v>0.93361627842607908</v>
      </c>
    </row>
    <row r="7930" spans="19:26" x14ac:dyDescent="0.2">
      <c r="S7930" s="58">
        <v>3.505599919439331</v>
      </c>
      <c r="T7930" s="58">
        <v>5.3182574500564552</v>
      </c>
      <c r="U7930" s="58">
        <v>3.4053171656582308</v>
      </c>
      <c r="V7930" s="58">
        <v>4.9485017172310517</v>
      </c>
      <c r="W7930" s="58">
        <v>0.78732540142533436</v>
      </c>
      <c r="X7930" s="58">
        <v>0.64496399044691433</v>
      </c>
      <c r="Y7930" s="58">
        <v>0.84331089376610779</v>
      </c>
      <c r="Z7930" s="58">
        <v>0.9505598392620499</v>
      </c>
    </row>
    <row r="7931" spans="19:26" x14ac:dyDescent="0.2">
      <c r="S7931" s="58">
        <v>6.4506487986882499</v>
      </c>
      <c r="T7931" s="58">
        <v>14.886157701854815</v>
      </c>
      <c r="U7931" s="58">
        <v>5.1327862540652296</v>
      </c>
      <c r="V7931" s="58">
        <v>13.119514993932984</v>
      </c>
      <c r="W7931" s="58">
        <v>0.70338244817332529</v>
      </c>
      <c r="X7931" s="58">
        <v>0.57941620037566843</v>
      </c>
      <c r="Y7931" s="58">
        <v>0.87971370400308913</v>
      </c>
      <c r="Z7931" s="58">
        <v>0.90702445632314166</v>
      </c>
    </row>
    <row r="7932" spans="19:26" x14ac:dyDescent="0.2">
      <c r="S7932" s="58">
        <v>4.2702456772622126</v>
      </c>
      <c r="T7932" s="58">
        <v>7.0078436169268574</v>
      </c>
      <c r="U7932" s="58">
        <v>4.1158544600550808</v>
      </c>
      <c r="V7932" s="58">
        <v>7.7952665548563225</v>
      </c>
      <c r="W7932" s="58">
        <v>0.69905009336905966</v>
      </c>
      <c r="X7932" s="58">
        <v>0.54341883065760133</v>
      </c>
      <c r="Y7932" s="58">
        <v>0.83287771349322448</v>
      </c>
      <c r="Z7932" s="58">
        <v>0.93353937301724832</v>
      </c>
    </row>
    <row r="7933" spans="19:26" x14ac:dyDescent="0.2">
      <c r="S7933" s="58">
        <v>5.2514769868420528</v>
      </c>
      <c r="T7933" s="58">
        <v>10.594108094139553</v>
      </c>
      <c r="U7933" s="58">
        <v>5.1067985451710571</v>
      </c>
      <c r="V7933" s="58">
        <v>8.495103240861603</v>
      </c>
      <c r="W7933" s="58">
        <v>0.69405656438616814</v>
      </c>
      <c r="X7933" s="58">
        <v>0.60662901225028965</v>
      </c>
      <c r="Y7933" s="58">
        <v>0.80288177650221293</v>
      </c>
      <c r="Z7933" s="58">
        <v>0.91384866741264359</v>
      </c>
    </row>
    <row r="7934" spans="19:26" x14ac:dyDescent="0.2">
      <c r="S7934" s="58">
        <v>8.1484089892028599</v>
      </c>
      <c r="T7934" s="58">
        <v>37.572558968063568</v>
      </c>
      <c r="U7934" s="58">
        <v>8.6373457694099169</v>
      </c>
      <c r="V7934" s="58">
        <v>30.26201334444853</v>
      </c>
      <c r="W7934" s="58">
        <v>0.7449902748142212</v>
      </c>
      <c r="X7934" s="58">
        <v>0.68118461191404212</v>
      </c>
      <c r="Y7934" s="58">
        <v>0.86366590317087211</v>
      </c>
      <c r="Z7934" s="58">
        <v>0.88423413351588143</v>
      </c>
    </row>
    <row r="7935" spans="19:26" x14ac:dyDescent="0.2">
      <c r="S7935" s="58">
        <v>7.5118696048988296</v>
      </c>
      <c r="T7935" s="58">
        <v>23.198845819960919</v>
      </c>
      <c r="U7935" s="58">
        <v>7.4825023426424373</v>
      </c>
      <c r="V7935" s="58">
        <v>25.027203807973294</v>
      </c>
      <c r="W7935" s="58">
        <v>0.72756295053991005</v>
      </c>
      <c r="X7935" s="58">
        <v>0.59437902235865148</v>
      </c>
      <c r="Y7935" s="58">
        <v>0.89136026182163131</v>
      </c>
      <c r="Z7935" s="58">
        <v>0.89294560383869936</v>
      </c>
    </row>
    <row r="7936" spans="19:26" x14ac:dyDescent="0.2">
      <c r="S7936" s="58">
        <v>4.7843165583111471</v>
      </c>
      <c r="T7936" s="58">
        <v>8.7436231535801419</v>
      </c>
      <c r="U7936" s="58">
        <v>4.662762998316321</v>
      </c>
      <c r="V7936" s="58">
        <v>9.012803835935836</v>
      </c>
      <c r="W7936" s="58">
        <v>0.68448614470573255</v>
      </c>
      <c r="X7936" s="58">
        <v>0.69268585009057648</v>
      </c>
      <c r="Y7936" s="58">
        <v>0.79897674537216656</v>
      </c>
      <c r="Z7936" s="58">
        <v>0.93460305350851769</v>
      </c>
    </row>
    <row r="7937" spans="19:26" x14ac:dyDescent="0.2">
      <c r="S7937" s="58">
        <v>4.1135823922269736</v>
      </c>
      <c r="T7937" s="58">
        <v>7.1515977048859387</v>
      </c>
      <c r="U7937" s="58">
        <v>3.8987490086073984</v>
      </c>
      <c r="V7937" s="58">
        <v>6.8737861014308406</v>
      </c>
      <c r="W7937" s="58">
        <v>0.76063674448138596</v>
      </c>
      <c r="X7937" s="58">
        <v>0.55238356381612497</v>
      </c>
      <c r="Y7937" s="58">
        <v>0.79252361247249548</v>
      </c>
      <c r="Z7937" s="58">
        <v>0.91350823408314363</v>
      </c>
    </row>
    <row r="7938" spans="19:26" x14ac:dyDescent="0.2">
      <c r="S7938" s="58">
        <v>5.3454800213810101</v>
      </c>
      <c r="T7938" s="58">
        <v>11.876606078782855</v>
      </c>
      <c r="U7938" s="58">
        <v>5.095384719719827</v>
      </c>
      <c r="V7938" s="58">
        <v>10.24367987449852</v>
      </c>
      <c r="W7938" s="58">
        <v>0.82155218988659684</v>
      </c>
      <c r="X7938" s="58">
        <v>0.58046033926385343</v>
      </c>
      <c r="Y7938" s="58">
        <v>0.86709978484071748</v>
      </c>
      <c r="Z7938" s="58">
        <v>0.90053663752646118</v>
      </c>
    </row>
    <row r="7939" spans="19:26" x14ac:dyDescent="0.2">
      <c r="S7939" s="58">
        <v>4.5664016023104628</v>
      </c>
      <c r="T7939" s="58">
        <v>8.4664025667342742</v>
      </c>
      <c r="U7939" s="58">
        <v>4.3855351192737135</v>
      </c>
      <c r="V7939" s="58">
        <v>9.5583044304725338</v>
      </c>
      <c r="W7939" s="58">
        <v>0.72623059545014423</v>
      </c>
      <c r="X7939" s="58">
        <v>0.60776155964106804</v>
      </c>
      <c r="Y7939" s="58">
        <v>0.79164673918554174</v>
      </c>
      <c r="Z7939" s="58">
        <v>0.9165501911561531</v>
      </c>
    </row>
    <row r="7940" spans="19:26" x14ac:dyDescent="0.2">
      <c r="S7940" s="58">
        <v>3.2486135399278568</v>
      </c>
      <c r="T7940" s="58">
        <v>4.8553532165563151</v>
      </c>
      <c r="U7940" s="58">
        <v>2.7767172887499707</v>
      </c>
      <c r="V7940" s="58">
        <v>4.336286450491718</v>
      </c>
      <c r="W7940" s="58">
        <v>0.81175619121327525</v>
      </c>
      <c r="X7940" s="58">
        <v>0.73625432516172695</v>
      </c>
      <c r="Y7940" s="58">
        <v>0.80222371382747404</v>
      </c>
      <c r="Z7940" s="58">
        <v>0.95319041789924486</v>
      </c>
    </row>
    <row r="7941" spans="19:26" x14ac:dyDescent="0.2">
      <c r="S7941" s="58">
        <v>4.527817110290985</v>
      </c>
      <c r="T7941" s="58">
        <v>8.5821473002169135</v>
      </c>
      <c r="U7941" s="58">
        <v>4.5052664538425304</v>
      </c>
      <c r="V7941" s="58">
        <v>7.1091670922949355</v>
      </c>
      <c r="W7941" s="58">
        <v>0.79576639220837442</v>
      </c>
      <c r="X7941" s="58">
        <v>0.75388315515541782</v>
      </c>
      <c r="Y7941" s="58">
        <v>0.82098221724385978</v>
      </c>
      <c r="Z7941" s="58">
        <v>0.92419945947574156</v>
      </c>
    </row>
    <row r="7942" spans="19:26" x14ac:dyDescent="0.2">
      <c r="S7942" s="58">
        <v>4.2311995603065711</v>
      </c>
      <c r="T7942" s="58">
        <v>7.5673489498113176</v>
      </c>
      <c r="U7942" s="58">
        <v>4.1704199511490287</v>
      </c>
      <c r="V7942" s="58">
        <v>9.4532696561243519</v>
      </c>
      <c r="W7942" s="58">
        <v>0.79686739203076196</v>
      </c>
      <c r="X7942" s="58">
        <v>0.72171474741065544</v>
      </c>
      <c r="Y7942" s="58">
        <v>0.81567806328489179</v>
      </c>
      <c r="Z7942" s="58">
        <v>0.92699492742010248</v>
      </c>
    </row>
    <row r="7943" spans="19:26" x14ac:dyDescent="0.2">
      <c r="S7943" s="58">
        <v>5.6457098454642249</v>
      </c>
      <c r="T7943" s="58">
        <v>12.038531179040149</v>
      </c>
      <c r="U7943" s="58">
        <v>5.347227492923091</v>
      </c>
      <c r="V7943" s="58">
        <v>12.801479122677254</v>
      </c>
      <c r="W7943" s="58">
        <v>0.69318124308906615</v>
      </c>
      <c r="X7943" s="58">
        <v>0.64379266873410801</v>
      </c>
      <c r="Y7943" s="58">
        <v>0.81789864284315716</v>
      </c>
      <c r="Z7943" s="58">
        <v>0.91428608342142392</v>
      </c>
    </row>
    <row r="7944" spans="19:26" x14ac:dyDescent="0.2">
      <c r="S7944" s="58">
        <v>2.9578852887487641</v>
      </c>
      <c r="T7944" s="58">
        <v>4.1934999422077537</v>
      </c>
      <c r="U7944" s="58">
        <v>2.8995650267442619</v>
      </c>
      <c r="V7944" s="58">
        <v>3.8051059934802081</v>
      </c>
      <c r="W7944" s="58">
        <v>0.84937955625790518</v>
      </c>
      <c r="X7944" s="58">
        <v>0.6168383414999391</v>
      </c>
      <c r="Y7944" s="58">
        <v>0.82417773799032057</v>
      </c>
      <c r="Z7944" s="58">
        <v>0.94628915764845423</v>
      </c>
    </row>
    <row r="7945" spans="19:26" x14ac:dyDescent="0.2">
      <c r="S7945" s="58">
        <v>3.1501231510487089</v>
      </c>
      <c r="T7945" s="58">
        <v>4.6225991178986545</v>
      </c>
      <c r="U7945" s="58">
        <v>3.2766555885373787</v>
      </c>
      <c r="V7945" s="58">
        <v>3.6653075870766556</v>
      </c>
      <c r="W7945" s="58">
        <v>0.828659990448678</v>
      </c>
      <c r="X7945" s="58">
        <v>0.64244805582560893</v>
      </c>
      <c r="Y7945" s="58">
        <v>0.81311289194816372</v>
      </c>
      <c r="Z7945" s="58">
        <v>0.94360223111046171</v>
      </c>
    </row>
    <row r="7946" spans="19:26" x14ac:dyDescent="0.2">
      <c r="S7946" s="58">
        <v>3.7972958359965281</v>
      </c>
      <c r="T7946" s="58">
        <v>6.2720449640606057</v>
      </c>
      <c r="U7946" s="58">
        <v>3.2824895900956785</v>
      </c>
      <c r="V7946" s="58">
        <v>6.5357471435959118</v>
      </c>
      <c r="W7946" s="58">
        <v>0.84975506100007936</v>
      </c>
      <c r="X7946" s="58">
        <v>0.59317584600285334</v>
      </c>
      <c r="Y7946" s="58">
        <v>0.84094186574426733</v>
      </c>
      <c r="Z7946" s="58">
        <v>0.92122807547746743</v>
      </c>
    </row>
    <row r="7947" spans="19:26" x14ac:dyDescent="0.2">
      <c r="S7947" s="58">
        <v>4.5630120345706748</v>
      </c>
      <c r="T7947" s="58">
        <v>8.4128904501040527</v>
      </c>
      <c r="U7947" s="58">
        <v>4.4909031263985657</v>
      </c>
      <c r="V7947" s="58">
        <v>9.4559617681715586</v>
      </c>
      <c r="W7947" s="58">
        <v>0.74789171166737045</v>
      </c>
      <c r="X7947" s="58">
        <v>0.65604707377494398</v>
      </c>
      <c r="Y7947" s="58">
        <v>0.81421645054937553</v>
      </c>
      <c r="Z7947" s="58">
        <v>0.92257561838703739</v>
      </c>
    </row>
    <row r="7948" spans="19:26" x14ac:dyDescent="0.2">
      <c r="S7948" s="58">
        <v>2.8466475411039647</v>
      </c>
      <c r="T7948" s="58">
        <v>4.0401605024909886</v>
      </c>
      <c r="U7948" s="58">
        <v>2.1581022126554261</v>
      </c>
      <c r="V7948" s="58">
        <v>3.1700838916321405</v>
      </c>
      <c r="W7948" s="58">
        <v>0.85985136128263728</v>
      </c>
      <c r="X7948" s="58">
        <v>0.71075819255787476</v>
      </c>
      <c r="Y7948" s="58">
        <v>0.77468826381285272</v>
      </c>
      <c r="Z7948" s="58">
        <v>0.94515319433398848</v>
      </c>
    </row>
    <row r="7949" spans="19:26" x14ac:dyDescent="0.2">
      <c r="S7949" s="58">
        <v>4.7416193150640735</v>
      </c>
      <c r="T7949" s="58">
        <v>8.8373090011066893</v>
      </c>
      <c r="U7949" s="58">
        <v>5.0997760633502951</v>
      </c>
      <c r="V7949" s="58">
        <v>8.0157039425335981</v>
      </c>
      <c r="W7949" s="58">
        <v>0.73128516833182666</v>
      </c>
      <c r="X7949" s="58">
        <v>0.64862490390238836</v>
      </c>
      <c r="Y7949" s="58">
        <v>0.82139978023287852</v>
      </c>
      <c r="Z7949" s="58">
        <v>0.92366908548408988</v>
      </c>
    </row>
    <row r="7950" spans="19:26" x14ac:dyDescent="0.2">
      <c r="S7950" s="58">
        <v>4.8735051972110437</v>
      </c>
      <c r="T7950" s="58">
        <v>8.6436573760263613</v>
      </c>
      <c r="U7950" s="58">
        <v>4.4929032879849835</v>
      </c>
      <c r="V7950" s="58">
        <v>9.4739295488474067</v>
      </c>
      <c r="W7950" s="58">
        <v>0.69198186286002961</v>
      </c>
      <c r="X7950" s="58">
        <v>0.56077514954989172</v>
      </c>
      <c r="Y7950" s="58">
        <v>0.84758284756691005</v>
      </c>
      <c r="Z7950" s="58">
        <v>0.92806949608318789</v>
      </c>
    </row>
    <row r="7951" spans="19:26" x14ac:dyDescent="0.2">
      <c r="S7951" s="58">
        <v>3.5978496206900719</v>
      </c>
      <c r="T7951" s="58">
        <v>5.7914119201205851</v>
      </c>
      <c r="U7951" s="58">
        <v>3.433450617765081</v>
      </c>
      <c r="V7951" s="58">
        <v>7.3896838672614304</v>
      </c>
      <c r="W7951" s="58">
        <v>0.79398956016368127</v>
      </c>
      <c r="X7951" s="58">
        <v>0.63895034018575003</v>
      </c>
      <c r="Y7951" s="58">
        <v>0.78200914566944435</v>
      </c>
      <c r="Z7951" s="58">
        <v>0.92621658278386343</v>
      </c>
    </row>
    <row r="7952" spans="19:26" x14ac:dyDescent="0.2">
      <c r="S7952" s="58">
        <v>5.4607073999195856</v>
      </c>
      <c r="T7952" s="58">
        <v>13.039753618738715</v>
      </c>
      <c r="U7952" s="58">
        <v>5.3056101807821081</v>
      </c>
      <c r="V7952" s="58">
        <v>18.042981825318194</v>
      </c>
      <c r="W7952" s="58">
        <v>0.79711898143042093</v>
      </c>
      <c r="X7952" s="58">
        <v>0.69799211772036229</v>
      </c>
      <c r="Y7952" s="58">
        <v>0.82144665541657746</v>
      </c>
      <c r="Z7952" s="58">
        <v>0.90206879101651904</v>
      </c>
    </row>
    <row r="7953" spans="19:26" x14ac:dyDescent="0.2">
      <c r="S7953" s="58">
        <v>2.6712478140383604</v>
      </c>
      <c r="T7953" s="58">
        <v>3.5760755698476157</v>
      </c>
      <c r="U7953" s="58">
        <v>2.7203086221632917</v>
      </c>
      <c r="V7953" s="58">
        <v>3.8188876651482144</v>
      </c>
      <c r="W7953" s="58">
        <v>0.81539025779457963</v>
      </c>
      <c r="X7953" s="58">
        <v>0.55072978924565608</v>
      </c>
      <c r="Y7953" s="58">
        <v>0.81957861819565048</v>
      </c>
      <c r="Z7953" s="58">
        <v>0.9530142600350352</v>
      </c>
    </row>
    <row r="7954" spans="19:26" x14ac:dyDescent="0.2">
      <c r="S7954" s="58">
        <v>4.6196189543782564</v>
      </c>
      <c r="T7954" s="58">
        <v>8.8914974003284666</v>
      </c>
      <c r="U7954" s="58">
        <v>4.4835706341586761</v>
      </c>
      <c r="V7954" s="58">
        <v>6.8485603680218619</v>
      </c>
      <c r="W7954" s="58">
        <v>0.83886758803500139</v>
      </c>
      <c r="X7954" s="58">
        <v>0.70348563085987292</v>
      </c>
      <c r="Y7954" s="58">
        <v>0.85876116474707154</v>
      </c>
      <c r="Z7954" s="58">
        <v>0.91882330796242595</v>
      </c>
    </row>
    <row r="7955" spans="19:26" x14ac:dyDescent="0.2">
      <c r="S7955" s="58">
        <v>5.6345384850069848</v>
      </c>
      <c r="T7955" s="58">
        <v>11.999357981324303</v>
      </c>
      <c r="U7955" s="58">
        <v>5.4729283551858607</v>
      </c>
      <c r="V7955" s="58">
        <v>9.7571021248486058</v>
      </c>
      <c r="W7955" s="58">
        <v>0.71669726157053903</v>
      </c>
      <c r="X7955" s="58">
        <v>0.67032215788160288</v>
      </c>
      <c r="Y7955" s="58">
        <v>0.8421264085765281</v>
      </c>
      <c r="Z7955" s="58">
        <v>0.91666316744937604</v>
      </c>
    </row>
    <row r="7956" spans="19:26" x14ac:dyDescent="0.2">
      <c r="S7956" s="58">
        <v>4.9735140639418347</v>
      </c>
      <c r="T7956" s="58">
        <v>9.236468304474009</v>
      </c>
      <c r="U7956" s="58">
        <v>5.0511556013049308</v>
      </c>
      <c r="V7956" s="58">
        <v>8.3752474946324309</v>
      </c>
      <c r="W7956" s="58">
        <v>0.70544262248268463</v>
      </c>
      <c r="X7956" s="58">
        <v>0.64247774416815551</v>
      </c>
      <c r="Y7956" s="58">
        <v>0.8364110370090968</v>
      </c>
      <c r="Z7956" s="58">
        <v>0.92899857853491885</v>
      </c>
    </row>
    <row r="7957" spans="19:26" x14ac:dyDescent="0.2">
      <c r="S7957" s="58">
        <v>4.6872773408705664</v>
      </c>
      <c r="T7957" s="58">
        <v>9.3759787794264184</v>
      </c>
      <c r="U7957" s="58">
        <v>5.6346983571299107</v>
      </c>
      <c r="V7957" s="58">
        <v>9.4090540540904488</v>
      </c>
      <c r="W7957" s="58">
        <v>0.82089468794227161</v>
      </c>
      <c r="X7957" s="58">
        <v>0.7526176450829648</v>
      </c>
      <c r="Y7957" s="58">
        <v>0.82458087668995927</v>
      </c>
      <c r="Z7957" s="58">
        <v>0.91671259847877973</v>
      </c>
    </row>
    <row r="7958" spans="19:26" x14ac:dyDescent="0.2">
      <c r="S7958" s="58">
        <v>5.4516699044682717</v>
      </c>
      <c r="T7958" s="58">
        <v>13.241073542971467</v>
      </c>
      <c r="U7958" s="58">
        <v>5.7258155049601571</v>
      </c>
      <c r="V7958" s="58">
        <v>17.567668611703837</v>
      </c>
      <c r="W7958" s="58">
        <v>0.80638658206720959</v>
      </c>
      <c r="X7958" s="58">
        <v>0.75792383846871048</v>
      </c>
      <c r="Y7958" s="58">
        <v>0.8177306075126255</v>
      </c>
      <c r="Z7958" s="58">
        <v>0.90358684063180006</v>
      </c>
    </row>
    <row r="7959" spans="19:26" x14ac:dyDescent="0.2">
      <c r="S7959" s="58">
        <v>3.8621343424989183</v>
      </c>
      <c r="T7959" s="58">
        <v>6.4837990826458274</v>
      </c>
      <c r="U7959" s="58">
        <v>3.5019664605897338</v>
      </c>
      <c r="V7959" s="58">
        <v>5.7095089227059184</v>
      </c>
      <c r="W7959" s="58">
        <v>0.81287976257283989</v>
      </c>
      <c r="X7959" s="58">
        <v>0.63287759479315575</v>
      </c>
      <c r="Y7959" s="58">
        <v>0.81091257821946983</v>
      </c>
      <c r="Z7959" s="58">
        <v>0.92301328336516963</v>
      </c>
    </row>
    <row r="7960" spans="19:26" x14ac:dyDescent="0.2">
      <c r="S7960" s="58">
        <v>3.4304443728114977</v>
      </c>
      <c r="T7960" s="58">
        <v>5.3403973296086908</v>
      </c>
      <c r="U7960" s="58">
        <v>2.8868292590470004</v>
      </c>
      <c r="V7960" s="58">
        <v>5.1661146831515357</v>
      </c>
      <c r="W7960" s="58">
        <v>0.84236641647738286</v>
      </c>
      <c r="X7960" s="58">
        <v>0.69396298292728209</v>
      </c>
      <c r="Y7960" s="58">
        <v>0.81278743235478557</v>
      </c>
      <c r="Z7960" s="58">
        <v>0.93755286310260422</v>
      </c>
    </row>
    <row r="7961" spans="19:26" x14ac:dyDescent="0.2">
      <c r="S7961" s="58">
        <v>3.7883068262752579</v>
      </c>
      <c r="T7961" s="58">
        <v>6.1657530284564164</v>
      </c>
      <c r="U7961" s="58">
        <v>3.9380822851518955</v>
      </c>
      <c r="V7961" s="58">
        <v>6.8351807582493169</v>
      </c>
      <c r="W7961" s="58">
        <v>0.77282452655764233</v>
      </c>
      <c r="X7961" s="58">
        <v>0.6647738338825222</v>
      </c>
      <c r="Y7961" s="58">
        <v>0.80293603748599485</v>
      </c>
      <c r="Z7961" s="58">
        <v>0.9346382233176006</v>
      </c>
    </row>
    <row r="7962" spans="19:26" x14ac:dyDescent="0.2">
      <c r="S7962" s="58">
        <v>5.5520448261551847</v>
      </c>
      <c r="T7962" s="58">
        <v>10.918196679663593</v>
      </c>
      <c r="U7962" s="58">
        <v>5.7562277815215017</v>
      </c>
      <c r="V7962" s="58">
        <v>13.168211811071647</v>
      </c>
      <c r="W7962" s="58">
        <v>0.70255638653563635</v>
      </c>
      <c r="X7962" s="58">
        <v>0.64054095628427299</v>
      </c>
      <c r="Y7962" s="58">
        <v>0.87164251220770428</v>
      </c>
      <c r="Z7962" s="58">
        <v>0.92654093303655238</v>
      </c>
    </row>
    <row r="7963" spans="19:26" x14ac:dyDescent="0.2">
      <c r="S7963" s="58">
        <v>4.9290319019284548</v>
      </c>
      <c r="T7963" s="58">
        <v>9.9663441082459059</v>
      </c>
      <c r="U7963" s="58">
        <v>4.5818615026163307</v>
      </c>
      <c r="V7963" s="58">
        <v>10.253080484278028</v>
      </c>
      <c r="W7963" s="58">
        <v>0.8128124227814546</v>
      </c>
      <c r="X7963" s="58">
        <v>0.70201533179958364</v>
      </c>
      <c r="Y7963" s="58">
        <v>0.85665148851125894</v>
      </c>
      <c r="Z7963" s="58">
        <v>0.91615531729804334</v>
      </c>
    </row>
    <row r="7964" spans="19:26" x14ac:dyDescent="0.2">
      <c r="S7964" s="58">
        <v>5.0308700741430874</v>
      </c>
      <c r="T7964" s="58">
        <v>10.32942645209644</v>
      </c>
      <c r="U7964" s="58">
        <v>4.7372216976639629</v>
      </c>
      <c r="V7964" s="58">
        <v>7.0950176244670562</v>
      </c>
      <c r="W7964" s="58">
        <v>0.71392664768469427</v>
      </c>
      <c r="X7964" s="58">
        <v>0.66721242054761121</v>
      </c>
      <c r="Y7964" s="58">
        <v>0.78036475202895883</v>
      </c>
      <c r="Z7964" s="58">
        <v>0.91266528572269567</v>
      </c>
    </row>
    <row r="7965" spans="19:26" x14ac:dyDescent="0.2">
      <c r="S7965" s="58">
        <v>4.3140598123280451</v>
      </c>
      <c r="T7965" s="58">
        <v>7.6003495833903729</v>
      </c>
      <c r="U7965" s="58">
        <v>4.537596419992191</v>
      </c>
      <c r="V7965" s="58">
        <v>8.039303722007455</v>
      </c>
      <c r="W7965" s="58">
        <v>0.73795191762063361</v>
      </c>
      <c r="X7965" s="58">
        <v>0.61530296763883996</v>
      </c>
      <c r="Y7965" s="58">
        <v>0.80162169186336407</v>
      </c>
      <c r="Z7965" s="58">
        <v>0.92280915552248521</v>
      </c>
    </row>
    <row r="7966" spans="19:26" x14ac:dyDescent="0.2">
      <c r="S7966" s="58">
        <v>4.552448397511708</v>
      </c>
      <c r="T7966" s="58">
        <v>8.6466427380947231</v>
      </c>
      <c r="U7966" s="58">
        <v>4.2205666497784948</v>
      </c>
      <c r="V7966" s="58">
        <v>7.2512650831790646</v>
      </c>
      <c r="W7966" s="58">
        <v>0.79415611227042293</v>
      </c>
      <c r="X7966" s="58">
        <v>0.61898047496802155</v>
      </c>
      <c r="Y7966" s="58">
        <v>0.82283224317074211</v>
      </c>
      <c r="Z7966" s="58">
        <v>0.91245890347977054</v>
      </c>
    </row>
    <row r="7967" spans="19:26" x14ac:dyDescent="0.2">
      <c r="S7967" s="58">
        <v>4.463907490614436</v>
      </c>
      <c r="T7967" s="58">
        <v>7.8886084382117909</v>
      </c>
      <c r="U7967" s="58">
        <v>4.7028077711094634</v>
      </c>
      <c r="V7967" s="58">
        <v>7.6850546342382087</v>
      </c>
      <c r="W7967" s="58">
        <v>0.69498031596539622</v>
      </c>
      <c r="X7967" s="58">
        <v>0.63361751337142058</v>
      </c>
      <c r="Y7967" s="58">
        <v>0.7873978942168518</v>
      </c>
      <c r="Z7967" s="58">
        <v>0.92839484232387703</v>
      </c>
    </row>
    <row r="7968" spans="19:26" x14ac:dyDescent="0.2">
      <c r="S7968" s="58">
        <v>4.255292876316914</v>
      </c>
      <c r="T7968" s="58">
        <v>6.9867436649349361</v>
      </c>
      <c r="U7968" s="58">
        <v>5.1143719819917548</v>
      </c>
      <c r="V7968" s="58">
        <v>7.9738162528679633</v>
      </c>
      <c r="W7968" s="58">
        <v>0.69876752314212731</v>
      </c>
      <c r="X7968" s="58">
        <v>0.66123878580335838</v>
      </c>
      <c r="Y7968" s="58">
        <v>0.82903896338130856</v>
      </c>
      <c r="Z7968" s="58">
        <v>0.95111568542617098</v>
      </c>
    </row>
    <row r="7969" spans="19:26" x14ac:dyDescent="0.2">
      <c r="S7969" s="58">
        <v>4.703927295519752</v>
      </c>
      <c r="T7969" s="58">
        <v>8.9054530284045637</v>
      </c>
      <c r="U7969" s="58">
        <v>4.97610078409505</v>
      </c>
      <c r="V7969" s="58">
        <v>10.937252820257493</v>
      </c>
      <c r="W7969" s="58">
        <v>0.76233155973449818</v>
      </c>
      <c r="X7969" s="58">
        <v>0.54849519215335207</v>
      </c>
      <c r="Y7969" s="58">
        <v>0.82887375099890315</v>
      </c>
      <c r="Z7969" s="58">
        <v>0.90963040333410439</v>
      </c>
    </row>
    <row r="7970" spans="19:26" x14ac:dyDescent="0.2">
      <c r="S7970" s="58">
        <v>4.4758242050209969</v>
      </c>
      <c r="T7970" s="58">
        <v>7.7936173560855408</v>
      </c>
      <c r="U7970" s="58">
        <v>4.5086728253633828</v>
      </c>
      <c r="V7970" s="58">
        <v>9.1729896084700702</v>
      </c>
      <c r="W7970" s="58">
        <v>0.74496296066063739</v>
      </c>
      <c r="X7970" s="58">
        <v>0.55159843025588917</v>
      </c>
      <c r="Y7970" s="58">
        <v>0.85226727690652171</v>
      </c>
      <c r="Z7970" s="58">
        <v>0.92265252713997392</v>
      </c>
    </row>
    <row r="7971" spans="19:26" x14ac:dyDescent="0.2">
      <c r="S7971" s="58">
        <v>3.4225721942494678</v>
      </c>
      <c r="T7971" s="58">
        <v>5.1702881235294491</v>
      </c>
      <c r="U7971" s="58">
        <v>3.6499168702584024</v>
      </c>
      <c r="V7971" s="58">
        <v>5.8825340949924554</v>
      </c>
      <c r="W7971" s="58">
        <v>0.77046369829839279</v>
      </c>
      <c r="X7971" s="58">
        <v>0.55472950553438671</v>
      </c>
      <c r="Y7971" s="58">
        <v>0.8108765853217077</v>
      </c>
      <c r="Z7971" s="58">
        <v>0.93360187689013341</v>
      </c>
    </row>
    <row r="7972" spans="19:26" x14ac:dyDescent="0.2">
      <c r="S7972" s="58">
        <v>4.5400528872209298</v>
      </c>
      <c r="T7972" s="58">
        <v>7.9898979877128342</v>
      </c>
      <c r="U7972" s="58">
        <v>4.7755798224054002</v>
      </c>
      <c r="V7972" s="58">
        <v>8.8913484882970799</v>
      </c>
      <c r="W7972" s="58">
        <v>0.71441119568584954</v>
      </c>
      <c r="X7972" s="58">
        <v>0.67778387129427664</v>
      </c>
      <c r="Y7972" s="58">
        <v>0.82295225112442982</v>
      </c>
      <c r="Z7972" s="58">
        <v>0.93722599884297353</v>
      </c>
    </row>
    <row r="7973" spans="19:26" x14ac:dyDescent="0.2">
      <c r="S7973" s="58">
        <v>7.7351299941706078</v>
      </c>
      <c r="T7973" s="58">
        <v>45.382617936173915</v>
      </c>
      <c r="U7973" s="58">
        <v>8.9269366380732311</v>
      </c>
      <c r="V7973" s="58">
        <v>48.605812122249382</v>
      </c>
      <c r="W7973" s="58">
        <v>0.77218124005432143</v>
      </c>
      <c r="X7973" s="58">
        <v>0.74021139811526959</v>
      </c>
      <c r="Y7973" s="58">
        <v>0.81248059040584086</v>
      </c>
      <c r="Z7973" s="58">
        <v>0.8797312193497866</v>
      </c>
    </row>
    <row r="7974" spans="19:26" x14ac:dyDescent="0.2">
      <c r="S7974" s="58">
        <v>4.5113645755399867</v>
      </c>
      <c r="T7974" s="58">
        <v>7.9799395800831157</v>
      </c>
      <c r="U7974" s="58">
        <v>4.5627807231021578</v>
      </c>
      <c r="V7974" s="58">
        <v>10.782401588528243</v>
      </c>
      <c r="W7974" s="58">
        <v>0.77182436847050129</v>
      </c>
      <c r="X7974" s="58">
        <v>0.63986805612657849</v>
      </c>
      <c r="Y7974" s="58">
        <v>0.86788531891913712</v>
      </c>
      <c r="Z7974" s="58">
        <v>0.93021670850880545</v>
      </c>
    </row>
    <row r="7975" spans="19:26" x14ac:dyDescent="0.2">
      <c r="S7975" s="58">
        <v>7.7222476928103001</v>
      </c>
      <c r="T7975" s="58">
        <v>28.937011890872029</v>
      </c>
      <c r="U7975" s="58">
        <v>6.9648668595336565</v>
      </c>
      <c r="V7975" s="58">
        <v>30.29611343442653</v>
      </c>
      <c r="W7975" s="58">
        <v>0.75931680296565163</v>
      </c>
      <c r="X7975" s="58">
        <v>0.66977721944358859</v>
      </c>
      <c r="Y7975" s="58">
        <v>0.8869572946475226</v>
      </c>
      <c r="Z7975" s="58">
        <v>0.8888316507397952</v>
      </c>
    </row>
    <row r="7976" spans="19:26" x14ac:dyDescent="0.2">
      <c r="S7976" s="58">
        <v>3.8319116195845386</v>
      </c>
      <c r="T7976" s="58">
        <v>6.4741402862918012</v>
      </c>
      <c r="U7976" s="58">
        <v>3.8272223487949124</v>
      </c>
      <c r="V7976" s="58">
        <v>5.9240828003641406</v>
      </c>
      <c r="W7976" s="58">
        <v>0.7796842678686482</v>
      </c>
      <c r="X7976" s="58">
        <v>0.69608263191455055</v>
      </c>
      <c r="Y7976" s="58">
        <v>0.77336213828690958</v>
      </c>
      <c r="Z7976" s="58">
        <v>0.92610934315899152</v>
      </c>
    </row>
    <row r="7977" spans="19:26" x14ac:dyDescent="0.2">
      <c r="S7977" s="58">
        <v>7.6947296586714353</v>
      </c>
      <c r="T7977" s="58">
        <v>41.53765028075621</v>
      </c>
      <c r="U7977" s="58">
        <v>8.2009257153484629</v>
      </c>
      <c r="V7977" s="58">
        <v>58.850806810506839</v>
      </c>
      <c r="W7977" s="58">
        <v>0.78032125163563948</v>
      </c>
      <c r="X7977" s="58">
        <v>0.68172391518668529</v>
      </c>
      <c r="Y7977" s="58">
        <v>0.82743483267440043</v>
      </c>
      <c r="Z7977" s="58">
        <v>0.87993945999933365</v>
      </c>
    </row>
    <row r="7978" spans="19:26" x14ac:dyDescent="0.2">
      <c r="S7978" s="58">
        <v>3.199110758227703</v>
      </c>
      <c r="T7978" s="58">
        <v>4.5473623727431631</v>
      </c>
      <c r="U7978" s="58">
        <v>3.7104052353721375</v>
      </c>
      <c r="V7978" s="58">
        <v>5.4138740974591704</v>
      </c>
      <c r="W7978" s="58">
        <v>0.8039729420375239</v>
      </c>
      <c r="X7978" s="58">
        <v>0.50555491979359035</v>
      </c>
      <c r="Y7978" s="58">
        <v>0.89036120362624693</v>
      </c>
      <c r="Z7978" s="58">
        <v>0.94612883034649065</v>
      </c>
    </row>
    <row r="7979" spans="19:26" x14ac:dyDescent="0.2">
      <c r="S7979" s="58">
        <v>6.2701356968232771</v>
      </c>
      <c r="T7979" s="58">
        <v>18.154910588081243</v>
      </c>
      <c r="U7979" s="58">
        <v>6.5958252637433787</v>
      </c>
      <c r="V7979" s="58">
        <v>18.388313703239422</v>
      </c>
      <c r="W7979" s="58">
        <v>0.80881841903983154</v>
      </c>
      <c r="X7979" s="58">
        <v>0.65595033110136125</v>
      </c>
      <c r="Y7979" s="58">
        <v>0.85346468963737465</v>
      </c>
      <c r="Z7979" s="58">
        <v>0.89288894610539238</v>
      </c>
    </row>
    <row r="7980" spans="19:26" x14ac:dyDescent="0.2">
      <c r="S7980" s="58">
        <v>5.2062475063943028</v>
      </c>
      <c r="T7980" s="58">
        <v>10.378489530589206</v>
      </c>
      <c r="U7980" s="58">
        <v>4.8471769774365381</v>
      </c>
      <c r="V7980" s="58">
        <v>9.4462010150410709</v>
      </c>
      <c r="W7980" s="58">
        <v>0.75489673614359099</v>
      </c>
      <c r="X7980" s="58">
        <v>0.80704594025124488</v>
      </c>
      <c r="Y7980" s="58">
        <v>0.86561511693704851</v>
      </c>
      <c r="Z7980" s="58">
        <v>0.93445217988559948</v>
      </c>
    </row>
    <row r="7981" spans="19:26" x14ac:dyDescent="0.2">
      <c r="S7981" s="58">
        <v>6.3523214639866774</v>
      </c>
      <c r="T7981" s="58">
        <v>17.878559179409482</v>
      </c>
      <c r="U7981" s="58">
        <v>5.2736773348909773</v>
      </c>
      <c r="V7981" s="58">
        <v>14.993533766403312</v>
      </c>
      <c r="W7981" s="58">
        <v>0.79229346045699112</v>
      </c>
      <c r="X7981" s="58">
        <v>0.65147642861448074</v>
      </c>
      <c r="Y7981" s="58">
        <v>0.86235624191953986</v>
      </c>
      <c r="Z7981" s="58">
        <v>0.89493204170087104</v>
      </c>
    </row>
    <row r="7982" spans="19:26" x14ac:dyDescent="0.2">
      <c r="S7982" s="58">
        <v>6.6151253294108123</v>
      </c>
      <c r="T7982" s="58">
        <v>22.219666347882889</v>
      </c>
      <c r="U7982" s="58">
        <v>7.4022795234353822</v>
      </c>
      <c r="V7982" s="58">
        <v>24.416678758073651</v>
      </c>
      <c r="W7982" s="58">
        <v>0.82224875752522097</v>
      </c>
      <c r="X7982" s="58">
        <v>0.66775569340430518</v>
      </c>
      <c r="Y7982" s="58">
        <v>0.85354069073507444</v>
      </c>
      <c r="Z7982" s="58">
        <v>0.888284738260958</v>
      </c>
    </row>
    <row r="7983" spans="19:26" x14ac:dyDescent="0.2">
      <c r="S7983" s="58">
        <v>3.3294891988609225</v>
      </c>
      <c r="T7983" s="58">
        <v>4.9950520325647947</v>
      </c>
      <c r="U7983" s="58">
        <v>2.8478660614267972</v>
      </c>
      <c r="V7983" s="58">
        <v>4.559185958992833</v>
      </c>
      <c r="W7983" s="58">
        <v>0.77793377540110697</v>
      </c>
      <c r="X7983" s="58">
        <v>0.69338083764065939</v>
      </c>
      <c r="Y7983" s="58">
        <v>0.799115027900131</v>
      </c>
      <c r="Z7983" s="58">
        <v>0.95171366084687781</v>
      </c>
    </row>
    <row r="7984" spans="19:26" x14ac:dyDescent="0.2">
      <c r="S7984" s="58">
        <v>5.0056814672946626</v>
      </c>
      <c r="T7984" s="58">
        <v>9.028255733855028</v>
      </c>
      <c r="U7984" s="58">
        <v>5.0318758995006494</v>
      </c>
      <c r="V7984" s="58">
        <v>9.4674061588029801</v>
      </c>
      <c r="W7984" s="58">
        <v>0.68886269628453822</v>
      </c>
      <c r="X7984" s="58">
        <v>0.68379023996744948</v>
      </c>
      <c r="Y7984" s="58">
        <v>0.84875099450420854</v>
      </c>
      <c r="Z7984" s="58">
        <v>0.94291605512428645</v>
      </c>
    </row>
    <row r="7985" spans="19:26" x14ac:dyDescent="0.2">
      <c r="S7985" s="58">
        <v>6.5246417841970725</v>
      </c>
      <c r="T7985" s="58">
        <v>16.268066394567974</v>
      </c>
      <c r="U7985" s="58">
        <v>6.2094910797419915</v>
      </c>
      <c r="V7985" s="58">
        <v>17.908946740194779</v>
      </c>
      <c r="W7985" s="58">
        <v>0.73112239766235154</v>
      </c>
      <c r="X7985" s="58">
        <v>0.66977070140606865</v>
      </c>
      <c r="Y7985" s="58">
        <v>0.87970681327692879</v>
      </c>
      <c r="Z7985" s="58">
        <v>0.90675109744175442</v>
      </c>
    </row>
    <row r="7986" spans="19:26" x14ac:dyDescent="0.2">
      <c r="S7986" s="58">
        <v>6.8117666367643741</v>
      </c>
      <c r="T7986" s="58">
        <v>23.146932848778913</v>
      </c>
      <c r="U7986" s="58">
        <v>6.6523815100217654</v>
      </c>
      <c r="V7986" s="58">
        <v>23.156848526478857</v>
      </c>
      <c r="W7986" s="58">
        <v>0.77514698083574796</v>
      </c>
      <c r="X7986" s="58">
        <v>0.56530467467967827</v>
      </c>
      <c r="Y7986" s="58">
        <v>0.83458322620459369</v>
      </c>
      <c r="Z7986" s="58">
        <v>0.88505793384106457</v>
      </c>
    </row>
    <row r="7987" spans="19:26" x14ac:dyDescent="0.2">
      <c r="S7987" s="58">
        <v>3.9243320409130944</v>
      </c>
      <c r="T7987" s="58">
        <v>6.8409261754827178</v>
      </c>
      <c r="U7987" s="58">
        <v>4.172542182037315</v>
      </c>
      <c r="V7987" s="58">
        <v>8.3220653117875347</v>
      </c>
      <c r="W7987" s="58">
        <v>0.86878004094891204</v>
      </c>
      <c r="X7987" s="58">
        <v>0.67777306988545349</v>
      </c>
      <c r="Y7987" s="58">
        <v>0.81684342321318926</v>
      </c>
      <c r="Z7987" s="58">
        <v>0.91855190062330638</v>
      </c>
    </row>
    <row r="7988" spans="19:26" x14ac:dyDescent="0.2">
      <c r="S7988" s="58">
        <v>5.6972499983182709</v>
      </c>
      <c r="T7988" s="58">
        <v>14.23203071580175</v>
      </c>
      <c r="U7988" s="58">
        <v>5.3607148356463448</v>
      </c>
      <c r="V7988" s="58">
        <v>13.440881379791129</v>
      </c>
      <c r="W7988" s="58">
        <v>0.7600461044380995</v>
      </c>
      <c r="X7988" s="58">
        <v>0.62821343499469506</v>
      </c>
      <c r="Y7988" s="58">
        <v>0.80340618440144618</v>
      </c>
      <c r="Z7988" s="58">
        <v>0.89671322679947962</v>
      </c>
    </row>
    <row r="7989" spans="19:26" x14ac:dyDescent="0.2">
      <c r="S7989" s="58">
        <v>4.3078873335248025</v>
      </c>
      <c r="T7989" s="58">
        <v>7.8628724838172532</v>
      </c>
      <c r="U7989" s="58">
        <v>4.3663308252433035</v>
      </c>
      <c r="V7989" s="58">
        <v>6.4730213699032149</v>
      </c>
      <c r="W7989" s="58">
        <v>0.8541846016414727</v>
      </c>
      <c r="X7989" s="58">
        <v>0.69805665961850349</v>
      </c>
      <c r="Y7989" s="58">
        <v>0.85356799733025801</v>
      </c>
      <c r="Z7989" s="58">
        <v>0.9217897464415582</v>
      </c>
    </row>
    <row r="7990" spans="19:26" x14ac:dyDescent="0.2">
      <c r="S7990" s="58">
        <v>4.1981487159863802</v>
      </c>
      <c r="T7990" s="58">
        <v>7.5586105982958554</v>
      </c>
      <c r="U7990" s="58">
        <v>4.1201478606112589</v>
      </c>
      <c r="V7990" s="58">
        <v>7.3477906994752979</v>
      </c>
      <c r="W7990" s="58">
        <v>0.82235842496194689</v>
      </c>
      <c r="X7990" s="58">
        <v>0.77181645252289854</v>
      </c>
      <c r="Y7990" s="58">
        <v>0.81931654271165755</v>
      </c>
      <c r="Z7990" s="58">
        <v>0.92854640502439301</v>
      </c>
    </row>
    <row r="7991" spans="19:26" x14ac:dyDescent="0.2">
      <c r="S7991" s="58">
        <v>3.2184561032451939</v>
      </c>
      <c r="T7991" s="58">
        <v>4.8042897134914817</v>
      </c>
      <c r="U7991" s="58">
        <v>3.8975360367591558</v>
      </c>
      <c r="V7991" s="58">
        <v>6.5005775992590413</v>
      </c>
      <c r="W7991" s="58">
        <v>0.8586816947135929</v>
      </c>
      <c r="X7991" s="58">
        <v>0.57226837774472283</v>
      </c>
      <c r="Y7991" s="58">
        <v>0.82427445559330836</v>
      </c>
      <c r="Z7991" s="58">
        <v>0.92895784547614813</v>
      </c>
    </row>
    <row r="7992" spans="19:26" x14ac:dyDescent="0.2">
      <c r="S7992" s="58">
        <v>3.7019846974562491</v>
      </c>
      <c r="T7992" s="58">
        <v>5.9373310490625979</v>
      </c>
      <c r="U7992" s="58">
        <v>4.3653453966524536</v>
      </c>
      <c r="V7992" s="58">
        <v>6.9903958903979868</v>
      </c>
      <c r="W7992" s="58">
        <v>0.80972053710681458</v>
      </c>
      <c r="X7992" s="58">
        <v>0.51783210482964404</v>
      </c>
      <c r="Y7992" s="58">
        <v>0.82790840912412</v>
      </c>
      <c r="Z7992" s="58">
        <v>0.91792420634457439</v>
      </c>
    </row>
    <row r="7993" spans="19:26" x14ac:dyDescent="0.2">
      <c r="S7993" s="58">
        <v>3.4972171644201113</v>
      </c>
      <c r="T7993" s="58">
        <v>5.1689466586640975</v>
      </c>
      <c r="U7993" s="58">
        <v>3.2691435958469399</v>
      </c>
      <c r="V7993" s="58">
        <v>6.8699901507091132</v>
      </c>
      <c r="W7993" s="58">
        <v>0.7696096848439864</v>
      </c>
      <c r="X7993" s="58">
        <v>0.52171915246996092</v>
      </c>
      <c r="Y7993" s="58">
        <v>0.87652737406969283</v>
      </c>
      <c r="Z7993" s="58">
        <v>0.94404769618731066</v>
      </c>
    </row>
    <row r="7994" spans="19:26" x14ac:dyDescent="0.2">
      <c r="S7994" s="58">
        <v>4.3331802807861299</v>
      </c>
      <c r="T7994" s="58">
        <v>7.7284194756441078</v>
      </c>
      <c r="U7994" s="58">
        <v>4.9886646980282423</v>
      </c>
      <c r="V7994" s="58">
        <v>7.7807788271220559</v>
      </c>
      <c r="W7994" s="58">
        <v>0.8017723525614161</v>
      </c>
      <c r="X7994" s="58">
        <v>0.68440708317372601</v>
      </c>
      <c r="Y7994" s="58">
        <v>0.8455370086248305</v>
      </c>
      <c r="Z7994" s="58">
        <v>0.9274793581390306</v>
      </c>
    </row>
    <row r="7995" spans="19:26" x14ac:dyDescent="0.2">
      <c r="S7995" s="58">
        <v>3.1329062044103986</v>
      </c>
      <c r="T7995" s="58">
        <v>4.6529486862387373</v>
      </c>
      <c r="U7995" s="58">
        <v>3.1646669783712063</v>
      </c>
      <c r="V7995" s="58">
        <v>4.8008805302443394</v>
      </c>
      <c r="W7995" s="58">
        <v>0.82579470653457687</v>
      </c>
      <c r="X7995" s="58">
        <v>0.58113280430728009</v>
      </c>
      <c r="Y7995" s="58">
        <v>0.78050901952711293</v>
      </c>
      <c r="Z7995" s="58">
        <v>0.92645892260699003</v>
      </c>
    </row>
    <row r="7996" spans="19:26" x14ac:dyDescent="0.2">
      <c r="S7996" s="58">
        <v>4.9580608406622622</v>
      </c>
      <c r="T7996" s="58">
        <v>10.038072986608963</v>
      </c>
      <c r="U7996" s="58">
        <v>4.560175902852718</v>
      </c>
      <c r="V7996" s="58">
        <v>10.935579100852257</v>
      </c>
      <c r="W7996" s="58">
        <v>0.76861858287047879</v>
      </c>
      <c r="X7996" s="58">
        <v>0.71868303941606748</v>
      </c>
      <c r="Y7996" s="58">
        <v>0.82436010810445848</v>
      </c>
      <c r="Z7996" s="58">
        <v>0.91789403326130281</v>
      </c>
    </row>
    <row r="7997" spans="19:26" x14ac:dyDescent="0.2">
      <c r="S7997" s="58">
        <v>3.6862591625326235</v>
      </c>
      <c r="T7997" s="58">
        <v>5.8662653819896278</v>
      </c>
      <c r="U7997" s="58">
        <v>4.1646821259193318</v>
      </c>
      <c r="V7997" s="58">
        <v>6.0255482711834869</v>
      </c>
      <c r="W7997" s="58">
        <v>0.79173033946677585</v>
      </c>
      <c r="X7997" s="58">
        <v>0.67389590754842765</v>
      </c>
      <c r="Y7997" s="58">
        <v>0.82154355883615571</v>
      </c>
      <c r="Z7997" s="58">
        <v>0.9403079608322048</v>
      </c>
    </row>
    <row r="7998" spans="19:26" x14ac:dyDescent="0.2">
      <c r="S7998" s="58">
        <v>6.1654122345331199</v>
      </c>
      <c r="T7998" s="58">
        <v>16.577749333690225</v>
      </c>
      <c r="U7998" s="58">
        <v>6.2360005936153398</v>
      </c>
      <c r="V7998" s="58">
        <v>19.287283561536373</v>
      </c>
      <c r="W7998" s="58">
        <v>0.76649040340655794</v>
      </c>
      <c r="X7998" s="58">
        <v>0.76614533987054245</v>
      </c>
      <c r="Y7998" s="58">
        <v>0.83562970824521376</v>
      </c>
      <c r="Z7998" s="58">
        <v>0.90260870170123197</v>
      </c>
    </row>
    <row r="7999" spans="19:26" x14ac:dyDescent="0.2">
      <c r="S7999" s="58">
        <v>3.9572036142267568</v>
      </c>
      <c r="T7999" s="58">
        <v>6.3960168608604242</v>
      </c>
      <c r="U7999" s="58">
        <v>4.476537642179852</v>
      </c>
      <c r="V7999" s="58">
        <v>8.1854254142711227</v>
      </c>
      <c r="W7999" s="58">
        <v>0.73009143822639677</v>
      </c>
      <c r="X7999" s="58">
        <v>0.65466927253700846</v>
      </c>
      <c r="Y7999" s="58">
        <v>0.81697411266895759</v>
      </c>
      <c r="Z7999" s="58">
        <v>0.94439837692794415</v>
      </c>
    </row>
    <row r="8000" spans="19:26" x14ac:dyDescent="0.2">
      <c r="S8000" s="58">
        <v>4.1304220779902758</v>
      </c>
      <c r="T8000" s="58">
        <v>7.0460539040186676</v>
      </c>
      <c r="U8000" s="58">
        <v>4.4149521929036082</v>
      </c>
      <c r="V8000" s="58">
        <v>7.375563281768394</v>
      </c>
      <c r="W8000" s="58">
        <v>0.7595373010608526</v>
      </c>
      <c r="X8000" s="58">
        <v>0.63427875614781493</v>
      </c>
      <c r="Y8000" s="58">
        <v>0.81583606043841606</v>
      </c>
      <c r="Z8000" s="58">
        <v>0.92839810284835345</v>
      </c>
    </row>
    <row r="8001" spans="19:26" x14ac:dyDescent="0.2">
      <c r="S8001" s="58">
        <v>5.2711024656269343</v>
      </c>
      <c r="T8001" s="58">
        <v>10.984822796161627</v>
      </c>
      <c r="U8001" s="58">
        <v>5.2416060644047331</v>
      </c>
      <c r="V8001" s="58">
        <v>11.179777145624529</v>
      </c>
      <c r="W8001" s="58">
        <v>0.7508071648911383</v>
      </c>
      <c r="X8001" s="58">
        <v>0.76421919668795679</v>
      </c>
      <c r="Y8001" s="58">
        <v>0.83826218669287855</v>
      </c>
      <c r="Z8001" s="58">
        <v>0.92255819324330735</v>
      </c>
    </row>
    <row r="8002" spans="19:26" x14ac:dyDescent="0.2">
      <c r="S8002" s="58">
        <v>4.9724905635658532</v>
      </c>
      <c r="T8002" s="58">
        <v>9.400153548470513</v>
      </c>
      <c r="U8002" s="58">
        <v>5.2677672254425296</v>
      </c>
      <c r="V8002" s="58">
        <v>9.4241109988243839</v>
      </c>
      <c r="W8002" s="58">
        <v>0.74718056132311306</v>
      </c>
      <c r="X8002" s="58">
        <v>0.64470601633058044</v>
      </c>
      <c r="Y8002" s="58">
        <v>0.86419317463985912</v>
      </c>
      <c r="Z8002" s="58">
        <v>0.92508389627926435</v>
      </c>
    </row>
    <row r="8003" spans="19:26" x14ac:dyDescent="0.2">
      <c r="S8003" s="58">
        <v>3.8762297676439377</v>
      </c>
      <c r="T8003" s="58">
        <v>6.5867434402450717</v>
      </c>
      <c r="U8003" s="58">
        <v>3.6174402348897212</v>
      </c>
      <c r="V8003" s="58">
        <v>6.37742661152783</v>
      </c>
      <c r="W8003" s="58">
        <v>0.80565862665036592</v>
      </c>
      <c r="X8003" s="58">
        <v>0.71726528608083251</v>
      </c>
      <c r="Y8003" s="58">
        <v>0.7947162975294384</v>
      </c>
      <c r="Z8003" s="58">
        <v>0.92832281468792543</v>
      </c>
    </row>
    <row r="8004" spans="19:26" x14ac:dyDescent="0.2">
      <c r="S8004" s="58">
        <v>3.3424987901432046</v>
      </c>
      <c r="T8004" s="58">
        <v>5.0286747284152993</v>
      </c>
      <c r="U8004" s="58">
        <v>3.5700678003241908</v>
      </c>
      <c r="V8004" s="58">
        <v>5.6045518503472422</v>
      </c>
      <c r="W8004" s="58">
        <v>0.85875002075730755</v>
      </c>
      <c r="X8004" s="58">
        <v>0.65096397993280464</v>
      </c>
      <c r="Y8004" s="58">
        <v>0.85744934065040734</v>
      </c>
      <c r="Z8004" s="58">
        <v>0.94475438575391824</v>
      </c>
    </row>
    <row r="8005" spans="19:26" x14ac:dyDescent="0.2">
      <c r="S8005" s="58">
        <v>3.6324632246411914</v>
      </c>
      <c r="T8005" s="58">
        <v>5.651528859972748</v>
      </c>
      <c r="U8005" s="58">
        <v>3.9373562160900648</v>
      </c>
      <c r="V8005" s="58">
        <v>5.7528568894842156</v>
      </c>
      <c r="W8005" s="58">
        <v>0.76904707455939025</v>
      </c>
      <c r="X8005" s="58">
        <v>0.64819813497463252</v>
      </c>
      <c r="Y8005" s="58">
        <v>0.82314562221464871</v>
      </c>
      <c r="Z8005" s="58">
        <v>0.94489287619419604</v>
      </c>
    </row>
    <row r="8006" spans="19:26" x14ac:dyDescent="0.2">
      <c r="S8006" s="58">
        <v>5.2234753640696452</v>
      </c>
      <c r="T8006" s="58">
        <v>11.231895595366638</v>
      </c>
      <c r="U8006" s="58">
        <v>5.88095384373222</v>
      </c>
      <c r="V8006" s="58">
        <v>13.761462820573094</v>
      </c>
      <c r="W8006" s="58">
        <v>0.72660137150726678</v>
      </c>
      <c r="X8006" s="58">
        <v>0.66884578250877014</v>
      </c>
      <c r="Y8006" s="58">
        <v>0.7901669362156658</v>
      </c>
      <c r="Z8006" s="58">
        <v>0.90915356478478038</v>
      </c>
    </row>
    <row r="8007" spans="19:26" x14ac:dyDescent="0.2">
      <c r="S8007" s="58">
        <v>3.8183860602838733</v>
      </c>
      <c r="T8007" s="58">
        <v>5.8880896826113318</v>
      </c>
      <c r="U8007" s="58">
        <v>3.4345005466668623</v>
      </c>
      <c r="V8007" s="58">
        <v>4.9585811356323672</v>
      </c>
      <c r="W8007" s="58">
        <v>0.71991904125083739</v>
      </c>
      <c r="X8007" s="58">
        <v>0.59367914806285604</v>
      </c>
      <c r="Y8007" s="58">
        <v>0.84131412877698564</v>
      </c>
      <c r="Z8007" s="58">
        <v>0.95100276316263666</v>
      </c>
    </row>
    <row r="8008" spans="19:26" x14ac:dyDescent="0.2">
      <c r="S8008" s="58">
        <v>4.4858613344613083</v>
      </c>
      <c r="T8008" s="58">
        <v>8.6319785704074405</v>
      </c>
      <c r="U8008" s="58">
        <v>4.8831626417148559</v>
      </c>
      <c r="V8008" s="58">
        <v>9.5082397362483135</v>
      </c>
      <c r="W8008" s="58">
        <v>0.82517473498466298</v>
      </c>
      <c r="X8008" s="58">
        <v>0.67819421702891902</v>
      </c>
      <c r="Y8008" s="58">
        <v>0.81989675296881137</v>
      </c>
      <c r="Z8008" s="58">
        <v>0.91333635898807408</v>
      </c>
    </row>
    <row r="8009" spans="19:26" x14ac:dyDescent="0.2">
      <c r="S8009" s="58">
        <v>3.59284697725252</v>
      </c>
      <c r="T8009" s="58">
        <v>5.5375154502585771</v>
      </c>
      <c r="U8009" s="58">
        <v>3.9770365036501407</v>
      </c>
      <c r="V8009" s="58">
        <v>6.4350248225458744</v>
      </c>
      <c r="W8009" s="58">
        <v>0.80779091807237657</v>
      </c>
      <c r="X8009" s="58">
        <v>0.59340423158406497</v>
      </c>
      <c r="Y8009" s="58">
        <v>0.85951331678258314</v>
      </c>
      <c r="Z8009" s="58">
        <v>0.93926124891815055</v>
      </c>
    </row>
    <row r="8010" spans="19:26" x14ac:dyDescent="0.2">
      <c r="S8010" s="58">
        <v>4.00936860443006</v>
      </c>
      <c r="T8010" s="58">
        <v>6.7754680030594985</v>
      </c>
      <c r="U8010" s="58">
        <v>4.3037518099095804</v>
      </c>
      <c r="V8010" s="58">
        <v>6.7540269249329166</v>
      </c>
      <c r="W8010" s="58">
        <v>0.72295767361965191</v>
      </c>
      <c r="X8010" s="58">
        <v>0.62663856216127667</v>
      </c>
      <c r="Y8010" s="58">
        <v>0.77120397468929469</v>
      </c>
      <c r="Z8010" s="58">
        <v>0.92606241953182722</v>
      </c>
    </row>
    <row r="8011" spans="19:26" x14ac:dyDescent="0.2">
      <c r="S8011" s="58">
        <v>5.9711895065931904</v>
      </c>
      <c r="T8011" s="58">
        <v>17.315270035984543</v>
      </c>
      <c r="U8011" s="58">
        <v>5.216057491013915</v>
      </c>
      <c r="V8011" s="58">
        <v>14.41086528487382</v>
      </c>
      <c r="W8011" s="58">
        <v>0.79167420168185321</v>
      </c>
      <c r="X8011" s="58">
        <v>0.59564913780899009</v>
      </c>
      <c r="Y8011" s="58">
        <v>0.8007159801844993</v>
      </c>
      <c r="Z8011" s="58">
        <v>0.88818779879496756</v>
      </c>
    </row>
    <row r="8012" spans="19:26" x14ac:dyDescent="0.2">
      <c r="S8012" s="58">
        <v>4.1254713571209507</v>
      </c>
      <c r="T8012" s="58">
        <v>6.8770240599070407</v>
      </c>
      <c r="U8012" s="58">
        <v>4.2797890662722526</v>
      </c>
      <c r="V8012" s="58">
        <v>6.0181949769906939</v>
      </c>
      <c r="W8012" s="58">
        <v>0.78034849763475089</v>
      </c>
      <c r="X8012" s="58">
        <v>0.55040648019946858</v>
      </c>
      <c r="Y8012" s="58">
        <v>0.86175332011705885</v>
      </c>
      <c r="Z8012" s="58">
        <v>0.92495828137771441</v>
      </c>
    </row>
    <row r="8013" spans="19:26" x14ac:dyDescent="0.2">
      <c r="S8013" s="58">
        <v>3.5524353852684372</v>
      </c>
      <c r="T8013" s="58">
        <v>5.5473066359099352</v>
      </c>
      <c r="U8013" s="58">
        <v>3.0658604700670322</v>
      </c>
      <c r="V8013" s="58">
        <v>4.2572352604605657</v>
      </c>
      <c r="W8013" s="58">
        <v>0.76573738447479101</v>
      </c>
      <c r="X8013" s="58">
        <v>0.66140561645370755</v>
      </c>
      <c r="Y8013" s="58">
        <v>0.79250563569431898</v>
      </c>
      <c r="Z8013" s="58">
        <v>0.93996583524920607</v>
      </c>
    </row>
    <row r="8014" spans="19:26" x14ac:dyDescent="0.2">
      <c r="S8014" s="58">
        <v>5.7255036362062395</v>
      </c>
      <c r="T8014" s="58">
        <v>13.353687879645188</v>
      </c>
      <c r="U8014" s="58">
        <v>5.5163106090946714</v>
      </c>
      <c r="V8014" s="58">
        <v>11.673885511581792</v>
      </c>
      <c r="W8014" s="58">
        <v>0.73288350356746212</v>
      </c>
      <c r="X8014" s="58">
        <v>0.70829007964638913</v>
      </c>
      <c r="Y8014" s="58">
        <v>0.81752599693445627</v>
      </c>
      <c r="Z8014" s="58">
        <v>0.90858722802035674</v>
      </c>
    </row>
    <row r="8015" spans="19:26" x14ac:dyDescent="0.2">
      <c r="S8015" s="58">
        <v>5.2759604758910275</v>
      </c>
      <c r="T8015" s="58">
        <v>11.279854981282909</v>
      </c>
      <c r="U8015" s="58">
        <v>4.1186149618955685</v>
      </c>
      <c r="V8015" s="58">
        <v>8.5440743056130959</v>
      </c>
      <c r="W8015" s="58">
        <v>0.77273756498091872</v>
      </c>
      <c r="X8015" s="58">
        <v>0.65942919397752875</v>
      </c>
      <c r="Y8015" s="58">
        <v>0.84092007513807543</v>
      </c>
      <c r="Z8015" s="58">
        <v>0.9100366151425483</v>
      </c>
    </row>
    <row r="8016" spans="19:26" x14ac:dyDescent="0.2">
      <c r="S8016" s="58">
        <v>3.3896286476130211</v>
      </c>
      <c r="T8016" s="58">
        <v>5.226250971805654</v>
      </c>
      <c r="U8016" s="58">
        <v>3.1222958764044373</v>
      </c>
      <c r="V8016" s="58">
        <v>5.8282682306806128</v>
      </c>
      <c r="W8016" s="58">
        <v>0.86674727187452993</v>
      </c>
      <c r="X8016" s="58">
        <v>0.52650135760139671</v>
      </c>
      <c r="Y8016" s="58">
        <v>0.83147796367760085</v>
      </c>
      <c r="Z8016" s="58">
        <v>0.91878304216706896</v>
      </c>
    </row>
    <row r="8017" spans="19:26" x14ac:dyDescent="0.2">
      <c r="S8017" s="58">
        <v>5.7861260721504904</v>
      </c>
      <c r="T8017" s="58">
        <v>13.373830845562804</v>
      </c>
      <c r="U8017" s="58">
        <v>5.4372184260780285</v>
      </c>
      <c r="V8017" s="58">
        <v>12.137218533095993</v>
      </c>
      <c r="W8017" s="58">
        <v>0.75912750688864006</v>
      </c>
      <c r="X8017" s="58">
        <v>0.75245921753228584</v>
      </c>
      <c r="Y8017" s="58">
        <v>0.85512896365414892</v>
      </c>
      <c r="Z8017" s="58">
        <v>0.91356228194124101</v>
      </c>
    </row>
    <row r="8018" spans="19:26" x14ac:dyDescent="0.2">
      <c r="S8018" s="58">
        <v>4.1928728691417598</v>
      </c>
      <c r="T8018" s="58">
        <v>6.7025363095920563</v>
      </c>
      <c r="U8018" s="58">
        <v>4.4736518213179739</v>
      </c>
      <c r="V8018" s="58">
        <v>6.8739426703676667</v>
      </c>
      <c r="W8018" s="58">
        <v>0.69609181538837583</v>
      </c>
      <c r="X8018" s="58">
        <v>0.58376307234635771</v>
      </c>
      <c r="Y8018" s="58">
        <v>0.84768815974223011</v>
      </c>
      <c r="Z8018" s="58">
        <v>0.94790811969667776</v>
      </c>
    </row>
    <row r="8019" spans="19:26" x14ac:dyDescent="0.2">
      <c r="S8019" s="58">
        <v>4.1974398634765642</v>
      </c>
      <c r="T8019" s="58">
        <v>7.3112959290921946</v>
      </c>
      <c r="U8019" s="58">
        <v>3.6628594347701098</v>
      </c>
      <c r="V8019" s="58">
        <v>7.4634278750102219</v>
      </c>
      <c r="W8019" s="58">
        <v>0.78204064552471397</v>
      </c>
      <c r="X8019" s="58">
        <v>0.68231335331450449</v>
      </c>
      <c r="Y8019" s="58">
        <v>0.82545464703328775</v>
      </c>
      <c r="Z8019" s="58">
        <v>0.92967366682243691</v>
      </c>
    </row>
    <row r="8020" spans="19:26" x14ac:dyDescent="0.2">
      <c r="S8020" s="58">
        <v>7.3685149762947644</v>
      </c>
      <c r="T8020" s="58">
        <v>19.387320008625444</v>
      </c>
      <c r="U8020" s="58">
        <v>8.4308137195386816</v>
      </c>
      <c r="V8020" s="58">
        <v>18.671404229997478</v>
      </c>
      <c r="W8020" s="58">
        <v>0.67346585634666301</v>
      </c>
      <c r="X8020" s="58">
        <v>0.69553206435295867</v>
      </c>
      <c r="Y8020" s="58">
        <v>0.87049824992222347</v>
      </c>
      <c r="Z8020" s="58">
        <v>0.90937512291595335</v>
      </c>
    </row>
    <row r="8021" spans="19:26" x14ac:dyDescent="0.2">
      <c r="S8021" s="58">
        <v>3.4782957447208562</v>
      </c>
      <c r="T8021" s="58">
        <v>5.4264914945105307</v>
      </c>
      <c r="U8021" s="58">
        <v>3.2996400157058052</v>
      </c>
      <c r="V8021" s="58">
        <v>4.9484143305791077</v>
      </c>
      <c r="W8021" s="58">
        <v>0.77708238169185417</v>
      </c>
      <c r="X8021" s="58">
        <v>0.57425417605722462</v>
      </c>
      <c r="Y8021" s="58">
        <v>0.78105727733364894</v>
      </c>
      <c r="Z8021" s="58">
        <v>0.92477131760420306</v>
      </c>
    </row>
    <row r="8022" spans="19:26" x14ac:dyDescent="0.2">
      <c r="S8022" s="58">
        <v>6.9014386667920098</v>
      </c>
      <c r="T8022" s="58">
        <v>28.288436948688982</v>
      </c>
      <c r="U8022" s="58">
        <v>7.481116306388059</v>
      </c>
      <c r="V8022" s="58">
        <v>28.84261424958072</v>
      </c>
      <c r="W8022" s="58">
        <v>0.79302508251554726</v>
      </c>
      <c r="X8022" s="58">
        <v>0.62952242584429063</v>
      </c>
      <c r="Y8022" s="58">
        <v>0.80991543660433829</v>
      </c>
      <c r="Z8022" s="58">
        <v>0.8820758155746502</v>
      </c>
    </row>
    <row r="8023" spans="19:26" x14ac:dyDescent="0.2">
      <c r="S8023" s="58">
        <v>4.6098173062826939</v>
      </c>
      <c r="T8023" s="58">
        <v>8.8861952527991779</v>
      </c>
      <c r="U8023" s="58">
        <v>5.0213605326880728</v>
      </c>
      <c r="V8023" s="58">
        <v>8.6726620593910368</v>
      </c>
      <c r="W8023" s="58">
        <v>0.83489581618600894</v>
      </c>
      <c r="X8023" s="58">
        <v>0.5502923065667521</v>
      </c>
      <c r="Y8023" s="58">
        <v>0.85206274260991188</v>
      </c>
      <c r="Z8023" s="58">
        <v>0.90512131914764238</v>
      </c>
    </row>
    <row r="8024" spans="19:26" x14ac:dyDescent="0.2">
      <c r="S8024" s="58">
        <v>3.8731313115067452</v>
      </c>
      <c r="T8024" s="58">
        <v>6.5563446765501396</v>
      </c>
      <c r="U8024" s="58">
        <v>4.2811969272363699</v>
      </c>
      <c r="V8024" s="58">
        <v>7.4125716634522485</v>
      </c>
      <c r="W8024" s="58">
        <v>0.81133682212106695</v>
      </c>
      <c r="X8024" s="58">
        <v>0.68265655214279275</v>
      </c>
      <c r="Y8024" s="58">
        <v>0.80234291415572689</v>
      </c>
      <c r="Z8024" s="58">
        <v>0.92597516056108509</v>
      </c>
    </row>
    <row r="8025" spans="19:26" x14ac:dyDescent="0.2">
      <c r="S8025" s="58">
        <v>5.9943140683205076</v>
      </c>
      <c r="T8025" s="58">
        <v>16.482500268839051</v>
      </c>
      <c r="U8025" s="58">
        <v>6.1362806148363065</v>
      </c>
      <c r="V8025" s="58">
        <v>20.434621612593684</v>
      </c>
      <c r="W8025" s="58">
        <v>0.78300348408004772</v>
      </c>
      <c r="X8025" s="58">
        <v>0.7478554384458389</v>
      </c>
      <c r="Y8025" s="58">
        <v>0.81802991830281691</v>
      </c>
      <c r="Z8025" s="58">
        <v>0.8982891120071953</v>
      </c>
    </row>
    <row r="8026" spans="19:26" x14ac:dyDescent="0.2">
      <c r="S8026" s="58">
        <v>6.1091321744911964</v>
      </c>
      <c r="T8026" s="58">
        <v>15.087591553040967</v>
      </c>
      <c r="U8026" s="58">
        <v>6.2997411357602919</v>
      </c>
      <c r="V8026" s="58">
        <v>15.719209185998389</v>
      </c>
      <c r="W8026" s="58">
        <v>0.7489445364042121</v>
      </c>
      <c r="X8026" s="58">
        <v>0.71713868193175045</v>
      </c>
      <c r="Y8026" s="58">
        <v>0.85220240832609018</v>
      </c>
      <c r="Z8026" s="58">
        <v>0.90715287089906183</v>
      </c>
    </row>
    <row r="8027" spans="19:26" x14ac:dyDescent="0.2">
      <c r="S8027" s="58">
        <v>3.59684324632862</v>
      </c>
      <c r="T8027" s="58">
        <v>5.6042921748655763</v>
      </c>
      <c r="U8027" s="58">
        <v>3.5898690411156968</v>
      </c>
      <c r="V8027" s="58">
        <v>5.3298508823457693</v>
      </c>
      <c r="W8027" s="58">
        <v>0.8773473193174135</v>
      </c>
      <c r="X8027" s="58">
        <v>0.59927843933229841</v>
      </c>
      <c r="Y8027" s="58">
        <v>0.89621274480381519</v>
      </c>
      <c r="Z8027" s="58">
        <v>0.93511751740324411</v>
      </c>
    </row>
    <row r="8028" spans="19:26" x14ac:dyDescent="0.2">
      <c r="S8028" s="58">
        <v>4.014631699957441</v>
      </c>
      <c r="T8028" s="58">
        <v>6.7825885945574234</v>
      </c>
      <c r="U8028" s="58">
        <v>4.2641693393270836</v>
      </c>
      <c r="V8028" s="58">
        <v>6.9861738673182661</v>
      </c>
      <c r="W8028" s="58">
        <v>0.75529888939095891</v>
      </c>
      <c r="X8028" s="58">
        <v>0.69866827839284329</v>
      </c>
      <c r="Y8028" s="58">
        <v>0.79780711684485428</v>
      </c>
      <c r="Z8028" s="58">
        <v>0.93465283416622902</v>
      </c>
    </row>
    <row r="8029" spans="19:26" x14ac:dyDescent="0.2">
      <c r="S8029" s="58">
        <v>3.0699081960410326</v>
      </c>
      <c r="T8029" s="58">
        <v>4.3962668820599937</v>
      </c>
      <c r="U8029" s="58">
        <v>3.4497523095319163</v>
      </c>
      <c r="V8029" s="58">
        <v>5.3148013616325862</v>
      </c>
      <c r="W8029" s="58">
        <v>0.84034829771254826</v>
      </c>
      <c r="X8029" s="58">
        <v>0.56403382487739195</v>
      </c>
      <c r="Y8029" s="58">
        <v>0.84400059223413237</v>
      </c>
      <c r="Z8029" s="58">
        <v>0.94117719350634566</v>
      </c>
    </row>
    <row r="8030" spans="19:26" x14ac:dyDescent="0.2">
      <c r="S8030" s="58">
        <v>4.9224646681883453</v>
      </c>
      <c r="T8030" s="58">
        <v>9.4493798081355749</v>
      </c>
      <c r="U8030" s="58">
        <v>4.6640655515719143</v>
      </c>
      <c r="V8030" s="58">
        <v>9.1409310348175072</v>
      </c>
      <c r="W8030" s="58">
        <v>0.75152803622527153</v>
      </c>
      <c r="X8030" s="58">
        <v>0.65423702878524359</v>
      </c>
      <c r="Y8030" s="58">
        <v>0.84598711365126433</v>
      </c>
      <c r="Z8030" s="58">
        <v>0.92173156260537059</v>
      </c>
    </row>
    <row r="8031" spans="19:26" x14ac:dyDescent="0.2">
      <c r="S8031" s="58">
        <v>4.557179636302374</v>
      </c>
      <c r="T8031" s="58">
        <v>8.5424179632639259</v>
      </c>
      <c r="U8031" s="58">
        <v>4.305442786200298</v>
      </c>
      <c r="V8031" s="58">
        <v>6.7786101204707228</v>
      </c>
      <c r="W8031" s="58">
        <v>0.75211414465432591</v>
      </c>
      <c r="X8031" s="58">
        <v>0.76100252032661064</v>
      </c>
      <c r="Y8031" s="58">
        <v>0.80224149764721653</v>
      </c>
      <c r="Z8031" s="58">
        <v>0.92853315924083202</v>
      </c>
    </row>
    <row r="8032" spans="19:26" x14ac:dyDescent="0.2">
      <c r="S8032" s="58">
        <v>3.4913931670621348</v>
      </c>
      <c r="T8032" s="58">
        <v>5.3791913407668135</v>
      </c>
      <c r="U8032" s="58">
        <v>3.4274791617198956</v>
      </c>
      <c r="V8032" s="58">
        <v>5.6796181741544451</v>
      </c>
      <c r="W8032" s="58">
        <v>0.79479105578983189</v>
      </c>
      <c r="X8032" s="58">
        <v>0.57524062071719928</v>
      </c>
      <c r="Y8032" s="58">
        <v>0.81730722253075394</v>
      </c>
      <c r="Z8032" s="58">
        <v>0.93109988354295359</v>
      </c>
    </row>
    <row r="8033" spans="19:26" x14ac:dyDescent="0.2">
      <c r="S8033" s="58">
        <v>3.7476167586479687</v>
      </c>
      <c r="T8033" s="58">
        <v>5.8560637913933338</v>
      </c>
      <c r="U8033" s="58">
        <v>4.2753963917363187</v>
      </c>
      <c r="V8033" s="58">
        <v>6.539797776423022</v>
      </c>
      <c r="W8033" s="58">
        <v>0.7735219567821302</v>
      </c>
      <c r="X8033" s="58">
        <v>0.71204820491098353</v>
      </c>
      <c r="Y8033" s="58">
        <v>0.85280753523125219</v>
      </c>
      <c r="Z8033" s="58">
        <v>0.95910876342224405</v>
      </c>
    </row>
    <row r="8034" spans="19:26" x14ac:dyDescent="0.2">
      <c r="S8034" s="58">
        <v>3.5566613347867753</v>
      </c>
      <c r="T8034" s="58">
        <v>5.7718067014031309</v>
      </c>
      <c r="U8034" s="58">
        <v>3.3387892187217503</v>
      </c>
      <c r="V8034" s="58">
        <v>6.7016333404514734</v>
      </c>
      <c r="W8034" s="58">
        <v>0.81850287787110954</v>
      </c>
      <c r="X8034" s="58">
        <v>0.65482948962833332</v>
      </c>
      <c r="Y8034" s="58">
        <v>0.77460784802479554</v>
      </c>
      <c r="Z8034" s="58">
        <v>0.9225267660448615</v>
      </c>
    </row>
    <row r="8035" spans="19:26" x14ac:dyDescent="0.2">
      <c r="S8035" s="58">
        <v>4.589810088984037</v>
      </c>
      <c r="T8035" s="58">
        <v>8.0057878665939128</v>
      </c>
      <c r="U8035" s="58">
        <v>4.674329631582065</v>
      </c>
      <c r="V8035" s="58">
        <v>7.5224970253466612</v>
      </c>
      <c r="W8035" s="58">
        <v>0.75602467239560711</v>
      </c>
      <c r="X8035" s="58">
        <v>0.62800902429765371</v>
      </c>
      <c r="Y8035" s="58">
        <v>0.88513454102488331</v>
      </c>
      <c r="Z8035" s="58">
        <v>0.93506416391823655</v>
      </c>
    </row>
    <row r="8036" spans="19:26" x14ac:dyDescent="0.2">
      <c r="S8036" s="58">
        <v>6.1734517757235352</v>
      </c>
      <c r="T8036" s="58">
        <v>19.041714206251378</v>
      </c>
      <c r="U8036" s="58">
        <v>6.4086762448923986</v>
      </c>
      <c r="V8036" s="58">
        <v>19.383515529004711</v>
      </c>
      <c r="W8036" s="58">
        <v>0.75716192511619052</v>
      </c>
      <c r="X8036" s="58">
        <v>0.72434959055171377</v>
      </c>
      <c r="Y8036" s="58">
        <v>0.7793596564849089</v>
      </c>
      <c r="Z8036" s="58">
        <v>0.89156125764249583</v>
      </c>
    </row>
    <row r="8037" spans="19:26" x14ac:dyDescent="0.2">
      <c r="S8037" s="58">
        <v>3.0655353036894657</v>
      </c>
      <c r="T8037" s="58">
        <v>4.5108303682814057</v>
      </c>
      <c r="U8037" s="58">
        <v>3.0043609412840944</v>
      </c>
      <c r="V8037" s="58">
        <v>4.5417980044611674</v>
      </c>
      <c r="W8037" s="58">
        <v>0.8768698626145871</v>
      </c>
      <c r="X8037" s="58">
        <v>0.68621654375085428</v>
      </c>
      <c r="Y8037" s="58">
        <v>0.80168770684855462</v>
      </c>
      <c r="Z8037" s="58">
        <v>0.93947297428025278</v>
      </c>
    </row>
    <row r="8038" spans="19:26" x14ac:dyDescent="0.2">
      <c r="S8038" s="58">
        <v>8.152674649651015</v>
      </c>
      <c r="T8038" s="58">
        <v>32.607513677795815</v>
      </c>
      <c r="U8038" s="58">
        <v>7.8737184993684863</v>
      </c>
      <c r="V8038" s="58">
        <v>27.543632424478652</v>
      </c>
      <c r="W8038" s="58">
        <v>0.70066509501284568</v>
      </c>
      <c r="X8038" s="58">
        <v>0.67854049376493664</v>
      </c>
      <c r="Y8038" s="58">
        <v>0.84524731926050634</v>
      </c>
      <c r="Z8038" s="58">
        <v>0.88822965136673826</v>
      </c>
    </row>
    <row r="8039" spans="19:26" x14ac:dyDescent="0.2">
      <c r="S8039" s="58">
        <v>4.6399481128922817</v>
      </c>
      <c r="T8039" s="58">
        <v>8.7264671342703011</v>
      </c>
      <c r="U8039" s="58">
        <v>4.182749770702709</v>
      </c>
      <c r="V8039" s="58">
        <v>8.3349993977510284</v>
      </c>
      <c r="W8039" s="58">
        <v>0.76131419002718481</v>
      </c>
      <c r="X8039" s="58">
        <v>0.59882312483537936</v>
      </c>
      <c r="Y8039" s="58">
        <v>0.82206142560631656</v>
      </c>
      <c r="Z8039" s="58">
        <v>0.91442998454422775</v>
      </c>
    </row>
    <row r="8040" spans="19:26" x14ac:dyDescent="0.2">
      <c r="S8040" s="58">
        <v>4.5960195357834737</v>
      </c>
      <c r="T8040" s="58">
        <v>8.3962649602428172</v>
      </c>
      <c r="U8040" s="58">
        <v>5.110027261873749</v>
      </c>
      <c r="V8040" s="58">
        <v>7.9323424056179874</v>
      </c>
      <c r="W8040" s="58">
        <v>0.7762854624650728</v>
      </c>
      <c r="X8040" s="58">
        <v>0.74184652278412233</v>
      </c>
      <c r="Y8040" s="58">
        <v>0.85443979747863463</v>
      </c>
      <c r="Z8040" s="58">
        <v>0.93492272406329402</v>
      </c>
    </row>
    <row r="8041" spans="19:26" x14ac:dyDescent="0.2">
      <c r="S8041" s="58">
        <v>4.7269786856046245</v>
      </c>
      <c r="T8041" s="58">
        <v>9.1334953646078425</v>
      </c>
      <c r="U8041" s="58">
        <v>5.0660173900699075</v>
      </c>
      <c r="V8041" s="58">
        <v>9.2679082628064702</v>
      </c>
      <c r="W8041" s="58">
        <v>0.75702058341371636</v>
      </c>
      <c r="X8041" s="58">
        <v>0.79101281101142085</v>
      </c>
      <c r="Y8041" s="58">
        <v>0.81135126733600837</v>
      </c>
      <c r="Z8041" s="58">
        <v>0.92853094001387926</v>
      </c>
    </row>
    <row r="8042" spans="19:26" x14ac:dyDescent="0.2">
      <c r="S8042" s="58">
        <v>6.4084394461774039</v>
      </c>
      <c r="T8042" s="58">
        <v>18.218993800219895</v>
      </c>
      <c r="U8042" s="58">
        <v>6.3814169682257083</v>
      </c>
      <c r="V8042" s="58">
        <v>23.992111539652107</v>
      </c>
      <c r="W8042" s="58">
        <v>0.79521706720715257</v>
      </c>
      <c r="X8042" s="58">
        <v>0.7720479632840791</v>
      </c>
      <c r="Y8042" s="58">
        <v>0.8679117650756657</v>
      </c>
      <c r="Z8042" s="58">
        <v>0.90060391949683871</v>
      </c>
    </row>
    <row r="8043" spans="19:26" x14ac:dyDescent="0.2">
      <c r="S8043" s="58">
        <v>3.5538406463561505</v>
      </c>
      <c r="T8043" s="58">
        <v>5.4319502952877645</v>
      </c>
      <c r="U8043" s="58">
        <v>3.6488233089369917</v>
      </c>
      <c r="V8043" s="58">
        <v>5.6489103360948363</v>
      </c>
      <c r="W8043" s="58">
        <v>0.73109284290096521</v>
      </c>
      <c r="X8043" s="58">
        <v>0.53863767329525536</v>
      </c>
      <c r="Y8043" s="58">
        <v>0.79737685195914576</v>
      </c>
      <c r="Z8043" s="58">
        <v>0.93274603469326534</v>
      </c>
    </row>
    <row r="8044" spans="19:26" x14ac:dyDescent="0.2">
      <c r="S8044" s="58">
        <v>4.1994903849165111</v>
      </c>
      <c r="T8044" s="58">
        <v>7.0450655024291127</v>
      </c>
      <c r="U8044" s="58">
        <v>3.9327146374314776</v>
      </c>
      <c r="V8044" s="58">
        <v>6.3554927812641395</v>
      </c>
      <c r="W8044" s="58">
        <v>0.77976315614184266</v>
      </c>
      <c r="X8044" s="58">
        <v>0.66091988716529859</v>
      </c>
      <c r="Y8044" s="58">
        <v>0.87071024515410167</v>
      </c>
      <c r="Z8044" s="58">
        <v>0.94010502036508004</v>
      </c>
    </row>
    <row r="8045" spans="19:26" x14ac:dyDescent="0.2">
      <c r="S8045" s="58">
        <v>4.422588027679037</v>
      </c>
      <c r="T8045" s="58">
        <v>7.8916107159711713</v>
      </c>
      <c r="U8045" s="58">
        <v>4.260471352134763</v>
      </c>
      <c r="V8045" s="58">
        <v>7.8875724981763726</v>
      </c>
      <c r="W8045" s="58">
        <v>0.80183965220095732</v>
      </c>
      <c r="X8045" s="58">
        <v>0.63224217759175172</v>
      </c>
      <c r="Y8045" s="58">
        <v>0.86549623922444052</v>
      </c>
      <c r="Z8045" s="58">
        <v>0.92443588775191821</v>
      </c>
    </row>
    <row r="8046" spans="19:26" x14ac:dyDescent="0.2">
      <c r="S8046" s="58">
        <v>3.697736858117624</v>
      </c>
      <c r="T8046" s="58">
        <v>6.0369781925740718</v>
      </c>
      <c r="U8046" s="58">
        <v>4.0026904537561103</v>
      </c>
      <c r="V8046" s="58">
        <v>7.8015179670055792</v>
      </c>
      <c r="W8046" s="58">
        <v>0.83580349959889255</v>
      </c>
      <c r="X8046" s="58">
        <v>0.6446795854723516</v>
      </c>
      <c r="Y8046" s="58">
        <v>0.81856617051285552</v>
      </c>
      <c r="Z8046" s="58">
        <v>0.92655327923247366</v>
      </c>
    </row>
    <row r="8047" spans="19:26" x14ac:dyDescent="0.2">
      <c r="S8047" s="58">
        <v>4.7491639787552211</v>
      </c>
      <c r="T8047" s="58">
        <v>9.45974049082532</v>
      </c>
      <c r="U8047" s="58">
        <v>4.7620787191311083</v>
      </c>
      <c r="V8047" s="58">
        <v>10.070685143714853</v>
      </c>
      <c r="W8047" s="58">
        <v>0.87458953575190457</v>
      </c>
      <c r="X8047" s="58">
        <v>0.56470108323812618</v>
      </c>
      <c r="Y8047" s="58">
        <v>0.88130888659185214</v>
      </c>
      <c r="Z8047" s="58">
        <v>0.9039962304489213</v>
      </c>
    </row>
    <row r="8048" spans="19:26" x14ac:dyDescent="0.2">
      <c r="S8048" s="58">
        <v>4.378762827988214</v>
      </c>
      <c r="T8048" s="58">
        <v>7.3123799784009416</v>
      </c>
      <c r="U8048" s="58">
        <v>4.8565040410001554</v>
      </c>
      <c r="V8048" s="58">
        <v>9.0033406231927842</v>
      </c>
      <c r="W8048" s="58">
        <v>0.70208145667606281</v>
      </c>
      <c r="X8048" s="58">
        <v>0.66092539915016912</v>
      </c>
      <c r="Y8048" s="58">
        <v>0.83647268718508561</v>
      </c>
      <c r="Z8048" s="58">
        <v>0.94850735878208725</v>
      </c>
    </row>
    <row r="8049" spans="19:26" x14ac:dyDescent="0.2">
      <c r="S8049" s="58">
        <v>3.955566670585831</v>
      </c>
      <c r="T8049" s="58">
        <v>6.6159696262532401</v>
      </c>
      <c r="U8049" s="58">
        <v>3.9665719204059608</v>
      </c>
      <c r="V8049" s="58">
        <v>6.4886598876540216</v>
      </c>
      <c r="W8049" s="58">
        <v>0.73563144976455008</v>
      </c>
      <c r="X8049" s="58">
        <v>0.6595001539490204</v>
      </c>
      <c r="Y8049" s="58">
        <v>0.78077023805369894</v>
      </c>
      <c r="Z8049" s="58">
        <v>0.93121681557573588</v>
      </c>
    </row>
    <row r="8050" spans="19:26" x14ac:dyDescent="0.2">
      <c r="S8050" s="58">
        <v>4.5988527922632096</v>
      </c>
      <c r="T8050" s="58">
        <v>9.0153989176840881</v>
      </c>
      <c r="U8050" s="58">
        <v>5.1802161292963689</v>
      </c>
      <c r="V8050" s="58">
        <v>10.354040135239623</v>
      </c>
      <c r="W8050" s="58">
        <v>0.77881038693375682</v>
      </c>
      <c r="X8050" s="58">
        <v>0.71345814014036579</v>
      </c>
      <c r="Y8050" s="58">
        <v>0.79381439221359851</v>
      </c>
      <c r="Z8050" s="58">
        <v>0.91538494599355569</v>
      </c>
    </row>
    <row r="8051" spans="19:26" x14ac:dyDescent="0.2">
      <c r="S8051" s="58">
        <v>5.5427332767647792</v>
      </c>
      <c r="T8051" s="58">
        <v>13.556934738517844</v>
      </c>
      <c r="U8051" s="58">
        <v>5.9904280500942431</v>
      </c>
      <c r="V8051" s="58">
        <v>18.033274061602867</v>
      </c>
      <c r="W8051" s="58">
        <v>0.83570973743511223</v>
      </c>
      <c r="X8051" s="58">
        <v>0.7260894553777949</v>
      </c>
      <c r="Y8051" s="58">
        <v>0.85000877677092712</v>
      </c>
      <c r="Z8051" s="58">
        <v>0.90231070901507748</v>
      </c>
    </row>
    <row r="8052" spans="19:26" x14ac:dyDescent="0.2">
      <c r="S8052" s="58">
        <v>6.6973057310366073</v>
      </c>
      <c r="T8052" s="58">
        <v>18.885970375217891</v>
      </c>
      <c r="U8052" s="58">
        <v>7.3609201769510397</v>
      </c>
      <c r="V8052" s="58">
        <v>18.556125910652074</v>
      </c>
      <c r="W8052" s="58">
        <v>0.68523448098943651</v>
      </c>
      <c r="X8052" s="58">
        <v>0.693361303291677</v>
      </c>
      <c r="Y8052" s="58">
        <v>0.79819533600988346</v>
      </c>
      <c r="Z8052" s="58">
        <v>0.89930752728831842</v>
      </c>
    </row>
    <row r="8053" spans="19:26" x14ac:dyDescent="0.2">
      <c r="S8053" s="58">
        <v>5.3872661770840162</v>
      </c>
      <c r="T8053" s="58">
        <v>11.846884115095921</v>
      </c>
      <c r="U8053" s="58">
        <v>5.6935607510928543</v>
      </c>
      <c r="V8053" s="58">
        <v>16.814047632934933</v>
      </c>
      <c r="W8053" s="58">
        <v>0.72467825141316755</v>
      </c>
      <c r="X8053" s="58">
        <v>0.6494365500490562</v>
      </c>
      <c r="Y8053" s="58">
        <v>0.79786742484843609</v>
      </c>
      <c r="Z8053" s="58">
        <v>0.90716652144981302</v>
      </c>
    </row>
    <row r="8054" spans="19:26" x14ac:dyDescent="0.2">
      <c r="S8054" s="58">
        <v>5.3275421837121391</v>
      </c>
      <c r="T8054" s="58">
        <v>11.587569202420296</v>
      </c>
      <c r="U8054" s="58">
        <v>5.4582638392762055</v>
      </c>
      <c r="V8054" s="58">
        <v>12.103402013501562</v>
      </c>
      <c r="W8054" s="58">
        <v>0.78743977903605011</v>
      </c>
      <c r="X8054" s="58">
        <v>0.70821728964564101</v>
      </c>
      <c r="Y8054" s="58">
        <v>0.85014810166822408</v>
      </c>
      <c r="Z8054" s="58">
        <v>0.9121003650384446</v>
      </c>
    </row>
    <row r="8055" spans="19:26" x14ac:dyDescent="0.2">
      <c r="S8055" s="58">
        <v>4.038185676210154</v>
      </c>
      <c r="T8055" s="58">
        <v>7.195062429505362</v>
      </c>
      <c r="U8055" s="58">
        <v>4.069342666598657</v>
      </c>
      <c r="V8055" s="58">
        <v>7.0518658368097196</v>
      </c>
      <c r="W8055" s="58">
        <v>0.82761686712638727</v>
      </c>
      <c r="X8055" s="58">
        <v>0.662716675409871</v>
      </c>
      <c r="Y8055" s="58">
        <v>0.79566310822304109</v>
      </c>
      <c r="Z8055" s="58">
        <v>0.91564877873085415</v>
      </c>
    </row>
    <row r="8056" spans="19:26" x14ac:dyDescent="0.2">
      <c r="S8056" s="58">
        <v>4.538188881061628</v>
      </c>
      <c r="T8056" s="58">
        <v>8.4215640517260191</v>
      </c>
      <c r="U8056" s="58">
        <v>4.7377770705666453</v>
      </c>
      <c r="V8056" s="58">
        <v>11.061477983286055</v>
      </c>
      <c r="W8056" s="58">
        <v>0.78055425435471115</v>
      </c>
      <c r="X8056" s="58">
        <v>0.76972490386085413</v>
      </c>
      <c r="Y8056" s="58">
        <v>0.83082673540366636</v>
      </c>
      <c r="Z8056" s="58">
        <v>0.93150668995875574</v>
      </c>
    </row>
    <row r="8057" spans="19:26" x14ac:dyDescent="0.2">
      <c r="S8057" s="58">
        <v>5.0762880817665161</v>
      </c>
      <c r="T8057" s="58">
        <v>9.3443402725292142</v>
      </c>
      <c r="U8057" s="58">
        <v>4.5130977964673544</v>
      </c>
      <c r="V8057" s="58">
        <v>7.2271412375478965</v>
      </c>
      <c r="W8057" s="58">
        <v>0.72259023608923156</v>
      </c>
      <c r="X8057" s="58">
        <v>0.66451718006802485</v>
      </c>
      <c r="Y8057" s="58">
        <v>0.88066572307773028</v>
      </c>
      <c r="Z8057" s="58">
        <v>0.93614899039761856</v>
      </c>
    </row>
    <row r="8058" spans="19:26" x14ac:dyDescent="0.2">
      <c r="S8058" s="58">
        <v>4.5024900639509466</v>
      </c>
      <c r="T8058" s="58">
        <v>8.3714882994296431</v>
      </c>
      <c r="U8058" s="58">
        <v>4.799864362091645</v>
      </c>
      <c r="V8058" s="58">
        <v>8.5023310466182593</v>
      </c>
      <c r="W8058" s="58">
        <v>0.77909862978283839</v>
      </c>
      <c r="X8058" s="58">
        <v>0.71048372671948001</v>
      </c>
      <c r="Y8058" s="58">
        <v>0.82070310981184857</v>
      </c>
      <c r="Z8058" s="58">
        <v>0.92421475420120858</v>
      </c>
    </row>
    <row r="8059" spans="19:26" x14ac:dyDescent="0.2">
      <c r="S8059" s="58">
        <v>4.5146033116945148</v>
      </c>
      <c r="T8059" s="58">
        <v>8.3325297517137429</v>
      </c>
      <c r="U8059" s="58">
        <v>4.5175529243893697</v>
      </c>
      <c r="V8059" s="58">
        <v>8.7361685555191304</v>
      </c>
      <c r="W8059" s="58">
        <v>0.795774122219844</v>
      </c>
      <c r="X8059" s="58">
        <v>0.62007822220423547</v>
      </c>
      <c r="Y8059" s="58">
        <v>0.84383596079669454</v>
      </c>
      <c r="Z8059" s="58">
        <v>0.91749945216568385</v>
      </c>
    </row>
    <row r="8060" spans="19:26" x14ac:dyDescent="0.2">
      <c r="S8060" s="58">
        <v>5.3047961737323188</v>
      </c>
      <c r="T8060" s="58">
        <v>11.86646302900739</v>
      </c>
      <c r="U8060" s="58">
        <v>5.4042076924140829</v>
      </c>
      <c r="V8060" s="58">
        <v>10.745650059385955</v>
      </c>
      <c r="W8060" s="58">
        <v>0.82620164447659783</v>
      </c>
      <c r="X8060" s="58">
        <v>0.58070008723670308</v>
      </c>
      <c r="Y8060" s="58">
        <v>0.85896014635953388</v>
      </c>
      <c r="Z8060" s="58">
        <v>0.89938773169177966</v>
      </c>
    </row>
    <row r="8061" spans="19:26" x14ac:dyDescent="0.2">
      <c r="S8061" s="58">
        <v>4.6846563146708053</v>
      </c>
      <c r="T8061" s="58">
        <v>8.4813258771439113</v>
      </c>
      <c r="U8061" s="58">
        <v>4.6381420500648085</v>
      </c>
      <c r="V8061" s="58">
        <v>10.111603298992353</v>
      </c>
      <c r="W8061" s="58">
        <v>0.77558128040587326</v>
      </c>
      <c r="X8061" s="58">
        <v>0.70485403076059938</v>
      </c>
      <c r="Y8061" s="58">
        <v>0.88168078101964398</v>
      </c>
      <c r="Z8061" s="58">
        <v>0.93602868085370483</v>
      </c>
    </row>
    <row r="8062" spans="19:26" x14ac:dyDescent="0.2">
      <c r="S8062" s="58">
        <v>4.3051635521762375</v>
      </c>
      <c r="T8062" s="58">
        <v>7.7395618982725329</v>
      </c>
      <c r="U8062" s="58">
        <v>5.3160854749716746</v>
      </c>
      <c r="V8062" s="58">
        <v>9.5348713947287749</v>
      </c>
      <c r="W8062" s="58">
        <v>0.79618960476983303</v>
      </c>
      <c r="X8062" s="58">
        <v>0.73508087987572046</v>
      </c>
      <c r="Y8062" s="58">
        <v>0.82615922095309213</v>
      </c>
      <c r="Z8062" s="58">
        <v>0.92942847797856099</v>
      </c>
    </row>
    <row r="8063" spans="19:26" x14ac:dyDescent="0.2">
      <c r="S8063" s="58">
        <v>3.9051588824088719</v>
      </c>
      <c r="T8063" s="58">
        <v>6.3441971718410377</v>
      </c>
      <c r="U8063" s="58">
        <v>3.960941821599639</v>
      </c>
      <c r="V8063" s="58">
        <v>8.213706863593579</v>
      </c>
      <c r="W8063" s="58">
        <v>0.79574782350946005</v>
      </c>
      <c r="X8063" s="58">
        <v>0.58743227104201112</v>
      </c>
      <c r="Y8063" s="58">
        <v>0.85493579530461461</v>
      </c>
      <c r="Z8063" s="58">
        <v>0.93069294177737683</v>
      </c>
    </row>
    <row r="8064" spans="19:26" x14ac:dyDescent="0.2">
      <c r="S8064" s="58">
        <v>4.2566448635182814</v>
      </c>
      <c r="T8064" s="58">
        <v>7.4720931559911641</v>
      </c>
      <c r="U8064" s="58">
        <v>4.602368178341159</v>
      </c>
      <c r="V8064" s="58">
        <v>8.6413085270831136</v>
      </c>
      <c r="W8064" s="58">
        <v>0.70955919342522511</v>
      </c>
      <c r="X8064" s="58">
        <v>0.67343672869959303</v>
      </c>
      <c r="Y8064" s="58">
        <v>0.77090632090820743</v>
      </c>
      <c r="Z8064" s="58">
        <v>0.92840474093181946</v>
      </c>
    </row>
    <row r="8065" spans="19:26" x14ac:dyDescent="0.2">
      <c r="S8065" s="58">
        <v>5.3970982576597564</v>
      </c>
      <c r="T8065" s="58">
        <v>11.303017456709215</v>
      </c>
      <c r="U8065" s="58">
        <v>5.3171533922122221</v>
      </c>
      <c r="V8065" s="58">
        <v>11.950358092668884</v>
      </c>
      <c r="W8065" s="58">
        <v>0.72514784272949528</v>
      </c>
      <c r="X8065" s="58">
        <v>0.6851646879883978</v>
      </c>
      <c r="Y8065" s="58">
        <v>0.82904304240759163</v>
      </c>
      <c r="Z8065" s="58">
        <v>0.91712393325861374</v>
      </c>
    </row>
    <row r="8066" spans="19:26" x14ac:dyDescent="0.2">
      <c r="S8066" s="58">
        <v>3.5805698508746269</v>
      </c>
      <c r="T8066" s="58">
        <v>5.6380765555270624</v>
      </c>
      <c r="U8066" s="58">
        <v>2.9134401991363461</v>
      </c>
      <c r="V8066" s="58">
        <v>4.5723461323511039</v>
      </c>
      <c r="W8066" s="58">
        <v>0.77040425709265115</v>
      </c>
      <c r="X8066" s="58">
        <v>0.68285497922859062</v>
      </c>
      <c r="Y8066" s="58">
        <v>0.79160448145421347</v>
      </c>
      <c r="Z8066" s="58">
        <v>0.94033173681563154</v>
      </c>
    </row>
    <row r="8067" spans="19:26" x14ac:dyDescent="0.2">
      <c r="S8067" s="58">
        <v>6.0100062645975401</v>
      </c>
      <c r="T8067" s="58">
        <v>14.860400280802038</v>
      </c>
      <c r="U8067" s="58">
        <v>5.8101292574373149</v>
      </c>
      <c r="V8067" s="58">
        <v>15.410166902694213</v>
      </c>
      <c r="W8067" s="58">
        <v>0.756454557183451</v>
      </c>
      <c r="X8067" s="58">
        <v>0.68355177614865148</v>
      </c>
      <c r="Y8067" s="58">
        <v>0.84600916258889114</v>
      </c>
      <c r="Z8067" s="58">
        <v>0.90390836852477385</v>
      </c>
    </row>
    <row r="8068" spans="19:26" x14ac:dyDescent="0.2">
      <c r="S8068" s="58">
        <v>6.7856502234312188</v>
      </c>
      <c r="T8068" s="58">
        <v>22.30889863924007</v>
      </c>
      <c r="U8068" s="58">
        <v>6.7510405942182903</v>
      </c>
      <c r="V8068" s="58">
        <v>19.269214855319735</v>
      </c>
      <c r="W8068" s="58">
        <v>0.78241339775557783</v>
      </c>
      <c r="X8068" s="58">
        <v>0.60636262800348617</v>
      </c>
      <c r="Y8068" s="58">
        <v>0.84818040069122158</v>
      </c>
      <c r="Z8068" s="58">
        <v>0.88768315967149025</v>
      </c>
    </row>
    <row r="8069" spans="19:26" x14ac:dyDescent="0.2">
      <c r="S8069" s="58">
        <v>2.9997467845154455</v>
      </c>
      <c r="T8069" s="58">
        <v>4.2253695299700444</v>
      </c>
      <c r="U8069" s="58">
        <v>2.9406971502356125</v>
      </c>
      <c r="V8069" s="58">
        <v>3.712023758552772</v>
      </c>
      <c r="W8069" s="58">
        <v>0.83751130046434596</v>
      </c>
      <c r="X8069" s="58">
        <v>0.56620629923480936</v>
      </c>
      <c r="Y8069" s="58">
        <v>0.853121083673965</v>
      </c>
      <c r="Z8069" s="58">
        <v>0.94740342991371529</v>
      </c>
    </row>
    <row r="8070" spans="19:26" x14ac:dyDescent="0.2">
      <c r="S8070" s="58">
        <v>3.1843092288077082</v>
      </c>
      <c r="T8070" s="58">
        <v>4.6781147720280147</v>
      </c>
      <c r="U8070" s="58">
        <v>3.1863660547957786</v>
      </c>
      <c r="V8070" s="58">
        <v>4.3764374226989871</v>
      </c>
      <c r="W8070" s="58">
        <v>0.80083187607253581</v>
      </c>
      <c r="X8070" s="58">
        <v>0.52456710237784387</v>
      </c>
      <c r="Y8070" s="58">
        <v>0.80475141889803326</v>
      </c>
      <c r="Z8070" s="58">
        <v>0.92822078219497928</v>
      </c>
    </row>
    <row r="8071" spans="19:26" x14ac:dyDescent="0.2">
      <c r="S8071" s="58">
        <v>5.3965590087501454</v>
      </c>
      <c r="T8071" s="58">
        <v>11.076034456151788</v>
      </c>
      <c r="U8071" s="58">
        <v>5.5186617773975524</v>
      </c>
      <c r="V8071" s="58">
        <v>12.281821272192566</v>
      </c>
      <c r="W8071" s="58">
        <v>0.67492641635854844</v>
      </c>
      <c r="X8071" s="58">
        <v>0.64980054739370408</v>
      </c>
      <c r="Y8071" s="58">
        <v>0.79114893797668306</v>
      </c>
      <c r="Z8071" s="58">
        <v>0.91726935676090493</v>
      </c>
    </row>
    <row r="8072" spans="19:26" x14ac:dyDescent="0.2">
      <c r="S8072" s="58">
        <v>3.6914216507919564</v>
      </c>
      <c r="T8072" s="58">
        <v>5.9864887896272085</v>
      </c>
      <c r="U8072" s="58">
        <v>3.2639582203985196</v>
      </c>
      <c r="V8072" s="58">
        <v>3.9777887032001797</v>
      </c>
      <c r="W8072" s="58">
        <v>0.82212574061017207</v>
      </c>
      <c r="X8072" s="58">
        <v>0.59591412942115796</v>
      </c>
      <c r="Y8072" s="58">
        <v>0.81713849330510369</v>
      </c>
      <c r="Z8072" s="58">
        <v>0.92315063490416915</v>
      </c>
    </row>
    <row r="8073" spans="19:26" x14ac:dyDescent="0.2">
      <c r="S8073" s="58">
        <v>3.2382959122339696</v>
      </c>
      <c r="T8073" s="58">
        <v>4.7112941517946112</v>
      </c>
      <c r="U8073" s="58">
        <v>3.3330255857078428</v>
      </c>
      <c r="V8073" s="58">
        <v>5.5335892764168531</v>
      </c>
      <c r="W8073" s="58">
        <v>0.82995887385669886</v>
      </c>
      <c r="X8073" s="58">
        <v>0.58139792283591385</v>
      </c>
      <c r="Y8073" s="58">
        <v>0.86969020111903339</v>
      </c>
      <c r="Z8073" s="58">
        <v>0.94732263953608098</v>
      </c>
    </row>
    <row r="8074" spans="19:26" x14ac:dyDescent="0.2">
      <c r="S8074" s="58">
        <v>2.9889406534484539</v>
      </c>
      <c r="T8074" s="58">
        <v>4.2662112158262824</v>
      </c>
      <c r="U8074" s="58">
        <v>2.7634615632194119</v>
      </c>
      <c r="V8074" s="58">
        <v>3.933321193459288</v>
      </c>
      <c r="W8074" s="58">
        <v>0.86360566728439292</v>
      </c>
      <c r="X8074" s="58">
        <v>0.69900811509407212</v>
      </c>
      <c r="Y8074" s="58">
        <v>0.83094978721257018</v>
      </c>
      <c r="Z8074" s="58">
        <v>0.95693431677464014</v>
      </c>
    </row>
    <row r="8075" spans="19:26" x14ac:dyDescent="0.2">
      <c r="S8075" s="58">
        <v>4.0152536719860512</v>
      </c>
      <c r="T8075" s="58">
        <v>6.3094100432790263</v>
      </c>
      <c r="U8075" s="58">
        <v>4.3328225000459009</v>
      </c>
      <c r="V8075" s="58">
        <v>6.7284223036552451</v>
      </c>
      <c r="W8075" s="58">
        <v>0.72088970562992416</v>
      </c>
      <c r="X8075" s="58">
        <v>0.53298754880632093</v>
      </c>
      <c r="Y8075" s="58">
        <v>0.86110698913311889</v>
      </c>
      <c r="Z8075" s="58">
        <v>0.93986243938370817</v>
      </c>
    </row>
    <row r="8076" spans="19:26" x14ac:dyDescent="0.2">
      <c r="S8076" s="58">
        <v>5.5571946235997158</v>
      </c>
      <c r="T8076" s="58">
        <v>11.851799845666408</v>
      </c>
      <c r="U8076" s="58">
        <v>5.4325322229397726</v>
      </c>
      <c r="V8076" s="58">
        <v>12.150978489002242</v>
      </c>
      <c r="W8076" s="58">
        <v>0.76935276570116684</v>
      </c>
      <c r="X8076" s="58">
        <v>0.61623285290770735</v>
      </c>
      <c r="Y8076" s="58">
        <v>0.88433803392565291</v>
      </c>
      <c r="Z8076" s="58">
        <v>0.91073996068148577</v>
      </c>
    </row>
    <row r="8077" spans="19:26" x14ac:dyDescent="0.2">
      <c r="S8077" s="58">
        <v>4.6199321524740942</v>
      </c>
      <c r="T8077" s="58">
        <v>8.8379786478821565</v>
      </c>
      <c r="U8077" s="58">
        <v>4.3677938958447085</v>
      </c>
      <c r="V8077" s="58">
        <v>8.4516219810641857</v>
      </c>
      <c r="W8077" s="58">
        <v>0.74011256401525949</v>
      </c>
      <c r="X8077" s="58">
        <v>0.7301703648239608</v>
      </c>
      <c r="Y8077" s="58">
        <v>0.78726939254597672</v>
      </c>
      <c r="Z8077" s="58">
        <v>0.92251957541943741</v>
      </c>
    </row>
    <row r="8078" spans="19:26" x14ac:dyDescent="0.2">
      <c r="S8078" s="58">
        <v>3.7945174432551187</v>
      </c>
      <c r="T8078" s="58">
        <v>6.2202324664099251</v>
      </c>
      <c r="U8078" s="58">
        <v>3.8023617974779351</v>
      </c>
      <c r="V8078" s="58">
        <v>6.2325285323674775</v>
      </c>
      <c r="W8078" s="58">
        <v>0.80644396102494431</v>
      </c>
      <c r="X8078" s="58">
        <v>0.62531755233912056</v>
      </c>
      <c r="Y8078" s="58">
        <v>0.81991134078833394</v>
      </c>
      <c r="Z8078" s="58">
        <v>0.92741275300929304</v>
      </c>
    </row>
    <row r="8079" spans="19:26" x14ac:dyDescent="0.2">
      <c r="S8079" s="58">
        <v>6.1329694142099402</v>
      </c>
      <c r="T8079" s="58">
        <v>15.85962889159223</v>
      </c>
      <c r="U8079" s="58">
        <v>5.7464497378527648</v>
      </c>
      <c r="V8079" s="58">
        <v>12.209263064122263</v>
      </c>
      <c r="W8079" s="58">
        <v>0.77798081065210045</v>
      </c>
      <c r="X8079" s="58">
        <v>0.6349304600980461</v>
      </c>
      <c r="Y8079" s="58">
        <v>0.85973238024734333</v>
      </c>
      <c r="Z8079" s="58">
        <v>0.89824690652051575</v>
      </c>
    </row>
    <row r="8080" spans="19:26" x14ac:dyDescent="0.2">
      <c r="S8080" s="58">
        <v>4.5040897459059579</v>
      </c>
      <c r="T8080" s="58">
        <v>7.9826555347348398</v>
      </c>
      <c r="U8080" s="58">
        <v>4.648969492659881</v>
      </c>
      <c r="V8080" s="58">
        <v>8.7657779720502518</v>
      </c>
      <c r="W8080" s="58">
        <v>0.75484106904049431</v>
      </c>
      <c r="X8080" s="58">
        <v>0.72994282697076385</v>
      </c>
      <c r="Y8080" s="58">
        <v>0.84803713054761654</v>
      </c>
      <c r="Z8080" s="58">
        <v>0.9401243709085203</v>
      </c>
    </row>
    <row r="8081" spans="19:26" x14ac:dyDescent="0.2">
      <c r="S8081" s="58">
        <v>3.5992321302146664</v>
      </c>
      <c r="T8081" s="58">
        <v>5.7072751368584393</v>
      </c>
      <c r="U8081" s="58">
        <v>3.2873994150298356</v>
      </c>
      <c r="V8081" s="58">
        <v>4.9496874896504632</v>
      </c>
      <c r="W8081" s="58">
        <v>0.73981664006355041</v>
      </c>
      <c r="X8081" s="58">
        <v>0.59266719180355676</v>
      </c>
      <c r="Y8081" s="58">
        <v>0.76504877624284984</v>
      </c>
      <c r="Z8081" s="58">
        <v>0.92679681335797537</v>
      </c>
    </row>
    <row r="8082" spans="19:26" x14ac:dyDescent="0.2">
      <c r="S8082" s="58">
        <v>4.1622195188877624</v>
      </c>
      <c r="T8082" s="58">
        <v>6.9450451842466583</v>
      </c>
      <c r="U8082" s="58">
        <v>3.6843218042291679</v>
      </c>
      <c r="V8082" s="58">
        <v>6.6469993154435176</v>
      </c>
      <c r="W8082" s="58">
        <v>0.73878699237055445</v>
      </c>
      <c r="X8082" s="58">
        <v>0.64752988221275021</v>
      </c>
      <c r="Y8082" s="58">
        <v>0.83055161188086346</v>
      </c>
      <c r="Z8082" s="58">
        <v>0.93892229306244968</v>
      </c>
    </row>
    <row r="8083" spans="19:26" x14ac:dyDescent="0.2">
      <c r="S8083" s="58">
        <v>4.9839474481551518</v>
      </c>
      <c r="T8083" s="58">
        <v>10.888870349988656</v>
      </c>
      <c r="U8083" s="58">
        <v>4.8982678335429854</v>
      </c>
      <c r="V8083" s="58">
        <v>14.187246450269292</v>
      </c>
      <c r="W8083" s="58">
        <v>0.8310976193710321</v>
      </c>
      <c r="X8083" s="58">
        <v>0.64908179916720921</v>
      </c>
      <c r="Y8083" s="58">
        <v>0.82142955143836982</v>
      </c>
      <c r="Z8083" s="58">
        <v>0.90199993783252164</v>
      </c>
    </row>
    <row r="8084" spans="19:26" x14ac:dyDescent="0.2">
      <c r="S8084" s="58">
        <v>5.8598920737647733</v>
      </c>
      <c r="T8084" s="58">
        <v>12.515122010064744</v>
      </c>
      <c r="U8084" s="58">
        <v>4.51632552287822</v>
      </c>
      <c r="V8084" s="58">
        <v>10.149190804206015</v>
      </c>
      <c r="W8084" s="58">
        <v>0.68134588236457194</v>
      </c>
      <c r="X8084" s="58">
        <v>0.70292747390342014</v>
      </c>
      <c r="Y8084" s="58">
        <v>0.82930885821422851</v>
      </c>
      <c r="Z8084" s="58">
        <v>0.92220083802240427</v>
      </c>
    </row>
    <row r="8085" spans="19:26" x14ac:dyDescent="0.2">
      <c r="S8085" s="58">
        <v>2.5241391410803788</v>
      </c>
      <c r="T8085" s="58">
        <v>3.3720935916270474</v>
      </c>
      <c r="U8085" s="58">
        <v>2.0097365764477133</v>
      </c>
      <c r="V8085" s="58">
        <v>2.8157774108658113</v>
      </c>
      <c r="W8085" s="58">
        <v>0.85259769801302721</v>
      </c>
      <c r="X8085" s="58">
        <v>0.64328032834961801</v>
      </c>
      <c r="Y8085" s="58">
        <v>0.76254693028101606</v>
      </c>
      <c r="Z8085" s="58">
        <v>0.94651945699097562</v>
      </c>
    </row>
    <row r="8086" spans="19:26" x14ac:dyDescent="0.2">
      <c r="S8086" s="58">
        <v>4.7204594944749214</v>
      </c>
      <c r="T8086" s="58">
        <v>8.9585728483691351</v>
      </c>
      <c r="U8086" s="58">
        <v>4.4605262543021107</v>
      </c>
      <c r="V8086" s="58">
        <v>8.4261029864837091</v>
      </c>
      <c r="W8086" s="58">
        <v>0.74989409400724871</v>
      </c>
      <c r="X8086" s="58">
        <v>0.61801962136396438</v>
      </c>
      <c r="Y8086" s="58">
        <v>0.81898978842842052</v>
      </c>
      <c r="Z8086" s="58">
        <v>0.91623686780712699</v>
      </c>
    </row>
    <row r="8087" spans="19:26" x14ac:dyDescent="0.2">
      <c r="S8087" s="58">
        <v>3.0484934681084432</v>
      </c>
      <c r="T8087" s="58">
        <v>4.323040673772792</v>
      </c>
      <c r="U8087" s="58">
        <v>2.8936007991423254</v>
      </c>
      <c r="V8087" s="58">
        <v>3.5583233919446329</v>
      </c>
      <c r="W8087" s="58">
        <v>0.77102976254070821</v>
      </c>
      <c r="X8087" s="58">
        <v>0.61116275104279683</v>
      </c>
      <c r="Y8087" s="58">
        <v>0.80647376204312526</v>
      </c>
      <c r="Z8087" s="58">
        <v>0.95483728922198718</v>
      </c>
    </row>
    <row r="8088" spans="19:26" x14ac:dyDescent="0.2">
      <c r="S8088" s="58">
        <v>4.603829517841354</v>
      </c>
      <c r="T8088" s="58">
        <v>9.2966670092290133</v>
      </c>
      <c r="U8088" s="58">
        <v>5.5239592983334473</v>
      </c>
      <c r="V8088" s="58">
        <v>10.56623906676565</v>
      </c>
      <c r="W8088" s="58">
        <v>0.84193541701476726</v>
      </c>
      <c r="X8088" s="58">
        <v>0.65830397326447243</v>
      </c>
      <c r="Y8088" s="58">
        <v>0.81419090171142483</v>
      </c>
      <c r="Z8088" s="58">
        <v>0.9062041746892201</v>
      </c>
    </row>
    <row r="8089" spans="19:26" x14ac:dyDescent="0.2">
      <c r="S8089" s="58">
        <v>3.925852379435721</v>
      </c>
      <c r="T8089" s="58">
        <v>6.3271983031065417</v>
      </c>
      <c r="U8089" s="58">
        <v>3.2082531324197681</v>
      </c>
      <c r="V8089" s="58">
        <v>6.0027058727933333</v>
      </c>
      <c r="W8089" s="58">
        <v>0.77110863426526965</v>
      </c>
      <c r="X8089" s="58">
        <v>0.54611091379076004</v>
      </c>
      <c r="Y8089" s="58">
        <v>0.8507265123552703</v>
      </c>
      <c r="Z8089" s="58">
        <v>0.92866687917147683</v>
      </c>
    </row>
    <row r="8090" spans="19:26" x14ac:dyDescent="0.2">
      <c r="S8090" s="58">
        <v>5.6363188653871443</v>
      </c>
      <c r="T8090" s="58">
        <v>14.362995255483796</v>
      </c>
      <c r="U8090" s="58">
        <v>6.0029295300308556</v>
      </c>
      <c r="V8090" s="58">
        <v>14.867953325528156</v>
      </c>
      <c r="W8090" s="58">
        <v>0.82641107952463522</v>
      </c>
      <c r="X8090" s="58">
        <v>0.53201647253325257</v>
      </c>
      <c r="Y8090" s="58">
        <v>0.83547570870074761</v>
      </c>
      <c r="Z8090" s="58">
        <v>0.88970134827208247</v>
      </c>
    </row>
    <row r="8091" spans="19:26" x14ac:dyDescent="0.2">
      <c r="S8091" s="58">
        <v>4.2148090472144748</v>
      </c>
      <c r="T8091" s="58">
        <v>7.5724183179765374</v>
      </c>
      <c r="U8091" s="58">
        <v>4.4118256769173838</v>
      </c>
      <c r="V8091" s="58">
        <v>6.9055482551250078</v>
      </c>
      <c r="W8091" s="58">
        <v>0.86083735296067532</v>
      </c>
      <c r="X8091" s="58">
        <v>0.65349536374223904</v>
      </c>
      <c r="Y8091" s="58">
        <v>0.85316688735756119</v>
      </c>
      <c r="Z8091" s="58">
        <v>0.91864366019703669</v>
      </c>
    </row>
    <row r="8092" spans="19:26" x14ac:dyDescent="0.2">
      <c r="S8092" s="58">
        <v>3.6993860871272028</v>
      </c>
      <c r="T8092" s="58">
        <v>5.8037565604117578</v>
      </c>
      <c r="U8092" s="58">
        <v>3.9278161737218258</v>
      </c>
      <c r="V8092" s="58">
        <v>5.4918972259728314</v>
      </c>
      <c r="W8092" s="58">
        <v>0.78606967695933183</v>
      </c>
      <c r="X8092" s="58">
        <v>0.52218703100112995</v>
      </c>
      <c r="Y8092" s="58">
        <v>0.84324093833703584</v>
      </c>
      <c r="Z8092" s="58">
        <v>0.92613557770538013</v>
      </c>
    </row>
    <row r="8093" spans="19:26" x14ac:dyDescent="0.2">
      <c r="S8093" s="58">
        <v>4.1014702782456025</v>
      </c>
      <c r="T8093" s="58">
        <v>6.8301887379155302</v>
      </c>
      <c r="U8093" s="58">
        <v>4.4503222714570905</v>
      </c>
      <c r="V8093" s="58">
        <v>7.3417680414890159</v>
      </c>
      <c r="W8093" s="58">
        <v>0.75653356097211621</v>
      </c>
      <c r="X8093" s="58">
        <v>0.70631831864803896</v>
      </c>
      <c r="Y8093" s="58">
        <v>0.83571270798258335</v>
      </c>
      <c r="Z8093" s="58">
        <v>0.94506147444800526</v>
      </c>
    </row>
    <row r="8094" spans="19:26" x14ac:dyDescent="0.2">
      <c r="S8094" s="58">
        <v>5.0763119100181671</v>
      </c>
      <c r="T8094" s="58">
        <v>9.3153450279084762</v>
      </c>
      <c r="U8094" s="58">
        <v>6.1369180793945208</v>
      </c>
      <c r="V8094" s="58">
        <v>10.556784197948422</v>
      </c>
      <c r="W8094" s="58">
        <v>0.72167731001929136</v>
      </c>
      <c r="X8094" s="58">
        <v>0.72651116478445243</v>
      </c>
      <c r="Y8094" s="58">
        <v>0.88268931847459109</v>
      </c>
      <c r="Z8094" s="58">
        <v>0.94487735531455308</v>
      </c>
    </row>
    <row r="8095" spans="19:26" x14ac:dyDescent="0.2">
      <c r="S8095" s="58">
        <v>6.0541193460219942</v>
      </c>
      <c r="T8095" s="58">
        <v>15.994177180443922</v>
      </c>
      <c r="U8095" s="58">
        <v>5.5635302455126308</v>
      </c>
      <c r="V8095" s="58">
        <v>13.66483542699838</v>
      </c>
      <c r="W8095" s="58">
        <v>0.77210345423556825</v>
      </c>
      <c r="X8095" s="58">
        <v>0.72821414269157991</v>
      </c>
      <c r="Y8095" s="58">
        <v>0.83410350891969587</v>
      </c>
      <c r="Z8095" s="58">
        <v>0.90102600963064738</v>
      </c>
    </row>
    <row r="8096" spans="19:26" x14ac:dyDescent="0.2">
      <c r="S8096" s="58">
        <v>4.6426466390337513</v>
      </c>
      <c r="T8096" s="58">
        <v>8.7351840556377311</v>
      </c>
      <c r="U8096" s="58">
        <v>5.004118615902498</v>
      </c>
      <c r="V8096" s="58">
        <v>8.8860779892563233</v>
      </c>
      <c r="W8096" s="58">
        <v>0.80724468793761017</v>
      </c>
      <c r="X8096" s="58">
        <v>0.59366232553447895</v>
      </c>
      <c r="Y8096" s="58">
        <v>0.86097482520764901</v>
      </c>
      <c r="Z8096" s="58">
        <v>0.91390794776955564</v>
      </c>
    </row>
    <row r="8097" spans="19:26" x14ac:dyDescent="0.2">
      <c r="S8097" s="58">
        <v>5.2007828851058084</v>
      </c>
      <c r="T8097" s="58">
        <v>10.864222317492803</v>
      </c>
      <c r="U8097" s="58">
        <v>4.3917994023819631</v>
      </c>
      <c r="V8097" s="58">
        <v>9.1868256417640417</v>
      </c>
      <c r="W8097" s="58">
        <v>0.82383348396491252</v>
      </c>
      <c r="X8097" s="58">
        <v>0.65958959475190748</v>
      </c>
      <c r="Y8097" s="58">
        <v>0.89042746057891631</v>
      </c>
      <c r="Z8097" s="58">
        <v>0.91224839184436668</v>
      </c>
    </row>
    <row r="8098" spans="19:26" x14ac:dyDescent="0.2">
      <c r="S8098" s="58">
        <v>5.5733176803028712</v>
      </c>
      <c r="T8098" s="58">
        <v>12.459544671322375</v>
      </c>
      <c r="U8098" s="58">
        <v>5.595433567446273</v>
      </c>
      <c r="V8098" s="58">
        <v>13.30963915132971</v>
      </c>
      <c r="W8098" s="58">
        <v>0.74577759523428022</v>
      </c>
      <c r="X8098" s="58">
        <v>0.76358943266975243</v>
      </c>
      <c r="Y8098" s="58">
        <v>0.83255204533658234</v>
      </c>
      <c r="Z8098" s="58">
        <v>0.91601431828908508</v>
      </c>
    </row>
    <row r="8099" spans="19:26" x14ac:dyDescent="0.2">
      <c r="S8099" s="58">
        <v>3.8844047610406482</v>
      </c>
      <c r="T8099" s="58">
        <v>6.5634177118240533</v>
      </c>
      <c r="U8099" s="58">
        <v>3.6001824309358406</v>
      </c>
      <c r="V8099" s="58">
        <v>6.6955515823611034</v>
      </c>
      <c r="W8099" s="58">
        <v>0.80905519563443162</v>
      </c>
      <c r="X8099" s="58">
        <v>0.60180514792446349</v>
      </c>
      <c r="Y8099" s="58">
        <v>0.80595568318550415</v>
      </c>
      <c r="Z8099" s="58">
        <v>0.91861521315618699</v>
      </c>
    </row>
    <row r="8100" spans="19:26" x14ac:dyDescent="0.2">
      <c r="S8100" s="58">
        <v>6.780659003125872</v>
      </c>
      <c r="T8100" s="58">
        <v>16.858942090730494</v>
      </c>
      <c r="U8100" s="58">
        <v>7.8002081717286327</v>
      </c>
      <c r="V8100" s="58">
        <v>20.219446577795829</v>
      </c>
      <c r="W8100" s="58">
        <v>0.67458799210950271</v>
      </c>
      <c r="X8100" s="58">
        <v>0.66505766449348536</v>
      </c>
      <c r="Y8100" s="58">
        <v>0.84126823697985542</v>
      </c>
      <c r="Z8100" s="58">
        <v>0.90866269711812786</v>
      </c>
    </row>
    <row r="8101" spans="19:26" x14ac:dyDescent="0.2">
      <c r="S8101" s="58">
        <v>5.1099209005372295</v>
      </c>
      <c r="T8101" s="58">
        <v>9.5669932685123538</v>
      </c>
      <c r="U8101" s="58">
        <v>5.3716770750772929</v>
      </c>
      <c r="V8101" s="58">
        <v>9.7132154853675381</v>
      </c>
      <c r="W8101" s="58">
        <v>0.7192811322942283</v>
      </c>
      <c r="X8101" s="58">
        <v>0.63260167209636775</v>
      </c>
      <c r="Y8101" s="58">
        <v>0.86630997584547131</v>
      </c>
      <c r="Z8101" s="58">
        <v>0.92867513282247438</v>
      </c>
    </row>
    <row r="8102" spans="19:26" x14ac:dyDescent="0.2">
      <c r="S8102" s="58">
        <v>5.4203006125248887</v>
      </c>
      <c r="T8102" s="58">
        <v>12.213249568960812</v>
      </c>
      <c r="U8102" s="58">
        <v>5.4681723760633414</v>
      </c>
      <c r="V8102" s="58">
        <v>11.729568964784647</v>
      </c>
      <c r="W8102" s="58">
        <v>0.77866804276742607</v>
      </c>
      <c r="X8102" s="58">
        <v>0.67582869274525481</v>
      </c>
      <c r="Y8102" s="58">
        <v>0.83435439880792439</v>
      </c>
      <c r="Z8102" s="58">
        <v>0.90651477258279445</v>
      </c>
    </row>
    <row r="8103" spans="19:26" x14ac:dyDescent="0.2">
      <c r="S8103" s="58">
        <v>5.1430147570384825</v>
      </c>
      <c r="T8103" s="58">
        <v>10.486587467874838</v>
      </c>
      <c r="U8103" s="58">
        <v>4.8433418551338452</v>
      </c>
      <c r="V8103" s="58">
        <v>7.7169272665449036</v>
      </c>
      <c r="W8103" s="58">
        <v>0.76314657380151629</v>
      </c>
      <c r="X8103" s="58">
        <v>0.67975548203459757</v>
      </c>
      <c r="Y8103" s="58">
        <v>0.84513440420086927</v>
      </c>
      <c r="Z8103" s="58">
        <v>0.91688781810791808</v>
      </c>
    </row>
    <row r="8104" spans="19:26" x14ac:dyDescent="0.2">
      <c r="S8104" s="58">
        <v>3.874453895985194</v>
      </c>
      <c r="T8104" s="58">
        <v>6.5445445297962355</v>
      </c>
      <c r="U8104" s="58">
        <v>3.6853367658486711</v>
      </c>
      <c r="V8104" s="58">
        <v>5.7637119124002067</v>
      </c>
      <c r="W8104" s="58">
        <v>0.79650800963698121</v>
      </c>
      <c r="X8104" s="58">
        <v>0.71412164525968413</v>
      </c>
      <c r="Y8104" s="58">
        <v>0.79520265575243687</v>
      </c>
      <c r="Z8104" s="58">
        <v>0.93004972497197835</v>
      </c>
    </row>
    <row r="8105" spans="19:26" x14ac:dyDescent="0.2">
      <c r="S8105" s="58">
        <v>4.782666062709561</v>
      </c>
      <c r="T8105" s="58">
        <v>9.1857493377560537</v>
      </c>
      <c r="U8105" s="58">
        <v>5.2262893624500855</v>
      </c>
      <c r="V8105" s="58">
        <v>11.283087926040691</v>
      </c>
      <c r="W8105" s="58">
        <v>0.768368792302075</v>
      </c>
      <c r="X8105" s="58">
        <v>0.70288576404370118</v>
      </c>
      <c r="Y8105" s="58">
        <v>0.83591145417122781</v>
      </c>
      <c r="Z8105" s="58">
        <v>0.92324857670841287</v>
      </c>
    </row>
    <row r="8106" spans="19:26" x14ac:dyDescent="0.2">
      <c r="S8106" s="58">
        <v>3.7256887901421347</v>
      </c>
      <c r="T8106" s="58">
        <v>5.7328933791442296</v>
      </c>
      <c r="U8106" s="58">
        <v>4.0075480244323289</v>
      </c>
      <c r="V8106" s="58">
        <v>5.721288612574658</v>
      </c>
      <c r="W8106" s="58">
        <v>0.74328230708126086</v>
      </c>
      <c r="X8106" s="58">
        <v>0.6323142938308175</v>
      </c>
      <c r="Y8106" s="58">
        <v>0.8439852957262749</v>
      </c>
      <c r="Z8106" s="58">
        <v>0.95388565971679329</v>
      </c>
    </row>
    <row r="8107" spans="19:26" x14ac:dyDescent="0.2">
      <c r="S8107" s="58">
        <v>3.8303314901845376</v>
      </c>
      <c r="T8107" s="58">
        <v>5.9990772317139784</v>
      </c>
      <c r="U8107" s="58">
        <v>3.4003232749745553</v>
      </c>
      <c r="V8107" s="58">
        <v>4.986153439266122</v>
      </c>
      <c r="W8107" s="58">
        <v>0.70415049999065282</v>
      </c>
      <c r="X8107" s="58">
        <v>0.60622118537879943</v>
      </c>
      <c r="Y8107" s="58">
        <v>0.80553168322002477</v>
      </c>
      <c r="Z8107" s="58">
        <v>0.94574452270418308</v>
      </c>
    </row>
    <row r="8108" spans="19:26" x14ac:dyDescent="0.2">
      <c r="S8108" s="58">
        <v>7.7806955623161338</v>
      </c>
      <c r="T8108" s="58">
        <v>50.919700814887904</v>
      </c>
      <c r="U8108" s="58">
        <v>7.9784783347175985</v>
      </c>
      <c r="V8108" s="58">
        <v>47.642515727710219</v>
      </c>
      <c r="W8108" s="58">
        <v>0.82488482187152357</v>
      </c>
      <c r="X8108" s="58">
        <v>0.69016727183953785</v>
      </c>
      <c r="Y8108" s="58">
        <v>0.84268177232285535</v>
      </c>
      <c r="Z8108" s="58">
        <v>0.87748387786483817</v>
      </c>
    </row>
    <row r="8109" spans="19:26" x14ac:dyDescent="0.2">
      <c r="S8109" s="58">
        <v>5.7839304485026073</v>
      </c>
      <c r="T8109" s="58">
        <v>15.405784245490937</v>
      </c>
      <c r="U8109" s="58">
        <v>5.5461358727278212</v>
      </c>
      <c r="V8109" s="58">
        <v>15.49877467962146</v>
      </c>
      <c r="W8109" s="58">
        <v>0.80812968977660282</v>
      </c>
      <c r="X8109" s="58">
        <v>0.7012685734032672</v>
      </c>
      <c r="Y8109" s="58">
        <v>0.82237294127426741</v>
      </c>
      <c r="Z8109" s="58">
        <v>0.89642203406764653</v>
      </c>
    </row>
    <row r="8110" spans="19:26" x14ac:dyDescent="0.2">
      <c r="S8110" s="58">
        <v>4.2414237352817672</v>
      </c>
      <c r="T8110" s="58">
        <v>7.6626182476098998</v>
      </c>
      <c r="U8110" s="58">
        <v>4.1285331425277034</v>
      </c>
      <c r="V8110" s="58">
        <v>8.4213491405150407</v>
      </c>
      <c r="W8110" s="58">
        <v>0.81051532770013213</v>
      </c>
      <c r="X8110" s="58">
        <v>0.58577886765502407</v>
      </c>
      <c r="Y8110" s="58">
        <v>0.81733789906326126</v>
      </c>
      <c r="Z8110" s="58">
        <v>0.91176598947401422</v>
      </c>
    </row>
    <row r="8111" spans="19:26" x14ac:dyDescent="0.2">
      <c r="S8111" s="58">
        <v>2.9070355795167395</v>
      </c>
      <c r="T8111" s="58">
        <v>4.050160453488834</v>
      </c>
      <c r="U8111" s="58">
        <v>3.1478991659314146</v>
      </c>
      <c r="V8111" s="58">
        <v>4.7882357131207183</v>
      </c>
      <c r="W8111" s="58">
        <v>0.81363882683066469</v>
      </c>
      <c r="X8111" s="58">
        <v>0.54732250095337798</v>
      </c>
      <c r="Y8111" s="58">
        <v>0.82131689786215245</v>
      </c>
      <c r="Z8111" s="58">
        <v>0.94343269740442648</v>
      </c>
    </row>
    <row r="8112" spans="19:26" x14ac:dyDescent="0.2">
      <c r="S8112" s="58">
        <v>5.1000288703654935</v>
      </c>
      <c r="T8112" s="58">
        <v>10.541569481142343</v>
      </c>
      <c r="U8112" s="58">
        <v>5.207162740840527</v>
      </c>
      <c r="V8112" s="58">
        <v>9.9317948548480626</v>
      </c>
      <c r="W8112" s="58">
        <v>0.78180499806885773</v>
      </c>
      <c r="X8112" s="58">
        <v>0.66011771884585535</v>
      </c>
      <c r="Y8112" s="58">
        <v>0.84406098432276522</v>
      </c>
      <c r="Z8112" s="58">
        <v>0.91224532710611383</v>
      </c>
    </row>
    <row r="8113" spans="19:26" x14ac:dyDescent="0.2">
      <c r="S8113" s="58">
        <v>4.3580279660409298</v>
      </c>
      <c r="T8113" s="58">
        <v>7.9105897398775387</v>
      </c>
      <c r="U8113" s="58">
        <v>4.5268358679325678</v>
      </c>
      <c r="V8113" s="58">
        <v>8.6144597312171918</v>
      </c>
      <c r="W8113" s="58">
        <v>0.81370178712279317</v>
      </c>
      <c r="X8113" s="58">
        <v>0.66997707706332543</v>
      </c>
      <c r="Y8113" s="58">
        <v>0.84126713358552296</v>
      </c>
      <c r="Z8113" s="58">
        <v>0.92206742990137014</v>
      </c>
    </row>
    <row r="8114" spans="19:26" x14ac:dyDescent="0.2">
      <c r="S8114" s="58">
        <v>3.8478092882239574</v>
      </c>
      <c r="T8114" s="58">
        <v>6.6751512277961558</v>
      </c>
      <c r="U8114" s="58">
        <v>3.9403139777335432</v>
      </c>
      <c r="V8114" s="58">
        <v>6.8480663262258963</v>
      </c>
      <c r="W8114" s="58">
        <v>0.83726435959001788</v>
      </c>
      <c r="X8114" s="58">
        <v>0.70515860090009042</v>
      </c>
      <c r="Y8114" s="58">
        <v>0.78297092538700774</v>
      </c>
      <c r="Z8114" s="58">
        <v>0.91915299559842978</v>
      </c>
    </row>
    <row r="8115" spans="19:26" x14ac:dyDescent="0.2">
      <c r="S8115" s="58">
        <v>3.9621166898409648</v>
      </c>
      <c r="T8115" s="58">
        <v>6.7937095350490653</v>
      </c>
      <c r="U8115" s="58">
        <v>3.9750924724129568</v>
      </c>
      <c r="V8115" s="58">
        <v>7.1841193422787439</v>
      </c>
      <c r="W8115" s="58">
        <v>0.78260136401105629</v>
      </c>
      <c r="X8115" s="58">
        <v>0.61070870105430231</v>
      </c>
      <c r="Y8115" s="58">
        <v>0.78953797222996447</v>
      </c>
      <c r="Z8115" s="58">
        <v>0.91822107645625928</v>
      </c>
    </row>
    <row r="8116" spans="19:26" x14ac:dyDescent="0.2">
      <c r="S8116" s="58">
        <v>5.2606509902394052</v>
      </c>
      <c r="T8116" s="58">
        <v>10.576398819910009</v>
      </c>
      <c r="U8116" s="58">
        <v>5.2867037774499694</v>
      </c>
      <c r="V8116" s="58">
        <v>9.778150673278482</v>
      </c>
      <c r="W8116" s="58">
        <v>0.74868485987279609</v>
      </c>
      <c r="X8116" s="58">
        <v>0.58359825813719923</v>
      </c>
      <c r="Y8116" s="58">
        <v>0.86139778369961917</v>
      </c>
      <c r="Z8116" s="58">
        <v>0.91234462391672722</v>
      </c>
    </row>
    <row r="8117" spans="19:26" x14ac:dyDescent="0.2">
      <c r="S8117" s="58">
        <v>4.7247861470923533</v>
      </c>
      <c r="T8117" s="58">
        <v>9.038190132635318</v>
      </c>
      <c r="U8117" s="58">
        <v>4.410273008330547</v>
      </c>
      <c r="V8117" s="58">
        <v>7.7673742645808188</v>
      </c>
      <c r="W8117" s="58">
        <v>0.77516443465554863</v>
      </c>
      <c r="X8117" s="58">
        <v>0.7918584318337506</v>
      </c>
      <c r="Y8117" s="58">
        <v>0.83454369850116228</v>
      </c>
      <c r="Z8117" s="58">
        <v>0.9310701187473257</v>
      </c>
    </row>
    <row r="8118" spans="19:26" x14ac:dyDescent="0.2">
      <c r="S8118" s="58">
        <v>4.5740552935388621</v>
      </c>
      <c r="T8118" s="58">
        <v>8.491795390445608</v>
      </c>
      <c r="U8118" s="58">
        <v>5.3266879903524069</v>
      </c>
      <c r="V8118" s="58">
        <v>8.7668170339228606</v>
      </c>
      <c r="W8118" s="58">
        <v>0.82794843411366026</v>
      </c>
      <c r="X8118" s="58">
        <v>0.6455836467534094</v>
      </c>
      <c r="Y8118" s="58">
        <v>0.87749397412949393</v>
      </c>
      <c r="Z8118" s="58">
        <v>0.92020073122410306</v>
      </c>
    </row>
    <row r="8119" spans="19:26" x14ac:dyDescent="0.2">
      <c r="S8119" s="58">
        <v>4.1850232567408598</v>
      </c>
      <c r="T8119" s="58">
        <v>6.9492639224134569</v>
      </c>
      <c r="U8119" s="58">
        <v>3.9509953763888279</v>
      </c>
      <c r="V8119" s="58">
        <v>6.2392460453679028</v>
      </c>
      <c r="W8119" s="58">
        <v>0.77477476133472223</v>
      </c>
      <c r="X8119" s="58">
        <v>0.70040447542475837</v>
      </c>
      <c r="Y8119" s="58">
        <v>0.87665790339345739</v>
      </c>
      <c r="Z8119" s="58">
        <v>0.94908632326358588</v>
      </c>
    </row>
    <row r="8120" spans="19:26" x14ac:dyDescent="0.2">
      <c r="S8120" s="58">
        <v>2.8763111959871819</v>
      </c>
      <c r="T8120" s="58">
        <v>4.0316274675116457</v>
      </c>
      <c r="U8120" s="58">
        <v>2.8910608136542564</v>
      </c>
      <c r="V8120" s="58">
        <v>3.6337518308479551</v>
      </c>
      <c r="W8120" s="58">
        <v>0.84726253811728314</v>
      </c>
      <c r="X8120" s="58">
        <v>0.63688061088140246</v>
      </c>
      <c r="Y8120" s="58">
        <v>0.81326412545982207</v>
      </c>
      <c r="Z8120" s="58">
        <v>0.94972823571103182</v>
      </c>
    </row>
    <row r="8121" spans="19:26" x14ac:dyDescent="0.2">
      <c r="S8121" s="58">
        <v>6.0498805067981047</v>
      </c>
      <c r="T8121" s="58">
        <v>18.651855895296183</v>
      </c>
      <c r="U8121" s="58">
        <v>5.7733863485220525</v>
      </c>
      <c r="V8121" s="58">
        <v>20.717109511994348</v>
      </c>
      <c r="W8121" s="58">
        <v>0.84065339686601581</v>
      </c>
      <c r="X8121" s="58">
        <v>0.67170417469252386</v>
      </c>
      <c r="Y8121" s="58">
        <v>0.82227465836106306</v>
      </c>
      <c r="Z8121" s="58">
        <v>0.88875068971921756</v>
      </c>
    </row>
    <row r="8122" spans="19:26" x14ac:dyDescent="0.2">
      <c r="S8122" s="58">
        <v>5.8308978833830531</v>
      </c>
      <c r="T8122" s="58">
        <v>15.659539896997275</v>
      </c>
      <c r="U8122" s="58">
        <v>5.1999042881557322</v>
      </c>
      <c r="V8122" s="58">
        <v>15.221508391921146</v>
      </c>
      <c r="W8122" s="58">
        <v>0.81391173141367879</v>
      </c>
      <c r="X8122" s="58">
        <v>0.72078091797811961</v>
      </c>
      <c r="Y8122" s="58">
        <v>0.82957646786318151</v>
      </c>
      <c r="Z8122" s="58">
        <v>0.89719851228177583</v>
      </c>
    </row>
    <row r="8123" spans="19:26" x14ac:dyDescent="0.2">
      <c r="S8123" s="58">
        <v>4.7547360107520547</v>
      </c>
      <c r="T8123" s="58">
        <v>9.7605976321949388</v>
      </c>
      <c r="U8123" s="58">
        <v>4.3822493831457603</v>
      </c>
      <c r="V8123" s="58">
        <v>8.2482242774930459</v>
      </c>
      <c r="W8123" s="58">
        <v>0.79239896471188931</v>
      </c>
      <c r="X8123" s="58">
        <v>0.78113103571857212</v>
      </c>
      <c r="Y8123" s="58">
        <v>0.79711923030386922</v>
      </c>
      <c r="Z8123" s="58">
        <v>0.91558499649340974</v>
      </c>
    </row>
    <row r="8124" spans="19:26" x14ac:dyDescent="0.2">
      <c r="S8124" s="58">
        <v>4.4871870914957155</v>
      </c>
      <c r="T8124" s="58">
        <v>7.8243231737648946</v>
      </c>
      <c r="U8124" s="58">
        <v>4.321794504867551</v>
      </c>
      <c r="V8124" s="58">
        <v>6.6611431950530964</v>
      </c>
      <c r="W8124" s="58">
        <v>0.74169609289550353</v>
      </c>
      <c r="X8124" s="58">
        <v>0.6052068560910846</v>
      </c>
      <c r="Y8124" s="58">
        <v>0.84974878595855285</v>
      </c>
      <c r="Z8124" s="58">
        <v>0.92937683651125502</v>
      </c>
    </row>
    <row r="8125" spans="19:26" x14ac:dyDescent="0.2">
      <c r="S8125" s="58">
        <v>5.5661869228851719</v>
      </c>
      <c r="T8125" s="58">
        <v>13.147475446965593</v>
      </c>
      <c r="U8125" s="58">
        <v>5.4075125774558881</v>
      </c>
      <c r="V8125" s="58">
        <v>8.7557936130068619</v>
      </c>
      <c r="W8125" s="58">
        <v>0.7973305214273394</v>
      </c>
      <c r="X8125" s="58">
        <v>0.58741537706615388</v>
      </c>
      <c r="Y8125" s="58">
        <v>0.84390564173901417</v>
      </c>
      <c r="Z8125" s="58">
        <v>0.89763485418246969</v>
      </c>
    </row>
    <row r="8126" spans="19:26" x14ac:dyDescent="0.2">
      <c r="S8126" s="58">
        <v>3.9305779331046615</v>
      </c>
      <c r="T8126" s="58">
        <v>6.5900008040318303</v>
      </c>
      <c r="U8126" s="58">
        <v>4.3024261230826077</v>
      </c>
      <c r="V8126" s="58">
        <v>7.5626230588396233</v>
      </c>
      <c r="W8126" s="58">
        <v>0.8509010215104259</v>
      </c>
      <c r="X8126" s="58">
        <v>0.69204662755091539</v>
      </c>
      <c r="Y8126" s="58">
        <v>0.85931839493285977</v>
      </c>
      <c r="Z8126" s="58">
        <v>0.93299728053262954</v>
      </c>
    </row>
    <row r="8127" spans="19:26" x14ac:dyDescent="0.2">
      <c r="S8127" s="58">
        <v>3.9698762464761956</v>
      </c>
      <c r="T8127" s="58">
        <v>6.6139204531213789</v>
      </c>
      <c r="U8127" s="58">
        <v>3.6272580261897662</v>
      </c>
      <c r="V8127" s="58">
        <v>5.4495277578370036</v>
      </c>
      <c r="W8127" s="58">
        <v>0.80384773843077817</v>
      </c>
      <c r="X8127" s="58">
        <v>0.71889974744741025</v>
      </c>
      <c r="Y8127" s="58">
        <v>0.84281816797505205</v>
      </c>
      <c r="Z8127" s="58">
        <v>0.94045872228325256</v>
      </c>
    </row>
    <row r="8128" spans="19:26" x14ac:dyDescent="0.2">
      <c r="S8128" s="58">
        <v>5.1134608582409928</v>
      </c>
      <c r="T8128" s="58">
        <v>10.798632200174838</v>
      </c>
      <c r="U8128" s="58">
        <v>5.5573539484483909</v>
      </c>
      <c r="V8128" s="58">
        <v>12.384954496068515</v>
      </c>
      <c r="W8128" s="58">
        <v>0.82955924575761442</v>
      </c>
      <c r="X8128" s="58">
        <v>0.58473421094360001</v>
      </c>
      <c r="Y8128" s="58">
        <v>0.86972884912478698</v>
      </c>
      <c r="Z8128" s="58">
        <v>0.90355820261101372</v>
      </c>
    </row>
    <row r="8129" spans="19:26" x14ac:dyDescent="0.2">
      <c r="S8129" s="58">
        <v>5.055519109000536</v>
      </c>
      <c r="T8129" s="58">
        <v>9.8413972987400822</v>
      </c>
      <c r="U8129" s="58">
        <v>5.6255413886136356</v>
      </c>
      <c r="V8129" s="58">
        <v>10.46362641315581</v>
      </c>
      <c r="W8129" s="58">
        <v>0.75725105365227374</v>
      </c>
      <c r="X8129" s="58">
        <v>0.55908750877481439</v>
      </c>
      <c r="Y8129" s="58">
        <v>0.862482132272957</v>
      </c>
      <c r="Z8129" s="58">
        <v>0.91200454843360224</v>
      </c>
    </row>
    <row r="8130" spans="19:26" x14ac:dyDescent="0.2">
      <c r="S8130" s="58">
        <v>3.3333197808816233</v>
      </c>
      <c r="T8130" s="58">
        <v>5.0214532343194316</v>
      </c>
      <c r="U8130" s="58">
        <v>3.0404608873245027</v>
      </c>
      <c r="V8130" s="58">
        <v>4.5373699745080192</v>
      </c>
      <c r="W8130" s="58">
        <v>0.78710402140008839</v>
      </c>
      <c r="X8130" s="58">
        <v>0.52558908859903242</v>
      </c>
      <c r="Y8130" s="58">
        <v>0.79975248327528714</v>
      </c>
      <c r="Z8130" s="58">
        <v>0.92539034802292064</v>
      </c>
    </row>
    <row r="8131" spans="19:26" x14ac:dyDescent="0.2">
      <c r="S8131" s="58">
        <v>5.0130321091057466</v>
      </c>
      <c r="T8131" s="58">
        <v>9.9733278313767926</v>
      </c>
      <c r="U8131" s="58">
        <v>5.2015417585903396</v>
      </c>
      <c r="V8131" s="58">
        <v>7.446420472874915</v>
      </c>
      <c r="W8131" s="58">
        <v>0.77886530979841662</v>
      </c>
      <c r="X8131" s="58">
        <v>0.75247336769915196</v>
      </c>
      <c r="Y8131" s="58">
        <v>0.85674333791320678</v>
      </c>
      <c r="Z8131" s="58">
        <v>0.92548269993955345</v>
      </c>
    </row>
    <row r="8132" spans="19:26" x14ac:dyDescent="0.2">
      <c r="S8132" s="58">
        <v>4.2853945632961699</v>
      </c>
      <c r="T8132" s="58">
        <v>7.6889433517297965</v>
      </c>
      <c r="U8132" s="58">
        <v>4.3943763407653433</v>
      </c>
      <c r="V8132" s="58">
        <v>7.5520526433127868</v>
      </c>
      <c r="W8132" s="58">
        <v>0.80835957270545789</v>
      </c>
      <c r="X8132" s="58">
        <v>0.68175393419596209</v>
      </c>
      <c r="Y8132" s="58">
        <v>0.833162613193558</v>
      </c>
      <c r="Z8132" s="58">
        <v>0.92400077941882253</v>
      </c>
    </row>
    <row r="8133" spans="19:26" x14ac:dyDescent="0.2">
      <c r="S8133" s="58">
        <v>4.4184723113030202</v>
      </c>
      <c r="T8133" s="58">
        <v>8.4167679125709363</v>
      </c>
      <c r="U8133" s="58">
        <v>4.1487276575053009</v>
      </c>
      <c r="V8133" s="58">
        <v>7.5736851165889529</v>
      </c>
      <c r="W8133" s="58">
        <v>0.80122964275556363</v>
      </c>
      <c r="X8133" s="58">
        <v>0.66584667112546614</v>
      </c>
      <c r="Y8133" s="58">
        <v>0.79837068308218206</v>
      </c>
      <c r="Z8133" s="58">
        <v>0.91257904684213742</v>
      </c>
    </row>
    <row r="8134" spans="19:26" x14ac:dyDescent="0.2">
      <c r="S8134" s="58">
        <v>4.2184511023679585</v>
      </c>
      <c r="T8134" s="58">
        <v>7.5689828200559397</v>
      </c>
      <c r="U8134" s="58">
        <v>4.384600084515708</v>
      </c>
      <c r="V8134" s="58">
        <v>9.1297078431898964</v>
      </c>
      <c r="W8134" s="58">
        <v>0.82390760259359075</v>
      </c>
      <c r="X8134" s="58">
        <v>0.65828939354915794</v>
      </c>
      <c r="Y8134" s="58">
        <v>0.82902093832207502</v>
      </c>
      <c r="Z8134" s="58">
        <v>0.91954779120174279</v>
      </c>
    </row>
    <row r="8135" spans="19:26" x14ac:dyDescent="0.2">
      <c r="S8135" s="58">
        <v>3.4328554518475705</v>
      </c>
      <c r="T8135" s="58">
        <v>5.3023201112835201</v>
      </c>
      <c r="U8135" s="58">
        <v>3.6514422960064206</v>
      </c>
      <c r="V8135" s="58">
        <v>5.9103587838666423</v>
      </c>
      <c r="W8135" s="58">
        <v>0.84569090276929548</v>
      </c>
      <c r="X8135" s="58">
        <v>0.7063387132626624</v>
      </c>
      <c r="Y8135" s="58">
        <v>0.82981039659928379</v>
      </c>
      <c r="Z8135" s="58">
        <v>0.94358422761606975</v>
      </c>
    </row>
    <row r="8136" spans="19:26" x14ac:dyDescent="0.2">
      <c r="S8136" s="58">
        <v>3.8113554676095194</v>
      </c>
      <c r="T8136" s="58">
        <v>6.3192923538235712</v>
      </c>
      <c r="U8136" s="58">
        <v>4.3349050186732425</v>
      </c>
      <c r="V8136" s="58">
        <v>7.6857125695727158</v>
      </c>
      <c r="W8136" s="58">
        <v>0.84164296119890136</v>
      </c>
      <c r="X8136" s="58">
        <v>0.64609365503388283</v>
      </c>
      <c r="Y8136" s="58">
        <v>0.83381997809299491</v>
      </c>
      <c r="Z8136" s="58">
        <v>0.92646655906917419</v>
      </c>
    </row>
    <row r="8137" spans="19:26" x14ac:dyDescent="0.2">
      <c r="S8137" s="58">
        <v>5.2441123591615115</v>
      </c>
      <c r="T8137" s="58">
        <v>11.318648468927034</v>
      </c>
      <c r="U8137" s="58">
        <v>5.7784797020367495</v>
      </c>
      <c r="V8137" s="58">
        <v>14.024506382293014</v>
      </c>
      <c r="W8137" s="58">
        <v>0.79453097174155696</v>
      </c>
      <c r="X8137" s="58">
        <v>0.75262804305719133</v>
      </c>
      <c r="Y8137" s="58">
        <v>0.84769930858570219</v>
      </c>
      <c r="Z8137" s="58">
        <v>0.91515613064485246</v>
      </c>
    </row>
    <row r="8138" spans="19:26" x14ac:dyDescent="0.2">
      <c r="S8138" s="58">
        <v>4.1218667084347711</v>
      </c>
      <c r="T8138" s="58">
        <v>7.422890697218306</v>
      </c>
      <c r="U8138" s="58">
        <v>4.0744112857588215</v>
      </c>
      <c r="V8138" s="58">
        <v>7.9803906786477645</v>
      </c>
      <c r="W8138" s="58">
        <v>0.85646901395439023</v>
      </c>
      <c r="X8138" s="58">
        <v>0.68806080589510532</v>
      </c>
      <c r="Y8138" s="58">
        <v>0.82331646813721859</v>
      </c>
      <c r="Z8138" s="58">
        <v>0.91810414663099449</v>
      </c>
    </row>
    <row r="8139" spans="19:26" x14ac:dyDescent="0.2">
      <c r="S8139" s="58">
        <v>5.3373804130453415</v>
      </c>
      <c r="T8139" s="58">
        <v>12.25638283982687</v>
      </c>
      <c r="U8139" s="58">
        <v>4.9528853911912787</v>
      </c>
      <c r="V8139" s="58">
        <v>10.697716975689945</v>
      </c>
      <c r="W8139" s="58">
        <v>0.80175124332806069</v>
      </c>
      <c r="X8139" s="58">
        <v>0.67082958320066166</v>
      </c>
      <c r="Y8139" s="58">
        <v>0.82830902331381229</v>
      </c>
      <c r="Z8139" s="58">
        <v>0.90290994991881035</v>
      </c>
    </row>
    <row r="8140" spans="19:26" x14ac:dyDescent="0.2">
      <c r="S8140" s="58">
        <v>4.5594851661285754</v>
      </c>
      <c r="T8140" s="58">
        <v>8.1725386735693135</v>
      </c>
      <c r="U8140" s="58">
        <v>4.1903102736333429</v>
      </c>
      <c r="V8140" s="58">
        <v>8.0208683513215604</v>
      </c>
      <c r="W8140" s="58">
        <v>0.79069890375175689</v>
      </c>
      <c r="X8140" s="58">
        <v>0.58612618251095339</v>
      </c>
      <c r="Y8140" s="58">
        <v>0.88091065726023099</v>
      </c>
      <c r="Z8140" s="58">
        <v>0.92167282932952133</v>
      </c>
    </row>
    <row r="8141" spans="19:26" x14ac:dyDescent="0.2">
      <c r="S8141" s="58">
        <v>5.408478576489121</v>
      </c>
      <c r="T8141" s="58">
        <v>10.720069428329383</v>
      </c>
      <c r="U8141" s="58">
        <v>6.0590314758102899</v>
      </c>
      <c r="V8141" s="58">
        <v>13.417590884675015</v>
      </c>
      <c r="W8141" s="58">
        <v>0.69616667549375499</v>
      </c>
      <c r="X8141" s="58">
        <v>0.61000139488405014</v>
      </c>
      <c r="Y8141" s="58">
        <v>0.8381630526767021</v>
      </c>
      <c r="Z8141" s="58">
        <v>0.91954056272431328</v>
      </c>
    </row>
    <row r="8142" spans="19:26" x14ac:dyDescent="0.2">
      <c r="S8142" s="58">
        <v>3.8301078729432874</v>
      </c>
      <c r="T8142" s="58">
        <v>6.3272710257851656</v>
      </c>
      <c r="U8142" s="58">
        <v>3.9315646441809502</v>
      </c>
      <c r="V8142" s="58">
        <v>7.4091518618716785</v>
      </c>
      <c r="W8142" s="58">
        <v>0.75350750203459393</v>
      </c>
      <c r="X8142" s="58">
        <v>0.53881777066701397</v>
      </c>
      <c r="Y8142" s="58">
        <v>0.78035035290517418</v>
      </c>
      <c r="Z8142" s="58">
        <v>0.91624895929237282</v>
      </c>
    </row>
    <row r="8143" spans="19:26" x14ac:dyDescent="0.2">
      <c r="S8143" s="58">
        <v>5.078102801165147</v>
      </c>
      <c r="T8143" s="58">
        <v>10.594084211337657</v>
      </c>
      <c r="U8143" s="58">
        <v>4.9483523978474624</v>
      </c>
      <c r="V8143" s="58">
        <v>10.228964401442491</v>
      </c>
      <c r="W8143" s="58">
        <v>0.78665540449296745</v>
      </c>
      <c r="X8143" s="58">
        <v>0.70274010020475375</v>
      </c>
      <c r="Y8143" s="58">
        <v>0.83745249258765575</v>
      </c>
      <c r="Z8143" s="58">
        <v>0.91378207994141791</v>
      </c>
    </row>
    <row r="8144" spans="19:26" x14ac:dyDescent="0.2">
      <c r="S8144" s="58">
        <v>4.5093291145175245</v>
      </c>
      <c r="T8144" s="58">
        <v>8.7474103632230236</v>
      </c>
      <c r="U8144" s="58">
        <v>4.0396429425317928</v>
      </c>
      <c r="V8144" s="58">
        <v>7.8477764535613055</v>
      </c>
      <c r="W8144" s="58">
        <v>0.82976393291195416</v>
      </c>
      <c r="X8144" s="58">
        <v>0.70775301238316513</v>
      </c>
      <c r="Y8144" s="58">
        <v>0.8207660806435968</v>
      </c>
      <c r="Z8144" s="58">
        <v>0.91470836054998872</v>
      </c>
    </row>
    <row r="8145" spans="19:26" x14ac:dyDescent="0.2">
      <c r="S8145" s="58">
        <v>5.4758679061378324</v>
      </c>
      <c r="T8145" s="58">
        <v>12.09408007875888</v>
      </c>
      <c r="U8145" s="58">
        <v>5.4393690548349642</v>
      </c>
      <c r="V8145" s="58">
        <v>12.971570439503909</v>
      </c>
      <c r="W8145" s="58">
        <v>0.75122355883568182</v>
      </c>
      <c r="X8145" s="58">
        <v>0.64952188901033037</v>
      </c>
      <c r="Y8145" s="58">
        <v>0.83103364174303329</v>
      </c>
      <c r="Z8145" s="58">
        <v>0.9078136615383936</v>
      </c>
    </row>
    <row r="8146" spans="19:26" x14ac:dyDescent="0.2">
      <c r="S8146" s="58">
        <v>4.0325038148587842</v>
      </c>
      <c r="T8146" s="58">
        <v>6.5872879861183993</v>
      </c>
      <c r="U8146" s="58">
        <v>4.1337225113444402</v>
      </c>
      <c r="V8146" s="58">
        <v>6.4032355245971413</v>
      </c>
      <c r="W8146" s="58">
        <v>0.77439852746455085</v>
      </c>
      <c r="X8146" s="58">
        <v>0.62250923895187527</v>
      </c>
      <c r="Y8146" s="58">
        <v>0.86150962788017771</v>
      </c>
      <c r="Z8146" s="58">
        <v>0.93859872598917105</v>
      </c>
    </row>
    <row r="8147" spans="19:26" x14ac:dyDescent="0.2">
      <c r="S8147" s="58">
        <v>4.2980088011183311</v>
      </c>
      <c r="T8147" s="58">
        <v>7.9328832119822028</v>
      </c>
      <c r="U8147" s="58">
        <v>4.1934192613213135</v>
      </c>
      <c r="V8147" s="58">
        <v>8.53362718229981</v>
      </c>
      <c r="W8147" s="58">
        <v>0.81976073848691244</v>
      </c>
      <c r="X8147" s="58">
        <v>0.71748001746869705</v>
      </c>
      <c r="Y8147" s="58">
        <v>0.8147841415869197</v>
      </c>
      <c r="Z8147" s="58">
        <v>0.92041351993936305</v>
      </c>
    </row>
    <row r="8148" spans="19:26" x14ac:dyDescent="0.2">
      <c r="S8148" s="58">
        <v>3.665342627495201</v>
      </c>
      <c r="T8148" s="58">
        <v>5.6416152777761663</v>
      </c>
      <c r="U8148" s="58">
        <v>3.665216610099908</v>
      </c>
      <c r="V8148" s="58">
        <v>6.5800997821756182</v>
      </c>
      <c r="W8148" s="58">
        <v>0.7793088723931334</v>
      </c>
      <c r="X8148" s="58">
        <v>0.66444429421513418</v>
      </c>
      <c r="Y8148" s="58">
        <v>0.85995381804257065</v>
      </c>
      <c r="Z8148" s="58">
        <v>0.95541915607516481</v>
      </c>
    </row>
    <row r="8149" spans="19:26" x14ac:dyDescent="0.2">
      <c r="S8149" s="58">
        <v>5.7464804033821695</v>
      </c>
      <c r="T8149" s="58">
        <v>15.062319335113301</v>
      </c>
      <c r="U8149" s="58">
        <v>5.328117053854645</v>
      </c>
      <c r="V8149" s="58">
        <v>15.871233097805144</v>
      </c>
      <c r="W8149" s="58">
        <v>0.76522101487384231</v>
      </c>
      <c r="X8149" s="58">
        <v>0.7108160353058145</v>
      </c>
      <c r="Y8149" s="58">
        <v>0.79263880636767836</v>
      </c>
      <c r="Z8149" s="58">
        <v>0.89773233121434515</v>
      </c>
    </row>
    <row r="8150" spans="19:26" x14ac:dyDescent="0.2">
      <c r="S8150" s="58">
        <v>5.2026976630803503</v>
      </c>
      <c r="T8150" s="58">
        <v>11.518450909985971</v>
      </c>
      <c r="U8150" s="58">
        <v>5.9243742663211023</v>
      </c>
      <c r="V8150" s="58">
        <v>10.821137444696495</v>
      </c>
      <c r="W8150" s="58">
        <v>0.80021140147197423</v>
      </c>
      <c r="X8150" s="58">
        <v>0.61246267707056268</v>
      </c>
      <c r="Y8150" s="58">
        <v>0.82811574537416999</v>
      </c>
      <c r="Z8150" s="58">
        <v>0.90130695796443527</v>
      </c>
    </row>
    <row r="8151" spans="19:26" x14ac:dyDescent="0.2">
      <c r="S8151" s="58">
        <v>4.2901536376607483</v>
      </c>
      <c r="T8151" s="58">
        <v>7.6587608096731268</v>
      </c>
      <c r="U8151" s="58">
        <v>3.9322546024602234</v>
      </c>
      <c r="V8151" s="58">
        <v>8.2022016459311171</v>
      </c>
      <c r="W8151" s="58">
        <v>0.76551007518933845</v>
      </c>
      <c r="X8151" s="58">
        <v>0.66979801183504906</v>
      </c>
      <c r="Y8151" s="58">
        <v>0.80627139778881785</v>
      </c>
      <c r="Z8151" s="58">
        <v>0.92431751419983244</v>
      </c>
    </row>
    <row r="8152" spans="19:26" x14ac:dyDescent="0.2">
      <c r="S8152" s="58">
        <v>6.6031026690024559</v>
      </c>
      <c r="T8152" s="58">
        <v>21.694494263908012</v>
      </c>
      <c r="U8152" s="58">
        <v>5.7099903857279362</v>
      </c>
      <c r="V8152" s="58">
        <v>18.683297462688927</v>
      </c>
      <c r="W8152" s="58">
        <v>0.77995213961115895</v>
      </c>
      <c r="X8152" s="58">
        <v>0.64293138310037423</v>
      </c>
      <c r="Y8152" s="58">
        <v>0.82545564810854954</v>
      </c>
      <c r="Z8152" s="58">
        <v>0.888221089971722</v>
      </c>
    </row>
    <row r="8153" spans="19:26" x14ac:dyDescent="0.2">
      <c r="S8153" s="58">
        <v>3.9600851921114031</v>
      </c>
      <c r="T8153" s="58">
        <v>6.5881348580444783</v>
      </c>
      <c r="U8153" s="58">
        <v>4.3136862530666278</v>
      </c>
      <c r="V8153" s="58">
        <v>7.1017182896989963</v>
      </c>
      <c r="W8153" s="58">
        <v>0.80342195807643246</v>
      </c>
      <c r="X8153" s="58">
        <v>0.75283239456533657</v>
      </c>
      <c r="Y8153" s="58">
        <v>0.84186402037875763</v>
      </c>
      <c r="Z8153" s="58">
        <v>0.94470607816707464</v>
      </c>
    </row>
    <row r="8154" spans="19:26" x14ac:dyDescent="0.2">
      <c r="S8154" s="58">
        <v>3.1824645131064178</v>
      </c>
      <c r="T8154" s="58">
        <v>4.6746465480917063</v>
      </c>
      <c r="U8154" s="58">
        <v>3.3068069347184119</v>
      </c>
      <c r="V8154" s="58">
        <v>4.6341676433694952</v>
      </c>
      <c r="W8154" s="58">
        <v>0.83060100078706278</v>
      </c>
      <c r="X8154" s="58">
        <v>0.66691403480056244</v>
      </c>
      <c r="Y8154" s="58">
        <v>0.82525210301323504</v>
      </c>
      <c r="Z8154" s="58">
        <v>0.94951492702611928</v>
      </c>
    </row>
    <row r="8155" spans="19:26" x14ac:dyDescent="0.2">
      <c r="S8155" s="58">
        <v>5.877746200430245</v>
      </c>
      <c r="T8155" s="58">
        <v>17.195488818463726</v>
      </c>
      <c r="U8155" s="58">
        <v>5.0374485580475126</v>
      </c>
      <c r="V8155" s="58">
        <v>13.163303080716007</v>
      </c>
      <c r="W8155" s="58">
        <v>0.83123071410982219</v>
      </c>
      <c r="X8155" s="58">
        <v>0.58478617997727189</v>
      </c>
      <c r="Y8155" s="58">
        <v>0.81196649833677137</v>
      </c>
      <c r="Z8155" s="58">
        <v>0.88672617116445307</v>
      </c>
    </row>
    <row r="8156" spans="19:26" x14ac:dyDescent="0.2">
      <c r="S8156" s="58">
        <v>5.2709441219655142</v>
      </c>
      <c r="T8156" s="58">
        <v>10.947267755321477</v>
      </c>
      <c r="U8156" s="58">
        <v>5.587776135283991</v>
      </c>
      <c r="V8156" s="58">
        <v>11.427415903032285</v>
      </c>
      <c r="W8156" s="58">
        <v>0.72037510544229377</v>
      </c>
      <c r="X8156" s="58">
        <v>0.61800241726551419</v>
      </c>
      <c r="Y8156" s="58">
        <v>0.81222349371405422</v>
      </c>
      <c r="Z8156" s="58">
        <v>0.91071972256566625</v>
      </c>
    </row>
    <row r="8157" spans="19:26" x14ac:dyDescent="0.2">
      <c r="S8157" s="58">
        <v>5.5126375391869402</v>
      </c>
      <c r="T8157" s="58">
        <v>12.923292201039153</v>
      </c>
      <c r="U8157" s="58">
        <v>5.164234599544101</v>
      </c>
      <c r="V8157" s="58">
        <v>12.689824323443753</v>
      </c>
      <c r="W8157" s="58">
        <v>0.77322189227676918</v>
      </c>
      <c r="X8157" s="58">
        <v>0.69351807456346815</v>
      </c>
      <c r="Y8157" s="58">
        <v>0.82056621503539584</v>
      </c>
      <c r="Z8157" s="58">
        <v>0.90438419578083407</v>
      </c>
    </row>
    <row r="8158" spans="19:26" x14ac:dyDescent="0.2">
      <c r="S8158" s="58">
        <v>4.5872552602246808</v>
      </c>
      <c r="T8158" s="58">
        <v>8.6405148699125522</v>
      </c>
      <c r="U8158" s="58">
        <v>3.9657491347703369</v>
      </c>
      <c r="V8158" s="58">
        <v>7.8307995634915066</v>
      </c>
      <c r="W8158" s="58">
        <v>0.75440489233768715</v>
      </c>
      <c r="X8158" s="58">
        <v>0.64199951132755717</v>
      </c>
      <c r="Y8158" s="58">
        <v>0.8054229560970807</v>
      </c>
      <c r="Z8158" s="58">
        <v>0.91703158100606563</v>
      </c>
    </row>
    <row r="8159" spans="19:26" x14ac:dyDescent="0.2">
      <c r="S8159" s="58">
        <v>3.4706396148995422</v>
      </c>
      <c r="T8159" s="58">
        <v>5.5104064671430182</v>
      </c>
      <c r="U8159" s="58">
        <v>2.8761901100418013</v>
      </c>
      <c r="V8159" s="58">
        <v>4.294338371394903</v>
      </c>
      <c r="W8159" s="58">
        <v>0.83961561718432043</v>
      </c>
      <c r="X8159" s="58">
        <v>0.63324621167237838</v>
      </c>
      <c r="Y8159" s="58">
        <v>0.79237026483545525</v>
      </c>
      <c r="Z8159" s="58">
        <v>0.92399264958219973</v>
      </c>
    </row>
    <row r="8160" spans="19:26" x14ac:dyDescent="0.2">
      <c r="S8160" s="58">
        <v>5.988501400126375</v>
      </c>
      <c r="T8160" s="58">
        <v>13.84261638538835</v>
      </c>
      <c r="U8160" s="58">
        <v>5.3903080053405734</v>
      </c>
      <c r="V8160" s="58">
        <v>13.084425315173842</v>
      </c>
      <c r="W8160" s="58">
        <v>0.71432235474776806</v>
      </c>
      <c r="X8160" s="58">
        <v>0.54726525911885349</v>
      </c>
      <c r="Y8160" s="58">
        <v>0.83667886283732906</v>
      </c>
      <c r="Z8160" s="58">
        <v>0.90061961487107978</v>
      </c>
    </row>
    <row r="8161" spans="19:26" x14ac:dyDescent="0.2">
      <c r="S8161" s="58">
        <v>5.1182029729412513</v>
      </c>
      <c r="T8161" s="58">
        <v>10.569803014562067</v>
      </c>
      <c r="U8161" s="58">
        <v>4.9778450575705602</v>
      </c>
      <c r="V8161" s="58">
        <v>10.979184410805477</v>
      </c>
      <c r="W8161" s="58">
        <v>0.79212799026491676</v>
      </c>
      <c r="X8161" s="58">
        <v>0.73246225793942776</v>
      </c>
      <c r="Y8161" s="58">
        <v>0.85682091961829854</v>
      </c>
      <c r="Z8161" s="58">
        <v>0.91864242094374893</v>
      </c>
    </row>
    <row r="8162" spans="19:26" x14ac:dyDescent="0.2">
      <c r="S8162" s="58">
        <v>3.7620723354465966</v>
      </c>
      <c r="T8162" s="58">
        <v>5.9496940267124678</v>
      </c>
      <c r="U8162" s="58">
        <v>3.8114601128588679</v>
      </c>
      <c r="V8162" s="58">
        <v>4.9896346938138114</v>
      </c>
      <c r="W8162" s="58">
        <v>0.80221420810955946</v>
      </c>
      <c r="X8162" s="58">
        <v>0.59356877096478444</v>
      </c>
      <c r="Y8162" s="58">
        <v>0.86221932994268147</v>
      </c>
      <c r="Z8162" s="58">
        <v>0.93603634548110193</v>
      </c>
    </row>
    <row r="8163" spans="19:26" x14ac:dyDescent="0.2">
      <c r="S8163" s="58">
        <v>4.3846864321044015</v>
      </c>
      <c r="T8163" s="58">
        <v>7.6814416638112828</v>
      </c>
      <c r="U8163" s="58">
        <v>4.9289989234407647</v>
      </c>
      <c r="V8163" s="58">
        <v>11.215939779365184</v>
      </c>
      <c r="W8163" s="58">
        <v>0.77931150949578598</v>
      </c>
      <c r="X8163" s="58">
        <v>0.53685012081253847</v>
      </c>
      <c r="Y8163" s="58">
        <v>0.85846931103679325</v>
      </c>
      <c r="Z8163" s="58">
        <v>0.91713275901305769</v>
      </c>
    </row>
    <row r="8164" spans="19:26" x14ac:dyDescent="0.2">
      <c r="S8164" s="58">
        <v>4.9114114763737078</v>
      </c>
      <c r="T8164" s="58">
        <v>10.222282731089974</v>
      </c>
      <c r="U8164" s="58">
        <v>4.4473384308930779</v>
      </c>
      <c r="V8164" s="58">
        <v>9.1589365853132971</v>
      </c>
      <c r="W8164" s="58">
        <v>0.76225294259513399</v>
      </c>
      <c r="X8164" s="58">
        <v>0.64228264445114247</v>
      </c>
      <c r="Y8164" s="58">
        <v>0.7922868543043593</v>
      </c>
      <c r="Z8164" s="58">
        <v>0.90657520817432757</v>
      </c>
    </row>
    <row r="8165" spans="19:26" x14ac:dyDescent="0.2">
      <c r="S8165" s="58">
        <v>8.9886554987401883</v>
      </c>
      <c r="T8165" s="58">
        <v>216.77621561066795</v>
      </c>
      <c r="U8165" s="58">
        <v>9.4825689558764701</v>
      </c>
      <c r="V8165" s="58">
        <v>223.85587653764347</v>
      </c>
      <c r="W8165" s="58">
        <v>0.76017809172997097</v>
      </c>
      <c r="X8165" s="58">
        <v>0.70728173275015938</v>
      </c>
      <c r="Y8165" s="58">
        <v>0.8102440994248955</v>
      </c>
      <c r="Z8165" s="58">
        <v>0.87132074316869601</v>
      </c>
    </row>
    <row r="8166" spans="19:26" x14ac:dyDescent="0.2">
      <c r="S8166" s="58">
        <v>3.2284295826777067</v>
      </c>
      <c r="T8166" s="58">
        <v>4.8180644207515346</v>
      </c>
      <c r="U8166" s="58">
        <v>3.2545877723253849</v>
      </c>
      <c r="V8166" s="58">
        <v>4.429272081779696</v>
      </c>
      <c r="W8166" s="58">
        <v>0.85117413790743535</v>
      </c>
      <c r="X8166" s="58">
        <v>0.6405216836855373</v>
      </c>
      <c r="Y8166" s="58">
        <v>0.82383945412441806</v>
      </c>
      <c r="Z8166" s="58">
        <v>0.93916387276239555</v>
      </c>
    </row>
    <row r="8167" spans="19:26" x14ac:dyDescent="0.2">
      <c r="S8167" s="58">
        <v>2.8100643426759149</v>
      </c>
      <c r="T8167" s="58">
        <v>3.9125670238044874</v>
      </c>
      <c r="U8167" s="58">
        <v>3.1607151221518461</v>
      </c>
      <c r="V8167" s="58">
        <v>3.8885826240475585</v>
      </c>
      <c r="W8167" s="58">
        <v>0.82746413397366014</v>
      </c>
      <c r="X8167" s="58">
        <v>0.56503307029663696</v>
      </c>
      <c r="Y8167" s="58">
        <v>0.78609630707730294</v>
      </c>
      <c r="Z8167" s="58">
        <v>0.93619849489597551</v>
      </c>
    </row>
    <row r="8168" spans="19:26" x14ac:dyDescent="0.2">
      <c r="S8168" s="58">
        <v>4.205859209514875</v>
      </c>
      <c r="T8168" s="58">
        <v>7.2546269831585048</v>
      </c>
      <c r="U8168" s="58">
        <v>4.3470691195579549</v>
      </c>
      <c r="V8168" s="58">
        <v>6.9885944385577723</v>
      </c>
      <c r="W8168" s="58">
        <v>0.84580788622712355</v>
      </c>
      <c r="X8168" s="58">
        <v>0.67518551159767548</v>
      </c>
      <c r="Y8168" s="58">
        <v>0.89239627530724142</v>
      </c>
      <c r="Z8168" s="58">
        <v>0.93231387918242548</v>
      </c>
    </row>
    <row r="8169" spans="19:26" x14ac:dyDescent="0.2">
      <c r="S8169" s="58">
        <v>4.0521137920579937</v>
      </c>
      <c r="T8169" s="58">
        <v>6.5393604021988594</v>
      </c>
      <c r="U8169" s="58">
        <v>3.345832189620038</v>
      </c>
      <c r="V8169" s="58">
        <v>5.7021572547142361</v>
      </c>
      <c r="W8169" s="58">
        <v>0.71281203351077793</v>
      </c>
      <c r="X8169" s="58">
        <v>0.65875655788277676</v>
      </c>
      <c r="Y8169" s="58">
        <v>0.82337021712697789</v>
      </c>
      <c r="Z8169" s="58">
        <v>0.95003474231327656</v>
      </c>
    </row>
    <row r="8170" spans="19:26" x14ac:dyDescent="0.2">
      <c r="S8170" s="58">
        <v>4.1184000538832111</v>
      </c>
      <c r="T8170" s="58">
        <v>6.7197631878886064</v>
      </c>
      <c r="U8170" s="58">
        <v>4.2600549971573889</v>
      </c>
      <c r="V8170" s="58">
        <v>6.8147035495160164</v>
      </c>
      <c r="W8170" s="58">
        <v>0.71667694986173069</v>
      </c>
      <c r="X8170" s="58">
        <v>0.53560140969389292</v>
      </c>
      <c r="Y8170" s="58">
        <v>0.82743812592038124</v>
      </c>
      <c r="Z8170" s="58">
        <v>0.92954902484639379</v>
      </c>
    </row>
    <row r="8171" spans="19:26" x14ac:dyDescent="0.2">
      <c r="S8171" s="58">
        <v>3.5897176263447617</v>
      </c>
      <c r="T8171" s="58">
        <v>5.7052979730161546</v>
      </c>
      <c r="U8171" s="58">
        <v>3.3774342660379304</v>
      </c>
      <c r="V8171" s="58">
        <v>5.6352404198565011</v>
      </c>
      <c r="W8171" s="58">
        <v>0.84800857584519307</v>
      </c>
      <c r="X8171" s="58">
        <v>0.68280150317952459</v>
      </c>
      <c r="Y8171" s="58">
        <v>0.83504442972772053</v>
      </c>
      <c r="Z8171" s="58">
        <v>0.93637443084383076</v>
      </c>
    </row>
    <row r="8172" spans="19:26" x14ac:dyDescent="0.2">
      <c r="S8172" s="58">
        <v>3.68113800401736</v>
      </c>
      <c r="T8172" s="58">
        <v>5.6634984291601222</v>
      </c>
      <c r="U8172" s="58">
        <v>4.5500335853246536</v>
      </c>
      <c r="V8172" s="58">
        <v>7.4340253195039381</v>
      </c>
      <c r="W8172" s="58">
        <v>0.75962220090848909</v>
      </c>
      <c r="X8172" s="58">
        <v>0.58235923791886057</v>
      </c>
      <c r="Y8172" s="58">
        <v>0.84726219964670269</v>
      </c>
      <c r="Z8172" s="58">
        <v>0.94320201714322938</v>
      </c>
    </row>
    <row r="8173" spans="19:26" x14ac:dyDescent="0.2">
      <c r="S8173" s="58">
        <v>3.546624193576382</v>
      </c>
      <c r="T8173" s="58">
        <v>5.5776996803808618</v>
      </c>
      <c r="U8173" s="58">
        <v>3.2074932236447311</v>
      </c>
      <c r="V8173" s="58">
        <v>4.5935319049989811</v>
      </c>
      <c r="W8173" s="58">
        <v>0.82104164961130255</v>
      </c>
      <c r="X8173" s="58">
        <v>0.71321949924779626</v>
      </c>
      <c r="Y8173" s="58">
        <v>0.81968038551393041</v>
      </c>
      <c r="Z8173" s="58">
        <v>0.9426355079093468</v>
      </c>
    </row>
    <row r="8174" spans="19:26" x14ac:dyDescent="0.2">
      <c r="S8174" s="58">
        <v>4.2512293016894489</v>
      </c>
      <c r="T8174" s="58">
        <v>7.5671529365955443</v>
      </c>
      <c r="U8174" s="58">
        <v>4.1034496587665394</v>
      </c>
      <c r="V8174" s="58">
        <v>5.8242795431932288</v>
      </c>
      <c r="W8174" s="58">
        <v>0.79038506779443707</v>
      </c>
      <c r="X8174" s="58">
        <v>0.68000829153785913</v>
      </c>
      <c r="Y8174" s="58">
        <v>0.82027311066971353</v>
      </c>
      <c r="Z8174" s="58">
        <v>0.92488867332789604</v>
      </c>
    </row>
    <row r="8175" spans="19:26" x14ac:dyDescent="0.2">
      <c r="S8175" s="58">
        <v>5.0345992713397454</v>
      </c>
      <c r="T8175" s="58">
        <v>10.489295016347631</v>
      </c>
      <c r="U8175" s="58">
        <v>4.9554772724646226</v>
      </c>
      <c r="V8175" s="58">
        <v>12.763010791708805</v>
      </c>
      <c r="W8175" s="58">
        <v>0.78426414718124626</v>
      </c>
      <c r="X8175" s="58">
        <v>0.73867353711171257</v>
      </c>
      <c r="Y8175" s="58">
        <v>0.82903418113964134</v>
      </c>
      <c r="Z8175" s="58">
        <v>0.91595873446745557</v>
      </c>
    </row>
    <row r="8176" spans="19:26" x14ac:dyDescent="0.2">
      <c r="S8176" s="58">
        <v>7.0671931563143708</v>
      </c>
      <c r="T8176" s="58">
        <v>26.069056038583064</v>
      </c>
      <c r="U8176" s="58">
        <v>6.826837927736344</v>
      </c>
      <c r="V8176" s="58">
        <v>24.899580747149368</v>
      </c>
      <c r="W8176" s="58">
        <v>0.70780836588509743</v>
      </c>
      <c r="X8176" s="58">
        <v>0.79582790196894104</v>
      </c>
      <c r="Y8176" s="58">
        <v>0.781092678089223</v>
      </c>
      <c r="Z8176" s="58">
        <v>0.8911037691109267</v>
      </c>
    </row>
    <row r="8177" spans="19:26" x14ac:dyDescent="0.2">
      <c r="S8177" s="58">
        <v>3.7844354036023367</v>
      </c>
      <c r="T8177" s="58">
        <v>5.9884455938516812</v>
      </c>
      <c r="U8177" s="58">
        <v>3.4514585470353154</v>
      </c>
      <c r="V8177" s="58">
        <v>5.394016089017974</v>
      </c>
      <c r="W8177" s="58">
        <v>0.81157594743774908</v>
      </c>
      <c r="X8177" s="58">
        <v>0.69901879971203995</v>
      </c>
      <c r="Y8177" s="58">
        <v>0.87617430638720895</v>
      </c>
      <c r="Z8177" s="58">
        <v>0.95227164825812005</v>
      </c>
    </row>
    <row r="8178" spans="19:26" x14ac:dyDescent="0.2">
      <c r="S8178" s="58">
        <v>4.1242885577213473</v>
      </c>
      <c r="T8178" s="58">
        <v>6.6673583177163787</v>
      </c>
      <c r="U8178" s="58">
        <v>4.6988770222204108</v>
      </c>
      <c r="V8178" s="58">
        <v>7.1483147443287098</v>
      </c>
      <c r="W8178" s="58">
        <v>0.74076823872149011</v>
      </c>
      <c r="X8178" s="58">
        <v>0.65578187245032438</v>
      </c>
      <c r="Y8178" s="58">
        <v>0.86602765062295317</v>
      </c>
      <c r="Z8178" s="58">
        <v>0.95193561392876491</v>
      </c>
    </row>
    <row r="8179" spans="19:26" x14ac:dyDescent="0.2">
      <c r="S8179" s="58">
        <v>4.1039983369417605</v>
      </c>
      <c r="T8179" s="58">
        <v>7.4444138798246087</v>
      </c>
      <c r="U8179" s="58">
        <v>4.0117514383101884</v>
      </c>
      <c r="V8179" s="58">
        <v>6.2449920947264284</v>
      </c>
      <c r="W8179" s="58">
        <v>0.86936630144582228</v>
      </c>
      <c r="X8179" s="58">
        <v>0.77539036756222335</v>
      </c>
      <c r="Y8179" s="58">
        <v>0.81871157916288029</v>
      </c>
      <c r="Z8179" s="58">
        <v>0.92295524620722835</v>
      </c>
    </row>
    <row r="8180" spans="19:26" x14ac:dyDescent="0.2">
      <c r="S8180" s="58">
        <v>6.0235718861986136</v>
      </c>
      <c r="T8180" s="58">
        <v>13.89265329158351</v>
      </c>
      <c r="U8180" s="58">
        <v>5.5077670275794492</v>
      </c>
      <c r="V8180" s="58">
        <v>14.413016586693546</v>
      </c>
      <c r="W8180" s="58">
        <v>0.74204175710806586</v>
      </c>
      <c r="X8180" s="58">
        <v>0.6524597055279524</v>
      </c>
      <c r="Y8180" s="58">
        <v>0.87164705357734906</v>
      </c>
      <c r="Z8180" s="58">
        <v>0.90917943408470725</v>
      </c>
    </row>
    <row r="8181" spans="19:26" x14ac:dyDescent="0.2">
      <c r="S8181" s="58">
        <v>5.0207075074215259</v>
      </c>
      <c r="T8181" s="58">
        <v>11.352029406512568</v>
      </c>
      <c r="U8181" s="58">
        <v>4.725531958266072</v>
      </c>
      <c r="V8181" s="58">
        <v>10.250389154760301</v>
      </c>
      <c r="W8181" s="58">
        <v>0.85631291259385689</v>
      </c>
      <c r="X8181" s="58">
        <v>0.74982085168860824</v>
      </c>
      <c r="Y8181" s="58">
        <v>0.82182813650922004</v>
      </c>
      <c r="Z8181" s="58">
        <v>0.90452922247326961</v>
      </c>
    </row>
    <row r="8182" spans="19:26" x14ac:dyDescent="0.2">
      <c r="S8182" s="58">
        <v>3.6756548441799737</v>
      </c>
      <c r="T8182" s="58">
        <v>5.7197823239396142</v>
      </c>
      <c r="U8182" s="58">
        <v>3.4113597043368338</v>
      </c>
      <c r="V8182" s="58">
        <v>6.3295764140656319</v>
      </c>
      <c r="W8182" s="58">
        <v>0.82226444032412516</v>
      </c>
      <c r="X8182" s="58">
        <v>0.62004702713591719</v>
      </c>
      <c r="Y8182" s="58">
        <v>0.88113331184740584</v>
      </c>
      <c r="Z8182" s="58">
        <v>0.94308403842986921</v>
      </c>
    </row>
    <row r="8183" spans="19:26" x14ac:dyDescent="0.2">
      <c r="S8183" s="58">
        <v>4.2161065520105163</v>
      </c>
      <c r="T8183" s="58">
        <v>7.3728526871628119</v>
      </c>
      <c r="U8183" s="58">
        <v>4.1340252467413796</v>
      </c>
      <c r="V8183" s="58">
        <v>7.5127274424052919</v>
      </c>
      <c r="W8183" s="58">
        <v>0.75835518342969899</v>
      </c>
      <c r="X8183" s="58">
        <v>0.70484317200631008</v>
      </c>
      <c r="Y8183" s="58">
        <v>0.80623748545590435</v>
      </c>
      <c r="Z8183" s="58">
        <v>0.931565633986848</v>
      </c>
    </row>
    <row r="8184" spans="19:26" x14ac:dyDescent="0.2">
      <c r="S8184" s="58">
        <v>5.6663261402006047</v>
      </c>
      <c r="T8184" s="58">
        <v>14.432993922351876</v>
      </c>
      <c r="U8184" s="58">
        <v>5.5523085323872321</v>
      </c>
      <c r="V8184" s="58">
        <v>16.390632346477293</v>
      </c>
      <c r="W8184" s="58">
        <v>0.82582829989082507</v>
      </c>
      <c r="X8184" s="58">
        <v>0.72525698819118833</v>
      </c>
      <c r="Y8184" s="58">
        <v>0.83992129909208701</v>
      </c>
      <c r="Z8184" s="58">
        <v>0.89997121496528909</v>
      </c>
    </row>
    <row r="8185" spans="19:26" x14ac:dyDescent="0.2">
      <c r="S8185" s="58">
        <v>4.3241415975115451</v>
      </c>
      <c r="T8185" s="58">
        <v>7.7675018248908101</v>
      </c>
      <c r="U8185" s="58">
        <v>4.5347452229952738</v>
      </c>
      <c r="V8185" s="58">
        <v>8.1967171158092818</v>
      </c>
      <c r="W8185" s="58">
        <v>0.83999131494868562</v>
      </c>
      <c r="X8185" s="58">
        <v>0.74124868250311027</v>
      </c>
      <c r="Y8185" s="58">
        <v>0.86564494275387438</v>
      </c>
      <c r="Z8185" s="58">
        <v>0.9309540063808952</v>
      </c>
    </row>
    <row r="8186" spans="19:26" x14ac:dyDescent="0.2">
      <c r="S8186" s="58">
        <v>3.9566607299706837</v>
      </c>
      <c r="T8186" s="58">
        <v>6.8057039703236688</v>
      </c>
      <c r="U8186" s="58">
        <v>4.0127020724734939</v>
      </c>
      <c r="V8186" s="58">
        <v>8.3313509440153037</v>
      </c>
      <c r="W8186" s="58">
        <v>0.81750307201625816</v>
      </c>
      <c r="X8186" s="58">
        <v>0.70922095905218652</v>
      </c>
      <c r="Y8186" s="58">
        <v>0.80859311754089525</v>
      </c>
      <c r="Z8186" s="58">
        <v>0.9270046060530247</v>
      </c>
    </row>
    <row r="8187" spans="19:26" x14ac:dyDescent="0.2">
      <c r="S8187" s="58">
        <v>5.7877384972532271</v>
      </c>
      <c r="T8187" s="58">
        <v>14.763012425602543</v>
      </c>
      <c r="U8187" s="58">
        <v>5.5677492580588384</v>
      </c>
      <c r="V8187" s="58">
        <v>16.465480092890029</v>
      </c>
      <c r="W8187" s="58">
        <v>0.8263127680243324</v>
      </c>
      <c r="X8187" s="58">
        <v>0.70910025732728976</v>
      </c>
      <c r="Y8187" s="58">
        <v>0.85833716514735059</v>
      </c>
      <c r="Z8187" s="58">
        <v>0.90031837784418856</v>
      </c>
    </row>
    <row r="8188" spans="19:26" x14ac:dyDescent="0.2">
      <c r="S8188" s="58">
        <v>4.2793843087653682</v>
      </c>
      <c r="T8188" s="58">
        <v>7.2790205809929924</v>
      </c>
      <c r="U8188" s="58">
        <v>4.3869164592524186</v>
      </c>
      <c r="V8188" s="58">
        <v>7.1047723269009468</v>
      </c>
      <c r="W8188" s="58">
        <v>0.77304209680970282</v>
      </c>
      <c r="X8188" s="58">
        <v>0.62639909260410975</v>
      </c>
      <c r="Y8188" s="58">
        <v>0.86504732388734851</v>
      </c>
      <c r="Z8188" s="58">
        <v>0.93349366499898312</v>
      </c>
    </row>
    <row r="8189" spans="19:26" x14ac:dyDescent="0.2">
      <c r="S8189" s="58">
        <v>9.0725357365137143</v>
      </c>
      <c r="T8189" s="58">
        <v>54.2263877851655</v>
      </c>
      <c r="U8189" s="58">
        <v>9.3398844448681011</v>
      </c>
      <c r="V8189" s="58">
        <v>50.270674896318823</v>
      </c>
      <c r="W8189" s="58">
        <v>0.70076168239583037</v>
      </c>
      <c r="X8189" s="58">
        <v>0.68599312020500136</v>
      </c>
      <c r="Y8189" s="58">
        <v>0.84698379069083152</v>
      </c>
      <c r="Z8189" s="58">
        <v>0.88085127133402596</v>
      </c>
    </row>
    <row r="8190" spans="19:26" x14ac:dyDescent="0.2">
      <c r="S8190" s="58">
        <v>4.401448550682364</v>
      </c>
      <c r="T8190" s="58">
        <v>8.287610990086641</v>
      </c>
      <c r="U8190" s="58">
        <v>4.2768478630438169</v>
      </c>
      <c r="V8190" s="58">
        <v>10.479796924961603</v>
      </c>
      <c r="W8190" s="58">
        <v>0.77381922045278873</v>
      </c>
      <c r="X8190" s="58">
        <v>0.66844008883266282</v>
      </c>
      <c r="Y8190" s="58">
        <v>0.78593262596441127</v>
      </c>
      <c r="Z8190" s="58">
        <v>0.91470829060749193</v>
      </c>
    </row>
    <row r="8191" spans="19:26" x14ac:dyDescent="0.2">
      <c r="S8191" s="58">
        <v>4.5500501288953847</v>
      </c>
      <c r="T8191" s="58">
        <v>8.7338590094797421</v>
      </c>
      <c r="U8191" s="58">
        <v>4.2454818932509593</v>
      </c>
      <c r="V8191" s="58">
        <v>7.187432204564157</v>
      </c>
      <c r="W8191" s="58">
        <v>0.78767067400007451</v>
      </c>
      <c r="X8191" s="58">
        <v>0.668838625508277</v>
      </c>
      <c r="Y8191" s="58">
        <v>0.8082030571191372</v>
      </c>
      <c r="Z8191" s="58">
        <v>0.91466851032069429</v>
      </c>
    </row>
    <row r="8192" spans="19:26" x14ac:dyDescent="0.2">
      <c r="S8192" s="58">
        <v>5.7252676158998677</v>
      </c>
      <c r="T8192" s="58">
        <v>13.975364279549641</v>
      </c>
      <c r="U8192" s="58">
        <v>5.4537409006810371</v>
      </c>
      <c r="V8192" s="58">
        <v>15.580426529983928</v>
      </c>
      <c r="W8192" s="58">
        <v>0.79830545254542473</v>
      </c>
      <c r="X8192" s="58">
        <v>0.76766424902408337</v>
      </c>
      <c r="Y8192" s="58">
        <v>0.85007300163649591</v>
      </c>
      <c r="Z8192" s="58">
        <v>0.90721310347845008</v>
      </c>
    </row>
    <row r="8193" spans="19:26" x14ac:dyDescent="0.2">
      <c r="S8193" s="58">
        <v>3.5102598353125183</v>
      </c>
      <c r="T8193" s="58">
        <v>5.2936698895520857</v>
      </c>
      <c r="U8193" s="58">
        <v>3.3946875342530327</v>
      </c>
      <c r="V8193" s="58">
        <v>4.3135566932908525</v>
      </c>
      <c r="W8193" s="58">
        <v>0.79629902230970484</v>
      </c>
      <c r="X8193" s="58">
        <v>0.65111184823585611</v>
      </c>
      <c r="Y8193" s="58">
        <v>0.8641025971836902</v>
      </c>
      <c r="Z8193" s="58">
        <v>0.95561831506900874</v>
      </c>
    </row>
    <row r="8194" spans="19:26" x14ac:dyDescent="0.2">
      <c r="S8194" s="58">
        <v>4.5239272805129822</v>
      </c>
      <c r="T8194" s="58">
        <v>8.5611444107138848</v>
      </c>
      <c r="U8194" s="58">
        <v>4.0192449209714765</v>
      </c>
      <c r="V8194" s="58">
        <v>6.5751084191477522</v>
      </c>
      <c r="W8194" s="58">
        <v>0.74954701844027272</v>
      </c>
      <c r="X8194" s="58">
        <v>0.59589899543870561</v>
      </c>
      <c r="Y8194" s="58">
        <v>0.78652498056536613</v>
      </c>
      <c r="Z8194" s="58">
        <v>0.91044928339630182</v>
      </c>
    </row>
    <row r="8195" spans="19:26" x14ac:dyDescent="0.2">
      <c r="S8195" s="58">
        <v>6.3267084836165388</v>
      </c>
      <c r="T8195" s="58">
        <v>17.261935804728072</v>
      </c>
      <c r="U8195" s="58">
        <v>6.259190767225661</v>
      </c>
      <c r="V8195" s="58">
        <v>16.759319393759899</v>
      </c>
      <c r="W8195" s="58">
        <v>0.77976901419677336</v>
      </c>
      <c r="X8195" s="58">
        <v>0.73009949068163948</v>
      </c>
      <c r="Y8195" s="58">
        <v>0.86152376446321888</v>
      </c>
      <c r="Z8195" s="58">
        <v>0.90094458433173386</v>
      </c>
    </row>
    <row r="8196" spans="19:26" x14ac:dyDescent="0.2">
      <c r="S8196" s="58">
        <v>3.2222414470992309</v>
      </c>
      <c r="T8196" s="58">
        <v>4.8729593835312457</v>
      </c>
      <c r="U8196" s="58">
        <v>3.5635225981884382</v>
      </c>
      <c r="V8196" s="58">
        <v>4.2731365295175996</v>
      </c>
      <c r="W8196" s="58">
        <v>0.81456931537708954</v>
      </c>
      <c r="X8196" s="58">
        <v>0.58482115304521398</v>
      </c>
      <c r="Y8196" s="58">
        <v>0.77357340079349546</v>
      </c>
      <c r="Z8196" s="58">
        <v>0.92424716960439135</v>
      </c>
    </row>
    <row r="8197" spans="19:26" x14ac:dyDescent="0.2">
      <c r="S8197" s="58">
        <v>4.6392949101748995</v>
      </c>
      <c r="T8197" s="58">
        <v>7.7866864835674301</v>
      </c>
      <c r="U8197" s="58">
        <v>4.9871650443291085</v>
      </c>
      <c r="V8197" s="58">
        <v>9.0724426147940633</v>
      </c>
      <c r="W8197" s="58">
        <v>0.68435957514340373</v>
      </c>
      <c r="X8197" s="58">
        <v>0.62902876938773078</v>
      </c>
      <c r="Y8197" s="58">
        <v>0.8575944964734975</v>
      </c>
      <c r="Z8197" s="58">
        <v>0.95001930887765218</v>
      </c>
    </row>
    <row r="8198" spans="19:26" x14ac:dyDescent="0.2">
      <c r="S8198" s="58">
        <v>4.4529929537353103</v>
      </c>
      <c r="T8198" s="58">
        <v>8.2695461893469293</v>
      </c>
      <c r="U8198" s="58">
        <v>4.5795547491186941</v>
      </c>
      <c r="V8198" s="58">
        <v>9.3996931475202565</v>
      </c>
      <c r="W8198" s="58">
        <v>0.80268590814823992</v>
      </c>
      <c r="X8198" s="58">
        <v>0.58398119916156799</v>
      </c>
      <c r="Y8198" s="58">
        <v>0.83011429284591154</v>
      </c>
      <c r="Z8198" s="58">
        <v>0.9113011298616045</v>
      </c>
    </row>
    <row r="8199" spans="19:26" x14ac:dyDescent="0.2">
      <c r="S8199" s="58">
        <v>3.625374197052174</v>
      </c>
      <c r="T8199" s="58">
        <v>5.6324808842977472</v>
      </c>
      <c r="U8199" s="58">
        <v>3.5506087568598219</v>
      </c>
      <c r="V8199" s="58">
        <v>6.4203363108435827</v>
      </c>
      <c r="W8199" s="58">
        <v>0.81462471689645399</v>
      </c>
      <c r="X8199" s="58">
        <v>0.51856844502523813</v>
      </c>
      <c r="Y8199" s="58">
        <v>0.86112940150687967</v>
      </c>
      <c r="Z8199" s="58">
        <v>0.92616398230902308</v>
      </c>
    </row>
    <row r="8200" spans="19:26" x14ac:dyDescent="0.2">
      <c r="S8200" s="58">
        <v>4.465746041811772</v>
      </c>
      <c r="T8200" s="58">
        <v>8.251462271097104</v>
      </c>
      <c r="U8200" s="58">
        <v>4.7237933455887378</v>
      </c>
      <c r="V8200" s="58">
        <v>8.4265048083085841</v>
      </c>
      <c r="W8200" s="58">
        <v>0.8412016282521444</v>
      </c>
      <c r="X8200" s="58">
        <v>0.61337895120528108</v>
      </c>
      <c r="Y8200" s="58">
        <v>0.86833284163093105</v>
      </c>
      <c r="Z8200" s="58">
        <v>0.91540264737126109</v>
      </c>
    </row>
    <row r="8201" spans="19:26" x14ac:dyDescent="0.2">
      <c r="S8201" s="58">
        <v>4.5465255797286304</v>
      </c>
      <c r="T8201" s="58">
        <v>8.5148304235470658</v>
      </c>
      <c r="U8201" s="58">
        <v>5.0558313140617521</v>
      </c>
      <c r="V8201" s="58">
        <v>8.4928761166050126</v>
      </c>
      <c r="W8201" s="58">
        <v>0.78473606705820842</v>
      </c>
      <c r="X8201" s="58">
        <v>0.63344516258312245</v>
      </c>
      <c r="Y8201" s="58">
        <v>0.82720441701206615</v>
      </c>
      <c r="Z8201" s="58">
        <v>0.91644608948454787</v>
      </c>
    </row>
    <row r="8202" spans="19:26" x14ac:dyDescent="0.2">
      <c r="S8202" s="58">
        <v>8.03866306423296</v>
      </c>
      <c r="T8202" s="58">
        <v>58.775768765635469</v>
      </c>
      <c r="U8202" s="58">
        <v>7.8278039315904939</v>
      </c>
      <c r="V8202" s="58">
        <v>47.888894228876225</v>
      </c>
      <c r="W8202" s="58">
        <v>0.7703334890138307</v>
      </c>
      <c r="X8202" s="58">
        <v>0.68581663103708501</v>
      </c>
      <c r="Y8202" s="58">
        <v>0.81126688546267756</v>
      </c>
      <c r="Z8202" s="58">
        <v>0.87660311970899552</v>
      </c>
    </row>
    <row r="8203" spans="19:26" x14ac:dyDescent="0.2">
      <c r="S8203" s="58">
        <v>6.0681003766609258</v>
      </c>
      <c r="T8203" s="58">
        <v>15.790573834788448</v>
      </c>
      <c r="U8203" s="58">
        <v>5.5336715196118531</v>
      </c>
      <c r="V8203" s="58">
        <v>13.094322664736199</v>
      </c>
      <c r="W8203" s="58">
        <v>0.75339771649694831</v>
      </c>
      <c r="X8203" s="58">
        <v>0.76649959392894329</v>
      </c>
      <c r="Y8203" s="58">
        <v>0.82640525319796609</v>
      </c>
      <c r="Z8203" s="58">
        <v>0.90458247243273893</v>
      </c>
    </row>
    <row r="8204" spans="19:26" x14ac:dyDescent="0.2">
      <c r="S8204" s="58">
        <v>4.6419990182209014</v>
      </c>
      <c r="T8204" s="58">
        <v>8.5617372709824142</v>
      </c>
      <c r="U8204" s="58">
        <v>4.181295880600314</v>
      </c>
      <c r="V8204" s="58">
        <v>6.406391622977325</v>
      </c>
      <c r="W8204" s="58">
        <v>0.79088920430979126</v>
      </c>
      <c r="X8204" s="58">
        <v>0.63493093626675789</v>
      </c>
      <c r="Y8204" s="58">
        <v>0.86712654263846711</v>
      </c>
      <c r="Z8204" s="58">
        <v>0.92228188608550965</v>
      </c>
    </row>
    <row r="8205" spans="19:26" x14ac:dyDescent="0.2">
      <c r="S8205" s="58">
        <v>2.752905286212084</v>
      </c>
      <c r="T8205" s="58">
        <v>3.8112576019431397</v>
      </c>
      <c r="U8205" s="58">
        <v>2.3112771811301767</v>
      </c>
      <c r="V8205" s="58">
        <v>3.8838793412462569</v>
      </c>
      <c r="W8205" s="58">
        <v>0.83859374167890399</v>
      </c>
      <c r="X8205" s="58">
        <v>0.57365669812361919</v>
      </c>
      <c r="Y8205" s="58">
        <v>0.77923258189141476</v>
      </c>
      <c r="Z8205" s="58">
        <v>0.93533687636506391</v>
      </c>
    </row>
    <row r="8206" spans="19:26" x14ac:dyDescent="0.2">
      <c r="S8206" s="58">
        <v>4.2656466447422039</v>
      </c>
      <c r="T8206" s="58">
        <v>7.9067309978150133</v>
      </c>
      <c r="U8206" s="58">
        <v>4.0089731423111283</v>
      </c>
      <c r="V8206" s="58">
        <v>6.155263756300303</v>
      </c>
      <c r="W8206" s="58">
        <v>0.80815434482914061</v>
      </c>
      <c r="X8206" s="58">
        <v>0.64804469066488224</v>
      </c>
      <c r="Y8206" s="58">
        <v>0.79568044305003738</v>
      </c>
      <c r="Z8206" s="58">
        <v>0.91250548011629962</v>
      </c>
    </row>
    <row r="8207" spans="19:26" x14ac:dyDescent="0.2">
      <c r="S8207" s="58">
        <v>5.3227133466748375</v>
      </c>
      <c r="T8207" s="58">
        <v>11.764624828562782</v>
      </c>
      <c r="U8207" s="58">
        <v>5.946519229243151</v>
      </c>
      <c r="V8207" s="58">
        <v>12.038342821694906</v>
      </c>
      <c r="W8207" s="58">
        <v>0.77970836772431984</v>
      </c>
      <c r="X8207" s="58">
        <v>0.58164614643527601</v>
      </c>
      <c r="Y8207" s="58">
        <v>0.8321770224978281</v>
      </c>
      <c r="Z8207" s="58">
        <v>0.90088990624065257</v>
      </c>
    </row>
    <row r="8208" spans="19:26" x14ac:dyDescent="0.2">
      <c r="S8208" s="58">
        <v>8.0312792397424939</v>
      </c>
      <c r="T8208" s="58">
        <v>39.375364493282198</v>
      </c>
      <c r="U8208" s="58">
        <v>7.4776422653106271</v>
      </c>
      <c r="V8208" s="58">
        <v>25.633283948892437</v>
      </c>
      <c r="W8208" s="58">
        <v>0.73976339682752279</v>
      </c>
      <c r="X8208" s="58">
        <v>0.75550293543865932</v>
      </c>
      <c r="Y8208" s="58">
        <v>0.83722630420663857</v>
      </c>
      <c r="Z8208" s="58">
        <v>0.88435221688795063</v>
      </c>
    </row>
    <row r="8209" spans="19:26" x14ac:dyDescent="0.2">
      <c r="S8209" s="58">
        <v>4.3240363547728258</v>
      </c>
      <c r="T8209" s="58">
        <v>7.5918975517414777</v>
      </c>
      <c r="U8209" s="58">
        <v>4.2287689634085819</v>
      </c>
      <c r="V8209" s="58">
        <v>8.7873141077999826</v>
      </c>
      <c r="W8209" s="58">
        <v>0.72242711243872382</v>
      </c>
      <c r="X8209" s="58">
        <v>0.72028216581406324</v>
      </c>
      <c r="Y8209" s="58">
        <v>0.7935735177915324</v>
      </c>
      <c r="Z8209" s="58">
        <v>0.9359088196396087</v>
      </c>
    </row>
    <row r="8210" spans="19:26" x14ac:dyDescent="0.2">
      <c r="S8210" s="58">
        <v>4.1218490493844238</v>
      </c>
      <c r="T8210" s="58">
        <v>7.0621996147967616</v>
      </c>
      <c r="U8210" s="58">
        <v>4.3826062896525624</v>
      </c>
      <c r="V8210" s="58">
        <v>7.2304551587500363</v>
      </c>
      <c r="W8210" s="58">
        <v>0.76336850187546912</v>
      </c>
      <c r="X8210" s="58">
        <v>0.64793251846900779</v>
      </c>
      <c r="Y8210" s="58">
        <v>0.81213615734692335</v>
      </c>
      <c r="Z8210" s="58">
        <v>0.92828427718143236</v>
      </c>
    </row>
    <row r="8211" spans="19:26" x14ac:dyDescent="0.2">
      <c r="S8211" s="58">
        <v>3.6545653697574689</v>
      </c>
      <c r="T8211" s="58">
        <v>5.8393877288301974</v>
      </c>
      <c r="U8211" s="58">
        <v>3.5228306900591209</v>
      </c>
      <c r="V8211" s="58">
        <v>5.8100303317351525</v>
      </c>
      <c r="W8211" s="58">
        <v>0.82176286524588971</v>
      </c>
      <c r="X8211" s="58">
        <v>0.64293102545937331</v>
      </c>
      <c r="Y8211" s="58">
        <v>0.82837707043579201</v>
      </c>
      <c r="Z8211" s="58">
        <v>0.9327795695586395</v>
      </c>
    </row>
    <row r="8212" spans="19:26" x14ac:dyDescent="0.2">
      <c r="S8212" s="58">
        <v>3.2256667933452832</v>
      </c>
      <c r="T8212" s="58">
        <v>4.8556549668839821</v>
      </c>
      <c r="U8212" s="58">
        <v>3.2714423061951297</v>
      </c>
      <c r="V8212" s="58">
        <v>4.9514355588022134</v>
      </c>
      <c r="W8212" s="58">
        <v>0.8617975541884263</v>
      </c>
      <c r="X8212" s="58">
        <v>0.73143733440236702</v>
      </c>
      <c r="Y8212" s="58">
        <v>0.81191204895288449</v>
      </c>
      <c r="Z8212" s="58">
        <v>0.94538583241863927</v>
      </c>
    </row>
    <row r="8213" spans="19:26" x14ac:dyDescent="0.2">
      <c r="S8213" s="58">
        <v>3.7945807167566863</v>
      </c>
      <c r="T8213" s="58">
        <v>5.8828995141396874</v>
      </c>
      <c r="U8213" s="58">
        <v>3.7516865091133567</v>
      </c>
      <c r="V8213" s="58">
        <v>6.1476467462368207</v>
      </c>
      <c r="W8213" s="58">
        <v>0.74154673097295853</v>
      </c>
      <c r="X8213" s="58">
        <v>0.59266784517815463</v>
      </c>
      <c r="Y8213" s="58">
        <v>0.84847561208433042</v>
      </c>
      <c r="Z8213" s="58">
        <v>0.94683201188867672</v>
      </c>
    </row>
    <row r="8214" spans="19:26" x14ac:dyDescent="0.2">
      <c r="S8214" s="58">
        <v>5.0778529523140721</v>
      </c>
      <c r="T8214" s="58">
        <v>10.907778994310267</v>
      </c>
      <c r="U8214" s="58">
        <v>4.9328511454030961</v>
      </c>
      <c r="V8214" s="58">
        <v>10.719509937632584</v>
      </c>
      <c r="W8214" s="58">
        <v>0.82554324082167685</v>
      </c>
      <c r="X8214" s="58">
        <v>0.6605988726130454</v>
      </c>
      <c r="Y8214" s="58">
        <v>0.84672126444744</v>
      </c>
      <c r="Z8214" s="58">
        <v>0.90638779937801306</v>
      </c>
    </row>
    <row r="8215" spans="19:26" x14ac:dyDescent="0.2">
      <c r="S8215" s="58">
        <v>5.8714666866724006</v>
      </c>
      <c r="T8215" s="58">
        <v>14.076217561159373</v>
      </c>
      <c r="U8215" s="58">
        <v>6.1267713348927657</v>
      </c>
      <c r="V8215" s="58">
        <v>12.877008820104017</v>
      </c>
      <c r="W8215" s="58">
        <v>0.72201624002338383</v>
      </c>
      <c r="X8215" s="58">
        <v>0.69558426828253095</v>
      </c>
      <c r="Y8215" s="58">
        <v>0.81186768427339195</v>
      </c>
      <c r="Z8215" s="58">
        <v>0.90635614881872839</v>
      </c>
    </row>
    <row r="8216" spans="19:26" x14ac:dyDescent="0.2">
      <c r="S8216" s="58">
        <v>3.6074906088071286</v>
      </c>
      <c r="T8216" s="58">
        <v>5.9004956860852591</v>
      </c>
      <c r="U8216" s="58">
        <v>4.0618751708739111</v>
      </c>
      <c r="V8216" s="58">
        <v>4.9745015833673571</v>
      </c>
      <c r="W8216" s="58">
        <v>0.84119254838897339</v>
      </c>
      <c r="X8216" s="58">
        <v>0.6419743163435957</v>
      </c>
      <c r="Y8216" s="58">
        <v>0.7922721547981092</v>
      </c>
      <c r="Z8216" s="58">
        <v>0.92102884060709678</v>
      </c>
    </row>
    <row r="8217" spans="19:26" x14ac:dyDescent="0.2">
      <c r="S8217" s="58">
        <v>4.7512856100105374</v>
      </c>
      <c r="T8217" s="58">
        <v>8.3721110343658509</v>
      </c>
      <c r="U8217" s="58">
        <v>4.503572508224913</v>
      </c>
      <c r="V8217" s="58">
        <v>7.9753024104778216</v>
      </c>
      <c r="W8217" s="58">
        <v>0.70375052274360761</v>
      </c>
      <c r="X8217" s="58">
        <v>0.66555302924187698</v>
      </c>
      <c r="Y8217" s="58">
        <v>0.84733056887742042</v>
      </c>
      <c r="Z8217" s="58">
        <v>0.94129841470756626</v>
      </c>
    </row>
    <row r="8218" spans="19:26" x14ac:dyDescent="0.2">
      <c r="S8218" s="58">
        <v>4.2003715408334816</v>
      </c>
      <c r="T8218" s="58">
        <v>7.1276283188075036</v>
      </c>
      <c r="U8218" s="58">
        <v>3.7475783064788861</v>
      </c>
      <c r="V8218" s="58">
        <v>6.8236595509826614</v>
      </c>
      <c r="W8218" s="58">
        <v>0.77477342425394891</v>
      </c>
      <c r="X8218" s="58">
        <v>0.72070857964506763</v>
      </c>
      <c r="Y8218" s="58">
        <v>0.85124704658874684</v>
      </c>
      <c r="Z8218" s="58">
        <v>0.94348834936188297</v>
      </c>
    </row>
    <row r="8219" spans="19:26" x14ac:dyDescent="0.2">
      <c r="S8219" s="58">
        <v>5.6487838740764413</v>
      </c>
      <c r="T8219" s="58">
        <v>14.97840661032102</v>
      </c>
      <c r="U8219" s="58">
        <v>6.1680613863716882</v>
      </c>
      <c r="V8219" s="58">
        <v>17.593183589700189</v>
      </c>
      <c r="W8219" s="58">
        <v>0.86332305146316479</v>
      </c>
      <c r="X8219" s="58">
        <v>0.6509440233682261</v>
      </c>
      <c r="Y8219" s="58">
        <v>0.84317842012067568</v>
      </c>
      <c r="Z8219" s="58">
        <v>0.89308171593559416</v>
      </c>
    </row>
    <row r="8220" spans="19:26" x14ac:dyDescent="0.2">
      <c r="S8220" s="58">
        <v>5.4474580397135881</v>
      </c>
      <c r="T8220" s="58">
        <v>12.063148039590686</v>
      </c>
      <c r="U8220" s="58">
        <v>5.3491719904585855</v>
      </c>
      <c r="V8220" s="58">
        <v>11.029657826062707</v>
      </c>
      <c r="W8220" s="58">
        <v>0.77604630614011849</v>
      </c>
      <c r="X8220" s="58">
        <v>0.65450634117363626</v>
      </c>
      <c r="Y8220" s="58">
        <v>0.84726214026467117</v>
      </c>
      <c r="Z8220" s="58">
        <v>0.90748019790502255</v>
      </c>
    </row>
    <row r="8221" spans="19:26" x14ac:dyDescent="0.2">
      <c r="S8221" s="58">
        <v>3.6319282063514038</v>
      </c>
      <c r="T8221" s="58">
        <v>5.7479161599326032</v>
      </c>
      <c r="U8221" s="58">
        <v>4.0293565687560484</v>
      </c>
      <c r="V8221" s="58">
        <v>5.5489157985841642</v>
      </c>
      <c r="W8221" s="58">
        <v>0.7664610895517846</v>
      </c>
      <c r="X8221" s="58">
        <v>0.68251152758826339</v>
      </c>
      <c r="Y8221" s="58">
        <v>0.79544405311940691</v>
      </c>
      <c r="Z8221" s="58">
        <v>0.94093017186681727</v>
      </c>
    </row>
    <row r="8222" spans="19:26" x14ac:dyDescent="0.2">
      <c r="S8222" s="58">
        <v>5.3941519456987397</v>
      </c>
      <c r="T8222" s="58">
        <v>11.309421804685471</v>
      </c>
      <c r="U8222" s="58">
        <v>5.3247312869515602</v>
      </c>
      <c r="V8222" s="58">
        <v>12.930715483030207</v>
      </c>
      <c r="W8222" s="58">
        <v>0.71886269217373855</v>
      </c>
      <c r="X8222" s="58">
        <v>0.54544362511776057</v>
      </c>
      <c r="Y8222" s="58">
        <v>0.82178087034713654</v>
      </c>
      <c r="Z8222" s="58">
        <v>0.90486679655837587</v>
      </c>
    </row>
    <row r="8223" spans="19:26" x14ac:dyDescent="0.2">
      <c r="S8223" s="58">
        <v>5.2253240788875512</v>
      </c>
      <c r="T8223" s="58">
        <v>11.672856098842782</v>
      </c>
      <c r="U8223" s="58">
        <v>6.4752946348630784</v>
      </c>
      <c r="V8223" s="58">
        <v>12.825045882263224</v>
      </c>
      <c r="W8223" s="58">
        <v>0.81629751042606014</v>
      </c>
      <c r="X8223" s="58">
        <v>0.73307370463872601</v>
      </c>
      <c r="Y8223" s="58">
        <v>0.83834554491795332</v>
      </c>
      <c r="Z8223" s="58">
        <v>0.90852714803039381</v>
      </c>
    </row>
    <row r="8224" spans="19:26" x14ac:dyDescent="0.2">
      <c r="S8224" s="58">
        <v>4.7869090642135319</v>
      </c>
      <c r="T8224" s="58">
        <v>9.590489431360524</v>
      </c>
      <c r="U8224" s="58">
        <v>5.0059692648468603</v>
      </c>
      <c r="V8224" s="58">
        <v>8.9345340204672876</v>
      </c>
      <c r="W8224" s="58">
        <v>0.77422236497107222</v>
      </c>
      <c r="X8224" s="58">
        <v>0.70600876857311934</v>
      </c>
      <c r="Y8224" s="58">
        <v>0.80731748346436638</v>
      </c>
      <c r="Z8224" s="58">
        <v>0.91511512475986057</v>
      </c>
    </row>
    <row r="8225" spans="19:26" x14ac:dyDescent="0.2">
      <c r="S8225" s="58">
        <v>5.5385490180521533</v>
      </c>
      <c r="T8225" s="58">
        <v>13.467977808109532</v>
      </c>
      <c r="U8225" s="58">
        <v>5.8574592974746622</v>
      </c>
      <c r="V8225" s="58">
        <v>11.32545736004294</v>
      </c>
      <c r="W8225" s="58">
        <v>0.80464711014232071</v>
      </c>
      <c r="X8225" s="58">
        <v>0.77573546173185859</v>
      </c>
      <c r="Y8225" s="58">
        <v>0.82907165788254233</v>
      </c>
      <c r="Z8225" s="58">
        <v>0.9056461490769947</v>
      </c>
    </row>
    <row r="8226" spans="19:26" x14ac:dyDescent="0.2">
      <c r="S8226" s="58">
        <v>4.9260305391728556</v>
      </c>
      <c r="T8226" s="58">
        <v>9.1010112051797538</v>
      </c>
      <c r="U8226" s="58">
        <v>5.1839117882151218</v>
      </c>
      <c r="V8226" s="58">
        <v>10.221499947433522</v>
      </c>
      <c r="W8226" s="58">
        <v>0.70969007552832886</v>
      </c>
      <c r="X8226" s="58">
        <v>0.64614362817494375</v>
      </c>
      <c r="Y8226" s="58">
        <v>0.83797297972956386</v>
      </c>
      <c r="Z8226" s="58">
        <v>0.92967702807051145</v>
      </c>
    </row>
    <row r="8227" spans="19:26" x14ac:dyDescent="0.2">
      <c r="S8227" s="58">
        <v>3.5561395246368384</v>
      </c>
      <c r="T8227" s="58">
        <v>5.567033584548124</v>
      </c>
      <c r="U8227" s="58">
        <v>3.5658467675537917</v>
      </c>
      <c r="V8227" s="58">
        <v>5.0795827464308365</v>
      </c>
      <c r="W8227" s="58">
        <v>0.79758445074251783</v>
      </c>
      <c r="X8227" s="58">
        <v>0.58295959677164022</v>
      </c>
      <c r="Y8227" s="58">
        <v>0.81319188297153744</v>
      </c>
      <c r="Z8227" s="58">
        <v>0.92861952436708595</v>
      </c>
    </row>
    <row r="8228" spans="19:26" x14ac:dyDescent="0.2">
      <c r="S8228" s="58">
        <v>4.8012918463657686</v>
      </c>
      <c r="T8228" s="58">
        <v>9.6523476068372656</v>
      </c>
      <c r="U8228" s="58">
        <v>5.0596697812021763</v>
      </c>
      <c r="V8228" s="58">
        <v>10.637399935217895</v>
      </c>
      <c r="W8228" s="58">
        <v>0.79767929258034342</v>
      </c>
      <c r="X8228" s="58">
        <v>0.56692297598467278</v>
      </c>
      <c r="Y8228" s="58">
        <v>0.82522163105456237</v>
      </c>
      <c r="Z8228" s="58">
        <v>0.90377267670290018</v>
      </c>
    </row>
    <row r="8229" spans="19:26" x14ac:dyDescent="0.2">
      <c r="S8229" s="58">
        <v>4.1193173806455841</v>
      </c>
      <c r="T8229" s="58">
        <v>7.2195605322048513</v>
      </c>
      <c r="U8229" s="58">
        <v>4.092948049831425</v>
      </c>
      <c r="V8229" s="58">
        <v>8.9729105883220814</v>
      </c>
      <c r="W8229" s="58">
        <v>0.82299613617277734</v>
      </c>
      <c r="X8229" s="58">
        <v>0.6365131191382698</v>
      </c>
      <c r="Y8229" s="58">
        <v>0.83111296608029328</v>
      </c>
      <c r="Z8229" s="58">
        <v>0.92031521267633609</v>
      </c>
    </row>
    <row r="8230" spans="19:26" x14ac:dyDescent="0.2">
      <c r="S8230" s="58">
        <v>7.9706487278193592</v>
      </c>
      <c r="T8230" s="58">
        <v>45.999370826314717</v>
      </c>
      <c r="U8230" s="58">
        <v>7.3249596335324112</v>
      </c>
      <c r="V8230" s="58">
        <v>37.746455006198232</v>
      </c>
      <c r="W8230" s="58">
        <v>0.80467753562525934</v>
      </c>
      <c r="X8230" s="58">
        <v>0.59272569497988303</v>
      </c>
      <c r="Y8230" s="58">
        <v>0.86366410802251981</v>
      </c>
      <c r="Z8230" s="58">
        <v>0.87778242472860579</v>
      </c>
    </row>
    <row r="8231" spans="19:26" x14ac:dyDescent="0.2">
      <c r="S8231" s="58">
        <v>4.5184733387996694</v>
      </c>
      <c r="T8231" s="58">
        <v>8.8548146609478877</v>
      </c>
      <c r="U8231" s="58">
        <v>4.496212237250659</v>
      </c>
      <c r="V8231" s="58">
        <v>8.3007202948963723</v>
      </c>
      <c r="W8231" s="58">
        <v>0.85339050910114234</v>
      </c>
      <c r="X8231" s="58">
        <v>0.66473321604000057</v>
      </c>
      <c r="Y8231" s="58">
        <v>0.82957493827744799</v>
      </c>
      <c r="Z8231" s="58">
        <v>0.90969340352629413</v>
      </c>
    </row>
    <row r="8232" spans="19:26" x14ac:dyDescent="0.2">
      <c r="S8232" s="58">
        <v>3.2757527661063519</v>
      </c>
      <c r="T8232" s="58">
        <v>5.0727572298831038</v>
      </c>
      <c r="U8232" s="58">
        <v>3.7933306596288174</v>
      </c>
      <c r="V8232" s="58">
        <v>5.1930467784007064</v>
      </c>
      <c r="W8232" s="58">
        <v>0.8547380581796149</v>
      </c>
      <c r="X8232" s="58">
        <v>0.60911615997198254</v>
      </c>
      <c r="Y8232" s="58">
        <v>0.77496901138301122</v>
      </c>
      <c r="Z8232" s="58">
        <v>0.91976644565107724</v>
      </c>
    </row>
    <row r="8233" spans="19:26" x14ac:dyDescent="0.2">
      <c r="S8233" s="58">
        <v>4.4203999476591598</v>
      </c>
      <c r="T8233" s="58">
        <v>8.1115235967398096</v>
      </c>
      <c r="U8233" s="58">
        <v>4.1146666859842682</v>
      </c>
      <c r="V8233" s="58">
        <v>7.151319589196226</v>
      </c>
      <c r="W8233" s="58">
        <v>0.79868628511975281</v>
      </c>
      <c r="X8233" s="58">
        <v>0.65625033358490548</v>
      </c>
      <c r="Y8233" s="58">
        <v>0.83198089253841345</v>
      </c>
      <c r="Z8233" s="58">
        <v>0.91987723104261765</v>
      </c>
    </row>
    <row r="8234" spans="19:26" x14ac:dyDescent="0.2">
      <c r="S8234" s="58">
        <v>4.6842630958995013</v>
      </c>
      <c r="T8234" s="58">
        <v>9.1811942108402835</v>
      </c>
      <c r="U8234" s="58">
        <v>4.3653563199157848</v>
      </c>
      <c r="V8234" s="58">
        <v>7.497552709603263</v>
      </c>
      <c r="W8234" s="58">
        <v>0.78249045244298776</v>
      </c>
      <c r="X8234" s="58">
        <v>0.78891894595700662</v>
      </c>
      <c r="Y8234" s="58">
        <v>0.81232310822092424</v>
      </c>
      <c r="Z8234" s="58">
        <v>0.92379968446453964</v>
      </c>
    </row>
    <row r="8235" spans="19:26" x14ac:dyDescent="0.2">
      <c r="S8235" s="58">
        <v>4.9729572186070747</v>
      </c>
      <c r="T8235" s="58">
        <v>10.125134626330869</v>
      </c>
      <c r="U8235" s="58">
        <v>4.2979970637413025</v>
      </c>
      <c r="V8235" s="58">
        <v>7.9919944696255323</v>
      </c>
      <c r="W8235" s="58">
        <v>0.79738836696324977</v>
      </c>
      <c r="X8235" s="58">
        <v>0.73991991244427568</v>
      </c>
      <c r="Y8235" s="58">
        <v>0.8464617598655888</v>
      </c>
      <c r="Z8235" s="58">
        <v>0.91890684743679463</v>
      </c>
    </row>
    <row r="8236" spans="19:26" x14ac:dyDescent="0.2">
      <c r="S8236" s="58">
        <v>5.4911958793670781</v>
      </c>
      <c r="T8236" s="58">
        <v>11.963398713927472</v>
      </c>
      <c r="U8236" s="58">
        <v>5.5511099655464529</v>
      </c>
      <c r="V8236" s="58">
        <v>10.87061233525028</v>
      </c>
      <c r="W8236" s="58">
        <v>0.7455591567125639</v>
      </c>
      <c r="X8236" s="58">
        <v>0.669549733704905</v>
      </c>
      <c r="Y8236" s="58">
        <v>0.83651551764521614</v>
      </c>
      <c r="Z8236" s="58">
        <v>0.91133004232584625</v>
      </c>
    </row>
    <row r="8237" spans="19:26" x14ac:dyDescent="0.2">
      <c r="S8237" s="58">
        <v>4.4667488707182272</v>
      </c>
      <c r="T8237" s="58">
        <v>8.3166277012134664</v>
      </c>
      <c r="U8237" s="58">
        <v>5.3108684807698054</v>
      </c>
      <c r="V8237" s="58">
        <v>9.5959803550919354</v>
      </c>
      <c r="W8237" s="58">
        <v>0.83444072554046211</v>
      </c>
      <c r="X8237" s="58">
        <v>0.67879823862815658</v>
      </c>
      <c r="Y8237" s="58">
        <v>0.85493882444456448</v>
      </c>
      <c r="Z8237" s="58">
        <v>0.9198977583848309</v>
      </c>
    </row>
    <row r="8238" spans="19:26" x14ac:dyDescent="0.2">
      <c r="S8238" s="58">
        <v>5.3625573053293998</v>
      </c>
      <c r="T8238" s="58">
        <v>11.42134880517485</v>
      </c>
      <c r="U8238" s="58">
        <v>5.5218197284445587</v>
      </c>
      <c r="V8238" s="58">
        <v>15.401906929009071</v>
      </c>
      <c r="W8238" s="58">
        <v>0.79240596315714651</v>
      </c>
      <c r="X8238" s="58">
        <v>0.76281602499275958</v>
      </c>
      <c r="Y8238" s="58">
        <v>0.87562435955771867</v>
      </c>
      <c r="Z8238" s="58">
        <v>0.92021975675676404</v>
      </c>
    </row>
    <row r="8239" spans="19:26" x14ac:dyDescent="0.2">
      <c r="S8239" s="58">
        <v>3.9909625922906762</v>
      </c>
      <c r="T8239" s="58">
        <v>6.8906239478739826</v>
      </c>
      <c r="U8239" s="58">
        <v>3.8416871602848475</v>
      </c>
      <c r="V8239" s="58">
        <v>7.4794398171219338</v>
      </c>
      <c r="W8239" s="58">
        <v>0.8240839038639044</v>
      </c>
      <c r="X8239" s="58">
        <v>0.59401031950909611</v>
      </c>
      <c r="Y8239" s="58">
        <v>0.8173505679921973</v>
      </c>
      <c r="Z8239" s="58">
        <v>0.91567183121697304</v>
      </c>
    </row>
    <row r="8240" spans="19:26" x14ac:dyDescent="0.2">
      <c r="S8240" s="58">
        <v>4.7582515794274158</v>
      </c>
      <c r="T8240" s="58">
        <v>8.906898088968715</v>
      </c>
      <c r="U8240" s="58">
        <v>5.563174568343249</v>
      </c>
      <c r="V8240" s="58">
        <v>9.030643414684171</v>
      </c>
      <c r="W8240" s="58">
        <v>0.7577715306751347</v>
      </c>
      <c r="X8240" s="58">
        <v>0.58545083133611964</v>
      </c>
      <c r="Y8240" s="58">
        <v>0.84505207936683191</v>
      </c>
      <c r="Z8240" s="58">
        <v>0.91648504613147408</v>
      </c>
    </row>
    <row r="8241" spans="19:26" x14ac:dyDescent="0.2">
      <c r="S8241" s="58">
        <v>4.0060213698714149</v>
      </c>
      <c r="T8241" s="58">
        <v>6.6611372821009747</v>
      </c>
      <c r="U8241" s="58">
        <v>3.4747008030558448</v>
      </c>
      <c r="V8241" s="58">
        <v>5.9458522921510006</v>
      </c>
      <c r="W8241" s="58">
        <v>0.79164414267737682</v>
      </c>
      <c r="X8241" s="58">
        <v>0.69943252219578622</v>
      </c>
      <c r="Y8241" s="58">
        <v>0.84491940554821598</v>
      </c>
      <c r="Z8241" s="58">
        <v>0.94053661160511937</v>
      </c>
    </row>
    <row r="8242" spans="19:26" x14ac:dyDescent="0.2">
      <c r="S8242" s="58">
        <v>3.9459958363363135</v>
      </c>
      <c r="T8242" s="58">
        <v>6.6044614457941728</v>
      </c>
      <c r="U8242" s="58">
        <v>4.2788468079811999</v>
      </c>
      <c r="V8242" s="58">
        <v>6.9977625947026487</v>
      </c>
      <c r="W8242" s="58">
        <v>0.84712934067554746</v>
      </c>
      <c r="X8242" s="58">
        <v>0.5833869856690066</v>
      </c>
      <c r="Y8242" s="58">
        <v>0.86352902587226255</v>
      </c>
      <c r="Z8242" s="58">
        <v>0.92172530971452526</v>
      </c>
    </row>
    <row r="8243" spans="19:26" x14ac:dyDescent="0.2">
      <c r="S8243" s="58">
        <v>4.6447125875782458</v>
      </c>
      <c r="T8243" s="58">
        <v>8.5352988195055453</v>
      </c>
      <c r="U8243" s="58">
        <v>4.1936884398057108</v>
      </c>
      <c r="V8243" s="58">
        <v>7.7780747737179086</v>
      </c>
      <c r="W8243" s="58">
        <v>0.7916077607522638</v>
      </c>
      <c r="X8243" s="58">
        <v>0.64654793377740638</v>
      </c>
      <c r="Y8243" s="58">
        <v>0.87226263385526037</v>
      </c>
      <c r="Z8243" s="58">
        <v>0.92445643272367573</v>
      </c>
    </row>
    <row r="8244" spans="19:26" x14ac:dyDescent="0.2">
      <c r="S8244" s="58">
        <v>5.9778684045504393</v>
      </c>
      <c r="T8244" s="58">
        <v>14.946428979696901</v>
      </c>
      <c r="U8244" s="58">
        <v>5.841112299642143</v>
      </c>
      <c r="V8244" s="58">
        <v>15.275657179751036</v>
      </c>
      <c r="W8244" s="58">
        <v>0.75412952518049514</v>
      </c>
      <c r="X8244" s="58">
        <v>0.53344877133322288</v>
      </c>
      <c r="Y8244" s="58">
        <v>0.83421139237605602</v>
      </c>
      <c r="Z8244" s="58">
        <v>0.89348955189154677</v>
      </c>
    </row>
    <row r="8245" spans="19:26" x14ac:dyDescent="0.2">
      <c r="S8245" s="58">
        <v>4.4655991022363155</v>
      </c>
      <c r="T8245" s="58">
        <v>7.710816637543755</v>
      </c>
      <c r="U8245" s="58">
        <v>4.0002736860029042</v>
      </c>
      <c r="V8245" s="58">
        <v>7.9208366223386237</v>
      </c>
      <c r="W8245" s="58">
        <v>0.7467139134032752</v>
      </c>
      <c r="X8245" s="58">
        <v>0.57946299377284782</v>
      </c>
      <c r="Y8245" s="58">
        <v>0.86161657830738825</v>
      </c>
      <c r="Z8245" s="58">
        <v>0.92827496358234329</v>
      </c>
    </row>
    <row r="8246" spans="19:26" x14ac:dyDescent="0.2">
      <c r="S8246" s="58">
        <v>4.9265031186320769</v>
      </c>
      <c r="T8246" s="58">
        <v>9.5578334801644278</v>
      </c>
      <c r="U8246" s="58">
        <v>5.1389606996339241</v>
      </c>
      <c r="V8246" s="58">
        <v>9.7171857407880786</v>
      </c>
      <c r="W8246" s="58">
        <v>0.79276401142938269</v>
      </c>
      <c r="X8246" s="58">
        <v>0.73779374112575968</v>
      </c>
      <c r="Y8246" s="58">
        <v>0.87571016308553806</v>
      </c>
      <c r="Z8246" s="58">
        <v>0.92771339518828344</v>
      </c>
    </row>
    <row r="8247" spans="19:26" x14ac:dyDescent="0.2">
      <c r="S8247" s="58">
        <v>4.4936132919839569</v>
      </c>
      <c r="T8247" s="58">
        <v>8.2029893473514015</v>
      </c>
      <c r="U8247" s="58">
        <v>4.468058759599006</v>
      </c>
      <c r="V8247" s="58">
        <v>7.9563858514878101</v>
      </c>
      <c r="W8247" s="58">
        <v>0.77251525474813043</v>
      </c>
      <c r="X8247" s="58">
        <v>0.6327096529626185</v>
      </c>
      <c r="Y8247" s="58">
        <v>0.83117127307711813</v>
      </c>
      <c r="Z8247" s="58">
        <v>0.92074070401618457</v>
      </c>
    </row>
    <row r="8248" spans="19:26" x14ac:dyDescent="0.2">
      <c r="S8248" s="58">
        <v>5.1290015232678039</v>
      </c>
      <c r="T8248" s="58">
        <v>10.844198211597375</v>
      </c>
      <c r="U8248" s="58">
        <v>5.5073212318794385</v>
      </c>
      <c r="V8248" s="58">
        <v>10.378327616914639</v>
      </c>
      <c r="W8248" s="58">
        <v>0.78055672503319795</v>
      </c>
      <c r="X8248" s="58">
        <v>0.64629106194503894</v>
      </c>
      <c r="Y8248" s="58">
        <v>0.8313876968569982</v>
      </c>
      <c r="Z8248" s="58">
        <v>0.90830599074646057</v>
      </c>
    </row>
    <row r="8249" spans="19:26" x14ac:dyDescent="0.2">
      <c r="S8249" s="58">
        <v>4.371061904422235</v>
      </c>
      <c r="T8249" s="58">
        <v>7.7278065824383138</v>
      </c>
      <c r="U8249" s="58">
        <v>4.4183614935047908</v>
      </c>
      <c r="V8249" s="58">
        <v>8.7644379056622057</v>
      </c>
      <c r="W8249" s="58">
        <v>0.79655898826573113</v>
      </c>
      <c r="X8249" s="58">
        <v>0.57936712131416535</v>
      </c>
      <c r="Y8249" s="58">
        <v>0.8599451160308027</v>
      </c>
      <c r="Z8249" s="58">
        <v>0.91949760706697159</v>
      </c>
    </row>
    <row r="8250" spans="19:26" x14ac:dyDescent="0.2">
      <c r="S8250" s="58">
        <v>4.689673588611786</v>
      </c>
      <c r="T8250" s="58">
        <v>8.7525099955363146</v>
      </c>
      <c r="U8250" s="58">
        <v>4.0729337809522939</v>
      </c>
      <c r="V8250" s="58">
        <v>7.8575317162003842</v>
      </c>
      <c r="W8250" s="58">
        <v>0.71614454016585871</v>
      </c>
      <c r="X8250" s="58">
        <v>0.62429154970965184</v>
      </c>
      <c r="Y8250" s="58">
        <v>0.79784462673893064</v>
      </c>
      <c r="Z8250" s="58">
        <v>0.91964201586820049</v>
      </c>
    </row>
    <row r="8251" spans="19:26" x14ac:dyDescent="0.2">
      <c r="S8251" s="58">
        <v>5.0872119004695442</v>
      </c>
      <c r="T8251" s="58">
        <v>10.437438987791239</v>
      </c>
      <c r="U8251" s="58">
        <v>5.7205417887821408</v>
      </c>
      <c r="V8251" s="58">
        <v>11.241079645819777</v>
      </c>
      <c r="W8251" s="58">
        <v>0.75047660565683894</v>
      </c>
      <c r="X8251" s="58">
        <v>0.59428321346967028</v>
      </c>
      <c r="Y8251" s="58">
        <v>0.82032873745743351</v>
      </c>
      <c r="Z8251" s="58">
        <v>0.90772074134106306</v>
      </c>
    </row>
    <row r="8252" spans="19:26" x14ac:dyDescent="0.2">
      <c r="S8252" s="58">
        <v>4.1038985135125801</v>
      </c>
      <c r="T8252" s="58">
        <v>7.134671149217243</v>
      </c>
      <c r="U8252" s="58">
        <v>4.4998869452306645</v>
      </c>
      <c r="V8252" s="58">
        <v>8.4169561576205929</v>
      </c>
      <c r="W8252" s="58">
        <v>0.80455443714641506</v>
      </c>
      <c r="X8252" s="58">
        <v>0.59820379923169897</v>
      </c>
      <c r="Y8252" s="58">
        <v>0.82323838895700752</v>
      </c>
      <c r="Z8252" s="58">
        <v>0.91802151773227336</v>
      </c>
    </row>
    <row r="8253" spans="19:26" x14ac:dyDescent="0.2">
      <c r="S8253" s="58">
        <v>4.536588900748149</v>
      </c>
      <c r="T8253" s="58">
        <v>7.9605428910695135</v>
      </c>
      <c r="U8253" s="58">
        <v>4.4627439057314913</v>
      </c>
      <c r="V8253" s="58">
        <v>9.5531405582741886</v>
      </c>
      <c r="W8253" s="58">
        <v>0.71935551372243056</v>
      </c>
      <c r="X8253" s="58">
        <v>0.65740430059050914</v>
      </c>
      <c r="Y8253" s="58">
        <v>0.83018403454735912</v>
      </c>
      <c r="Z8253" s="58">
        <v>0.93549008612775097</v>
      </c>
    </row>
    <row r="8254" spans="19:26" x14ac:dyDescent="0.2">
      <c r="S8254" s="58">
        <v>3.3474781695413949</v>
      </c>
      <c r="T8254" s="58">
        <v>5.1108553037287461</v>
      </c>
      <c r="U8254" s="58">
        <v>3.1995169057766546</v>
      </c>
      <c r="V8254" s="58">
        <v>5.2938288454986067</v>
      </c>
      <c r="W8254" s="58">
        <v>0.85642135112423645</v>
      </c>
      <c r="X8254" s="58">
        <v>0.68741486627749371</v>
      </c>
      <c r="Y8254" s="58">
        <v>0.82766776732391889</v>
      </c>
      <c r="Z8254" s="58">
        <v>0.94131920499474919</v>
      </c>
    </row>
    <row r="8255" spans="19:26" x14ac:dyDescent="0.2">
      <c r="S8255" s="58">
        <v>5.7415293443263016</v>
      </c>
      <c r="T8255" s="58">
        <v>13.175989911739968</v>
      </c>
      <c r="U8255" s="58">
        <v>6.4910270572783118</v>
      </c>
      <c r="V8255" s="58">
        <v>14.506282668452524</v>
      </c>
      <c r="W8255" s="58">
        <v>0.74099506174959862</v>
      </c>
      <c r="X8255" s="58">
        <v>0.68608409402006609</v>
      </c>
      <c r="Y8255" s="58">
        <v>0.83589176354407524</v>
      </c>
      <c r="Z8255" s="58">
        <v>0.90914431121236683</v>
      </c>
    </row>
    <row r="8256" spans="19:26" x14ac:dyDescent="0.2">
      <c r="S8256" s="58">
        <v>3.0094003334168176</v>
      </c>
      <c r="T8256" s="58">
        <v>4.3510163844225191</v>
      </c>
      <c r="U8256" s="58">
        <v>3.3359694765401686</v>
      </c>
      <c r="V8256" s="58">
        <v>4.3600078281803665</v>
      </c>
      <c r="W8256" s="58">
        <v>0.86862002066183286</v>
      </c>
      <c r="X8256" s="58">
        <v>0.68249911904482452</v>
      </c>
      <c r="Y8256" s="58">
        <v>0.81178944628804484</v>
      </c>
      <c r="Z8256" s="58">
        <v>0.94600030011068914</v>
      </c>
    </row>
    <row r="8257" spans="19:26" x14ac:dyDescent="0.2">
      <c r="S8257" s="58">
        <v>5.8640073107547162</v>
      </c>
      <c r="T8257" s="58">
        <v>13.667530969717163</v>
      </c>
      <c r="U8257" s="58">
        <v>6.1840524595868267</v>
      </c>
      <c r="V8257" s="58">
        <v>13.673858917052298</v>
      </c>
      <c r="W8257" s="58">
        <v>0.72565993809404072</v>
      </c>
      <c r="X8257" s="58">
        <v>0.61450508462017261</v>
      </c>
      <c r="Y8257" s="58">
        <v>0.82850512538536003</v>
      </c>
      <c r="Z8257" s="58">
        <v>0.90364121094724303</v>
      </c>
    </row>
    <row r="8258" spans="19:26" x14ac:dyDescent="0.2">
      <c r="S8258" s="58">
        <v>6.4743234141054451</v>
      </c>
      <c r="T8258" s="58">
        <v>21.20975098468687</v>
      </c>
      <c r="U8258" s="58">
        <v>6.5940211627978744</v>
      </c>
      <c r="V8258" s="58">
        <v>16.550333301177456</v>
      </c>
      <c r="W8258" s="58">
        <v>0.83100261503480899</v>
      </c>
      <c r="X8258" s="58">
        <v>0.58528931024146114</v>
      </c>
      <c r="Y8258" s="58">
        <v>0.8507776915745342</v>
      </c>
      <c r="Z8258" s="58">
        <v>0.88558132229275544</v>
      </c>
    </row>
    <row r="8259" spans="19:26" x14ac:dyDescent="0.2">
      <c r="S8259" s="58">
        <v>5.6266560781797903</v>
      </c>
      <c r="T8259" s="58">
        <v>11.914613580917763</v>
      </c>
      <c r="U8259" s="58">
        <v>6.1269994057191086</v>
      </c>
      <c r="V8259" s="58">
        <v>12.208844207905635</v>
      </c>
      <c r="W8259" s="58">
        <v>0.74153908000220636</v>
      </c>
      <c r="X8259" s="58">
        <v>0.80883330837796219</v>
      </c>
      <c r="Y8259" s="58">
        <v>0.87122907675649108</v>
      </c>
      <c r="Z8259" s="58">
        <v>0.92983057277017755</v>
      </c>
    </row>
    <row r="8260" spans="19:26" x14ac:dyDescent="0.2">
      <c r="S8260" s="58">
        <v>5.5414124136888789</v>
      </c>
      <c r="T8260" s="58">
        <v>12.80568301019939</v>
      </c>
      <c r="U8260" s="58">
        <v>5.3579650079667553</v>
      </c>
      <c r="V8260" s="58">
        <v>13.566940629693207</v>
      </c>
      <c r="W8260" s="58">
        <v>0.76708415520581796</v>
      </c>
      <c r="X8260" s="58">
        <v>0.61610390008693106</v>
      </c>
      <c r="Y8260" s="58">
        <v>0.82763840716527215</v>
      </c>
      <c r="Z8260" s="58">
        <v>0.90123402844440836</v>
      </c>
    </row>
    <row r="8261" spans="19:26" x14ac:dyDescent="0.2">
      <c r="S8261" s="58">
        <v>4.7360076761378558</v>
      </c>
      <c r="T8261" s="58">
        <v>9.3939872657017691</v>
      </c>
      <c r="U8261" s="58">
        <v>5.4401259706369967</v>
      </c>
      <c r="V8261" s="58">
        <v>11.046383356337495</v>
      </c>
      <c r="W8261" s="58">
        <v>0.77711942259284428</v>
      </c>
      <c r="X8261" s="58">
        <v>0.79407284265775069</v>
      </c>
      <c r="Y8261" s="58">
        <v>0.80818346125613227</v>
      </c>
      <c r="Z8261" s="58">
        <v>0.92297056656518772</v>
      </c>
    </row>
    <row r="8262" spans="19:26" x14ac:dyDescent="0.2">
      <c r="S8262" s="58">
        <v>5.9897934464171962</v>
      </c>
      <c r="T8262" s="58">
        <v>17.745132027558448</v>
      </c>
      <c r="U8262" s="58">
        <v>5.3320913218711272</v>
      </c>
      <c r="V8262" s="58">
        <v>14.975296056320328</v>
      </c>
      <c r="W8262" s="58">
        <v>0.80766296320971853</v>
      </c>
      <c r="X8262" s="58">
        <v>0.69884384717694437</v>
      </c>
      <c r="Y8262" s="58">
        <v>0.80639992019647933</v>
      </c>
      <c r="Z8262" s="58">
        <v>0.89134925946686094</v>
      </c>
    </row>
    <row r="8263" spans="19:26" x14ac:dyDescent="0.2">
      <c r="S8263" s="58">
        <v>4.32032048950009</v>
      </c>
      <c r="T8263" s="58">
        <v>7.4010229771347031</v>
      </c>
      <c r="U8263" s="58">
        <v>4.394576071323395</v>
      </c>
      <c r="V8263" s="58">
        <v>7.9047287626248126</v>
      </c>
      <c r="W8263" s="58">
        <v>0.77396045500384802</v>
      </c>
      <c r="X8263" s="58">
        <v>0.56177325617360119</v>
      </c>
      <c r="Y8263" s="58">
        <v>0.86630329757127078</v>
      </c>
      <c r="Z8263" s="58">
        <v>0.92425171703458497</v>
      </c>
    </row>
    <row r="8264" spans="19:26" x14ac:dyDescent="0.2">
      <c r="S8264" s="58">
        <v>3.9983390424684111</v>
      </c>
      <c r="T8264" s="58">
        <v>6.4235010428892858</v>
      </c>
      <c r="U8264" s="58">
        <v>3.613303342264409</v>
      </c>
      <c r="V8264" s="58">
        <v>6.6117573479506362</v>
      </c>
      <c r="W8264" s="58">
        <v>0.73231339995123856</v>
      </c>
      <c r="X8264" s="58">
        <v>0.62921599364906922</v>
      </c>
      <c r="Y8264" s="58">
        <v>0.83666269038385543</v>
      </c>
      <c r="Z8264" s="58">
        <v>0.94520145170814041</v>
      </c>
    </row>
    <row r="8265" spans="19:26" x14ac:dyDescent="0.2">
      <c r="S8265" s="58">
        <v>3.8970385974143258</v>
      </c>
      <c r="T8265" s="58">
        <v>6.4121655310780561</v>
      </c>
      <c r="U8265" s="58">
        <v>3.6208129569750236</v>
      </c>
      <c r="V8265" s="58">
        <v>5.1074340443451396</v>
      </c>
      <c r="W8265" s="58">
        <v>0.75210328872380483</v>
      </c>
      <c r="X8265" s="58">
        <v>0.63787126489712898</v>
      </c>
      <c r="Y8265" s="58">
        <v>0.79954199510726354</v>
      </c>
      <c r="Z8265" s="58">
        <v>0.93210958024132873</v>
      </c>
    </row>
    <row r="8266" spans="19:26" x14ac:dyDescent="0.2">
      <c r="S8266" s="58">
        <v>5.9225192440196777</v>
      </c>
      <c r="T8266" s="58">
        <v>14.492431943733886</v>
      </c>
      <c r="U8266" s="58">
        <v>5.4676965966848154</v>
      </c>
      <c r="V8266" s="58">
        <v>14.275913577390021</v>
      </c>
      <c r="W8266" s="58">
        <v>0.73497004232691809</v>
      </c>
      <c r="X8266" s="58">
        <v>0.68770492106467862</v>
      </c>
      <c r="Y8266" s="58">
        <v>0.82021278584531776</v>
      </c>
      <c r="Z8266" s="58">
        <v>0.90429903836893466</v>
      </c>
    </row>
    <row r="8267" spans="19:26" x14ac:dyDescent="0.2">
      <c r="S8267" s="58">
        <v>6.8537751809188459</v>
      </c>
      <c r="T8267" s="58">
        <v>24.502298561239002</v>
      </c>
      <c r="U8267" s="58">
        <v>7.2570609791434846</v>
      </c>
      <c r="V8267" s="58">
        <v>32.297266102195785</v>
      </c>
      <c r="W8267" s="58">
        <v>0.73377916399382948</v>
      </c>
      <c r="X8267" s="58">
        <v>0.70494290414011229</v>
      </c>
      <c r="Y8267" s="58">
        <v>0.79090803520529107</v>
      </c>
      <c r="Z8267" s="58">
        <v>0.88830129994416795</v>
      </c>
    </row>
    <row r="8268" spans="19:26" x14ac:dyDescent="0.2">
      <c r="S8268" s="58">
        <v>4.0908168479429161</v>
      </c>
      <c r="T8268" s="58">
        <v>6.9878219321975896</v>
      </c>
      <c r="U8268" s="58">
        <v>4.3110488856351443</v>
      </c>
      <c r="V8268" s="58">
        <v>7.7241886511252007</v>
      </c>
      <c r="W8268" s="58">
        <v>0.77615493410583347</v>
      </c>
      <c r="X8268" s="58">
        <v>0.73722523836525145</v>
      </c>
      <c r="Y8268" s="58">
        <v>0.81886086506891376</v>
      </c>
      <c r="Z8268" s="58">
        <v>0.93828745908195021</v>
      </c>
    </row>
    <row r="8269" spans="19:26" x14ac:dyDescent="0.2">
      <c r="S8269" s="58">
        <v>3.4914065506028686</v>
      </c>
      <c r="T8269" s="58">
        <v>5.4135478381757549</v>
      </c>
      <c r="U8269" s="58">
        <v>3.8597815516933252</v>
      </c>
      <c r="V8269" s="58">
        <v>5.4847890321730306</v>
      </c>
      <c r="W8269" s="58">
        <v>0.78493518209091118</v>
      </c>
      <c r="X8269" s="58">
        <v>0.65702564970764687</v>
      </c>
      <c r="Y8269" s="58">
        <v>0.79970503191085662</v>
      </c>
      <c r="Z8269" s="58">
        <v>0.93911183695254152</v>
      </c>
    </row>
    <row r="8270" spans="19:26" x14ac:dyDescent="0.2">
      <c r="S8270" s="58">
        <v>4.5685282509203304</v>
      </c>
      <c r="T8270" s="58">
        <v>8.439389653834537</v>
      </c>
      <c r="U8270" s="58">
        <v>4.4319696160622826</v>
      </c>
      <c r="V8270" s="58">
        <v>9.8509453329143142</v>
      </c>
      <c r="W8270" s="58">
        <v>0.77114692747102609</v>
      </c>
      <c r="X8270" s="58">
        <v>0.64178305753403841</v>
      </c>
      <c r="Y8270" s="58">
        <v>0.83332994028360985</v>
      </c>
      <c r="Z8270" s="58">
        <v>0.92081706580135514</v>
      </c>
    </row>
    <row r="8271" spans="19:26" x14ac:dyDescent="0.2">
      <c r="S8271" s="58">
        <v>3.9520359862602912</v>
      </c>
      <c r="T8271" s="58">
        <v>6.6681121373869932</v>
      </c>
      <c r="U8271" s="58">
        <v>3.3943527959285738</v>
      </c>
      <c r="V8271" s="58">
        <v>5.590900161172744</v>
      </c>
      <c r="W8271" s="58">
        <v>0.79311854743925769</v>
      </c>
      <c r="X8271" s="58">
        <v>0.79405641338350064</v>
      </c>
      <c r="Y8271" s="58">
        <v>0.81346783443654158</v>
      </c>
      <c r="Z8271" s="58">
        <v>0.94298944760784453</v>
      </c>
    </row>
    <row r="8272" spans="19:26" x14ac:dyDescent="0.2">
      <c r="S8272" s="58">
        <v>5.5375538237868733</v>
      </c>
      <c r="T8272" s="58">
        <v>12.760237386041041</v>
      </c>
      <c r="U8272" s="58">
        <v>5.5162165967452621</v>
      </c>
      <c r="V8272" s="58">
        <v>10.898225889819162</v>
      </c>
      <c r="W8272" s="58">
        <v>0.75454626581413586</v>
      </c>
      <c r="X8272" s="58">
        <v>0.73099643145456905</v>
      </c>
      <c r="Y8272" s="58">
        <v>0.8180597222128847</v>
      </c>
      <c r="Z8272" s="58">
        <v>0.90912375755175479</v>
      </c>
    </row>
    <row r="8273" spans="19:26" x14ac:dyDescent="0.2">
      <c r="S8273" s="58">
        <v>7.7822197539639131</v>
      </c>
      <c r="T8273" s="58">
        <v>29.154686110168051</v>
      </c>
      <c r="U8273" s="58">
        <v>7.5457001233429635</v>
      </c>
      <c r="V8273" s="58">
        <v>26.846711708218368</v>
      </c>
      <c r="W8273" s="58">
        <v>0.70077248245008816</v>
      </c>
      <c r="X8273" s="58">
        <v>0.71599930829756053</v>
      </c>
      <c r="Y8273" s="58">
        <v>0.8300856967159046</v>
      </c>
      <c r="Z8273" s="58">
        <v>0.89074611196561881</v>
      </c>
    </row>
    <row r="8274" spans="19:26" x14ac:dyDescent="0.2">
      <c r="S8274" s="58">
        <v>5.130421837582082</v>
      </c>
      <c r="T8274" s="58">
        <v>11.827744263436291</v>
      </c>
      <c r="U8274" s="58">
        <v>4.5622219374008495</v>
      </c>
      <c r="V8274" s="58">
        <v>11.125437515834772</v>
      </c>
      <c r="W8274" s="58">
        <v>0.83791380849460106</v>
      </c>
      <c r="X8274" s="58">
        <v>0.69435383157443265</v>
      </c>
      <c r="Y8274" s="58">
        <v>0.81710585396363578</v>
      </c>
      <c r="Z8274" s="58">
        <v>0.90093987171270062</v>
      </c>
    </row>
    <row r="8275" spans="19:26" x14ac:dyDescent="0.2">
      <c r="S8275" s="58">
        <v>4.5059130232498052</v>
      </c>
      <c r="T8275" s="58">
        <v>8.4539100316383387</v>
      </c>
      <c r="U8275" s="58">
        <v>4.831081718168881</v>
      </c>
      <c r="V8275" s="58">
        <v>8.4473433313850599</v>
      </c>
      <c r="W8275" s="58">
        <v>0.81034078626605299</v>
      </c>
      <c r="X8275" s="58">
        <v>0.69557286769064297</v>
      </c>
      <c r="Y8275" s="58">
        <v>0.83723420077668453</v>
      </c>
      <c r="Z8275" s="58">
        <v>0.92075726331946339</v>
      </c>
    </row>
    <row r="8276" spans="19:26" x14ac:dyDescent="0.2">
      <c r="S8276" s="58">
        <v>3.5925477422776653</v>
      </c>
      <c r="T8276" s="58">
        <v>5.6751272170587175</v>
      </c>
      <c r="U8276" s="58">
        <v>3.1368627060944312</v>
      </c>
      <c r="V8276" s="58">
        <v>4.5823557751785886</v>
      </c>
      <c r="W8276" s="58">
        <v>0.80327590852620567</v>
      </c>
      <c r="X8276" s="58">
        <v>0.56745886845933624</v>
      </c>
      <c r="Y8276" s="58">
        <v>0.81407740276160478</v>
      </c>
      <c r="Z8276" s="58">
        <v>0.92478333089090803</v>
      </c>
    </row>
    <row r="8277" spans="19:26" x14ac:dyDescent="0.2">
      <c r="S8277" s="58">
        <v>5.2966337664052547</v>
      </c>
      <c r="T8277" s="58">
        <v>11.771574769915054</v>
      </c>
      <c r="U8277" s="58">
        <v>5.1636320206307431</v>
      </c>
      <c r="V8277" s="58">
        <v>10.76478843550651</v>
      </c>
      <c r="W8277" s="58">
        <v>0.74230587639559076</v>
      </c>
      <c r="X8277" s="58">
        <v>0.56022502130869845</v>
      </c>
      <c r="Y8277" s="58">
        <v>0.79451417385347622</v>
      </c>
      <c r="Z8277" s="58">
        <v>0.89854285388883282</v>
      </c>
    </row>
    <row r="8278" spans="19:26" x14ac:dyDescent="0.2">
      <c r="S8278" s="58">
        <v>5.425927813912419</v>
      </c>
      <c r="T8278" s="58">
        <v>13.297250226972505</v>
      </c>
      <c r="U8278" s="58">
        <v>5.8714253464903399</v>
      </c>
      <c r="V8278" s="58">
        <v>16.898305422296914</v>
      </c>
      <c r="W8278" s="58">
        <v>0.84813781240327046</v>
      </c>
      <c r="X8278" s="58">
        <v>0.58332584880162563</v>
      </c>
      <c r="Y8278" s="58">
        <v>0.83842527237242859</v>
      </c>
      <c r="Z8278" s="58">
        <v>0.89308455429696976</v>
      </c>
    </row>
    <row r="8279" spans="19:26" x14ac:dyDescent="0.2">
      <c r="S8279" s="58">
        <v>4.5834147674422798</v>
      </c>
      <c r="T8279" s="58">
        <v>8.476311011415067</v>
      </c>
      <c r="U8279" s="58">
        <v>5.2612678766856051</v>
      </c>
      <c r="V8279" s="58">
        <v>10.57267568903413</v>
      </c>
      <c r="W8279" s="58">
        <v>0.79389063859764397</v>
      </c>
      <c r="X8279" s="58">
        <v>0.61485793669227695</v>
      </c>
      <c r="Y8279" s="58">
        <v>0.85471444762481508</v>
      </c>
      <c r="Z8279" s="58">
        <v>0.91820661071183407</v>
      </c>
    </row>
    <row r="8280" spans="19:26" x14ac:dyDescent="0.2">
      <c r="S8280" s="58">
        <v>5.3161794820972617</v>
      </c>
      <c r="T8280" s="58">
        <v>11.637974414256361</v>
      </c>
      <c r="U8280" s="58">
        <v>5.7302615099003287</v>
      </c>
      <c r="V8280" s="58">
        <v>10.217791051059477</v>
      </c>
      <c r="W8280" s="58">
        <v>0.75811999109493056</v>
      </c>
      <c r="X8280" s="58">
        <v>0.70733026969614443</v>
      </c>
      <c r="Y8280" s="58">
        <v>0.81915927281280754</v>
      </c>
      <c r="Z8280" s="58">
        <v>0.91094295133300052</v>
      </c>
    </row>
    <row r="8281" spans="19:26" x14ac:dyDescent="0.2">
      <c r="S8281" s="58">
        <v>4.7294219611665653</v>
      </c>
      <c r="T8281" s="58">
        <v>9.6620635020767232</v>
      </c>
      <c r="U8281" s="58">
        <v>5.3659734007291142</v>
      </c>
      <c r="V8281" s="58">
        <v>10.749317159332778</v>
      </c>
      <c r="W8281" s="58">
        <v>0.77812958714198432</v>
      </c>
      <c r="X8281" s="58">
        <v>0.6771792117551092</v>
      </c>
      <c r="Y8281" s="58">
        <v>0.7861668867293341</v>
      </c>
      <c r="Z8281" s="58">
        <v>0.90839124906847424</v>
      </c>
    </row>
    <row r="8282" spans="19:26" x14ac:dyDescent="0.2">
      <c r="S8282" s="58">
        <v>3.8548300553742627</v>
      </c>
      <c r="T8282" s="58">
        <v>6.3221504778819142</v>
      </c>
      <c r="U8282" s="58">
        <v>4.0891432166537198</v>
      </c>
      <c r="V8282" s="58">
        <v>7.9790801667970035</v>
      </c>
      <c r="W8282" s="58">
        <v>0.80007968071522284</v>
      </c>
      <c r="X8282" s="58">
        <v>0.68650340487835904</v>
      </c>
      <c r="Y8282" s="58">
        <v>0.83090682071108779</v>
      </c>
      <c r="Z8282" s="58">
        <v>0.93743995772059652</v>
      </c>
    </row>
    <row r="8283" spans="19:26" x14ac:dyDescent="0.2">
      <c r="S8283" s="58">
        <v>4.5115507094023775</v>
      </c>
      <c r="T8283" s="58">
        <v>7.8217813827155247</v>
      </c>
      <c r="U8283" s="58">
        <v>4.1888771269131801</v>
      </c>
      <c r="V8283" s="58">
        <v>6.2287299430350949</v>
      </c>
      <c r="W8283" s="58">
        <v>0.75380529957263498</v>
      </c>
      <c r="X8283" s="58">
        <v>0.74672303961528874</v>
      </c>
      <c r="Y8283" s="58">
        <v>0.87366086566826351</v>
      </c>
      <c r="Z8283" s="58">
        <v>0.95039420598362012</v>
      </c>
    </row>
    <row r="8284" spans="19:26" x14ac:dyDescent="0.2">
      <c r="S8284" s="58">
        <v>5.1303977185145238</v>
      </c>
      <c r="T8284" s="58">
        <v>11.137367630124611</v>
      </c>
      <c r="U8284" s="58">
        <v>4.7220156201692962</v>
      </c>
      <c r="V8284" s="58">
        <v>9.4344035526292043</v>
      </c>
      <c r="W8284" s="58">
        <v>0.76517397734965253</v>
      </c>
      <c r="X8284" s="58">
        <v>0.67279842916928012</v>
      </c>
      <c r="Y8284" s="58">
        <v>0.80202914659381241</v>
      </c>
      <c r="Z8284" s="58">
        <v>0.90669880682877557</v>
      </c>
    </row>
    <row r="8285" spans="19:26" x14ac:dyDescent="0.2">
      <c r="S8285" s="58">
        <v>2.9702016082957563</v>
      </c>
      <c r="T8285" s="58">
        <v>4.2771292285849674</v>
      </c>
      <c r="U8285" s="58">
        <v>2.8824214605520488</v>
      </c>
      <c r="V8285" s="58">
        <v>4.4985451584658875</v>
      </c>
      <c r="W8285" s="58">
        <v>0.82644367775148708</v>
      </c>
      <c r="X8285" s="58">
        <v>0.60876475959588761</v>
      </c>
      <c r="Y8285" s="58">
        <v>0.77851630241368386</v>
      </c>
      <c r="Z8285" s="58">
        <v>0.93462117576154646</v>
      </c>
    </row>
    <row r="8286" spans="19:26" x14ac:dyDescent="0.2">
      <c r="S8286" s="58">
        <v>3.6118554986550464</v>
      </c>
      <c r="T8286" s="58">
        <v>5.7631405967773235</v>
      </c>
      <c r="U8286" s="58">
        <v>3.4167889550464738</v>
      </c>
      <c r="V8286" s="58">
        <v>5.4580441403534987</v>
      </c>
      <c r="W8286" s="58">
        <v>0.84821107624898828</v>
      </c>
      <c r="X8286" s="58">
        <v>0.69463439423913576</v>
      </c>
      <c r="Y8286" s="58">
        <v>0.83590197117490428</v>
      </c>
      <c r="Z8286" s="58">
        <v>0.93730009434700479</v>
      </c>
    </row>
    <row r="8287" spans="19:26" x14ac:dyDescent="0.2">
      <c r="S8287" s="58">
        <v>3.9361483237173718</v>
      </c>
      <c r="T8287" s="58">
        <v>6.8823406829967215</v>
      </c>
      <c r="U8287" s="58">
        <v>3.239885419712853</v>
      </c>
      <c r="V8287" s="58">
        <v>6.9890931626328054</v>
      </c>
      <c r="W8287" s="58">
        <v>0.85003987307751061</v>
      </c>
      <c r="X8287" s="58">
        <v>0.686266654869649</v>
      </c>
      <c r="Y8287" s="58">
        <v>0.80482770823977245</v>
      </c>
      <c r="Z8287" s="58">
        <v>0.91892927521555678</v>
      </c>
    </row>
    <row r="8288" spans="19:26" x14ac:dyDescent="0.2">
      <c r="S8288" s="58">
        <v>5.0050803414015315</v>
      </c>
      <c r="T8288" s="58">
        <v>10.492962118612338</v>
      </c>
      <c r="U8288" s="58">
        <v>4.9244012795197021</v>
      </c>
      <c r="V8288" s="58">
        <v>13.165229209315921</v>
      </c>
      <c r="W8288" s="58">
        <v>0.77709297014213174</v>
      </c>
      <c r="X8288" s="58">
        <v>0.72451329484018423</v>
      </c>
      <c r="Y8288" s="58">
        <v>0.81397710025892867</v>
      </c>
      <c r="Z8288" s="58">
        <v>0.91327420085456401</v>
      </c>
    </row>
    <row r="8289" spans="19:26" x14ac:dyDescent="0.2">
      <c r="S8289" s="58">
        <v>4.8277168590530319</v>
      </c>
      <c r="T8289" s="58">
        <v>10.13791831397519</v>
      </c>
      <c r="U8289" s="58">
        <v>4.5565080163592864</v>
      </c>
      <c r="V8289" s="58">
        <v>9.6599726951527156</v>
      </c>
      <c r="W8289" s="58">
        <v>0.83099944874924769</v>
      </c>
      <c r="X8289" s="58">
        <v>0.73974054047862314</v>
      </c>
      <c r="Y8289" s="58">
        <v>0.82066412728709581</v>
      </c>
      <c r="Z8289" s="58">
        <v>0.91049216652300347</v>
      </c>
    </row>
    <row r="8290" spans="19:26" x14ac:dyDescent="0.2">
      <c r="S8290" s="58">
        <v>6.1428853252192477</v>
      </c>
      <c r="T8290" s="58">
        <v>16.762113111023719</v>
      </c>
      <c r="U8290" s="58">
        <v>6.0057501141411604</v>
      </c>
      <c r="V8290" s="58">
        <v>16.048657556393973</v>
      </c>
      <c r="W8290" s="58">
        <v>0.76678447975709163</v>
      </c>
      <c r="X8290" s="58">
        <v>0.64159447882643617</v>
      </c>
      <c r="Y8290" s="58">
        <v>0.82683537974030408</v>
      </c>
      <c r="Z8290" s="58">
        <v>0.89490014429163756</v>
      </c>
    </row>
    <row r="8291" spans="19:26" x14ac:dyDescent="0.2">
      <c r="S8291" s="58">
        <v>4.9297261574667122</v>
      </c>
      <c r="T8291" s="58">
        <v>10.492934139245115</v>
      </c>
      <c r="U8291" s="58">
        <v>4.6734391905636974</v>
      </c>
      <c r="V8291" s="58">
        <v>11.607700025912202</v>
      </c>
      <c r="W8291" s="58">
        <v>0.78234467882007674</v>
      </c>
      <c r="X8291" s="58">
        <v>0.73707236088725625</v>
      </c>
      <c r="Y8291" s="58">
        <v>0.79531996137708993</v>
      </c>
      <c r="Z8291" s="58">
        <v>0.91031145968916538</v>
      </c>
    </row>
    <row r="8292" spans="19:26" x14ac:dyDescent="0.2">
      <c r="S8292" s="58">
        <v>4.2781926245450395</v>
      </c>
      <c r="T8292" s="58">
        <v>7.5389242181183542</v>
      </c>
      <c r="U8292" s="58">
        <v>3.9525343791038559</v>
      </c>
      <c r="V8292" s="58">
        <v>7.3922116011486354</v>
      </c>
      <c r="W8292" s="58">
        <v>0.76706959037961275</v>
      </c>
      <c r="X8292" s="58">
        <v>0.75536348399687914</v>
      </c>
      <c r="Y8292" s="58">
        <v>0.81829916820342408</v>
      </c>
      <c r="Z8292" s="58">
        <v>0.93686768513648455</v>
      </c>
    </row>
    <row r="8293" spans="19:26" x14ac:dyDescent="0.2">
      <c r="S8293" s="58">
        <v>6.0611578457587427</v>
      </c>
      <c r="T8293" s="58">
        <v>16.150135517512059</v>
      </c>
      <c r="U8293" s="58">
        <v>6.6179933657435273</v>
      </c>
      <c r="V8293" s="58">
        <v>13.446762334876697</v>
      </c>
      <c r="W8293" s="58">
        <v>0.78258799439623739</v>
      </c>
      <c r="X8293" s="58">
        <v>0.62496713397053882</v>
      </c>
      <c r="Y8293" s="58">
        <v>0.84006009793824199</v>
      </c>
      <c r="Z8293" s="58">
        <v>0.89499483093479237</v>
      </c>
    </row>
    <row r="8294" spans="19:26" x14ac:dyDescent="0.2">
      <c r="S8294" s="58">
        <v>4.0119743455541759</v>
      </c>
      <c r="T8294" s="58">
        <v>6.9107883008914248</v>
      </c>
      <c r="U8294" s="58">
        <v>4.1729937331131612</v>
      </c>
      <c r="V8294" s="58">
        <v>7.7842830911320391</v>
      </c>
      <c r="W8294" s="58">
        <v>0.86098984695730107</v>
      </c>
      <c r="X8294" s="58">
        <v>0.70639506490293724</v>
      </c>
      <c r="Y8294" s="58">
        <v>0.8519609908770478</v>
      </c>
      <c r="Z8294" s="58">
        <v>0.92860404320941958</v>
      </c>
    </row>
    <row r="8295" spans="19:26" x14ac:dyDescent="0.2">
      <c r="S8295" s="58">
        <v>6.4676977206228976</v>
      </c>
      <c r="T8295" s="58">
        <v>18.237093699680386</v>
      </c>
      <c r="U8295" s="58">
        <v>6.9844506941066218</v>
      </c>
      <c r="V8295" s="58">
        <v>15.025349390193226</v>
      </c>
      <c r="W8295" s="58">
        <v>0.80248136625513333</v>
      </c>
      <c r="X8295" s="58">
        <v>0.63153754970451959</v>
      </c>
      <c r="Y8295" s="58">
        <v>0.88602844266737057</v>
      </c>
      <c r="Z8295" s="58">
        <v>0.89458391521726144</v>
      </c>
    </row>
    <row r="8296" spans="19:26" x14ac:dyDescent="0.2">
      <c r="S8296" s="58">
        <v>3.8278921719045398</v>
      </c>
      <c r="T8296" s="58">
        <v>6.2990058268473303</v>
      </c>
      <c r="U8296" s="58">
        <v>4.4203731754121671</v>
      </c>
      <c r="V8296" s="58">
        <v>7.1541723901380729</v>
      </c>
      <c r="W8296" s="58">
        <v>0.82322528814244711</v>
      </c>
      <c r="X8296" s="58">
        <v>0.63777574986924557</v>
      </c>
      <c r="Y8296" s="58">
        <v>0.83621866452993499</v>
      </c>
      <c r="Z8296" s="58">
        <v>0.92898703580473996</v>
      </c>
    </row>
    <row r="8297" spans="19:26" x14ac:dyDescent="0.2">
      <c r="S8297" s="58">
        <v>3.9725008104471113</v>
      </c>
      <c r="T8297" s="58">
        <v>6.5368597855955333</v>
      </c>
      <c r="U8297" s="58">
        <v>4.0801408249827746</v>
      </c>
      <c r="V8297" s="58">
        <v>6.0225989838417098</v>
      </c>
      <c r="W8297" s="58">
        <v>0.73837813061364854</v>
      </c>
      <c r="X8297" s="58">
        <v>0.69758256939878183</v>
      </c>
      <c r="Y8297" s="58">
        <v>0.80532762670546854</v>
      </c>
      <c r="Z8297" s="58">
        <v>0.94311733591401836</v>
      </c>
    </row>
    <row r="8298" spans="19:26" x14ac:dyDescent="0.2">
      <c r="S8298" s="58">
        <v>3.7216714745192578</v>
      </c>
      <c r="T8298" s="58">
        <v>5.8009427512925322</v>
      </c>
      <c r="U8298" s="58">
        <v>3.6078031903260785</v>
      </c>
      <c r="V8298" s="58">
        <v>6.350635745724694</v>
      </c>
      <c r="W8298" s="58">
        <v>0.7590117513957092</v>
      </c>
      <c r="X8298" s="58">
        <v>0.61719674632669075</v>
      </c>
      <c r="Y8298" s="58">
        <v>0.83654232098935433</v>
      </c>
      <c r="Z8298" s="58">
        <v>0.94431419977700615</v>
      </c>
    </row>
    <row r="8299" spans="19:26" x14ac:dyDescent="0.2">
      <c r="S8299" s="58">
        <v>6.8197033846995545</v>
      </c>
      <c r="T8299" s="58">
        <v>21.84939679931475</v>
      </c>
      <c r="U8299" s="58">
        <v>7.1411485592348347</v>
      </c>
      <c r="V8299" s="58">
        <v>21.138681204946636</v>
      </c>
      <c r="W8299" s="58">
        <v>0.78741340122975079</v>
      </c>
      <c r="X8299" s="58">
        <v>0.66097977069789438</v>
      </c>
      <c r="Y8299" s="58">
        <v>0.86531944174815179</v>
      </c>
      <c r="Z8299" s="58">
        <v>0.89115041583758536</v>
      </c>
    </row>
    <row r="8300" spans="19:26" x14ac:dyDescent="0.2">
      <c r="S8300" s="58">
        <v>3.1775332166350343</v>
      </c>
      <c r="T8300" s="58">
        <v>4.7636400593322934</v>
      </c>
      <c r="U8300" s="58">
        <v>3.348903508834959</v>
      </c>
      <c r="V8300" s="58">
        <v>5.4670235632137558</v>
      </c>
      <c r="W8300" s="58">
        <v>0.81168851878207104</v>
      </c>
      <c r="X8300" s="58">
        <v>0.53637013115147747</v>
      </c>
      <c r="Y8300" s="58">
        <v>0.77136798792036465</v>
      </c>
      <c r="Z8300" s="58">
        <v>0.91938146742645355</v>
      </c>
    </row>
    <row r="8301" spans="19:26" x14ac:dyDescent="0.2">
      <c r="S8301" s="58">
        <v>4.6023590476620635</v>
      </c>
      <c r="T8301" s="58">
        <v>8.89887962658959</v>
      </c>
      <c r="U8301" s="58">
        <v>4.8289074946609514</v>
      </c>
      <c r="V8301" s="58">
        <v>9.121995701222831</v>
      </c>
      <c r="W8301" s="58">
        <v>0.84823210740624477</v>
      </c>
      <c r="X8301" s="58">
        <v>0.76415060491507769</v>
      </c>
      <c r="Y8301" s="58">
        <v>0.85750056319261525</v>
      </c>
      <c r="Z8301" s="58">
        <v>0.92254148692930438</v>
      </c>
    </row>
    <row r="8302" spans="19:26" x14ac:dyDescent="0.2">
      <c r="S8302" s="58">
        <v>4.0802640844530824</v>
      </c>
      <c r="T8302" s="58">
        <v>7.0166357649329827</v>
      </c>
      <c r="U8302" s="58">
        <v>4.2115038762495924</v>
      </c>
      <c r="V8302" s="58">
        <v>7.3647553267883925</v>
      </c>
      <c r="W8302" s="58">
        <v>0.83073292558463552</v>
      </c>
      <c r="X8302" s="58">
        <v>0.687791096425446</v>
      </c>
      <c r="Y8302" s="58">
        <v>0.85055649336485262</v>
      </c>
      <c r="Z8302" s="58">
        <v>0.92996908920480892</v>
      </c>
    </row>
    <row r="8303" spans="19:26" x14ac:dyDescent="0.2">
      <c r="S8303" s="58">
        <v>6.8018813100180768</v>
      </c>
      <c r="T8303" s="58">
        <v>22.757694846987178</v>
      </c>
      <c r="U8303" s="58">
        <v>6.2553951387411528</v>
      </c>
      <c r="V8303" s="58">
        <v>16.101561984317829</v>
      </c>
      <c r="W8303" s="58">
        <v>0.79797428900682599</v>
      </c>
      <c r="X8303" s="58">
        <v>0.7083892668727173</v>
      </c>
      <c r="Y8303" s="58">
        <v>0.8577663789401847</v>
      </c>
      <c r="Z8303" s="58">
        <v>0.89092961988643882</v>
      </c>
    </row>
    <row r="8304" spans="19:26" x14ac:dyDescent="0.2">
      <c r="S8304" s="58">
        <v>3.1247011042984139</v>
      </c>
      <c r="T8304" s="58">
        <v>4.4280824687735256</v>
      </c>
      <c r="U8304" s="58">
        <v>2.5680281763419672</v>
      </c>
      <c r="V8304" s="58">
        <v>3.6855901954759878</v>
      </c>
      <c r="W8304" s="58">
        <v>0.79796061868948642</v>
      </c>
      <c r="X8304" s="58">
        <v>0.54224213835533552</v>
      </c>
      <c r="Y8304" s="58">
        <v>0.8612040219681476</v>
      </c>
      <c r="Z8304" s="58">
        <v>0.94974373321804062</v>
      </c>
    </row>
    <row r="8305" spans="19:26" x14ac:dyDescent="0.2">
      <c r="S8305" s="58">
        <v>3.5182305706939392</v>
      </c>
      <c r="T8305" s="58">
        <v>5.6524911750698825</v>
      </c>
      <c r="U8305" s="58">
        <v>4.36800682341525</v>
      </c>
      <c r="V8305" s="58">
        <v>6.9847263860138815</v>
      </c>
      <c r="W8305" s="58">
        <v>0.87319119939888012</v>
      </c>
      <c r="X8305" s="58">
        <v>0.65783213295819143</v>
      </c>
      <c r="Y8305" s="58">
        <v>0.80959626412556185</v>
      </c>
      <c r="Z8305" s="58">
        <v>0.92458483877241704</v>
      </c>
    </row>
    <row r="8306" spans="19:26" x14ac:dyDescent="0.2">
      <c r="S8306" s="58">
        <v>3.8975020615453784</v>
      </c>
      <c r="T8306" s="58">
        <v>6.1849703366509807</v>
      </c>
      <c r="U8306" s="58">
        <v>4.0323245334926954</v>
      </c>
      <c r="V8306" s="58">
        <v>6.9393058107270038</v>
      </c>
      <c r="W8306" s="58">
        <v>0.78098639643456491</v>
      </c>
      <c r="X8306" s="58">
        <v>0.65469885605960121</v>
      </c>
      <c r="Y8306" s="58">
        <v>0.87659836755697707</v>
      </c>
      <c r="Z8306" s="58">
        <v>0.95021483844882881</v>
      </c>
    </row>
    <row r="8307" spans="19:26" x14ac:dyDescent="0.2">
      <c r="S8307" s="58">
        <v>3.9049699511395186</v>
      </c>
      <c r="T8307" s="58">
        <v>6.6108391421441031</v>
      </c>
      <c r="U8307" s="58">
        <v>4.0534884821384924</v>
      </c>
      <c r="V8307" s="58">
        <v>6.5582747516330846</v>
      </c>
      <c r="W8307" s="58">
        <v>0.85562980035011149</v>
      </c>
      <c r="X8307" s="58">
        <v>0.79149231649510254</v>
      </c>
      <c r="Y8307" s="58">
        <v>0.84135087989163648</v>
      </c>
      <c r="Z8307" s="58">
        <v>0.93883610024818942</v>
      </c>
    </row>
    <row r="8308" spans="19:26" x14ac:dyDescent="0.2">
      <c r="S8308" s="58">
        <v>6.1165939185502323</v>
      </c>
      <c r="T8308" s="58">
        <v>17.659235113482616</v>
      </c>
      <c r="U8308" s="58">
        <v>7.0040628746956131</v>
      </c>
      <c r="V8308" s="58">
        <v>19.325749311549416</v>
      </c>
      <c r="W8308" s="58">
        <v>0.75255199897872338</v>
      </c>
      <c r="X8308" s="58">
        <v>0.7258995066279047</v>
      </c>
      <c r="Y8308" s="58">
        <v>0.7909287214310271</v>
      </c>
      <c r="Z8308" s="58">
        <v>0.89500757343220394</v>
      </c>
    </row>
    <row r="8309" spans="19:26" x14ac:dyDescent="0.2">
      <c r="S8309" s="58">
        <v>6.389153025727591</v>
      </c>
      <c r="T8309" s="58">
        <v>17.421273290832694</v>
      </c>
      <c r="U8309" s="58">
        <v>5.8762882058272234</v>
      </c>
      <c r="V8309" s="58">
        <v>12.822040133713193</v>
      </c>
      <c r="W8309" s="58">
        <v>0.75845500831163859</v>
      </c>
      <c r="X8309" s="58">
        <v>0.66808506148415558</v>
      </c>
      <c r="Y8309" s="58">
        <v>0.84982159675271507</v>
      </c>
      <c r="Z8309" s="58">
        <v>0.89816363282607969</v>
      </c>
    </row>
    <row r="8310" spans="19:26" x14ac:dyDescent="0.2">
      <c r="S8310" s="58">
        <v>3.5741268550155909</v>
      </c>
      <c r="T8310" s="58">
        <v>5.7376472709937882</v>
      </c>
      <c r="U8310" s="58">
        <v>4.0717515759853802</v>
      </c>
      <c r="V8310" s="58">
        <v>6.4083707760384758</v>
      </c>
      <c r="W8310" s="58">
        <v>0.78858216287910932</v>
      </c>
      <c r="X8310" s="58">
        <v>0.71327079174491104</v>
      </c>
      <c r="Y8310" s="58">
        <v>0.7756235897189887</v>
      </c>
      <c r="Z8310" s="58">
        <v>0.93432593689288157</v>
      </c>
    </row>
    <row r="8311" spans="19:26" x14ac:dyDescent="0.2">
      <c r="S8311" s="58">
        <v>4.2769491893543146</v>
      </c>
      <c r="T8311" s="58">
        <v>7.6605037918846852</v>
      </c>
      <c r="U8311" s="58">
        <v>4.0499255910137917</v>
      </c>
      <c r="V8311" s="58">
        <v>7.9600733365784491</v>
      </c>
      <c r="W8311" s="58">
        <v>0.75825977786294074</v>
      </c>
      <c r="X8311" s="58">
        <v>0.62681068309326526</v>
      </c>
      <c r="Y8311" s="58">
        <v>0.79478641615282453</v>
      </c>
      <c r="Z8311" s="58">
        <v>0.9187081216003079</v>
      </c>
    </row>
    <row r="8312" spans="19:26" x14ac:dyDescent="0.2">
      <c r="S8312" s="58">
        <v>4.452066255957452</v>
      </c>
      <c r="T8312" s="58">
        <v>8.1860693528755615</v>
      </c>
      <c r="U8312" s="58">
        <v>4.4173864526797457</v>
      </c>
      <c r="V8312" s="58">
        <v>9.4119455146599726</v>
      </c>
      <c r="W8312" s="58">
        <v>0.79605255559035215</v>
      </c>
      <c r="X8312" s="58">
        <v>0.74608152481681866</v>
      </c>
      <c r="Y8312" s="58">
        <v>0.83463713798893158</v>
      </c>
      <c r="Z8312" s="58">
        <v>0.92901625429278878</v>
      </c>
    </row>
    <row r="8313" spans="19:26" x14ac:dyDescent="0.2">
      <c r="S8313" s="58">
        <v>4.2524737762712919</v>
      </c>
      <c r="T8313" s="58">
        <v>7.3401912891231387</v>
      </c>
      <c r="U8313" s="58">
        <v>3.6807097622230054</v>
      </c>
      <c r="V8313" s="58">
        <v>6.984874663927048</v>
      </c>
      <c r="W8313" s="58">
        <v>0.76888742694796575</v>
      </c>
      <c r="X8313" s="58">
        <v>0.63005697192727039</v>
      </c>
      <c r="Y8313" s="58">
        <v>0.83718967188030524</v>
      </c>
      <c r="Z8313" s="58">
        <v>0.92840378250926137</v>
      </c>
    </row>
    <row r="8314" spans="19:26" x14ac:dyDescent="0.2">
      <c r="S8314" s="58">
        <v>5.5301603371525463</v>
      </c>
      <c r="T8314" s="58">
        <v>12.758221156799511</v>
      </c>
      <c r="U8314" s="58">
        <v>5.0626854331623052</v>
      </c>
      <c r="V8314" s="58">
        <v>11.337611960416083</v>
      </c>
      <c r="W8314" s="58">
        <v>0.83110119100411162</v>
      </c>
      <c r="X8314" s="58">
        <v>0.71249736587099866</v>
      </c>
      <c r="Y8314" s="58">
        <v>0.88101178000600211</v>
      </c>
      <c r="Z8314" s="58">
        <v>0.90765249919233493</v>
      </c>
    </row>
    <row r="8315" spans="19:26" x14ac:dyDescent="0.2">
      <c r="S8315" s="58">
        <v>7.2397384316422393</v>
      </c>
      <c r="T8315" s="58">
        <v>27.608290687931536</v>
      </c>
      <c r="U8315" s="58">
        <v>7.8907559618766649</v>
      </c>
      <c r="V8315" s="58">
        <v>41.872591187838687</v>
      </c>
      <c r="W8315" s="58">
        <v>0.80607729619439994</v>
      </c>
      <c r="X8315" s="58">
        <v>0.79727783687488452</v>
      </c>
      <c r="Y8315" s="58">
        <v>0.8758634533488191</v>
      </c>
      <c r="Z8315" s="58">
        <v>0.89061225726707993</v>
      </c>
    </row>
    <row r="8316" spans="19:26" x14ac:dyDescent="0.2">
      <c r="S8316" s="58">
        <v>4.4452571821144335</v>
      </c>
      <c r="T8316" s="58">
        <v>7.904809227611274</v>
      </c>
      <c r="U8316" s="58">
        <v>4.0987647119091228</v>
      </c>
      <c r="V8316" s="58">
        <v>7.5435114102473797</v>
      </c>
      <c r="W8316" s="58">
        <v>0.74492133478753719</v>
      </c>
      <c r="X8316" s="58">
        <v>0.65789643375623408</v>
      </c>
      <c r="Y8316" s="58">
        <v>0.82377803399194516</v>
      </c>
      <c r="Z8316" s="58">
        <v>0.9288986442465903</v>
      </c>
    </row>
    <row r="8317" spans="19:26" x14ac:dyDescent="0.2">
      <c r="S8317" s="58">
        <v>5.1474929628132378</v>
      </c>
      <c r="T8317" s="58">
        <v>11.608105822210605</v>
      </c>
      <c r="U8317" s="58">
        <v>5.6445905427193486</v>
      </c>
      <c r="V8317" s="58">
        <v>10.213607354297904</v>
      </c>
      <c r="W8317" s="58">
        <v>0.81396456266206119</v>
      </c>
      <c r="X8317" s="58">
        <v>0.64844570717882888</v>
      </c>
      <c r="Y8317" s="58">
        <v>0.81729611165061777</v>
      </c>
      <c r="Z8317" s="58">
        <v>0.90085655508143847</v>
      </c>
    </row>
    <row r="8318" spans="19:26" x14ac:dyDescent="0.2">
      <c r="S8318" s="58">
        <v>3.9719088223240386</v>
      </c>
      <c r="T8318" s="58">
        <v>6.767444452018613</v>
      </c>
      <c r="U8318" s="58">
        <v>3.8258112909759197</v>
      </c>
      <c r="V8318" s="58">
        <v>6.5555330536875696</v>
      </c>
      <c r="W8318" s="58">
        <v>0.7628158523344003</v>
      </c>
      <c r="X8318" s="58">
        <v>0.7277080676245643</v>
      </c>
      <c r="Y8318" s="58">
        <v>0.78466846018163539</v>
      </c>
      <c r="Z8318" s="58">
        <v>0.93287886449940871</v>
      </c>
    </row>
    <row r="8319" spans="19:26" x14ac:dyDescent="0.2">
      <c r="S8319" s="58">
        <v>4.3525348753542872</v>
      </c>
      <c r="T8319" s="58">
        <v>7.9179387787002824</v>
      </c>
      <c r="U8319" s="58">
        <v>4.9279597435110114</v>
      </c>
      <c r="V8319" s="58">
        <v>10.237227332594165</v>
      </c>
      <c r="W8319" s="58">
        <v>0.74264644808657154</v>
      </c>
      <c r="X8319" s="58">
        <v>0.69248734217940078</v>
      </c>
      <c r="Y8319" s="58">
        <v>0.78320237215750077</v>
      </c>
      <c r="Z8319" s="58">
        <v>0.92353056458951233</v>
      </c>
    </row>
    <row r="8320" spans="19:26" x14ac:dyDescent="0.2">
      <c r="S8320" s="58">
        <v>3.9252203067121272</v>
      </c>
      <c r="T8320" s="58">
        <v>6.5036548841746855</v>
      </c>
      <c r="U8320" s="58">
        <v>4.0609161294476062</v>
      </c>
      <c r="V8320" s="58">
        <v>6.9318279795941713</v>
      </c>
      <c r="W8320" s="58">
        <v>0.79243653781535006</v>
      </c>
      <c r="X8320" s="58">
        <v>0.61827630058363048</v>
      </c>
      <c r="Y8320" s="58">
        <v>0.82952701902636183</v>
      </c>
      <c r="Z8320" s="58">
        <v>0.92836883414796512</v>
      </c>
    </row>
    <row r="8321" spans="19:26" x14ac:dyDescent="0.2">
      <c r="S8321" s="58">
        <v>3.2260339262127755</v>
      </c>
      <c r="T8321" s="58">
        <v>4.8424496842295195</v>
      </c>
      <c r="U8321" s="58">
        <v>3.6814925040014761</v>
      </c>
      <c r="V8321" s="58">
        <v>4.7758095126843676</v>
      </c>
      <c r="W8321" s="58">
        <v>0.81255296768256913</v>
      </c>
      <c r="X8321" s="58">
        <v>0.58298068373637268</v>
      </c>
      <c r="Y8321" s="58">
        <v>0.78675432413973467</v>
      </c>
      <c r="Z8321" s="58">
        <v>0.92802023697462699</v>
      </c>
    </row>
    <row r="8322" spans="19:26" x14ac:dyDescent="0.2">
      <c r="S8322" s="58">
        <v>7.4690472797555332</v>
      </c>
      <c r="T8322" s="58">
        <v>28.799613162626308</v>
      </c>
      <c r="U8322" s="58">
        <v>8.3177888168400944</v>
      </c>
      <c r="V8322" s="58">
        <v>33.617097626735685</v>
      </c>
      <c r="W8322" s="58">
        <v>0.75311987374147948</v>
      </c>
      <c r="X8322" s="58">
        <v>0.56255448924892526</v>
      </c>
      <c r="Y8322" s="58">
        <v>0.84836157623591768</v>
      </c>
      <c r="Z8322" s="58">
        <v>0.88343556298132309</v>
      </c>
    </row>
    <row r="8323" spans="19:26" x14ac:dyDescent="0.2">
      <c r="S8323" s="58">
        <v>3.2228461832330089</v>
      </c>
      <c r="T8323" s="58">
        <v>4.7134049814130217</v>
      </c>
      <c r="U8323" s="58">
        <v>2.7994086701529639</v>
      </c>
      <c r="V8323" s="58">
        <v>4.8964163303155406</v>
      </c>
      <c r="W8323" s="58">
        <v>0.87116817884852271</v>
      </c>
      <c r="X8323" s="58">
        <v>0.54272378142098709</v>
      </c>
      <c r="Y8323" s="58">
        <v>0.8825262009649375</v>
      </c>
      <c r="Z8323" s="58">
        <v>0.93630930790892375</v>
      </c>
    </row>
    <row r="8324" spans="19:26" x14ac:dyDescent="0.2">
      <c r="S8324" s="58">
        <v>3.2788232474305676</v>
      </c>
      <c r="T8324" s="58">
        <v>4.9420002826335034</v>
      </c>
      <c r="U8324" s="58">
        <v>2.7232112430947772</v>
      </c>
      <c r="V8324" s="58">
        <v>4.0772525464927245</v>
      </c>
      <c r="W8324" s="58">
        <v>0.88246673914615248</v>
      </c>
      <c r="X8324" s="58">
        <v>0.71217326636120515</v>
      </c>
      <c r="Y8324" s="58">
        <v>0.84403020358369285</v>
      </c>
      <c r="Z8324" s="58">
        <v>0.94686334646933912</v>
      </c>
    </row>
    <row r="8325" spans="19:26" x14ac:dyDescent="0.2">
      <c r="S8325" s="58">
        <v>6.7643268565304293</v>
      </c>
      <c r="T8325" s="58">
        <v>22.838368585090993</v>
      </c>
      <c r="U8325" s="58">
        <v>6.3981891146141923</v>
      </c>
      <c r="V8325" s="58">
        <v>30.196989394102978</v>
      </c>
      <c r="W8325" s="58">
        <v>0.77508062662875954</v>
      </c>
      <c r="X8325" s="58">
        <v>0.79812222818499334</v>
      </c>
      <c r="Y8325" s="58">
        <v>0.83121423849329501</v>
      </c>
      <c r="Z8325" s="58">
        <v>0.89360926796983065</v>
      </c>
    </row>
    <row r="8326" spans="19:26" x14ac:dyDescent="0.2">
      <c r="S8326" s="58">
        <v>4.3365293965625105</v>
      </c>
      <c r="T8326" s="58">
        <v>7.5049669927995097</v>
      </c>
      <c r="U8326" s="58">
        <v>4.4232734314622464</v>
      </c>
      <c r="V8326" s="58">
        <v>8.1686803419561365</v>
      </c>
      <c r="W8326" s="58">
        <v>0.71376648345234128</v>
      </c>
      <c r="X8326" s="58">
        <v>0.78039812999890701</v>
      </c>
      <c r="Y8326" s="58">
        <v>0.80205852435581981</v>
      </c>
      <c r="Z8326" s="58">
        <v>0.94869624096237715</v>
      </c>
    </row>
    <row r="8327" spans="19:26" x14ac:dyDescent="0.2">
      <c r="S8327" s="58">
        <v>3.1351802805884552</v>
      </c>
      <c r="T8327" s="58">
        <v>4.5948764347902795</v>
      </c>
      <c r="U8327" s="58">
        <v>3.4105527194587322</v>
      </c>
      <c r="V8327" s="58">
        <v>5.4256179816880241</v>
      </c>
      <c r="W8327" s="58">
        <v>0.82989400253364176</v>
      </c>
      <c r="X8327" s="58">
        <v>0.70688654041898347</v>
      </c>
      <c r="Y8327" s="58">
        <v>0.81064619850842856</v>
      </c>
      <c r="Z8327" s="58">
        <v>0.95240930235405308</v>
      </c>
    </row>
    <row r="8328" spans="19:26" x14ac:dyDescent="0.2">
      <c r="S8328" s="58">
        <v>3.6535009673652921</v>
      </c>
      <c r="T8328" s="58">
        <v>5.952920021438679</v>
      </c>
      <c r="U8328" s="58">
        <v>2.8667503172706801</v>
      </c>
      <c r="V8328" s="58">
        <v>4.8364841294562195</v>
      </c>
      <c r="W8328" s="58">
        <v>0.85323804630103828</v>
      </c>
      <c r="X8328" s="58">
        <v>0.66105086464566309</v>
      </c>
      <c r="Y8328" s="58">
        <v>0.81948370059122511</v>
      </c>
      <c r="Z8328" s="58">
        <v>0.92685366883827047</v>
      </c>
    </row>
    <row r="8329" spans="19:26" x14ac:dyDescent="0.2">
      <c r="S8329" s="58">
        <v>3.4121720278234706</v>
      </c>
      <c r="T8329" s="58">
        <v>5.291287802846135</v>
      </c>
      <c r="U8329" s="58">
        <v>3.1186726746180211</v>
      </c>
      <c r="V8329" s="58">
        <v>6.7036654633763373</v>
      </c>
      <c r="W8329" s="58">
        <v>0.84982619513027347</v>
      </c>
      <c r="X8329" s="58">
        <v>0.57774631153893519</v>
      </c>
      <c r="Y8329" s="58">
        <v>0.81808451486140854</v>
      </c>
      <c r="Z8329" s="58">
        <v>0.9240393956087698</v>
      </c>
    </row>
    <row r="8330" spans="19:26" x14ac:dyDescent="0.2">
      <c r="S8330" s="58">
        <v>4.2315356134541569</v>
      </c>
      <c r="T8330" s="58">
        <v>7.4840850529483385</v>
      </c>
      <c r="U8330" s="58">
        <v>4.2853919080506513</v>
      </c>
      <c r="V8330" s="58">
        <v>7.9096828506627572</v>
      </c>
      <c r="W8330" s="58">
        <v>0.77911705492905692</v>
      </c>
      <c r="X8330" s="58">
        <v>0.59377176131389475</v>
      </c>
      <c r="Y8330" s="58">
        <v>0.81403732657784311</v>
      </c>
      <c r="Z8330" s="58">
        <v>0.91710740128345347</v>
      </c>
    </row>
    <row r="8331" spans="19:26" x14ac:dyDescent="0.2">
      <c r="S8331" s="58">
        <v>3.537487184129287</v>
      </c>
      <c r="T8331" s="58">
        <v>5.5116903286382373</v>
      </c>
      <c r="U8331" s="58">
        <v>3.6577715256101357</v>
      </c>
      <c r="V8331" s="58">
        <v>5.5044497782935782</v>
      </c>
      <c r="W8331" s="58">
        <v>0.80109558222621535</v>
      </c>
      <c r="X8331" s="58">
        <v>0.67310011727345875</v>
      </c>
      <c r="Y8331" s="58">
        <v>0.81770038641222909</v>
      </c>
      <c r="Z8331" s="58">
        <v>0.94172376156816584</v>
      </c>
    </row>
    <row r="8332" spans="19:26" x14ac:dyDescent="0.2">
      <c r="S8332" s="58">
        <v>6.1852840949154322</v>
      </c>
      <c r="T8332" s="58">
        <v>17.092841599578705</v>
      </c>
      <c r="U8332" s="58">
        <v>5.9401064565083965</v>
      </c>
      <c r="V8332" s="58">
        <v>16.891004134394269</v>
      </c>
      <c r="W8332" s="58">
        <v>0.7719658398029895</v>
      </c>
      <c r="X8332" s="58">
        <v>0.61277243313357621</v>
      </c>
      <c r="Y8332" s="58">
        <v>0.83123165504686503</v>
      </c>
      <c r="Z8332" s="58">
        <v>0.89298009136347567</v>
      </c>
    </row>
    <row r="8333" spans="19:26" x14ac:dyDescent="0.2">
      <c r="S8333" s="58">
        <v>3.6076553479729725</v>
      </c>
      <c r="T8333" s="58">
        <v>5.5674963481323338</v>
      </c>
      <c r="U8333" s="58">
        <v>3.950803189638608</v>
      </c>
      <c r="V8333" s="58">
        <v>7.4279277058870337</v>
      </c>
      <c r="W8333" s="58">
        <v>0.77325300294853117</v>
      </c>
      <c r="X8333" s="58">
        <v>0.59726779575177269</v>
      </c>
      <c r="Y8333" s="58">
        <v>0.83275159651108088</v>
      </c>
      <c r="Z8333" s="58">
        <v>0.94003231312059732</v>
      </c>
    </row>
    <row r="8334" spans="19:26" x14ac:dyDescent="0.2">
      <c r="S8334" s="58">
        <v>5.9525958233270666</v>
      </c>
      <c r="T8334" s="58">
        <v>15.712594053819597</v>
      </c>
      <c r="U8334" s="58">
        <v>5.5299649052851247</v>
      </c>
      <c r="V8334" s="58">
        <v>17.658896474524468</v>
      </c>
      <c r="W8334" s="58">
        <v>0.7789293098461304</v>
      </c>
      <c r="X8334" s="58">
        <v>0.71147362829462646</v>
      </c>
      <c r="Y8334" s="58">
        <v>0.82693345447467026</v>
      </c>
      <c r="Z8334" s="58">
        <v>0.89925063023088536</v>
      </c>
    </row>
    <row r="8335" spans="19:26" x14ac:dyDescent="0.2">
      <c r="S8335" s="58">
        <v>5.7551294896858263</v>
      </c>
      <c r="T8335" s="58">
        <v>13.954754159067448</v>
      </c>
      <c r="U8335" s="58">
        <v>5.8719822072359804</v>
      </c>
      <c r="V8335" s="58">
        <v>9.6012344337107152</v>
      </c>
      <c r="W8335" s="58">
        <v>0.74398594734495893</v>
      </c>
      <c r="X8335" s="58">
        <v>0.65218969412738481</v>
      </c>
      <c r="Y8335" s="58">
        <v>0.81168878193615179</v>
      </c>
      <c r="Z8335" s="58">
        <v>0.90123099484083136</v>
      </c>
    </row>
    <row r="8336" spans="19:26" x14ac:dyDescent="0.2">
      <c r="S8336" s="58">
        <v>4.1346215328558369</v>
      </c>
      <c r="T8336" s="58">
        <v>7.1437651715640635</v>
      </c>
      <c r="U8336" s="58">
        <v>3.7080161578459685</v>
      </c>
      <c r="V8336" s="58">
        <v>5.3906612717910294</v>
      </c>
      <c r="W8336" s="58">
        <v>0.79768067966545297</v>
      </c>
      <c r="X8336" s="58">
        <v>0.73141160607011746</v>
      </c>
      <c r="Y8336" s="58">
        <v>0.83268359957096383</v>
      </c>
      <c r="Z8336" s="58">
        <v>0.93533852632128933</v>
      </c>
    </row>
    <row r="8337" spans="19:26" x14ac:dyDescent="0.2">
      <c r="S8337" s="58">
        <v>7.4562128879093148</v>
      </c>
      <c r="T8337" s="58">
        <v>36.488487030337986</v>
      </c>
      <c r="U8337" s="58">
        <v>7.6670625580565064</v>
      </c>
      <c r="V8337" s="58">
        <v>31.695669053531979</v>
      </c>
      <c r="W8337" s="58">
        <v>0.85385609887405856</v>
      </c>
      <c r="X8337" s="58">
        <v>0.64715238543745068</v>
      </c>
      <c r="Y8337" s="58">
        <v>0.87948209037652247</v>
      </c>
      <c r="Z8337" s="58">
        <v>0.88039485117733318</v>
      </c>
    </row>
    <row r="8338" spans="19:26" x14ac:dyDescent="0.2">
      <c r="S8338" s="58">
        <v>4.5738835647648708</v>
      </c>
      <c r="T8338" s="58">
        <v>8.0745133534231517</v>
      </c>
      <c r="U8338" s="58">
        <v>4.145436833290054</v>
      </c>
      <c r="V8338" s="58">
        <v>6.5032859065075872</v>
      </c>
      <c r="W8338" s="58">
        <v>0.74129052031766518</v>
      </c>
      <c r="X8338" s="58">
        <v>0.72829702089439485</v>
      </c>
      <c r="Y8338" s="58">
        <v>0.85292252307278438</v>
      </c>
      <c r="Z8338" s="58">
        <v>0.94354309712032192</v>
      </c>
    </row>
    <row r="8339" spans="19:26" x14ac:dyDescent="0.2">
      <c r="S8339" s="58">
        <v>3.8679480710753857</v>
      </c>
      <c r="T8339" s="58">
        <v>6.3087827952192672</v>
      </c>
      <c r="U8339" s="58">
        <v>3.7165592223611696</v>
      </c>
      <c r="V8339" s="58">
        <v>6.1184705216202131</v>
      </c>
      <c r="W8339" s="58">
        <v>0.84373297128847946</v>
      </c>
      <c r="X8339" s="58">
        <v>0.74751045197442045</v>
      </c>
      <c r="Y8339" s="58">
        <v>0.87771974658803831</v>
      </c>
      <c r="Z8339" s="58">
        <v>0.94825920794521357</v>
      </c>
    </row>
    <row r="8340" spans="19:26" x14ac:dyDescent="0.2">
      <c r="S8340" s="58">
        <v>4.1302745394272886</v>
      </c>
      <c r="T8340" s="58">
        <v>7.2302659930684499</v>
      </c>
      <c r="U8340" s="58">
        <v>3.8522628150690084</v>
      </c>
      <c r="V8340" s="58">
        <v>7.9869753468614633</v>
      </c>
      <c r="W8340" s="58">
        <v>0.81769091137933758</v>
      </c>
      <c r="X8340" s="58">
        <v>0.78707486481439981</v>
      </c>
      <c r="Y8340" s="58">
        <v>0.83131994601124815</v>
      </c>
      <c r="Z8340" s="58">
        <v>0.93643924231116493</v>
      </c>
    </row>
    <row r="8341" spans="19:26" x14ac:dyDescent="0.2">
      <c r="S8341" s="58">
        <v>6.4179462762538133</v>
      </c>
      <c r="T8341" s="58">
        <v>16.267234555219396</v>
      </c>
      <c r="U8341" s="58">
        <v>7.1596766245693377</v>
      </c>
      <c r="V8341" s="58">
        <v>18.378494021560343</v>
      </c>
      <c r="W8341" s="58">
        <v>0.75463035280054269</v>
      </c>
      <c r="X8341" s="58">
        <v>0.66973988346744284</v>
      </c>
      <c r="Y8341" s="58">
        <v>0.88394231984752758</v>
      </c>
      <c r="Z8341" s="58">
        <v>0.90435106191123016</v>
      </c>
    </row>
    <row r="8342" spans="19:26" x14ac:dyDescent="0.2">
      <c r="S8342" s="58">
        <v>5.1819979225090895</v>
      </c>
      <c r="T8342" s="58">
        <v>11.210166731307197</v>
      </c>
      <c r="U8342" s="58">
        <v>4.8432321585307392</v>
      </c>
      <c r="V8342" s="58">
        <v>12.50553968534931</v>
      </c>
      <c r="W8342" s="58">
        <v>0.73287384856186155</v>
      </c>
      <c r="X8342" s="58">
        <v>0.66218144377022092</v>
      </c>
      <c r="Y8342" s="58">
        <v>0.78617805216263792</v>
      </c>
      <c r="Z8342" s="58">
        <v>0.90721619389355446</v>
      </c>
    </row>
    <row r="8343" spans="19:26" x14ac:dyDescent="0.2">
      <c r="S8343" s="58">
        <v>3.5894153128129158</v>
      </c>
      <c r="T8343" s="58">
        <v>5.608876757954115</v>
      </c>
      <c r="U8343" s="58">
        <v>3.8704948052158055</v>
      </c>
      <c r="V8343" s="58">
        <v>6.4533861637123504</v>
      </c>
      <c r="W8343" s="58">
        <v>0.76826199478477608</v>
      </c>
      <c r="X8343" s="58">
        <v>0.57958321765700282</v>
      </c>
      <c r="Y8343" s="58">
        <v>0.80367727734736283</v>
      </c>
      <c r="Z8343" s="58">
        <v>0.93069252745854381</v>
      </c>
    </row>
    <row r="8344" spans="19:26" x14ac:dyDescent="0.2">
      <c r="S8344" s="58">
        <v>4.921855647154274</v>
      </c>
      <c r="T8344" s="58">
        <v>10.820158985605179</v>
      </c>
      <c r="U8344" s="58">
        <v>4.4934043894090303</v>
      </c>
      <c r="V8344" s="58">
        <v>9.6307434006991688</v>
      </c>
      <c r="W8344" s="58">
        <v>0.842717892260059</v>
      </c>
      <c r="X8344" s="58">
        <v>0.531953568574422</v>
      </c>
      <c r="Y8344" s="58">
        <v>0.81348555775080833</v>
      </c>
      <c r="Z8344" s="58">
        <v>0.89325361163189421</v>
      </c>
    </row>
    <row r="8345" spans="19:26" x14ac:dyDescent="0.2">
      <c r="S8345" s="58">
        <v>3.740952912316263</v>
      </c>
      <c r="T8345" s="58">
        <v>5.9731723449485612</v>
      </c>
      <c r="U8345" s="58">
        <v>3.8893139063124531</v>
      </c>
      <c r="V8345" s="58">
        <v>5.3172707474490846</v>
      </c>
      <c r="W8345" s="58">
        <v>0.72994074617845472</v>
      </c>
      <c r="X8345" s="58">
        <v>0.57704134536028362</v>
      </c>
      <c r="Y8345" s="58">
        <v>0.78267354021955426</v>
      </c>
      <c r="Z8345" s="58">
        <v>0.9288317670963695</v>
      </c>
    </row>
    <row r="8346" spans="19:26" x14ac:dyDescent="0.2">
      <c r="S8346" s="58">
        <v>5.1228523109631983</v>
      </c>
      <c r="T8346" s="58">
        <v>10.838813967099156</v>
      </c>
      <c r="U8346" s="58">
        <v>5.1606406034576375</v>
      </c>
      <c r="V8346" s="58">
        <v>10.85062522193491</v>
      </c>
      <c r="W8346" s="58">
        <v>0.81051435980636821</v>
      </c>
      <c r="X8346" s="58">
        <v>0.55780102521098751</v>
      </c>
      <c r="Y8346" s="58">
        <v>0.85440864168724229</v>
      </c>
      <c r="Z8346" s="58">
        <v>0.90142586157552707</v>
      </c>
    </row>
    <row r="8347" spans="19:26" x14ac:dyDescent="0.2">
      <c r="S8347" s="58">
        <v>4.1506463423923625</v>
      </c>
      <c r="T8347" s="58">
        <v>7.329387292214439</v>
      </c>
      <c r="U8347" s="58">
        <v>4.0892848593325803</v>
      </c>
      <c r="V8347" s="58">
        <v>6.8976126418361341</v>
      </c>
      <c r="W8347" s="58">
        <v>0.88061003878573063</v>
      </c>
      <c r="X8347" s="58">
        <v>0.57215537558010943</v>
      </c>
      <c r="Y8347" s="58">
        <v>0.87194632733124755</v>
      </c>
      <c r="Z8347" s="58">
        <v>0.91296581244356689</v>
      </c>
    </row>
    <row r="8348" spans="19:26" x14ac:dyDescent="0.2">
      <c r="S8348" s="58">
        <v>2.8450574704952705</v>
      </c>
      <c r="T8348" s="58">
        <v>3.9170531138412428</v>
      </c>
      <c r="U8348" s="58">
        <v>2.4933533520332261</v>
      </c>
      <c r="V8348" s="58">
        <v>3.4738488869088262</v>
      </c>
      <c r="W8348" s="58">
        <v>0.86149923781993754</v>
      </c>
      <c r="X8348" s="58">
        <v>0.54236435546577288</v>
      </c>
      <c r="Y8348" s="58">
        <v>0.8592189408042048</v>
      </c>
      <c r="Z8348" s="58">
        <v>0.94588406682609272</v>
      </c>
    </row>
    <row r="8349" spans="19:26" x14ac:dyDescent="0.2">
      <c r="S8349" s="58">
        <v>3.8638062238420852</v>
      </c>
      <c r="T8349" s="58">
        <v>6.2794444382844832</v>
      </c>
      <c r="U8349" s="58">
        <v>3.4898028775601708</v>
      </c>
      <c r="V8349" s="58">
        <v>5.3660503553082135</v>
      </c>
      <c r="W8349" s="58">
        <v>0.75591848485226587</v>
      </c>
      <c r="X8349" s="58">
        <v>0.66533485811585158</v>
      </c>
      <c r="Y8349" s="58">
        <v>0.81030825724898758</v>
      </c>
      <c r="Z8349" s="58">
        <v>0.93903687829339788</v>
      </c>
    </row>
    <row r="8350" spans="19:26" x14ac:dyDescent="0.2">
      <c r="S8350" s="58">
        <v>5.9207374693218942</v>
      </c>
      <c r="T8350" s="58">
        <v>15.514344256919154</v>
      </c>
      <c r="U8350" s="58">
        <v>6.2246581123986378</v>
      </c>
      <c r="V8350" s="58">
        <v>20.851311859273423</v>
      </c>
      <c r="W8350" s="58">
        <v>0.80186490986476633</v>
      </c>
      <c r="X8350" s="58">
        <v>0.71884011730070685</v>
      </c>
      <c r="Y8350" s="58">
        <v>0.84463899471874937</v>
      </c>
      <c r="Z8350" s="58">
        <v>0.89991905839368014</v>
      </c>
    </row>
    <row r="8351" spans="19:26" x14ac:dyDescent="0.2">
      <c r="S8351" s="58">
        <v>6.1152900523148279</v>
      </c>
      <c r="T8351" s="58">
        <v>14.780641759433252</v>
      </c>
      <c r="U8351" s="58">
        <v>6.3849833929857036</v>
      </c>
      <c r="V8351" s="58">
        <v>14.744289943562974</v>
      </c>
      <c r="W8351" s="58">
        <v>0.75338937559276409</v>
      </c>
      <c r="X8351" s="58">
        <v>0.67206757641438286</v>
      </c>
      <c r="Y8351" s="58">
        <v>0.8688263076578423</v>
      </c>
      <c r="Z8351" s="58">
        <v>0.90641882640199112</v>
      </c>
    </row>
    <row r="8352" spans="19:26" x14ac:dyDescent="0.2">
      <c r="S8352" s="58">
        <v>7.8721266817947892</v>
      </c>
      <c r="T8352" s="58">
        <v>48.28556592426667</v>
      </c>
      <c r="U8352" s="58">
        <v>7.575234540840734</v>
      </c>
      <c r="V8352" s="58">
        <v>54.604527083967056</v>
      </c>
      <c r="W8352" s="58">
        <v>0.82163793481181668</v>
      </c>
      <c r="X8352" s="58">
        <v>0.66009302160712457</v>
      </c>
      <c r="Y8352" s="58">
        <v>0.85856393625912863</v>
      </c>
      <c r="Z8352" s="58">
        <v>0.87799968574005327</v>
      </c>
    </row>
    <row r="8353" spans="19:26" x14ac:dyDescent="0.2">
      <c r="S8353" s="58">
        <v>5.4660139963427845</v>
      </c>
      <c r="T8353" s="58">
        <v>10.552912237140797</v>
      </c>
      <c r="U8353" s="58">
        <v>5.7319056267508852</v>
      </c>
      <c r="V8353" s="58">
        <v>11.960736649924479</v>
      </c>
      <c r="W8353" s="58">
        <v>0.71598972057327226</v>
      </c>
      <c r="X8353" s="58">
        <v>0.71352226981142486</v>
      </c>
      <c r="Y8353" s="58">
        <v>0.89101285587588586</v>
      </c>
      <c r="Z8353" s="58">
        <v>0.93760892492462444</v>
      </c>
    </row>
    <row r="8354" spans="19:26" x14ac:dyDescent="0.2">
      <c r="S8354" s="58">
        <v>4.7472606339651851</v>
      </c>
      <c r="T8354" s="58">
        <v>9.6162182637588671</v>
      </c>
      <c r="U8354" s="58">
        <v>4.1612790359271372</v>
      </c>
      <c r="V8354" s="58">
        <v>8.1201400764046863</v>
      </c>
      <c r="W8354" s="58">
        <v>0.78329558554135903</v>
      </c>
      <c r="X8354" s="58">
        <v>0.63564440102331676</v>
      </c>
      <c r="Y8354" s="58">
        <v>0.79897586389893549</v>
      </c>
      <c r="Z8354" s="58">
        <v>0.90701354924565447</v>
      </c>
    </row>
    <row r="8355" spans="19:26" x14ac:dyDescent="0.2">
      <c r="S8355" s="58">
        <v>4.2559883121069788</v>
      </c>
      <c r="T8355" s="58">
        <v>7.6055104697027005</v>
      </c>
      <c r="U8355" s="58">
        <v>4.1232001473365134</v>
      </c>
      <c r="V8355" s="58">
        <v>7.2535878025434073</v>
      </c>
      <c r="W8355" s="58">
        <v>0.82134145460079644</v>
      </c>
      <c r="X8355" s="58">
        <v>0.76881976409077013</v>
      </c>
      <c r="Y8355" s="58">
        <v>0.84065441157041565</v>
      </c>
      <c r="Z8355" s="58">
        <v>0.93281850750671635</v>
      </c>
    </row>
    <row r="8356" spans="19:26" x14ac:dyDescent="0.2">
      <c r="S8356" s="58">
        <v>4.4361538169539116</v>
      </c>
      <c r="T8356" s="58">
        <v>7.9309189697906195</v>
      </c>
      <c r="U8356" s="58">
        <v>5.0901831451273631</v>
      </c>
      <c r="V8356" s="58">
        <v>9.8973133381918412</v>
      </c>
      <c r="W8356" s="58">
        <v>0.78914789176590094</v>
      </c>
      <c r="X8356" s="58">
        <v>0.59642396748743021</v>
      </c>
      <c r="Y8356" s="58">
        <v>0.85530605040679786</v>
      </c>
      <c r="Z8356" s="58">
        <v>0.9203784057710257</v>
      </c>
    </row>
    <row r="8357" spans="19:26" x14ac:dyDescent="0.2">
      <c r="S8357" s="58">
        <v>4.738173210384514</v>
      </c>
      <c r="T8357" s="58">
        <v>9.7447863899447267</v>
      </c>
      <c r="U8357" s="58">
        <v>5.4540711882024269</v>
      </c>
      <c r="V8357" s="58">
        <v>10.257911314347018</v>
      </c>
      <c r="W8357" s="58">
        <v>0.82202926937968945</v>
      </c>
      <c r="X8357" s="58">
        <v>0.80319946764713301</v>
      </c>
      <c r="Y8357" s="58">
        <v>0.81313408097280937</v>
      </c>
      <c r="Z8357" s="58">
        <v>0.91639118516585194</v>
      </c>
    </row>
    <row r="8358" spans="19:26" x14ac:dyDescent="0.2">
      <c r="S8358" s="58">
        <v>6.3100748152346391</v>
      </c>
      <c r="T8358" s="58">
        <v>20.343156207604714</v>
      </c>
      <c r="U8358" s="58">
        <v>5.8529324210041542</v>
      </c>
      <c r="V8358" s="58">
        <v>21.246750508531768</v>
      </c>
      <c r="W8358" s="58">
        <v>0.82933704506355255</v>
      </c>
      <c r="X8358" s="58">
        <v>0.79545023768379286</v>
      </c>
      <c r="Y8358" s="58">
        <v>0.83351607853448939</v>
      </c>
      <c r="Z8358" s="58">
        <v>0.89283539553354641</v>
      </c>
    </row>
    <row r="8359" spans="19:26" x14ac:dyDescent="0.2">
      <c r="S8359" s="58">
        <v>4.4581731490721754</v>
      </c>
      <c r="T8359" s="58">
        <v>8.0742892572160976</v>
      </c>
      <c r="U8359" s="58">
        <v>5.3027620505400668</v>
      </c>
      <c r="V8359" s="58">
        <v>8.9983943857790596</v>
      </c>
      <c r="W8359" s="58">
        <v>0.7704793022951788</v>
      </c>
      <c r="X8359" s="58">
        <v>0.71645252972461804</v>
      </c>
      <c r="Y8359" s="58">
        <v>0.83016454126549166</v>
      </c>
      <c r="Z8359" s="58">
        <v>0.93046334934095265</v>
      </c>
    </row>
    <row r="8360" spans="19:26" x14ac:dyDescent="0.2">
      <c r="S8360" s="58">
        <v>6.2231348515210279</v>
      </c>
      <c r="T8360" s="58">
        <v>16.01673441426194</v>
      </c>
      <c r="U8360" s="58">
        <v>5.8523425134078586</v>
      </c>
      <c r="V8360" s="58">
        <v>19.426092869659616</v>
      </c>
      <c r="W8360" s="58">
        <v>0.77815549994664301</v>
      </c>
      <c r="X8360" s="58">
        <v>0.58273852082133315</v>
      </c>
      <c r="Y8360" s="58">
        <v>0.87437204401983015</v>
      </c>
      <c r="Z8360" s="58">
        <v>0.89620661148231795</v>
      </c>
    </row>
    <row r="8361" spans="19:26" x14ac:dyDescent="0.2">
      <c r="S8361" s="58">
        <v>4.4057250164761719</v>
      </c>
      <c r="T8361" s="58">
        <v>8.2957623979687138</v>
      </c>
      <c r="U8361" s="58">
        <v>4.3748248126785922</v>
      </c>
      <c r="V8361" s="58">
        <v>7.3552061266439592</v>
      </c>
      <c r="W8361" s="58">
        <v>0.77033867183239391</v>
      </c>
      <c r="X8361" s="58">
        <v>0.65313389119077758</v>
      </c>
      <c r="Y8361" s="58">
        <v>0.78428638057340205</v>
      </c>
      <c r="Z8361" s="58">
        <v>0.91352249855327305</v>
      </c>
    </row>
    <row r="8362" spans="19:26" x14ac:dyDescent="0.2">
      <c r="S8362" s="58">
        <v>5.7878460357085544</v>
      </c>
      <c r="T8362" s="58">
        <v>12.095212688581688</v>
      </c>
      <c r="U8362" s="58">
        <v>5.7216364620309088</v>
      </c>
      <c r="V8362" s="58">
        <v>12.730725628729612</v>
      </c>
      <c r="W8362" s="58">
        <v>0.71712817090548897</v>
      </c>
      <c r="X8362" s="58">
        <v>0.69430927264518527</v>
      </c>
      <c r="Y8362" s="58">
        <v>0.87616117383854519</v>
      </c>
      <c r="Z8362" s="58">
        <v>0.92412930313684405</v>
      </c>
    </row>
    <row r="8363" spans="19:26" x14ac:dyDescent="0.2">
      <c r="S8363" s="58">
        <v>6.9031739446425844</v>
      </c>
      <c r="T8363" s="58">
        <v>23.216006042904745</v>
      </c>
      <c r="U8363" s="58">
        <v>6.7942576013143317</v>
      </c>
      <c r="V8363" s="58">
        <v>18.771656890896953</v>
      </c>
      <c r="W8363" s="58">
        <v>0.73024303871514795</v>
      </c>
      <c r="X8363" s="58">
        <v>0.66350533985446392</v>
      </c>
      <c r="Y8363" s="58">
        <v>0.80802758513413697</v>
      </c>
      <c r="Z8363" s="58">
        <v>0.88951291413003764</v>
      </c>
    </row>
    <row r="8364" spans="19:26" x14ac:dyDescent="0.2">
      <c r="S8364" s="58">
        <v>3.6817485224555542</v>
      </c>
      <c r="T8364" s="58">
        <v>5.85893692657464</v>
      </c>
      <c r="U8364" s="58">
        <v>3.5289848808718616</v>
      </c>
      <c r="V8364" s="58">
        <v>5.4334215309980003</v>
      </c>
      <c r="W8364" s="58">
        <v>0.78003540634737867</v>
      </c>
      <c r="X8364" s="58">
        <v>0.72493227989217723</v>
      </c>
      <c r="Y8364" s="58">
        <v>0.81135175711996521</v>
      </c>
      <c r="Z8364" s="58">
        <v>0.94672639704107997</v>
      </c>
    </row>
    <row r="8365" spans="19:26" x14ac:dyDescent="0.2">
      <c r="S8365" s="58">
        <v>5.8150261946314981</v>
      </c>
      <c r="T8365" s="58">
        <v>15.510714696081003</v>
      </c>
      <c r="U8365" s="58">
        <v>6.0420459812755052</v>
      </c>
      <c r="V8365" s="58">
        <v>14.611856840681572</v>
      </c>
      <c r="W8365" s="58">
        <v>0.77686244592948961</v>
      </c>
      <c r="X8365" s="58">
        <v>0.70274741468481539</v>
      </c>
      <c r="Y8365" s="58">
        <v>0.80279850440612832</v>
      </c>
      <c r="Z8365" s="58">
        <v>0.89668996166385706</v>
      </c>
    </row>
    <row r="8366" spans="19:26" x14ac:dyDescent="0.2">
      <c r="S8366" s="58">
        <v>3.7308025130822462</v>
      </c>
      <c r="T8366" s="58">
        <v>6.1151068431652496</v>
      </c>
      <c r="U8366" s="58">
        <v>4.5836150216856426</v>
      </c>
      <c r="V8366" s="58">
        <v>10.834573279304497</v>
      </c>
      <c r="W8366" s="58">
        <v>0.83959071839665012</v>
      </c>
      <c r="X8366" s="58">
        <v>0.61966272572628078</v>
      </c>
      <c r="Y8366" s="58">
        <v>0.82523601067515329</v>
      </c>
      <c r="Z8366" s="58">
        <v>0.92389581215944494</v>
      </c>
    </row>
    <row r="8367" spans="19:26" x14ac:dyDescent="0.2">
      <c r="S8367" s="58">
        <v>4.8102370804762069</v>
      </c>
      <c r="T8367" s="58">
        <v>8.8460005220155651</v>
      </c>
      <c r="U8367" s="58">
        <v>5.2794852784219461</v>
      </c>
      <c r="V8367" s="58">
        <v>8.7788469751054095</v>
      </c>
      <c r="W8367" s="58">
        <v>0.77010719686021156</v>
      </c>
      <c r="X8367" s="58">
        <v>0.69197981282011223</v>
      </c>
      <c r="Y8367" s="58">
        <v>0.88462635885472263</v>
      </c>
      <c r="Z8367" s="58">
        <v>0.93346427117075659</v>
      </c>
    </row>
    <row r="8368" spans="19:26" x14ac:dyDescent="0.2">
      <c r="S8368" s="58">
        <v>3.8317209484090249</v>
      </c>
      <c r="T8368" s="58">
        <v>6.2948394724469141</v>
      </c>
      <c r="U8368" s="58">
        <v>3.3531043582831566</v>
      </c>
      <c r="V8368" s="58">
        <v>5.6740893623527464</v>
      </c>
      <c r="W8368" s="58">
        <v>0.76134826004899514</v>
      </c>
      <c r="X8368" s="58">
        <v>0.7241686329537369</v>
      </c>
      <c r="Y8368" s="58">
        <v>0.79317068067025531</v>
      </c>
      <c r="Z8368" s="58">
        <v>0.9401046690755438</v>
      </c>
    </row>
    <row r="8369" spans="19:26" x14ac:dyDescent="0.2">
      <c r="S8369" s="58">
        <v>6.2790362360751706</v>
      </c>
      <c r="T8369" s="58">
        <v>16.936050892906032</v>
      </c>
      <c r="U8369" s="58">
        <v>5.9531908071533444</v>
      </c>
      <c r="V8369" s="58">
        <v>14.483676833372595</v>
      </c>
      <c r="W8369" s="58">
        <v>0.70647816803281083</v>
      </c>
      <c r="X8369" s="58">
        <v>0.75048081829498448</v>
      </c>
      <c r="Y8369" s="58">
        <v>0.79370449505599272</v>
      </c>
      <c r="Z8369" s="58">
        <v>0.90255483641198264</v>
      </c>
    </row>
    <row r="8370" spans="19:26" x14ac:dyDescent="0.2">
      <c r="S8370" s="58">
        <v>4.9336079462181308</v>
      </c>
      <c r="T8370" s="58">
        <v>10.202456006965477</v>
      </c>
      <c r="U8370" s="58">
        <v>5.5677877911994962</v>
      </c>
      <c r="V8370" s="58">
        <v>11.413031779489559</v>
      </c>
      <c r="W8370" s="58">
        <v>0.81610675706110902</v>
      </c>
      <c r="X8370" s="58">
        <v>0.64785251008243006</v>
      </c>
      <c r="Y8370" s="58">
        <v>0.84172836213365809</v>
      </c>
      <c r="Z8370" s="58">
        <v>0.90830913396111967</v>
      </c>
    </row>
    <row r="8371" spans="19:26" x14ac:dyDescent="0.2">
      <c r="S8371" s="58">
        <v>4.5426848653921494</v>
      </c>
      <c r="T8371" s="58">
        <v>8.4935256621136315</v>
      </c>
      <c r="U8371" s="58">
        <v>4.645560958213002</v>
      </c>
      <c r="V8371" s="58">
        <v>9.4822988943846696</v>
      </c>
      <c r="W8371" s="58">
        <v>0.79655591655271252</v>
      </c>
      <c r="X8371" s="58">
        <v>0.57494548350178487</v>
      </c>
      <c r="Y8371" s="58">
        <v>0.83748692579711814</v>
      </c>
      <c r="Z8371" s="58">
        <v>0.91116940467624052</v>
      </c>
    </row>
    <row r="8372" spans="19:26" x14ac:dyDescent="0.2">
      <c r="S8372" s="58">
        <v>5.9783611902076386</v>
      </c>
      <c r="T8372" s="58">
        <v>13.465798714255516</v>
      </c>
      <c r="U8372" s="58">
        <v>6.2160473691871392</v>
      </c>
      <c r="V8372" s="58">
        <v>12.679827653847399</v>
      </c>
      <c r="W8372" s="58">
        <v>0.67751402597931165</v>
      </c>
      <c r="X8372" s="58">
        <v>0.7138979583074212</v>
      </c>
      <c r="Y8372" s="58">
        <v>0.80950044701850576</v>
      </c>
      <c r="Z8372" s="58">
        <v>0.91654161590356709</v>
      </c>
    </row>
    <row r="8373" spans="19:26" x14ac:dyDescent="0.2">
      <c r="S8373" s="58">
        <v>5.121582552169369</v>
      </c>
      <c r="T8373" s="58">
        <v>9.7397804681529347</v>
      </c>
      <c r="U8373" s="58">
        <v>4.2434557073254515</v>
      </c>
      <c r="V8373" s="58">
        <v>7.9128509801042677</v>
      </c>
      <c r="W8373" s="58">
        <v>0.73261271375526216</v>
      </c>
      <c r="X8373" s="58">
        <v>0.67079225445928548</v>
      </c>
      <c r="Y8373" s="58">
        <v>0.86886192633272907</v>
      </c>
      <c r="Z8373" s="58">
        <v>0.92964505449754842</v>
      </c>
    </row>
    <row r="8374" spans="19:26" x14ac:dyDescent="0.2">
      <c r="S8374" s="58">
        <v>4.2326218337491701</v>
      </c>
      <c r="T8374" s="58">
        <v>7.3080559688530293</v>
      </c>
      <c r="U8374" s="58">
        <v>4.5063806643613038</v>
      </c>
      <c r="V8374" s="58">
        <v>10.051420562621322</v>
      </c>
      <c r="W8374" s="58">
        <v>0.74356230880561625</v>
      </c>
      <c r="X8374" s="58">
        <v>0.67790114935477286</v>
      </c>
      <c r="Y8374" s="58">
        <v>0.81076563583586769</v>
      </c>
      <c r="Z8374" s="58">
        <v>0.93327144041971366</v>
      </c>
    </row>
    <row r="8375" spans="19:26" x14ac:dyDescent="0.2">
      <c r="S8375" s="58">
        <v>5.0089068934366514</v>
      </c>
      <c r="T8375" s="58">
        <v>11.050179684159509</v>
      </c>
      <c r="U8375" s="58">
        <v>4.4889508566130338</v>
      </c>
      <c r="V8375" s="58">
        <v>10.346221871160823</v>
      </c>
      <c r="W8375" s="58">
        <v>0.80482373579115407</v>
      </c>
      <c r="X8375" s="58">
        <v>0.73019228502199929</v>
      </c>
      <c r="Y8375" s="58">
        <v>0.8013569761033833</v>
      </c>
      <c r="Z8375" s="58">
        <v>0.90629050028532343</v>
      </c>
    </row>
    <row r="8376" spans="19:26" x14ac:dyDescent="0.2">
      <c r="S8376" s="58">
        <v>4.0539912527944955</v>
      </c>
      <c r="T8376" s="58">
        <v>7.1038156128124674</v>
      </c>
      <c r="U8376" s="58">
        <v>3.7778461707036848</v>
      </c>
      <c r="V8376" s="58">
        <v>7.4977894165240881</v>
      </c>
      <c r="W8376" s="58">
        <v>0.86277058835097886</v>
      </c>
      <c r="X8376" s="58">
        <v>0.67223813977370561</v>
      </c>
      <c r="Y8376" s="58">
        <v>0.84239553288881119</v>
      </c>
      <c r="Z8376" s="58">
        <v>0.92158102545442588</v>
      </c>
    </row>
    <row r="8377" spans="19:26" x14ac:dyDescent="0.2">
      <c r="S8377" s="58">
        <v>7.2272666143485971</v>
      </c>
      <c r="T8377" s="58">
        <v>23.022002968412608</v>
      </c>
      <c r="U8377" s="58">
        <v>7.4387644225259857</v>
      </c>
      <c r="V8377" s="58">
        <v>22.7363915073112</v>
      </c>
      <c r="W8377" s="58">
        <v>0.73340097940010762</v>
      </c>
      <c r="X8377" s="58">
        <v>0.59314301664785185</v>
      </c>
      <c r="Y8377" s="58">
        <v>0.85886248344669847</v>
      </c>
      <c r="Z8377" s="58">
        <v>0.89031832788360787</v>
      </c>
    </row>
    <row r="8378" spans="19:26" x14ac:dyDescent="0.2">
      <c r="S8378" s="58">
        <v>3.6772012459159868</v>
      </c>
      <c r="T8378" s="58">
        <v>5.9022246439760178</v>
      </c>
      <c r="U8378" s="58">
        <v>3.7015517109725433</v>
      </c>
      <c r="V8378" s="58">
        <v>6.4470702128742712</v>
      </c>
      <c r="W8378" s="58">
        <v>0.83589854868718361</v>
      </c>
      <c r="X8378" s="58">
        <v>0.68953736886771988</v>
      </c>
      <c r="Y8378" s="58">
        <v>0.83843389977917648</v>
      </c>
      <c r="Z8378" s="58">
        <v>0.93778243418451268</v>
      </c>
    </row>
    <row r="8379" spans="19:26" x14ac:dyDescent="0.2">
      <c r="S8379" s="58">
        <v>5.1013163733833586</v>
      </c>
      <c r="T8379" s="58">
        <v>10.138939063452529</v>
      </c>
      <c r="U8379" s="58">
        <v>5.0980559275011839</v>
      </c>
      <c r="V8379" s="58">
        <v>11.393997853111239</v>
      </c>
      <c r="W8379" s="58">
        <v>0.75143908942306747</v>
      </c>
      <c r="X8379" s="58">
        <v>0.68851070084381305</v>
      </c>
      <c r="Y8379" s="58">
        <v>0.8472832949910637</v>
      </c>
      <c r="Z8379" s="58">
        <v>0.92161230770715696</v>
      </c>
    </row>
    <row r="8380" spans="19:26" x14ac:dyDescent="0.2">
      <c r="S8380" s="58">
        <v>4.5082558101106933</v>
      </c>
      <c r="T8380" s="58">
        <v>8.1861416683342298</v>
      </c>
      <c r="U8380" s="58">
        <v>4.3917388409899383</v>
      </c>
      <c r="V8380" s="58">
        <v>5.4681329461655634</v>
      </c>
      <c r="W8380" s="58">
        <v>0.79482394409066826</v>
      </c>
      <c r="X8380" s="58">
        <v>0.72656095283386268</v>
      </c>
      <c r="Y8380" s="58">
        <v>0.8588339131444731</v>
      </c>
      <c r="Z8380" s="58">
        <v>0.93235320056585025</v>
      </c>
    </row>
    <row r="8381" spans="19:26" x14ac:dyDescent="0.2">
      <c r="S8381" s="58">
        <v>3.5938187568439788</v>
      </c>
      <c r="T8381" s="58">
        <v>5.7278623653484662</v>
      </c>
      <c r="U8381" s="58">
        <v>3.1439482069046565</v>
      </c>
      <c r="V8381" s="58">
        <v>4.9054042769198309</v>
      </c>
      <c r="W8381" s="58">
        <v>0.82649938717309901</v>
      </c>
      <c r="X8381" s="58">
        <v>0.68454274993831621</v>
      </c>
      <c r="Y8381" s="58">
        <v>0.81696128611223906</v>
      </c>
      <c r="Z8381" s="58">
        <v>0.93552492042062285</v>
      </c>
    </row>
    <row r="8382" spans="19:26" x14ac:dyDescent="0.2">
      <c r="S8382" s="58">
        <v>3.7241342937205397</v>
      </c>
      <c r="T8382" s="58">
        <v>5.9506922695635129</v>
      </c>
      <c r="U8382" s="58">
        <v>4.6016901285303922</v>
      </c>
      <c r="V8382" s="58">
        <v>6.2014611106963624</v>
      </c>
      <c r="W8382" s="58">
        <v>0.81743956333147016</v>
      </c>
      <c r="X8382" s="58">
        <v>0.50453178235183405</v>
      </c>
      <c r="Y8382" s="58">
        <v>0.84625580720172655</v>
      </c>
      <c r="Z8382" s="58">
        <v>0.9182626447553367</v>
      </c>
    </row>
    <row r="8383" spans="19:26" x14ac:dyDescent="0.2">
      <c r="S8383" s="58">
        <v>3.7083340579648669</v>
      </c>
      <c r="T8383" s="58">
        <v>5.9279932993589579</v>
      </c>
      <c r="U8383" s="58">
        <v>3.8275206852815531</v>
      </c>
      <c r="V8383" s="58">
        <v>6.3156344764075367</v>
      </c>
      <c r="W8383" s="58">
        <v>0.8076347742959924</v>
      </c>
      <c r="X8383" s="58">
        <v>0.62016941133515213</v>
      </c>
      <c r="Y8383" s="58">
        <v>0.83325935403883478</v>
      </c>
      <c r="Z8383" s="58">
        <v>0.9324872300084972</v>
      </c>
    </row>
    <row r="8384" spans="19:26" x14ac:dyDescent="0.2">
      <c r="S8384" s="58">
        <v>4.0053124602628074</v>
      </c>
      <c r="T8384" s="58">
        <v>6.9567783376338248</v>
      </c>
      <c r="U8384" s="58">
        <v>3.451341506378621</v>
      </c>
      <c r="V8384" s="58">
        <v>4.9902199904345421</v>
      </c>
      <c r="W8384" s="58">
        <v>0.79005459104513931</v>
      </c>
      <c r="X8384" s="58">
        <v>0.73718228206655645</v>
      </c>
      <c r="Y8384" s="58">
        <v>0.79064375054134328</v>
      </c>
      <c r="Z8384" s="58">
        <v>0.92866841587852045</v>
      </c>
    </row>
    <row r="8385" spans="19:26" x14ac:dyDescent="0.2">
      <c r="S8385" s="58">
        <v>5.3779566397931848</v>
      </c>
      <c r="T8385" s="58">
        <v>11.585735049860189</v>
      </c>
      <c r="U8385" s="58">
        <v>5.4744880063979222</v>
      </c>
      <c r="V8385" s="58">
        <v>9.852756405364655</v>
      </c>
      <c r="W8385" s="58">
        <v>0.76408623809241905</v>
      </c>
      <c r="X8385" s="58">
        <v>0.66268166906469217</v>
      </c>
      <c r="Y8385" s="58">
        <v>0.84405751430071363</v>
      </c>
      <c r="Z8385" s="58">
        <v>0.91073901398906976</v>
      </c>
    </row>
    <row r="8386" spans="19:26" x14ac:dyDescent="0.2">
      <c r="S8386" s="58">
        <v>4.1336655071232267</v>
      </c>
      <c r="T8386" s="58">
        <v>6.8808547976885732</v>
      </c>
      <c r="U8386" s="58">
        <v>4.0379006577185494</v>
      </c>
      <c r="V8386" s="58">
        <v>7.116807744217291</v>
      </c>
      <c r="W8386" s="58">
        <v>0.74646954803890408</v>
      </c>
      <c r="X8386" s="58">
        <v>0.55679929601351064</v>
      </c>
      <c r="Y8386" s="58">
        <v>0.8343812836149791</v>
      </c>
      <c r="Z8386" s="58">
        <v>0.92651752619654337</v>
      </c>
    </row>
    <row r="8387" spans="19:26" x14ac:dyDescent="0.2">
      <c r="S8387" s="58">
        <v>3.2890922880720033</v>
      </c>
      <c r="T8387" s="58">
        <v>4.9138076407377165</v>
      </c>
      <c r="U8387" s="58">
        <v>3.0077899008744291</v>
      </c>
      <c r="V8387" s="58">
        <v>5.7429259667493673</v>
      </c>
      <c r="W8387" s="58">
        <v>0.7819862023463473</v>
      </c>
      <c r="X8387" s="58">
        <v>0.70946131464681506</v>
      </c>
      <c r="Y8387" s="58">
        <v>0.79626801435602035</v>
      </c>
      <c r="Z8387" s="58">
        <v>0.95344459898358347</v>
      </c>
    </row>
    <row r="8388" spans="19:26" x14ac:dyDescent="0.2">
      <c r="S8388" s="58">
        <v>4.2814468330501292</v>
      </c>
      <c r="T8388" s="58">
        <v>7.6063829944004056</v>
      </c>
      <c r="U8388" s="58">
        <v>4.356971953073101</v>
      </c>
      <c r="V8388" s="58">
        <v>7.5033145905000733</v>
      </c>
      <c r="W8388" s="58">
        <v>0.79069874625696601</v>
      </c>
      <c r="X8388" s="58">
        <v>0.6985612432521261</v>
      </c>
      <c r="Y8388" s="58">
        <v>0.82929221064380576</v>
      </c>
      <c r="Z8388" s="58">
        <v>0.92836900107465314</v>
      </c>
    </row>
    <row r="8389" spans="19:26" x14ac:dyDescent="0.2">
      <c r="S8389" s="58">
        <v>5.587553538783955</v>
      </c>
      <c r="T8389" s="58">
        <v>14.560384067390157</v>
      </c>
      <c r="U8389" s="58">
        <v>5.9805547613331962</v>
      </c>
      <c r="V8389" s="58">
        <v>12.933770589068711</v>
      </c>
      <c r="W8389" s="58">
        <v>0.84052931570978562</v>
      </c>
      <c r="X8389" s="58">
        <v>0.73237549522747258</v>
      </c>
      <c r="Y8389" s="58">
        <v>0.82649811933396844</v>
      </c>
      <c r="Z8389" s="58">
        <v>0.89751717059227976</v>
      </c>
    </row>
    <row r="8390" spans="19:26" x14ac:dyDescent="0.2">
      <c r="S8390" s="58">
        <v>4.8703341305098187</v>
      </c>
      <c r="T8390" s="58">
        <v>9.8455756374660499</v>
      </c>
      <c r="U8390" s="58">
        <v>5.4473341847305736</v>
      </c>
      <c r="V8390" s="58">
        <v>8.2246934512381262</v>
      </c>
      <c r="W8390" s="58">
        <v>0.78005466017319736</v>
      </c>
      <c r="X8390" s="58">
        <v>0.69140377475762116</v>
      </c>
      <c r="Y8390" s="58">
        <v>0.81966365767666749</v>
      </c>
      <c r="Z8390" s="58">
        <v>0.9141267242203075</v>
      </c>
    </row>
    <row r="8391" spans="19:26" x14ac:dyDescent="0.2">
      <c r="S8391" s="58">
        <v>5.3737630444392011</v>
      </c>
      <c r="T8391" s="58">
        <v>11.976527555430229</v>
      </c>
      <c r="U8391" s="58">
        <v>5.0664919069887953</v>
      </c>
      <c r="V8391" s="58">
        <v>11.429000391845511</v>
      </c>
      <c r="W8391" s="58">
        <v>0.79654188162264705</v>
      </c>
      <c r="X8391" s="58">
        <v>0.74066551302284056</v>
      </c>
      <c r="Y8391" s="58">
        <v>0.84894191645496009</v>
      </c>
      <c r="Z8391" s="58">
        <v>0.91172998616675183</v>
      </c>
    </row>
    <row r="8392" spans="19:26" x14ac:dyDescent="0.2">
      <c r="S8392" s="58">
        <v>2.9223294444951553</v>
      </c>
      <c r="T8392" s="58">
        <v>4.1349441512104299</v>
      </c>
      <c r="U8392" s="58">
        <v>2.4571197901565935</v>
      </c>
      <c r="V8392" s="58">
        <v>4.1373756216010023</v>
      </c>
      <c r="W8392" s="58">
        <v>0.81353087560387793</v>
      </c>
      <c r="X8392" s="58">
        <v>0.63856633260981688</v>
      </c>
      <c r="Y8392" s="58">
        <v>0.78949116758271165</v>
      </c>
      <c r="Z8392" s="58">
        <v>0.94726955337903063</v>
      </c>
    </row>
    <row r="8393" spans="19:26" x14ac:dyDescent="0.2">
      <c r="S8393" s="58">
        <v>5.1045115812709341</v>
      </c>
      <c r="T8393" s="58">
        <v>10.133104056510108</v>
      </c>
      <c r="U8393" s="58">
        <v>4.7850411667469945</v>
      </c>
      <c r="V8393" s="58">
        <v>8.3985205971735422</v>
      </c>
      <c r="W8393" s="58">
        <v>0.74978188705263848</v>
      </c>
      <c r="X8393" s="58">
        <v>0.73542208737109482</v>
      </c>
      <c r="Y8393" s="58">
        <v>0.84718487030726786</v>
      </c>
      <c r="Z8393" s="58">
        <v>0.92634661319765776</v>
      </c>
    </row>
    <row r="8394" spans="19:26" x14ac:dyDescent="0.2">
      <c r="S8394" s="58">
        <v>4.5576362546047369</v>
      </c>
      <c r="T8394" s="58">
        <v>8.6710174994956741</v>
      </c>
      <c r="U8394" s="58">
        <v>4.5669341444954856</v>
      </c>
      <c r="V8394" s="58">
        <v>7.9423571786822738</v>
      </c>
      <c r="W8394" s="58">
        <v>0.8752337511155075</v>
      </c>
      <c r="X8394" s="58">
        <v>0.81135458426593565</v>
      </c>
      <c r="Y8394" s="58">
        <v>0.88441487993059609</v>
      </c>
      <c r="Z8394" s="58">
        <v>0.92924227414916982</v>
      </c>
    </row>
    <row r="8395" spans="19:26" x14ac:dyDescent="0.2">
      <c r="S8395" s="58">
        <v>4.4411799425325809</v>
      </c>
      <c r="T8395" s="58">
        <v>7.6924926092908423</v>
      </c>
      <c r="U8395" s="58">
        <v>3.5883484062868258</v>
      </c>
      <c r="V8395" s="58">
        <v>5.9135656561553489</v>
      </c>
      <c r="W8395" s="58">
        <v>0.7458352759831901</v>
      </c>
      <c r="X8395" s="58">
        <v>0.74648348244954932</v>
      </c>
      <c r="Y8395" s="58">
        <v>0.85207960255561621</v>
      </c>
      <c r="Z8395" s="58">
        <v>0.94817374900972218</v>
      </c>
    </row>
    <row r="8396" spans="19:26" x14ac:dyDescent="0.2">
      <c r="S8396" s="58">
        <v>4.115184727131985</v>
      </c>
      <c r="T8396" s="58">
        <v>7.1775978846377511</v>
      </c>
      <c r="U8396" s="58">
        <v>4.4227878815751813</v>
      </c>
      <c r="V8396" s="58">
        <v>6.221347438762292</v>
      </c>
      <c r="W8396" s="58">
        <v>0.79550292995217409</v>
      </c>
      <c r="X8396" s="58">
        <v>0.70761294274904052</v>
      </c>
      <c r="Y8396" s="58">
        <v>0.81545012514998239</v>
      </c>
      <c r="Z8396" s="58">
        <v>0.92885935875114922</v>
      </c>
    </row>
    <row r="8397" spans="19:26" x14ac:dyDescent="0.2">
      <c r="S8397" s="58">
        <v>7.3576165547271701</v>
      </c>
      <c r="T8397" s="58">
        <v>27.963689423621393</v>
      </c>
      <c r="U8397" s="58">
        <v>7.3781271079188286</v>
      </c>
      <c r="V8397" s="58">
        <v>30.763782142463569</v>
      </c>
      <c r="W8397" s="58">
        <v>0.76547931017506055</v>
      </c>
      <c r="X8397" s="58">
        <v>0.72312658762364357</v>
      </c>
      <c r="Y8397" s="58">
        <v>0.85257985776845269</v>
      </c>
      <c r="Z8397" s="58">
        <v>0.88882869390752639</v>
      </c>
    </row>
    <row r="8398" spans="19:26" x14ac:dyDescent="0.2">
      <c r="S8398" s="58">
        <v>5.1230367868385915</v>
      </c>
      <c r="T8398" s="58">
        <v>11.611931755114838</v>
      </c>
      <c r="U8398" s="58">
        <v>5.7010745661948414</v>
      </c>
      <c r="V8398" s="58">
        <v>14.694044318484508</v>
      </c>
      <c r="W8398" s="58">
        <v>0.8434178488584485</v>
      </c>
      <c r="X8398" s="58">
        <v>0.68660852791278393</v>
      </c>
      <c r="Y8398" s="58">
        <v>0.83038614871079341</v>
      </c>
      <c r="Z8398" s="58">
        <v>0.90223985805438101</v>
      </c>
    </row>
    <row r="8399" spans="19:26" x14ac:dyDescent="0.2">
      <c r="S8399" s="58">
        <v>4.5796054759259777</v>
      </c>
      <c r="T8399" s="58">
        <v>8.3777870128722078</v>
      </c>
      <c r="U8399" s="58">
        <v>4.1261203881490145</v>
      </c>
      <c r="V8399" s="58">
        <v>6.2959182813688033</v>
      </c>
      <c r="W8399" s="58">
        <v>0.76367782432762865</v>
      </c>
      <c r="X8399" s="58">
        <v>0.69726779569588948</v>
      </c>
      <c r="Y8399" s="58">
        <v>0.83847347340099665</v>
      </c>
      <c r="Z8399" s="58">
        <v>0.92928943585373025</v>
      </c>
    </row>
    <row r="8400" spans="19:26" x14ac:dyDescent="0.2">
      <c r="S8400" s="58">
        <v>3.6275445203465315</v>
      </c>
      <c r="T8400" s="58">
        <v>5.4915087657848076</v>
      </c>
      <c r="U8400" s="58">
        <v>3.9257040234018294</v>
      </c>
      <c r="V8400" s="58">
        <v>4.8013438611350603</v>
      </c>
      <c r="W8400" s="58">
        <v>0.73014404574892589</v>
      </c>
      <c r="X8400" s="58">
        <v>0.56650272865811802</v>
      </c>
      <c r="Y8400" s="58">
        <v>0.83181148344578948</v>
      </c>
      <c r="Z8400" s="58">
        <v>0.94615607168031168</v>
      </c>
    </row>
    <row r="8401" spans="19:26" x14ac:dyDescent="0.2">
      <c r="S8401" s="58">
        <v>3.7322776613413065</v>
      </c>
      <c r="T8401" s="58">
        <v>6.0798546842545349</v>
      </c>
      <c r="U8401" s="58">
        <v>3.6718682478212732</v>
      </c>
      <c r="V8401" s="58">
        <v>6.8530780409210328</v>
      </c>
      <c r="W8401" s="58">
        <v>0.83921659689298966</v>
      </c>
      <c r="X8401" s="58">
        <v>0.67180365059026492</v>
      </c>
      <c r="Y8401" s="58">
        <v>0.83467787532490456</v>
      </c>
      <c r="Z8401" s="58">
        <v>0.93227311742388785</v>
      </c>
    </row>
    <row r="8402" spans="19:26" x14ac:dyDescent="0.2">
      <c r="S8402" s="58">
        <v>3.4787890679450761</v>
      </c>
      <c r="T8402" s="58">
        <v>5.4533578824599971</v>
      </c>
      <c r="U8402" s="58">
        <v>3.3887158333859095</v>
      </c>
      <c r="V8402" s="58">
        <v>5.4583204502722076</v>
      </c>
      <c r="W8402" s="58">
        <v>0.78913221904457398</v>
      </c>
      <c r="X8402" s="58">
        <v>0.59769517490925894</v>
      </c>
      <c r="Y8402" s="58">
        <v>0.78225477492493201</v>
      </c>
      <c r="Z8402" s="58">
        <v>0.92568069436498113</v>
      </c>
    </row>
    <row r="8403" spans="19:26" x14ac:dyDescent="0.2">
      <c r="S8403" s="58">
        <v>4.0877194037178537</v>
      </c>
      <c r="T8403" s="58">
        <v>7.1626420803366786</v>
      </c>
      <c r="U8403" s="58">
        <v>4.0285074881390521</v>
      </c>
      <c r="V8403" s="58">
        <v>8.5096912078102775</v>
      </c>
      <c r="W8403" s="58">
        <v>0.86256227770398941</v>
      </c>
      <c r="X8403" s="58">
        <v>0.66899861982619313</v>
      </c>
      <c r="Y8403" s="58">
        <v>0.85158275126686234</v>
      </c>
      <c r="Z8403" s="58">
        <v>0.92251821337367668</v>
      </c>
    </row>
    <row r="8404" spans="19:26" x14ac:dyDescent="0.2">
      <c r="S8404" s="58">
        <v>4.7344961223888573</v>
      </c>
      <c r="T8404" s="58">
        <v>7.8369723143432868</v>
      </c>
      <c r="U8404" s="58">
        <v>4.6551597643073617</v>
      </c>
      <c r="V8404" s="58">
        <v>9.1705126117503735</v>
      </c>
      <c r="W8404" s="58">
        <v>0.67623549436162522</v>
      </c>
      <c r="X8404" s="58">
        <v>0.53323653095348178</v>
      </c>
      <c r="Y8404" s="58">
        <v>0.88045660378460266</v>
      </c>
      <c r="Z8404" s="58">
        <v>0.94140899807398948</v>
      </c>
    </row>
    <row r="8405" spans="19:26" x14ac:dyDescent="0.2">
      <c r="S8405" s="58">
        <v>5.5214028219013418</v>
      </c>
      <c r="T8405" s="58">
        <v>14.167329952608375</v>
      </c>
      <c r="U8405" s="58">
        <v>5.1674188610886276</v>
      </c>
      <c r="V8405" s="58">
        <v>17.708049837831147</v>
      </c>
      <c r="W8405" s="58">
        <v>0.85334357088235324</v>
      </c>
      <c r="X8405" s="58">
        <v>0.67027535862361698</v>
      </c>
      <c r="Y8405" s="58">
        <v>0.83255527901138549</v>
      </c>
      <c r="Z8405" s="58">
        <v>0.89504079333668118</v>
      </c>
    </row>
    <row r="8406" spans="19:26" x14ac:dyDescent="0.2">
      <c r="S8406" s="58">
        <v>4.5541874683819827</v>
      </c>
      <c r="T8406" s="58">
        <v>9.4071774713970182</v>
      </c>
      <c r="U8406" s="58">
        <v>4.3887616922316735</v>
      </c>
      <c r="V8406" s="58">
        <v>9.5290231623350792</v>
      </c>
      <c r="W8406" s="58">
        <v>0.8742831904682129</v>
      </c>
      <c r="X8406" s="58">
        <v>0.70363335774710578</v>
      </c>
      <c r="Y8406" s="58">
        <v>0.80518139870664063</v>
      </c>
      <c r="Z8406" s="58">
        <v>0.90464207837748667</v>
      </c>
    </row>
    <row r="8407" spans="19:26" x14ac:dyDescent="0.2">
      <c r="S8407" s="58">
        <v>4.1933805936504935</v>
      </c>
      <c r="T8407" s="58">
        <v>7.2892339516147118</v>
      </c>
      <c r="U8407" s="58">
        <v>4.4428669532207934</v>
      </c>
      <c r="V8407" s="58">
        <v>7.0127136584591492</v>
      </c>
      <c r="W8407" s="58">
        <v>0.79716505078762923</v>
      </c>
      <c r="X8407" s="58">
        <v>0.6225379375154918</v>
      </c>
      <c r="Y8407" s="58">
        <v>0.83906294410333571</v>
      </c>
      <c r="Z8407" s="58">
        <v>0.92356141308321082</v>
      </c>
    </row>
    <row r="8408" spans="19:26" x14ac:dyDescent="0.2">
      <c r="S8408" s="58">
        <v>4.6093658828142541</v>
      </c>
      <c r="T8408" s="58">
        <v>8.3238089358828073</v>
      </c>
      <c r="U8408" s="58">
        <v>5.1317344474322724</v>
      </c>
      <c r="V8408" s="58">
        <v>11.228176176494035</v>
      </c>
      <c r="W8408" s="58">
        <v>0.71928118278153752</v>
      </c>
      <c r="X8408" s="58">
        <v>0.7078500464901184</v>
      </c>
      <c r="Y8408" s="58">
        <v>0.81542648046023192</v>
      </c>
      <c r="Z8408" s="58">
        <v>0.93496180297089826</v>
      </c>
    </row>
    <row r="8409" spans="19:26" x14ac:dyDescent="0.2">
      <c r="S8409" s="58">
        <v>5.1332540848066568</v>
      </c>
      <c r="T8409" s="58">
        <v>10.314117649381046</v>
      </c>
      <c r="U8409" s="58">
        <v>5.402786999575194</v>
      </c>
      <c r="V8409" s="58">
        <v>9.1098627258058684</v>
      </c>
      <c r="W8409" s="58">
        <v>0.79141116626884911</v>
      </c>
      <c r="X8409" s="58">
        <v>0.71493029736062397</v>
      </c>
      <c r="Y8409" s="58">
        <v>0.88163231203587411</v>
      </c>
      <c r="Z8409" s="58">
        <v>0.92254878781792526</v>
      </c>
    </row>
    <row r="8410" spans="19:26" x14ac:dyDescent="0.2">
      <c r="S8410" s="58">
        <v>5.5252255631918512</v>
      </c>
      <c r="T8410" s="58">
        <v>12.722264689480635</v>
      </c>
      <c r="U8410" s="58">
        <v>6.0867263986804163</v>
      </c>
      <c r="V8410" s="58">
        <v>13.555228589728886</v>
      </c>
      <c r="W8410" s="58">
        <v>0.78737640042372559</v>
      </c>
      <c r="X8410" s="58">
        <v>0.60522395070239876</v>
      </c>
      <c r="Y8410" s="58">
        <v>0.84451548864707937</v>
      </c>
      <c r="Z8410" s="58">
        <v>0.90068864492400602</v>
      </c>
    </row>
    <row r="8411" spans="19:26" x14ac:dyDescent="0.2">
      <c r="S8411" s="58">
        <v>4.0156796408653488</v>
      </c>
      <c r="T8411" s="58">
        <v>7.0204523547392821</v>
      </c>
      <c r="U8411" s="58">
        <v>4.3613753701478721</v>
      </c>
      <c r="V8411" s="58">
        <v>9.5968905722434332</v>
      </c>
      <c r="W8411" s="58">
        <v>0.85475781761858705</v>
      </c>
      <c r="X8411" s="58">
        <v>0.61558442780130163</v>
      </c>
      <c r="Y8411" s="58">
        <v>0.82940862209306843</v>
      </c>
      <c r="Z8411" s="58">
        <v>0.91539398406725114</v>
      </c>
    </row>
    <row r="8412" spans="19:26" x14ac:dyDescent="0.2">
      <c r="S8412" s="58">
        <v>5.4152096655133617</v>
      </c>
      <c r="T8412" s="58">
        <v>11.757557892092583</v>
      </c>
      <c r="U8412" s="58">
        <v>5.2456603039397374</v>
      </c>
      <c r="V8412" s="58">
        <v>13.07334778536057</v>
      </c>
      <c r="W8412" s="58">
        <v>0.75558588510199498</v>
      </c>
      <c r="X8412" s="58">
        <v>0.73538047734352741</v>
      </c>
      <c r="Y8412" s="58">
        <v>0.83684002981877081</v>
      </c>
      <c r="Z8412" s="58">
        <v>0.91581031143189551</v>
      </c>
    </row>
    <row r="8413" spans="19:26" x14ac:dyDescent="0.2">
      <c r="S8413" s="58">
        <v>4.5608525397875761</v>
      </c>
      <c r="T8413" s="58">
        <v>8.2368580791826709</v>
      </c>
      <c r="U8413" s="58">
        <v>5.4221844470035299</v>
      </c>
      <c r="V8413" s="58">
        <v>9.9453480430664669</v>
      </c>
      <c r="W8413" s="58">
        <v>0.80922782937677551</v>
      </c>
      <c r="X8413" s="58">
        <v>0.66942358550923453</v>
      </c>
      <c r="Y8413" s="58">
        <v>0.88959245139833731</v>
      </c>
      <c r="Z8413" s="58">
        <v>0.92921754714051952</v>
      </c>
    </row>
    <row r="8414" spans="19:26" x14ac:dyDescent="0.2">
      <c r="S8414" s="58">
        <v>5.3432022756931161</v>
      </c>
      <c r="T8414" s="58">
        <v>11.328695413147724</v>
      </c>
      <c r="U8414" s="58">
        <v>4.88391716858556</v>
      </c>
      <c r="V8414" s="58">
        <v>11.982587614692257</v>
      </c>
      <c r="W8414" s="58">
        <v>0.76456697747117186</v>
      </c>
      <c r="X8414" s="58">
        <v>0.68396329486669916</v>
      </c>
      <c r="Y8414" s="58">
        <v>0.85007875058555826</v>
      </c>
      <c r="Z8414" s="58">
        <v>0.9142367178436992</v>
      </c>
    </row>
    <row r="8415" spans="19:26" x14ac:dyDescent="0.2">
      <c r="S8415" s="58">
        <v>3.7046592372189671</v>
      </c>
      <c r="T8415" s="58">
        <v>6.1793616427018998</v>
      </c>
      <c r="U8415" s="58">
        <v>3.2613139409655334</v>
      </c>
      <c r="V8415" s="58">
        <v>5.7837192542982345</v>
      </c>
      <c r="W8415" s="58">
        <v>0.8507322253421048</v>
      </c>
      <c r="X8415" s="58">
        <v>0.6011226302248478</v>
      </c>
      <c r="Y8415" s="58">
        <v>0.79997665595628142</v>
      </c>
      <c r="Z8415" s="58">
        <v>0.91510451918594493</v>
      </c>
    </row>
    <row r="8416" spans="19:26" x14ac:dyDescent="0.2">
      <c r="S8416" s="58">
        <v>5.3862854782124288</v>
      </c>
      <c r="T8416" s="58">
        <v>10.956506486071635</v>
      </c>
      <c r="U8416" s="58">
        <v>6.4790564259222103</v>
      </c>
      <c r="V8416" s="58">
        <v>14.128777247076423</v>
      </c>
      <c r="W8416" s="58">
        <v>0.73454207241959557</v>
      </c>
      <c r="X8416" s="58">
        <v>0.77496097133806585</v>
      </c>
      <c r="Y8416" s="58">
        <v>0.85743287180242911</v>
      </c>
      <c r="Z8416" s="58">
        <v>0.93055314151754143</v>
      </c>
    </row>
    <row r="8417" spans="19:26" x14ac:dyDescent="0.2">
      <c r="S8417" s="58">
        <v>3.5346398019105143</v>
      </c>
      <c r="T8417" s="58">
        <v>5.5036634443959693</v>
      </c>
      <c r="U8417" s="58">
        <v>3.4855984911488527</v>
      </c>
      <c r="V8417" s="58">
        <v>6.2159932776428795</v>
      </c>
      <c r="W8417" s="58">
        <v>0.79460903901486646</v>
      </c>
      <c r="X8417" s="58">
        <v>0.59952706784356358</v>
      </c>
      <c r="Y8417" s="58">
        <v>0.81310117335990728</v>
      </c>
      <c r="Z8417" s="58">
        <v>0.93201602523897042</v>
      </c>
    </row>
    <row r="8418" spans="19:26" x14ac:dyDescent="0.2">
      <c r="S8418" s="58">
        <v>4.0563139809702591</v>
      </c>
      <c r="T8418" s="58">
        <v>7.1750929023984593</v>
      </c>
      <c r="U8418" s="58">
        <v>4.0658139650172744</v>
      </c>
      <c r="V8418" s="58">
        <v>9.2308293728423951</v>
      </c>
      <c r="W8418" s="58">
        <v>0.78394011211626669</v>
      </c>
      <c r="X8418" s="58">
        <v>0.74450442317672438</v>
      </c>
      <c r="Y8418" s="58">
        <v>0.77917048792940435</v>
      </c>
      <c r="Z8418" s="58">
        <v>0.92571308285193221</v>
      </c>
    </row>
    <row r="8419" spans="19:26" x14ac:dyDescent="0.2">
      <c r="S8419" s="58">
        <v>3.8957899886236205</v>
      </c>
      <c r="T8419" s="58">
        <v>6.4430167613079012</v>
      </c>
      <c r="U8419" s="58">
        <v>4.0210371309544293</v>
      </c>
      <c r="V8419" s="58">
        <v>7.4012009262035177</v>
      </c>
      <c r="W8419" s="58">
        <v>0.7865686580300687</v>
      </c>
      <c r="X8419" s="58">
        <v>0.65417703313380993</v>
      </c>
      <c r="Y8419" s="58">
        <v>0.81981317145274646</v>
      </c>
      <c r="Z8419" s="58">
        <v>0.93211962066006615</v>
      </c>
    </row>
    <row r="8420" spans="19:26" x14ac:dyDescent="0.2">
      <c r="S8420" s="58">
        <v>4.1338572638732209</v>
      </c>
      <c r="T8420" s="58">
        <v>6.9167294741416567</v>
      </c>
      <c r="U8420" s="58">
        <v>3.95502660902102</v>
      </c>
      <c r="V8420" s="58">
        <v>6.533238545992341</v>
      </c>
      <c r="W8420" s="58">
        <v>0.76381613232145162</v>
      </c>
      <c r="X8420" s="58">
        <v>0.61717401298422236</v>
      </c>
      <c r="Y8420" s="58">
        <v>0.84377120771001957</v>
      </c>
      <c r="Z8420" s="58">
        <v>0.93283340312867158</v>
      </c>
    </row>
    <row r="8421" spans="19:26" x14ac:dyDescent="0.2">
      <c r="S8421" s="58">
        <v>3.5343439223352875</v>
      </c>
      <c r="T8421" s="58">
        <v>5.521595080867395</v>
      </c>
      <c r="U8421" s="58">
        <v>3.7667371929026383</v>
      </c>
      <c r="V8421" s="58">
        <v>5.7076852210337883</v>
      </c>
      <c r="W8421" s="58">
        <v>0.79983279184155709</v>
      </c>
      <c r="X8421" s="58">
        <v>0.61383951806119907</v>
      </c>
      <c r="Y8421" s="58">
        <v>0.81146951561277181</v>
      </c>
      <c r="Z8421" s="58">
        <v>0.93237243189665175</v>
      </c>
    </row>
    <row r="8422" spans="19:26" x14ac:dyDescent="0.2">
      <c r="S8422" s="58">
        <v>4.2810542794437794</v>
      </c>
      <c r="T8422" s="58">
        <v>7.0056500575236536</v>
      </c>
      <c r="U8422" s="58">
        <v>4.2711120140885415</v>
      </c>
      <c r="V8422" s="58">
        <v>7.2618501869459147</v>
      </c>
      <c r="W8422" s="58">
        <v>0.7099456591706147</v>
      </c>
      <c r="X8422" s="58">
        <v>0.6249840274106454</v>
      </c>
      <c r="Y8422" s="58">
        <v>0.85065662473162995</v>
      </c>
      <c r="Z8422" s="58">
        <v>0.94785066096599824</v>
      </c>
    </row>
    <row r="8423" spans="19:26" x14ac:dyDescent="0.2">
      <c r="S8423" s="58">
        <v>3.3542149095413767</v>
      </c>
      <c r="T8423" s="58">
        <v>5.0496624674503421</v>
      </c>
      <c r="U8423" s="58">
        <v>2.9022208890481993</v>
      </c>
      <c r="V8423" s="58">
        <v>4.9570847731649375</v>
      </c>
      <c r="W8423" s="58">
        <v>0.80803384799903255</v>
      </c>
      <c r="X8423" s="58">
        <v>0.72394019501011653</v>
      </c>
      <c r="Y8423" s="58">
        <v>0.82321473433087711</v>
      </c>
      <c r="Z8423" s="58">
        <v>0.95591582666501995</v>
      </c>
    </row>
    <row r="8424" spans="19:26" x14ac:dyDescent="0.2">
      <c r="S8424" s="58">
        <v>5.4513305994966323</v>
      </c>
      <c r="T8424" s="58">
        <v>10.756382155377571</v>
      </c>
      <c r="U8424" s="58">
        <v>4.8905501140462935</v>
      </c>
      <c r="V8424" s="58">
        <v>11.230833661812204</v>
      </c>
      <c r="W8424" s="58">
        <v>0.72695822355304052</v>
      </c>
      <c r="X8424" s="58">
        <v>0.75614760089645627</v>
      </c>
      <c r="Y8424" s="58">
        <v>0.88316977885209058</v>
      </c>
      <c r="Z8424" s="58">
        <v>0.93680679673190193</v>
      </c>
    </row>
    <row r="8425" spans="19:26" x14ac:dyDescent="0.2">
      <c r="S8425" s="58">
        <v>4.8514438265382216</v>
      </c>
      <c r="T8425" s="58">
        <v>8.7572852857661374</v>
      </c>
      <c r="U8425" s="58">
        <v>4.8137062498718342</v>
      </c>
      <c r="V8425" s="58">
        <v>7.376625695354341</v>
      </c>
      <c r="W8425" s="58">
        <v>0.75504302049280558</v>
      </c>
      <c r="X8425" s="58">
        <v>0.61365148300187355</v>
      </c>
      <c r="Y8425" s="58">
        <v>0.89716904902866068</v>
      </c>
      <c r="Z8425" s="58">
        <v>0.92999456803217573</v>
      </c>
    </row>
    <row r="8426" spans="19:26" x14ac:dyDescent="0.2">
      <c r="S8426" s="58">
        <v>4.2366695761789659</v>
      </c>
      <c r="T8426" s="58">
        <v>7.5902019224489239</v>
      </c>
      <c r="U8426" s="58">
        <v>3.3816167764876162</v>
      </c>
      <c r="V8426" s="58">
        <v>5.406578755508658</v>
      </c>
      <c r="W8426" s="58">
        <v>0.78782057758851209</v>
      </c>
      <c r="X8426" s="58">
        <v>0.62809015516797473</v>
      </c>
      <c r="Y8426" s="58">
        <v>0.80840623284923407</v>
      </c>
      <c r="Z8426" s="58">
        <v>0.91757653036803444</v>
      </c>
    </row>
    <row r="8427" spans="19:26" x14ac:dyDescent="0.2">
      <c r="S8427" s="58">
        <v>5.4875294966043944</v>
      </c>
      <c r="T8427" s="58">
        <v>11.595353128489625</v>
      </c>
      <c r="U8427" s="58">
        <v>6.5120770297659565</v>
      </c>
      <c r="V8427" s="58">
        <v>14.482861442554603</v>
      </c>
      <c r="W8427" s="58">
        <v>0.74669930234462545</v>
      </c>
      <c r="X8427" s="58">
        <v>0.74298716946224497</v>
      </c>
      <c r="Y8427" s="58">
        <v>0.85743999028948636</v>
      </c>
      <c r="Z8427" s="58">
        <v>0.92207228967335031</v>
      </c>
    </row>
    <row r="8428" spans="19:26" x14ac:dyDescent="0.2">
      <c r="S8428" s="58">
        <v>4.0719977543293648</v>
      </c>
      <c r="T8428" s="58">
        <v>6.8943039459835358</v>
      </c>
      <c r="U8428" s="58">
        <v>4.0944962710576052</v>
      </c>
      <c r="V8428" s="58">
        <v>5.9827958355869164</v>
      </c>
      <c r="W8428" s="58">
        <v>0.75939291919721352</v>
      </c>
      <c r="X8428" s="58">
        <v>0.60125925310237627</v>
      </c>
      <c r="Y8428" s="58">
        <v>0.81139197043104483</v>
      </c>
      <c r="Z8428" s="58">
        <v>0.92479320095791584</v>
      </c>
    </row>
    <row r="8429" spans="19:26" x14ac:dyDescent="0.2">
      <c r="S8429" s="58">
        <v>4.3613186278925822</v>
      </c>
      <c r="T8429" s="58">
        <v>7.7364763923728859</v>
      </c>
      <c r="U8429" s="58">
        <v>4.4293296755264242</v>
      </c>
      <c r="V8429" s="58">
        <v>8.3833157065855399</v>
      </c>
      <c r="W8429" s="58">
        <v>0.74433883463571671</v>
      </c>
      <c r="X8429" s="58">
        <v>0.6478160699371206</v>
      </c>
      <c r="Y8429" s="58">
        <v>0.80944124448143651</v>
      </c>
      <c r="Z8429" s="58">
        <v>0.92594754746557661</v>
      </c>
    </row>
    <row r="8430" spans="19:26" x14ac:dyDescent="0.2">
      <c r="S8430" s="58">
        <v>4.8797232824045036</v>
      </c>
      <c r="T8430" s="58">
        <v>9.0263332091887349</v>
      </c>
      <c r="U8430" s="58">
        <v>4.4743658004192914</v>
      </c>
      <c r="V8430" s="58">
        <v>9.8228798593001265</v>
      </c>
      <c r="W8430" s="58">
        <v>0.75778321266621718</v>
      </c>
      <c r="X8430" s="58">
        <v>0.64074236718017386</v>
      </c>
      <c r="Y8430" s="58">
        <v>0.87935600610566234</v>
      </c>
      <c r="Z8430" s="58">
        <v>0.92773017833375226</v>
      </c>
    </row>
    <row r="8431" spans="19:26" x14ac:dyDescent="0.2">
      <c r="S8431" s="58">
        <v>4.4077824481750207</v>
      </c>
      <c r="T8431" s="58">
        <v>7.9904122698004549</v>
      </c>
      <c r="U8431" s="58">
        <v>4.8035964521959107</v>
      </c>
      <c r="V8431" s="58">
        <v>8.0671674542302565</v>
      </c>
      <c r="W8431" s="58">
        <v>0.75123673310747474</v>
      </c>
      <c r="X8431" s="58">
        <v>0.67584751591287517</v>
      </c>
      <c r="Y8431" s="58">
        <v>0.80343251002391591</v>
      </c>
      <c r="Z8431" s="58">
        <v>0.92448057729177557</v>
      </c>
    </row>
    <row r="8432" spans="19:26" x14ac:dyDescent="0.2">
      <c r="S8432" s="58">
        <v>3.0550350150738921</v>
      </c>
      <c r="T8432" s="58">
        <v>4.2531737411859138</v>
      </c>
      <c r="U8432" s="58">
        <v>3.076269809244959</v>
      </c>
      <c r="V8432" s="58">
        <v>3.7668001292486459</v>
      </c>
      <c r="W8432" s="58">
        <v>0.73422726829750296</v>
      </c>
      <c r="X8432" s="58">
        <v>0.52636670310555989</v>
      </c>
      <c r="Y8432" s="58">
        <v>0.82088754916297535</v>
      </c>
      <c r="Z8432" s="58">
        <v>0.95462839576010328</v>
      </c>
    </row>
    <row r="8433" spans="19:26" x14ac:dyDescent="0.2">
      <c r="S8433" s="58">
        <v>3.9664822943102962</v>
      </c>
      <c r="T8433" s="58">
        <v>6.559333410779332</v>
      </c>
      <c r="U8433" s="58">
        <v>4.2617658215936318</v>
      </c>
      <c r="V8433" s="58">
        <v>6.5682484184645888</v>
      </c>
      <c r="W8433" s="58">
        <v>0.81110280558159586</v>
      </c>
      <c r="X8433" s="58">
        <v>0.74616790323808024</v>
      </c>
      <c r="Y8433" s="58">
        <v>0.85834993294189421</v>
      </c>
      <c r="Z8433" s="58">
        <v>0.94687414361169964</v>
      </c>
    </row>
    <row r="8434" spans="19:26" x14ac:dyDescent="0.2">
      <c r="S8434" s="58">
        <v>5.0924165667736316</v>
      </c>
      <c r="T8434" s="58">
        <v>11.162833832268785</v>
      </c>
      <c r="U8434" s="58">
        <v>4.9037942669155656</v>
      </c>
      <c r="V8434" s="58">
        <v>9.9577914364483284</v>
      </c>
      <c r="W8434" s="58">
        <v>0.79016752318461436</v>
      </c>
      <c r="X8434" s="58">
        <v>0.65247888527252174</v>
      </c>
      <c r="Y8434" s="58">
        <v>0.80881032229010619</v>
      </c>
      <c r="Z8434" s="58">
        <v>0.90351787091822455</v>
      </c>
    </row>
    <row r="8435" spans="19:26" x14ac:dyDescent="0.2">
      <c r="S8435" s="58">
        <v>4.0241878930026642</v>
      </c>
      <c r="T8435" s="58">
        <v>6.902661438874258</v>
      </c>
      <c r="U8435" s="58">
        <v>3.8567937750226795</v>
      </c>
      <c r="V8435" s="58">
        <v>6.2037527244655024</v>
      </c>
      <c r="W8435" s="58">
        <v>0.78558535744761027</v>
      </c>
      <c r="X8435" s="58">
        <v>0.6078962588639607</v>
      </c>
      <c r="Y8435" s="58">
        <v>0.80575738926093543</v>
      </c>
      <c r="Z8435" s="58">
        <v>0.9200342326054668</v>
      </c>
    </row>
    <row r="8436" spans="19:26" x14ac:dyDescent="0.2">
      <c r="S8436" s="58">
        <v>3.7541340533785039</v>
      </c>
      <c r="T8436" s="58">
        <v>6.0996973915722101</v>
      </c>
      <c r="U8436" s="58">
        <v>3.9582022877999972</v>
      </c>
      <c r="V8436" s="58">
        <v>6.0240289417121131</v>
      </c>
      <c r="W8436" s="58">
        <v>0.81597490695823416</v>
      </c>
      <c r="X8436" s="58">
        <v>0.59555255204293633</v>
      </c>
      <c r="Y8436" s="58">
        <v>0.82823667180280702</v>
      </c>
      <c r="Z8436" s="58">
        <v>0.92526408546575167</v>
      </c>
    </row>
    <row r="8437" spans="19:26" x14ac:dyDescent="0.2">
      <c r="S8437" s="58">
        <v>3.9946822627691394</v>
      </c>
      <c r="T8437" s="58">
        <v>6.6088141971062075</v>
      </c>
      <c r="U8437" s="58">
        <v>3.82164174932822</v>
      </c>
      <c r="V8437" s="58">
        <v>6.478781625950135</v>
      </c>
      <c r="W8437" s="58">
        <v>0.79676374377528902</v>
      </c>
      <c r="X8437" s="58">
        <v>0.63481172514725093</v>
      </c>
      <c r="Y8437" s="58">
        <v>0.8533089339660519</v>
      </c>
      <c r="Z8437" s="58">
        <v>0.93381715807025534</v>
      </c>
    </row>
    <row r="8438" spans="19:26" x14ac:dyDescent="0.2">
      <c r="S8438" s="58">
        <v>5.8143067318814534</v>
      </c>
      <c r="T8438" s="58">
        <v>13.302653423292956</v>
      </c>
      <c r="U8438" s="58">
        <v>6.2411036797498305</v>
      </c>
      <c r="V8438" s="58">
        <v>10.716554091062406</v>
      </c>
      <c r="W8438" s="58">
        <v>0.71065497632360208</v>
      </c>
      <c r="X8438" s="58">
        <v>0.73571406808142226</v>
      </c>
      <c r="Y8438" s="58">
        <v>0.81738358870570493</v>
      </c>
      <c r="Z8438" s="58">
        <v>0.91406090781569516</v>
      </c>
    </row>
    <row r="8439" spans="19:26" x14ac:dyDescent="0.2">
      <c r="S8439" s="58">
        <v>3.6498022321897401</v>
      </c>
      <c r="T8439" s="58">
        <v>6.02802559261107</v>
      </c>
      <c r="U8439" s="58">
        <v>3.8208978279824617</v>
      </c>
      <c r="V8439" s="58">
        <v>8.1664493599972143</v>
      </c>
      <c r="W8439" s="58">
        <v>0.85562811352897605</v>
      </c>
      <c r="X8439" s="58">
        <v>0.61994194521425527</v>
      </c>
      <c r="Y8439" s="58">
        <v>0.80008308701014996</v>
      </c>
      <c r="Z8439" s="58">
        <v>0.91757932173822565</v>
      </c>
    </row>
    <row r="8440" spans="19:26" x14ac:dyDescent="0.2">
      <c r="S8440" s="58">
        <v>5.4560740205829203</v>
      </c>
      <c r="T8440" s="58">
        <v>13.739651514684061</v>
      </c>
      <c r="U8440" s="58">
        <v>5.9587412898107468</v>
      </c>
      <c r="V8440" s="58">
        <v>14.951535159372854</v>
      </c>
      <c r="W8440" s="58">
        <v>0.80666159404550974</v>
      </c>
      <c r="X8440" s="58">
        <v>0.65929114737139205</v>
      </c>
      <c r="Y8440" s="58">
        <v>0.80016874273918237</v>
      </c>
      <c r="Z8440" s="58">
        <v>0.89523205330288447</v>
      </c>
    </row>
    <row r="8441" spans="19:26" x14ac:dyDescent="0.2">
      <c r="S8441" s="58">
        <v>3.3361595947006597</v>
      </c>
      <c r="T8441" s="58">
        <v>5.1826876084326514</v>
      </c>
      <c r="U8441" s="58">
        <v>4.3908854225197196</v>
      </c>
      <c r="V8441" s="58">
        <v>5.8008532802977806</v>
      </c>
      <c r="W8441" s="58">
        <v>0.8673063314701478</v>
      </c>
      <c r="X8441" s="58">
        <v>0.70657944331489086</v>
      </c>
      <c r="Y8441" s="58">
        <v>0.7983252378674528</v>
      </c>
      <c r="Z8441" s="58">
        <v>0.93315448140929369</v>
      </c>
    </row>
    <row r="8442" spans="19:26" x14ac:dyDescent="0.2">
      <c r="S8442" s="58">
        <v>5.2581194099141237</v>
      </c>
      <c r="T8442" s="58">
        <v>11.55445206311172</v>
      </c>
      <c r="U8442" s="58">
        <v>4.8892666441752723</v>
      </c>
      <c r="V8442" s="58">
        <v>12.895093294297626</v>
      </c>
      <c r="W8442" s="58">
        <v>0.84826715114929552</v>
      </c>
      <c r="X8442" s="58">
        <v>0.75104539601670839</v>
      </c>
      <c r="Y8442" s="58">
        <v>0.8811701973140007</v>
      </c>
      <c r="Z8442" s="58">
        <v>0.91257066048934121</v>
      </c>
    </row>
    <row r="8443" spans="19:26" x14ac:dyDescent="0.2">
      <c r="S8443" s="58">
        <v>6.5950103609562438</v>
      </c>
      <c r="T8443" s="58">
        <v>17.785944171375331</v>
      </c>
      <c r="U8443" s="58">
        <v>6.6798659963825289</v>
      </c>
      <c r="V8443" s="58">
        <v>19.545343118788203</v>
      </c>
      <c r="W8443" s="58">
        <v>0.70712594276257845</v>
      </c>
      <c r="X8443" s="58">
        <v>0.76197494310659553</v>
      </c>
      <c r="Y8443" s="58">
        <v>0.82653811713771486</v>
      </c>
      <c r="Z8443" s="58">
        <v>0.90591315076849344</v>
      </c>
    </row>
    <row r="8444" spans="19:26" x14ac:dyDescent="0.2">
      <c r="S8444" s="58">
        <v>3.9664118204396619</v>
      </c>
      <c r="T8444" s="58">
        <v>6.6266191783657735</v>
      </c>
      <c r="U8444" s="58">
        <v>3.5480754129858139</v>
      </c>
      <c r="V8444" s="58">
        <v>7.0265475606861232</v>
      </c>
      <c r="W8444" s="58">
        <v>0.76370847118212293</v>
      </c>
      <c r="X8444" s="58">
        <v>0.61793145411164052</v>
      </c>
      <c r="Y8444" s="58">
        <v>0.80644482145375429</v>
      </c>
      <c r="Z8444" s="58">
        <v>0.92713913702087114</v>
      </c>
    </row>
    <row r="8445" spans="19:26" x14ac:dyDescent="0.2">
      <c r="S8445" s="58">
        <v>4.8971495288227391</v>
      </c>
      <c r="T8445" s="58">
        <v>9.1108933153907969</v>
      </c>
      <c r="U8445" s="58">
        <v>4.7927487173229064</v>
      </c>
      <c r="V8445" s="58">
        <v>7.8113019112166908</v>
      </c>
      <c r="W8445" s="58">
        <v>0.74267260074205921</v>
      </c>
      <c r="X8445" s="58">
        <v>0.69555824991787463</v>
      </c>
      <c r="Y8445" s="58">
        <v>0.86126153298474495</v>
      </c>
      <c r="Z8445" s="58">
        <v>0.93291781425263731</v>
      </c>
    </row>
    <row r="8446" spans="19:26" x14ac:dyDescent="0.2">
      <c r="S8446" s="58">
        <v>4.1158000199259455</v>
      </c>
      <c r="T8446" s="58">
        <v>6.8412861907985993</v>
      </c>
      <c r="U8446" s="58">
        <v>4.478711673113474</v>
      </c>
      <c r="V8446" s="58">
        <v>6.4072275806894021</v>
      </c>
      <c r="W8446" s="58">
        <v>0.75178165150751497</v>
      </c>
      <c r="X8446" s="58">
        <v>0.62459218655320092</v>
      </c>
      <c r="Y8446" s="58">
        <v>0.83705418684724986</v>
      </c>
      <c r="Z8446" s="58">
        <v>0.93550039154077824</v>
      </c>
    </row>
    <row r="8447" spans="19:26" x14ac:dyDescent="0.2">
      <c r="S8447" s="58">
        <v>4.4644785169794048</v>
      </c>
      <c r="T8447" s="58">
        <v>8.6255905267249098</v>
      </c>
      <c r="U8447" s="58">
        <v>4.8973743897917412</v>
      </c>
      <c r="V8447" s="58">
        <v>7.4976890002175933</v>
      </c>
      <c r="W8447" s="58">
        <v>0.7801869890411095</v>
      </c>
      <c r="X8447" s="58">
        <v>0.66160704018552985</v>
      </c>
      <c r="Y8447" s="58">
        <v>0.78135104104582498</v>
      </c>
      <c r="Z8447" s="58">
        <v>0.91070619294275645</v>
      </c>
    </row>
    <row r="8448" spans="19:26" x14ac:dyDescent="0.2">
      <c r="S8448" s="58">
        <v>4.2313575926823086</v>
      </c>
      <c r="T8448" s="58">
        <v>7.132222594569126</v>
      </c>
      <c r="U8448" s="58">
        <v>4.3618779159817622</v>
      </c>
      <c r="V8448" s="58">
        <v>6.9927283288899478</v>
      </c>
      <c r="W8448" s="58">
        <v>0.74812863046733691</v>
      </c>
      <c r="X8448" s="58">
        <v>0.58626768139726415</v>
      </c>
      <c r="Y8448" s="58">
        <v>0.84206563662153777</v>
      </c>
      <c r="Z8448" s="58">
        <v>0.92961867127489139</v>
      </c>
    </row>
    <row r="8449" spans="19:26" x14ac:dyDescent="0.2">
      <c r="S8449" s="58">
        <v>10.074993669083979</v>
      </c>
      <c r="T8449" s="58">
        <v>126.1913992159336</v>
      </c>
      <c r="U8449" s="58">
        <v>9.7932712993381763</v>
      </c>
      <c r="V8449" s="58">
        <v>116.08712209071338</v>
      </c>
      <c r="W8449" s="58">
        <v>0.6852052739877722</v>
      </c>
      <c r="X8449" s="58">
        <v>0.58655503620540428</v>
      </c>
      <c r="Y8449" s="58">
        <v>0.83203595065543845</v>
      </c>
      <c r="Z8449" s="58">
        <v>0.87333141177535667</v>
      </c>
    </row>
    <row r="8450" spans="19:26" x14ac:dyDescent="0.2">
      <c r="S8450" s="58">
        <v>6.2128234051723616</v>
      </c>
      <c r="T8450" s="58">
        <v>17.658357414057512</v>
      </c>
      <c r="U8450" s="58">
        <v>6.484349041978799</v>
      </c>
      <c r="V8450" s="58">
        <v>19.641856740826068</v>
      </c>
      <c r="W8450" s="58">
        <v>0.76020746739506428</v>
      </c>
      <c r="X8450" s="58">
        <v>0.68555555850048033</v>
      </c>
      <c r="Y8450" s="58">
        <v>0.81373033055005006</v>
      </c>
      <c r="Z8450" s="58">
        <v>0.89494404396500415</v>
      </c>
    </row>
    <row r="8451" spans="19:26" x14ac:dyDescent="0.2">
      <c r="S8451" s="58">
        <v>5.4467638029033392</v>
      </c>
      <c r="T8451" s="58">
        <v>13.743602739810679</v>
      </c>
      <c r="U8451" s="58">
        <v>5.5380813316435971</v>
      </c>
      <c r="V8451" s="58">
        <v>12.723968395315369</v>
      </c>
      <c r="W8451" s="58">
        <v>0.80319184628785711</v>
      </c>
      <c r="X8451" s="58">
        <v>0.69486253035274337</v>
      </c>
      <c r="Y8451" s="58">
        <v>0.79549837066196083</v>
      </c>
      <c r="Z8451" s="58">
        <v>0.89671279548808247</v>
      </c>
    </row>
    <row r="8452" spans="19:26" x14ac:dyDescent="0.2">
      <c r="S8452" s="58">
        <v>5.2889979504671434</v>
      </c>
      <c r="T8452" s="58">
        <v>10.662171758723856</v>
      </c>
      <c r="U8452" s="58">
        <v>5.0756665634611444</v>
      </c>
      <c r="V8452" s="58">
        <v>9.1303059295803273</v>
      </c>
      <c r="W8452" s="58">
        <v>0.74885772340064727</v>
      </c>
      <c r="X8452" s="58">
        <v>0.5937516565964438</v>
      </c>
      <c r="Y8452" s="58">
        <v>0.86398332838981529</v>
      </c>
      <c r="Z8452" s="58">
        <v>0.91330220880004165</v>
      </c>
    </row>
    <row r="8453" spans="19:26" x14ac:dyDescent="0.2">
      <c r="S8453" s="58">
        <v>5.9327133325398069</v>
      </c>
      <c r="T8453" s="58">
        <v>16.290259455595276</v>
      </c>
      <c r="U8453" s="58">
        <v>5.8679956691128581</v>
      </c>
      <c r="V8453" s="58">
        <v>14.078471306099114</v>
      </c>
      <c r="W8453" s="58">
        <v>0.81152726558740684</v>
      </c>
      <c r="X8453" s="58">
        <v>0.69276337174312941</v>
      </c>
      <c r="Y8453" s="58">
        <v>0.83221479880590188</v>
      </c>
      <c r="Z8453" s="58">
        <v>0.89524878138589825</v>
      </c>
    </row>
    <row r="8454" spans="19:26" x14ac:dyDescent="0.2">
      <c r="S8454" s="58">
        <v>6.001724274466941</v>
      </c>
      <c r="T8454" s="58">
        <v>15.51444043070174</v>
      </c>
      <c r="U8454" s="58">
        <v>5.9284135043409298</v>
      </c>
      <c r="V8454" s="58">
        <v>17.345730254626289</v>
      </c>
      <c r="W8454" s="58">
        <v>0.76921379674534884</v>
      </c>
      <c r="X8454" s="58">
        <v>0.64391099574586663</v>
      </c>
      <c r="Y8454" s="58">
        <v>0.83478724429109452</v>
      </c>
      <c r="Z8454" s="58">
        <v>0.89769737771062486</v>
      </c>
    </row>
    <row r="8455" spans="19:26" x14ac:dyDescent="0.2">
      <c r="S8455" s="58">
        <v>3.3128275844368753</v>
      </c>
      <c r="T8455" s="58">
        <v>5.1080884693058755</v>
      </c>
      <c r="U8455" s="58">
        <v>2.8666665410337639</v>
      </c>
      <c r="V8455" s="58">
        <v>3.6610140642138078</v>
      </c>
      <c r="W8455" s="58">
        <v>0.84453744566779354</v>
      </c>
      <c r="X8455" s="58">
        <v>0.643602260631289</v>
      </c>
      <c r="Y8455" s="58">
        <v>0.7896573769257671</v>
      </c>
      <c r="Z8455" s="58">
        <v>0.92810476092964034</v>
      </c>
    </row>
    <row r="8456" spans="19:26" x14ac:dyDescent="0.2">
      <c r="S8456" s="58">
        <v>3.2943723529957922</v>
      </c>
      <c r="T8456" s="58">
        <v>4.9142359797427462</v>
      </c>
      <c r="U8456" s="58">
        <v>3.0344017057847603</v>
      </c>
      <c r="V8456" s="58">
        <v>3.8237301912700334</v>
      </c>
      <c r="W8456" s="58">
        <v>0.81022396043452904</v>
      </c>
      <c r="X8456" s="58">
        <v>0.66762835897826434</v>
      </c>
      <c r="Y8456" s="58">
        <v>0.82134313672033166</v>
      </c>
      <c r="Z8456" s="58">
        <v>0.94879990570277184</v>
      </c>
    </row>
    <row r="8457" spans="19:26" x14ac:dyDescent="0.2">
      <c r="S8457" s="58">
        <v>4.0386277307183915</v>
      </c>
      <c r="T8457" s="58">
        <v>6.833520620320316</v>
      </c>
      <c r="U8457" s="58">
        <v>3.6940022793445535</v>
      </c>
      <c r="V8457" s="58">
        <v>7.0526922521754924</v>
      </c>
      <c r="W8457" s="58">
        <v>0.77723973692501913</v>
      </c>
      <c r="X8457" s="58">
        <v>0.59329337108068825</v>
      </c>
      <c r="Y8457" s="58">
        <v>0.81881468413029745</v>
      </c>
      <c r="Z8457" s="58">
        <v>0.92288635021287468</v>
      </c>
    </row>
    <row r="8458" spans="19:26" x14ac:dyDescent="0.2">
      <c r="S8458" s="58">
        <v>4.9226526905710202</v>
      </c>
      <c r="T8458" s="58">
        <v>10.116544752828899</v>
      </c>
      <c r="U8458" s="58">
        <v>5.1517242878672596</v>
      </c>
      <c r="V8458" s="58">
        <v>11.775452969494507</v>
      </c>
      <c r="W8458" s="58">
        <v>0.77358139241502222</v>
      </c>
      <c r="X8458" s="58">
        <v>0.72837667640849324</v>
      </c>
      <c r="Y8458" s="58">
        <v>0.81144990875256895</v>
      </c>
      <c r="Z8458" s="58">
        <v>0.91525079850652113</v>
      </c>
    </row>
    <row r="8459" spans="19:26" x14ac:dyDescent="0.2">
      <c r="S8459" s="58">
        <v>4.690023943595274</v>
      </c>
      <c r="T8459" s="58">
        <v>9.1994467567573182</v>
      </c>
      <c r="U8459" s="58">
        <v>4.7785303895496023</v>
      </c>
      <c r="V8459" s="58">
        <v>9.1916317731366401</v>
      </c>
      <c r="W8459" s="58">
        <v>0.7776614371380427</v>
      </c>
      <c r="X8459" s="58">
        <v>0.65477740080236413</v>
      </c>
      <c r="Y8459" s="58">
        <v>0.80908604816431662</v>
      </c>
      <c r="Z8459" s="58">
        <v>0.91265343410251809</v>
      </c>
    </row>
    <row r="8460" spans="19:26" x14ac:dyDescent="0.2">
      <c r="S8460" s="58">
        <v>4.6203287383426899</v>
      </c>
      <c r="T8460" s="58">
        <v>8.4661584968845904</v>
      </c>
      <c r="U8460" s="58">
        <v>4.4384871703947661</v>
      </c>
      <c r="V8460" s="58">
        <v>6.7318929216250352</v>
      </c>
      <c r="W8460" s="58">
        <v>0.75842949712461005</v>
      </c>
      <c r="X8460" s="58">
        <v>0.58632026457855624</v>
      </c>
      <c r="Y8460" s="58">
        <v>0.84003188112170912</v>
      </c>
      <c r="Z8460" s="58">
        <v>0.91807725452686906</v>
      </c>
    </row>
    <row r="8461" spans="19:26" x14ac:dyDescent="0.2">
      <c r="S8461" s="58">
        <v>4.1506125213530032</v>
      </c>
      <c r="T8461" s="58">
        <v>6.9641151857165111</v>
      </c>
      <c r="U8461" s="58">
        <v>4.3658296297067594</v>
      </c>
      <c r="V8461" s="58">
        <v>5.7655106542526173</v>
      </c>
      <c r="W8461" s="58">
        <v>0.80041380323526379</v>
      </c>
      <c r="X8461" s="58">
        <v>0.61900308633397694</v>
      </c>
      <c r="Y8461" s="58">
        <v>0.87728857657829273</v>
      </c>
      <c r="Z8461" s="58">
        <v>0.93271298573217643</v>
      </c>
    </row>
    <row r="8462" spans="19:26" x14ac:dyDescent="0.2">
      <c r="S8462" s="58">
        <v>4.4932586705035478</v>
      </c>
      <c r="T8462" s="58">
        <v>7.9311234048171864</v>
      </c>
      <c r="U8462" s="58">
        <v>4.75608734173582</v>
      </c>
      <c r="V8462" s="58">
        <v>9.6518167769575385</v>
      </c>
      <c r="W8462" s="58">
        <v>0.75036458222561819</v>
      </c>
      <c r="X8462" s="58">
        <v>0.62110245915011697</v>
      </c>
      <c r="Y8462" s="58">
        <v>0.84600526589564973</v>
      </c>
      <c r="Z8462" s="58">
        <v>0.92805637281871267</v>
      </c>
    </row>
    <row r="8463" spans="19:26" x14ac:dyDescent="0.2">
      <c r="S8463" s="58">
        <v>3.6311610908766037</v>
      </c>
      <c r="T8463" s="58">
        <v>5.8529844658117369</v>
      </c>
      <c r="U8463" s="58">
        <v>4.06237617253122</v>
      </c>
      <c r="V8463" s="58">
        <v>6.1538999756560218</v>
      </c>
      <c r="W8463" s="58">
        <v>0.85091231253324795</v>
      </c>
      <c r="X8463" s="58">
        <v>0.67022191015666865</v>
      </c>
      <c r="Y8463" s="58">
        <v>0.82757597012722117</v>
      </c>
      <c r="Z8463" s="58">
        <v>0.9310323416809958</v>
      </c>
    </row>
    <row r="8464" spans="19:26" x14ac:dyDescent="0.2">
      <c r="S8464" s="58">
        <v>5.6896821171318619</v>
      </c>
      <c r="T8464" s="58">
        <v>13.519394891735939</v>
      </c>
      <c r="U8464" s="58">
        <v>6.1999750085710694</v>
      </c>
      <c r="V8464" s="58">
        <v>16.13118023044898</v>
      </c>
      <c r="W8464" s="58">
        <v>0.74866268099894595</v>
      </c>
      <c r="X8464" s="58">
        <v>0.73679564161256872</v>
      </c>
      <c r="Y8464" s="58">
        <v>0.81730740812936897</v>
      </c>
      <c r="Z8464" s="58">
        <v>0.90787110901621371</v>
      </c>
    </row>
    <row r="8465" spans="19:26" x14ac:dyDescent="0.2">
      <c r="S8465" s="58">
        <v>4.944842149744284</v>
      </c>
      <c r="T8465" s="58">
        <v>9.9110610734976508</v>
      </c>
      <c r="U8465" s="58">
        <v>4.9438919445114156</v>
      </c>
      <c r="V8465" s="58">
        <v>10.602427493173563</v>
      </c>
      <c r="W8465" s="58">
        <v>0.79500402456862673</v>
      </c>
      <c r="X8465" s="58">
        <v>0.55347752243860282</v>
      </c>
      <c r="Y8465" s="58">
        <v>0.85218740347731559</v>
      </c>
      <c r="Z8465" s="58">
        <v>0.90536488255616465</v>
      </c>
    </row>
    <row r="8466" spans="19:26" x14ac:dyDescent="0.2">
      <c r="S8466" s="58">
        <v>8.1410091964201712</v>
      </c>
      <c r="T8466" s="58">
        <v>110.0206640158348</v>
      </c>
      <c r="U8466" s="58">
        <v>8.700720335373628</v>
      </c>
      <c r="V8466" s="58">
        <v>150.35340049945512</v>
      </c>
      <c r="W8466" s="58">
        <v>0.80130613993414479</v>
      </c>
      <c r="X8466" s="58">
        <v>0.74511759766542185</v>
      </c>
      <c r="Y8466" s="58">
        <v>0.7968117999433465</v>
      </c>
      <c r="Z8466" s="58">
        <v>0.87295586161054073</v>
      </c>
    </row>
    <row r="8467" spans="19:26" x14ac:dyDescent="0.2">
      <c r="S8467" s="58">
        <v>4.8249180426123797</v>
      </c>
      <c r="T8467" s="58">
        <v>9.2874953025273452</v>
      </c>
      <c r="U8467" s="58">
        <v>4.4535534225465989</v>
      </c>
      <c r="V8467" s="58">
        <v>10.975777317994503</v>
      </c>
      <c r="W8467" s="58">
        <v>0.75491416130729438</v>
      </c>
      <c r="X8467" s="58">
        <v>0.63053259054707356</v>
      </c>
      <c r="Y8467" s="58">
        <v>0.82976272587981159</v>
      </c>
      <c r="Z8467" s="58">
        <v>0.91685175969883981</v>
      </c>
    </row>
    <row r="8468" spans="19:26" x14ac:dyDescent="0.2">
      <c r="S8468" s="58">
        <v>5.0813952055823224</v>
      </c>
      <c r="T8468" s="58">
        <v>11.22906769325459</v>
      </c>
      <c r="U8468" s="58">
        <v>5.352691090242816</v>
      </c>
      <c r="V8468" s="58">
        <v>11.007009376095551</v>
      </c>
      <c r="W8468" s="58">
        <v>0.82770188872044026</v>
      </c>
      <c r="X8468" s="58">
        <v>0.62205282513990301</v>
      </c>
      <c r="Y8468" s="58">
        <v>0.82884436741577194</v>
      </c>
      <c r="Z8468" s="58">
        <v>0.90045997902779584</v>
      </c>
    </row>
    <row r="8469" spans="19:26" x14ac:dyDescent="0.2">
      <c r="S8469" s="58">
        <v>4.8049858356891679</v>
      </c>
      <c r="T8469" s="58">
        <v>9.5593648347273916</v>
      </c>
      <c r="U8469" s="58">
        <v>4.5107429566677659</v>
      </c>
      <c r="V8469" s="58">
        <v>8.4188355226112144</v>
      </c>
      <c r="W8469" s="58">
        <v>0.78754405652139337</v>
      </c>
      <c r="X8469" s="58">
        <v>0.75116247071640929</v>
      </c>
      <c r="Y8469" s="58">
        <v>0.82639275045048788</v>
      </c>
      <c r="Z8469" s="58">
        <v>0.92056345456604005</v>
      </c>
    </row>
    <row r="8470" spans="19:26" x14ac:dyDescent="0.2">
      <c r="S8470" s="58">
        <v>4.7750957086935424</v>
      </c>
      <c r="T8470" s="58">
        <v>9.2937167235507605</v>
      </c>
      <c r="U8470" s="58">
        <v>4.512286743699959</v>
      </c>
      <c r="V8470" s="58">
        <v>10.39261393725471</v>
      </c>
      <c r="W8470" s="58">
        <v>0.79278937871567356</v>
      </c>
      <c r="X8470" s="58">
        <v>0.67944243932206216</v>
      </c>
      <c r="Y8470" s="58">
        <v>0.84357216486927866</v>
      </c>
      <c r="Z8470" s="58">
        <v>0.91813095723061766</v>
      </c>
    </row>
    <row r="8471" spans="19:26" x14ac:dyDescent="0.2">
      <c r="S8471" s="58">
        <v>5.5243328431663858</v>
      </c>
      <c r="T8471" s="58">
        <v>13.588004212920731</v>
      </c>
      <c r="U8471" s="58">
        <v>5.2217684151300832</v>
      </c>
      <c r="V8471" s="58">
        <v>10.272422445484082</v>
      </c>
      <c r="W8471" s="58">
        <v>0.78709977932620989</v>
      </c>
      <c r="X8471" s="58">
        <v>0.65747566013877112</v>
      </c>
      <c r="Y8471" s="58">
        <v>0.80784208007320291</v>
      </c>
      <c r="Z8471" s="58">
        <v>0.89780321633936411</v>
      </c>
    </row>
    <row r="8472" spans="19:26" x14ac:dyDescent="0.2">
      <c r="S8472" s="58">
        <v>3.9381166151545872</v>
      </c>
      <c r="T8472" s="58">
        <v>6.5419210106438896</v>
      </c>
      <c r="U8472" s="58">
        <v>3.5585837478038678</v>
      </c>
      <c r="V8472" s="58">
        <v>5.4933452458837344</v>
      </c>
      <c r="W8472" s="58">
        <v>0.72809412317174704</v>
      </c>
      <c r="X8472" s="58">
        <v>0.72656900266318669</v>
      </c>
      <c r="Y8472" s="58">
        <v>0.77859755634222805</v>
      </c>
      <c r="Z8472" s="58">
        <v>0.94106356991360873</v>
      </c>
    </row>
    <row r="8473" spans="19:26" x14ac:dyDescent="0.2">
      <c r="S8473" s="58">
        <v>5.7830592643849394</v>
      </c>
      <c r="T8473" s="58">
        <v>13.803209464698003</v>
      </c>
      <c r="U8473" s="58">
        <v>6.251334788783395</v>
      </c>
      <c r="V8473" s="58">
        <v>12.793645386307155</v>
      </c>
      <c r="W8473" s="58">
        <v>0.78988812886315207</v>
      </c>
      <c r="X8473" s="58">
        <v>0.67401056885676214</v>
      </c>
      <c r="Y8473" s="58">
        <v>0.86422697965837525</v>
      </c>
      <c r="Z8473" s="58">
        <v>0.90443929494671393</v>
      </c>
    </row>
    <row r="8474" spans="19:26" x14ac:dyDescent="0.2">
      <c r="S8474" s="58">
        <v>4.2379452313844697</v>
      </c>
      <c r="T8474" s="58">
        <v>7.2462389291927938</v>
      </c>
      <c r="U8474" s="58">
        <v>4.1772885879287038</v>
      </c>
      <c r="V8474" s="58">
        <v>7.0062142051862626</v>
      </c>
      <c r="W8474" s="58">
        <v>0.73190842381604337</v>
      </c>
      <c r="X8474" s="58">
        <v>0.63236787481825862</v>
      </c>
      <c r="Y8474" s="58">
        <v>0.81206851198562313</v>
      </c>
      <c r="Z8474" s="58">
        <v>0.93115862968266905</v>
      </c>
    </row>
    <row r="8475" spans="19:26" x14ac:dyDescent="0.2">
      <c r="S8475" s="58">
        <v>6.8260806526966009</v>
      </c>
      <c r="T8475" s="58">
        <v>18.030320711478637</v>
      </c>
      <c r="U8475" s="58">
        <v>6.6063537252095115</v>
      </c>
      <c r="V8475" s="58">
        <v>18.103082429132353</v>
      </c>
      <c r="W8475" s="58">
        <v>0.73834868531960707</v>
      </c>
      <c r="X8475" s="58">
        <v>0.68010510162503479</v>
      </c>
      <c r="Y8475" s="58">
        <v>0.89491464467644699</v>
      </c>
      <c r="Z8475" s="58">
        <v>0.90445586235479014</v>
      </c>
    </row>
    <row r="8476" spans="19:26" x14ac:dyDescent="0.2">
      <c r="S8476" s="58">
        <v>4.7968323634513945</v>
      </c>
      <c r="T8476" s="58">
        <v>9.973168509533437</v>
      </c>
      <c r="U8476" s="58">
        <v>4.7131224335109154</v>
      </c>
      <c r="V8476" s="58">
        <v>10.431712196458779</v>
      </c>
      <c r="W8476" s="58">
        <v>0.83184826498269115</v>
      </c>
      <c r="X8476" s="58">
        <v>0.51118283536316678</v>
      </c>
      <c r="Y8476" s="58">
        <v>0.82287676751976813</v>
      </c>
      <c r="Z8476" s="58">
        <v>0.89556783528615791</v>
      </c>
    </row>
    <row r="8477" spans="19:26" x14ac:dyDescent="0.2">
      <c r="S8477" s="58">
        <v>6.4607842554580381</v>
      </c>
      <c r="T8477" s="58">
        <v>15.445832584824531</v>
      </c>
      <c r="U8477" s="58">
        <v>5.7616856384533888</v>
      </c>
      <c r="V8477" s="58">
        <v>16.708219954268227</v>
      </c>
      <c r="W8477" s="58">
        <v>0.6634946845577776</v>
      </c>
      <c r="X8477" s="58">
        <v>0.74586620096046852</v>
      </c>
      <c r="Y8477" s="58">
        <v>0.81438639170439087</v>
      </c>
      <c r="Z8477" s="58">
        <v>0.91641793331943566</v>
      </c>
    </row>
    <row r="8478" spans="19:26" x14ac:dyDescent="0.2">
      <c r="S8478" s="58">
        <v>4.2873003659039304</v>
      </c>
      <c r="T8478" s="58">
        <v>7.7315723790346134</v>
      </c>
      <c r="U8478" s="58">
        <v>4.4997980322363196</v>
      </c>
      <c r="V8478" s="58">
        <v>7.6871283059846798</v>
      </c>
      <c r="W8478" s="58">
        <v>0.83275313452159894</v>
      </c>
      <c r="X8478" s="58">
        <v>0.67793381411105735</v>
      </c>
      <c r="Y8478" s="58">
        <v>0.84642592648248771</v>
      </c>
      <c r="Z8478" s="58">
        <v>0.92233420131419586</v>
      </c>
    </row>
    <row r="8479" spans="19:26" x14ac:dyDescent="0.2">
      <c r="S8479" s="58">
        <v>6.4584342970416699</v>
      </c>
      <c r="T8479" s="58">
        <v>17.09251165751806</v>
      </c>
      <c r="U8479" s="58">
        <v>6.1167643752087519</v>
      </c>
      <c r="V8479" s="58">
        <v>13.738764777329468</v>
      </c>
      <c r="W8479" s="58">
        <v>0.72546950550320422</v>
      </c>
      <c r="X8479" s="58">
        <v>0.64702346580032777</v>
      </c>
      <c r="Y8479" s="58">
        <v>0.83837169193172223</v>
      </c>
      <c r="Z8479" s="58">
        <v>0.89966895894464649</v>
      </c>
    </row>
    <row r="8480" spans="19:26" x14ac:dyDescent="0.2">
      <c r="S8480" s="58">
        <v>5.3035917627705311</v>
      </c>
      <c r="T8480" s="58">
        <v>10.34963740420064</v>
      </c>
      <c r="U8480" s="58">
        <v>5.8326696523006394</v>
      </c>
      <c r="V8480" s="58">
        <v>11.139027831394875</v>
      </c>
      <c r="W8480" s="58">
        <v>0.71435633832390455</v>
      </c>
      <c r="X8480" s="58">
        <v>0.61840868332232324</v>
      </c>
      <c r="Y8480" s="58">
        <v>0.85546471442406136</v>
      </c>
      <c r="Z8480" s="58">
        <v>0.92169987385411589</v>
      </c>
    </row>
    <row r="8481" spans="19:26" x14ac:dyDescent="0.2">
      <c r="S8481" s="58">
        <v>5.5207343465106975</v>
      </c>
      <c r="T8481" s="58">
        <v>12.592614610444434</v>
      </c>
      <c r="U8481" s="58">
        <v>4.8047342126671015</v>
      </c>
      <c r="V8481" s="58">
        <v>11.796097493745318</v>
      </c>
      <c r="W8481" s="58">
        <v>0.76341445149496012</v>
      </c>
      <c r="X8481" s="58">
        <v>0.56859974612718234</v>
      </c>
      <c r="Y8481" s="58">
        <v>0.82901517878587316</v>
      </c>
      <c r="Z8481" s="58">
        <v>0.89907373153651671</v>
      </c>
    </row>
    <row r="8482" spans="19:26" x14ac:dyDescent="0.2">
      <c r="S8482" s="58">
        <v>3.6496999643981729</v>
      </c>
      <c r="T8482" s="58">
        <v>5.8730565823965337</v>
      </c>
      <c r="U8482" s="58">
        <v>2.9570379081452485</v>
      </c>
      <c r="V8482" s="58">
        <v>4.5530703411637949</v>
      </c>
      <c r="W8482" s="58">
        <v>0.84213120524667162</v>
      </c>
      <c r="X8482" s="58">
        <v>0.80080515319720402</v>
      </c>
      <c r="Y8482" s="58">
        <v>0.83013084760024347</v>
      </c>
      <c r="Z8482" s="58">
        <v>0.94817354689738287</v>
      </c>
    </row>
    <row r="8483" spans="19:26" x14ac:dyDescent="0.2">
      <c r="S8483" s="58">
        <v>3.5462528598042566</v>
      </c>
      <c r="T8483" s="58">
        <v>5.578251896623871</v>
      </c>
      <c r="U8483" s="58">
        <v>3.6971954388219372</v>
      </c>
      <c r="V8483" s="58">
        <v>6.2878037693514646</v>
      </c>
      <c r="W8483" s="58">
        <v>0.85838962485860937</v>
      </c>
      <c r="X8483" s="58">
        <v>0.68040957095172672</v>
      </c>
      <c r="Y8483" s="58">
        <v>0.84546406822823283</v>
      </c>
      <c r="Z8483" s="58">
        <v>0.93837173137931318</v>
      </c>
    </row>
    <row r="8484" spans="19:26" x14ac:dyDescent="0.2">
      <c r="S8484" s="58">
        <v>3.1123132788056509</v>
      </c>
      <c r="T8484" s="58">
        <v>4.548245935074724</v>
      </c>
      <c r="U8484" s="58">
        <v>3.6846890299521902</v>
      </c>
      <c r="V8484" s="58">
        <v>4.3344590007547037</v>
      </c>
      <c r="W8484" s="58">
        <v>0.81354665407753635</v>
      </c>
      <c r="X8484" s="58">
        <v>0.57998975059989177</v>
      </c>
      <c r="Y8484" s="58">
        <v>0.79686389115574896</v>
      </c>
      <c r="Z8484" s="58">
        <v>0.93395333610134479</v>
      </c>
    </row>
    <row r="8485" spans="19:26" x14ac:dyDescent="0.2">
      <c r="S8485" s="58">
        <v>4.3656189336105165</v>
      </c>
      <c r="T8485" s="58">
        <v>7.9325763652867645</v>
      </c>
      <c r="U8485" s="58">
        <v>4.3617459256678126</v>
      </c>
      <c r="V8485" s="58">
        <v>9.4709901666274412</v>
      </c>
      <c r="W8485" s="58">
        <v>0.78875484253403694</v>
      </c>
      <c r="X8485" s="58">
        <v>0.68754151727688118</v>
      </c>
      <c r="Y8485" s="58">
        <v>0.82247358930621162</v>
      </c>
      <c r="Z8485" s="58">
        <v>0.9237556351289935</v>
      </c>
    </row>
    <row r="8486" spans="19:26" x14ac:dyDescent="0.2">
      <c r="S8486" s="58">
        <v>6.1741636519589012</v>
      </c>
      <c r="T8486" s="58">
        <v>16.061503278538904</v>
      </c>
      <c r="U8486" s="58">
        <v>6.2635523650742151</v>
      </c>
      <c r="V8486" s="58">
        <v>15.280172377954292</v>
      </c>
      <c r="W8486" s="58">
        <v>0.72577847001062123</v>
      </c>
      <c r="X8486" s="58">
        <v>0.64013076681659953</v>
      </c>
      <c r="Y8486" s="58">
        <v>0.81414412522041291</v>
      </c>
      <c r="Z8486" s="58">
        <v>0.89842260800202201</v>
      </c>
    </row>
    <row r="8487" spans="19:26" x14ac:dyDescent="0.2">
      <c r="S8487" s="58">
        <v>3.8741202637363625</v>
      </c>
      <c r="T8487" s="58">
        <v>6.4761830253556605</v>
      </c>
      <c r="U8487" s="58">
        <v>3.9880848467070971</v>
      </c>
      <c r="V8487" s="58">
        <v>7.1372702190818353</v>
      </c>
      <c r="W8487" s="58">
        <v>0.84077791482918729</v>
      </c>
      <c r="X8487" s="58">
        <v>0.60683933428876458</v>
      </c>
      <c r="Y8487" s="58">
        <v>0.83972956712195868</v>
      </c>
      <c r="Z8487" s="58">
        <v>0.92202923781708268</v>
      </c>
    </row>
    <row r="8488" spans="19:26" x14ac:dyDescent="0.2">
      <c r="S8488" s="58">
        <v>6.2027244298150901</v>
      </c>
      <c r="T8488" s="58">
        <v>14.243663939393427</v>
      </c>
      <c r="U8488" s="58">
        <v>5.7334784815307724</v>
      </c>
      <c r="V8488" s="58">
        <v>11.858085330166906</v>
      </c>
      <c r="W8488" s="58">
        <v>0.69055933212389131</v>
      </c>
      <c r="X8488" s="58">
        <v>0.67012752304532142</v>
      </c>
      <c r="Y8488" s="58">
        <v>0.83879550893523069</v>
      </c>
      <c r="Z8488" s="58">
        <v>0.9129081536249587</v>
      </c>
    </row>
    <row r="8489" spans="19:26" x14ac:dyDescent="0.2">
      <c r="S8489" s="58">
        <v>6.1966786598866941</v>
      </c>
      <c r="T8489" s="58">
        <v>16.526857475210704</v>
      </c>
      <c r="U8489" s="58">
        <v>7.5137768637813771</v>
      </c>
      <c r="V8489" s="58">
        <v>18.758494720436648</v>
      </c>
      <c r="W8489" s="58">
        <v>0.81628722094475847</v>
      </c>
      <c r="X8489" s="58">
        <v>0.67652489517685488</v>
      </c>
      <c r="Y8489" s="58">
        <v>0.88774092279010042</v>
      </c>
      <c r="Z8489" s="58">
        <v>0.89874975830327775</v>
      </c>
    </row>
    <row r="8490" spans="19:26" x14ac:dyDescent="0.2">
      <c r="S8490" s="58">
        <v>5.1803365002072521</v>
      </c>
      <c r="T8490" s="58">
        <v>11.481605521013122</v>
      </c>
      <c r="U8490" s="58">
        <v>5.2291548545333502</v>
      </c>
      <c r="V8490" s="58">
        <v>11.253233801835458</v>
      </c>
      <c r="W8490" s="58">
        <v>0.83768449488317398</v>
      </c>
      <c r="X8490" s="58">
        <v>0.66602393703595264</v>
      </c>
      <c r="Y8490" s="58">
        <v>0.85203302058916008</v>
      </c>
      <c r="Z8490" s="58">
        <v>0.90441585465720264</v>
      </c>
    </row>
    <row r="8491" spans="19:26" x14ac:dyDescent="0.2">
      <c r="S8491" s="58">
        <v>6.667127888915287</v>
      </c>
      <c r="T8491" s="58">
        <v>18.92872555537345</v>
      </c>
      <c r="U8491" s="58">
        <v>7.3306159542876816</v>
      </c>
      <c r="V8491" s="58">
        <v>19.012547294301807</v>
      </c>
      <c r="W8491" s="58">
        <v>0.78770546210158776</v>
      </c>
      <c r="X8491" s="58">
        <v>0.53925821163769294</v>
      </c>
      <c r="Y8491" s="58">
        <v>0.89492019928254185</v>
      </c>
      <c r="Z8491" s="58">
        <v>0.89056310340535338</v>
      </c>
    </row>
    <row r="8492" spans="19:26" x14ac:dyDescent="0.2">
      <c r="S8492" s="58">
        <v>6.4940799915350906</v>
      </c>
      <c r="T8492" s="58">
        <v>16.765660541983181</v>
      </c>
      <c r="U8492" s="58">
        <v>6.8334829856724868</v>
      </c>
      <c r="V8492" s="58">
        <v>16.910203374226075</v>
      </c>
      <c r="W8492" s="58">
        <v>0.74620167567652007</v>
      </c>
      <c r="X8492" s="58">
        <v>0.69240762211833595</v>
      </c>
      <c r="Y8492" s="58">
        <v>0.87522194790871466</v>
      </c>
      <c r="Z8492" s="58">
        <v>0.90476668176788</v>
      </c>
    </row>
    <row r="8493" spans="19:26" x14ac:dyDescent="0.2">
      <c r="S8493" s="58">
        <v>2.8583844054998671</v>
      </c>
      <c r="T8493" s="58">
        <v>3.989610503210375</v>
      </c>
      <c r="U8493" s="58">
        <v>2.468782412977427</v>
      </c>
      <c r="V8493" s="58">
        <v>3.5407155372811832</v>
      </c>
      <c r="W8493" s="58">
        <v>0.80242250756794509</v>
      </c>
      <c r="X8493" s="58">
        <v>0.63168391078239705</v>
      </c>
      <c r="Y8493" s="58">
        <v>0.78670993462332772</v>
      </c>
      <c r="Z8493" s="58">
        <v>0.95052195295132968</v>
      </c>
    </row>
    <row r="8494" spans="19:26" x14ac:dyDescent="0.2">
      <c r="S8494" s="58">
        <v>4.2238638503701642</v>
      </c>
      <c r="T8494" s="58">
        <v>7.1971070288991568</v>
      </c>
      <c r="U8494" s="58">
        <v>4.6181769808440825</v>
      </c>
      <c r="V8494" s="58">
        <v>10.27676372972096</v>
      </c>
      <c r="W8494" s="58">
        <v>0.71092863334563383</v>
      </c>
      <c r="X8494" s="58">
        <v>0.62579161539223471</v>
      </c>
      <c r="Y8494" s="58">
        <v>0.79414059463560882</v>
      </c>
      <c r="Z8494" s="58">
        <v>0.93098645232563093</v>
      </c>
    </row>
    <row r="8495" spans="19:26" x14ac:dyDescent="0.2">
      <c r="S8495" s="58">
        <v>3.5057205095824973</v>
      </c>
      <c r="T8495" s="58">
        <v>5.3648532016195238</v>
      </c>
      <c r="U8495" s="58">
        <v>3.7001162701621446</v>
      </c>
      <c r="V8495" s="58">
        <v>5.1552253168031763</v>
      </c>
      <c r="W8495" s="58">
        <v>0.83442688975323409</v>
      </c>
      <c r="X8495" s="58">
        <v>0.67480544608432169</v>
      </c>
      <c r="Y8495" s="58">
        <v>0.86516914566937497</v>
      </c>
      <c r="Z8495" s="58">
        <v>0.94990263482321124</v>
      </c>
    </row>
    <row r="8496" spans="19:26" x14ac:dyDescent="0.2">
      <c r="S8496" s="58">
        <v>4.8335566233458538</v>
      </c>
      <c r="T8496" s="58">
        <v>8.8341023104841057</v>
      </c>
      <c r="U8496" s="58">
        <v>4.8513143286193126</v>
      </c>
      <c r="V8496" s="58">
        <v>8.2332101102298267</v>
      </c>
      <c r="W8496" s="58">
        <v>0.70278678208632062</v>
      </c>
      <c r="X8496" s="58">
        <v>0.68769313468806514</v>
      </c>
      <c r="Y8496" s="58">
        <v>0.82539919022747066</v>
      </c>
      <c r="Z8496" s="58">
        <v>0.93526103473900324</v>
      </c>
    </row>
    <row r="8497" spans="19:26" x14ac:dyDescent="0.2">
      <c r="S8497" s="58">
        <v>4.8863284140665009</v>
      </c>
      <c r="T8497" s="58">
        <v>9.6609671575222436</v>
      </c>
      <c r="U8497" s="58">
        <v>5.0114685836444437</v>
      </c>
      <c r="V8497" s="58">
        <v>10.399074062066772</v>
      </c>
      <c r="W8497" s="58">
        <v>0.79252182971701457</v>
      </c>
      <c r="X8497" s="58">
        <v>0.73650503259808764</v>
      </c>
      <c r="Y8497" s="58">
        <v>0.85076616917737624</v>
      </c>
      <c r="Z8497" s="58">
        <v>0.92250649772325999</v>
      </c>
    </row>
    <row r="8498" spans="19:26" x14ac:dyDescent="0.2">
      <c r="S8498" s="58">
        <v>3.9058020829877349</v>
      </c>
      <c r="T8498" s="58">
        <v>6.555567842379503</v>
      </c>
      <c r="U8498" s="58">
        <v>4.0550126457868183</v>
      </c>
      <c r="V8498" s="58">
        <v>7.6418369758806328</v>
      </c>
      <c r="W8498" s="58">
        <v>0.78955143816828399</v>
      </c>
      <c r="X8498" s="58">
        <v>0.74772814275195909</v>
      </c>
      <c r="Y8498" s="58">
        <v>0.80582046916774808</v>
      </c>
      <c r="Z8498" s="58">
        <v>0.93764628580886367</v>
      </c>
    </row>
    <row r="8499" spans="19:26" x14ac:dyDescent="0.2">
      <c r="S8499" s="58">
        <v>4.979626580405041</v>
      </c>
      <c r="T8499" s="58">
        <v>9.5350877486327263</v>
      </c>
      <c r="U8499" s="58">
        <v>4.7618961799617621</v>
      </c>
      <c r="V8499" s="58">
        <v>10.394349917128707</v>
      </c>
      <c r="W8499" s="58">
        <v>0.75520993674024506</v>
      </c>
      <c r="X8499" s="58">
        <v>0.70863450280377938</v>
      </c>
      <c r="Y8499" s="58">
        <v>0.8618022439230566</v>
      </c>
      <c r="Z8499" s="58">
        <v>0.92907935275578368</v>
      </c>
    </row>
    <row r="8500" spans="19:26" x14ac:dyDescent="0.2">
      <c r="S8500" s="58">
        <v>5.0165322685455447</v>
      </c>
      <c r="T8500" s="58">
        <v>10.034731323490472</v>
      </c>
      <c r="U8500" s="58">
        <v>4.7757936001400818</v>
      </c>
      <c r="V8500" s="58">
        <v>10.111790385916109</v>
      </c>
      <c r="W8500" s="58">
        <v>0.80460443917682534</v>
      </c>
      <c r="X8500" s="58">
        <v>0.75280563011732793</v>
      </c>
      <c r="Y8500" s="58">
        <v>0.87578282918564854</v>
      </c>
      <c r="Z8500" s="58">
        <v>0.92444154115423161</v>
      </c>
    </row>
    <row r="8501" spans="19:26" x14ac:dyDescent="0.2">
      <c r="S8501" s="58">
        <v>3.4020919441965418</v>
      </c>
      <c r="T8501" s="58">
        <v>5.2218610462072377</v>
      </c>
      <c r="U8501" s="58">
        <v>2.9328232583625744</v>
      </c>
      <c r="V8501" s="58">
        <v>4.4672882448686524</v>
      </c>
      <c r="W8501" s="58">
        <v>0.86600705900093566</v>
      </c>
      <c r="X8501" s="58">
        <v>0.56437310279706754</v>
      </c>
      <c r="Y8501" s="58">
        <v>0.84442412064014638</v>
      </c>
      <c r="Z8501" s="58">
        <v>0.92622604166797384</v>
      </c>
    </row>
    <row r="8502" spans="19:26" x14ac:dyDescent="0.2">
      <c r="S8502" s="58">
        <v>4.7364995651315223</v>
      </c>
      <c r="T8502" s="58">
        <v>9.4423671421451836</v>
      </c>
      <c r="U8502" s="58">
        <v>5.3503399239358655</v>
      </c>
      <c r="V8502" s="58">
        <v>10.918189222987662</v>
      </c>
      <c r="W8502" s="58">
        <v>0.77171641030510696</v>
      </c>
      <c r="X8502" s="58">
        <v>0.77795085305576528</v>
      </c>
      <c r="Y8502" s="58">
        <v>0.80036071440335821</v>
      </c>
      <c r="Z8502" s="58">
        <v>0.92061663645822467</v>
      </c>
    </row>
    <row r="8503" spans="19:26" x14ac:dyDescent="0.2">
      <c r="S8503" s="58">
        <v>5.1283187310096858</v>
      </c>
      <c r="T8503" s="58">
        <v>10.791630454878762</v>
      </c>
      <c r="U8503" s="58">
        <v>4.7904988061056457</v>
      </c>
      <c r="V8503" s="58">
        <v>10.575313932216858</v>
      </c>
      <c r="W8503" s="58">
        <v>0.7385012441466543</v>
      </c>
      <c r="X8503" s="58">
        <v>0.65719923589010421</v>
      </c>
      <c r="Y8503" s="58">
        <v>0.79958696848767685</v>
      </c>
      <c r="Z8503" s="58">
        <v>0.9097986339638463</v>
      </c>
    </row>
    <row r="8504" spans="19:26" x14ac:dyDescent="0.2">
      <c r="S8504" s="58">
        <v>5.1532200949604041</v>
      </c>
      <c r="T8504" s="58">
        <v>11.817186555684097</v>
      </c>
      <c r="U8504" s="58">
        <v>5.4089370905268561</v>
      </c>
      <c r="V8504" s="58">
        <v>13.73361894043202</v>
      </c>
      <c r="W8504" s="58">
        <v>0.80731953918141253</v>
      </c>
      <c r="X8504" s="58">
        <v>0.66707220823121394</v>
      </c>
      <c r="Y8504" s="58">
        <v>0.80347492022118927</v>
      </c>
      <c r="Z8504" s="58">
        <v>0.90027663260490898</v>
      </c>
    </row>
    <row r="8505" spans="19:26" x14ac:dyDescent="0.2">
      <c r="S8505" s="58">
        <v>3.6909651663881973</v>
      </c>
      <c r="T8505" s="58">
        <v>5.9126828851607733</v>
      </c>
      <c r="U8505" s="58">
        <v>3.3239825813128903</v>
      </c>
      <c r="V8505" s="58">
        <v>5.8056184305065424</v>
      </c>
      <c r="W8505" s="58">
        <v>0.80904376443202086</v>
      </c>
      <c r="X8505" s="58">
        <v>0.63439474777614902</v>
      </c>
      <c r="Y8505" s="58">
        <v>0.82596764002291223</v>
      </c>
      <c r="Z8505" s="58">
        <v>0.93253825433595161</v>
      </c>
    </row>
    <row r="8506" spans="19:26" x14ac:dyDescent="0.2">
      <c r="S8506" s="58">
        <v>9.3538885238434535</v>
      </c>
      <c r="T8506" s="58">
        <v>55.681662204669948</v>
      </c>
      <c r="U8506" s="58">
        <v>9.29911880084898</v>
      </c>
      <c r="V8506" s="58">
        <v>61.776102646535847</v>
      </c>
      <c r="W8506" s="58">
        <v>0.6825135885330802</v>
      </c>
      <c r="X8506" s="58">
        <v>0.73018559920825421</v>
      </c>
      <c r="Y8506" s="58">
        <v>0.84476029271536124</v>
      </c>
      <c r="Z8506" s="58">
        <v>0.88229442836597316</v>
      </c>
    </row>
    <row r="8507" spans="19:26" x14ac:dyDescent="0.2">
      <c r="S8507" s="58">
        <v>4.4233032061491144</v>
      </c>
      <c r="T8507" s="58">
        <v>7.8823746344653847</v>
      </c>
      <c r="U8507" s="58">
        <v>4.5265341193789439</v>
      </c>
      <c r="V8507" s="58">
        <v>9.1468958291196483</v>
      </c>
      <c r="W8507" s="58">
        <v>0.75681472636755553</v>
      </c>
      <c r="X8507" s="58">
        <v>0.72368630234644449</v>
      </c>
      <c r="Y8507" s="58">
        <v>0.82783672622348159</v>
      </c>
      <c r="Z8507" s="58">
        <v>0.9349549487982427</v>
      </c>
    </row>
    <row r="8508" spans="19:26" x14ac:dyDescent="0.2">
      <c r="S8508" s="58">
        <v>5.318197062281131</v>
      </c>
      <c r="T8508" s="58">
        <v>11.130720364100533</v>
      </c>
      <c r="U8508" s="58">
        <v>5.6580069096020065</v>
      </c>
      <c r="V8508" s="58">
        <v>11.690220244485403</v>
      </c>
      <c r="W8508" s="58">
        <v>0.75069827008105539</v>
      </c>
      <c r="X8508" s="58">
        <v>0.72386092337011065</v>
      </c>
      <c r="Y8508" s="58">
        <v>0.84238110265313615</v>
      </c>
      <c r="Z8508" s="58">
        <v>0.91923635222021005</v>
      </c>
    </row>
    <row r="8509" spans="19:26" x14ac:dyDescent="0.2">
      <c r="S8509" s="58">
        <v>5.1899164632352885</v>
      </c>
      <c r="T8509" s="58">
        <v>10.391275320647367</v>
      </c>
      <c r="U8509" s="58">
        <v>4.8596322052910574</v>
      </c>
      <c r="V8509" s="58">
        <v>8.6793247743891797</v>
      </c>
      <c r="W8509" s="58">
        <v>0.73783506470153015</v>
      </c>
      <c r="X8509" s="58">
        <v>0.64664198601131417</v>
      </c>
      <c r="Y8509" s="58">
        <v>0.84259339448704917</v>
      </c>
      <c r="Z8509" s="58">
        <v>0.91790053080169809</v>
      </c>
    </row>
    <row r="8510" spans="19:26" x14ac:dyDescent="0.2">
      <c r="S8510" s="58">
        <v>5.9883351223357941</v>
      </c>
      <c r="T8510" s="58">
        <v>16.260910198261737</v>
      </c>
      <c r="U8510" s="58">
        <v>6.402339736073551</v>
      </c>
      <c r="V8510" s="58">
        <v>18.982100565659206</v>
      </c>
      <c r="W8510" s="58">
        <v>0.83221424487923357</v>
      </c>
      <c r="X8510" s="58">
        <v>0.62334304814497299</v>
      </c>
      <c r="Y8510" s="58">
        <v>0.86144668577902728</v>
      </c>
      <c r="Z8510" s="58">
        <v>0.89313100063570816</v>
      </c>
    </row>
    <row r="8511" spans="19:26" x14ac:dyDescent="0.2">
      <c r="S8511" s="58">
        <v>5.2726353510718456</v>
      </c>
      <c r="T8511" s="58">
        <v>12.078262360798432</v>
      </c>
      <c r="U8511" s="58">
        <v>5.3638582643497159</v>
      </c>
      <c r="V8511" s="58">
        <v>15.966236347856682</v>
      </c>
      <c r="W8511" s="58">
        <v>0.84063325144947698</v>
      </c>
      <c r="X8511" s="58">
        <v>0.56564535813651551</v>
      </c>
      <c r="Y8511" s="58">
        <v>0.8482102621307096</v>
      </c>
      <c r="Z8511" s="58">
        <v>0.89583960232306026</v>
      </c>
    </row>
    <row r="8512" spans="19:26" x14ac:dyDescent="0.2">
      <c r="S8512" s="58">
        <v>5.3360989103436669</v>
      </c>
      <c r="T8512" s="58">
        <v>10.999059478978385</v>
      </c>
      <c r="U8512" s="58">
        <v>5.3153286511465776</v>
      </c>
      <c r="V8512" s="58">
        <v>12.419528921100774</v>
      </c>
      <c r="W8512" s="58">
        <v>0.76895931816987428</v>
      </c>
      <c r="X8512" s="58">
        <v>0.73031875306227112</v>
      </c>
      <c r="Y8512" s="58">
        <v>0.87417301241584333</v>
      </c>
      <c r="Z8512" s="58">
        <v>0.92284859927994545</v>
      </c>
    </row>
    <row r="8513" spans="19:26" x14ac:dyDescent="0.2">
      <c r="S8513" s="58">
        <v>4.6364507387830596</v>
      </c>
      <c r="T8513" s="58">
        <v>8.4899516475259347</v>
      </c>
      <c r="U8513" s="58">
        <v>4.184184775560726</v>
      </c>
      <c r="V8513" s="58">
        <v>6.5767206995213128</v>
      </c>
      <c r="W8513" s="58">
        <v>0.70930276128669112</v>
      </c>
      <c r="X8513" s="58">
        <v>0.55749037500494658</v>
      </c>
      <c r="Y8513" s="58">
        <v>0.79854110534673162</v>
      </c>
      <c r="Z8513" s="58">
        <v>0.91545563786185336</v>
      </c>
    </row>
    <row r="8514" spans="19:26" x14ac:dyDescent="0.2">
      <c r="S8514" s="58">
        <v>7.1206020608282392</v>
      </c>
      <c r="T8514" s="58">
        <v>29.624229793557941</v>
      </c>
      <c r="U8514" s="58">
        <v>7.1022598870492892</v>
      </c>
      <c r="V8514" s="58">
        <v>26.797244342600173</v>
      </c>
      <c r="W8514" s="58">
        <v>0.8150575906351889</v>
      </c>
      <c r="X8514" s="58">
        <v>0.79407802243632375</v>
      </c>
      <c r="Y8514" s="58">
        <v>0.84719440088626741</v>
      </c>
      <c r="Z8514" s="58">
        <v>0.8868401910302921</v>
      </c>
    </row>
    <row r="8515" spans="19:26" x14ac:dyDescent="0.2">
      <c r="S8515" s="58">
        <v>4.7313314239339652</v>
      </c>
      <c r="T8515" s="58">
        <v>8.8490892894384157</v>
      </c>
      <c r="U8515" s="58">
        <v>4.611801608213467</v>
      </c>
      <c r="V8515" s="58">
        <v>10.651842498602363</v>
      </c>
      <c r="W8515" s="58">
        <v>0.70429343627285335</v>
      </c>
      <c r="X8515" s="58">
        <v>0.70579677812134101</v>
      </c>
      <c r="Y8515" s="58">
        <v>0.79199772132480706</v>
      </c>
      <c r="Z8515" s="58">
        <v>0.92853025128306688</v>
      </c>
    </row>
    <row r="8516" spans="19:26" x14ac:dyDescent="0.2">
      <c r="S8516" s="58">
        <v>4.2751636248660665</v>
      </c>
      <c r="T8516" s="58">
        <v>7.6066628494024586</v>
      </c>
      <c r="U8516" s="58">
        <v>3.9923015516367135</v>
      </c>
      <c r="V8516" s="58">
        <v>6.4322951399497885</v>
      </c>
      <c r="W8516" s="58">
        <v>0.71555367188894003</v>
      </c>
      <c r="X8516" s="58">
        <v>0.68101896392156314</v>
      </c>
      <c r="Y8516" s="58">
        <v>0.76731804474084653</v>
      </c>
      <c r="Z8516" s="58">
        <v>0.92590378862942369</v>
      </c>
    </row>
    <row r="8517" spans="19:26" x14ac:dyDescent="0.2">
      <c r="S8517" s="58">
        <v>3.9484012757985179</v>
      </c>
      <c r="T8517" s="58">
        <v>6.6018791184699035</v>
      </c>
      <c r="U8517" s="58">
        <v>4.343245106616604</v>
      </c>
      <c r="V8517" s="58">
        <v>7.211536848608846</v>
      </c>
      <c r="W8517" s="58">
        <v>0.7838915359873716</v>
      </c>
      <c r="X8517" s="58">
        <v>0.67272659968617332</v>
      </c>
      <c r="Y8517" s="58">
        <v>0.81687524849186921</v>
      </c>
      <c r="Z8517" s="58">
        <v>0.93257336136586211</v>
      </c>
    </row>
    <row r="8518" spans="19:26" x14ac:dyDescent="0.2">
      <c r="S8518" s="58">
        <v>4.260976779646902</v>
      </c>
      <c r="T8518" s="58">
        <v>7.6676466552845879</v>
      </c>
      <c r="U8518" s="58">
        <v>4.0078447991890291</v>
      </c>
      <c r="V8518" s="58">
        <v>6.5299218210152263</v>
      </c>
      <c r="W8518" s="58">
        <v>0.82743795220461058</v>
      </c>
      <c r="X8518" s="58">
        <v>0.67676092450276448</v>
      </c>
      <c r="Y8518" s="58">
        <v>0.83853264977387476</v>
      </c>
      <c r="Z8518" s="58">
        <v>0.92193659482036905</v>
      </c>
    </row>
    <row r="8519" spans="19:26" x14ac:dyDescent="0.2">
      <c r="S8519" s="58">
        <v>4.1760068848745879</v>
      </c>
      <c r="T8519" s="58">
        <v>7.1312629067412789</v>
      </c>
      <c r="U8519" s="58">
        <v>4.2778892875160182</v>
      </c>
      <c r="V8519" s="58">
        <v>6.8925500980626131</v>
      </c>
      <c r="W8519" s="58">
        <v>0.74294757766294572</v>
      </c>
      <c r="X8519" s="58">
        <v>0.66218988323082817</v>
      </c>
      <c r="Y8519" s="58">
        <v>0.8104554084041562</v>
      </c>
      <c r="Z8519" s="58">
        <v>0.93302807490185535</v>
      </c>
    </row>
    <row r="8520" spans="19:26" x14ac:dyDescent="0.2">
      <c r="S8520" s="58">
        <v>4.9922614767772853</v>
      </c>
      <c r="T8520" s="58">
        <v>9.851362984549235</v>
      </c>
      <c r="U8520" s="58">
        <v>4.2641963776076928</v>
      </c>
      <c r="V8520" s="58">
        <v>7.8190405314106766</v>
      </c>
      <c r="W8520" s="58">
        <v>0.7391574488039464</v>
      </c>
      <c r="X8520" s="58">
        <v>0.7612524032707193</v>
      </c>
      <c r="Y8520" s="58">
        <v>0.82369734643534931</v>
      </c>
      <c r="Z8520" s="58">
        <v>0.92760049253364696</v>
      </c>
    </row>
    <row r="8521" spans="19:26" x14ac:dyDescent="0.2">
      <c r="S8521" s="58">
        <v>3.93254164208513</v>
      </c>
      <c r="T8521" s="58">
        <v>6.5396530783000282</v>
      </c>
      <c r="U8521" s="58">
        <v>4.1833709109636166</v>
      </c>
      <c r="V8521" s="58">
        <v>6.565438131269306</v>
      </c>
      <c r="W8521" s="58">
        <v>0.74407883367199534</v>
      </c>
      <c r="X8521" s="58">
        <v>0.77750666530771051</v>
      </c>
      <c r="Y8521" s="58">
        <v>0.78876140659493366</v>
      </c>
      <c r="Z8521" s="58">
        <v>0.94642604182786561</v>
      </c>
    </row>
    <row r="8522" spans="19:26" x14ac:dyDescent="0.2">
      <c r="S8522" s="58">
        <v>5.2074679595698097</v>
      </c>
      <c r="T8522" s="58">
        <v>11.664976262006228</v>
      </c>
      <c r="U8522" s="58">
        <v>5.8353703433020936</v>
      </c>
      <c r="V8522" s="58">
        <v>16.58990066803322</v>
      </c>
      <c r="W8522" s="58">
        <v>0.75087960092184158</v>
      </c>
      <c r="X8522" s="58">
        <v>0.74105916164054209</v>
      </c>
      <c r="Y8522" s="58">
        <v>0.78442565756714866</v>
      </c>
      <c r="Z8522" s="58">
        <v>0.90838953304308889</v>
      </c>
    </row>
    <row r="8523" spans="19:26" x14ac:dyDescent="0.2">
      <c r="S8523" s="58">
        <v>4.6399892256888942</v>
      </c>
      <c r="T8523" s="58">
        <v>9.4182955529612418</v>
      </c>
      <c r="U8523" s="58">
        <v>4.4913517568278403</v>
      </c>
      <c r="V8523" s="58">
        <v>8.6757670803004263</v>
      </c>
      <c r="W8523" s="58">
        <v>0.82839020121510176</v>
      </c>
      <c r="X8523" s="58">
        <v>0.62552520473389717</v>
      </c>
      <c r="Y8523" s="58">
        <v>0.80845542039964202</v>
      </c>
      <c r="Z8523" s="58">
        <v>0.9038795728831851</v>
      </c>
    </row>
    <row r="8524" spans="19:26" x14ac:dyDescent="0.2">
      <c r="S8524" s="58">
        <v>8.6770275059597761</v>
      </c>
      <c r="T8524" s="58">
        <v>94.396108692344924</v>
      </c>
      <c r="U8524" s="58">
        <v>8.0008874760747553</v>
      </c>
      <c r="V8524" s="58">
        <v>80.978939421188969</v>
      </c>
      <c r="W8524" s="58">
        <v>0.80897095085853477</v>
      </c>
      <c r="X8524" s="58">
        <v>0.69211776430882166</v>
      </c>
      <c r="Y8524" s="58">
        <v>0.86269497649626348</v>
      </c>
      <c r="Z8524" s="58">
        <v>0.87419314261774927</v>
      </c>
    </row>
    <row r="8525" spans="19:26" x14ac:dyDescent="0.2">
      <c r="S8525" s="58">
        <v>4.6834347793427584</v>
      </c>
      <c r="T8525" s="58">
        <v>8.6133573525794898</v>
      </c>
      <c r="U8525" s="58">
        <v>4.370193204681371</v>
      </c>
      <c r="V8525" s="58">
        <v>7.6318625576964898</v>
      </c>
      <c r="W8525" s="58">
        <v>0.7091625352327281</v>
      </c>
      <c r="X8525" s="58">
        <v>0.67601700377640994</v>
      </c>
      <c r="Y8525" s="58">
        <v>0.80238911280931602</v>
      </c>
      <c r="Z8525" s="58">
        <v>0.92841979915384021</v>
      </c>
    </row>
    <row r="8526" spans="19:26" x14ac:dyDescent="0.2">
      <c r="S8526" s="58">
        <v>4.2749056652310262</v>
      </c>
      <c r="T8526" s="58">
        <v>7.1518026641154506</v>
      </c>
      <c r="U8526" s="58">
        <v>4.2079279998279491</v>
      </c>
      <c r="V8526" s="58">
        <v>5.8109597634184391</v>
      </c>
      <c r="W8526" s="58">
        <v>0.78295030865585358</v>
      </c>
      <c r="X8526" s="58">
        <v>0.70131896902002566</v>
      </c>
      <c r="Y8526" s="58">
        <v>0.89632710121906767</v>
      </c>
      <c r="Z8526" s="58">
        <v>0.94970830741002188</v>
      </c>
    </row>
    <row r="8527" spans="19:26" x14ac:dyDescent="0.2">
      <c r="S8527" s="58">
        <v>6.612529729542568</v>
      </c>
      <c r="T8527" s="58">
        <v>25.571888121732293</v>
      </c>
      <c r="U8527" s="58">
        <v>5.9901481172674558</v>
      </c>
      <c r="V8527" s="58">
        <v>20.6666739898846</v>
      </c>
      <c r="W8527" s="58">
        <v>0.76596360754609105</v>
      </c>
      <c r="X8527" s="58">
        <v>0.6854087035079981</v>
      </c>
      <c r="Y8527" s="58">
        <v>0.77370138934473986</v>
      </c>
      <c r="Z8527" s="58">
        <v>0.88393931282718885</v>
      </c>
    </row>
    <row r="8528" spans="19:26" x14ac:dyDescent="0.2">
      <c r="S8528" s="58">
        <v>4.8104645736815206</v>
      </c>
      <c r="T8528" s="58">
        <v>8.8030770874147173</v>
      </c>
      <c r="U8528" s="58">
        <v>5.1376360529541971</v>
      </c>
      <c r="V8528" s="58">
        <v>9.3682759351878016</v>
      </c>
      <c r="W8528" s="58">
        <v>0.73286740230778591</v>
      </c>
      <c r="X8528" s="58">
        <v>0.69756909292697755</v>
      </c>
      <c r="Y8528" s="58">
        <v>0.85160587445666514</v>
      </c>
      <c r="Z8528" s="58">
        <v>0.9354777888361141</v>
      </c>
    </row>
    <row r="8529" spans="19:26" x14ac:dyDescent="0.2">
      <c r="S8529" s="58">
        <v>3.931147043432718</v>
      </c>
      <c r="T8529" s="58">
        <v>6.7911396346237982</v>
      </c>
      <c r="U8529" s="58">
        <v>3.6053053834183761</v>
      </c>
      <c r="V8529" s="58">
        <v>6.0690224251464437</v>
      </c>
      <c r="W8529" s="58">
        <v>0.79072137467604953</v>
      </c>
      <c r="X8529" s="58">
        <v>0.72968057725754609</v>
      </c>
      <c r="Y8529" s="58">
        <v>0.77965622549520663</v>
      </c>
      <c r="Z8529" s="58">
        <v>0.92644739624738603</v>
      </c>
    </row>
    <row r="8530" spans="19:26" x14ac:dyDescent="0.2">
      <c r="S8530" s="58">
        <v>3.600811017184685</v>
      </c>
      <c r="T8530" s="58">
        <v>5.5776761905951755</v>
      </c>
      <c r="U8530" s="58">
        <v>3.6565882698919148</v>
      </c>
      <c r="V8530" s="58">
        <v>4.7715618483769857</v>
      </c>
      <c r="W8530" s="58">
        <v>0.78805050353379458</v>
      </c>
      <c r="X8530" s="58">
        <v>0.61829716522344313</v>
      </c>
      <c r="Y8530" s="58">
        <v>0.83673050476024813</v>
      </c>
      <c r="Z8530" s="58">
        <v>0.94091736636311807</v>
      </c>
    </row>
    <row r="8531" spans="19:26" x14ac:dyDescent="0.2">
      <c r="S8531" s="58">
        <v>6.0299563464804811</v>
      </c>
      <c r="T8531" s="58">
        <v>13.609914022780981</v>
      </c>
      <c r="U8531" s="58">
        <v>6.0915575868795582</v>
      </c>
      <c r="V8531" s="58">
        <v>14.044962611752775</v>
      </c>
      <c r="W8531" s="58">
        <v>0.68150027941185565</v>
      </c>
      <c r="X8531" s="58">
        <v>0.65695840956056517</v>
      </c>
      <c r="Y8531" s="58">
        <v>0.81843683387453015</v>
      </c>
      <c r="Z8531" s="58">
        <v>0.91221034042225457</v>
      </c>
    </row>
    <row r="8532" spans="19:26" x14ac:dyDescent="0.2">
      <c r="S8532" s="58">
        <v>3.3349395667697004</v>
      </c>
      <c r="T8532" s="58">
        <v>4.9185781980437584</v>
      </c>
      <c r="U8532" s="58">
        <v>3.2470760868975503</v>
      </c>
      <c r="V8532" s="58">
        <v>5.6100782232880073</v>
      </c>
      <c r="W8532" s="58">
        <v>0.79269400176220461</v>
      </c>
      <c r="X8532" s="58">
        <v>0.58397200920672976</v>
      </c>
      <c r="Y8532" s="58">
        <v>0.84543119559056457</v>
      </c>
      <c r="Z8532" s="58">
        <v>0.94609772579578899</v>
      </c>
    </row>
    <row r="8533" spans="19:26" x14ac:dyDescent="0.2">
      <c r="S8533" s="58">
        <v>6.4654533357391415</v>
      </c>
      <c r="T8533" s="58">
        <v>17.173701775531544</v>
      </c>
      <c r="U8533" s="58">
        <v>7.3806791891886947</v>
      </c>
      <c r="V8533" s="58">
        <v>18.782411940130572</v>
      </c>
      <c r="W8533" s="58">
        <v>0.73033922719581346</v>
      </c>
      <c r="X8533" s="58">
        <v>0.71518814670089825</v>
      </c>
      <c r="Y8533" s="58">
        <v>0.84252272219570179</v>
      </c>
      <c r="Z8533" s="58">
        <v>0.90344198908563256</v>
      </c>
    </row>
    <row r="8534" spans="19:26" x14ac:dyDescent="0.2">
      <c r="S8534" s="58">
        <v>3.5075730863444967</v>
      </c>
      <c r="T8534" s="58">
        <v>5.4314898710262689</v>
      </c>
      <c r="U8534" s="58">
        <v>3.3036506742537717</v>
      </c>
      <c r="V8534" s="58">
        <v>5.6065260200461298</v>
      </c>
      <c r="W8534" s="58">
        <v>0.7596966896982591</v>
      </c>
      <c r="X8534" s="58">
        <v>0.72630968260310447</v>
      </c>
      <c r="Y8534" s="58">
        <v>0.78795184291338305</v>
      </c>
      <c r="Z8534" s="58">
        <v>0.95029200345133369</v>
      </c>
    </row>
    <row r="8535" spans="19:26" x14ac:dyDescent="0.2">
      <c r="S8535" s="58">
        <v>4.9881775838743314</v>
      </c>
      <c r="T8535" s="58">
        <v>9.8905208868367502</v>
      </c>
      <c r="U8535" s="58">
        <v>4.6505981016468549</v>
      </c>
      <c r="V8535" s="58">
        <v>8.7342253905272127</v>
      </c>
      <c r="W8535" s="58">
        <v>0.76459208927943112</v>
      </c>
      <c r="X8535" s="58">
        <v>0.7353329773015419</v>
      </c>
      <c r="Y8535" s="58">
        <v>0.84229653149697636</v>
      </c>
      <c r="Z8535" s="58">
        <v>0.92409183965855757</v>
      </c>
    </row>
    <row r="8536" spans="19:26" x14ac:dyDescent="0.2">
      <c r="S8536" s="58">
        <v>6.001400850207836</v>
      </c>
      <c r="T8536" s="58">
        <v>13.719824105051746</v>
      </c>
      <c r="U8536" s="58">
        <v>6.3886423758039825</v>
      </c>
      <c r="V8536" s="58">
        <v>16.827435271211336</v>
      </c>
      <c r="W8536" s="58">
        <v>0.72608840136498121</v>
      </c>
      <c r="X8536" s="58">
        <v>0.65524769291628071</v>
      </c>
      <c r="Y8536" s="58">
        <v>0.85687012285440523</v>
      </c>
      <c r="Z8536" s="58">
        <v>0.91020230939395841</v>
      </c>
    </row>
    <row r="8537" spans="19:26" x14ac:dyDescent="0.2">
      <c r="S8537" s="58">
        <v>5.5907596055622246</v>
      </c>
      <c r="T8537" s="58">
        <v>12.318841849046541</v>
      </c>
      <c r="U8537" s="58">
        <v>5.6757010087971427</v>
      </c>
      <c r="V8537" s="58">
        <v>11.428313811279569</v>
      </c>
      <c r="W8537" s="58">
        <v>0.70861099422140039</v>
      </c>
      <c r="X8537" s="58">
        <v>0.68995748287183234</v>
      </c>
      <c r="Y8537" s="58">
        <v>0.80814271427609041</v>
      </c>
      <c r="Z8537" s="58">
        <v>0.91273564253559047</v>
      </c>
    </row>
    <row r="8538" spans="19:26" x14ac:dyDescent="0.2">
      <c r="S8538" s="58">
        <v>3.6366013936206292</v>
      </c>
      <c r="T8538" s="58">
        <v>5.677202093734822</v>
      </c>
      <c r="U8538" s="58">
        <v>3.9000233681269969</v>
      </c>
      <c r="V8538" s="58">
        <v>5.2695084347192154</v>
      </c>
      <c r="W8538" s="58">
        <v>0.79044114385869046</v>
      </c>
      <c r="X8538" s="58">
        <v>0.67519800959435494</v>
      </c>
      <c r="Y8538" s="58">
        <v>0.83639971193258045</v>
      </c>
      <c r="Z8538" s="58">
        <v>0.94725137063027842</v>
      </c>
    </row>
    <row r="8539" spans="19:26" x14ac:dyDescent="0.2">
      <c r="S8539" s="58">
        <v>3.5214500006729428</v>
      </c>
      <c r="T8539" s="58">
        <v>5.3944548862839596</v>
      </c>
      <c r="U8539" s="58">
        <v>3.0656999905287985</v>
      </c>
      <c r="V8539" s="58">
        <v>4.4167813637434534</v>
      </c>
      <c r="W8539" s="58">
        <v>0.74893426203251445</v>
      </c>
      <c r="X8539" s="58">
        <v>0.66417895664682591</v>
      </c>
      <c r="Y8539" s="58">
        <v>0.79988857366561195</v>
      </c>
      <c r="Z8539" s="58">
        <v>0.94879901005945877</v>
      </c>
    </row>
    <row r="8540" spans="19:26" x14ac:dyDescent="0.2">
      <c r="S8540" s="58">
        <v>3.7676482609128445</v>
      </c>
      <c r="T8540" s="58">
        <v>6.1466519815433474</v>
      </c>
      <c r="U8540" s="58">
        <v>3.2978920704923094</v>
      </c>
      <c r="V8540" s="58">
        <v>4.7862051147456057</v>
      </c>
      <c r="W8540" s="58">
        <v>0.78940404198692216</v>
      </c>
      <c r="X8540" s="58">
        <v>0.71153544614061248</v>
      </c>
      <c r="Y8540" s="58">
        <v>0.80674424579577431</v>
      </c>
      <c r="Z8540" s="58">
        <v>0.93819986892206986</v>
      </c>
    </row>
    <row r="8541" spans="19:26" x14ac:dyDescent="0.2">
      <c r="S8541" s="58">
        <v>4.3908058647877581</v>
      </c>
      <c r="T8541" s="58">
        <v>7.5924573927455921</v>
      </c>
      <c r="U8541" s="58">
        <v>4.0832332134048155</v>
      </c>
      <c r="V8541" s="58">
        <v>7.0123207429871215</v>
      </c>
      <c r="W8541" s="58">
        <v>0.767250888489595</v>
      </c>
      <c r="X8541" s="58">
        <v>0.74656759697643871</v>
      </c>
      <c r="Y8541" s="58">
        <v>0.86417523772285865</v>
      </c>
      <c r="Z8541" s="58">
        <v>0.94694968425985948</v>
      </c>
    </row>
    <row r="8542" spans="19:26" x14ac:dyDescent="0.2">
      <c r="S8542" s="58">
        <v>4.0911113166669608</v>
      </c>
      <c r="T8542" s="58">
        <v>6.6245045615019604</v>
      </c>
      <c r="U8542" s="58">
        <v>3.6945702591845828</v>
      </c>
      <c r="V8542" s="58">
        <v>5.9163483482489045</v>
      </c>
      <c r="W8542" s="58">
        <v>0.68957755768028572</v>
      </c>
      <c r="X8542" s="58">
        <v>0.58664588857065614</v>
      </c>
      <c r="Y8542" s="58">
        <v>0.8037925633778582</v>
      </c>
      <c r="Z8542" s="58">
        <v>0.93913113116536773</v>
      </c>
    </row>
    <row r="8543" spans="19:26" x14ac:dyDescent="0.2">
      <c r="S8543" s="58">
        <v>3.2383597066110243</v>
      </c>
      <c r="T8543" s="58">
        <v>4.7257441389269133</v>
      </c>
      <c r="U8543" s="58">
        <v>3.1203213491369044</v>
      </c>
      <c r="V8543" s="58">
        <v>5.4531695696540421</v>
      </c>
      <c r="W8543" s="58">
        <v>0.78530094339516621</v>
      </c>
      <c r="X8543" s="58">
        <v>0.57954800861911193</v>
      </c>
      <c r="Y8543" s="58">
        <v>0.82672519250333609</v>
      </c>
      <c r="Z8543" s="58">
        <v>0.94495880815564826</v>
      </c>
    </row>
    <row r="8544" spans="19:26" x14ac:dyDescent="0.2">
      <c r="S8544" s="58">
        <v>5.0337115614740515</v>
      </c>
      <c r="T8544" s="58">
        <v>10.681777613413823</v>
      </c>
      <c r="U8544" s="58">
        <v>5.263367864546546</v>
      </c>
      <c r="V8544" s="58">
        <v>10.567221779463186</v>
      </c>
      <c r="W8544" s="58">
        <v>0.81157974187918147</v>
      </c>
      <c r="X8544" s="58">
        <v>0.71331800319988303</v>
      </c>
      <c r="Y8544" s="58">
        <v>0.83698485300472014</v>
      </c>
      <c r="Z8544" s="58">
        <v>0.91110097952577529</v>
      </c>
    </row>
    <row r="8545" spans="19:26" x14ac:dyDescent="0.2">
      <c r="S8545" s="58">
        <v>3.7077742119222252</v>
      </c>
      <c r="T8545" s="58">
        <v>5.8283959115822626</v>
      </c>
      <c r="U8545" s="58">
        <v>4.1200861121605898</v>
      </c>
      <c r="V8545" s="58">
        <v>6.7988526430409948</v>
      </c>
      <c r="W8545" s="58">
        <v>0.76069654785575824</v>
      </c>
      <c r="X8545" s="58">
        <v>0.53579528132819276</v>
      </c>
      <c r="Y8545" s="58">
        <v>0.82108819817806022</v>
      </c>
      <c r="Z8545" s="58">
        <v>0.92770949611177156</v>
      </c>
    </row>
    <row r="8546" spans="19:26" x14ac:dyDescent="0.2">
      <c r="S8546" s="58">
        <v>4.3053275106760438</v>
      </c>
      <c r="T8546" s="58">
        <v>7.2919237557902141</v>
      </c>
      <c r="U8546" s="58">
        <v>4.7620165986679215</v>
      </c>
      <c r="V8546" s="58">
        <v>6.0080059005045374</v>
      </c>
      <c r="W8546" s="58">
        <v>0.76085894041303581</v>
      </c>
      <c r="X8546" s="58">
        <v>0.5733368421517947</v>
      </c>
      <c r="Y8546" s="58">
        <v>0.86476439085021151</v>
      </c>
      <c r="Z8546" s="58">
        <v>0.92866127053477487</v>
      </c>
    </row>
    <row r="8547" spans="19:26" x14ac:dyDescent="0.2">
      <c r="S8547" s="58">
        <v>4.5857448855984284</v>
      </c>
      <c r="T8547" s="58">
        <v>8.2759407888880716</v>
      </c>
      <c r="U8547" s="58">
        <v>4.1080154164045819</v>
      </c>
      <c r="V8547" s="58">
        <v>8.3345300638860547</v>
      </c>
      <c r="W8547" s="58">
        <v>0.76498371970122081</v>
      </c>
      <c r="X8547" s="58">
        <v>0.61487038990454845</v>
      </c>
      <c r="Y8547" s="58">
        <v>0.85471318278929387</v>
      </c>
      <c r="Z8547" s="58">
        <v>0.92393166200174659</v>
      </c>
    </row>
    <row r="8548" spans="19:26" x14ac:dyDescent="0.2">
      <c r="S8548" s="58">
        <v>3.3171105050902825</v>
      </c>
      <c r="T8548" s="58">
        <v>4.9736556019950839</v>
      </c>
      <c r="U8548" s="58">
        <v>3.385350389370287</v>
      </c>
      <c r="V8548" s="58">
        <v>5.1084579537630468</v>
      </c>
      <c r="W8548" s="58">
        <v>0.85019449087016685</v>
      </c>
      <c r="X8548" s="58">
        <v>0.70155585532021059</v>
      </c>
      <c r="Y8548" s="58">
        <v>0.84841829692474979</v>
      </c>
      <c r="Z8548" s="58">
        <v>0.95223708209360214</v>
      </c>
    </row>
    <row r="8549" spans="19:26" x14ac:dyDescent="0.2">
      <c r="S8549" s="58">
        <v>4.1354699673543509</v>
      </c>
      <c r="T8549" s="58">
        <v>6.7077764704389864</v>
      </c>
      <c r="U8549" s="58">
        <v>4.4176601398499917</v>
      </c>
      <c r="V8549" s="58">
        <v>6.3761978434726894</v>
      </c>
      <c r="W8549" s="58">
        <v>0.75175239566033869</v>
      </c>
      <c r="X8549" s="58">
        <v>0.60220258908185553</v>
      </c>
      <c r="Y8549" s="58">
        <v>0.87532471191331973</v>
      </c>
      <c r="Z8549" s="58">
        <v>0.94252477792337075</v>
      </c>
    </row>
    <row r="8550" spans="19:26" x14ac:dyDescent="0.2">
      <c r="S8550" s="58">
        <v>4.1660621023442106</v>
      </c>
      <c r="T8550" s="58">
        <v>6.8603301433042407</v>
      </c>
      <c r="U8550" s="58">
        <v>4.1313342780718934</v>
      </c>
      <c r="V8550" s="58">
        <v>8.2144500184550591</v>
      </c>
      <c r="W8550" s="58">
        <v>0.66201287700932232</v>
      </c>
      <c r="X8550" s="58">
        <v>0.66194270211385176</v>
      </c>
      <c r="Y8550" s="58">
        <v>0.7715457122526268</v>
      </c>
      <c r="Z8550" s="58">
        <v>0.94638141645073481</v>
      </c>
    </row>
    <row r="8551" spans="19:26" x14ac:dyDescent="0.2">
      <c r="S8551" s="58">
        <v>3.3705773600508753</v>
      </c>
      <c r="T8551" s="58">
        <v>5.3295429270070001</v>
      </c>
      <c r="U8551" s="58">
        <v>3.5750059887347425</v>
      </c>
      <c r="V8551" s="58">
        <v>5.0189356414220523</v>
      </c>
      <c r="W8551" s="58">
        <v>0.85355842456759623</v>
      </c>
      <c r="X8551" s="58">
        <v>0.69386631497268336</v>
      </c>
      <c r="Y8551" s="58">
        <v>0.77373055189864903</v>
      </c>
      <c r="Z8551" s="58">
        <v>0.92570587193926912</v>
      </c>
    </row>
    <row r="8552" spans="19:26" x14ac:dyDescent="0.2">
      <c r="S8552" s="58">
        <v>3.8626566339705839</v>
      </c>
      <c r="T8552" s="58">
        <v>6.2976604889978436</v>
      </c>
      <c r="U8552" s="58">
        <v>3.7606236258348202</v>
      </c>
      <c r="V8552" s="58">
        <v>5.8001185348655957</v>
      </c>
      <c r="W8552" s="58">
        <v>0.7671783430797654</v>
      </c>
      <c r="X8552" s="58">
        <v>0.63751451507276091</v>
      </c>
      <c r="Y8552" s="58">
        <v>0.81498154753487595</v>
      </c>
      <c r="Z8552" s="58">
        <v>0.93406785137064496</v>
      </c>
    </row>
    <row r="8553" spans="19:26" x14ac:dyDescent="0.2">
      <c r="S8553" s="58">
        <v>4.3712392837180865</v>
      </c>
      <c r="T8553" s="58">
        <v>8.0027523567477274</v>
      </c>
      <c r="U8553" s="58">
        <v>4.4418995887987496</v>
      </c>
      <c r="V8553" s="58">
        <v>8.821994749237728</v>
      </c>
      <c r="W8553" s="58">
        <v>0.82275567279338324</v>
      </c>
      <c r="X8553" s="58">
        <v>0.63331953696140075</v>
      </c>
      <c r="Y8553" s="58">
        <v>0.84202034826472649</v>
      </c>
      <c r="Z8553" s="58">
        <v>0.91686019341845182</v>
      </c>
    </row>
    <row r="8554" spans="19:26" x14ac:dyDescent="0.2">
      <c r="S8554" s="58">
        <v>6.5928266482116946</v>
      </c>
      <c r="T8554" s="58">
        <v>15.67463655698733</v>
      </c>
      <c r="U8554" s="58">
        <v>6.0615612079522485</v>
      </c>
      <c r="V8554" s="58">
        <v>16.081088190718692</v>
      </c>
      <c r="W8554" s="58">
        <v>0.70564097548434412</v>
      </c>
      <c r="X8554" s="58">
        <v>0.65669864814554257</v>
      </c>
      <c r="Y8554" s="58">
        <v>0.88229075934953916</v>
      </c>
      <c r="Z8554" s="58">
        <v>0.91128054435632755</v>
      </c>
    </row>
    <row r="8555" spans="19:26" x14ac:dyDescent="0.2">
      <c r="S8555" s="58">
        <v>4.9967477494444061</v>
      </c>
      <c r="T8555" s="58">
        <v>9.8287647254068276</v>
      </c>
      <c r="U8555" s="58">
        <v>4.7810323092518736</v>
      </c>
      <c r="V8555" s="58">
        <v>10.958616014680915</v>
      </c>
      <c r="W8555" s="58">
        <v>0.80165757729759624</v>
      </c>
      <c r="X8555" s="58">
        <v>0.63109709616389298</v>
      </c>
      <c r="Y8555" s="58">
        <v>0.88460777443213456</v>
      </c>
      <c r="Z8555" s="58">
        <v>0.91619136232135312</v>
      </c>
    </row>
    <row r="8556" spans="19:26" x14ac:dyDescent="0.2">
      <c r="S8556" s="58">
        <v>4.5172301446873897</v>
      </c>
      <c r="T8556" s="58">
        <v>7.887584977034968</v>
      </c>
      <c r="U8556" s="58">
        <v>4.4961470940864556</v>
      </c>
      <c r="V8556" s="58">
        <v>7.564632604414447</v>
      </c>
      <c r="W8556" s="58">
        <v>0.75263456227055348</v>
      </c>
      <c r="X8556" s="58">
        <v>0.63771729623941542</v>
      </c>
      <c r="Y8556" s="58">
        <v>0.86523657963017209</v>
      </c>
      <c r="Z8556" s="58">
        <v>0.933953123586167</v>
      </c>
    </row>
    <row r="8557" spans="19:26" x14ac:dyDescent="0.2">
      <c r="S8557" s="58">
        <v>4.5386310805734622</v>
      </c>
      <c r="T8557" s="58">
        <v>7.6747573744808912</v>
      </c>
      <c r="U8557" s="58">
        <v>4.6615337918191821</v>
      </c>
      <c r="V8557" s="58">
        <v>6.412970599630988</v>
      </c>
      <c r="W8557" s="58">
        <v>0.67740477339122329</v>
      </c>
      <c r="X8557" s="58">
        <v>0.57890536253574365</v>
      </c>
      <c r="Y8557" s="58">
        <v>0.82358139255586438</v>
      </c>
      <c r="Z8557" s="58">
        <v>0.93661016978846801</v>
      </c>
    </row>
    <row r="8558" spans="19:26" x14ac:dyDescent="0.2">
      <c r="S8558" s="58">
        <v>4.1230146238625842</v>
      </c>
      <c r="T8558" s="58">
        <v>7.0987023909653235</v>
      </c>
      <c r="U8558" s="58">
        <v>4.4635683069677858</v>
      </c>
      <c r="V8558" s="58">
        <v>8.2468365601829756</v>
      </c>
      <c r="W8558" s="58">
        <v>0.80812617525459929</v>
      </c>
      <c r="X8558" s="58">
        <v>0.81087729280710819</v>
      </c>
      <c r="Y8558" s="58">
        <v>0.84239467374444865</v>
      </c>
      <c r="Z8558" s="58">
        <v>0.94496242851160717</v>
      </c>
    </row>
    <row r="8559" spans="19:26" x14ac:dyDescent="0.2">
      <c r="S8559" s="58">
        <v>4.204967824237027</v>
      </c>
      <c r="T8559" s="58">
        <v>7.3583100415414497</v>
      </c>
      <c r="U8559" s="58">
        <v>4.8793340595256716</v>
      </c>
      <c r="V8559" s="58">
        <v>7.6246264811826334</v>
      </c>
      <c r="W8559" s="58">
        <v>0.87459547164020313</v>
      </c>
      <c r="X8559" s="58">
        <v>0.70078570557171604</v>
      </c>
      <c r="Y8559" s="58">
        <v>0.89527000299117365</v>
      </c>
      <c r="Z8559" s="58">
        <v>0.93050251370253245</v>
      </c>
    </row>
    <row r="8560" spans="19:26" x14ac:dyDescent="0.2">
      <c r="S8560" s="58">
        <v>3.5912266238842419</v>
      </c>
      <c r="T8560" s="58">
        <v>5.4124355935323791</v>
      </c>
      <c r="U8560" s="58">
        <v>3.8381162509725208</v>
      </c>
      <c r="V8560" s="58">
        <v>5.8942751167236738</v>
      </c>
      <c r="W8560" s="58">
        <v>0.76124060018751039</v>
      </c>
      <c r="X8560" s="58">
        <v>0.55928850699825083</v>
      </c>
      <c r="Y8560" s="58">
        <v>0.85926799856612668</v>
      </c>
      <c r="Z8560" s="58">
        <v>0.94530661656515824</v>
      </c>
    </row>
    <row r="8561" spans="19:26" x14ac:dyDescent="0.2">
      <c r="S8561" s="58">
        <v>4.7196062892852222</v>
      </c>
      <c r="T8561" s="58">
        <v>10.027338818960672</v>
      </c>
      <c r="U8561" s="58">
        <v>4.1830164082083288</v>
      </c>
      <c r="V8561" s="58">
        <v>7.9938377232368705</v>
      </c>
      <c r="W8561" s="58">
        <v>0.78925596151970023</v>
      </c>
      <c r="X8561" s="58">
        <v>0.71118882418545115</v>
      </c>
      <c r="Y8561" s="58">
        <v>0.76610212280637235</v>
      </c>
      <c r="Z8561" s="58">
        <v>0.90464490014342591</v>
      </c>
    </row>
    <row r="8562" spans="19:26" x14ac:dyDescent="0.2">
      <c r="S8562" s="58">
        <v>3.5086357930068486</v>
      </c>
      <c r="T8562" s="58">
        <v>5.3574186033880249</v>
      </c>
      <c r="U8562" s="58">
        <v>3.3247840721458854</v>
      </c>
      <c r="V8562" s="58">
        <v>5.6104425611148105</v>
      </c>
      <c r="W8562" s="58">
        <v>0.81686719346810044</v>
      </c>
      <c r="X8562" s="58">
        <v>0.59102218243749616</v>
      </c>
      <c r="Y8562" s="58">
        <v>0.85643879669683298</v>
      </c>
      <c r="Z8562" s="58">
        <v>0.93877541806154086</v>
      </c>
    </row>
    <row r="8563" spans="19:26" x14ac:dyDescent="0.2">
      <c r="S8563" s="58">
        <v>4.167026609596852</v>
      </c>
      <c r="T8563" s="58">
        <v>7.2315567197013415</v>
      </c>
      <c r="U8563" s="58">
        <v>3.999808600300383</v>
      </c>
      <c r="V8563" s="58">
        <v>6.4504707595943742</v>
      </c>
      <c r="W8563" s="58">
        <v>0.80055737010309336</v>
      </c>
      <c r="X8563" s="58">
        <v>0.79021234466490364</v>
      </c>
      <c r="Y8563" s="58">
        <v>0.83745190550485893</v>
      </c>
      <c r="Z8563" s="58">
        <v>0.94157716587118812</v>
      </c>
    </row>
    <row r="8564" spans="19:26" x14ac:dyDescent="0.2">
      <c r="S8564" s="58">
        <v>4.5805783948216323</v>
      </c>
      <c r="T8564" s="58">
        <v>7.864949974770334</v>
      </c>
      <c r="U8564" s="58">
        <v>4.4586782231985964</v>
      </c>
      <c r="V8564" s="58">
        <v>8.0662407831315459</v>
      </c>
      <c r="W8564" s="58">
        <v>0.72133412022511689</v>
      </c>
      <c r="X8564" s="58">
        <v>0.62660673717260795</v>
      </c>
      <c r="Y8564" s="58">
        <v>0.86418914385106527</v>
      </c>
      <c r="Z8564" s="58">
        <v>0.93967321160653805</v>
      </c>
    </row>
    <row r="8565" spans="19:26" x14ac:dyDescent="0.2">
      <c r="S8565" s="58">
        <v>7.4417734371350326</v>
      </c>
      <c r="T8565" s="58">
        <v>22.69814086374004</v>
      </c>
      <c r="U8565" s="58">
        <v>6.4319259900315533</v>
      </c>
      <c r="V8565" s="58">
        <v>19.184782735360532</v>
      </c>
      <c r="W8565" s="58">
        <v>0.71702348846891439</v>
      </c>
      <c r="X8565" s="58">
        <v>0.67217889035758205</v>
      </c>
      <c r="Y8565" s="58">
        <v>0.87637545932369731</v>
      </c>
      <c r="Z8565" s="58">
        <v>0.89733473250883</v>
      </c>
    </row>
    <row r="8566" spans="19:26" x14ac:dyDescent="0.2">
      <c r="S8566" s="58">
        <v>4.9977018811333567</v>
      </c>
      <c r="T8566" s="58">
        <v>9.780406734945517</v>
      </c>
      <c r="U8566" s="58">
        <v>4.9130233511246582</v>
      </c>
      <c r="V8566" s="58">
        <v>9.9900763848549783</v>
      </c>
      <c r="W8566" s="58">
        <v>0.7367017687616475</v>
      </c>
      <c r="X8566" s="58">
        <v>0.66944989245647901</v>
      </c>
      <c r="Y8566" s="58">
        <v>0.82871274021109753</v>
      </c>
      <c r="Z8566" s="58">
        <v>0.92082363354709795</v>
      </c>
    </row>
    <row r="8567" spans="19:26" x14ac:dyDescent="0.2">
      <c r="S8567" s="58">
        <v>3.301925591055102</v>
      </c>
      <c r="T8567" s="58">
        <v>4.9068165610494558</v>
      </c>
      <c r="U8567" s="58">
        <v>3.2329387424596776</v>
      </c>
      <c r="V8567" s="58">
        <v>4.6759920235072894</v>
      </c>
      <c r="W8567" s="58">
        <v>0.8608835816917767</v>
      </c>
      <c r="X8567" s="58">
        <v>0.5716829850014461</v>
      </c>
      <c r="Y8567" s="58">
        <v>0.87007817805792143</v>
      </c>
      <c r="Z8567" s="58">
        <v>0.93721529105122992</v>
      </c>
    </row>
    <row r="8568" spans="19:26" x14ac:dyDescent="0.2">
      <c r="S8568" s="58">
        <v>4.1920983619461598</v>
      </c>
      <c r="T8568" s="58">
        <v>7.338598948182276</v>
      </c>
      <c r="U8568" s="58">
        <v>3.9361300855845243</v>
      </c>
      <c r="V8568" s="58">
        <v>8.7272371215203819</v>
      </c>
      <c r="W8568" s="58">
        <v>0.79842860523346049</v>
      </c>
      <c r="X8568" s="58">
        <v>0.69811503030471578</v>
      </c>
      <c r="Y8568" s="58">
        <v>0.8314972813227226</v>
      </c>
      <c r="Z8568" s="58">
        <v>0.92962244300660379</v>
      </c>
    </row>
    <row r="8569" spans="19:26" x14ac:dyDescent="0.2">
      <c r="S8569" s="58">
        <v>4.6934108841036464</v>
      </c>
      <c r="T8569" s="58">
        <v>8.6461907627292227</v>
      </c>
      <c r="U8569" s="58">
        <v>4.6899195016876565</v>
      </c>
      <c r="V8569" s="58">
        <v>7.8322401405610638</v>
      </c>
      <c r="W8569" s="58">
        <v>0.77270758615813506</v>
      </c>
      <c r="X8569" s="58">
        <v>0.66235590390472288</v>
      </c>
      <c r="Y8569" s="58">
        <v>0.86214329734988271</v>
      </c>
      <c r="Z8569" s="58">
        <v>0.92676609861622228</v>
      </c>
    </row>
    <row r="8570" spans="19:26" x14ac:dyDescent="0.2">
      <c r="S8570" s="58">
        <v>4.8406475804455757</v>
      </c>
      <c r="T8570" s="58">
        <v>9.2215053720579192</v>
      </c>
      <c r="U8570" s="58">
        <v>5.1961738011188583</v>
      </c>
      <c r="V8570" s="58">
        <v>9.7882502464369008</v>
      </c>
      <c r="W8570" s="58">
        <v>0.77236171856958968</v>
      </c>
      <c r="X8570" s="58">
        <v>0.67001094626692326</v>
      </c>
      <c r="Y8570" s="58">
        <v>0.85757837182500474</v>
      </c>
      <c r="Z8570" s="58">
        <v>0.92319309218217871</v>
      </c>
    </row>
    <row r="8571" spans="19:26" x14ac:dyDescent="0.2">
      <c r="S8571" s="58">
        <v>4.960757387301622</v>
      </c>
      <c r="T8571" s="58">
        <v>10.055908760773674</v>
      </c>
      <c r="U8571" s="58">
        <v>4.902079425207936</v>
      </c>
      <c r="V8571" s="58">
        <v>8.4146055317030761</v>
      </c>
      <c r="W8571" s="58">
        <v>0.78982443779273948</v>
      </c>
      <c r="X8571" s="58">
        <v>0.5659186537283547</v>
      </c>
      <c r="Y8571" s="58">
        <v>0.84150671105054853</v>
      </c>
      <c r="Z8571" s="58">
        <v>0.90510526567268368</v>
      </c>
    </row>
    <row r="8572" spans="19:26" x14ac:dyDescent="0.2">
      <c r="S8572" s="58">
        <v>3.8591221854406568</v>
      </c>
      <c r="T8572" s="58">
        <v>6.2290995559016897</v>
      </c>
      <c r="U8572" s="58">
        <v>4.0578341307877528</v>
      </c>
      <c r="V8572" s="58">
        <v>7.3060784049321565</v>
      </c>
      <c r="W8572" s="58">
        <v>0.73357403890698647</v>
      </c>
      <c r="X8572" s="58">
        <v>0.63940483109861546</v>
      </c>
      <c r="Y8572" s="58">
        <v>0.79935132449780355</v>
      </c>
      <c r="Z8572" s="58">
        <v>0.93827343939238173</v>
      </c>
    </row>
    <row r="8573" spans="19:26" x14ac:dyDescent="0.2">
      <c r="S8573" s="58">
        <v>5.1386503075354444</v>
      </c>
      <c r="T8573" s="58">
        <v>11.112289924700667</v>
      </c>
      <c r="U8573" s="58">
        <v>5.727408296726054</v>
      </c>
      <c r="V8573" s="58">
        <v>10.948914353655978</v>
      </c>
      <c r="W8573" s="58">
        <v>0.78766006903747399</v>
      </c>
      <c r="X8573" s="58">
        <v>0.69249109892636873</v>
      </c>
      <c r="Y8573" s="58">
        <v>0.82327524413242736</v>
      </c>
      <c r="Z8573" s="58">
        <v>0.90872599512349295</v>
      </c>
    </row>
    <row r="8574" spans="19:26" x14ac:dyDescent="0.2">
      <c r="S8574" s="58">
        <v>3.9774839359077125</v>
      </c>
      <c r="T8574" s="58">
        <v>6.4912282578920433</v>
      </c>
      <c r="U8574" s="58">
        <v>3.797622967372249</v>
      </c>
      <c r="V8574" s="58">
        <v>7.1449021902531147</v>
      </c>
      <c r="W8574" s="58">
        <v>0.81333651093276715</v>
      </c>
      <c r="X8574" s="58">
        <v>0.59696335120938504</v>
      </c>
      <c r="Y8574" s="58">
        <v>0.88351912071894878</v>
      </c>
      <c r="Z8574" s="58">
        <v>0.9331953435815179</v>
      </c>
    </row>
    <row r="8575" spans="19:26" x14ac:dyDescent="0.2">
      <c r="S8575" s="58">
        <v>2.8716663591111757</v>
      </c>
      <c r="T8575" s="58">
        <v>4.0263801009482858</v>
      </c>
      <c r="U8575" s="58">
        <v>2.8570047352803805</v>
      </c>
      <c r="V8575" s="58">
        <v>4.0455376410146995</v>
      </c>
      <c r="W8575" s="58">
        <v>0.82113375628162188</v>
      </c>
      <c r="X8575" s="58">
        <v>0.59203543927013524</v>
      </c>
      <c r="Y8575" s="58">
        <v>0.79356909065726911</v>
      </c>
      <c r="Z8575" s="58">
        <v>0.94179410464775926</v>
      </c>
    </row>
    <row r="8576" spans="19:26" x14ac:dyDescent="0.2">
      <c r="S8576" s="58">
        <v>4.9680975314911056</v>
      </c>
      <c r="T8576" s="58">
        <v>10.355029600548727</v>
      </c>
      <c r="U8576" s="58">
        <v>4.4123251572866407</v>
      </c>
      <c r="V8576" s="58">
        <v>10.043298700871292</v>
      </c>
      <c r="W8576" s="58">
        <v>0.78860496246106404</v>
      </c>
      <c r="X8576" s="58">
        <v>0.75420890014230302</v>
      </c>
      <c r="Y8576" s="58">
        <v>0.82075601880205196</v>
      </c>
      <c r="Z8576" s="58">
        <v>0.91571270772715363</v>
      </c>
    </row>
    <row r="8577" spans="19:26" x14ac:dyDescent="0.2">
      <c r="S8577" s="58">
        <v>5.2260475020112729</v>
      </c>
      <c r="T8577" s="58">
        <v>10.717329064677099</v>
      </c>
      <c r="U8577" s="58">
        <v>4.6692219229973491</v>
      </c>
      <c r="V8577" s="58">
        <v>8.865711115068585</v>
      </c>
      <c r="W8577" s="58">
        <v>0.7126173399381831</v>
      </c>
      <c r="X8577" s="58">
        <v>0.54803466822478331</v>
      </c>
      <c r="Y8577" s="58">
        <v>0.80686506249077505</v>
      </c>
      <c r="Z8577" s="58">
        <v>0.90578964344594304</v>
      </c>
    </row>
    <row r="8578" spans="19:26" x14ac:dyDescent="0.2">
      <c r="S8578" s="58">
        <v>6.1379270789447071</v>
      </c>
      <c r="T8578" s="58">
        <v>13.316813960513052</v>
      </c>
      <c r="U8578" s="58">
        <v>5.6648701599325513</v>
      </c>
      <c r="V8578" s="58">
        <v>15.318522626491221</v>
      </c>
      <c r="W8578" s="58">
        <v>0.71194820617552013</v>
      </c>
      <c r="X8578" s="58">
        <v>0.65989866301281408</v>
      </c>
      <c r="Y8578" s="58">
        <v>0.89043591076568329</v>
      </c>
      <c r="Z8578" s="58">
        <v>0.91907237626851868</v>
      </c>
    </row>
    <row r="8579" spans="19:26" x14ac:dyDescent="0.2">
      <c r="S8579" s="58">
        <v>4.9156197199534706</v>
      </c>
      <c r="T8579" s="58">
        <v>9.7784265970210527</v>
      </c>
      <c r="U8579" s="58">
        <v>4.9651878118359329</v>
      </c>
      <c r="V8579" s="58">
        <v>9.2492422970227679</v>
      </c>
      <c r="W8579" s="58">
        <v>0.71681754723123881</v>
      </c>
      <c r="X8579" s="58">
        <v>0.55412213623638318</v>
      </c>
      <c r="Y8579" s="58">
        <v>0.78655471066333738</v>
      </c>
      <c r="Z8579" s="58">
        <v>0.90602858929659447</v>
      </c>
    </row>
    <row r="8580" spans="19:26" x14ac:dyDescent="0.2">
      <c r="S8580" s="58">
        <v>4.8159989943434542</v>
      </c>
      <c r="T8580" s="58">
        <v>9.4006709771652819</v>
      </c>
      <c r="U8580" s="58">
        <v>4.3839351363703107</v>
      </c>
      <c r="V8580" s="58">
        <v>10.183457153202628</v>
      </c>
      <c r="W8580" s="58">
        <v>0.80990276766121072</v>
      </c>
      <c r="X8580" s="58">
        <v>0.72847939104170545</v>
      </c>
      <c r="Y8580" s="58">
        <v>0.86330234113584747</v>
      </c>
      <c r="Z8580" s="58">
        <v>0.92286485817891317</v>
      </c>
    </row>
    <row r="8581" spans="19:26" x14ac:dyDescent="0.2">
      <c r="S8581" s="58">
        <v>4.54777812438941</v>
      </c>
      <c r="T8581" s="58">
        <v>8.3260315394850011</v>
      </c>
      <c r="U8581" s="58">
        <v>5.278052115250178</v>
      </c>
      <c r="V8581" s="58">
        <v>9.9862918164164398</v>
      </c>
      <c r="W8581" s="58">
        <v>0.77055176193310149</v>
      </c>
      <c r="X8581" s="58">
        <v>0.7444388174963199</v>
      </c>
      <c r="Y8581" s="58">
        <v>0.83746234269726438</v>
      </c>
      <c r="Z8581" s="58">
        <v>0.93308865765312066</v>
      </c>
    </row>
    <row r="8582" spans="19:26" x14ac:dyDescent="0.2">
      <c r="S8582" s="58">
        <v>8.6526805712951038</v>
      </c>
      <c r="T8582" s="58">
        <v>67.143535904594657</v>
      </c>
      <c r="U8582" s="58">
        <v>8.3872236208433435</v>
      </c>
      <c r="V8582" s="58">
        <v>98.595236696381974</v>
      </c>
      <c r="W8582" s="58">
        <v>0.77439523952288891</v>
      </c>
      <c r="X8582" s="58">
        <v>0.5459310353041158</v>
      </c>
      <c r="Y8582" s="58">
        <v>0.86027981701446132</v>
      </c>
      <c r="Z8582" s="58">
        <v>0.8748957703036323</v>
      </c>
    </row>
    <row r="8583" spans="19:26" x14ac:dyDescent="0.2">
      <c r="S8583" s="58">
        <v>4.2547957303181656</v>
      </c>
      <c r="T8583" s="58">
        <v>7.5959876454128645</v>
      </c>
      <c r="U8583" s="58">
        <v>4.6339268198771784</v>
      </c>
      <c r="V8583" s="58">
        <v>8.0326855607658239</v>
      </c>
      <c r="W8583" s="58">
        <v>0.79785579149311614</v>
      </c>
      <c r="X8583" s="58">
        <v>0.79539717718933722</v>
      </c>
      <c r="Y8583" s="58">
        <v>0.82360855108042252</v>
      </c>
      <c r="Z8583" s="58">
        <v>0.93574523762123707</v>
      </c>
    </row>
    <row r="8584" spans="19:26" x14ac:dyDescent="0.2">
      <c r="S8584" s="58">
        <v>7.2395030064874986</v>
      </c>
      <c r="T8584" s="58">
        <v>22.873764256194423</v>
      </c>
      <c r="U8584" s="58">
        <v>6.3993808669359105</v>
      </c>
      <c r="V8584" s="58">
        <v>15.896294312605558</v>
      </c>
      <c r="W8584" s="58">
        <v>0.7257647129541881</v>
      </c>
      <c r="X8584" s="58">
        <v>0.7535514052277007</v>
      </c>
      <c r="Y8584" s="58">
        <v>0.85461663450983283</v>
      </c>
      <c r="Z8584" s="58">
        <v>0.89820958990003497</v>
      </c>
    </row>
    <row r="8585" spans="19:26" x14ac:dyDescent="0.2">
      <c r="S8585" s="58">
        <v>5.6449428308702325</v>
      </c>
      <c r="T8585" s="58">
        <v>12.817098688307896</v>
      </c>
      <c r="U8585" s="58">
        <v>6.0596173752850717</v>
      </c>
      <c r="V8585" s="58">
        <v>16.588526269092839</v>
      </c>
      <c r="W8585" s="58">
        <v>0.78258132959241944</v>
      </c>
      <c r="X8585" s="58">
        <v>0.81139873664616402</v>
      </c>
      <c r="Y8585" s="58">
        <v>0.86742706510495038</v>
      </c>
      <c r="Z8585" s="58">
        <v>0.91829386047718098</v>
      </c>
    </row>
    <row r="8586" spans="19:26" x14ac:dyDescent="0.2">
      <c r="S8586" s="58">
        <v>4.0603872892073838</v>
      </c>
      <c r="T8586" s="58">
        <v>6.737619776043263</v>
      </c>
      <c r="U8586" s="58">
        <v>4.3975191276449506</v>
      </c>
      <c r="V8586" s="58">
        <v>6.9026640410276698</v>
      </c>
      <c r="W8586" s="58">
        <v>0.78132091654145885</v>
      </c>
      <c r="X8586" s="58">
        <v>0.53887870042230379</v>
      </c>
      <c r="Y8586" s="58">
        <v>0.85267807290254161</v>
      </c>
      <c r="Z8586" s="58">
        <v>0.92275400624769366</v>
      </c>
    </row>
    <row r="8587" spans="19:26" x14ac:dyDescent="0.2">
      <c r="S8587" s="58">
        <v>3.5949885006450626</v>
      </c>
      <c r="T8587" s="58">
        <v>5.6932064968692906</v>
      </c>
      <c r="U8587" s="58">
        <v>3.4756392874842517</v>
      </c>
      <c r="V8587" s="58">
        <v>6.377839900290053</v>
      </c>
      <c r="W8587" s="58">
        <v>0.79764439828841405</v>
      </c>
      <c r="X8587" s="58">
        <v>0.72515600841201822</v>
      </c>
      <c r="Y8587" s="58">
        <v>0.80692758168109124</v>
      </c>
      <c r="Z8587" s="58">
        <v>0.94371826903808831</v>
      </c>
    </row>
    <row r="8588" spans="19:26" x14ac:dyDescent="0.2">
      <c r="S8588" s="58">
        <v>4.2032986532229959</v>
      </c>
      <c r="T8588" s="58">
        <v>7.1439214596525131</v>
      </c>
      <c r="U8588" s="58">
        <v>4.1034468100223105</v>
      </c>
      <c r="V8588" s="58">
        <v>8.4158071469993825</v>
      </c>
      <c r="W8588" s="58">
        <v>0.78015141207058014</v>
      </c>
      <c r="X8588" s="58">
        <v>0.55143019034071827</v>
      </c>
      <c r="Y8588" s="58">
        <v>0.85473480123951395</v>
      </c>
      <c r="Z8588" s="58">
        <v>0.92180391662207017</v>
      </c>
    </row>
    <row r="8589" spans="19:26" x14ac:dyDescent="0.2">
      <c r="S8589" s="58">
        <v>3.2669737561767911</v>
      </c>
      <c r="T8589" s="58">
        <v>4.8764619716488919</v>
      </c>
      <c r="U8589" s="58">
        <v>3.2506923244976265</v>
      </c>
      <c r="V8589" s="58">
        <v>4.4164466675043581</v>
      </c>
      <c r="W8589" s="58">
        <v>0.79794642828395579</v>
      </c>
      <c r="X8589" s="58">
        <v>0.66957700166337109</v>
      </c>
      <c r="Y8589" s="58">
        <v>0.80165868076722235</v>
      </c>
      <c r="Z8589" s="58">
        <v>0.94634862336161596</v>
      </c>
    </row>
    <row r="8590" spans="19:26" x14ac:dyDescent="0.2">
      <c r="S8590" s="58">
        <v>4.1177598223633307</v>
      </c>
      <c r="T8590" s="58">
        <v>7.4479831603966886</v>
      </c>
      <c r="U8590" s="58">
        <v>3.7745828261296457</v>
      </c>
      <c r="V8590" s="58">
        <v>5.0918547652748094</v>
      </c>
      <c r="W8590" s="58">
        <v>0.86904063119077846</v>
      </c>
      <c r="X8590" s="58">
        <v>0.77420260755770498</v>
      </c>
      <c r="Y8590" s="58">
        <v>0.82536625862217305</v>
      </c>
      <c r="Z8590" s="58">
        <v>0.92422707395688419</v>
      </c>
    </row>
    <row r="8591" spans="19:26" x14ac:dyDescent="0.2">
      <c r="S8591" s="58">
        <v>4.2324571440677188</v>
      </c>
      <c r="T8591" s="58">
        <v>7.3960331036901383</v>
      </c>
      <c r="U8591" s="58">
        <v>3.7949281991157999</v>
      </c>
      <c r="V8591" s="58">
        <v>6.9065977697302126</v>
      </c>
      <c r="W8591" s="58">
        <v>0.74796346477708653</v>
      </c>
      <c r="X8591" s="58">
        <v>0.64140522200289718</v>
      </c>
      <c r="Y8591" s="58">
        <v>0.80194395360998061</v>
      </c>
      <c r="Z8591" s="58">
        <v>0.92541495681917807</v>
      </c>
    </row>
    <row r="8592" spans="19:26" x14ac:dyDescent="0.2">
      <c r="S8592" s="58">
        <v>4.080493949622956</v>
      </c>
      <c r="T8592" s="58">
        <v>6.8194501229089353</v>
      </c>
      <c r="U8592" s="58">
        <v>4.1904586204170853</v>
      </c>
      <c r="V8592" s="58">
        <v>6.7664896576031648</v>
      </c>
      <c r="W8592" s="58">
        <v>0.76790693900720663</v>
      </c>
      <c r="X8592" s="58">
        <v>0.6088076943741767</v>
      </c>
      <c r="Y8592" s="58">
        <v>0.83634390964618255</v>
      </c>
      <c r="Z8592" s="58">
        <v>0.93021499818488729</v>
      </c>
    </row>
    <row r="8593" spans="19:26" x14ac:dyDescent="0.2">
      <c r="S8593" s="58">
        <v>8.148027397404956</v>
      </c>
      <c r="T8593" s="58">
        <v>38.934890255423618</v>
      </c>
      <c r="U8593" s="58">
        <v>7.57791094485773</v>
      </c>
      <c r="V8593" s="58">
        <v>47.139829568684597</v>
      </c>
      <c r="W8593" s="58">
        <v>0.73283748743708221</v>
      </c>
      <c r="X8593" s="58">
        <v>0.64178407952565608</v>
      </c>
      <c r="Y8593" s="58">
        <v>0.84465729536046408</v>
      </c>
      <c r="Z8593" s="58">
        <v>0.88236941280554237</v>
      </c>
    </row>
    <row r="8594" spans="19:26" x14ac:dyDescent="0.2">
      <c r="S8594" s="58">
        <v>3.7206974037976424</v>
      </c>
      <c r="T8594" s="58">
        <v>5.9062844231977003</v>
      </c>
      <c r="U8594" s="58">
        <v>4.1395961467109839</v>
      </c>
      <c r="V8594" s="58">
        <v>6.7269897051769636</v>
      </c>
      <c r="W8594" s="58">
        <v>0.76282408189746731</v>
      </c>
      <c r="X8594" s="58">
        <v>0.63083750103585068</v>
      </c>
      <c r="Y8594" s="58">
        <v>0.81189095986506588</v>
      </c>
      <c r="Z8594" s="58">
        <v>0.93756881064422282</v>
      </c>
    </row>
    <row r="8595" spans="19:26" x14ac:dyDescent="0.2">
      <c r="S8595" s="58">
        <v>6.2685254013493692</v>
      </c>
      <c r="T8595" s="58">
        <v>14.547709311719196</v>
      </c>
      <c r="U8595" s="58">
        <v>6.5556913993562143</v>
      </c>
      <c r="V8595" s="58">
        <v>14.13386765374922</v>
      </c>
      <c r="W8595" s="58">
        <v>0.7227707941237701</v>
      </c>
      <c r="X8595" s="58">
        <v>0.66965580055717111</v>
      </c>
      <c r="Y8595" s="58">
        <v>0.87803947630075696</v>
      </c>
      <c r="Z8595" s="58">
        <v>0.91222739769360472</v>
      </c>
    </row>
    <row r="8596" spans="19:26" x14ac:dyDescent="0.2">
      <c r="S8596" s="58">
        <v>3.9852654284773172</v>
      </c>
      <c r="T8596" s="58">
        <v>6.4370521475730609</v>
      </c>
      <c r="U8596" s="58">
        <v>4.7125500938263123</v>
      </c>
      <c r="V8596" s="58">
        <v>7.1415065499127852</v>
      </c>
      <c r="W8596" s="58">
        <v>0.77764152344906623</v>
      </c>
      <c r="X8596" s="58">
        <v>0.55596457247829112</v>
      </c>
      <c r="Y8596" s="58">
        <v>0.86912699002871385</v>
      </c>
      <c r="Z8596" s="58">
        <v>0.93151627542830517</v>
      </c>
    </row>
    <row r="8597" spans="19:26" x14ac:dyDescent="0.2">
      <c r="S8597" s="58">
        <v>3.8303067917994169</v>
      </c>
      <c r="T8597" s="58">
        <v>6.2896857451427417</v>
      </c>
      <c r="U8597" s="58">
        <v>3.0269253425957729</v>
      </c>
      <c r="V8597" s="58">
        <v>4.9123714662942533</v>
      </c>
      <c r="W8597" s="58">
        <v>0.87657177021933674</v>
      </c>
      <c r="X8597" s="58">
        <v>0.58856289060977018</v>
      </c>
      <c r="Y8597" s="58">
        <v>0.88017628641389056</v>
      </c>
      <c r="Z8597" s="58">
        <v>0.92398606656675608</v>
      </c>
    </row>
    <row r="8598" spans="19:26" x14ac:dyDescent="0.2">
      <c r="S8598" s="58">
        <v>5.0713807623339102</v>
      </c>
      <c r="T8598" s="58">
        <v>11.010603333494362</v>
      </c>
      <c r="U8598" s="58">
        <v>4.4877996663544613</v>
      </c>
      <c r="V8598" s="58">
        <v>9.9964051903130855</v>
      </c>
      <c r="W8598" s="58">
        <v>0.79638906800295406</v>
      </c>
      <c r="X8598" s="58">
        <v>0.68097806011947948</v>
      </c>
      <c r="Y8598" s="58">
        <v>0.81612244395729783</v>
      </c>
      <c r="Z8598" s="58">
        <v>0.90628476542885728</v>
      </c>
    </row>
    <row r="8599" spans="19:26" x14ac:dyDescent="0.2">
      <c r="S8599" s="58">
        <v>4.9737107037269785</v>
      </c>
      <c r="T8599" s="58">
        <v>10.883300409583454</v>
      </c>
      <c r="U8599" s="58">
        <v>5.5197639497161255</v>
      </c>
      <c r="V8599" s="58">
        <v>12.028061992219731</v>
      </c>
      <c r="W8599" s="58">
        <v>0.80865026963016617</v>
      </c>
      <c r="X8599" s="58">
        <v>0.6156489563073877</v>
      </c>
      <c r="Y8599" s="58">
        <v>0.8031854691250212</v>
      </c>
      <c r="Z8599" s="58">
        <v>0.89955967169714912</v>
      </c>
    </row>
    <row r="8600" spans="19:26" x14ac:dyDescent="0.2">
      <c r="S8600" s="58">
        <v>5.0443981459341991</v>
      </c>
      <c r="T8600" s="58">
        <v>10.993089555336388</v>
      </c>
      <c r="U8600" s="58">
        <v>5.135860189621785</v>
      </c>
      <c r="V8600" s="58">
        <v>11.491493378328745</v>
      </c>
      <c r="W8600" s="58">
        <v>0.78030341254080082</v>
      </c>
      <c r="X8600" s="58">
        <v>0.67735828702768774</v>
      </c>
      <c r="Y8600" s="58">
        <v>0.7975354744940355</v>
      </c>
      <c r="Z8600" s="58">
        <v>0.90511527821393922</v>
      </c>
    </row>
    <row r="8601" spans="19:26" x14ac:dyDescent="0.2">
      <c r="S8601" s="58">
        <v>3.3796458769212796</v>
      </c>
      <c r="T8601" s="58">
        <v>5.1412511589869379</v>
      </c>
      <c r="U8601" s="58">
        <v>3.5883245872727612</v>
      </c>
      <c r="V8601" s="58">
        <v>5.2987819296309899</v>
      </c>
      <c r="W8601" s="58">
        <v>0.79614065004661105</v>
      </c>
      <c r="X8601" s="58">
        <v>0.63821990389838867</v>
      </c>
      <c r="Y8601" s="58">
        <v>0.8042817657787884</v>
      </c>
      <c r="Z8601" s="58">
        <v>0.93920436699893972</v>
      </c>
    </row>
    <row r="8602" spans="19:26" x14ac:dyDescent="0.2">
      <c r="S8602" s="58">
        <v>4.6961554820923155</v>
      </c>
      <c r="T8602" s="58">
        <v>9.1134004680286562</v>
      </c>
      <c r="U8602" s="58">
        <v>4.6522862533120852</v>
      </c>
      <c r="V8602" s="58">
        <v>6.9177164839305645</v>
      </c>
      <c r="W8602" s="58">
        <v>0.78978183744576702</v>
      </c>
      <c r="X8602" s="58">
        <v>0.81393909853056223</v>
      </c>
      <c r="Y8602" s="58">
        <v>0.82853687262556419</v>
      </c>
      <c r="Z8602" s="58">
        <v>0.92861497145210792</v>
      </c>
    </row>
    <row r="8603" spans="19:26" x14ac:dyDescent="0.2">
      <c r="S8603" s="58">
        <v>4.8325104493695266</v>
      </c>
      <c r="T8603" s="58">
        <v>9.3631672657117537</v>
      </c>
      <c r="U8603" s="58">
        <v>4.5027268139991783</v>
      </c>
      <c r="V8603" s="58">
        <v>8.6981696478657771</v>
      </c>
      <c r="W8603" s="58">
        <v>0.81412699540816436</v>
      </c>
      <c r="X8603" s="58">
        <v>0.67453387592410152</v>
      </c>
      <c r="Y8603" s="58">
        <v>0.87735614969210429</v>
      </c>
      <c r="Z8603" s="58">
        <v>0.91986300997263415</v>
      </c>
    </row>
    <row r="8604" spans="19:26" x14ac:dyDescent="0.2">
      <c r="S8604" s="58">
        <v>3.5322363768348279</v>
      </c>
      <c r="T8604" s="58">
        <v>5.5329815070616393</v>
      </c>
      <c r="U8604" s="58">
        <v>3.2762222531507366</v>
      </c>
      <c r="V8604" s="58">
        <v>5.1256793392176059</v>
      </c>
      <c r="W8604" s="58">
        <v>0.83711979792054014</v>
      </c>
      <c r="X8604" s="58">
        <v>0.70607805825810022</v>
      </c>
      <c r="Y8604" s="58">
        <v>0.83305202729102901</v>
      </c>
      <c r="Z8604" s="58">
        <v>0.94286689489047615</v>
      </c>
    </row>
    <row r="8605" spans="19:26" x14ac:dyDescent="0.2">
      <c r="S8605" s="58">
        <v>3.775981120578964</v>
      </c>
      <c r="T8605" s="58">
        <v>6.1892662042408864</v>
      </c>
      <c r="U8605" s="58">
        <v>4.3014979272834273</v>
      </c>
      <c r="V8605" s="58">
        <v>7.1849940219945161</v>
      </c>
      <c r="W8605" s="58">
        <v>0.81584020310158267</v>
      </c>
      <c r="X8605" s="58">
        <v>0.64269088007558484</v>
      </c>
      <c r="Y8605" s="58">
        <v>0.82169381228728711</v>
      </c>
      <c r="Z8605" s="58">
        <v>0.92862317045784826</v>
      </c>
    </row>
    <row r="8606" spans="19:26" x14ac:dyDescent="0.2">
      <c r="S8606" s="58">
        <v>3.6326222470109335</v>
      </c>
      <c r="T8606" s="58">
        <v>5.8633846996143779</v>
      </c>
      <c r="U8606" s="58">
        <v>3.7946158100151104</v>
      </c>
      <c r="V8606" s="58">
        <v>5.6161085935997717</v>
      </c>
      <c r="W8606" s="58">
        <v>0.80039918660374387</v>
      </c>
      <c r="X8606" s="58">
        <v>0.64571025994175912</v>
      </c>
      <c r="Y8606" s="58">
        <v>0.79217853322660181</v>
      </c>
      <c r="Z8606" s="58">
        <v>0.92774864528570078</v>
      </c>
    </row>
    <row r="8607" spans="19:26" x14ac:dyDescent="0.2">
      <c r="S8607" s="58">
        <v>7.3842629361338483</v>
      </c>
      <c r="T8607" s="58">
        <v>29.803491359946481</v>
      </c>
      <c r="U8607" s="58">
        <v>7.5635450692454018</v>
      </c>
      <c r="V8607" s="58">
        <v>38.945168953385831</v>
      </c>
      <c r="W8607" s="58">
        <v>0.78725682241496098</v>
      </c>
      <c r="X8607" s="58">
        <v>0.76322525143773712</v>
      </c>
      <c r="Y8607" s="58">
        <v>0.8599586421710983</v>
      </c>
      <c r="Z8607" s="58">
        <v>0.8880682420380891</v>
      </c>
    </row>
    <row r="8608" spans="19:26" x14ac:dyDescent="0.2">
      <c r="S8608" s="58">
        <v>6.8058001649255591</v>
      </c>
      <c r="T8608" s="58">
        <v>26.226680517224143</v>
      </c>
      <c r="U8608" s="58">
        <v>6.3372526080471117</v>
      </c>
      <c r="V8608" s="58">
        <v>24.111882941499246</v>
      </c>
      <c r="W8608" s="58">
        <v>0.80741481808778648</v>
      </c>
      <c r="X8608" s="58">
        <v>0.62918061244534829</v>
      </c>
      <c r="Y8608" s="58">
        <v>0.82476237459846491</v>
      </c>
      <c r="Z8608" s="58">
        <v>0.88330697508606515</v>
      </c>
    </row>
    <row r="8609" spans="19:26" x14ac:dyDescent="0.2">
      <c r="S8609" s="58">
        <v>3.1559081126922779</v>
      </c>
      <c r="T8609" s="58">
        <v>4.6205349615002866</v>
      </c>
      <c r="U8609" s="58">
        <v>3.0496079494917603</v>
      </c>
      <c r="V8609" s="58">
        <v>5.5485392841012455</v>
      </c>
      <c r="W8609" s="58">
        <v>0.82613900715506783</v>
      </c>
      <c r="X8609" s="58">
        <v>0.53478444869704078</v>
      </c>
      <c r="Y8609" s="58">
        <v>0.8185929597189453</v>
      </c>
      <c r="Z8609" s="58">
        <v>0.92961036843199096</v>
      </c>
    </row>
    <row r="8610" spans="19:26" x14ac:dyDescent="0.2">
      <c r="S8610" s="58">
        <v>4.48047901386908</v>
      </c>
      <c r="T8610" s="58">
        <v>7.8856912873756384</v>
      </c>
      <c r="U8610" s="58">
        <v>5.5813937187803582</v>
      </c>
      <c r="V8610" s="58">
        <v>8.5892512516774353</v>
      </c>
      <c r="W8610" s="58">
        <v>0.73328307914766955</v>
      </c>
      <c r="X8610" s="58">
        <v>0.60279496573353242</v>
      </c>
      <c r="Y8610" s="58">
        <v>0.83027581960852292</v>
      </c>
      <c r="Z8610" s="58">
        <v>0.92629671699280092</v>
      </c>
    </row>
    <row r="8611" spans="19:26" x14ac:dyDescent="0.2">
      <c r="S8611" s="58">
        <v>6.4609289143596849</v>
      </c>
      <c r="T8611" s="58">
        <v>14.660244505823252</v>
      </c>
      <c r="U8611" s="58">
        <v>5.7603960409775308</v>
      </c>
      <c r="V8611" s="58">
        <v>16.596092345372497</v>
      </c>
      <c r="W8611" s="58">
        <v>0.7078888650703431</v>
      </c>
      <c r="X8611" s="58">
        <v>0.71764718956817242</v>
      </c>
      <c r="Y8611" s="58">
        <v>0.89668771612732578</v>
      </c>
      <c r="Z8611" s="58">
        <v>0.9211751722185535</v>
      </c>
    </row>
    <row r="8612" spans="19:26" x14ac:dyDescent="0.2">
      <c r="S8612" s="58">
        <v>3.2790744712637734</v>
      </c>
      <c r="T8612" s="58">
        <v>4.8171106219242565</v>
      </c>
      <c r="U8612" s="58">
        <v>2.8396929484427398</v>
      </c>
      <c r="V8612" s="58">
        <v>4.0244247344077211</v>
      </c>
      <c r="W8612" s="58">
        <v>0.80649885648023223</v>
      </c>
      <c r="X8612" s="58">
        <v>0.5322466532937522</v>
      </c>
      <c r="Y8612" s="58">
        <v>0.8445488551321485</v>
      </c>
      <c r="Z8612" s="58">
        <v>0.9358915463484192</v>
      </c>
    </row>
    <row r="8613" spans="19:26" x14ac:dyDescent="0.2">
      <c r="S8613" s="58">
        <v>5.6680497452828744</v>
      </c>
      <c r="T8613" s="58">
        <v>12.176536329033048</v>
      </c>
      <c r="U8613" s="58">
        <v>4.8687193743928505</v>
      </c>
      <c r="V8613" s="58">
        <v>12.381262379767826</v>
      </c>
      <c r="W8613" s="58">
        <v>0.74110646653618384</v>
      </c>
      <c r="X8613" s="58">
        <v>0.70080778839955682</v>
      </c>
      <c r="Y8613" s="58">
        <v>0.86673316338347584</v>
      </c>
      <c r="Z8613" s="58">
        <v>0.91843056630784214</v>
      </c>
    </row>
    <row r="8614" spans="19:26" x14ac:dyDescent="0.2">
      <c r="S8614" s="58">
        <v>4.415722461377519</v>
      </c>
      <c r="T8614" s="58">
        <v>8.0419761129839209</v>
      </c>
      <c r="U8614" s="58">
        <v>4.4989684742549736</v>
      </c>
      <c r="V8614" s="58">
        <v>10.222052769705853</v>
      </c>
      <c r="W8614" s="58">
        <v>0.79423148654547859</v>
      </c>
      <c r="X8614" s="58">
        <v>0.74213754561839873</v>
      </c>
      <c r="Y8614" s="58">
        <v>0.83517918134470026</v>
      </c>
      <c r="Z8614" s="58">
        <v>0.93013162053682708</v>
      </c>
    </row>
    <row r="8615" spans="19:26" x14ac:dyDescent="0.2">
      <c r="S8615" s="58">
        <v>4.7194251341277464</v>
      </c>
      <c r="T8615" s="58">
        <v>9.0489196598828219</v>
      </c>
      <c r="U8615" s="58">
        <v>5.0194869392765709</v>
      </c>
      <c r="V8615" s="58">
        <v>9.1504978352909028</v>
      </c>
      <c r="W8615" s="58">
        <v>0.72687019508219586</v>
      </c>
      <c r="X8615" s="58">
        <v>0.59278667796591977</v>
      </c>
      <c r="Y8615" s="58">
        <v>0.79106568011975686</v>
      </c>
      <c r="Z8615" s="58">
        <v>0.91190540648200036</v>
      </c>
    </row>
    <row r="8616" spans="19:26" x14ac:dyDescent="0.2">
      <c r="S8616" s="58">
        <v>4.5004434722563538</v>
      </c>
      <c r="T8616" s="58">
        <v>8.1699203189684706</v>
      </c>
      <c r="U8616" s="58">
        <v>4.0511716203299573</v>
      </c>
      <c r="V8616" s="58">
        <v>8.4721836294024904</v>
      </c>
      <c r="W8616" s="58">
        <v>0.75625608620944706</v>
      </c>
      <c r="X8616" s="58">
        <v>0.66924443107780096</v>
      </c>
      <c r="Y8616" s="58">
        <v>0.82407806390770533</v>
      </c>
      <c r="Z8616" s="58">
        <v>0.92611869851716888</v>
      </c>
    </row>
    <row r="8617" spans="19:26" x14ac:dyDescent="0.2">
      <c r="S8617" s="58">
        <v>4.5287035548287307</v>
      </c>
      <c r="T8617" s="58">
        <v>7.9524880142688916</v>
      </c>
      <c r="U8617" s="58">
        <v>4.3229636969145639</v>
      </c>
      <c r="V8617" s="58">
        <v>7.6363608673050054</v>
      </c>
      <c r="W8617" s="58">
        <v>0.74220634718450451</v>
      </c>
      <c r="X8617" s="58">
        <v>0.72626589526257157</v>
      </c>
      <c r="Y8617" s="58">
        <v>0.85073783214859722</v>
      </c>
      <c r="Z8617" s="58">
        <v>0.94364545758672025</v>
      </c>
    </row>
    <row r="8618" spans="19:26" x14ac:dyDescent="0.2">
      <c r="S8618" s="58">
        <v>4.1424667154529136</v>
      </c>
      <c r="T8618" s="58">
        <v>7.1370639873584647</v>
      </c>
      <c r="U8618" s="58">
        <v>5.1279294803709092</v>
      </c>
      <c r="V8618" s="58">
        <v>10.446397886120304</v>
      </c>
      <c r="W8618" s="58">
        <v>0.77153708313196923</v>
      </c>
      <c r="X8618" s="58">
        <v>0.66447674822726333</v>
      </c>
      <c r="Y8618" s="58">
        <v>0.81703015843304094</v>
      </c>
      <c r="Z8618" s="58">
        <v>0.92914626791195665</v>
      </c>
    </row>
    <row r="8619" spans="19:26" x14ac:dyDescent="0.2">
      <c r="S8619" s="58">
        <v>4.202950497598696</v>
      </c>
      <c r="T8619" s="58">
        <v>7.3234241587773123</v>
      </c>
      <c r="U8619" s="58">
        <v>3.9209075356144196</v>
      </c>
      <c r="V8619" s="58">
        <v>6.5844816424447696</v>
      </c>
      <c r="W8619" s="58">
        <v>0.79439852206126305</v>
      </c>
      <c r="X8619" s="58">
        <v>0.63263608314069097</v>
      </c>
      <c r="Y8619" s="58">
        <v>0.83625265061252352</v>
      </c>
      <c r="Z8619" s="58">
        <v>0.92430570116732835</v>
      </c>
    </row>
    <row r="8620" spans="19:26" x14ac:dyDescent="0.2">
      <c r="S8620" s="58">
        <v>4.5187676860790624</v>
      </c>
      <c r="T8620" s="58">
        <v>8.2281193636874725</v>
      </c>
      <c r="U8620" s="58">
        <v>3.4927285344630303</v>
      </c>
      <c r="V8620" s="58">
        <v>7.6752587810314266</v>
      </c>
      <c r="W8620" s="58">
        <v>0.77761794466553091</v>
      </c>
      <c r="X8620" s="58">
        <v>0.77169041860397181</v>
      </c>
      <c r="Y8620" s="58">
        <v>0.84318997004145746</v>
      </c>
      <c r="Z8620" s="58">
        <v>0.93662800971921145</v>
      </c>
    </row>
    <row r="8621" spans="19:26" x14ac:dyDescent="0.2">
      <c r="S8621" s="58">
        <v>4.1761019796146863</v>
      </c>
      <c r="T8621" s="58">
        <v>7.8677805331758135</v>
      </c>
      <c r="U8621" s="58">
        <v>4.773921424707793</v>
      </c>
      <c r="V8621" s="58">
        <v>8.7866211034189785</v>
      </c>
      <c r="W8621" s="58">
        <v>0.86100522954912651</v>
      </c>
      <c r="X8621" s="58">
        <v>0.57807618928730553</v>
      </c>
      <c r="Y8621" s="58">
        <v>0.79235774810570869</v>
      </c>
      <c r="Z8621" s="58">
        <v>0.9015904447193468</v>
      </c>
    </row>
    <row r="8622" spans="19:26" x14ac:dyDescent="0.2">
      <c r="S8622" s="58">
        <v>4.469527277092614</v>
      </c>
      <c r="T8622" s="58">
        <v>8.458126082445343</v>
      </c>
      <c r="U8622" s="58">
        <v>4.6001679432020426</v>
      </c>
      <c r="V8622" s="58">
        <v>8.6950163297641669</v>
      </c>
      <c r="W8622" s="58">
        <v>0.81462515607131314</v>
      </c>
      <c r="X8622" s="58">
        <v>0.65404972794054284</v>
      </c>
      <c r="Y8622" s="58">
        <v>0.82439880021512235</v>
      </c>
      <c r="Z8622" s="58">
        <v>0.91423883169725428</v>
      </c>
    </row>
    <row r="8623" spans="19:26" x14ac:dyDescent="0.2">
      <c r="S8623" s="58">
        <v>5.8821828596702739</v>
      </c>
      <c r="T8623" s="58">
        <v>17.522159029819175</v>
      </c>
      <c r="U8623" s="58">
        <v>6.6130289710190473</v>
      </c>
      <c r="V8623" s="58">
        <v>19.631362754655061</v>
      </c>
      <c r="W8623" s="58">
        <v>0.8237400837593738</v>
      </c>
      <c r="X8623" s="58">
        <v>0.67279668231755574</v>
      </c>
      <c r="Y8623" s="58">
        <v>0.8007422345819204</v>
      </c>
      <c r="Z8623" s="58">
        <v>0.88922974251170139</v>
      </c>
    </row>
    <row r="8624" spans="19:26" x14ac:dyDescent="0.2">
      <c r="S8624" s="58">
        <v>7.9177888590135108</v>
      </c>
      <c r="T8624" s="58">
        <v>32.263593055780248</v>
      </c>
      <c r="U8624" s="58">
        <v>8.9713908268538756</v>
      </c>
      <c r="V8624" s="58">
        <v>44.360359861590531</v>
      </c>
      <c r="W8624" s="58">
        <v>0.75157474047190986</v>
      </c>
      <c r="X8624" s="58">
        <v>0.65301720861895995</v>
      </c>
      <c r="Y8624" s="58">
        <v>0.87623157535502216</v>
      </c>
      <c r="Z8624" s="58">
        <v>0.8861210651143534</v>
      </c>
    </row>
    <row r="8625" spans="19:26" x14ac:dyDescent="0.2">
      <c r="S8625" s="58">
        <v>5.4615413630932554</v>
      </c>
      <c r="T8625" s="58">
        <v>12.357325527728699</v>
      </c>
      <c r="U8625" s="58">
        <v>5.9577906764485737</v>
      </c>
      <c r="V8625" s="58">
        <v>18.287337967284131</v>
      </c>
      <c r="W8625" s="58">
        <v>0.73809994582678096</v>
      </c>
      <c r="X8625" s="58">
        <v>0.71617526279327959</v>
      </c>
      <c r="Y8625" s="58">
        <v>0.8036919393961145</v>
      </c>
      <c r="Z8625" s="58">
        <v>0.90934356535143612</v>
      </c>
    </row>
    <row r="8626" spans="19:26" x14ac:dyDescent="0.2">
      <c r="S8626" s="58">
        <v>4.7656545611450722</v>
      </c>
      <c r="T8626" s="58">
        <v>9.7591458085451119</v>
      </c>
      <c r="U8626" s="58">
        <v>4.6311432999487021</v>
      </c>
      <c r="V8626" s="58">
        <v>10.135704243856095</v>
      </c>
      <c r="W8626" s="58">
        <v>0.82923911175827758</v>
      </c>
      <c r="X8626" s="58">
        <v>0.75259922575322857</v>
      </c>
      <c r="Y8626" s="58">
        <v>0.82687801968585384</v>
      </c>
      <c r="Z8626" s="58">
        <v>0.91423356488370311</v>
      </c>
    </row>
    <row r="8627" spans="19:26" x14ac:dyDescent="0.2">
      <c r="S8627" s="58">
        <v>5.6883358075123498</v>
      </c>
      <c r="T8627" s="58">
        <v>12.683046370500461</v>
      </c>
      <c r="U8627" s="58">
        <v>6.6031847319826555</v>
      </c>
      <c r="V8627" s="58">
        <v>13.754415791974774</v>
      </c>
      <c r="W8627" s="58">
        <v>0.69608849392275063</v>
      </c>
      <c r="X8627" s="58">
        <v>0.72450717767961581</v>
      </c>
      <c r="Y8627" s="58">
        <v>0.80145838396550451</v>
      </c>
      <c r="Z8627" s="58">
        <v>0.91509393726253785</v>
      </c>
    </row>
    <row r="8628" spans="19:26" x14ac:dyDescent="0.2">
      <c r="S8628" s="58">
        <v>4.2027759677727028</v>
      </c>
      <c r="T8628" s="58">
        <v>7.4892822802246766</v>
      </c>
      <c r="U8628" s="58">
        <v>3.8272293848607073</v>
      </c>
      <c r="V8628" s="58">
        <v>6.5135814055345032</v>
      </c>
      <c r="W8628" s="58">
        <v>0.8010072618556392</v>
      </c>
      <c r="X8628" s="58">
        <v>0.76421087313068559</v>
      </c>
      <c r="Y8628" s="58">
        <v>0.81616896849994292</v>
      </c>
      <c r="Z8628" s="58">
        <v>0.93118833433490278</v>
      </c>
    </row>
    <row r="8629" spans="19:26" x14ac:dyDescent="0.2">
      <c r="S8629" s="58">
        <v>6.2257787507277493</v>
      </c>
      <c r="T8629" s="58">
        <v>19.923633380471067</v>
      </c>
      <c r="U8629" s="58">
        <v>5.514793977689445</v>
      </c>
      <c r="V8629" s="58">
        <v>16.600673949829257</v>
      </c>
      <c r="W8629" s="58">
        <v>0.78899441400320258</v>
      </c>
      <c r="X8629" s="58">
        <v>0.77154837054205272</v>
      </c>
      <c r="Y8629" s="58">
        <v>0.79661692004445361</v>
      </c>
      <c r="Z8629" s="58">
        <v>0.89174739031495787</v>
      </c>
    </row>
    <row r="8630" spans="19:26" x14ac:dyDescent="0.2">
      <c r="S8630" s="58">
        <v>5.1320876230616159</v>
      </c>
      <c r="T8630" s="58">
        <v>9.9454567530055424</v>
      </c>
      <c r="U8630" s="58">
        <v>4.6615873113608481</v>
      </c>
      <c r="V8630" s="58">
        <v>8.2009597073615002</v>
      </c>
      <c r="W8630" s="58">
        <v>0.7652182372417019</v>
      </c>
      <c r="X8630" s="58">
        <v>0.77181570094579699</v>
      </c>
      <c r="Y8630" s="58">
        <v>0.88811868762313306</v>
      </c>
      <c r="Z8630" s="58">
        <v>0.93619271162602002</v>
      </c>
    </row>
    <row r="8631" spans="19:26" x14ac:dyDescent="0.2">
      <c r="S8631" s="58">
        <v>3.9666158681466981</v>
      </c>
      <c r="T8631" s="58">
        <v>6.5270609269034212</v>
      </c>
      <c r="U8631" s="58">
        <v>4.393419809301049</v>
      </c>
      <c r="V8631" s="58">
        <v>6.5131160104868675</v>
      </c>
      <c r="W8631" s="58">
        <v>0.76681475570221325</v>
      </c>
      <c r="X8631" s="58">
        <v>0.59489980074404747</v>
      </c>
      <c r="Y8631" s="58">
        <v>0.82816563659058817</v>
      </c>
      <c r="Z8631" s="58">
        <v>0.92949738818522865</v>
      </c>
    </row>
    <row r="8632" spans="19:26" x14ac:dyDescent="0.2">
      <c r="S8632" s="58">
        <v>2.7393286043225493</v>
      </c>
      <c r="T8632" s="58">
        <v>3.7084895483214302</v>
      </c>
      <c r="U8632" s="58">
        <v>2.7831594870043537</v>
      </c>
      <c r="V8632" s="58">
        <v>4.3118049205000313</v>
      </c>
      <c r="W8632" s="58">
        <v>0.78295296301770478</v>
      </c>
      <c r="X8632" s="58">
        <v>0.56078399284120184</v>
      </c>
      <c r="Y8632" s="58">
        <v>0.79797058132317</v>
      </c>
      <c r="Z8632" s="58">
        <v>0.95248973405879278</v>
      </c>
    </row>
    <row r="8633" spans="19:26" x14ac:dyDescent="0.2">
      <c r="S8633" s="58">
        <v>4.1540229634609078</v>
      </c>
      <c r="T8633" s="58">
        <v>7.3688851107600755</v>
      </c>
      <c r="U8633" s="58">
        <v>4.4665816916267733</v>
      </c>
      <c r="V8633" s="58">
        <v>8.5015528164973695</v>
      </c>
      <c r="W8633" s="58">
        <v>0.81225290082505552</v>
      </c>
      <c r="X8633" s="58">
        <v>0.63948317958109557</v>
      </c>
      <c r="Y8633" s="58">
        <v>0.81793703128216788</v>
      </c>
      <c r="Z8633" s="58">
        <v>0.91857123829492993</v>
      </c>
    </row>
    <row r="8634" spans="19:26" x14ac:dyDescent="0.2">
      <c r="S8634" s="58">
        <v>6.8663234203638357</v>
      </c>
      <c r="T8634" s="58">
        <v>18.142058960435339</v>
      </c>
      <c r="U8634" s="58">
        <v>7.4086965503520457</v>
      </c>
      <c r="V8634" s="58">
        <v>17.299417685205679</v>
      </c>
      <c r="W8634" s="58">
        <v>0.71685872421964758</v>
      </c>
      <c r="X8634" s="58">
        <v>0.55693573055080126</v>
      </c>
      <c r="Y8634" s="58">
        <v>0.87422039756098502</v>
      </c>
      <c r="Z8634" s="58">
        <v>0.89673696163449601</v>
      </c>
    </row>
    <row r="8635" spans="19:26" x14ac:dyDescent="0.2">
      <c r="S8635" s="58">
        <v>6.5052584713871235</v>
      </c>
      <c r="T8635" s="58">
        <v>21.55951496251992</v>
      </c>
      <c r="U8635" s="58">
        <v>6.7622421024786554</v>
      </c>
      <c r="V8635" s="58">
        <v>23.834683538671232</v>
      </c>
      <c r="W8635" s="58">
        <v>0.77668804202356001</v>
      </c>
      <c r="X8635" s="58">
        <v>0.66217430347727957</v>
      </c>
      <c r="Y8635" s="58">
        <v>0.80918419534165764</v>
      </c>
      <c r="Z8635" s="58">
        <v>0.88804771514346992</v>
      </c>
    </row>
    <row r="8636" spans="19:26" x14ac:dyDescent="0.2">
      <c r="S8636" s="58">
        <v>7.7023639597043996</v>
      </c>
      <c r="T8636" s="58">
        <v>95.266933107658133</v>
      </c>
      <c r="U8636" s="58">
        <v>7.7289358923334666</v>
      </c>
      <c r="V8636" s="58">
        <v>84.797557695757661</v>
      </c>
      <c r="W8636" s="58">
        <v>0.8460975500741158</v>
      </c>
      <c r="X8636" s="58">
        <v>0.65761657595722522</v>
      </c>
      <c r="Y8636" s="58">
        <v>0.79055137250359109</v>
      </c>
      <c r="Z8636" s="58">
        <v>0.87241420177810536</v>
      </c>
    </row>
    <row r="8637" spans="19:26" x14ac:dyDescent="0.2">
      <c r="S8637" s="58">
        <v>4.0366434587804036</v>
      </c>
      <c r="T8637" s="58">
        <v>6.9013057137187932</v>
      </c>
      <c r="U8637" s="58">
        <v>4.0507420534656324</v>
      </c>
      <c r="V8637" s="58">
        <v>7.2300474076945456</v>
      </c>
      <c r="W8637" s="58">
        <v>0.81898155855186772</v>
      </c>
      <c r="X8637" s="58">
        <v>0.69348604555602122</v>
      </c>
      <c r="Y8637" s="58">
        <v>0.83773426619986602</v>
      </c>
      <c r="Z8637" s="58">
        <v>0.93078438955430276</v>
      </c>
    </row>
    <row r="8638" spans="19:26" x14ac:dyDescent="0.2">
      <c r="S8638" s="58">
        <v>3.6669433171154133</v>
      </c>
      <c r="T8638" s="58">
        <v>5.8608663312235372</v>
      </c>
      <c r="U8638" s="58">
        <v>3.5614213079883532</v>
      </c>
      <c r="V8638" s="58">
        <v>4.7858298847969509</v>
      </c>
      <c r="W8638" s="58">
        <v>0.79587853283994625</v>
      </c>
      <c r="X8638" s="58">
        <v>0.66469411544455426</v>
      </c>
      <c r="Y8638" s="58">
        <v>0.81269789249831692</v>
      </c>
      <c r="Z8638" s="58">
        <v>0.93604352958958015</v>
      </c>
    </row>
    <row r="8639" spans="19:26" x14ac:dyDescent="0.2">
      <c r="S8639" s="58">
        <v>3.1242561828369237</v>
      </c>
      <c r="T8639" s="58">
        <v>4.5024681354553548</v>
      </c>
      <c r="U8639" s="58">
        <v>2.7990917290590387</v>
      </c>
      <c r="V8639" s="58">
        <v>3.8139503831045629</v>
      </c>
      <c r="W8639" s="58">
        <v>0.80882876234797996</v>
      </c>
      <c r="X8639" s="58">
        <v>0.64435185586885457</v>
      </c>
      <c r="Y8639" s="58">
        <v>0.82862254924917966</v>
      </c>
      <c r="Z8639" s="58">
        <v>0.95491418282617802</v>
      </c>
    </row>
    <row r="8640" spans="19:26" x14ac:dyDescent="0.2">
      <c r="S8640" s="58">
        <v>4.6143690504363324</v>
      </c>
      <c r="T8640" s="58">
        <v>8.3858509532112304</v>
      </c>
      <c r="U8640" s="58">
        <v>4.9042003733429063</v>
      </c>
      <c r="V8640" s="58">
        <v>10.806294762555504</v>
      </c>
      <c r="W8640" s="58">
        <v>0.76705818287617888</v>
      </c>
      <c r="X8640" s="58">
        <v>0.5656543980492974</v>
      </c>
      <c r="Y8640" s="58">
        <v>0.85510143522467619</v>
      </c>
      <c r="Z8640" s="58">
        <v>0.91746845013030387</v>
      </c>
    </row>
    <row r="8641" spans="19:26" x14ac:dyDescent="0.2">
      <c r="S8641" s="58">
        <v>5.7856244244439807</v>
      </c>
      <c r="T8641" s="58">
        <v>11.844162890796136</v>
      </c>
      <c r="U8641" s="58">
        <v>6.8784534940165827</v>
      </c>
      <c r="V8641" s="58">
        <v>12.618988572660042</v>
      </c>
      <c r="W8641" s="58">
        <v>0.68016781556352568</v>
      </c>
      <c r="X8641" s="58">
        <v>0.70534335397297854</v>
      </c>
      <c r="Y8641" s="58">
        <v>0.84548631463821078</v>
      </c>
      <c r="Z8641" s="58">
        <v>0.9290595887725599</v>
      </c>
    </row>
    <row r="8642" spans="19:26" x14ac:dyDescent="0.2">
      <c r="S8642" s="58">
        <v>3.469610845500704</v>
      </c>
      <c r="T8642" s="58">
        <v>5.3393685903784647</v>
      </c>
      <c r="U8642" s="58">
        <v>3.871249920973447</v>
      </c>
      <c r="V8642" s="58">
        <v>5.1835022009824927</v>
      </c>
      <c r="W8642" s="58">
        <v>0.79357336590786365</v>
      </c>
      <c r="X8642" s="58">
        <v>0.65590806121205691</v>
      </c>
      <c r="Y8642" s="58">
        <v>0.81154242686558575</v>
      </c>
      <c r="Z8642" s="58">
        <v>0.94151863533061952</v>
      </c>
    </row>
    <row r="8643" spans="19:26" x14ac:dyDescent="0.2">
      <c r="S8643" s="58">
        <v>4.7478816076243566</v>
      </c>
      <c r="T8643" s="58">
        <v>9.306105358748944</v>
      </c>
      <c r="U8643" s="58">
        <v>5.4390252988622789</v>
      </c>
      <c r="V8643" s="58">
        <v>10.14102098177422</v>
      </c>
      <c r="W8643" s="58">
        <v>0.78946272498892789</v>
      </c>
      <c r="X8643" s="58">
        <v>0.53431995476399075</v>
      </c>
      <c r="Y8643" s="58">
        <v>0.82959711421578741</v>
      </c>
      <c r="Z8643" s="58">
        <v>0.90371947956060594</v>
      </c>
    </row>
    <row r="8644" spans="19:26" x14ac:dyDescent="0.2">
      <c r="S8644" s="58">
        <v>4.5114966491523933</v>
      </c>
      <c r="T8644" s="58">
        <v>7.899901616967969</v>
      </c>
      <c r="U8644" s="58">
        <v>4.1515153078508407</v>
      </c>
      <c r="V8644" s="58">
        <v>7.163848898231981</v>
      </c>
      <c r="W8644" s="58">
        <v>0.72420629896449706</v>
      </c>
      <c r="X8644" s="58">
        <v>0.51187380319209008</v>
      </c>
      <c r="Y8644" s="58">
        <v>0.83254901261672432</v>
      </c>
      <c r="Z8644" s="58">
        <v>0.91709728661758783</v>
      </c>
    </row>
    <row r="8645" spans="19:26" x14ac:dyDescent="0.2">
      <c r="S8645" s="58">
        <v>4.0400661687502843</v>
      </c>
      <c r="T8645" s="58">
        <v>6.7655803738125533</v>
      </c>
      <c r="U8645" s="58">
        <v>4.2260005681645954</v>
      </c>
      <c r="V8645" s="58">
        <v>6.9449488206395005</v>
      </c>
      <c r="W8645" s="58">
        <v>0.77335486552680321</v>
      </c>
      <c r="X8645" s="58">
        <v>0.56027032268128163</v>
      </c>
      <c r="Y8645" s="58">
        <v>0.82877647773707797</v>
      </c>
      <c r="Z8645" s="58">
        <v>0.92207280156021798</v>
      </c>
    </row>
    <row r="8646" spans="19:26" x14ac:dyDescent="0.2">
      <c r="S8646" s="58">
        <v>5.7134342870956933</v>
      </c>
      <c r="T8646" s="58">
        <v>14.29958826567545</v>
      </c>
      <c r="U8646" s="58">
        <v>5.7936560791853084</v>
      </c>
      <c r="V8646" s="58">
        <v>15.078482694344144</v>
      </c>
      <c r="W8646" s="58">
        <v>0.80829088007230276</v>
      </c>
      <c r="X8646" s="58">
        <v>0.71262689045983318</v>
      </c>
      <c r="Y8646" s="58">
        <v>0.84285292162549075</v>
      </c>
      <c r="Z8646" s="58">
        <v>0.90139501861114113</v>
      </c>
    </row>
    <row r="8647" spans="19:26" x14ac:dyDescent="0.2">
      <c r="S8647" s="58">
        <v>4.2489497402160428</v>
      </c>
      <c r="T8647" s="58">
        <v>7.2939573718276227</v>
      </c>
      <c r="U8647" s="58">
        <v>4.3424433148178636</v>
      </c>
      <c r="V8647" s="58">
        <v>10.324739993221266</v>
      </c>
      <c r="W8647" s="58">
        <v>0.78266684912223783</v>
      </c>
      <c r="X8647" s="58">
        <v>0.60887289763788965</v>
      </c>
      <c r="Y8647" s="58">
        <v>0.85512512766038606</v>
      </c>
      <c r="Z8647" s="58">
        <v>0.92740133931445601</v>
      </c>
    </row>
    <row r="8648" spans="19:26" x14ac:dyDescent="0.2">
      <c r="S8648" s="58">
        <v>3.7444709300672923</v>
      </c>
      <c r="T8648" s="58">
        <v>6.2389653586521723</v>
      </c>
      <c r="U8648" s="58">
        <v>3.5985384500172177</v>
      </c>
      <c r="V8648" s="58">
        <v>7.4514803010993864</v>
      </c>
      <c r="W8648" s="58">
        <v>0.8156853510620059</v>
      </c>
      <c r="X8648" s="58">
        <v>0.57782978801607365</v>
      </c>
      <c r="Y8648" s="58">
        <v>0.79092722169345053</v>
      </c>
      <c r="Z8648" s="58">
        <v>0.91475139539467487</v>
      </c>
    </row>
    <row r="8649" spans="19:26" x14ac:dyDescent="0.2">
      <c r="S8649" s="58">
        <v>5.4960787681690535</v>
      </c>
      <c r="T8649" s="58">
        <v>13.747227360669159</v>
      </c>
      <c r="U8649" s="58">
        <v>5.3323013369451253</v>
      </c>
      <c r="V8649" s="58">
        <v>12.116728426844119</v>
      </c>
      <c r="W8649" s="58">
        <v>0.83905380975062049</v>
      </c>
      <c r="X8649" s="58">
        <v>0.78332180213779168</v>
      </c>
      <c r="Y8649" s="58">
        <v>0.83221938102163284</v>
      </c>
      <c r="Z8649" s="58">
        <v>0.90254798534810365</v>
      </c>
    </row>
    <row r="8650" spans="19:26" x14ac:dyDescent="0.2">
      <c r="S8650" s="58">
        <v>5.7756302127803716</v>
      </c>
      <c r="T8650" s="58">
        <v>14.249870881361812</v>
      </c>
      <c r="U8650" s="58">
        <v>5.6188072721129458</v>
      </c>
      <c r="V8650" s="58">
        <v>11.515833052218023</v>
      </c>
      <c r="W8650" s="58">
        <v>0.82453666117663249</v>
      </c>
      <c r="X8650" s="58">
        <v>0.72363848496524574</v>
      </c>
      <c r="Y8650" s="58">
        <v>0.87368936653944562</v>
      </c>
      <c r="Z8650" s="58">
        <v>0.9040887732789159</v>
      </c>
    </row>
    <row r="8651" spans="19:26" x14ac:dyDescent="0.2">
      <c r="S8651" s="58">
        <v>6.923525691449866</v>
      </c>
      <c r="T8651" s="58">
        <v>32.500443343448424</v>
      </c>
      <c r="U8651" s="58">
        <v>6.5842918950532381</v>
      </c>
      <c r="V8651" s="58">
        <v>30.460693679605992</v>
      </c>
      <c r="W8651" s="58">
        <v>0.82543534667996799</v>
      </c>
      <c r="X8651" s="58">
        <v>0.62742532351746638</v>
      </c>
      <c r="Y8651" s="58">
        <v>0.80667635166535578</v>
      </c>
      <c r="Z8651" s="58">
        <v>0.87927268826243854</v>
      </c>
    </row>
    <row r="8652" spans="19:26" x14ac:dyDescent="0.2">
      <c r="S8652" s="58">
        <v>4.250325599208935</v>
      </c>
      <c r="T8652" s="58">
        <v>8.0333737268950216</v>
      </c>
      <c r="U8652" s="58">
        <v>4.4035333779444095</v>
      </c>
      <c r="V8652" s="58">
        <v>7.0013289610604712</v>
      </c>
      <c r="W8652" s="58">
        <v>0.79314270132570253</v>
      </c>
      <c r="X8652" s="58">
        <v>0.67731374432243685</v>
      </c>
      <c r="Y8652" s="58">
        <v>0.76590866740927122</v>
      </c>
      <c r="Z8652" s="58">
        <v>0.91036262459785988</v>
      </c>
    </row>
    <row r="8653" spans="19:26" x14ac:dyDescent="0.2">
      <c r="S8653" s="58">
        <v>5.8045729656726799</v>
      </c>
      <c r="T8653" s="58">
        <v>16.848346227488719</v>
      </c>
      <c r="U8653" s="58">
        <v>5.4033608088160845</v>
      </c>
      <c r="V8653" s="58">
        <v>12.080545130731309</v>
      </c>
      <c r="W8653" s="58">
        <v>0.80681366838513557</v>
      </c>
      <c r="X8653" s="58">
        <v>0.72774347520814153</v>
      </c>
      <c r="Y8653" s="58">
        <v>0.78895214040770045</v>
      </c>
      <c r="Z8653" s="58">
        <v>0.89206791382800732</v>
      </c>
    </row>
    <row r="8654" spans="19:26" x14ac:dyDescent="0.2">
      <c r="S8654" s="58">
        <v>4.1498082130696829</v>
      </c>
      <c r="T8654" s="58">
        <v>7.1213077987231976</v>
      </c>
      <c r="U8654" s="58">
        <v>4.9979188141321025</v>
      </c>
      <c r="V8654" s="58">
        <v>7.2282934025959955</v>
      </c>
      <c r="W8654" s="58">
        <v>0.78283071842208285</v>
      </c>
      <c r="X8654" s="58">
        <v>0.53509820527800789</v>
      </c>
      <c r="Y8654" s="58">
        <v>0.8325070916992473</v>
      </c>
      <c r="Z8654" s="58">
        <v>0.91578372234484084</v>
      </c>
    </row>
    <row r="8655" spans="19:26" x14ac:dyDescent="0.2">
      <c r="S8655" s="58">
        <v>4.1483496795777937</v>
      </c>
      <c r="T8655" s="58">
        <v>6.8651303386013529</v>
      </c>
      <c r="U8655" s="58">
        <v>3.7872709513735217</v>
      </c>
      <c r="V8655" s="58">
        <v>5.9055707621261648</v>
      </c>
      <c r="W8655" s="58">
        <v>0.70371938350362406</v>
      </c>
      <c r="X8655" s="58">
        <v>0.60949471422275425</v>
      </c>
      <c r="Y8655" s="58">
        <v>0.80401502079228127</v>
      </c>
      <c r="Z8655" s="58">
        <v>0.93624859355608614</v>
      </c>
    </row>
    <row r="8656" spans="19:26" x14ac:dyDescent="0.2">
      <c r="S8656" s="58">
        <v>3.3766100121598686</v>
      </c>
      <c r="T8656" s="58">
        <v>4.9966768114251154</v>
      </c>
      <c r="U8656" s="58">
        <v>2.9721366920088981</v>
      </c>
      <c r="V8656" s="58">
        <v>4.1383308651429065</v>
      </c>
      <c r="W8656" s="58">
        <v>0.77373402284918835</v>
      </c>
      <c r="X8656" s="58">
        <v>0.51284222700620907</v>
      </c>
      <c r="Y8656" s="58">
        <v>0.83708031224927371</v>
      </c>
      <c r="Z8656" s="58">
        <v>0.93474794273087847</v>
      </c>
    </row>
    <row r="8657" spans="19:26" x14ac:dyDescent="0.2">
      <c r="S8657" s="58">
        <v>5.2204468167298748</v>
      </c>
      <c r="T8657" s="58">
        <v>12.482615373786649</v>
      </c>
      <c r="U8657" s="58">
        <v>5.1775077489338912</v>
      </c>
      <c r="V8657" s="58">
        <v>13.862976533566554</v>
      </c>
      <c r="W8657" s="58">
        <v>0.78177373521150173</v>
      </c>
      <c r="X8657" s="58">
        <v>0.7463707875072535</v>
      </c>
      <c r="Y8657" s="58">
        <v>0.7743449858873066</v>
      </c>
      <c r="Z8657" s="58">
        <v>0.90127258775413799</v>
      </c>
    </row>
    <row r="8658" spans="19:26" x14ac:dyDescent="0.2">
      <c r="S8658" s="58">
        <v>3.5708694191569128</v>
      </c>
      <c r="T8658" s="58">
        <v>5.6541382415135137</v>
      </c>
      <c r="U8658" s="58">
        <v>3.3401899054950688</v>
      </c>
      <c r="V8658" s="58">
        <v>6.5244530824298241</v>
      </c>
      <c r="W8658" s="58">
        <v>0.79491766359169336</v>
      </c>
      <c r="X8658" s="58">
        <v>0.67668004256181824</v>
      </c>
      <c r="Y8658" s="58">
        <v>0.79821300828979413</v>
      </c>
      <c r="Z8658" s="58">
        <v>0.9362439245482288</v>
      </c>
    </row>
    <row r="8659" spans="19:26" x14ac:dyDescent="0.2">
      <c r="S8659" s="58">
        <v>5.612604066689018</v>
      </c>
      <c r="T8659" s="58">
        <v>12.095008143937665</v>
      </c>
      <c r="U8659" s="58">
        <v>5.7602037928343073</v>
      </c>
      <c r="V8659" s="58">
        <v>13.746576380517057</v>
      </c>
      <c r="W8659" s="58">
        <v>0.68350943660549779</v>
      </c>
      <c r="X8659" s="58">
        <v>0.75355911734703096</v>
      </c>
      <c r="Y8659" s="58">
        <v>0.79800648731630086</v>
      </c>
      <c r="Z8659" s="58">
        <v>0.92160208322131376</v>
      </c>
    </row>
    <row r="8660" spans="19:26" x14ac:dyDescent="0.2">
      <c r="S8660" s="58">
        <v>5.0735349697311403</v>
      </c>
      <c r="T8660" s="58">
        <v>11.037970663884915</v>
      </c>
      <c r="U8660" s="58">
        <v>5.4156916273308919</v>
      </c>
      <c r="V8660" s="58">
        <v>12.476923046087549</v>
      </c>
      <c r="W8660" s="58">
        <v>0.81639058957206212</v>
      </c>
      <c r="X8660" s="58">
        <v>0.75004324283352486</v>
      </c>
      <c r="Y8660" s="58">
        <v>0.82993199339527257</v>
      </c>
      <c r="Z8660" s="58">
        <v>0.91068243670245652</v>
      </c>
    </row>
    <row r="8661" spans="19:26" x14ac:dyDescent="0.2">
      <c r="S8661" s="58">
        <v>7.2523066839884143</v>
      </c>
      <c r="T8661" s="58">
        <v>27.74749000208638</v>
      </c>
      <c r="U8661" s="58">
        <v>8.2628082566927592</v>
      </c>
      <c r="V8661" s="58">
        <v>31.647799765852159</v>
      </c>
      <c r="W8661" s="58">
        <v>0.73479977602059887</v>
      </c>
      <c r="X8661" s="58">
        <v>0.6370802949347002</v>
      </c>
      <c r="Y8661" s="58">
        <v>0.81294684294564823</v>
      </c>
      <c r="Z8661" s="58">
        <v>0.8854012234754709</v>
      </c>
    </row>
    <row r="8662" spans="19:26" x14ac:dyDescent="0.2">
      <c r="S8662" s="58">
        <v>5.3824549553258354</v>
      </c>
      <c r="T8662" s="58">
        <v>11.094603045520513</v>
      </c>
      <c r="U8662" s="58">
        <v>5.2530386149654547</v>
      </c>
      <c r="V8662" s="58">
        <v>13.350956551743968</v>
      </c>
      <c r="W8662" s="58">
        <v>0.75030365509777253</v>
      </c>
      <c r="X8662" s="58">
        <v>0.69205863111774601</v>
      </c>
      <c r="Y8662" s="58">
        <v>0.8630487003897791</v>
      </c>
      <c r="Z8662" s="58">
        <v>0.92019083701259841</v>
      </c>
    </row>
    <row r="8663" spans="19:26" x14ac:dyDescent="0.2">
      <c r="S8663" s="58">
        <v>5.4515661335411201</v>
      </c>
      <c r="T8663" s="58">
        <v>11.748819637773863</v>
      </c>
      <c r="U8663" s="58">
        <v>5.5477147295856915</v>
      </c>
      <c r="V8663" s="58">
        <v>11.019962689413729</v>
      </c>
      <c r="W8663" s="58">
        <v>0.79262034293733696</v>
      </c>
      <c r="X8663" s="58">
        <v>0.69122732415268706</v>
      </c>
      <c r="Y8663" s="58">
        <v>0.88198324377454662</v>
      </c>
      <c r="Z8663" s="58">
        <v>0.91402030682493074</v>
      </c>
    </row>
    <row r="8664" spans="19:26" x14ac:dyDescent="0.2">
      <c r="S8664" s="58">
        <v>6.0198102970904506</v>
      </c>
      <c r="T8664" s="58">
        <v>16.505181606079695</v>
      </c>
      <c r="U8664" s="58">
        <v>5.8773323177590688</v>
      </c>
      <c r="V8664" s="58">
        <v>15.208842139264796</v>
      </c>
      <c r="W8664" s="58">
        <v>0.77725242282676021</v>
      </c>
      <c r="X8664" s="58">
        <v>0.71935696542492567</v>
      </c>
      <c r="Y8664" s="58">
        <v>0.81796918637325433</v>
      </c>
      <c r="Z8664" s="58">
        <v>0.897379457268769</v>
      </c>
    </row>
    <row r="8665" spans="19:26" x14ac:dyDescent="0.2">
      <c r="S8665" s="58">
        <v>4.327240596800098</v>
      </c>
      <c r="T8665" s="58">
        <v>7.7941145730273478</v>
      </c>
      <c r="U8665" s="58">
        <v>4.4323247627668811</v>
      </c>
      <c r="V8665" s="58">
        <v>8.7675426062321353</v>
      </c>
      <c r="W8665" s="58">
        <v>0.82718450538761035</v>
      </c>
      <c r="X8665" s="58">
        <v>0.61454186092288843</v>
      </c>
      <c r="Y8665" s="58">
        <v>0.85319487818557382</v>
      </c>
      <c r="Z8665" s="58">
        <v>0.91757505275524032</v>
      </c>
    </row>
    <row r="8666" spans="19:26" x14ac:dyDescent="0.2">
      <c r="S8666" s="58">
        <v>4.8511195114654191</v>
      </c>
      <c r="T8666" s="58">
        <v>9.7365754245860323</v>
      </c>
      <c r="U8666" s="58">
        <v>5.6014267902911774</v>
      </c>
      <c r="V8666" s="58">
        <v>10.66857168063083</v>
      </c>
      <c r="W8666" s="58">
        <v>0.75257064051108391</v>
      </c>
      <c r="X8666" s="58">
        <v>0.68135542797569471</v>
      </c>
      <c r="Y8666" s="58">
        <v>0.79991060133209302</v>
      </c>
      <c r="Z8666" s="58">
        <v>0.91417337623023864</v>
      </c>
    </row>
    <row r="8667" spans="19:26" x14ac:dyDescent="0.2">
      <c r="S8667" s="58">
        <v>3.8238193362052026</v>
      </c>
      <c r="T8667" s="58">
        <v>6.5545824269029769</v>
      </c>
      <c r="U8667" s="58">
        <v>4.1133913792258445</v>
      </c>
      <c r="V8667" s="58">
        <v>7.3282683056549702</v>
      </c>
      <c r="W8667" s="58">
        <v>0.82746401033557326</v>
      </c>
      <c r="X8667" s="58">
        <v>0.7041087901589117</v>
      </c>
      <c r="Y8667" s="58">
        <v>0.78474486065505977</v>
      </c>
      <c r="Z8667" s="58">
        <v>0.92168683127700657</v>
      </c>
    </row>
    <row r="8668" spans="19:26" x14ac:dyDescent="0.2">
      <c r="S8668" s="58">
        <v>5.4863354396266466</v>
      </c>
      <c r="T8668" s="58">
        <v>11.355345224240804</v>
      </c>
      <c r="U8668" s="58">
        <v>6.4403433303308244</v>
      </c>
      <c r="V8668" s="58">
        <v>11.162283192712673</v>
      </c>
      <c r="W8668" s="58">
        <v>0.71473829555424317</v>
      </c>
      <c r="X8668" s="58">
        <v>0.59966212249634521</v>
      </c>
      <c r="Y8668" s="58">
        <v>0.8387378139613163</v>
      </c>
      <c r="Z8668" s="58">
        <v>0.91258144635478566</v>
      </c>
    </row>
    <row r="8669" spans="19:26" x14ac:dyDescent="0.2">
      <c r="S8669" s="58">
        <v>3.3753485644157699</v>
      </c>
      <c r="T8669" s="58">
        <v>5.1361245508805649</v>
      </c>
      <c r="U8669" s="58">
        <v>3.9077663980583388</v>
      </c>
      <c r="V8669" s="58">
        <v>4.7776203196307616</v>
      </c>
      <c r="W8669" s="58">
        <v>0.77073738422423299</v>
      </c>
      <c r="X8669" s="58">
        <v>0.65311770327584528</v>
      </c>
      <c r="Y8669" s="58">
        <v>0.7845152318707499</v>
      </c>
      <c r="Z8669" s="58">
        <v>0.94078999252302831</v>
      </c>
    </row>
    <row r="8670" spans="19:26" x14ac:dyDescent="0.2">
      <c r="S8670" s="58">
        <v>6.7155790031084495</v>
      </c>
      <c r="T8670" s="58">
        <v>19.492617689692938</v>
      </c>
      <c r="U8670" s="58">
        <v>6.9693834479213583</v>
      </c>
      <c r="V8670" s="58">
        <v>15.443554740541638</v>
      </c>
      <c r="W8670" s="58">
        <v>0.738406629111095</v>
      </c>
      <c r="X8670" s="58">
        <v>0.61439436980966522</v>
      </c>
      <c r="Y8670" s="58">
        <v>0.84297084283696089</v>
      </c>
      <c r="Z8670" s="58">
        <v>0.89350705227214711</v>
      </c>
    </row>
    <row r="8671" spans="19:26" x14ac:dyDescent="0.2">
      <c r="S8671" s="58">
        <v>3.4784971829521574</v>
      </c>
      <c r="T8671" s="58">
        <v>5.2299952017228648</v>
      </c>
      <c r="U8671" s="58">
        <v>3.9709219832336742</v>
      </c>
      <c r="V8671" s="58">
        <v>5.5314928122512494</v>
      </c>
      <c r="W8671" s="58">
        <v>0.79455009757637551</v>
      </c>
      <c r="X8671" s="58">
        <v>0.65784581973728107</v>
      </c>
      <c r="Y8671" s="58">
        <v>0.85779764741351439</v>
      </c>
      <c r="Z8671" s="58">
        <v>0.95642949062533644</v>
      </c>
    </row>
    <row r="8672" spans="19:26" x14ac:dyDescent="0.2">
      <c r="S8672" s="58">
        <v>4.561500156062066</v>
      </c>
      <c r="T8672" s="58">
        <v>8.0983158486851163</v>
      </c>
      <c r="U8672" s="58">
        <v>4.9383536323186163</v>
      </c>
      <c r="V8672" s="58">
        <v>6.4227025918293705</v>
      </c>
      <c r="W8672" s="58">
        <v>0.70653571384077285</v>
      </c>
      <c r="X8672" s="58">
        <v>0.69765217337448782</v>
      </c>
      <c r="Y8672" s="58">
        <v>0.81056183683583227</v>
      </c>
      <c r="Z8672" s="58">
        <v>0.93753372128523926</v>
      </c>
    </row>
    <row r="8673" spans="19:26" x14ac:dyDescent="0.2">
      <c r="S8673" s="58">
        <v>6.0252231323050003</v>
      </c>
      <c r="T8673" s="58">
        <v>16.476013301565846</v>
      </c>
      <c r="U8673" s="58">
        <v>5.9504042534146642</v>
      </c>
      <c r="V8673" s="58">
        <v>12.215274878544554</v>
      </c>
      <c r="W8673" s="58">
        <v>0.82846006563681684</v>
      </c>
      <c r="X8673" s="58">
        <v>0.76168801686255072</v>
      </c>
      <c r="Y8673" s="58">
        <v>0.86055191862205993</v>
      </c>
      <c r="Z8673" s="58">
        <v>0.89966861201313664</v>
      </c>
    </row>
    <row r="8674" spans="19:26" x14ac:dyDescent="0.2">
      <c r="S8674" s="58">
        <v>3.6085051365041823</v>
      </c>
      <c r="T8674" s="58">
        <v>5.6247125940881206</v>
      </c>
      <c r="U8674" s="58">
        <v>2.7261395683825738</v>
      </c>
      <c r="V8674" s="58">
        <v>4.6276386288579054</v>
      </c>
      <c r="W8674" s="58">
        <v>0.75509094253902642</v>
      </c>
      <c r="X8674" s="58">
        <v>0.66899859952299034</v>
      </c>
      <c r="Y8674" s="58">
        <v>0.80231275754241627</v>
      </c>
      <c r="Z8674" s="58">
        <v>0.94544741811724919</v>
      </c>
    </row>
    <row r="8675" spans="19:26" x14ac:dyDescent="0.2">
      <c r="S8675" s="58">
        <v>4.1364085400580555</v>
      </c>
      <c r="T8675" s="58">
        <v>7.1250528645517965</v>
      </c>
      <c r="U8675" s="58">
        <v>4.6141966471892264</v>
      </c>
      <c r="V8675" s="58">
        <v>7.4000851870709647</v>
      </c>
      <c r="W8675" s="58">
        <v>0.82697473375780939</v>
      </c>
      <c r="X8675" s="58">
        <v>0.62629266950852114</v>
      </c>
      <c r="Y8675" s="58">
        <v>0.86020607587491893</v>
      </c>
      <c r="Z8675" s="58">
        <v>0.92471296757958066</v>
      </c>
    </row>
    <row r="8676" spans="19:26" x14ac:dyDescent="0.2">
      <c r="S8676" s="58">
        <v>3.3723874444477726</v>
      </c>
      <c r="T8676" s="58">
        <v>5.1484200159180435</v>
      </c>
      <c r="U8676" s="58">
        <v>3.3082971528076075</v>
      </c>
      <c r="V8676" s="58">
        <v>5.2051410333763215</v>
      </c>
      <c r="W8676" s="58">
        <v>0.81846753876963185</v>
      </c>
      <c r="X8676" s="58">
        <v>0.64170378979568177</v>
      </c>
      <c r="Y8676" s="58">
        <v>0.81120180420107491</v>
      </c>
      <c r="Z8676" s="58">
        <v>0.93721619110723298</v>
      </c>
    </row>
    <row r="8677" spans="19:26" x14ac:dyDescent="0.2">
      <c r="S8677" s="58">
        <v>5.7410680775288769</v>
      </c>
      <c r="T8677" s="58">
        <v>12.048574609567778</v>
      </c>
      <c r="U8677" s="58">
        <v>6.6168525661783164</v>
      </c>
      <c r="V8677" s="58">
        <v>13.189869722251771</v>
      </c>
      <c r="W8677" s="58">
        <v>0.71099957399320091</v>
      </c>
      <c r="X8677" s="58">
        <v>0.67114328099737919</v>
      </c>
      <c r="Y8677" s="58">
        <v>0.85974035915219238</v>
      </c>
      <c r="Z8677" s="58">
        <v>0.92052459457696068</v>
      </c>
    </row>
    <row r="8678" spans="19:26" x14ac:dyDescent="0.2">
      <c r="S8678" s="58">
        <v>4.9520075914240094</v>
      </c>
      <c r="T8678" s="58">
        <v>8.9190109627229273</v>
      </c>
      <c r="U8678" s="58">
        <v>5.5792467634339209</v>
      </c>
      <c r="V8678" s="58">
        <v>8.8015415537820871</v>
      </c>
      <c r="W8678" s="58">
        <v>0.72347922812062282</v>
      </c>
      <c r="X8678" s="58">
        <v>0.70688884847200706</v>
      </c>
      <c r="Y8678" s="58">
        <v>0.88240394872981998</v>
      </c>
      <c r="Z8678" s="58">
        <v>0.94507600386801394</v>
      </c>
    </row>
    <row r="8679" spans="19:26" x14ac:dyDescent="0.2">
      <c r="S8679" s="58">
        <v>4.3806629923331215</v>
      </c>
      <c r="T8679" s="58">
        <v>7.5610253799244909</v>
      </c>
      <c r="U8679" s="58">
        <v>4.1787232675653652</v>
      </c>
      <c r="V8679" s="58">
        <v>6.6898329282018087</v>
      </c>
      <c r="W8679" s="58">
        <v>0.7475270522242804</v>
      </c>
      <c r="X8679" s="58">
        <v>0.64357392341693542</v>
      </c>
      <c r="Y8679" s="58">
        <v>0.84525304332482731</v>
      </c>
      <c r="Z8679" s="58">
        <v>0.93420733960038271</v>
      </c>
    </row>
    <row r="8680" spans="19:26" x14ac:dyDescent="0.2">
      <c r="S8680" s="58">
        <v>4.0323875073709097</v>
      </c>
      <c r="T8680" s="58">
        <v>6.7764757426525923</v>
      </c>
      <c r="U8680" s="58">
        <v>4.720618810397303</v>
      </c>
      <c r="V8680" s="58">
        <v>6.6327834331712205</v>
      </c>
      <c r="W8680" s="58">
        <v>0.79013620623393344</v>
      </c>
      <c r="X8680" s="58">
        <v>0.68561133243234285</v>
      </c>
      <c r="Y8680" s="58">
        <v>0.83622876375191302</v>
      </c>
      <c r="Z8680" s="58">
        <v>0.93585448702459617</v>
      </c>
    </row>
    <row r="8681" spans="19:26" x14ac:dyDescent="0.2">
      <c r="S8681" s="58">
        <v>5.2283746571951122</v>
      </c>
      <c r="T8681" s="58">
        <v>11.755996790265696</v>
      </c>
      <c r="U8681" s="58">
        <v>4.9051729665612971</v>
      </c>
      <c r="V8681" s="58">
        <v>12.829796257250539</v>
      </c>
      <c r="W8681" s="58">
        <v>0.81847446493211751</v>
      </c>
      <c r="X8681" s="58">
        <v>0.72499820760742917</v>
      </c>
      <c r="Y8681" s="58">
        <v>0.83621724461942337</v>
      </c>
      <c r="Z8681" s="58">
        <v>0.90721206585378056</v>
      </c>
    </row>
    <row r="8682" spans="19:26" x14ac:dyDescent="0.2">
      <c r="S8682" s="58">
        <v>3.5950860729908065</v>
      </c>
      <c r="T8682" s="58">
        <v>5.7163064511770578</v>
      </c>
      <c r="U8682" s="58">
        <v>3.7586895805853549</v>
      </c>
      <c r="V8682" s="58">
        <v>7.46533754013275</v>
      </c>
      <c r="W8682" s="58">
        <v>0.80229014381358243</v>
      </c>
      <c r="X8682" s="58">
        <v>0.6405799843643466</v>
      </c>
      <c r="Y8682" s="58">
        <v>0.80421419663050864</v>
      </c>
      <c r="Z8682" s="58">
        <v>0.93134586315976242</v>
      </c>
    </row>
    <row r="8683" spans="19:26" x14ac:dyDescent="0.2">
      <c r="S8683" s="58">
        <v>3.0264732855243142</v>
      </c>
      <c r="T8683" s="58">
        <v>4.3340048935400608</v>
      </c>
      <c r="U8683" s="58">
        <v>2.7516813547476331</v>
      </c>
      <c r="V8683" s="58">
        <v>3.4181326444302313</v>
      </c>
      <c r="W8683" s="58">
        <v>0.81176677906657979</v>
      </c>
      <c r="X8683" s="58">
        <v>0.58117269288429119</v>
      </c>
      <c r="Y8683" s="58">
        <v>0.8050179429748181</v>
      </c>
      <c r="Z8683" s="58">
        <v>0.93997544948962641</v>
      </c>
    </row>
    <row r="8684" spans="19:26" x14ac:dyDescent="0.2">
      <c r="S8684" s="58">
        <v>3.295643197126926</v>
      </c>
      <c r="T8684" s="58">
        <v>5.0050062174993695</v>
      </c>
      <c r="U8684" s="58">
        <v>2.7213593574271311</v>
      </c>
      <c r="V8684" s="58">
        <v>4.3675078531371065</v>
      </c>
      <c r="W8684" s="58">
        <v>0.83209316593549543</v>
      </c>
      <c r="X8684" s="58">
        <v>0.68284664503666204</v>
      </c>
      <c r="Y8684" s="58">
        <v>0.80277203193432223</v>
      </c>
      <c r="Z8684" s="58">
        <v>0.93973979662477647</v>
      </c>
    </row>
    <row r="8685" spans="19:26" x14ac:dyDescent="0.2">
      <c r="S8685" s="58">
        <v>2.876170108402111</v>
      </c>
      <c r="T8685" s="58">
        <v>3.9450496622770994</v>
      </c>
      <c r="U8685" s="58">
        <v>2.6768268107937438</v>
      </c>
      <c r="V8685" s="58">
        <v>3.6210440568494606</v>
      </c>
      <c r="W8685" s="58">
        <v>0.75875979491680823</v>
      </c>
      <c r="X8685" s="58">
        <v>0.54427205635996234</v>
      </c>
      <c r="Y8685" s="58">
        <v>0.80693092823241619</v>
      </c>
      <c r="Z8685" s="58">
        <v>0.95328433769841026</v>
      </c>
    </row>
    <row r="8686" spans="19:26" x14ac:dyDescent="0.2">
      <c r="S8686" s="58">
        <v>3.9858550727725808</v>
      </c>
      <c r="T8686" s="58">
        <v>6.5156742421673668</v>
      </c>
      <c r="U8686" s="58">
        <v>3.6692635436528471</v>
      </c>
      <c r="V8686" s="58">
        <v>5.7406120398661997</v>
      </c>
      <c r="W8686" s="58">
        <v>0.75482438959231857</v>
      </c>
      <c r="X8686" s="58">
        <v>0.66178863853185876</v>
      </c>
      <c r="Y8686" s="58">
        <v>0.83114250459182515</v>
      </c>
      <c r="Z8686" s="58">
        <v>0.94177199224153663</v>
      </c>
    </row>
    <row r="8687" spans="19:26" x14ac:dyDescent="0.2">
      <c r="S8687" s="58">
        <v>7.0633731317797679</v>
      </c>
      <c r="T8687" s="58">
        <v>37.054170114186746</v>
      </c>
      <c r="U8687" s="58">
        <v>7.3023783913041953</v>
      </c>
      <c r="V8687" s="58">
        <v>34.542426472024424</v>
      </c>
      <c r="W8687" s="58">
        <v>0.87238942491134608</v>
      </c>
      <c r="X8687" s="58">
        <v>0.67933215681501979</v>
      </c>
      <c r="Y8687" s="58">
        <v>0.83240601782241352</v>
      </c>
      <c r="Z8687" s="58">
        <v>0.87877298471226173</v>
      </c>
    </row>
    <row r="8688" spans="19:26" x14ac:dyDescent="0.2">
      <c r="S8688" s="58">
        <v>5.3002683562419035</v>
      </c>
      <c r="T8688" s="58">
        <v>11.109648946205587</v>
      </c>
      <c r="U8688" s="58">
        <v>4.8642916359097859</v>
      </c>
      <c r="V8688" s="58">
        <v>9.8724310605553427</v>
      </c>
      <c r="W8688" s="58">
        <v>0.78210761889440727</v>
      </c>
      <c r="X8688" s="58">
        <v>0.76749917931586975</v>
      </c>
      <c r="Y8688" s="58">
        <v>0.86772992081550171</v>
      </c>
      <c r="Z8688" s="58">
        <v>0.92231416148273715</v>
      </c>
    </row>
    <row r="8689" spans="19:26" x14ac:dyDescent="0.2">
      <c r="S8689" s="58">
        <v>3.5063050449004791</v>
      </c>
      <c r="T8689" s="58">
        <v>5.3310593023733777</v>
      </c>
      <c r="U8689" s="58">
        <v>3.5149303420161315</v>
      </c>
      <c r="V8689" s="58">
        <v>4.4181541798307666</v>
      </c>
      <c r="W8689" s="58">
        <v>0.79245570370906016</v>
      </c>
      <c r="X8689" s="58">
        <v>0.66044541459258888</v>
      </c>
      <c r="Y8689" s="58">
        <v>0.84372838834259101</v>
      </c>
      <c r="Z8689" s="58">
        <v>0.95169390045784297</v>
      </c>
    </row>
    <row r="8690" spans="19:26" x14ac:dyDescent="0.2">
      <c r="S8690" s="58">
        <v>6.0581470844445811</v>
      </c>
      <c r="T8690" s="58">
        <v>16.0193369418899</v>
      </c>
      <c r="U8690" s="58">
        <v>6.0484443247885809</v>
      </c>
      <c r="V8690" s="58">
        <v>18.714510849647827</v>
      </c>
      <c r="W8690" s="58">
        <v>0.72176984360245422</v>
      </c>
      <c r="X8690" s="58">
        <v>0.54838253393682279</v>
      </c>
      <c r="Y8690" s="58">
        <v>0.79126623620010617</v>
      </c>
      <c r="Z8690" s="58">
        <v>0.8914097042943635</v>
      </c>
    </row>
    <row r="8691" spans="19:26" x14ac:dyDescent="0.2">
      <c r="S8691" s="58">
        <v>5.1405512469799177</v>
      </c>
      <c r="T8691" s="58">
        <v>12.087747456181622</v>
      </c>
      <c r="U8691" s="58">
        <v>4.4182011743486758</v>
      </c>
      <c r="V8691" s="58">
        <v>10.942848257397021</v>
      </c>
      <c r="W8691" s="58">
        <v>0.83039223853000343</v>
      </c>
      <c r="X8691" s="58">
        <v>0.72131969011485042</v>
      </c>
      <c r="Y8691" s="58">
        <v>0.80213766355871985</v>
      </c>
      <c r="Z8691" s="58">
        <v>0.90048279413351595</v>
      </c>
    </row>
    <row r="8692" spans="19:26" x14ac:dyDescent="0.2">
      <c r="S8692" s="58">
        <v>6.5721758300522755</v>
      </c>
      <c r="T8692" s="58">
        <v>18.980852897607633</v>
      </c>
      <c r="U8692" s="58">
        <v>7.1536016532844231</v>
      </c>
      <c r="V8692" s="58">
        <v>23.600387079552512</v>
      </c>
      <c r="W8692" s="58">
        <v>0.73982083827127276</v>
      </c>
      <c r="X8692" s="58">
        <v>0.70082210170619286</v>
      </c>
      <c r="Y8692" s="58">
        <v>0.83061459926485104</v>
      </c>
      <c r="Z8692" s="58">
        <v>0.89723106532565766</v>
      </c>
    </row>
    <row r="8693" spans="19:26" x14ac:dyDescent="0.2">
      <c r="S8693" s="58">
        <v>4.7169761878273189</v>
      </c>
      <c r="T8693" s="58">
        <v>8.5640723868890571</v>
      </c>
      <c r="U8693" s="58">
        <v>5.5425336958701248</v>
      </c>
      <c r="V8693" s="58">
        <v>9.194790466404875</v>
      </c>
      <c r="W8693" s="58">
        <v>0.73267550893388467</v>
      </c>
      <c r="X8693" s="58">
        <v>0.68077958235881375</v>
      </c>
      <c r="Y8693" s="58">
        <v>0.8423668476138747</v>
      </c>
      <c r="Z8693" s="58">
        <v>0.93329124048790413</v>
      </c>
    </row>
    <row r="8694" spans="19:26" x14ac:dyDescent="0.2">
      <c r="S8694" s="58">
        <v>5.3368685065593588</v>
      </c>
      <c r="T8694" s="58">
        <v>10.417428068482442</v>
      </c>
      <c r="U8694" s="58">
        <v>6.7389028246367504</v>
      </c>
      <c r="V8694" s="58">
        <v>10.848560985210451</v>
      </c>
      <c r="W8694" s="58">
        <v>0.71463246786312462</v>
      </c>
      <c r="X8694" s="58">
        <v>0.63635381165478222</v>
      </c>
      <c r="Y8694" s="58">
        <v>0.86053305894755072</v>
      </c>
      <c r="Z8694" s="58">
        <v>0.92413544791157987</v>
      </c>
    </row>
    <row r="8695" spans="19:26" x14ac:dyDescent="0.2">
      <c r="S8695" s="58">
        <v>7.2504775610463907</v>
      </c>
      <c r="T8695" s="58">
        <v>28.999271912081287</v>
      </c>
      <c r="U8695" s="58">
        <v>6.8620937064511605</v>
      </c>
      <c r="V8695" s="58">
        <v>42.538778892348176</v>
      </c>
      <c r="W8695" s="58">
        <v>0.77062071291747314</v>
      </c>
      <c r="X8695" s="58">
        <v>0.67839991412987244</v>
      </c>
      <c r="Y8695" s="58">
        <v>0.83383542686981582</v>
      </c>
      <c r="Z8695" s="58">
        <v>0.88533148166104703</v>
      </c>
    </row>
    <row r="8696" spans="19:26" x14ac:dyDescent="0.2">
      <c r="S8696" s="58">
        <v>3.601299822013408</v>
      </c>
      <c r="T8696" s="58">
        <v>5.5977803725058948</v>
      </c>
      <c r="U8696" s="58">
        <v>3.4177072181250758</v>
      </c>
      <c r="V8696" s="58">
        <v>5.3774213374838764</v>
      </c>
      <c r="W8696" s="58">
        <v>0.79363899429654972</v>
      </c>
      <c r="X8696" s="58">
        <v>0.70109039959354857</v>
      </c>
      <c r="Y8696" s="58">
        <v>0.83554745043726164</v>
      </c>
      <c r="Z8696" s="58">
        <v>0.95111609771013561</v>
      </c>
    </row>
    <row r="8697" spans="19:26" x14ac:dyDescent="0.2">
      <c r="S8697" s="58">
        <v>5.7683461808428005</v>
      </c>
      <c r="T8697" s="58">
        <v>15.38788514510178</v>
      </c>
      <c r="U8697" s="58">
        <v>5.2951025673337053</v>
      </c>
      <c r="V8697" s="58">
        <v>12.356365534228409</v>
      </c>
      <c r="W8697" s="58">
        <v>0.7598147086637399</v>
      </c>
      <c r="X8697" s="58">
        <v>0.6706553175494836</v>
      </c>
      <c r="Y8697" s="58">
        <v>0.78428614490724802</v>
      </c>
      <c r="Z8697" s="58">
        <v>0.89470813237571378</v>
      </c>
    </row>
    <row r="8698" spans="19:26" x14ac:dyDescent="0.2">
      <c r="S8698" s="58">
        <v>4.3570704818995232</v>
      </c>
      <c r="T8698" s="58">
        <v>7.894495948836763</v>
      </c>
      <c r="U8698" s="58">
        <v>4.6312929628381667</v>
      </c>
      <c r="V8698" s="58">
        <v>9.8560205305183768</v>
      </c>
      <c r="W8698" s="58">
        <v>0.79511903660200445</v>
      </c>
      <c r="X8698" s="58">
        <v>0.71019250007808576</v>
      </c>
      <c r="Y8698" s="58">
        <v>0.82851277912807464</v>
      </c>
      <c r="Z8698" s="58">
        <v>0.92647890719443526</v>
      </c>
    </row>
    <row r="8699" spans="19:26" x14ac:dyDescent="0.2">
      <c r="S8699" s="58">
        <v>3.7347811866696472</v>
      </c>
      <c r="T8699" s="58">
        <v>6.0211912934070595</v>
      </c>
      <c r="U8699" s="58">
        <v>3.4570848849586917</v>
      </c>
      <c r="V8699" s="58">
        <v>5.733090786740811</v>
      </c>
      <c r="W8699" s="58">
        <v>0.81450440196550644</v>
      </c>
      <c r="X8699" s="58">
        <v>0.6884289415045961</v>
      </c>
      <c r="Y8699" s="58">
        <v>0.83318255154921395</v>
      </c>
      <c r="Z8699" s="58">
        <v>0.93886337271258669</v>
      </c>
    </row>
    <row r="8700" spans="19:26" x14ac:dyDescent="0.2">
      <c r="S8700" s="58">
        <v>6.6334844022337824</v>
      </c>
      <c r="T8700" s="58">
        <v>22.726273780746439</v>
      </c>
      <c r="U8700" s="58">
        <v>6.5033351074080059</v>
      </c>
      <c r="V8700" s="58">
        <v>22.907919072477267</v>
      </c>
      <c r="W8700" s="58">
        <v>0.83253881066895963</v>
      </c>
      <c r="X8700" s="58">
        <v>0.66846388605545959</v>
      </c>
      <c r="Y8700" s="58">
        <v>0.85736153141465654</v>
      </c>
      <c r="Z8700" s="58">
        <v>0.88761958875170133</v>
      </c>
    </row>
    <row r="8701" spans="19:26" x14ac:dyDescent="0.2">
      <c r="S8701" s="58">
        <v>6.5695045595330086</v>
      </c>
      <c r="T8701" s="58">
        <v>26.492677817180059</v>
      </c>
      <c r="U8701" s="58">
        <v>6.1585722771193447</v>
      </c>
      <c r="V8701" s="58">
        <v>22.887237052298492</v>
      </c>
      <c r="W8701" s="58">
        <v>0.79692038207662097</v>
      </c>
      <c r="X8701" s="58">
        <v>0.64718493296662927</v>
      </c>
      <c r="Y8701" s="58">
        <v>0.78058434362561435</v>
      </c>
      <c r="Z8701" s="58">
        <v>0.88165676427135697</v>
      </c>
    </row>
    <row r="8702" spans="19:26" x14ac:dyDescent="0.2">
      <c r="S8702" s="58">
        <v>7.2297172274377424</v>
      </c>
      <c r="T8702" s="58">
        <v>27.538404563050211</v>
      </c>
      <c r="U8702" s="58">
        <v>6.5190138307422369</v>
      </c>
      <c r="V8702" s="58">
        <v>25.461518709507608</v>
      </c>
      <c r="W8702" s="58">
        <v>0.77570773525643633</v>
      </c>
      <c r="X8702" s="58">
        <v>0.73963216341714</v>
      </c>
      <c r="Y8702" s="58">
        <v>0.84813618242055422</v>
      </c>
      <c r="Z8702" s="58">
        <v>0.88875708351314098</v>
      </c>
    </row>
    <row r="8703" spans="19:26" x14ac:dyDescent="0.2">
      <c r="S8703" s="58">
        <v>4.791045844408349</v>
      </c>
      <c r="T8703" s="58">
        <v>9.2890735289511959</v>
      </c>
      <c r="U8703" s="58">
        <v>5.211719524960972</v>
      </c>
      <c r="V8703" s="58">
        <v>8.8787979236408088</v>
      </c>
      <c r="W8703" s="58">
        <v>0.77342299602602782</v>
      </c>
      <c r="X8703" s="58">
        <v>0.75357888249471683</v>
      </c>
      <c r="Y8703" s="58">
        <v>0.83365255103272207</v>
      </c>
      <c r="Z8703" s="58">
        <v>0.92602929639811982</v>
      </c>
    </row>
    <row r="8704" spans="19:26" x14ac:dyDescent="0.2">
      <c r="S8704" s="58">
        <v>3.8689575882459528</v>
      </c>
      <c r="T8704" s="58">
        <v>6.3922816961520343</v>
      </c>
      <c r="U8704" s="58">
        <v>4.079123930862079</v>
      </c>
      <c r="V8704" s="58">
        <v>7.0900826235031094</v>
      </c>
      <c r="W8704" s="58">
        <v>0.77355805526429444</v>
      </c>
      <c r="X8704" s="58">
        <v>0.73211354672245388</v>
      </c>
      <c r="Y8704" s="58">
        <v>0.80438403391138191</v>
      </c>
      <c r="Z8704" s="58">
        <v>0.94053820728850934</v>
      </c>
    </row>
    <row r="8705" spans="19:26" x14ac:dyDescent="0.2">
      <c r="S8705" s="58">
        <v>6.3924379387641617</v>
      </c>
      <c r="T8705" s="58">
        <v>17.493309781865523</v>
      </c>
      <c r="U8705" s="58">
        <v>5.6413763431191501</v>
      </c>
      <c r="V8705" s="58">
        <v>13.58715421745843</v>
      </c>
      <c r="W8705" s="58">
        <v>0.76839530294806024</v>
      </c>
      <c r="X8705" s="58">
        <v>0.6586634742663402</v>
      </c>
      <c r="Y8705" s="58">
        <v>0.85798524599589698</v>
      </c>
      <c r="Z8705" s="58">
        <v>0.89742752963962591</v>
      </c>
    </row>
    <row r="8706" spans="19:26" x14ac:dyDescent="0.2">
      <c r="S8706" s="58">
        <v>5.9437258465004348</v>
      </c>
      <c r="T8706" s="58">
        <v>13.873037807009096</v>
      </c>
      <c r="U8706" s="58">
        <v>6.3315862371506979</v>
      </c>
      <c r="V8706" s="58">
        <v>15.399934806682875</v>
      </c>
      <c r="W8706" s="58">
        <v>0.78333585402792383</v>
      </c>
      <c r="X8706" s="58">
        <v>0.64691993139434067</v>
      </c>
      <c r="Y8706" s="58">
        <v>0.89573530048914052</v>
      </c>
      <c r="Z8706" s="58">
        <v>0.90662099184140743</v>
      </c>
    </row>
    <row r="8707" spans="19:26" x14ac:dyDescent="0.2">
      <c r="S8707" s="58">
        <v>3.6067016652837474</v>
      </c>
      <c r="T8707" s="58">
        <v>5.635642943881523</v>
      </c>
      <c r="U8707" s="58">
        <v>3.3392793507535243</v>
      </c>
      <c r="V8707" s="58">
        <v>4.4896261887188338</v>
      </c>
      <c r="W8707" s="58">
        <v>0.74755631099213282</v>
      </c>
      <c r="X8707" s="58">
        <v>0.63420353974449828</v>
      </c>
      <c r="Y8707" s="58">
        <v>0.79233434785226842</v>
      </c>
      <c r="Z8707" s="58">
        <v>0.93920497344145648</v>
      </c>
    </row>
    <row r="8708" spans="19:26" x14ac:dyDescent="0.2">
      <c r="S8708" s="58">
        <v>4.241253151941959</v>
      </c>
      <c r="T8708" s="58">
        <v>7.2108781744454484</v>
      </c>
      <c r="U8708" s="58">
        <v>4.2381125389168259</v>
      </c>
      <c r="V8708" s="58">
        <v>8.1604503995481288</v>
      </c>
      <c r="W8708" s="58">
        <v>0.76489831816594345</v>
      </c>
      <c r="X8708" s="58">
        <v>0.63058691450288873</v>
      </c>
      <c r="Y8708" s="58">
        <v>0.84927933865957572</v>
      </c>
      <c r="Z8708" s="58">
        <v>0.93290143903844025</v>
      </c>
    </row>
    <row r="8709" spans="19:26" x14ac:dyDescent="0.2">
      <c r="S8709" s="58">
        <v>6.1812618037524576</v>
      </c>
      <c r="T8709" s="58">
        <v>18.354052886915312</v>
      </c>
      <c r="U8709" s="58">
        <v>6.426031263667312</v>
      </c>
      <c r="V8709" s="58">
        <v>16.701687860625583</v>
      </c>
      <c r="W8709" s="58">
        <v>0.85550131168505517</v>
      </c>
      <c r="X8709" s="58">
        <v>0.7265355600726825</v>
      </c>
      <c r="Y8709" s="58">
        <v>0.86701624789247433</v>
      </c>
      <c r="Z8709" s="58">
        <v>0.89383021189115364</v>
      </c>
    </row>
    <row r="8710" spans="19:26" x14ac:dyDescent="0.2">
      <c r="S8710" s="58">
        <v>5.1970016275907556</v>
      </c>
      <c r="T8710" s="58">
        <v>10.926383440452966</v>
      </c>
      <c r="U8710" s="58">
        <v>5.3821956775251367</v>
      </c>
      <c r="V8710" s="58">
        <v>11.345496665669607</v>
      </c>
      <c r="W8710" s="58">
        <v>0.71807690443225436</v>
      </c>
      <c r="X8710" s="58">
        <v>0.78281100157774641</v>
      </c>
      <c r="Y8710" s="58">
        <v>0.79242649736007231</v>
      </c>
      <c r="Z8710" s="58">
        <v>0.9210266372447955</v>
      </c>
    </row>
    <row r="8711" spans="19:26" x14ac:dyDescent="0.2">
      <c r="S8711" s="58">
        <v>5.8835521137745195</v>
      </c>
      <c r="T8711" s="58">
        <v>16.002125293995494</v>
      </c>
      <c r="U8711" s="58">
        <v>6.4703265878929201</v>
      </c>
      <c r="V8711" s="58">
        <v>16.758677364939135</v>
      </c>
      <c r="W8711" s="58">
        <v>0.75166534322154055</v>
      </c>
      <c r="X8711" s="58">
        <v>0.70084154573902402</v>
      </c>
      <c r="Y8711" s="58">
        <v>0.78472092410951066</v>
      </c>
      <c r="Z8711" s="58">
        <v>0.89584065181230876</v>
      </c>
    </row>
    <row r="8712" spans="19:26" x14ac:dyDescent="0.2">
      <c r="S8712" s="58">
        <v>4.2677266207468971</v>
      </c>
      <c r="T8712" s="58">
        <v>7.2164463846137963</v>
      </c>
      <c r="U8712" s="58">
        <v>4.1805113651387327</v>
      </c>
      <c r="V8712" s="58">
        <v>7.5373711393519294</v>
      </c>
      <c r="W8712" s="58">
        <v>0.80223607903940375</v>
      </c>
      <c r="X8712" s="58">
        <v>0.62322264511692471</v>
      </c>
      <c r="Y8712" s="58">
        <v>0.89805813665836831</v>
      </c>
      <c r="Z8712" s="58">
        <v>0.93467202736530774</v>
      </c>
    </row>
    <row r="8713" spans="19:26" x14ac:dyDescent="0.2">
      <c r="S8713" s="58">
        <v>2.7303819790211854</v>
      </c>
      <c r="T8713" s="58">
        <v>3.7105376167598694</v>
      </c>
      <c r="U8713" s="58">
        <v>2.459546637279943</v>
      </c>
      <c r="V8713" s="58">
        <v>3.5760632275771282</v>
      </c>
      <c r="W8713" s="58">
        <v>0.82577642717066879</v>
      </c>
      <c r="X8713" s="58">
        <v>0.57861022998000666</v>
      </c>
      <c r="Y8713" s="58">
        <v>0.81196524330107922</v>
      </c>
      <c r="Z8713" s="58">
        <v>0.9505786451548639</v>
      </c>
    </row>
    <row r="8714" spans="19:26" x14ac:dyDescent="0.2">
      <c r="S8714" s="58">
        <v>3.1420564030470906</v>
      </c>
      <c r="T8714" s="58">
        <v>4.552632864714667</v>
      </c>
      <c r="U8714" s="58">
        <v>2.8677804923505383</v>
      </c>
      <c r="V8714" s="58">
        <v>3.76401285735199</v>
      </c>
      <c r="W8714" s="58">
        <v>0.82899719702177821</v>
      </c>
      <c r="X8714" s="58">
        <v>0.58436378479830264</v>
      </c>
      <c r="Y8714" s="58">
        <v>0.83842485872013339</v>
      </c>
      <c r="Z8714" s="58">
        <v>0.94267260770603423</v>
      </c>
    </row>
    <row r="8715" spans="19:26" x14ac:dyDescent="0.2">
      <c r="S8715" s="58">
        <v>3.4802081466974166</v>
      </c>
      <c r="T8715" s="58">
        <v>5.3573245990047491</v>
      </c>
      <c r="U8715" s="58">
        <v>3.250210020154678</v>
      </c>
      <c r="V8715" s="58">
        <v>4.0847816031552791</v>
      </c>
      <c r="W8715" s="58">
        <v>0.75172423655871967</v>
      </c>
      <c r="X8715" s="58">
        <v>0.65537334440361572</v>
      </c>
      <c r="Y8715" s="58">
        <v>0.783221787464908</v>
      </c>
      <c r="Z8715" s="58">
        <v>0.94199052622979385</v>
      </c>
    </row>
    <row r="8716" spans="19:26" x14ac:dyDescent="0.2">
      <c r="S8716" s="58">
        <v>3.6824422455195651</v>
      </c>
      <c r="T8716" s="58">
        <v>5.8905472070092708</v>
      </c>
      <c r="U8716" s="58">
        <v>3.4868257585001219</v>
      </c>
      <c r="V8716" s="58">
        <v>5.4389144081231757</v>
      </c>
      <c r="W8716" s="58">
        <v>0.7971135898615741</v>
      </c>
      <c r="X8716" s="58">
        <v>0.6377362704265902</v>
      </c>
      <c r="Y8716" s="58">
        <v>0.81679323010773686</v>
      </c>
      <c r="Z8716" s="58">
        <v>0.9331257891774225</v>
      </c>
    </row>
    <row r="8717" spans="19:26" x14ac:dyDescent="0.2">
      <c r="S8717" s="58">
        <v>3.9097231936231998</v>
      </c>
      <c r="T8717" s="58">
        <v>6.4856892062841629</v>
      </c>
      <c r="U8717" s="58">
        <v>4.3374037857152379</v>
      </c>
      <c r="V8717" s="58">
        <v>6.0311307493587867</v>
      </c>
      <c r="W8717" s="58">
        <v>0.82842481926419753</v>
      </c>
      <c r="X8717" s="58">
        <v>0.72545611197532156</v>
      </c>
      <c r="Y8717" s="58">
        <v>0.85177949481262827</v>
      </c>
      <c r="Z8717" s="58">
        <v>0.94010995996458324</v>
      </c>
    </row>
    <row r="8718" spans="19:26" x14ac:dyDescent="0.2">
      <c r="S8718" s="58">
        <v>3.3843032754445375</v>
      </c>
      <c r="T8718" s="58">
        <v>5.1413478605971461</v>
      </c>
      <c r="U8718" s="58">
        <v>2.7494927056036662</v>
      </c>
      <c r="V8718" s="58">
        <v>4.6602714361571644</v>
      </c>
      <c r="W8718" s="58">
        <v>0.79119264992432392</v>
      </c>
      <c r="X8718" s="58">
        <v>0.66561099697165937</v>
      </c>
      <c r="Y8718" s="58">
        <v>0.80460346089838453</v>
      </c>
      <c r="Z8718" s="58">
        <v>0.94413535772066548</v>
      </c>
    </row>
    <row r="8719" spans="19:26" x14ac:dyDescent="0.2">
      <c r="S8719" s="58">
        <v>4.8401435444334764</v>
      </c>
      <c r="T8719" s="58">
        <v>8.8455332889965668</v>
      </c>
      <c r="U8719" s="58">
        <v>4.9635414704877965</v>
      </c>
      <c r="V8719" s="58">
        <v>11.484076697776969</v>
      </c>
      <c r="W8719" s="58">
        <v>0.67826292041617386</v>
      </c>
      <c r="X8719" s="58">
        <v>0.54257451260174971</v>
      </c>
      <c r="Y8719" s="58">
        <v>0.80068918539148637</v>
      </c>
      <c r="Z8719" s="58">
        <v>0.91817416063369006</v>
      </c>
    </row>
    <row r="8720" spans="19:26" x14ac:dyDescent="0.2">
      <c r="S8720" s="58">
        <v>4.4163432080112806</v>
      </c>
      <c r="T8720" s="58">
        <v>8.3252217069265875</v>
      </c>
      <c r="U8720" s="58">
        <v>5.2583465073968645</v>
      </c>
      <c r="V8720" s="58">
        <v>9.7812637402015987</v>
      </c>
      <c r="W8720" s="58">
        <v>0.80915462093414203</v>
      </c>
      <c r="X8720" s="58">
        <v>0.7319683047610287</v>
      </c>
      <c r="Y8720" s="58">
        <v>0.81281833908064216</v>
      </c>
      <c r="Z8720" s="58">
        <v>0.92027183391033285</v>
      </c>
    </row>
    <row r="8721" spans="19:26" x14ac:dyDescent="0.2">
      <c r="S8721" s="58">
        <v>7.9751427297055582</v>
      </c>
      <c r="T8721" s="58">
        <v>44.284999465528692</v>
      </c>
      <c r="U8721" s="58">
        <v>7.8284643098147892</v>
      </c>
      <c r="V8721" s="58">
        <v>71.922034784157447</v>
      </c>
      <c r="W8721" s="58">
        <v>0.7777687749951423</v>
      </c>
      <c r="X8721" s="58">
        <v>0.73063914338759584</v>
      </c>
      <c r="Y8721" s="58">
        <v>0.84681800275148578</v>
      </c>
      <c r="Z8721" s="58">
        <v>0.88104147969012414</v>
      </c>
    </row>
    <row r="8722" spans="19:26" x14ac:dyDescent="0.2">
      <c r="S8722" s="58">
        <v>3.6819838521082842</v>
      </c>
      <c r="T8722" s="58">
        <v>5.8374094336872062</v>
      </c>
      <c r="U8722" s="58">
        <v>3.5795088211463533</v>
      </c>
      <c r="V8722" s="58">
        <v>5.1330405777888091</v>
      </c>
      <c r="W8722" s="58">
        <v>0.81469768264321618</v>
      </c>
      <c r="X8722" s="58">
        <v>0.61514842596982788</v>
      </c>
      <c r="Y8722" s="58">
        <v>0.84402687093490569</v>
      </c>
      <c r="Z8722" s="58">
        <v>0.93401044670296729</v>
      </c>
    </row>
    <row r="8723" spans="19:26" x14ac:dyDescent="0.2">
      <c r="S8723" s="58">
        <v>8.4319298986356195</v>
      </c>
      <c r="T8723" s="58">
        <v>46.427488257648868</v>
      </c>
      <c r="U8723" s="58">
        <v>9.3440336491153353</v>
      </c>
      <c r="V8723" s="58">
        <v>52.154654234892149</v>
      </c>
      <c r="W8723" s="58">
        <v>0.72805061768907653</v>
      </c>
      <c r="X8723" s="58">
        <v>0.65073471311299125</v>
      </c>
      <c r="Y8723" s="58">
        <v>0.84013610558105734</v>
      </c>
      <c r="Z8723" s="58">
        <v>0.88044450781166761</v>
      </c>
    </row>
    <row r="8724" spans="19:26" x14ac:dyDescent="0.2">
      <c r="S8724" s="58">
        <v>3.3630510525170312</v>
      </c>
      <c r="T8724" s="58">
        <v>4.9683242199349937</v>
      </c>
      <c r="U8724" s="58">
        <v>2.7907273027852275</v>
      </c>
      <c r="V8724" s="58">
        <v>4.5678077728257636</v>
      </c>
      <c r="W8724" s="58">
        <v>0.81334233939295586</v>
      </c>
      <c r="X8724" s="58">
        <v>0.58376876906155484</v>
      </c>
      <c r="Y8724" s="58">
        <v>0.86964807186966409</v>
      </c>
      <c r="Z8724" s="58">
        <v>0.94701934926581788</v>
      </c>
    </row>
    <row r="8725" spans="19:26" x14ac:dyDescent="0.2">
      <c r="S8725" s="58">
        <v>6.6822533049065198</v>
      </c>
      <c r="T8725" s="58">
        <v>17.731603109274051</v>
      </c>
      <c r="U8725" s="58">
        <v>5.9229750587418</v>
      </c>
      <c r="V8725" s="58">
        <v>13.564653709279677</v>
      </c>
      <c r="W8725" s="58">
        <v>0.7071335352820779</v>
      </c>
      <c r="X8725" s="58">
        <v>0.59558293969522036</v>
      </c>
      <c r="Y8725" s="58">
        <v>0.84194030216651228</v>
      </c>
      <c r="Z8725" s="58">
        <v>0.89784767998146386</v>
      </c>
    </row>
    <row r="8726" spans="19:26" x14ac:dyDescent="0.2">
      <c r="S8726" s="58">
        <v>4.5740468703520243</v>
      </c>
      <c r="T8726" s="58">
        <v>8.4275705082691097</v>
      </c>
      <c r="U8726" s="58">
        <v>4.9018968766651039</v>
      </c>
      <c r="V8726" s="58">
        <v>8.5873606515245022</v>
      </c>
      <c r="W8726" s="58">
        <v>0.76433887347345153</v>
      </c>
      <c r="X8726" s="58">
        <v>0.65952589830617425</v>
      </c>
      <c r="Y8726" s="58">
        <v>0.83105603730822786</v>
      </c>
      <c r="Z8726" s="58">
        <v>0.92337966531974891</v>
      </c>
    </row>
    <row r="8727" spans="19:26" x14ac:dyDescent="0.2">
      <c r="S8727" s="58">
        <v>3.8488034860916227</v>
      </c>
      <c r="T8727" s="58">
        <v>6.3800530768194035</v>
      </c>
      <c r="U8727" s="58">
        <v>4.7044807184043442</v>
      </c>
      <c r="V8727" s="58">
        <v>6.0190065976061451</v>
      </c>
      <c r="W8727" s="58">
        <v>0.75160683044614396</v>
      </c>
      <c r="X8727" s="58">
        <v>0.58605154307480767</v>
      </c>
      <c r="Y8727" s="58">
        <v>0.77929759468396231</v>
      </c>
      <c r="Z8727" s="58">
        <v>0.92134302238637944</v>
      </c>
    </row>
    <row r="8728" spans="19:26" x14ac:dyDescent="0.2">
      <c r="S8728" s="58">
        <v>6.8813872304485191</v>
      </c>
      <c r="T8728" s="58">
        <v>24.390185196553372</v>
      </c>
      <c r="U8728" s="58">
        <v>7.4447315204644973</v>
      </c>
      <c r="V8728" s="58">
        <v>24.489190094294578</v>
      </c>
      <c r="W8728" s="58">
        <v>0.79255027649429954</v>
      </c>
      <c r="X8728" s="58">
        <v>0.75887078937168706</v>
      </c>
      <c r="Y8728" s="58">
        <v>0.84451748575036945</v>
      </c>
      <c r="Z8728" s="58">
        <v>0.89061091971386819</v>
      </c>
    </row>
    <row r="8729" spans="19:26" x14ac:dyDescent="0.2">
      <c r="S8729" s="58">
        <v>3.9744884713915338</v>
      </c>
      <c r="T8729" s="58">
        <v>6.6561349541266868</v>
      </c>
      <c r="U8729" s="58">
        <v>3.9079127872742316</v>
      </c>
      <c r="V8729" s="58">
        <v>6.1991173093675904</v>
      </c>
      <c r="W8729" s="58">
        <v>0.74423713162656768</v>
      </c>
      <c r="X8729" s="58">
        <v>0.65280840654265604</v>
      </c>
      <c r="Y8729" s="58">
        <v>0.79014878346108641</v>
      </c>
      <c r="Z8729" s="58">
        <v>0.93076819605774885</v>
      </c>
    </row>
    <row r="8730" spans="19:26" x14ac:dyDescent="0.2">
      <c r="S8730" s="58">
        <v>3.3984081637018742</v>
      </c>
      <c r="T8730" s="58">
        <v>5.2285579655395544</v>
      </c>
      <c r="U8730" s="58">
        <v>3.8816585110697819</v>
      </c>
      <c r="V8730" s="58">
        <v>4.7993213033349109</v>
      </c>
      <c r="W8730" s="58">
        <v>0.81427342928727064</v>
      </c>
      <c r="X8730" s="58">
        <v>0.58144280613173616</v>
      </c>
      <c r="Y8730" s="58">
        <v>0.80358995758158425</v>
      </c>
      <c r="Z8730" s="58">
        <v>0.92716440837354519</v>
      </c>
    </row>
    <row r="8731" spans="19:26" x14ac:dyDescent="0.2">
      <c r="S8731" s="58">
        <v>4.1156576598643797</v>
      </c>
      <c r="T8731" s="58">
        <v>6.94379331512246</v>
      </c>
      <c r="U8731" s="58">
        <v>3.8455802924162024</v>
      </c>
      <c r="V8731" s="58">
        <v>7.4256420210520719</v>
      </c>
      <c r="W8731" s="58">
        <v>0.75921561731466547</v>
      </c>
      <c r="X8731" s="58">
        <v>0.7302024269768278</v>
      </c>
      <c r="Y8731" s="58">
        <v>0.82519173850075245</v>
      </c>
      <c r="Z8731" s="58">
        <v>0.94336480026068836</v>
      </c>
    </row>
    <row r="8732" spans="19:26" x14ac:dyDescent="0.2">
      <c r="S8732" s="58">
        <v>3.2003719015420748</v>
      </c>
      <c r="T8732" s="58">
        <v>4.7642190340284953</v>
      </c>
      <c r="U8732" s="58">
        <v>3.4775636002574797</v>
      </c>
      <c r="V8732" s="58">
        <v>5.1825804997353089</v>
      </c>
      <c r="W8732" s="58">
        <v>0.83378088345129908</v>
      </c>
      <c r="X8732" s="58">
        <v>0.6712515334712682</v>
      </c>
      <c r="Y8732" s="58">
        <v>0.80659925624328055</v>
      </c>
      <c r="Z8732" s="58">
        <v>0.94255072674777352</v>
      </c>
    </row>
    <row r="8733" spans="19:26" x14ac:dyDescent="0.2">
      <c r="S8733" s="58">
        <v>5.6583105442741051</v>
      </c>
      <c r="T8733" s="58">
        <v>13.336790860336212</v>
      </c>
      <c r="U8733" s="58">
        <v>5.8107826576597148</v>
      </c>
      <c r="V8733" s="58">
        <v>14.835120984677088</v>
      </c>
      <c r="W8733" s="58">
        <v>0.75078915945277114</v>
      </c>
      <c r="X8733" s="58">
        <v>0.67627120944680874</v>
      </c>
      <c r="Y8733" s="58">
        <v>0.8191534384298047</v>
      </c>
      <c r="Z8733" s="58">
        <v>0.90448369590147537</v>
      </c>
    </row>
    <row r="8734" spans="19:26" x14ac:dyDescent="0.2">
      <c r="S8734" s="58">
        <v>4.7122491414576446</v>
      </c>
      <c r="T8734" s="58">
        <v>9.1170153997268386</v>
      </c>
      <c r="U8734" s="58">
        <v>3.9686891142852345</v>
      </c>
      <c r="V8734" s="58">
        <v>8.4777914959469314</v>
      </c>
      <c r="W8734" s="58">
        <v>0.82931698328527492</v>
      </c>
      <c r="X8734" s="58">
        <v>0.79529666645086305</v>
      </c>
      <c r="Y8734" s="58">
        <v>0.86626971377209638</v>
      </c>
      <c r="Z8734" s="58">
        <v>0.92817905646546273</v>
      </c>
    </row>
    <row r="8735" spans="19:26" x14ac:dyDescent="0.2">
      <c r="S8735" s="58">
        <v>5.4186884764813055</v>
      </c>
      <c r="T8735" s="58">
        <v>12.724519904736965</v>
      </c>
      <c r="U8735" s="58">
        <v>6.4908198569529656</v>
      </c>
      <c r="V8735" s="58">
        <v>14.85185236281359</v>
      </c>
      <c r="W8735" s="58">
        <v>0.81181673105103536</v>
      </c>
      <c r="X8735" s="58">
        <v>0.707519227404655</v>
      </c>
      <c r="Y8735" s="58">
        <v>0.83563690856399786</v>
      </c>
      <c r="Z8735" s="58">
        <v>0.90382976918899405</v>
      </c>
    </row>
    <row r="8736" spans="19:26" x14ac:dyDescent="0.2">
      <c r="S8736" s="58">
        <v>3.3992617096464812</v>
      </c>
      <c r="T8736" s="58">
        <v>5.1341851045304123</v>
      </c>
      <c r="U8736" s="58">
        <v>3.7553062549324334</v>
      </c>
      <c r="V8736" s="58">
        <v>6.1465016872352436</v>
      </c>
      <c r="W8736" s="58">
        <v>0.81085908717386745</v>
      </c>
      <c r="X8736" s="58">
        <v>0.57077141985009816</v>
      </c>
      <c r="Y8736" s="58">
        <v>0.83482194627867634</v>
      </c>
      <c r="Z8736" s="58">
        <v>0.9346836237005367</v>
      </c>
    </row>
    <row r="8737" spans="19:26" x14ac:dyDescent="0.2">
      <c r="S8737" s="58">
        <v>5.0566177043028304</v>
      </c>
      <c r="T8737" s="58">
        <v>11.077763988056663</v>
      </c>
      <c r="U8737" s="58">
        <v>4.4585544096619785</v>
      </c>
      <c r="V8737" s="58">
        <v>9.4746519517293457</v>
      </c>
      <c r="W8737" s="58">
        <v>0.80014760196804868</v>
      </c>
      <c r="X8737" s="58">
        <v>0.62716714557563347</v>
      </c>
      <c r="Y8737" s="58">
        <v>0.81053234176216704</v>
      </c>
      <c r="Z8737" s="58">
        <v>0.90139397035401447</v>
      </c>
    </row>
    <row r="8738" spans="19:26" x14ac:dyDescent="0.2">
      <c r="S8738" s="58">
        <v>5.1309134288425229</v>
      </c>
      <c r="T8738" s="58">
        <v>10.773557218369289</v>
      </c>
      <c r="U8738" s="58">
        <v>4.6902847931071205</v>
      </c>
      <c r="V8738" s="58">
        <v>12.406136789977172</v>
      </c>
      <c r="W8738" s="58">
        <v>0.75089854526308075</v>
      </c>
      <c r="X8738" s="58">
        <v>0.78685890236582812</v>
      </c>
      <c r="Y8738" s="58">
        <v>0.81173464092149739</v>
      </c>
      <c r="Z8738" s="58">
        <v>0.92025443231355897</v>
      </c>
    </row>
    <row r="8739" spans="19:26" x14ac:dyDescent="0.2">
      <c r="S8739" s="58">
        <v>5.8217819530288741</v>
      </c>
      <c r="T8739" s="58">
        <v>15.086603446506224</v>
      </c>
      <c r="U8739" s="58">
        <v>5.6776095994135831</v>
      </c>
      <c r="V8739" s="58">
        <v>17.912336497604592</v>
      </c>
      <c r="W8739" s="58">
        <v>0.78960120780435483</v>
      </c>
      <c r="X8739" s="58">
        <v>0.68371283882524925</v>
      </c>
      <c r="Y8739" s="58">
        <v>0.82630273357912332</v>
      </c>
      <c r="Z8739" s="58">
        <v>0.89801009562994638</v>
      </c>
    </row>
    <row r="8740" spans="19:26" x14ac:dyDescent="0.2">
      <c r="S8740" s="58">
        <v>4.1958102381806928</v>
      </c>
      <c r="T8740" s="58">
        <v>7.52213585341367</v>
      </c>
      <c r="U8740" s="58">
        <v>4.0089375786903423</v>
      </c>
      <c r="V8740" s="58">
        <v>7.0409539916834216</v>
      </c>
      <c r="W8740" s="58">
        <v>0.81064697575978939</v>
      </c>
      <c r="X8740" s="58">
        <v>0.69471920131969511</v>
      </c>
      <c r="Y8740" s="58">
        <v>0.81509177839533098</v>
      </c>
      <c r="Z8740" s="58">
        <v>0.92247264829017039</v>
      </c>
    </row>
    <row r="8741" spans="19:26" x14ac:dyDescent="0.2">
      <c r="S8741" s="58">
        <v>4.5778917749863055</v>
      </c>
      <c r="T8741" s="58">
        <v>8.5351324312873942</v>
      </c>
      <c r="U8741" s="58">
        <v>4.1555300653285272</v>
      </c>
      <c r="V8741" s="58">
        <v>6.9471183354123287</v>
      </c>
      <c r="W8741" s="58">
        <v>0.77176963846242419</v>
      </c>
      <c r="X8741" s="58">
        <v>0.73411860780173777</v>
      </c>
      <c r="Y8741" s="58">
        <v>0.8269672994767886</v>
      </c>
      <c r="Z8741" s="58">
        <v>0.9279756954688172</v>
      </c>
    </row>
    <row r="8742" spans="19:26" x14ac:dyDescent="0.2">
      <c r="S8742" s="58">
        <v>6.6523350408242141</v>
      </c>
      <c r="T8742" s="58">
        <v>21.262544071667872</v>
      </c>
      <c r="U8742" s="58">
        <v>5.8804510202869276</v>
      </c>
      <c r="V8742" s="58">
        <v>18.681675589690819</v>
      </c>
      <c r="W8742" s="58">
        <v>0.79473241130619576</v>
      </c>
      <c r="X8742" s="58">
        <v>0.62337266871073405</v>
      </c>
      <c r="Y8742" s="58">
        <v>0.8525678090111849</v>
      </c>
      <c r="Z8742" s="58">
        <v>0.88887111668540897</v>
      </c>
    </row>
    <row r="8743" spans="19:26" x14ac:dyDescent="0.2">
      <c r="S8743" s="58">
        <v>4.2295566119221055</v>
      </c>
      <c r="T8743" s="58">
        <v>7.3827379863713594</v>
      </c>
      <c r="U8743" s="58">
        <v>3.9698556580228099</v>
      </c>
      <c r="V8743" s="58">
        <v>6.3499761861188615</v>
      </c>
      <c r="W8743" s="58">
        <v>0.78656901155080516</v>
      </c>
      <c r="X8743" s="58">
        <v>0.61998647249810812</v>
      </c>
      <c r="Y8743" s="58">
        <v>0.83401468840132464</v>
      </c>
      <c r="Z8743" s="58">
        <v>0.92327184324636458</v>
      </c>
    </row>
    <row r="8744" spans="19:26" x14ac:dyDescent="0.2">
      <c r="S8744" s="58">
        <v>4.5105185534573717</v>
      </c>
      <c r="T8744" s="58">
        <v>7.6369271009530681</v>
      </c>
      <c r="U8744" s="58">
        <v>4.9187883276668636</v>
      </c>
      <c r="V8744" s="58">
        <v>8.9060394455059289</v>
      </c>
      <c r="W8744" s="58">
        <v>0.70186499471400277</v>
      </c>
      <c r="X8744" s="58">
        <v>0.66348527009834368</v>
      </c>
      <c r="Y8744" s="58">
        <v>0.84516418449838659</v>
      </c>
      <c r="Z8744" s="58">
        <v>0.9479263727868954</v>
      </c>
    </row>
    <row r="8745" spans="19:26" x14ac:dyDescent="0.2">
      <c r="S8745" s="58">
        <v>3.7552915693745121</v>
      </c>
      <c r="T8745" s="58">
        <v>6.0272211801216038</v>
      </c>
      <c r="U8745" s="58">
        <v>3.6387184693791639</v>
      </c>
      <c r="V8745" s="58">
        <v>5.0496258547884452</v>
      </c>
      <c r="W8745" s="58">
        <v>0.79772751523174223</v>
      </c>
      <c r="X8745" s="58">
        <v>0.56235554150056799</v>
      </c>
      <c r="Y8745" s="58">
        <v>0.83298102534229701</v>
      </c>
      <c r="Z8745" s="58">
        <v>0.92557278250348429</v>
      </c>
    </row>
    <row r="8746" spans="19:26" x14ac:dyDescent="0.2">
      <c r="S8746" s="58">
        <v>3.3525073503629517</v>
      </c>
      <c r="T8746" s="58">
        <v>5.0877968284865345</v>
      </c>
      <c r="U8746" s="58">
        <v>3.8204123747999006</v>
      </c>
      <c r="V8746" s="58">
        <v>5.8218045003577519</v>
      </c>
      <c r="W8746" s="58">
        <v>0.84257507976119417</v>
      </c>
      <c r="X8746" s="58">
        <v>0.58802850034199228</v>
      </c>
      <c r="Y8746" s="58">
        <v>0.83186613504167206</v>
      </c>
      <c r="Z8746" s="58">
        <v>0.93172609987581145</v>
      </c>
    </row>
    <row r="8747" spans="19:26" x14ac:dyDescent="0.2">
      <c r="S8747" s="58">
        <v>4.0391757882204464</v>
      </c>
      <c r="T8747" s="58">
        <v>6.8056594761604385</v>
      </c>
      <c r="U8747" s="58">
        <v>4.3691997907343749</v>
      </c>
      <c r="V8747" s="58">
        <v>5.9267320621662636</v>
      </c>
      <c r="W8747" s="58">
        <v>0.83531322901696836</v>
      </c>
      <c r="X8747" s="58">
        <v>0.67297296312194277</v>
      </c>
      <c r="Y8747" s="58">
        <v>0.87112058891871769</v>
      </c>
      <c r="Z8747" s="58">
        <v>0.9336666240424315</v>
      </c>
    </row>
    <row r="8748" spans="19:26" x14ac:dyDescent="0.2">
      <c r="S8748" s="58">
        <v>3.6134358524722798</v>
      </c>
      <c r="T8748" s="58">
        <v>5.7095994267151218</v>
      </c>
      <c r="U8748" s="58">
        <v>3.86592202849668</v>
      </c>
      <c r="V8748" s="58">
        <v>6.5611379475412024</v>
      </c>
      <c r="W8748" s="58">
        <v>0.81716269662844465</v>
      </c>
      <c r="X8748" s="58">
        <v>0.72412395542981844</v>
      </c>
      <c r="Y8748" s="58">
        <v>0.8301925744258174</v>
      </c>
      <c r="Z8748" s="58">
        <v>0.9459787382484024</v>
      </c>
    </row>
    <row r="8749" spans="19:26" x14ac:dyDescent="0.2">
      <c r="S8749" s="58">
        <v>5.1634578662170556</v>
      </c>
      <c r="T8749" s="58">
        <v>10.043159070988798</v>
      </c>
      <c r="U8749" s="58">
        <v>5.4797237853384066</v>
      </c>
      <c r="V8749" s="58">
        <v>9.6561849302037359</v>
      </c>
      <c r="W8749" s="58">
        <v>0.70733525321224322</v>
      </c>
      <c r="X8749" s="58">
        <v>0.71420825741945815</v>
      </c>
      <c r="Y8749" s="58">
        <v>0.82971836296325763</v>
      </c>
      <c r="Z8749" s="58">
        <v>0.9299729310286271</v>
      </c>
    </row>
    <row r="8750" spans="19:26" x14ac:dyDescent="0.2">
      <c r="S8750" s="58">
        <v>4.7397682477545544</v>
      </c>
      <c r="T8750" s="58">
        <v>8.8406547855260342</v>
      </c>
      <c r="U8750" s="58">
        <v>4.3591584232850291</v>
      </c>
      <c r="V8750" s="58">
        <v>7.9814900196637169</v>
      </c>
      <c r="W8750" s="58">
        <v>0.72046341869435337</v>
      </c>
      <c r="X8750" s="58">
        <v>0.61781775755676061</v>
      </c>
      <c r="Y8750" s="58">
        <v>0.81039323047892287</v>
      </c>
      <c r="Z8750" s="58">
        <v>0.92021903148737039</v>
      </c>
    </row>
    <row r="8751" spans="19:26" x14ac:dyDescent="0.2">
      <c r="S8751" s="58">
        <v>4.8313198988372728</v>
      </c>
      <c r="T8751" s="58">
        <v>9.7852909266783712</v>
      </c>
      <c r="U8751" s="58">
        <v>4.4582763220269666</v>
      </c>
      <c r="V8751" s="58">
        <v>7.930690842570236</v>
      </c>
      <c r="W8751" s="58">
        <v>0.84967004336210339</v>
      </c>
      <c r="X8751" s="58">
        <v>0.666443655053784</v>
      </c>
      <c r="Y8751" s="58">
        <v>0.86466127080999999</v>
      </c>
      <c r="Z8751" s="58">
        <v>0.91104077169575659</v>
      </c>
    </row>
    <row r="8752" spans="19:26" x14ac:dyDescent="0.2">
      <c r="S8752" s="58">
        <v>4.0623923146525511</v>
      </c>
      <c r="T8752" s="58">
        <v>6.9017208152830944</v>
      </c>
      <c r="U8752" s="58">
        <v>3.8339118210709815</v>
      </c>
      <c r="V8752" s="58">
        <v>8.0923359596095761</v>
      </c>
      <c r="W8752" s="58">
        <v>0.76105220761388104</v>
      </c>
      <c r="X8752" s="58">
        <v>0.62141243397685919</v>
      </c>
      <c r="Y8752" s="58">
        <v>0.80664518666395202</v>
      </c>
      <c r="Z8752" s="58">
        <v>0.92574230248266709</v>
      </c>
    </row>
    <row r="8753" spans="19:26" x14ac:dyDescent="0.2">
      <c r="S8753" s="58">
        <v>6.3642359565553503</v>
      </c>
      <c r="T8753" s="58">
        <v>19.188358019618732</v>
      </c>
      <c r="U8753" s="58">
        <v>6.0169447729182552</v>
      </c>
      <c r="V8753" s="58">
        <v>17.958538408945316</v>
      </c>
      <c r="W8753" s="58">
        <v>0.79786458985684605</v>
      </c>
      <c r="X8753" s="58">
        <v>0.61176041120981961</v>
      </c>
      <c r="Y8753" s="58">
        <v>0.84072028820611566</v>
      </c>
      <c r="Z8753" s="58">
        <v>0.88945561467035128</v>
      </c>
    </row>
    <row r="8754" spans="19:26" x14ac:dyDescent="0.2">
      <c r="S8754" s="58">
        <v>4.6458399612732704</v>
      </c>
      <c r="T8754" s="58">
        <v>8.6766481359694101</v>
      </c>
      <c r="U8754" s="58">
        <v>3.9965735798537882</v>
      </c>
      <c r="V8754" s="58">
        <v>6.8425798365329698</v>
      </c>
      <c r="W8754" s="58">
        <v>0.77709116943582246</v>
      </c>
      <c r="X8754" s="58">
        <v>0.6044492570955684</v>
      </c>
      <c r="Y8754" s="58">
        <v>0.84312567314743958</v>
      </c>
      <c r="Z8754" s="58">
        <v>0.9165105684256255</v>
      </c>
    </row>
    <row r="8755" spans="19:26" x14ac:dyDescent="0.2">
      <c r="S8755" s="58">
        <v>3.3819032702768212</v>
      </c>
      <c r="T8755" s="58">
        <v>5.043724806858882</v>
      </c>
      <c r="U8755" s="58">
        <v>3.2321825463379601</v>
      </c>
      <c r="V8755" s="58">
        <v>5.7485606802210834</v>
      </c>
      <c r="W8755" s="58">
        <v>0.81558255505301636</v>
      </c>
      <c r="X8755" s="58">
        <v>0.64691587232024717</v>
      </c>
      <c r="Y8755" s="58">
        <v>0.85790499611434701</v>
      </c>
      <c r="Z8755" s="58">
        <v>0.95277698866269023</v>
      </c>
    </row>
    <row r="8756" spans="19:26" x14ac:dyDescent="0.2">
      <c r="S8756" s="58">
        <v>3.244432050270186</v>
      </c>
      <c r="T8756" s="58">
        <v>4.9273304094159611</v>
      </c>
      <c r="U8756" s="58">
        <v>2.8234155960050127</v>
      </c>
      <c r="V8756" s="58">
        <v>4.9169519522684553</v>
      </c>
      <c r="W8756" s="58">
        <v>0.85269919505764102</v>
      </c>
      <c r="X8756" s="58">
        <v>0.60352670182079404</v>
      </c>
      <c r="Y8756" s="58">
        <v>0.79659943965901392</v>
      </c>
      <c r="Z8756" s="58">
        <v>0.92599754848431548</v>
      </c>
    </row>
    <row r="8757" spans="19:26" x14ac:dyDescent="0.2">
      <c r="S8757" s="58">
        <v>4.3390712028189373</v>
      </c>
      <c r="T8757" s="58">
        <v>7.5184547481880424</v>
      </c>
      <c r="U8757" s="58">
        <v>4.3414765176900048</v>
      </c>
      <c r="V8757" s="58">
        <v>7.1227330706361274</v>
      </c>
      <c r="W8757" s="58">
        <v>0.76109078486234438</v>
      </c>
      <c r="X8757" s="58">
        <v>0.67453833858608792</v>
      </c>
      <c r="Y8757" s="58">
        <v>0.84468960376900271</v>
      </c>
      <c r="Z8757" s="58">
        <v>0.9354209771079256</v>
      </c>
    </row>
    <row r="8758" spans="19:26" x14ac:dyDescent="0.2">
      <c r="S8758" s="58">
        <v>2.7467258789057749</v>
      </c>
      <c r="T8758" s="58">
        <v>3.7764387341476802</v>
      </c>
      <c r="U8758" s="58">
        <v>3.33807819226138</v>
      </c>
      <c r="V8758" s="58">
        <v>4.0357645876643566</v>
      </c>
      <c r="W8758" s="58">
        <v>0.82631293351592505</v>
      </c>
      <c r="X8758" s="58">
        <v>0.60772263841242069</v>
      </c>
      <c r="Y8758" s="58">
        <v>0.78741315491339992</v>
      </c>
      <c r="Z8758" s="58">
        <v>0.94610883881839958</v>
      </c>
    </row>
    <row r="8759" spans="19:26" x14ac:dyDescent="0.2">
      <c r="S8759" s="58">
        <v>4.0131649781172918</v>
      </c>
      <c r="T8759" s="58">
        <v>6.5212039064995153</v>
      </c>
      <c r="U8759" s="58">
        <v>3.9571625417793501</v>
      </c>
      <c r="V8759" s="58">
        <v>5.3492446879274249</v>
      </c>
      <c r="W8759" s="58">
        <v>0.78240230591544846</v>
      </c>
      <c r="X8759" s="58">
        <v>0.67781452024009692</v>
      </c>
      <c r="Y8759" s="58">
        <v>0.87181030889987188</v>
      </c>
      <c r="Z8759" s="58">
        <v>0.94790099520251947</v>
      </c>
    </row>
    <row r="8760" spans="19:26" x14ac:dyDescent="0.2">
      <c r="S8760" s="58">
        <v>4.3199482769386188</v>
      </c>
      <c r="T8760" s="58">
        <v>7.5428683454240817</v>
      </c>
      <c r="U8760" s="58">
        <v>3.7364620326021316</v>
      </c>
      <c r="V8760" s="58">
        <v>8.6799194805845321</v>
      </c>
      <c r="W8760" s="58">
        <v>0.77606648693605873</v>
      </c>
      <c r="X8760" s="58">
        <v>0.63114226584034838</v>
      </c>
      <c r="Y8760" s="58">
        <v>0.84508699022264155</v>
      </c>
      <c r="Z8760" s="58">
        <v>0.92726689205593638</v>
      </c>
    </row>
    <row r="8761" spans="19:26" x14ac:dyDescent="0.2">
      <c r="S8761" s="58">
        <v>3.3077545523063616</v>
      </c>
      <c r="T8761" s="58">
        <v>4.9262999248139119</v>
      </c>
      <c r="U8761" s="58">
        <v>3.7385027427194046</v>
      </c>
      <c r="V8761" s="58">
        <v>6.5744637456670771</v>
      </c>
      <c r="W8761" s="58">
        <v>0.82897004830874566</v>
      </c>
      <c r="X8761" s="58">
        <v>0.68486637096333158</v>
      </c>
      <c r="Y8761" s="58">
        <v>0.84346173204222874</v>
      </c>
      <c r="Z8761" s="58">
        <v>0.95363122912943565</v>
      </c>
    </row>
    <row r="8762" spans="19:26" x14ac:dyDescent="0.2">
      <c r="S8762" s="58">
        <v>7.162106591519029</v>
      </c>
      <c r="T8762" s="58">
        <v>26.482152516334033</v>
      </c>
      <c r="U8762" s="58">
        <v>6.5188430336461423</v>
      </c>
      <c r="V8762" s="58">
        <v>19.427382083913503</v>
      </c>
      <c r="W8762" s="58">
        <v>0.76686786993377176</v>
      </c>
      <c r="X8762" s="58">
        <v>0.6986249985617623</v>
      </c>
      <c r="Y8762" s="58">
        <v>0.84103759411290147</v>
      </c>
      <c r="Z8762" s="58">
        <v>0.88821521450156871</v>
      </c>
    </row>
    <row r="8763" spans="19:26" x14ac:dyDescent="0.2">
      <c r="S8763" s="58">
        <v>7.258838352282722</v>
      </c>
      <c r="T8763" s="58">
        <v>34.445913128447657</v>
      </c>
      <c r="U8763" s="58">
        <v>6.1721295381896422</v>
      </c>
      <c r="V8763" s="58">
        <v>25.694454849429</v>
      </c>
      <c r="W8763" s="58">
        <v>0.79930587621611948</v>
      </c>
      <c r="X8763" s="58">
        <v>0.72057719130620346</v>
      </c>
      <c r="Y8763" s="58">
        <v>0.82182712592037899</v>
      </c>
      <c r="Z8763" s="58">
        <v>0.88205727807297696</v>
      </c>
    </row>
    <row r="8764" spans="19:26" x14ac:dyDescent="0.2">
      <c r="S8764" s="58">
        <v>3.515566060273692</v>
      </c>
      <c r="T8764" s="58">
        <v>5.5496195090183891</v>
      </c>
      <c r="U8764" s="58">
        <v>3.5735486193421937</v>
      </c>
      <c r="V8764" s="58">
        <v>6.1182071380295495</v>
      </c>
      <c r="W8764" s="58">
        <v>0.84941048736540659</v>
      </c>
      <c r="X8764" s="58">
        <v>0.61364861257227077</v>
      </c>
      <c r="Y8764" s="58">
        <v>0.8226600816353361</v>
      </c>
      <c r="Z8764" s="58">
        <v>0.92673028985801498</v>
      </c>
    </row>
    <row r="8765" spans="19:26" x14ac:dyDescent="0.2">
      <c r="S8765" s="58">
        <v>5.4891156410303701</v>
      </c>
      <c r="T8765" s="58">
        <v>12.486984395635364</v>
      </c>
      <c r="U8765" s="58">
        <v>5.3448860317248812</v>
      </c>
      <c r="V8765" s="58">
        <v>12.660039007759565</v>
      </c>
      <c r="W8765" s="58">
        <v>0.74630228528721265</v>
      </c>
      <c r="X8765" s="58">
        <v>0.64214244302545742</v>
      </c>
      <c r="Y8765" s="58">
        <v>0.81144904629176351</v>
      </c>
      <c r="Z8765" s="58">
        <v>0.90400659322000632</v>
      </c>
    </row>
    <row r="8766" spans="19:26" x14ac:dyDescent="0.2">
      <c r="S8766" s="58">
        <v>3.8593143389250808</v>
      </c>
      <c r="T8766" s="58">
        <v>6.4030167897748624</v>
      </c>
      <c r="U8766" s="58">
        <v>3.7583130875474793</v>
      </c>
      <c r="V8766" s="58">
        <v>7.5868255762717061</v>
      </c>
      <c r="W8766" s="58">
        <v>0.76765398106379434</v>
      </c>
      <c r="X8766" s="58">
        <v>0.60552180438063363</v>
      </c>
      <c r="Y8766" s="58">
        <v>0.79250928713560209</v>
      </c>
      <c r="Z8766" s="58">
        <v>0.92371884381906133</v>
      </c>
    </row>
    <row r="8767" spans="19:26" x14ac:dyDescent="0.2">
      <c r="S8767" s="58">
        <v>3.7788600599108846</v>
      </c>
      <c r="T8767" s="58">
        <v>6.4560531865969342</v>
      </c>
      <c r="U8767" s="58">
        <v>3.939469352967488</v>
      </c>
      <c r="V8767" s="58">
        <v>7.0430177907489302</v>
      </c>
      <c r="W8767" s="58">
        <v>0.8494232220144049</v>
      </c>
      <c r="X8767" s="58">
        <v>0.54238597406759093</v>
      </c>
      <c r="Y8767" s="58">
        <v>0.78953892356509858</v>
      </c>
      <c r="Z8767" s="58">
        <v>0.90612395492476894</v>
      </c>
    </row>
    <row r="8768" spans="19:26" x14ac:dyDescent="0.2">
      <c r="S8768" s="58">
        <v>4.2284213240008208</v>
      </c>
      <c r="T8768" s="58">
        <v>7.0646710530673973</v>
      </c>
      <c r="U8768" s="58">
        <v>3.9070155113723435</v>
      </c>
      <c r="V8768" s="58">
        <v>6.9727334482723764</v>
      </c>
      <c r="W8768" s="58">
        <v>0.77972587768591273</v>
      </c>
      <c r="X8768" s="58">
        <v>0.60528881586413552</v>
      </c>
      <c r="Y8768" s="58">
        <v>0.88348400686395834</v>
      </c>
      <c r="Z8768" s="58">
        <v>0.93505376497859483</v>
      </c>
    </row>
    <row r="8769" spans="19:26" x14ac:dyDescent="0.2">
      <c r="S8769" s="58">
        <v>3.6126062169797035</v>
      </c>
      <c r="T8769" s="58">
        <v>5.6034667069800799</v>
      </c>
      <c r="U8769" s="58">
        <v>3.102194142043091</v>
      </c>
      <c r="V8769" s="58">
        <v>5.5775862838917902</v>
      </c>
      <c r="W8769" s="58">
        <v>0.77316975533231747</v>
      </c>
      <c r="X8769" s="58">
        <v>0.56098264830862044</v>
      </c>
      <c r="Y8769" s="58">
        <v>0.8257607179005928</v>
      </c>
      <c r="Z8769" s="58">
        <v>0.93248153405818801</v>
      </c>
    </row>
    <row r="8770" spans="19:26" x14ac:dyDescent="0.2">
      <c r="S8770" s="58">
        <v>5.601304764186775</v>
      </c>
      <c r="T8770" s="58">
        <v>14.477806310322924</v>
      </c>
      <c r="U8770" s="58">
        <v>4.9347767836477452</v>
      </c>
      <c r="V8770" s="58">
        <v>11.828043986441234</v>
      </c>
      <c r="W8770" s="58">
        <v>0.81965106651581698</v>
      </c>
      <c r="X8770" s="58">
        <v>0.7551249260785492</v>
      </c>
      <c r="Y8770" s="58">
        <v>0.81814268162482073</v>
      </c>
      <c r="Z8770" s="58">
        <v>0.89944424719513127</v>
      </c>
    </row>
    <row r="8771" spans="19:26" x14ac:dyDescent="0.2">
      <c r="S8771" s="58">
        <v>4.9821731092551778</v>
      </c>
      <c r="T8771" s="58">
        <v>9.6284723566390902</v>
      </c>
      <c r="U8771" s="58">
        <v>4.4211432996977553</v>
      </c>
      <c r="V8771" s="58">
        <v>9.6978241404184686</v>
      </c>
      <c r="W8771" s="58">
        <v>0.70696571120193685</v>
      </c>
      <c r="X8771" s="58">
        <v>0.7077630220031097</v>
      </c>
      <c r="Y8771" s="58">
        <v>0.80756861053384044</v>
      </c>
      <c r="Z8771" s="58">
        <v>0.92691419237517803</v>
      </c>
    </row>
    <row r="8772" spans="19:26" x14ac:dyDescent="0.2">
      <c r="S8772" s="58">
        <v>4.8680798825298837</v>
      </c>
      <c r="T8772" s="58">
        <v>9.1977544861905098</v>
      </c>
      <c r="U8772" s="58">
        <v>4.1983822142893112</v>
      </c>
      <c r="V8772" s="58">
        <v>7.4189145267621459</v>
      </c>
      <c r="W8772" s="58">
        <v>0.73766095891534067</v>
      </c>
      <c r="X8772" s="58">
        <v>0.6651854065506988</v>
      </c>
      <c r="Y8772" s="58">
        <v>0.83714753035580691</v>
      </c>
      <c r="Z8772" s="58">
        <v>0.92515650343940059</v>
      </c>
    </row>
    <row r="8773" spans="19:26" x14ac:dyDescent="0.2">
      <c r="S8773" s="58">
        <v>6.4789167711289819</v>
      </c>
      <c r="T8773" s="58">
        <v>23.164441695498549</v>
      </c>
      <c r="U8773" s="58">
        <v>6.9584388531787695</v>
      </c>
      <c r="V8773" s="58">
        <v>23.980585965484348</v>
      </c>
      <c r="W8773" s="58">
        <v>0.80640680421262445</v>
      </c>
      <c r="X8773" s="58">
        <v>0.71102171579379625</v>
      </c>
      <c r="Y8773" s="58">
        <v>0.80615856670051245</v>
      </c>
      <c r="Z8773" s="58">
        <v>0.88656786208972882</v>
      </c>
    </row>
    <row r="8774" spans="19:26" x14ac:dyDescent="0.2">
      <c r="S8774" s="58">
        <v>4.2296676112559464</v>
      </c>
      <c r="T8774" s="58">
        <v>7.493014672527825</v>
      </c>
      <c r="U8774" s="58">
        <v>3.9282278171896978</v>
      </c>
      <c r="V8774" s="58">
        <v>7.3334140019172436</v>
      </c>
      <c r="W8774" s="58">
        <v>0.84823505930279197</v>
      </c>
      <c r="X8774" s="58">
        <v>0.79931401419430548</v>
      </c>
      <c r="Y8774" s="58">
        <v>0.86504684828679745</v>
      </c>
      <c r="Z8774" s="58">
        <v>0.93774390656835971</v>
      </c>
    </row>
    <row r="8775" spans="19:26" x14ac:dyDescent="0.2">
      <c r="S8775" s="58">
        <v>6.9222807876484618</v>
      </c>
      <c r="T8775" s="58">
        <v>19.008088404809463</v>
      </c>
      <c r="U8775" s="58">
        <v>8.4559050057077698</v>
      </c>
      <c r="V8775" s="58">
        <v>20.304272798788947</v>
      </c>
      <c r="W8775" s="58">
        <v>0.70054399310257909</v>
      </c>
      <c r="X8775" s="58">
        <v>0.60925320708237674</v>
      </c>
      <c r="Y8775" s="58">
        <v>0.84518964058300161</v>
      </c>
      <c r="Z8775" s="58">
        <v>0.89773863596243753</v>
      </c>
    </row>
    <row r="8776" spans="19:26" x14ac:dyDescent="0.2">
      <c r="S8776" s="58">
        <v>3.2758981008418098</v>
      </c>
      <c r="T8776" s="58">
        <v>4.9225181436214323</v>
      </c>
      <c r="U8776" s="58">
        <v>3.4625529207705545</v>
      </c>
      <c r="V8776" s="58">
        <v>5.3900486597297412</v>
      </c>
      <c r="W8776" s="58">
        <v>0.81298961654597279</v>
      </c>
      <c r="X8776" s="58">
        <v>0.64817357792505936</v>
      </c>
      <c r="Y8776" s="58">
        <v>0.80271870075402207</v>
      </c>
      <c r="Z8776" s="58">
        <v>0.93989066388313292</v>
      </c>
    </row>
    <row r="8777" spans="19:26" x14ac:dyDescent="0.2">
      <c r="S8777" s="58">
        <v>4.9216009787813988</v>
      </c>
      <c r="T8777" s="58">
        <v>9.356624437474137</v>
      </c>
      <c r="U8777" s="58">
        <v>4.9276898910856328</v>
      </c>
      <c r="V8777" s="58">
        <v>8.6545464456357948</v>
      </c>
      <c r="W8777" s="58">
        <v>0.76261551492367896</v>
      </c>
      <c r="X8777" s="58">
        <v>0.74215206411948698</v>
      </c>
      <c r="Y8777" s="58">
        <v>0.86522973978221096</v>
      </c>
      <c r="Z8777" s="58">
        <v>0.932962800362093</v>
      </c>
    </row>
    <row r="8778" spans="19:26" x14ac:dyDescent="0.2">
      <c r="S8778" s="58">
        <v>4.0273227853522888</v>
      </c>
      <c r="T8778" s="58">
        <v>6.7919027551208995</v>
      </c>
      <c r="U8778" s="58">
        <v>4.0978421109231915</v>
      </c>
      <c r="V8778" s="58">
        <v>6.2804917855381346</v>
      </c>
      <c r="W8778" s="58">
        <v>0.8092265050837022</v>
      </c>
      <c r="X8778" s="58">
        <v>0.72428343752625068</v>
      </c>
      <c r="Y8778" s="58">
        <v>0.84566693469366772</v>
      </c>
      <c r="Z8778" s="58">
        <v>0.93887496410522475</v>
      </c>
    </row>
    <row r="8779" spans="19:26" x14ac:dyDescent="0.2">
      <c r="S8779" s="58">
        <v>4.7458691294350261</v>
      </c>
      <c r="T8779" s="58">
        <v>8.9757649112146378</v>
      </c>
      <c r="U8779" s="58">
        <v>4.4896757508550493</v>
      </c>
      <c r="V8779" s="58">
        <v>8.5054334081297114</v>
      </c>
      <c r="W8779" s="58">
        <v>0.72690425443184792</v>
      </c>
      <c r="X8779" s="58">
        <v>0.70468267765958026</v>
      </c>
      <c r="Y8779" s="58">
        <v>0.80595652690725239</v>
      </c>
      <c r="Z8779" s="58">
        <v>0.92606008203833146</v>
      </c>
    </row>
    <row r="8780" spans="19:26" x14ac:dyDescent="0.2">
      <c r="S8780" s="58">
        <v>5.7853502844905824</v>
      </c>
      <c r="T8780" s="58">
        <v>14.005007484041396</v>
      </c>
      <c r="U8780" s="58">
        <v>5.5949879111514438</v>
      </c>
      <c r="V8780" s="58">
        <v>11.173542720366985</v>
      </c>
      <c r="W8780" s="58">
        <v>0.7742281999208469</v>
      </c>
      <c r="X8780" s="58">
        <v>0.63490151763640235</v>
      </c>
      <c r="Y8780" s="58">
        <v>0.84275896158360553</v>
      </c>
      <c r="Z8780" s="58">
        <v>0.90061577991163566</v>
      </c>
    </row>
    <row r="8781" spans="19:26" x14ac:dyDescent="0.2">
      <c r="S8781" s="58">
        <v>7.0561888415482681</v>
      </c>
      <c r="T8781" s="58">
        <v>22.436812624326063</v>
      </c>
      <c r="U8781" s="58">
        <v>7.1328407468709676</v>
      </c>
      <c r="V8781" s="58">
        <v>33.901073563678523</v>
      </c>
      <c r="W8781" s="58">
        <v>0.74944103777246851</v>
      </c>
      <c r="X8781" s="58">
        <v>0.65486936346174796</v>
      </c>
      <c r="Y8781" s="58">
        <v>0.85828641131104333</v>
      </c>
      <c r="Z8781" s="58">
        <v>0.89242750449739239</v>
      </c>
    </row>
    <row r="8782" spans="19:26" x14ac:dyDescent="0.2">
      <c r="S8782" s="58">
        <v>3.672871674496696</v>
      </c>
      <c r="T8782" s="58">
        <v>6.0077031971353625</v>
      </c>
      <c r="U8782" s="58">
        <v>3.459527882074271</v>
      </c>
      <c r="V8782" s="58">
        <v>7.4986971422891191</v>
      </c>
      <c r="W8782" s="58">
        <v>0.78096532161344279</v>
      </c>
      <c r="X8782" s="58">
        <v>0.63566926531114609</v>
      </c>
      <c r="Y8782" s="58">
        <v>0.77286430226113223</v>
      </c>
      <c r="Z8782" s="58">
        <v>0.92363849346444626</v>
      </c>
    </row>
    <row r="8783" spans="19:26" x14ac:dyDescent="0.2">
      <c r="S8783" s="58">
        <v>4.4336344720517618</v>
      </c>
      <c r="T8783" s="58">
        <v>7.909582744067575</v>
      </c>
      <c r="U8783" s="58">
        <v>4.4220620763419047</v>
      </c>
      <c r="V8783" s="58">
        <v>8.1020949873526167</v>
      </c>
      <c r="W8783" s="58">
        <v>0.76230413234576921</v>
      </c>
      <c r="X8783" s="58">
        <v>0.64395982402638019</v>
      </c>
      <c r="Y8783" s="58">
        <v>0.8335833499917269</v>
      </c>
      <c r="Z8783" s="58">
        <v>0.9261053286913713</v>
      </c>
    </row>
    <row r="8784" spans="19:26" x14ac:dyDescent="0.2">
      <c r="S8784" s="58">
        <v>4.2101475381542537</v>
      </c>
      <c r="T8784" s="58">
        <v>7.5454172859075994</v>
      </c>
      <c r="U8784" s="58">
        <v>3.8489025306929623</v>
      </c>
      <c r="V8784" s="58">
        <v>9.6941304963815149</v>
      </c>
      <c r="W8784" s="58">
        <v>0.81080625936263395</v>
      </c>
      <c r="X8784" s="58">
        <v>0.76774821979169705</v>
      </c>
      <c r="Y8784" s="58">
        <v>0.81886194391471046</v>
      </c>
      <c r="Z8784" s="58">
        <v>0.9300340766648677</v>
      </c>
    </row>
    <row r="8785" spans="19:26" x14ac:dyDescent="0.2">
      <c r="S8785" s="58">
        <v>3.9029617720756162</v>
      </c>
      <c r="T8785" s="58">
        <v>6.2791794053666665</v>
      </c>
      <c r="U8785" s="58">
        <v>3.959725705278923</v>
      </c>
      <c r="V8785" s="58">
        <v>6.1951984849269399</v>
      </c>
      <c r="W8785" s="58">
        <v>0.79457812264405647</v>
      </c>
      <c r="X8785" s="58">
        <v>0.65613057775548322</v>
      </c>
      <c r="Y8785" s="58">
        <v>0.86838968981620235</v>
      </c>
      <c r="Z8785" s="58">
        <v>0.94414105770101853</v>
      </c>
    </row>
    <row r="8786" spans="19:26" x14ac:dyDescent="0.2">
      <c r="S8786" s="58">
        <v>4.1902379430172916</v>
      </c>
      <c r="T8786" s="58">
        <v>7.2509527659731869</v>
      </c>
      <c r="U8786" s="58">
        <v>4.4191100150395464</v>
      </c>
      <c r="V8786" s="58">
        <v>8.1732053618558815</v>
      </c>
      <c r="W8786" s="58">
        <v>0.77848909696642221</v>
      </c>
      <c r="X8786" s="58">
        <v>0.7591143646440337</v>
      </c>
      <c r="Y8786" s="58">
        <v>0.82844286817076351</v>
      </c>
      <c r="Z8786" s="58">
        <v>0.94018990841714756</v>
      </c>
    </row>
    <row r="8787" spans="19:26" x14ac:dyDescent="0.2">
      <c r="S8787" s="58">
        <v>3.4849884159379525</v>
      </c>
      <c r="T8787" s="58">
        <v>5.600388534216167</v>
      </c>
      <c r="U8787" s="58">
        <v>3.2051579691816348</v>
      </c>
      <c r="V8787" s="58">
        <v>5.0905932921228549</v>
      </c>
      <c r="W8787" s="58">
        <v>0.87134393502919805</v>
      </c>
      <c r="X8787" s="58">
        <v>0.6141354285381343</v>
      </c>
      <c r="Y8787" s="58">
        <v>0.79691710826273354</v>
      </c>
      <c r="Z8787" s="58">
        <v>0.91811881358853653</v>
      </c>
    </row>
    <row r="8788" spans="19:26" x14ac:dyDescent="0.2">
      <c r="S8788" s="58">
        <v>4.9979160945866354</v>
      </c>
      <c r="T8788" s="58">
        <v>9.9806564113580762</v>
      </c>
      <c r="U8788" s="58">
        <v>4.8319882218817005</v>
      </c>
      <c r="V8788" s="58">
        <v>8.2050223005042273</v>
      </c>
      <c r="W8788" s="58">
        <v>0.76384259499379503</v>
      </c>
      <c r="X8788" s="58">
        <v>0.75465569029480883</v>
      </c>
      <c r="Y8788" s="58">
        <v>0.8375986563347535</v>
      </c>
      <c r="Z8788" s="58">
        <v>0.92454682080320205</v>
      </c>
    </row>
    <row r="8789" spans="19:26" x14ac:dyDescent="0.2">
      <c r="S8789" s="58">
        <v>3.5959260450964221</v>
      </c>
      <c r="T8789" s="58">
        <v>5.5891258925052378</v>
      </c>
      <c r="U8789" s="58">
        <v>3.2415695255758417</v>
      </c>
      <c r="V8789" s="58">
        <v>4.1850650234305418</v>
      </c>
      <c r="W8789" s="58">
        <v>0.78358873816846386</v>
      </c>
      <c r="X8789" s="58">
        <v>0.55169846482514229</v>
      </c>
      <c r="Y8789" s="58">
        <v>0.82595323487632311</v>
      </c>
      <c r="Z8789" s="58">
        <v>0.92940594492077377</v>
      </c>
    </row>
    <row r="8790" spans="19:26" x14ac:dyDescent="0.2">
      <c r="S8790" s="58">
        <v>4.2272958467525736</v>
      </c>
      <c r="T8790" s="58">
        <v>7.2986822663923121</v>
      </c>
      <c r="U8790" s="58">
        <v>3.7445297555920964</v>
      </c>
      <c r="V8790" s="58">
        <v>7.1750310671419255</v>
      </c>
      <c r="W8790" s="58">
        <v>0.79715331327631445</v>
      </c>
      <c r="X8790" s="58">
        <v>0.76101999920952768</v>
      </c>
      <c r="Y8790" s="58">
        <v>0.85540523961234549</v>
      </c>
      <c r="Z8790" s="58">
        <v>0.94279890569088487</v>
      </c>
    </row>
    <row r="8791" spans="19:26" x14ac:dyDescent="0.2">
      <c r="S8791" s="58">
        <v>5.2809680166404709</v>
      </c>
      <c r="T8791" s="58">
        <v>10.849124330745889</v>
      </c>
      <c r="U8791" s="58">
        <v>5.5362824438928442</v>
      </c>
      <c r="V8791" s="58">
        <v>12.057792946111308</v>
      </c>
      <c r="W8791" s="58">
        <v>0.77043495798585793</v>
      </c>
      <c r="X8791" s="58">
        <v>0.70003004377617017</v>
      </c>
      <c r="Y8791" s="58">
        <v>0.86906473481574176</v>
      </c>
      <c r="Z8791" s="58">
        <v>0.91978314422752461</v>
      </c>
    </row>
    <row r="8792" spans="19:26" x14ac:dyDescent="0.2">
      <c r="S8792" s="58">
        <v>3.6302928945995996</v>
      </c>
      <c r="T8792" s="58">
        <v>5.7869666526281813</v>
      </c>
      <c r="U8792" s="58">
        <v>3.6891174495578358</v>
      </c>
      <c r="V8792" s="58">
        <v>5.8220522395475518</v>
      </c>
      <c r="W8792" s="58">
        <v>0.86470255740048008</v>
      </c>
      <c r="X8792" s="58">
        <v>0.6597106750287095</v>
      </c>
      <c r="Y8792" s="58">
        <v>0.85536548652152522</v>
      </c>
      <c r="Z8792" s="58">
        <v>0.9345536923038481</v>
      </c>
    </row>
    <row r="8793" spans="19:26" x14ac:dyDescent="0.2">
      <c r="S8793" s="58">
        <v>6.6080832919690895</v>
      </c>
      <c r="T8793" s="58">
        <v>22.271756133121563</v>
      </c>
      <c r="U8793" s="58">
        <v>6.5901081848986562</v>
      </c>
      <c r="V8793" s="58">
        <v>30.466907172021731</v>
      </c>
      <c r="W8793" s="58">
        <v>0.82966373203440147</v>
      </c>
      <c r="X8793" s="58">
        <v>0.67780504989613721</v>
      </c>
      <c r="Y8793" s="58">
        <v>0.85733621053135645</v>
      </c>
      <c r="Z8793" s="58">
        <v>0.88846481188843662</v>
      </c>
    </row>
    <row r="8794" spans="19:26" x14ac:dyDescent="0.2">
      <c r="S8794" s="58">
        <v>3.2346165526836836</v>
      </c>
      <c r="T8794" s="58">
        <v>4.8233532394011434</v>
      </c>
      <c r="U8794" s="58">
        <v>3.3257215845514416</v>
      </c>
      <c r="V8794" s="58">
        <v>5.0145836982112391</v>
      </c>
      <c r="W8794" s="58">
        <v>0.82612260657573455</v>
      </c>
      <c r="X8794" s="58">
        <v>0.62469897792664031</v>
      </c>
      <c r="Y8794" s="58">
        <v>0.81118889980646969</v>
      </c>
      <c r="Z8794" s="58">
        <v>0.93797094923982693</v>
      </c>
    </row>
    <row r="8795" spans="19:26" x14ac:dyDescent="0.2">
      <c r="S8795" s="58">
        <v>5.9288699704863648</v>
      </c>
      <c r="T8795" s="58">
        <v>15.770078456682697</v>
      </c>
      <c r="U8795" s="58">
        <v>6.899604248775173</v>
      </c>
      <c r="V8795" s="58">
        <v>19.309636988155976</v>
      </c>
      <c r="W8795" s="58">
        <v>0.81277799139864304</v>
      </c>
      <c r="X8795" s="58">
        <v>0.73983789104121001</v>
      </c>
      <c r="Y8795" s="58">
        <v>0.8473265693529447</v>
      </c>
      <c r="Z8795" s="58">
        <v>0.899853260354187</v>
      </c>
    </row>
    <row r="8796" spans="19:26" x14ac:dyDescent="0.2">
      <c r="S8796" s="58">
        <v>3.9782922156585041</v>
      </c>
      <c r="T8796" s="58">
        <v>6.6205779621003815</v>
      </c>
      <c r="U8796" s="58">
        <v>3.9630693728724968</v>
      </c>
      <c r="V8796" s="58">
        <v>5.5677757557847096</v>
      </c>
      <c r="W8796" s="58">
        <v>0.78017489061415368</v>
      </c>
      <c r="X8796" s="58">
        <v>0.65964562458903608</v>
      </c>
      <c r="Y8796" s="58">
        <v>0.82735358445664708</v>
      </c>
      <c r="Z8796" s="58">
        <v>0.93404876519377877</v>
      </c>
    </row>
    <row r="8797" spans="19:26" x14ac:dyDescent="0.2">
      <c r="S8797" s="58">
        <v>4.6503556791324012</v>
      </c>
      <c r="T8797" s="58">
        <v>10.257655011341702</v>
      </c>
      <c r="U8797" s="58">
        <v>4.4544045610382659</v>
      </c>
      <c r="V8797" s="58">
        <v>7.6915471227980277</v>
      </c>
      <c r="W8797" s="58">
        <v>0.87580506783577272</v>
      </c>
      <c r="X8797" s="58">
        <v>0.62731165094416963</v>
      </c>
      <c r="Y8797" s="58">
        <v>0.7779504518793815</v>
      </c>
      <c r="Z8797" s="58">
        <v>0.89420748162929575</v>
      </c>
    </row>
    <row r="8798" spans="19:26" x14ac:dyDescent="0.2">
      <c r="S8798" s="58">
        <v>4.2499834368999094</v>
      </c>
      <c r="T8798" s="58">
        <v>7.3916567175425625</v>
      </c>
      <c r="U8798" s="58">
        <v>4.7020020724808518</v>
      </c>
      <c r="V8798" s="58">
        <v>7.1765420281464767</v>
      </c>
      <c r="W8798" s="58">
        <v>0.73674235548959954</v>
      </c>
      <c r="X8798" s="58">
        <v>0.73551994130228615</v>
      </c>
      <c r="Y8798" s="58">
        <v>0.80091382153634494</v>
      </c>
      <c r="Z8798" s="58">
        <v>0.93809689841061739</v>
      </c>
    </row>
    <row r="8799" spans="19:26" x14ac:dyDescent="0.2">
      <c r="S8799" s="58">
        <v>5.0538531324974523</v>
      </c>
      <c r="T8799" s="58">
        <v>11.335112126340176</v>
      </c>
      <c r="U8799" s="58">
        <v>5.1918925546692041</v>
      </c>
      <c r="V8799" s="58">
        <v>12.660226392077886</v>
      </c>
      <c r="W8799" s="58">
        <v>0.79359118338208057</v>
      </c>
      <c r="X8799" s="58">
        <v>0.59284049394425786</v>
      </c>
      <c r="Y8799" s="58">
        <v>0.7910701682058433</v>
      </c>
      <c r="Z8799" s="58">
        <v>0.89676020405235302</v>
      </c>
    </row>
    <row r="8800" spans="19:26" x14ac:dyDescent="0.2">
      <c r="S8800" s="58">
        <v>3.9257502541486526</v>
      </c>
      <c r="T8800" s="58">
        <v>6.6429422822694164</v>
      </c>
      <c r="U8800" s="58">
        <v>4.0653490941538255</v>
      </c>
      <c r="V8800" s="58">
        <v>7.1066044306887513</v>
      </c>
      <c r="W8800" s="58">
        <v>0.80451692360941873</v>
      </c>
      <c r="X8800" s="58">
        <v>0.64075587187905103</v>
      </c>
      <c r="Y8800" s="58">
        <v>0.81157562181560161</v>
      </c>
      <c r="Z8800" s="58">
        <v>0.92393109871764723</v>
      </c>
    </row>
    <row r="8801" spans="19:26" x14ac:dyDescent="0.2">
      <c r="S8801" s="58">
        <v>5.6372894898013444</v>
      </c>
      <c r="T8801" s="58">
        <v>12.234380426234289</v>
      </c>
      <c r="U8801" s="58">
        <v>6.5291174291758765</v>
      </c>
      <c r="V8801" s="58">
        <v>16.765626303884524</v>
      </c>
      <c r="W8801" s="58">
        <v>0.75265254917328994</v>
      </c>
      <c r="X8801" s="58">
        <v>0.74413933711132285</v>
      </c>
      <c r="Y8801" s="58">
        <v>0.86723112843170913</v>
      </c>
      <c r="Z8801" s="58">
        <v>0.92002657091835127</v>
      </c>
    </row>
    <row r="8802" spans="19:26" x14ac:dyDescent="0.2">
      <c r="S8802" s="58">
        <v>4.3060287492571225</v>
      </c>
      <c r="T8802" s="58">
        <v>7.6576221820855395</v>
      </c>
      <c r="U8802" s="58">
        <v>4.3368392483046829</v>
      </c>
      <c r="V8802" s="58">
        <v>8.0478288954011052</v>
      </c>
      <c r="W8802" s="58">
        <v>0.78698008581874146</v>
      </c>
      <c r="X8802" s="58">
        <v>0.70254677171476576</v>
      </c>
      <c r="Y8802" s="58">
        <v>0.83068946156606605</v>
      </c>
      <c r="Z8802" s="58">
        <v>0.92933451139724532</v>
      </c>
    </row>
    <row r="8803" spans="19:26" x14ac:dyDescent="0.2">
      <c r="S8803" s="58">
        <v>4.6760383144649555</v>
      </c>
      <c r="T8803" s="58">
        <v>8.587614207510228</v>
      </c>
      <c r="U8803" s="58">
        <v>4.7744465409153509</v>
      </c>
      <c r="V8803" s="58">
        <v>7.4408498997930899</v>
      </c>
      <c r="W8803" s="58">
        <v>0.75689037897701172</v>
      </c>
      <c r="X8803" s="58">
        <v>0.65823878690787385</v>
      </c>
      <c r="Y8803" s="58">
        <v>0.8470451398321357</v>
      </c>
      <c r="Z8803" s="58">
        <v>0.92665496745520326</v>
      </c>
    </row>
    <row r="8804" spans="19:26" x14ac:dyDescent="0.2">
      <c r="S8804" s="58">
        <v>4.123893206983043</v>
      </c>
      <c r="T8804" s="58">
        <v>7.2694404374865309</v>
      </c>
      <c r="U8804" s="58">
        <v>4.4223006958566478</v>
      </c>
      <c r="V8804" s="58">
        <v>6.5100104438500459</v>
      </c>
      <c r="W8804" s="58">
        <v>0.82412255985466143</v>
      </c>
      <c r="X8804" s="58">
        <v>0.7310629800690569</v>
      </c>
      <c r="Y8804" s="58">
        <v>0.82628403867171207</v>
      </c>
      <c r="Z8804" s="58">
        <v>0.92823123926234041</v>
      </c>
    </row>
    <row r="8805" spans="19:26" x14ac:dyDescent="0.2">
      <c r="S8805" s="58">
        <v>4.5826055105482739</v>
      </c>
      <c r="T8805" s="58">
        <v>9.255835140818375</v>
      </c>
      <c r="U8805" s="58">
        <v>4.631355488547948</v>
      </c>
      <c r="V8805" s="58">
        <v>7.790003490715157</v>
      </c>
      <c r="W8805" s="58">
        <v>0.80113110074496185</v>
      </c>
      <c r="X8805" s="58">
        <v>0.65980474320884952</v>
      </c>
      <c r="Y8805" s="58">
        <v>0.78345165174732923</v>
      </c>
      <c r="Z8805" s="58">
        <v>0.9058149364496153</v>
      </c>
    </row>
    <row r="8806" spans="19:26" x14ac:dyDescent="0.2">
      <c r="S8806" s="58">
        <v>4.3000704478961946</v>
      </c>
      <c r="T8806" s="58">
        <v>7.5099095169447256</v>
      </c>
      <c r="U8806" s="58">
        <v>4.7925713828654315</v>
      </c>
      <c r="V8806" s="58">
        <v>9.1476105430726555</v>
      </c>
      <c r="W8806" s="58">
        <v>0.71986046210573007</v>
      </c>
      <c r="X8806" s="58">
        <v>0.68541842212139537</v>
      </c>
      <c r="Y8806" s="58">
        <v>0.79197928544418494</v>
      </c>
      <c r="Z8806" s="58">
        <v>0.932811298573758</v>
      </c>
    </row>
    <row r="8807" spans="19:26" x14ac:dyDescent="0.2">
      <c r="S8807" s="58">
        <v>5.9798459195794331</v>
      </c>
      <c r="T8807" s="58">
        <v>14.479627009231598</v>
      </c>
      <c r="U8807" s="58">
        <v>5.8476687892668417</v>
      </c>
      <c r="V8807" s="58">
        <v>15.541369701056782</v>
      </c>
      <c r="W8807" s="58">
        <v>0.76859930717668656</v>
      </c>
      <c r="X8807" s="58">
        <v>0.69870473772255215</v>
      </c>
      <c r="Y8807" s="58">
        <v>0.86454205193742784</v>
      </c>
      <c r="Z8807" s="58">
        <v>0.9066705782664265</v>
      </c>
    </row>
    <row r="8808" spans="19:26" x14ac:dyDescent="0.2">
      <c r="S8808" s="58">
        <v>4.3950624823519675</v>
      </c>
      <c r="T8808" s="58">
        <v>7.8667734691307913</v>
      </c>
      <c r="U8808" s="58">
        <v>4.7402818537697069</v>
      </c>
      <c r="V8808" s="58">
        <v>9.2510648216294129</v>
      </c>
      <c r="W8808" s="58">
        <v>0.76917057738346617</v>
      </c>
      <c r="X8808" s="58">
        <v>0.61972833566770269</v>
      </c>
      <c r="Y8808" s="58">
        <v>0.82814414310658291</v>
      </c>
      <c r="Z8808" s="58">
        <v>0.92151406181637319</v>
      </c>
    </row>
    <row r="8809" spans="19:26" x14ac:dyDescent="0.2">
      <c r="S8809" s="58">
        <v>6.0499552014882614</v>
      </c>
      <c r="T8809" s="58">
        <v>15.798626236027683</v>
      </c>
      <c r="U8809" s="58">
        <v>5.9428473858311559</v>
      </c>
      <c r="V8809" s="58">
        <v>19.127197904905579</v>
      </c>
      <c r="W8809" s="58">
        <v>0.81403176796948207</v>
      </c>
      <c r="X8809" s="58">
        <v>0.62993684253457816</v>
      </c>
      <c r="Y8809" s="58">
        <v>0.87523224346373152</v>
      </c>
      <c r="Z8809" s="58">
        <v>0.8965736734169697</v>
      </c>
    </row>
    <row r="8810" spans="19:26" x14ac:dyDescent="0.2">
      <c r="S8810" s="58">
        <v>6.1614428505418921</v>
      </c>
      <c r="T8810" s="58">
        <v>14.072446056547594</v>
      </c>
      <c r="U8810" s="58">
        <v>6.0056901488635379</v>
      </c>
      <c r="V8810" s="58">
        <v>14.634529491124129</v>
      </c>
      <c r="W8810" s="58">
        <v>0.73459450093113954</v>
      </c>
      <c r="X8810" s="58">
        <v>0.7188057024438913</v>
      </c>
      <c r="Y8810" s="58">
        <v>0.88759409406429601</v>
      </c>
      <c r="Z8810" s="58">
        <v>0.91713744447998913</v>
      </c>
    </row>
    <row r="8811" spans="19:26" x14ac:dyDescent="0.2">
      <c r="S8811" s="58">
        <v>5.5833836772282242</v>
      </c>
      <c r="T8811" s="58">
        <v>12.615022307291589</v>
      </c>
      <c r="U8811" s="58">
        <v>5.6675598951677282</v>
      </c>
      <c r="V8811" s="58">
        <v>11.839985797120089</v>
      </c>
      <c r="W8811" s="58">
        <v>0.76649821627341497</v>
      </c>
      <c r="X8811" s="58">
        <v>0.6268598505191485</v>
      </c>
      <c r="Y8811" s="58">
        <v>0.84654124160416555</v>
      </c>
      <c r="Z8811" s="58">
        <v>0.9048122810075746</v>
      </c>
    </row>
    <row r="8812" spans="19:26" x14ac:dyDescent="0.2">
      <c r="S8812" s="58">
        <v>5.5448422748332487</v>
      </c>
      <c r="T8812" s="58">
        <v>12.375422562859255</v>
      </c>
      <c r="U8812" s="58">
        <v>6.7952367957266997</v>
      </c>
      <c r="V8812" s="58">
        <v>20.981175004668124</v>
      </c>
      <c r="W8812" s="58">
        <v>0.75591404561554376</v>
      </c>
      <c r="X8812" s="58">
        <v>0.69118634174691085</v>
      </c>
      <c r="Y8812" s="58">
        <v>0.8388098837976814</v>
      </c>
      <c r="Z8812" s="58">
        <v>0.91048565367483825</v>
      </c>
    </row>
    <row r="8813" spans="19:26" x14ac:dyDescent="0.2">
      <c r="S8813" s="58">
        <v>4.9360348751579073</v>
      </c>
      <c r="T8813" s="58">
        <v>9.9644783176773135</v>
      </c>
      <c r="U8813" s="58">
        <v>5.9554822473959685</v>
      </c>
      <c r="V8813" s="58">
        <v>11.115398064367966</v>
      </c>
      <c r="W8813" s="58">
        <v>0.73863503562639699</v>
      </c>
      <c r="X8813" s="58">
        <v>0.74756021676205997</v>
      </c>
      <c r="Y8813" s="58">
        <v>0.79800820202653266</v>
      </c>
      <c r="Z8813" s="58">
        <v>0.9203691982623845</v>
      </c>
    </row>
    <row r="8814" spans="19:26" x14ac:dyDescent="0.2">
      <c r="S8814" s="58">
        <v>7.9928050034752935</v>
      </c>
      <c r="T8814" s="58">
        <v>37.535630704149888</v>
      </c>
      <c r="U8814" s="58">
        <v>7.5736559935503101</v>
      </c>
      <c r="V8814" s="58">
        <v>24.111922488304568</v>
      </c>
      <c r="W8814" s="58">
        <v>0.72419972701513258</v>
      </c>
      <c r="X8814" s="58">
        <v>0.65209474524684474</v>
      </c>
      <c r="Y8814" s="58">
        <v>0.82638243664977717</v>
      </c>
      <c r="Z8814" s="58">
        <v>0.88266116971892572</v>
      </c>
    </row>
    <row r="8815" spans="19:26" x14ac:dyDescent="0.2">
      <c r="S8815" s="58">
        <v>5.9126196341065143</v>
      </c>
      <c r="T8815" s="58">
        <v>14.614573068133337</v>
      </c>
      <c r="U8815" s="58">
        <v>5.2570965386002939</v>
      </c>
      <c r="V8815" s="58">
        <v>11.334480849198609</v>
      </c>
      <c r="W8815" s="58">
        <v>0.79594119677117114</v>
      </c>
      <c r="X8815" s="58">
        <v>0.70127864434260512</v>
      </c>
      <c r="Y8815" s="58">
        <v>0.8687913739198958</v>
      </c>
      <c r="Z8815" s="58">
        <v>0.90405772099054083</v>
      </c>
    </row>
    <row r="8816" spans="19:26" x14ac:dyDescent="0.2">
      <c r="S8816" s="58">
        <v>6.3231409411126336</v>
      </c>
      <c r="T8816" s="58">
        <v>19.419165394254801</v>
      </c>
      <c r="U8816" s="58">
        <v>6.2679772275318548</v>
      </c>
      <c r="V8816" s="58">
        <v>17.265169778657562</v>
      </c>
      <c r="W8816" s="58">
        <v>0.82331902642882071</v>
      </c>
      <c r="X8816" s="58">
        <v>0.71439988594757109</v>
      </c>
      <c r="Y8816" s="58">
        <v>0.84852681372443528</v>
      </c>
      <c r="Z8816" s="58">
        <v>0.8924763867320904</v>
      </c>
    </row>
    <row r="8817" spans="19:26" x14ac:dyDescent="0.2">
      <c r="S8817" s="58">
        <v>4.7435600916484759</v>
      </c>
      <c r="T8817" s="58">
        <v>9.007453468276621</v>
      </c>
      <c r="U8817" s="58">
        <v>5.2535053095908637</v>
      </c>
      <c r="V8817" s="58">
        <v>8.993275312427647</v>
      </c>
      <c r="W8817" s="58">
        <v>0.75310192991264002</v>
      </c>
      <c r="X8817" s="58">
        <v>0.76621225753275368</v>
      </c>
      <c r="Y8817" s="58">
        <v>0.82538654142221002</v>
      </c>
      <c r="Z8817" s="58">
        <v>0.93104985675160035</v>
      </c>
    </row>
    <row r="8818" spans="19:26" x14ac:dyDescent="0.2">
      <c r="S8818" s="58">
        <v>3.8971114374016897</v>
      </c>
      <c r="T8818" s="58">
        <v>6.4453339539881203</v>
      </c>
      <c r="U8818" s="58">
        <v>4.0725768486947453</v>
      </c>
      <c r="V8818" s="58">
        <v>6.3418307212319416</v>
      </c>
      <c r="W8818" s="58">
        <v>0.79895499711399909</v>
      </c>
      <c r="X8818" s="58">
        <v>0.75875723755053404</v>
      </c>
      <c r="Y8818" s="58">
        <v>0.82973474598775554</v>
      </c>
      <c r="Z8818" s="58">
        <v>0.9447607242734245</v>
      </c>
    </row>
    <row r="8819" spans="19:26" x14ac:dyDescent="0.2">
      <c r="S8819" s="58">
        <v>4.2698665383086611</v>
      </c>
      <c r="T8819" s="58">
        <v>7.1540315400808208</v>
      </c>
      <c r="U8819" s="58">
        <v>4.2840145227322743</v>
      </c>
      <c r="V8819" s="58">
        <v>6.1832686194386017</v>
      </c>
      <c r="W8819" s="58">
        <v>0.74991840436223367</v>
      </c>
      <c r="X8819" s="58">
        <v>0.63311178162351311</v>
      </c>
      <c r="Y8819" s="58">
        <v>0.85990372280453153</v>
      </c>
      <c r="Z8819" s="58">
        <v>0.93934967627134092</v>
      </c>
    </row>
    <row r="8820" spans="19:26" x14ac:dyDescent="0.2">
      <c r="S8820" s="58">
        <v>4.6190084055261931</v>
      </c>
      <c r="T8820" s="58">
        <v>9.1251054566073382</v>
      </c>
      <c r="U8820" s="58">
        <v>4.3683408686352365</v>
      </c>
      <c r="V8820" s="58">
        <v>7.1650384992633205</v>
      </c>
      <c r="W8820" s="58">
        <v>0.80962452645382288</v>
      </c>
      <c r="X8820" s="58">
        <v>0.71487947845991584</v>
      </c>
      <c r="Y8820" s="58">
        <v>0.81337440349282486</v>
      </c>
      <c r="Z8820" s="58">
        <v>0.9145060173006001</v>
      </c>
    </row>
    <row r="8821" spans="19:26" x14ac:dyDescent="0.2">
      <c r="S8821" s="58">
        <v>6.0561678296334183</v>
      </c>
      <c r="T8821" s="58">
        <v>13.803834995742644</v>
      </c>
      <c r="U8821" s="58">
        <v>5.5901284197999255</v>
      </c>
      <c r="V8821" s="58">
        <v>11.926469314028109</v>
      </c>
      <c r="W8821" s="58">
        <v>0.71459718428673924</v>
      </c>
      <c r="X8821" s="58">
        <v>0.66553046949821759</v>
      </c>
      <c r="Y8821" s="58">
        <v>0.8529021653487493</v>
      </c>
      <c r="Z8821" s="58">
        <v>0.91195440297606778</v>
      </c>
    </row>
    <row r="8822" spans="19:26" x14ac:dyDescent="0.2">
      <c r="S8822" s="58">
        <v>3.6253193251169771</v>
      </c>
      <c r="T8822" s="58">
        <v>5.8598408607536765</v>
      </c>
      <c r="U8822" s="58">
        <v>3.5438667613283146</v>
      </c>
      <c r="V8822" s="58">
        <v>5.113798754089677</v>
      </c>
      <c r="W8822" s="58">
        <v>0.84501626447303491</v>
      </c>
      <c r="X8822" s="58">
        <v>0.69815818947640818</v>
      </c>
      <c r="Y8822" s="58">
        <v>0.81747922617986846</v>
      </c>
      <c r="Z8822" s="58">
        <v>0.93267474165757547</v>
      </c>
    </row>
    <row r="8823" spans="19:26" x14ac:dyDescent="0.2">
      <c r="S8823" s="58">
        <v>5.3157883393087868</v>
      </c>
      <c r="T8823" s="58">
        <v>11.065465022073672</v>
      </c>
      <c r="U8823" s="58">
        <v>5.3304295104457724</v>
      </c>
      <c r="V8823" s="58">
        <v>12.682461728882522</v>
      </c>
      <c r="W8823" s="58">
        <v>0.77485434628318306</v>
      </c>
      <c r="X8823" s="58">
        <v>0.72988506009447118</v>
      </c>
      <c r="Y8823" s="58">
        <v>0.86882848483392217</v>
      </c>
      <c r="Z8823" s="58">
        <v>0.92065806610782164</v>
      </c>
    </row>
    <row r="8824" spans="19:26" x14ac:dyDescent="0.2">
      <c r="S8824" s="58">
        <v>3.7073129632796205</v>
      </c>
      <c r="T8824" s="58">
        <v>5.7801897107240752</v>
      </c>
      <c r="U8824" s="58">
        <v>3.5244386922330273</v>
      </c>
      <c r="V8824" s="58">
        <v>5.7377556021235456</v>
      </c>
      <c r="W8824" s="58">
        <v>0.77406846832516385</v>
      </c>
      <c r="X8824" s="58">
        <v>0.53343092347730348</v>
      </c>
      <c r="Y8824" s="58">
        <v>0.8454280104802262</v>
      </c>
      <c r="Z8824" s="58">
        <v>0.93061976288471326</v>
      </c>
    </row>
    <row r="8825" spans="19:26" x14ac:dyDescent="0.2">
      <c r="S8825" s="58">
        <v>4.4371624806374266</v>
      </c>
      <c r="T8825" s="58">
        <v>7.9297061963120923</v>
      </c>
      <c r="U8825" s="58">
        <v>4.1073209755173457</v>
      </c>
      <c r="V8825" s="58">
        <v>6.4286277791314284</v>
      </c>
      <c r="W8825" s="58">
        <v>0.77224746285335999</v>
      </c>
      <c r="X8825" s="58">
        <v>0.66401315084511192</v>
      </c>
      <c r="Y8825" s="58">
        <v>0.84117998930145521</v>
      </c>
      <c r="Z8825" s="58">
        <v>0.92794815234608119</v>
      </c>
    </row>
    <row r="8826" spans="19:26" x14ac:dyDescent="0.2">
      <c r="S8826" s="58">
        <v>5.143063475134797</v>
      </c>
      <c r="T8826" s="58">
        <v>10.860178761471769</v>
      </c>
      <c r="U8826" s="58">
        <v>5.6525055802521145</v>
      </c>
      <c r="V8826" s="58">
        <v>10.377564285920654</v>
      </c>
      <c r="W8826" s="58">
        <v>0.77271645079963891</v>
      </c>
      <c r="X8826" s="58">
        <v>0.73394762253181822</v>
      </c>
      <c r="Y8826" s="58">
        <v>0.82808097680942583</v>
      </c>
      <c r="Z8826" s="58">
        <v>0.91542773673064204</v>
      </c>
    </row>
    <row r="8827" spans="19:26" x14ac:dyDescent="0.2">
      <c r="S8827" s="58">
        <v>4.4633974321981773</v>
      </c>
      <c r="T8827" s="58">
        <v>8.6397887456375955</v>
      </c>
      <c r="U8827" s="58">
        <v>4.8354075790856301</v>
      </c>
      <c r="V8827" s="58">
        <v>9.2002001307741299</v>
      </c>
      <c r="W8827" s="58">
        <v>0.86149744289729147</v>
      </c>
      <c r="X8827" s="58">
        <v>0.6431728511530328</v>
      </c>
      <c r="Y8827" s="58">
        <v>0.83415618653569457</v>
      </c>
      <c r="Z8827" s="58">
        <v>0.90890123340511897</v>
      </c>
    </row>
    <row r="8828" spans="19:26" x14ac:dyDescent="0.2">
      <c r="S8828" s="58">
        <v>5.1562715694211265</v>
      </c>
      <c r="T8828" s="58">
        <v>10.107644064236682</v>
      </c>
      <c r="U8828" s="58">
        <v>4.7980095565485996</v>
      </c>
      <c r="V8828" s="58">
        <v>9.2703490722935147</v>
      </c>
      <c r="W8828" s="58">
        <v>0.73312114596256406</v>
      </c>
      <c r="X8828" s="58">
        <v>0.60522270897971353</v>
      </c>
      <c r="Y8828" s="58">
        <v>0.84917565796239836</v>
      </c>
      <c r="Z8828" s="58">
        <v>0.91707076564863166</v>
      </c>
    </row>
    <row r="8829" spans="19:26" x14ac:dyDescent="0.2">
      <c r="S8829" s="58">
        <v>3.5731572256692385</v>
      </c>
      <c r="T8829" s="58">
        <v>5.6048091425771256</v>
      </c>
      <c r="U8829" s="58">
        <v>3.4825778404993075</v>
      </c>
      <c r="V8829" s="58">
        <v>5.0393265961387668</v>
      </c>
      <c r="W8829" s="58">
        <v>0.7673479106303972</v>
      </c>
      <c r="X8829" s="58">
        <v>0.59628580884293791</v>
      </c>
      <c r="Y8829" s="58">
        <v>0.7928635730871636</v>
      </c>
      <c r="Z8829" s="58">
        <v>0.93042440909677393</v>
      </c>
    </row>
    <row r="8830" spans="19:26" x14ac:dyDescent="0.2">
      <c r="S8830" s="58">
        <v>6.1473187902849782</v>
      </c>
      <c r="T8830" s="58">
        <v>13.039455625611613</v>
      </c>
      <c r="U8830" s="58">
        <v>6.6720265341580687</v>
      </c>
      <c r="V8830" s="58">
        <v>12.622297647754309</v>
      </c>
      <c r="W8830" s="58">
        <v>0.68549055211748156</v>
      </c>
      <c r="X8830" s="58">
        <v>0.60326275530233964</v>
      </c>
      <c r="Y8830" s="58">
        <v>0.87250903285231485</v>
      </c>
      <c r="Z8830" s="58">
        <v>0.91698358713649875</v>
      </c>
    </row>
    <row r="8831" spans="19:26" x14ac:dyDescent="0.2">
      <c r="S8831" s="58">
        <v>5.3244426541519019</v>
      </c>
      <c r="T8831" s="58">
        <v>10.831257883273025</v>
      </c>
      <c r="U8831" s="58">
        <v>5.7201958201998275</v>
      </c>
      <c r="V8831" s="58">
        <v>13.542401454712264</v>
      </c>
      <c r="W8831" s="58">
        <v>0.71776158948669455</v>
      </c>
      <c r="X8831" s="58">
        <v>0.68199287639893169</v>
      </c>
      <c r="Y8831" s="58">
        <v>0.83107379791735747</v>
      </c>
      <c r="Z8831" s="58">
        <v>0.92065227549595086</v>
      </c>
    </row>
    <row r="8832" spans="19:26" x14ac:dyDescent="0.2">
      <c r="S8832" s="58">
        <v>4.1346452136932959</v>
      </c>
      <c r="T8832" s="58">
        <v>7.2094104470618303</v>
      </c>
      <c r="U8832" s="58">
        <v>4.3986787778256939</v>
      </c>
      <c r="V8832" s="58">
        <v>6.8524620399447569</v>
      </c>
      <c r="W8832" s="58">
        <v>0.79961934839700566</v>
      </c>
      <c r="X8832" s="58">
        <v>0.72171119319516186</v>
      </c>
      <c r="Y8832" s="58">
        <v>0.82344829629779293</v>
      </c>
      <c r="Z8832" s="58">
        <v>0.93119022091681181</v>
      </c>
    </row>
    <row r="8833" spans="19:26" x14ac:dyDescent="0.2">
      <c r="S8833" s="58">
        <v>3.0596879054729382</v>
      </c>
      <c r="T8833" s="58">
        <v>4.3666647079453762</v>
      </c>
      <c r="U8833" s="58">
        <v>3.0868803064793737</v>
      </c>
      <c r="V8833" s="58">
        <v>4.7733694342996396</v>
      </c>
      <c r="W8833" s="58">
        <v>0.81171022443174035</v>
      </c>
      <c r="X8833" s="58">
        <v>0.57807739925300805</v>
      </c>
      <c r="Y8833" s="58">
        <v>0.82691385903040626</v>
      </c>
      <c r="Z8833" s="58">
        <v>0.94508826163560988</v>
      </c>
    </row>
    <row r="8834" spans="19:26" x14ac:dyDescent="0.2">
      <c r="S8834" s="58">
        <v>3.6431520611617745</v>
      </c>
      <c r="T8834" s="58">
        <v>5.9195341559082602</v>
      </c>
      <c r="U8834" s="58">
        <v>3.0350061735647804</v>
      </c>
      <c r="V8834" s="58">
        <v>5.6097822312276238</v>
      </c>
      <c r="W8834" s="58">
        <v>0.80233292179480897</v>
      </c>
      <c r="X8834" s="58">
        <v>0.65887729851116306</v>
      </c>
      <c r="Y8834" s="58">
        <v>0.78737284738102264</v>
      </c>
      <c r="Z8834" s="58">
        <v>0.92715536654999953</v>
      </c>
    </row>
    <row r="8835" spans="19:26" x14ac:dyDescent="0.2">
      <c r="S8835" s="58">
        <v>4.0318677979680251</v>
      </c>
      <c r="T8835" s="58">
        <v>6.9039380910108754</v>
      </c>
      <c r="U8835" s="58">
        <v>3.8472266978904028</v>
      </c>
      <c r="V8835" s="58">
        <v>7.3052966877419143</v>
      </c>
      <c r="W8835" s="58">
        <v>0.82786673529664456</v>
      </c>
      <c r="X8835" s="58">
        <v>0.70987780583855331</v>
      </c>
      <c r="Y8835" s="58">
        <v>0.84113365552898345</v>
      </c>
      <c r="Z8835" s="58">
        <v>0.9318290301927219</v>
      </c>
    </row>
    <row r="8836" spans="19:26" x14ac:dyDescent="0.2">
      <c r="S8836" s="58">
        <v>5.9371067283554826</v>
      </c>
      <c r="T8836" s="58">
        <v>13.638358033655667</v>
      </c>
      <c r="U8836" s="58">
        <v>5.7573872415429115</v>
      </c>
      <c r="V8836" s="58">
        <v>14.054614593066765</v>
      </c>
      <c r="W8836" s="58">
        <v>0.69447898574198053</v>
      </c>
      <c r="X8836" s="58">
        <v>0.72702879939902953</v>
      </c>
      <c r="Y8836" s="58">
        <v>0.81326302732671274</v>
      </c>
      <c r="Z8836" s="58">
        <v>0.91440308607123488</v>
      </c>
    </row>
    <row r="8837" spans="19:26" x14ac:dyDescent="0.2">
      <c r="S8837" s="58">
        <v>5.7180726265535418</v>
      </c>
      <c r="T8837" s="58">
        <v>11.138959571522921</v>
      </c>
      <c r="U8837" s="58">
        <v>5.5870313071139091</v>
      </c>
      <c r="V8837" s="58">
        <v>10.072144116659373</v>
      </c>
      <c r="W8837" s="58">
        <v>0.69441667541231555</v>
      </c>
      <c r="X8837" s="58">
        <v>0.67880313688684091</v>
      </c>
      <c r="Y8837" s="58">
        <v>0.89222867257407623</v>
      </c>
      <c r="Z8837" s="58">
        <v>0.93565739062006437</v>
      </c>
    </row>
    <row r="8838" spans="19:26" x14ac:dyDescent="0.2">
      <c r="S8838" s="58">
        <v>6.3851761641362472</v>
      </c>
      <c r="T8838" s="58">
        <v>19.555436699990171</v>
      </c>
      <c r="U8838" s="58">
        <v>6.0191862088871142</v>
      </c>
      <c r="V8838" s="58">
        <v>20.314617448643908</v>
      </c>
      <c r="W8838" s="58">
        <v>0.77112181631621401</v>
      </c>
      <c r="X8838" s="58">
        <v>0.76153349274950255</v>
      </c>
      <c r="Y8838" s="58">
        <v>0.81613563154670132</v>
      </c>
      <c r="Z8838" s="58">
        <v>0.89498376386934941</v>
      </c>
    </row>
    <row r="8839" spans="19:26" x14ac:dyDescent="0.2">
      <c r="S8839" s="58">
        <v>5.0581776387805295</v>
      </c>
      <c r="T8839" s="58">
        <v>9.48668733687051</v>
      </c>
      <c r="U8839" s="58">
        <v>5.0327645053384966</v>
      </c>
      <c r="V8839" s="58">
        <v>8.5773598291242106</v>
      </c>
      <c r="W8839" s="58">
        <v>0.69701884780961088</v>
      </c>
      <c r="X8839" s="58">
        <v>0.61819580059534096</v>
      </c>
      <c r="Y8839" s="58">
        <v>0.83187157527945799</v>
      </c>
      <c r="Z8839" s="58">
        <v>0.92558506377353966</v>
      </c>
    </row>
    <row r="8840" spans="19:26" x14ac:dyDescent="0.2">
      <c r="S8840" s="58">
        <v>4.6510210187341681</v>
      </c>
      <c r="T8840" s="58">
        <v>8.6636395200782292</v>
      </c>
      <c r="U8840" s="58">
        <v>4.0611461972477043</v>
      </c>
      <c r="V8840" s="58">
        <v>8.0853169138490859</v>
      </c>
      <c r="W8840" s="58">
        <v>0.82447902269372642</v>
      </c>
      <c r="X8840" s="58">
        <v>0.67276596704007741</v>
      </c>
      <c r="Y8840" s="58">
        <v>0.88827544613401821</v>
      </c>
      <c r="Z8840" s="58">
        <v>0.92408825717458354</v>
      </c>
    </row>
    <row r="8841" spans="19:26" x14ac:dyDescent="0.2">
      <c r="S8841" s="58">
        <v>5.5172262588268426</v>
      </c>
      <c r="T8841" s="58">
        <v>13.36172167167555</v>
      </c>
      <c r="U8841" s="58">
        <v>4.0569713154561153</v>
      </c>
      <c r="V8841" s="58">
        <v>11.430113543161699</v>
      </c>
      <c r="W8841" s="58">
        <v>0.79135107770433089</v>
      </c>
      <c r="X8841" s="58">
        <v>0.51939408283663824</v>
      </c>
      <c r="Y8841" s="58">
        <v>0.81794277012729211</v>
      </c>
      <c r="Z8841" s="58">
        <v>0.89123736515091956</v>
      </c>
    </row>
    <row r="8842" spans="19:26" x14ac:dyDescent="0.2">
      <c r="S8842" s="58">
        <v>3.3224769284730722</v>
      </c>
      <c r="T8842" s="58">
        <v>5.0595432139923915</v>
      </c>
      <c r="U8842" s="58">
        <v>3.1951132460820633</v>
      </c>
      <c r="V8842" s="58">
        <v>5.7837850209307247</v>
      </c>
      <c r="W8842" s="58">
        <v>0.82139242750574593</v>
      </c>
      <c r="X8842" s="58">
        <v>0.62711261689991238</v>
      </c>
      <c r="Y8842" s="58">
        <v>0.80041749532570405</v>
      </c>
      <c r="Z8842" s="58">
        <v>0.93310120999835111</v>
      </c>
    </row>
    <row r="8843" spans="19:26" x14ac:dyDescent="0.2">
      <c r="S8843" s="58">
        <v>3.6896015697633633</v>
      </c>
      <c r="T8843" s="58">
        <v>5.9782720806448504</v>
      </c>
      <c r="U8843" s="58">
        <v>4.3334726595865005</v>
      </c>
      <c r="V8843" s="58">
        <v>7.7309172144754621</v>
      </c>
      <c r="W8843" s="58">
        <v>0.8365538497542947</v>
      </c>
      <c r="X8843" s="58">
        <v>0.57679051147151528</v>
      </c>
      <c r="Y8843" s="58">
        <v>0.8279510281007918</v>
      </c>
      <c r="Z8843" s="58">
        <v>0.92115200169829392</v>
      </c>
    </row>
    <row r="8844" spans="19:26" x14ac:dyDescent="0.2">
      <c r="S8844" s="58">
        <v>4.2689241109053269</v>
      </c>
      <c r="T8844" s="58">
        <v>7.8820490988315219</v>
      </c>
      <c r="U8844" s="58">
        <v>4.2042233216326075</v>
      </c>
      <c r="V8844" s="58">
        <v>10.134284107119139</v>
      </c>
      <c r="W8844" s="58">
        <v>0.79732467192887468</v>
      </c>
      <c r="X8844" s="58">
        <v>0.6960830987061194</v>
      </c>
      <c r="Y8844" s="58">
        <v>0.792762467425421</v>
      </c>
      <c r="Z8844" s="58">
        <v>0.91754526057112007</v>
      </c>
    </row>
    <row r="8845" spans="19:26" x14ac:dyDescent="0.2">
      <c r="S8845" s="58">
        <v>3.9048391838481717</v>
      </c>
      <c r="T8845" s="58">
        <v>6.6296746147907548</v>
      </c>
      <c r="U8845" s="58">
        <v>4.2558870772313258</v>
      </c>
      <c r="V8845" s="58">
        <v>7.5016872162634574</v>
      </c>
      <c r="W8845" s="58">
        <v>0.77286270210352603</v>
      </c>
      <c r="X8845" s="58">
        <v>0.67145210970250058</v>
      </c>
      <c r="Y8845" s="58">
        <v>0.7804359102006202</v>
      </c>
      <c r="Z8845" s="58">
        <v>0.92521594020175735</v>
      </c>
    </row>
    <row r="8846" spans="19:26" x14ac:dyDescent="0.2">
      <c r="S8846" s="58">
        <v>5.3709003894888978</v>
      </c>
      <c r="T8846" s="58">
        <v>12.08356766056111</v>
      </c>
      <c r="U8846" s="58">
        <v>5.9904139810976593</v>
      </c>
      <c r="V8846" s="58">
        <v>15.708982035219963</v>
      </c>
      <c r="W8846" s="58">
        <v>0.78115498261413485</v>
      </c>
      <c r="X8846" s="58">
        <v>0.65861808992723658</v>
      </c>
      <c r="Y8846" s="58">
        <v>0.82975538551122541</v>
      </c>
      <c r="Z8846" s="58">
        <v>0.90485566333644774</v>
      </c>
    </row>
    <row r="8847" spans="19:26" x14ac:dyDescent="0.2">
      <c r="S8847" s="58">
        <v>3.2993367245858645</v>
      </c>
      <c r="T8847" s="58">
        <v>4.9637517618662796</v>
      </c>
      <c r="U8847" s="58">
        <v>3.6704251553842111</v>
      </c>
      <c r="V8847" s="58">
        <v>5.5837706440930397</v>
      </c>
      <c r="W8847" s="58">
        <v>0.85393439994204545</v>
      </c>
      <c r="X8847" s="58">
        <v>0.61002400988587846</v>
      </c>
      <c r="Y8847" s="58">
        <v>0.8369680567655936</v>
      </c>
      <c r="Z8847" s="58">
        <v>0.93571195303512655</v>
      </c>
    </row>
    <row r="8848" spans="19:26" x14ac:dyDescent="0.2">
      <c r="S8848" s="58">
        <v>4.9185593280314315</v>
      </c>
      <c r="T8848" s="58">
        <v>10.62975550144362</v>
      </c>
      <c r="U8848" s="58">
        <v>5.3777094720155141</v>
      </c>
      <c r="V8848" s="58">
        <v>11.448464650834499</v>
      </c>
      <c r="W8848" s="58">
        <v>0.79162789726964833</v>
      </c>
      <c r="X8848" s="58">
        <v>0.61579348479081997</v>
      </c>
      <c r="Y8848" s="58">
        <v>0.79020745690672423</v>
      </c>
      <c r="Z8848" s="58">
        <v>0.90011427035833058</v>
      </c>
    </row>
    <row r="8849" spans="19:26" x14ac:dyDescent="0.2">
      <c r="S8849" s="58">
        <v>6.1208397903357366</v>
      </c>
      <c r="T8849" s="58">
        <v>16.195394082022109</v>
      </c>
      <c r="U8849" s="58">
        <v>4.9644158803072118</v>
      </c>
      <c r="V8849" s="58">
        <v>10.331942484359859</v>
      </c>
      <c r="W8849" s="58">
        <v>0.75322414258600212</v>
      </c>
      <c r="X8849" s="58">
        <v>0.72905524426524881</v>
      </c>
      <c r="Y8849" s="58">
        <v>0.82545440149299498</v>
      </c>
      <c r="Z8849" s="58">
        <v>0.9015676544116179</v>
      </c>
    </row>
    <row r="8850" spans="19:26" x14ac:dyDescent="0.2">
      <c r="S8850" s="58">
        <v>5.0167819836487606</v>
      </c>
      <c r="T8850" s="58">
        <v>10.239261631834417</v>
      </c>
      <c r="U8850" s="58">
        <v>5.4796506516074794</v>
      </c>
      <c r="V8850" s="58">
        <v>10.190333142152145</v>
      </c>
      <c r="W8850" s="58">
        <v>0.778137620045115</v>
      </c>
      <c r="X8850" s="58">
        <v>0.71092172557787492</v>
      </c>
      <c r="Y8850" s="58">
        <v>0.83625060069626944</v>
      </c>
      <c r="Z8850" s="58">
        <v>0.9169810260822111</v>
      </c>
    </row>
    <row r="8851" spans="19:26" x14ac:dyDescent="0.2">
      <c r="S8851" s="58">
        <v>6.5394756535974876</v>
      </c>
      <c r="T8851" s="58">
        <v>19.383689749406567</v>
      </c>
      <c r="U8851" s="58">
        <v>6.2006479973938262</v>
      </c>
      <c r="V8851" s="58">
        <v>16.590555379746156</v>
      </c>
      <c r="W8851" s="58">
        <v>0.74974375813386607</v>
      </c>
      <c r="X8851" s="58">
        <v>0.72441754560799421</v>
      </c>
      <c r="Y8851" s="58">
        <v>0.82678294415898845</v>
      </c>
      <c r="Z8851" s="58">
        <v>0.89646878225275095</v>
      </c>
    </row>
    <row r="8852" spans="19:26" x14ac:dyDescent="0.2">
      <c r="S8852" s="58">
        <v>8.674845518864716</v>
      </c>
      <c r="T8852" s="58">
        <v>111.1923438941764</v>
      </c>
      <c r="U8852" s="58">
        <v>9.7286169453020843</v>
      </c>
      <c r="V8852" s="58">
        <v>186.0772831798933</v>
      </c>
      <c r="W8852" s="58">
        <v>0.79093276593765538</v>
      </c>
      <c r="X8852" s="58">
        <v>0.69585063840184302</v>
      </c>
      <c r="Y8852" s="58">
        <v>0.83662632371561241</v>
      </c>
      <c r="Z8852" s="58">
        <v>0.87330346654748336</v>
      </c>
    </row>
    <row r="8853" spans="19:26" x14ac:dyDescent="0.2">
      <c r="S8853" s="58">
        <v>4.9949023819942839</v>
      </c>
      <c r="T8853" s="58">
        <v>9.9798661760199465</v>
      </c>
      <c r="U8853" s="58">
        <v>4.7531214691543946</v>
      </c>
      <c r="V8853" s="58">
        <v>8.7156136691561645</v>
      </c>
      <c r="W8853" s="58">
        <v>0.77296770396910175</v>
      </c>
      <c r="X8853" s="58">
        <v>0.78587925912401302</v>
      </c>
      <c r="Y8853" s="58">
        <v>0.84473157151404066</v>
      </c>
      <c r="Z8853" s="58">
        <v>0.9271327323297307</v>
      </c>
    </row>
    <row r="8854" spans="19:26" x14ac:dyDescent="0.2">
      <c r="S8854" s="58">
        <v>3.9605101723492617</v>
      </c>
      <c r="T8854" s="58">
        <v>6.6149094359883316</v>
      </c>
      <c r="U8854" s="58">
        <v>4.3709680848956678</v>
      </c>
      <c r="V8854" s="58">
        <v>8.6301062968651561</v>
      </c>
      <c r="W8854" s="58">
        <v>0.76513335349093681</v>
      </c>
      <c r="X8854" s="58">
        <v>0.5999496805776916</v>
      </c>
      <c r="Y8854" s="58">
        <v>0.80652301188420517</v>
      </c>
      <c r="Z8854" s="58">
        <v>0.92486632782949973</v>
      </c>
    </row>
    <row r="8855" spans="19:26" x14ac:dyDescent="0.2">
      <c r="S8855" s="58">
        <v>5.7561027392624755</v>
      </c>
      <c r="T8855" s="58">
        <v>13.809781580274359</v>
      </c>
      <c r="U8855" s="58">
        <v>5.1968062641766544</v>
      </c>
      <c r="V8855" s="58">
        <v>10.239305477097712</v>
      </c>
      <c r="W8855" s="58">
        <v>0.75463318457666029</v>
      </c>
      <c r="X8855" s="58">
        <v>0.77276732107411972</v>
      </c>
      <c r="Y8855" s="58">
        <v>0.82634414663593025</v>
      </c>
      <c r="Z8855" s="58">
        <v>0.90988906971393779</v>
      </c>
    </row>
    <row r="8856" spans="19:26" x14ac:dyDescent="0.2">
      <c r="S8856" s="58">
        <v>6.8270108330331842</v>
      </c>
      <c r="T8856" s="58">
        <v>20.036128759740791</v>
      </c>
      <c r="U8856" s="58">
        <v>6.8733650991345963</v>
      </c>
      <c r="V8856" s="58">
        <v>17.154517956025838</v>
      </c>
      <c r="W8856" s="58">
        <v>0.73584463464018113</v>
      </c>
      <c r="X8856" s="58">
        <v>0.69609549554910555</v>
      </c>
      <c r="Y8856" s="58">
        <v>0.84831055214627771</v>
      </c>
      <c r="Z8856" s="58">
        <v>0.89760915198869007</v>
      </c>
    </row>
    <row r="8857" spans="19:26" x14ac:dyDescent="0.2">
      <c r="S8857" s="58">
        <v>3.1645973890853027</v>
      </c>
      <c r="T8857" s="58">
        <v>4.6515059129958001</v>
      </c>
      <c r="U8857" s="58">
        <v>3.3022001720265126</v>
      </c>
      <c r="V8857" s="58">
        <v>4.2475121898313981</v>
      </c>
      <c r="W8857" s="58">
        <v>0.83012633490457344</v>
      </c>
      <c r="X8857" s="58">
        <v>0.61122123649577242</v>
      </c>
      <c r="Y8857" s="58">
        <v>0.81635830999775771</v>
      </c>
      <c r="Z8857" s="58">
        <v>0.93923051407573366</v>
      </c>
    </row>
    <row r="8858" spans="19:26" x14ac:dyDescent="0.2">
      <c r="S8858" s="58">
        <v>5.120122574247187</v>
      </c>
      <c r="T8858" s="58">
        <v>10.627129808918651</v>
      </c>
      <c r="U8858" s="58">
        <v>4.499943157284279</v>
      </c>
      <c r="V8858" s="58">
        <v>10.817020994612797</v>
      </c>
      <c r="W8858" s="58">
        <v>0.70466929717242377</v>
      </c>
      <c r="X8858" s="58">
        <v>0.7302573845841942</v>
      </c>
      <c r="Y8858" s="58">
        <v>0.7781167522240493</v>
      </c>
      <c r="Z8858" s="58">
        <v>0.91761199210533162</v>
      </c>
    </row>
    <row r="8859" spans="19:26" x14ac:dyDescent="0.2">
      <c r="S8859" s="58">
        <v>5.172515688592064</v>
      </c>
      <c r="T8859" s="58">
        <v>10.480328721230812</v>
      </c>
      <c r="U8859" s="58">
        <v>5.2982304331323036</v>
      </c>
      <c r="V8859" s="58">
        <v>11.876655973232991</v>
      </c>
      <c r="W8859" s="58">
        <v>0.73385336643700205</v>
      </c>
      <c r="X8859" s="58">
        <v>0.79501242961329155</v>
      </c>
      <c r="Y8859" s="58">
        <v>0.82731266661896052</v>
      </c>
      <c r="Z8859" s="58">
        <v>0.92889053349038309</v>
      </c>
    </row>
    <row r="8860" spans="19:26" x14ac:dyDescent="0.2">
      <c r="S8860" s="58">
        <v>6.670628076993852</v>
      </c>
      <c r="T8860" s="58">
        <v>19.469535900556711</v>
      </c>
      <c r="U8860" s="58">
        <v>7.6118873107069627</v>
      </c>
      <c r="V8860" s="58">
        <v>20.319516586887538</v>
      </c>
      <c r="W8860" s="58">
        <v>0.68487962134972258</v>
      </c>
      <c r="X8860" s="58">
        <v>0.68454598357715501</v>
      </c>
      <c r="Y8860" s="58">
        <v>0.78484176165713626</v>
      </c>
      <c r="Z8860" s="58">
        <v>0.89640570991856283</v>
      </c>
    </row>
    <row r="8861" spans="19:26" x14ac:dyDescent="0.2">
      <c r="S8861" s="58">
        <v>4.3817749141714151</v>
      </c>
      <c r="T8861" s="58">
        <v>8.233744293299992</v>
      </c>
      <c r="U8861" s="58">
        <v>4.351607752117145</v>
      </c>
      <c r="V8861" s="58">
        <v>11.131045999538882</v>
      </c>
      <c r="W8861" s="58">
        <v>0.8238959907302319</v>
      </c>
      <c r="X8861" s="58">
        <v>0.6680333295156996</v>
      </c>
      <c r="Y8861" s="58">
        <v>0.81872459716241086</v>
      </c>
      <c r="Z8861" s="58">
        <v>0.91456458197488644</v>
      </c>
    </row>
    <row r="8862" spans="19:26" x14ac:dyDescent="0.2">
      <c r="S8862" s="58">
        <v>6.0316452823500502</v>
      </c>
      <c r="T8862" s="58">
        <v>15.738789056740231</v>
      </c>
      <c r="U8862" s="58">
        <v>5.9755140019240836</v>
      </c>
      <c r="V8862" s="58">
        <v>13.945377487135566</v>
      </c>
      <c r="W8862" s="58">
        <v>0.79130812852623744</v>
      </c>
      <c r="X8862" s="58">
        <v>0.71901810988701897</v>
      </c>
      <c r="Y8862" s="58">
        <v>0.85336616867995174</v>
      </c>
      <c r="Z8862" s="58">
        <v>0.90135553127912993</v>
      </c>
    </row>
    <row r="8863" spans="19:26" x14ac:dyDescent="0.2">
      <c r="S8863" s="58">
        <v>7.034085513392764</v>
      </c>
      <c r="T8863" s="58">
        <v>17.864195138271054</v>
      </c>
      <c r="U8863" s="58">
        <v>6.250928973602516</v>
      </c>
      <c r="V8863" s="58">
        <v>17.05260104107148</v>
      </c>
      <c r="W8863" s="58">
        <v>0.70533761774761117</v>
      </c>
      <c r="X8863" s="58">
        <v>0.67873405009847576</v>
      </c>
      <c r="Y8863" s="58">
        <v>0.89642698531001896</v>
      </c>
      <c r="Z8863" s="58">
        <v>0.90937720446519898</v>
      </c>
    </row>
    <row r="8864" spans="19:26" x14ac:dyDescent="0.2">
      <c r="S8864" s="58">
        <v>5.3037707367943101</v>
      </c>
      <c r="T8864" s="58">
        <v>11.140999430156739</v>
      </c>
      <c r="U8864" s="58">
        <v>5.9263038295187442</v>
      </c>
      <c r="V8864" s="58">
        <v>13.199258416433851</v>
      </c>
      <c r="W8864" s="58">
        <v>0.69243871777907839</v>
      </c>
      <c r="X8864" s="58">
        <v>0.73949087480483811</v>
      </c>
      <c r="Y8864" s="58">
        <v>0.78379718030544687</v>
      </c>
      <c r="Z8864" s="58">
        <v>0.91966204926565176</v>
      </c>
    </row>
    <row r="8865" spans="19:26" x14ac:dyDescent="0.2">
      <c r="S8865" s="58">
        <v>3.8457833326172546</v>
      </c>
      <c r="T8865" s="58">
        <v>6.2913782245094332</v>
      </c>
      <c r="U8865" s="58">
        <v>4.1403555765989992</v>
      </c>
      <c r="V8865" s="58">
        <v>6.7600434098801383</v>
      </c>
      <c r="W8865" s="58">
        <v>0.80978795280530147</v>
      </c>
      <c r="X8865" s="58">
        <v>0.67916436221618814</v>
      </c>
      <c r="Y8865" s="58">
        <v>0.83959745024303079</v>
      </c>
      <c r="Z8865" s="58">
        <v>0.93714239937937704</v>
      </c>
    </row>
    <row r="8866" spans="19:26" x14ac:dyDescent="0.2">
      <c r="S8866" s="58">
        <v>4.7941987823041323</v>
      </c>
      <c r="T8866" s="58">
        <v>8.9534196225329143</v>
      </c>
      <c r="U8866" s="58">
        <v>5.5786060661740784</v>
      </c>
      <c r="V8866" s="58">
        <v>11.418302178590455</v>
      </c>
      <c r="W8866" s="58">
        <v>0.73525090459586806</v>
      </c>
      <c r="X8866" s="58">
        <v>0.61720444727734514</v>
      </c>
      <c r="Y8866" s="58">
        <v>0.83237223884695188</v>
      </c>
      <c r="Z8866" s="58">
        <v>0.92106091072038221</v>
      </c>
    </row>
    <row r="8867" spans="19:26" x14ac:dyDescent="0.2">
      <c r="S8867" s="58">
        <v>4.2231853046380827</v>
      </c>
      <c r="T8867" s="58">
        <v>7.632562568892709</v>
      </c>
      <c r="U8867" s="58">
        <v>4.1094380079585227</v>
      </c>
      <c r="V8867" s="58">
        <v>6.6845367822977781</v>
      </c>
      <c r="W8867" s="58">
        <v>0.79044551328378443</v>
      </c>
      <c r="X8867" s="58">
        <v>0.69874156958311096</v>
      </c>
      <c r="Y8867" s="58">
        <v>0.79864271121266284</v>
      </c>
      <c r="Z8867" s="58">
        <v>0.92162729437973911</v>
      </c>
    </row>
    <row r="8868" spans="19:26" x14ac:dyDescent="0.2">
      <c r="S8868" s="58">
        <v>4.6339165660633892</v>
      </c>
      <c r="T8868" s="58">
        <v>7.964732135852616</v>
      </c>
      <c r="U8868" s="58">
        <v>4.2588941863330607</v>
      </c>
      <c r="V8868" s="58">
        <v>8.9040447868786234</v>
      </c>
      <c r="W8868" s="58">
        <v>0.72815092461098729</v>
      </c>
      <c r="X8868" s="58">
        <v>0.63191975621806862</v>
      </c>
      <c r="Y8868" s="58">
        <v>0.8811277863920981</v>
      </c>
      <c r="Z8868" s="58">
        <v>0.94160514876110657</v>
      </c>
    </row>
    <row r="8869" spans="19:26" x14ac:dyDescent="0.2">
      <c r="S8869" s="58">
        <v>4.6429771388401697</v>
      </c>
      <c r="T8869" s="58">
        <v>8.1161897871162427</v>
      </c>
      <c r="U8869" s="58">
        <v>5.5796548637932943</v>
      </c>
      <c r="V8869" s="58">
        <v>9.5630898909547533</v>
      </c>
      <c r="W8869" s="58">
        <v>0.70660270191111296</v>
      </c>
      <c r="X8869" s="58">
        <v>0.65452763215124465</v>
      </c>
      <c r="Y8869" s="58">
        <v>0.83983679790618315</v>
      </c>
      <c r="Z8869" s="58">
        <v>0.93939638525401647</v>
      </c>
    </row>
    <row r="8870" spans="19:26" x14ac:dyDescent="0.2">
      <c r="S8870" s="58">
        <v>5.7116144354726632</v>
      </c>
      <c r="T8870" s="58">
        <v>15.67665689475902</v>
      </c>
      <c r="U8870" s="58">
        <v>5.1299975336586101</v>
      </c>
      <c r="V8870" s="58">
        <v>16.685615601726919</v>
      </c>
      <c r="W8870" s="58">
        <v>0.80617661813634656</v>
      </c>
      <c r="X8870" s="58">
        <v>0.74326446276473701</v>
      </c>
      <c r="Y8870" s="58">
        <v>0.79782907844721418</v>
      </c>
      <c r="Z8870" s="58">
        <v>0.89542398810685797</v>
      </c>
    </row>
    <row r="8871" spans="19:26" x14ac:dyDescent="0.2">
      <c r="S8871" s="58">
        <v>5.412931578916325</v>
      </c>
      <c r="T8871" s="58">
        <v>11.329934455940416</v>
      </c>
      <c r="U8871" s="58">
        <v>4.9661731981184287</v>
      </c>
      <c r="V8871" s="58">
        <v>9.0990336355118302</v>
      </c>
      <c r="W8871" s="58">
        <v>0.78285103577078941</v>
      </c>
      <c r="X8871" s="58">
        <v>0.64276117651738229</v>
      </c>
      <c r="Y8871" s="58">
        <v>0.88858824806697156</v>
      </c>
      <c r="Z8871" s="58">
        <v>0.91376767167159889</v>
      </c>
    </row>
    <row r="8872" spans="19:26" x14ac:dyDescent="0.2">
      <c r="S8872" s="58">
        <v>8.5242190439502394</v>
      </c>
      <c r="T8872" s="58">
        <v>47.492827073946721</v>
      </c>
      <c r="U8872" s="58">
        <v>8.2195568767676495</v>
      </c>
      <c r="V8872" s="58">
        <v>47.16385575210181</v>
      </c>
      <c r="W8872" s="58">
        <v>0.72824775937446906</v>
      </c>
      <c r="X8872" s="58">
        <v>0.6620092768469017</v>
      </c>
      <c r="Y8872" s="58">
        <v>0.84585769735246896</v>
      </c>
      <c r="Z8872" s="58">
        <v>0.88064865820994276</v>
      </c>
    </row>
    <row r="8873" spans="19:26" x14ac:dyDescent="0.2">
      <c r="S8873" s="58">
        <v>5.8779405270697653</v>
      </c>
      <c r="T8873" s="58">
        <v>12.339237898942477</v>
      </c>
      <c r="U8873" s="58">
        <v>5.5168385455459221</v>
      </c>
      <c r="V8873" s="58">
        <v>11.178749108359012</v>
      </c>
      <c r="W8873" s="58">
        <v>0.68263724600240527</v>
      </c>
      <c r="X8873" s="58">
        <v>0.61158935435640638</v>
      </c>
      <c r="Y8873" s="58">
        <v>0.84341339945786964</v>
      </c>
      <c r="Z8873" s="58">
        <v>0.91643552032935982</v>
      </c>
    </row>
    <row r="8874" spans="19:26" x14ac:dyDescent="0.2">
      <c r="S8874" s="58">
        <v>4.2641083846068772</v>
      </c>
      <c r="T8874" s="58">
        <v>7.1763548217953597</v>
      </c>
      <c r="U8874" s="58">
        <v>4.458553384334798</v>
      </c>
      <c r="V8874" s="58">
        <v>6.6592211685779752</v>
      </c>
      <c r="W8874" s="58">
        <v>0.72644318780635242</v>
      </c>
      <c r="X8874" s="58">
        <v>0.60008364891161581</v>
      </c>
      <c r="Y8874" s="58">
        <v>0.82998838713924605</v>
      </c>
      <c r="Z8874" s="58">
        <v>0.93303270114659631</v>
      </c>
    </row>
    <row r="8875" spans="19:26" x14ac:dyDescent="0.2">
      <c r="S8875" s="58">
        <v>4.2198788235832163</v>
      </c>
      <c r="T8875" s="58">
        <v>7.4113759256673966</v>
      </c>
      <c r="U8875" s="58">
        <v>4.7770621235690944</v>
      </c>
      <c r="V8875" s="58">
        <v>8.4068156333751851</v>
      </c>
      <c r="W8875" s="58">
        <v>0.80022320958397897</v>
      </c>
      <c r="X8875" s="58">
        <v>0.66788435544885172</v>
      </c>
      <c r="Y8875" s="58">
        <v>0.83564930196730614</v>
      </c>
      <c r="Z8875" s="58">
        <v>0.92639940391866038</v>
      </c>
    </row>
    <row r="8876" spans="19:26" x14ac:dyDescent="0.2">
      <c r="S8876" s="58">
        <v>8.9616831429076349</v>
      </c>
      <c r="T8876" s="58">
        <v>308.02519574091951</v>
      </c>
      <c r="U8876" s="58">
        <v>8.3882404920594364</v>
      </c>
      <c r="V8876" s="58">
        <v>399.848704039474</v>
      </c>
      <c r="W8876" s="58">
        <v>0.83200414474874274</v>
      </c>
      <c r="X8876" s="58">
        <v>0.59600433275308151</v>
      </c>
      <c r="Y8876" s="58">
        <v>0.85630189498155529</v>
      </c>
      <c r="Z8876" s="58">
        <v>0.87034340684031075</v>
      </c>
    </row>
    <row r="8877" spans="19:26" x14ac:dyDescent="0.2">
      <c r="S8877" s="58">
        <v>6.9309781386718869</v>
      </c>
      <c r="T8877" s="58">
        <v>17.653672206862321</v>
      </c>
      <c r="U8877" s="58">
        <v>7.855169647291568</v>
      </c>
      <c r="V8877" s="58">
        <v>22.39884273748082</v>
      </c>
      <c r="W8877" s="58">
        <v>0.67992561563680587</v>
      </c>
      <c r="X8877" s="58">
        <v>0.72878386921214589</v>
      </c>
      <c r="Y8877" s="58">
        <v>0.85192182037123099</v>
      </c>
      <c r="Z8877" s="58">
        <v>0.91196057233532979</v>
      </c>
    </row>
    <row r="8878" spans="19:26" x14ac:dyDescent="0.2">
      <c r="S8878" s="58">
        <v>4.0488789549892106</v>
      </c>
      <c r="T8878" s="58">
        <v>7.1104223722607109</v>
      </c>
      <c r="U8878" s="58">
        <v>4.1226587067432234</v>
      </c>
      <c r="V8878" s="58">
        <v>8.203040126213903</v>
      </c>
      <c r="W8878" s="58">
        <v>0.8202604787656369</v>
      </c>
      <c r="X8878" s="58">
        <v>0.6892868062651224</v>
      </c>
      <c r="Y8878" s="58">
        <v>0.80940494277306274</v>
      </c>
      <c r="Z8878" s="58">
        <v>0.92239529119635866</v>
      </c>
    </row>
    <row r="8879" spans="19:26" x14ac:dyDescent="0.2">
      <c r="S8879" s="58">
        <v>6.2007645935318152</v>
      </c>
      <c r="T8879" s="58">
        <v>17.965729085475957</v>
      </c>
      <c r="U8879" s="58">
        <v>5.3880292886611674</v>
      </c>
      <c r="V8879" s="58">
        <v>12.338746898235012</v>
      </c>
      <c r="W8879" s="58">
        <v>0.76037060489174801</v>
      </c>
      <c r="X8879" s="58">
        <v>0.71546339067654363</v>
      </c>
      <c r="Y8879" s="58">
        <v>0.80544674018867568</v>
      </c>
      <c r="Z8879" s="58">
        <v>0.89500057332656779</v>
      </c>
    </row>
    <row r="8880" spans="19:26" x14ac:dyDescent="0.2">
      <c r="S8880" s="58">
        <v>3.537220786469006</v>
      </c>
      <c r="T8880" s="58">
        <v>5.7464803883810873</v>
      </c>
      <c r="U8880" s="58">
        <v>3.7361096071021143</v>
      </c>
      <c r="V8880" s="58">
        <v>6.3156723393895673</v>
      </c>
      <c r="W8880" s="58">
        <v>0.84174746649003618</v>
      </c>
      <c r="X8880" s="58">
        <v>0.67521846234961092</v>
      </c>
      <c r="Y8880" s="58">
        <v>0.78079018723680682</v>
      </c>
      <c r="Z8880" s="58">
        <v>0.92306159905473617</v>
      </c>
    </row>
    <row r="8881" spans="19:26" x14ac:dyDescent="0.2">
      <c r="S8881" s="58">
        <v>4.1622880283966612</v>
      </c>
      <c r="T8881" s="58">
        <v>7.2366373357028602</v>
      </c>
      <c r="U8881" s="58">
        <v>4.1601235464993147</v>
      </c>
      <c r="V8881" s="58">
        <v>9.0470959401450894</v>
      </c>
      <c r="W8881" s="58">
        <v>0.77501453043150281</v>
      </c>
      <c r="X8881" s="58">
        <v>0.77216907816451097</v>
      </c>
      <c r="Y8881" s="58">
        <v>0.81407898286614955</v>
      </c>
      <c r="Z8881" s="58">
        <v>0.93871699759525951</v>
      </c>
    </row>
    <row r="8882" spans="19:26" x14ac:dyDescent="0.2">
      <c r="S8882" s="58">
        <v>4.4287014376640137</v>
      </c>
      <c r="T8882" s="58">
        <v>8.3379108377336113</v>
      </c>
      <c r="U8882" s="58">
        <v>4.0149856592115798</v>
      </c>
      <c r="V8882" s="58">
        <v>9.1329205065551839</v>
      </c>
      <c r="W8882" s="58">
        <v>0.82621537145819124</v>
      </c>
      <c r="X8882" s="58">
        <v>0.64645148095719907</v>
      </c>
      <c r="Y8882" s="58">
        <v>0.82886431764005175</v>
      </c>
      <c r="Z8882" s="58">
        <v>0.91357930502256568</v>
      </c>
    </row>
    <row r="8883" spans="19:26" x14ac:dyDescent="0.2">
      <c r="S8883" s="58">
        <v>3.0705287100600831</v>
      </c>
      <c r="T8883" s="58">
        <v>4.3650631625950425</v>
      </c>
      <c r="U8883" s="58">
        <v>2.9599135221179318</v>
      </c>
      <c r="V8883" s="58">
        <v>5.0784827013199791</v>
      </c>
      <c r="W8883" s="58">
        <v>0.82445021542286567</v>
      </c>
      <c r="X8883" s="58">
        <v>0.55555894228909786</v>
      </c>
      <c r="Y8883" s="58">
        <v>0.85111603467988506</v>
      </c>
      <c r="Z8883" s="58">
        <v>0.94507620620724864</v>
      </c>
    </row>
    <row r="8884" spans="19:26" x14ac:dyDescent="0.2">
      <c r="S8884" s="58">
        <v>4.6917371612742143</v>
      </c>
      <c r="T8884" s="58">
        <v>9.6014359107224561</v>
      </c>
      <c r="U8884" s="58">
        <v>4.906737641481171</v>
      </c>
      <c r="V8884" s="58">
        <v>11.511338287035048</v>
      </c>
      <c r="W8884" s="58">
        <v>0.86994801841006208</v>
      </c>
      <c r="X8884" s="58">
        <v>0.79696836296548412</v>
      </c>
      <c r="Y8884" s="58">
        <v>0.84014234787975284</v>
      </c>
      <c r="Z8884" s="58">
        <v>0.9157071844212048</v>
      </c>
    </row>
    <row r="8885" spans="19:26" x14ac:dyDescent="0.2">
      <c r="S8885" s="58">
        <v>4.8872972245358604</v>
      </c>
      <c r="T8885" s="58">
        <v>10.497484709133342</v>
      </c>
      <c r="U8885" s="58">
        <v>5.5712701635768491</v>
      </c>
      <c r="V8885" s="58">
        <v>12.264785990634932</v>
      </c>
      <c r="W8885" s="58">
        <v>0.82616692955655702</v>
      </c>
      <c r="X8885" s="58">
        <v>0.70783322733742315</v>
      </c>
      <c r="Y8885" s="58">
        <v>0.81218307693068337</v>
      </c>
      <c r="Z8885" s="58">
        <v>0.90624202065659498</v>
      </c>
    </row>
    <row r="8886" spans="19:26" x14ac:dyDescent="0.2">
      <c r="S8886" s="58">
        <v>5.4218559100696391</v>
      </c>
      <c r="T8886" s="58">
        <v>13.316916132435988</v>
      </c>
      <c r="U8886" s="58">
        <v>6.6356442244740093</v>
      </c>
      <c r="V8886" s="58">
        <v>18.462811426499158</v>
      </c>
      <c r="W8886" s="58">
        <v>0.80311429011095248</v>
      </c>
      <c r="X8886" s="58">
        <v>0.60602368149361996</v>
      </c>
      <c r="Y8886" s="58">
        <v>0.8050295220533118</v>
      </c>
      <c r="Z8886" s="58">
        <v>0.89407259953056384</v>
      </c>
    </row>
    <row r="8887" spans="19:26" x14ac:dyDescent="0.2">
      <c r="S8887" s="58">
        <v>6.069084270383434</v>
      </c>
      <c r="T8887" s="58">
        <v>15.136222820504019</v>
      </c>
      <c r="U8887" s="58">
        <v>5.3614017652422969</v>
      </c>
      <c r="V8887" s="58">
        <v>15.891318061059243</v>
      </c>
      <c r="W8887" s="58">
        <v>0.751655221440099</v>
      </c>
      <c r="X8887" s="58">
        <v>0.72000058897684682</v>
      </c>
      <c r="Y8887" s="58">
        <v>0.84480088345957993</v>
      </c>
      <c r="Z8887" s="58">
        <v>0.9059400520051486</v>
      </c>
    </row>
    <row r="8888" spans="19:26" x14ac:dyDescent="0.2">
      <c r="S8888" s="58">
        <v>4.4769209319872925</v>
      </c>
      <c r="T8888" s="58">
        <v>7.7067607624925332</v>
      </c>
      <c r="U8888" s="58">
        <v>5.2022967492907135</v>
      </c>
      <c r="V8888" s="58">
        <v>8.3706964084774995</v>
      </c>
      <c r="W8888" s="58">
        <v>0.74723088771879742</v>
      </c>
      <c r="X8888" s="58">
        <v>0.64053868358145438</v>
      </c>
      <c r="Y8888" s="58">
        <v>0.86815901383865379</v>
      </c>
      <c r="Z8888" s="58">
        <v>0.93767353156937949</v>
      </c>
    </row>
    <row r="8889" spans="19:26" x14ac:dyDescent="0.2">
      <c r="S8889" s="58">
        <v>3.942094299708089</v>
      </c>
      <c r="T8889" s="58">
        <v>6.4976149256692874</v>
      </c>
      <c r="U8889" s="58">
        <v>3.7951790216596661</v>
      </c>
      <c r="V8889" s="58">
        <v>6.9643381734708072</v>
      </c>
      <c r="W8889" s="58">
        <v>0.75516585111651136</v>
      </c>
      <c r="X8889" s="58">
        <v>0.60752139347488121</v>
      </c>
      <c r="Y8889" s="58">
        <v>0.81039939331733457</v>
      </c>
      <c r="Z8889" s="58">
        <v>0.92955506519841713</v>
      </c>
    </row>
    <row r="8890" spans="19:26" x14ac:dyDescent="0.2">
      <c r="S8890" s="58">
        <v>4.2187735442810492</v>
      </c>
      <c r="T8890" s="58">
        <v>7.1253698664644478</v>
      </c>
      <c r="U8890" s="58">
        <v>4.318347685124917</v>
      </c>
      <c r="V8890" s="58">
        <v>6.6998495185195903</v>
      </c>
      <c r="W8890" s="58">
        <v>0.7372236568604621</v>
      </c>
      <c r="X8890" s="58">
        <v>0.60528792433371681</v>
      </c>
      <c r="Y8890" s="58">
        <v>0.82672801438672194</v>
      </c>
      <c r="Z8890" s="58">
        <v>0.93106147722434496</v>
      </c>
    </row>
    <row r="8891" spans="19:26" x14ac:dyDescent="0.2">
      <c r="S8891" s="58">
        <v>3.020357202362538</v>
      </c>
      <c r="T8891" s="58">
        <v>4.2439284599104852</v>
      </c>
      <c r="U8891" s="58">
        <v>2.9311771259387158</v>
      </c>
      <c r="V8891" s="58">
        <v>4.0516336445162464</v>
      </c>
      <c r="W8891" s="58">
        <v>0.81038581158870038</v>
      </c>
      <c r="X8891" s="58">
        <v>0.55169013705910097</v>
      </c>
      <c r="Y8891" s="58">
        <v>0.84829553956747716</v>
      </c>
      <c r="Z8891" s="58">
        <v>0.94874374352159307</v>
      </c>
    </row>
    <row r="8892" spans="19:26" x14ac:dyDescent="0.2">
      <c r="S8892" s="58">
        <v>5.1337167852533909</v>
      </c>
      <c r="T8892" s="58">
        <v>10.472606552196476</v>
      </c>
      <c r="U8892" s="58">
        <v>4.871509978651499</v>
      </c>
      <c r="V8892" s="58">
        <v>9.8083998726118651</v>
      </c>
      <c r="W8892" s="58">
        <v>0.70976225844549168</v>
      </c>
      <c r="X8892" s="58">
        <v>0.70879907038076817</v>
      </c>
      <c r="Y8892" s="58">
        <v>0.79489007156238312</v>
      </c>
      <c r="Z8892" s="58">
        <v>0.91915103059466496</v>
      </c>
    </row>
    <row r="8893" spans="19:26" x14ac:dyDescent="0.2">
      <c r="S8893" s="58">
        <v>5.0739145007616795</v>
      </c>
      <c r="T8893" s="58">
        <v>11.109447664704136</v>
      </c>
      <c r="U8893" s="58">
        <v>4.7132004904233513</v>
      </c>
      <c r="V8893" s="58">
        <v>9.8459432565088001</v>
      </c>
      <c r="W8893" s="58">
        <v>0.80036876082572284</v>
      </c>
      <c r="X8893" s="58">
        <v>0.70398819643927968</v>
      </c>
      <c r="Y8893" s="58">
        <v>0.81395478184293046</v>
      </c>
      <c r="Z8893" s="58">
        <v>0.9067493588534743</v>
      </c>
    </row>
    <row r="8894" spans="19:26" x14ac:dyDescent="0.2">
      <c r="S8894" s="58">
        <v>4.2062535558481455</v>
      </c>
      <c r="T8894" s="58">
        <v>7.0378661927600596</v>
      </c>
      <c r="U8894" s="58">
        <v>4.812163369615301</v>
      </c>
      <c r="V8894" s="58">
        <v>8.1994082828509054</v>
      </c>
      <c r="W8894" s="58">
        <v>0.73099437615396523</v>
      </c>
      <c r="X8894" s="58">
        <v>0.70353578934102323</v>
      </c>
      <c r="Y8894" s="58">
        <v>0.82925662542964385</v>
      </c>
      <c r="Z8894" s="58">
        <v>0.94717347589389822</v>
      </c>
    </row>
    <row r="8895" spans="19:26" x14ac:dyDescent="0.2">
      <c r="S8895" s="58">
        <v>7.6157585556448346</v>
      </c>
      <c r="T8895" s="58">
        <v>29.063942956168422</v>
      </c>
      <c r="U8895" s="58">
        <v>8.0104249870845035</v>
      </c>
      <c r="V8895" s="58">
        <v>40.26869521274147</v>
      </c>
      <c r="W8895" s="58">
        <v>0.72025966621844839</v>
      </c>
      <c r="X8895" s="58">
        <v>0.69107973147900426</v>
      </c>
      <c r="Y8895" s="58">
        <v>0.8321177394506466</v>
      </c>
      <c r="Z8895" s="58">
        <v>0.88856711442898284</v>
      </c>
    </row>
    <row r="8896" spans="19:26" x14ac:dyDescent="0.2">
      <c r="S8896" s="58">
        <v>6.0880194118600839</v>
      </c>
      <c r="T8896" s="58">
        <v>15.917247946154619</v>
      </c>
      <c r="U8896" s="58">
        <v>5.9053878173192942</v>
      </c>
      <c r="V8896" s="58">
        <v>14.797377878488634</v>
      </c>
      <c r="W8896" s="58">
        <v>0.78779741578895646</v>
      </c>
      <c r="X8896" s="58">
        <v>0.72565150288610014</v>
      </c>
      <c r="Y8896" s="58">
        <v>0.85708303387665774</v>
      </c>
      <c r="Z8896" s="58">
        <v>0.90208828600093804</v>
      </c>
    </row>
    <row r="8897" spans="19:26" x14ac:dyDescent="0.2">
      <c r="S8897" s="58">
        <v>4.9507735782463707</v>
      </c>
      <c r="T8897" s="58">
        <v>9.3546626072484393</v>
      </c>
      <c r="U8897" s="58">
        <v>5.3492628120926335</v>
      </c>
      <c r="V8897" s="58">
        <v>11.57385376940309</v>
      </c>
      <c r="W8897" s="58">
        <v>0.70678484934874108</v>
      </c>
      <c r="X8897" s="58">
        <v>0.67332387645852576</v>
      </c>
      <c r="Y8897" s="58">
        <v>0.81994189653426486</v>
      </c>
      <c r="Z8897" s="58">
        <v>0.92783546802564021</v>
      </c>
    </row>
    <row r="8898" spans="19:26" x14ac:dyDescent="0.2">
      <c r="S8898" s="58">
        <v>5.8554821428314767</v>
      </c>
      <c r="T8898" s="58">
        <v>12.447010563726018</v>
      </c>
      <c r="U8898" s="58">
        <v>6.6563108935806952</v>
      </c>
      <c r="V8898" s="58">
        <v>13.124003628104703</v>
      </c>
      <c r="W8898" s="58">
        <v>0.68531266052375539</v>
      </c>
      <c r="X8898" s="58">
        <v>0.72678991103472224</v>
      </c>
      <c r="Y8898" s="58">
        <v>0.83621082809275593</v>
      </c>
      <c r="Z8898" s="58">
        <v>0.9251733108376855</v>
      </c>
    </row>
    <row r="8899" spans="19:26" x14ac:dyDescent="0.2">
      <c r="S8899" s="58">
        <v>4.0808421755405817</v>
      </c>
      <c r="T8899" s="58">
        <v>6.9548822799973022</v>
      </c>
      <c r="U8899" s="58">
        <v>4.7680452945385845</v>
      </c>
      <c r="V8899" s="58">
        <v>8.5848044922981934</v>
      </c>
      <c r="W8899" s="58">
        <v>0.81932916369901965</v>
      </c>
      <c r="X8899" s="58">
        <v>0.63516842344031232</v>
      </c>
      <c r="Y8899" s="58">
        <v>0.85367476452554003</v>
      </c>
      <c r="Z8899" s="58">
        <v>0.92700924400122242</v>
      </c>
    </row>
    <row r="8900" spans="19:26" x14ac:dyDescent="0.2">
      <c r="S8900" s="58">
        <v>5.4034444649932958</v>
      </c>
      <c r="T8900" s="58">
        <v>11.418093059556664</v>
      </c>
      <c r="U8900" s="58">
        <v>5.212486759612549</v>
      </c>
      <c r="V8900" s="58">
        <v>10.774331880656431</v>
      </c>
      <c r="W8900" s="58">
        <v>0.73378931710637552</v>
      </c>
      <c r="X8900" s="58">
        <v>0.74631784752988528</v>
      </c>
      <c r="Y8900" s="58">
        <v>0.83243877704179092</v>
      </c>
      <c r="Z8900" s="58">
        <v>0.9209344928065708</v>
      </c>
    </row>
    <row r="8901" spans="19:26" x14ac:dyDescent="0.2">
      <c r="S8901" s="58">
        <v>4.4424919236889533</v>
      </c>
      <c r="T8901" s="58">
        <v>7.3902076113459474</v>
      </c>
      <c r="U8901" s="58">
        <v>4.6047211762866338</v>
      </c>
      <c r="V8901" s="58">
        <v>8.9356507917994037</v>
      </c>
      <c r="W8901" s="58">
        <v>0.6968644754264538</v>
      </c>
      <c r="X8901" s="58">
        <v>0.63990722202734096</v>
      </c>
      <c r="Y8901" s="58">
        <v>0.84726557966421023</v>
      </c>
      <c r="Z8901" s="58">
        <v>0.94907167794912528</v>
      </c>
    </row>
    <row r="8902" spans="19:26" x14ac:dyDescent="0.2">
      <c r="S8902" s="58">
        <v>4.4994576924987193</v>
      </c>
      <c r="T8902" s="58">
        <v>8.0897242415692805</v>
      </c>
      <c r="U8902" s="58">
        <v>4.7186222861086362</v>
      </c>
      <c r="V8902" s="58">
        <v>7.704897389827293</v>
      </c>
      <c r="W8902" s="58">
        <v>0.7368427076803753</v>
      </c>
      <c r="X8902" s="58">
        <v>0.74203198234174694</v>
      </c>
      <c r="Y8902" s="58">
        <v>0.81606147428459908</v>
      </c>
      <c r="Z8902" s="58">
        <v>0.93672608981781491</v>
      </c>
    </row>
    <row r="8903" spans="19:26" x14ac:dyDescent="0.2">
      <c r="S8903" s="58">
        <v>3.8776385157572801</v>
      </c>
      <c r="T8903" s="58">
        <v>6.2486916856170565</v>
      </c>
      <c r="U8903" s="58">
        <v>3.4494748173682352</v>
      </c>
      <c r="V8903" s="58">
        <v>5.4780492220493455</v>
      </c>
      <c r="W8903" s="58">
        <v>0.76144140620792156</v>
      </c>
      <c r="X8903" s="58">
        <v>0.51883532121422016</v>
      </c>
      <c r="Y8903" s="58">
        <v>0.82991609962612978</v>
      </c>
      <c r="Z8903" s="58">
        <v>0.92309392529224998</v>
      </c>
    </row>
    <row r="8904" spans="19:26" x14ac:dyDescent="0.2">
      <c r="S8904" s="58">
        <v>4.1392135277010347</v>
      </c>
      <c r="T8904" s="58">
        <v>7.2417272766643812</v>
      </c>
      <c r="U8904" s="58">
        <v>4.7418819974560495</v>
      </c>
      <c r="V8904" s="58">
        <v>7.3501690045573653</v>
      </c>
      <c r="W8904" s="58">
        <v>0.7883235552420832</v>
      </c>
      <c r="X8904" s="58">
        <v>0.69214510829849818</v>
      </c>
      <c r="Y8904" s="58">
        <v>0.8122181121723312</v>
      </c>
      <c r="Z8904" s="58">
        <v>0.92721840644424613</v>
      </c>
    </row>
    <row r="8905" spans="19:26" x14ac:dyDescent="0.2">
      <c r="S8905" s="58">
        <v>4.9562646294342532</v>
      </c>
      <c r="T8905" s="58">
        <v>9.6282407404423225</v>
      </c>
      <c r="U8905" s="58">
        <v>4.0468328976873673</v>
      </c>
      <c r="V8905" s="58">
        <v>7.4338141664946784</v>
      </c>
      <c r="W8905" s="58">
        <v>0.69920559963334017</v>
      </c>
      <c r="X8905" s="58">
        <v>0.69399241603704742</v>
      </c>
      <c r="Y8905" s="58">
        <v>0.79276216413183997</v>
      </c>
      <c r="Z8905" s="58">
        <v>0.92385151505106788</v>
      </c>
    </row>
    <row r="8906" spans="19:26" x14ac:dyDescent="0.2">
      <c r="S8906" s="58">
        <v>4.4056037516083402</v>
      </c>
      <c r="T8906" s="58">
        <v>8.0937339397325623</v>
      </c>
      <c r="U8906" s="58">
        <v>4.2765697284731115</v>
      </c>
      <c r="V8906" s="58">
        <v>8.7493851726760159</v>
      </c>
      <c r="W8906" s="58">
        <v>0.74921692551993013</v>
      </c>
      <c r="X8906" s="58">
        <v>0.61006038546730645</v>
      </c>
      <c r="Y8906" s="58">
        <v>0.78951771790552594</v>
      </c>
      <c r="Z8906" s="58">
        <v>0.91479406777080674</v>
      </c>
    </row>
    <row r="8907" spans="19:26" x14ac:dyDescent="0.2">
      <c r="S8907" s="58">
        <v>4.1375437420070833</v>
      </c>
      <c r="T8907" s="58">
        <v>7.3027913371762558</v>
      </c>
      <c r="U8907" s="58">
        <v>4.0035882800006437</v>
      </c>
      <c r="V8907" s="58">
        <v>6.6088018146606302</v>
      </c>
      <c r="W8907" s="58">
        <v>0.75606950453873412</v>
      </c>
      <c r="X8907" s="58">
        <v>0.6074123569183143</v>
      </c>
      <c r="Y8907" s="58">
        <v>0.77915841241213257</v>
      </c>
      <c r="Z8907" s="58">
        <v>0.91617571374867346</v>
      </c>
    </row>
    <row r="8908" spans="19:26" x14ac:dyDescent="0.2">
      <c r="S8908" s="58">
        <v>4.6741741704604385</v>
      </c>
      <c r="T8908" s="58">
        <v>9.3121030624293795</v>
      </c>
      <c r="U8908" s="58">
        <v>5.1837841620405065</v>
      </c>
      <c r="V8908" s="58">
        <v>10.819486600660831</v>
      </c>
      <c r="W8908" s="58">
        <v>0.81950016768226042</v>
      </c>
      <c r="X8908" s="58">
        <v>0.68602323866961246</v>
      </c>
      <c r="Y8908" s="58">
        <v>0.82434119426548524</v>
      </c>
      <c r="Z8908" s="58">
        <v>0.91203267506880736</v>
      </c>
    </row>
    <row r="8909" spans="19:26" x14ac:dyDescent="0.2">
      <c r="S8909" s="58">
        <v>6.7679954832325873</v>
      </c>
      <c r="T8909" s="58">
        <v>26.460576707146334</v>
      </c>
      <c r="U8909" s="58">
        <v>7.0861799069186056</v>
      </c>
      <c r="V8909" s="58">
        <v>25.823997011138871</v>
      </c>
      <c r="W8909" s="58">
        <v>0.78443327158385956</v>
      </c>
      <c r="X8909" s="58">
        <v>0.5950815498857549</v>
      </c>
      <c r="Y8909" s="58">
        <v>0.80025197252078417</v>
      </c>
      <c r="Z8909" s="58">
        <v>0.88184014617147621</v>
      </c>
    </row>
    <row r="8910" spans="19:26" x14ac:dyDescent="0.2">
      <c r="S8910" s="58">
        <v>4.913004388180215</v>
      </c>
      <c r="T8910" s="58">
        <v>9.2040584648548265</v>
      </c>
      <c r="U8910" s="58">
        <v>4.7475317956431233</v>
      </c>
      <c r="V8910" s="58">
        <v>9.8020946237092854</v>
      </c>
      <c r="W8910" s="58">
        <v>0.72654022758609538</v>
      </c>
      <c r="X8910" s="58">
        <v>0.52614408984590666</v>
      </c>
      <c r="Y8910" s="58">
        <v>0.84113867575885459</v>
      </c>
      <c r="Z8910" s="58">
        <v>0.91280305881143708</v>
      </c>
    </row>
    <row r="8911" spans="19:26" x14ac:dyDescent="0.2">
      <c r="S8911" s="58">
        <v>3.2684672006996629</v>
      </c>
      <c r="T8911" s="58">
        <v>4.8503407327469468</v>
      </c>
      <c r="U8911" s="58">
        <v>3.4493826029224763</v>
      </c>
      <c r="V8911" s="58">
        <v>6.6796462390518281</v>
      </c>
      <c r="W8911" s="58">
        <v>0.81427001924360098</v>
      </c>
      <c r="X8911" s="58">
        <v>0.52296076768998989</v>
      </c>
      <c r="Y8911" s="58">
        <v>0.82520973382780749</v>
      </c>
      <c r="Z8911" s="58">
        <v>0.92830600640225069</v>
      </c>
    </row>
    <row r="8912" spans="19:26" x14ac:dyDescent="0.2">
      <c r="S8912" s="58">
        <v>4.3362274368574782</v>
      </c>
      <c r="T8912" s="58">
        <v>7.6752893694958564</v>
      </c>
      <c r="U8912" s="58">
        <v>4.8361275638748218</v>
      </c>
      <c r="V8912" s="58">
        <v>8.7418793555387033</v>
      </c>
      <c r="W8912" s="58">
        <v>0.74696669141975902</v>
      </c>
      <c r="X8912" s="58">
        <v>0.64903729771174834</v>
      </c>
      <c r="Y8912" s="58">
        <v>0.80890557605914382</v>
      </c>
      <c r="Z8912" s="58">
        <v>0.92591648708920027</v>
      </c>
    </row>
    <row r="8913" spans="19:26" x14ac:dyDescent="0.2">
      <c r="S8913" s="58">
        <v>3.3389586224283145</v>
      </c>
      <c r="T8913" s="58">
        <v>5.0369377797250507</v>
      </c>
      <c r="U8913" s="58">
        <v>2.9248405620367408</v>
      </c>
      <c r="V8913" s="58">
        <v>3.4742249939605947</v>
      </c>
      <c r="W8913" s="58">
        <v>0.76291271228004587</v>
      </c>
      <c r="X8913" s="58">
        <v>0.65799707258395046</v>
      </c>
      <c r="Y8913" s="58">
        <v>0.78190336648043635</v>
      </c>
      <c r="Z8913" s="58">
        <v>0.94383695921298216</v>
      </c>
    </row>
    <row r="8914" spans="19:26" x14ac:dyDescent="0.2">
      <c r="S8914" s="58">
        <v>4.8808820052012365</v>
      </c>
      <c r="T8914" s="58">
        <v>9.5783987193690994</v>
      </c>
      <c r="U8914" s="58">
        <v>4.787556341413624</v>
      </c>
      <c r="V8914" s="58">
        <v>10.091220839547992</v>
      </c>
      <c r="W8914" s="58">
        <v>0.79105854734171421</v>
      </c>
      <c r="X8914" s="58">
        <v>0.79551881725368001</v>
      </c>
      <c r="Y8914" s="58">
        <v>0.85499701200643963</v>
      </c>
      <c r="Z8914" s="58">
        <v>0.92930600731083468</v>
      </c>
    </row>
    <row r="8915" spans="19:26" x14ac:dyDescent="0.2">
      <c r="S8915" s="58">
        <v>4.4771009988167219</v>
      </c>
      <c r="T8915" s="58">
        <v>8.0014359267387594</v>
      </c>
      <c r="U8915" s="58">
        <v>4.5644394823045147</v>
      </c>
      <c r="V8915" s="58">
        <v>7.9259256160684295</v>
      </c>
      <c r="W8915" s="58">
        <v>0.73387251085819161</v>
      </c>
      <c r="X8915" s="58">
        <v>0.63377284063150696</v>
      </c>
      <c r="Y8915" s="58">
        <v>0.81497252074644</v>
      </c>
      <c r="Z8915" s="58">
        <v>0.92571412744080361</v>
      </c>
    </row>
    <row r="8916" spans="19:26" x14ac:dyDescent="0.2">
      <c r="S8916" s="58">
        <v>4.4812122228844169</v>
      </c>
      <c r="T8916" s="58">
        <v>7.7814687306320902</v>
      </c>
      <c r="U8916" s="58">
        <v>3.8768186417139709</v>
      </c>
      <c r="V8916" s="58">
        <v>7.4897818527467148</v>
      </c>
      <c r="W8916" s="58">
        <v>0.7071245292878906</v>
      </c>
      <c r="X8916" s="58">
        <v>0.68759647855705008</v>
      </c>
      <c r="Y8916" s="58">
        <v>0.81848743470365981</v>
      </c>
      <c r="Z8916" s="58">
        <v>0.94106121253891084</v>
      </c>
    </row>
    <row r="8917" spans="19:26" x14ac:dyDescent="0.2">
      <c r="S8917" s="58">
        <v>6.5616285658490261</v>
      </c>
      <c r="T8917" s="58">
        <v>24.096052859713719</v>
      </c>
      <c r="U8917" s="58">
        <v>6.9521463892391875</v>
      </c>
      <c r="V8917" s="58">
        <v>23.711038092006476</v>
      </c>
      <c r="W8917" s="58">
        <v>0.80042329028024795</v>
      </c>
      <c r="X8917" s="58">
        <v>0.7119242638961738</v>
      </c>
      <c r="Y8917" s="58">
        <v>0.80437498761780812</v>
      </c>
      <c r="Z8917" s="58">
        <v>0.88608216016349983</v>
      </c>
    </row>
    <row r="8918" spans="19:26" x14ac:dyDescent="0.2">
      <c r="S8918" s="58">
        <v>5.5943361279134871</v>
      </c>
      <c r="T8918" s="58">
        <v>14.611403359174448</v>
      </c>
      <c r="U8918" s="58">
        <v>5.5728015630493983</v>
      </c>
      <c r="V8918" s="58">
        <v>12.558370239413577</v>
      </c>
      <c r="W8918" s="58">
        <v>0.86111254221485589</v>
      </c>
      <c r="X8918" s="58">
        <v>0.65982282202520171</v>
      </c>
      <c r="Y8918" s="58">
        <v>0.84054339836016867</v>
      </c>
      <c r="Z8918" s="58">
        <v>0.89400405487635914</v>
      </c>
    </row>
    <row r="8919" spans="19:26" x14ac:dyDescent="0.2">
      <c r="S8919" s="58">
        <v>3.3802182330896353</v>
      </c>
      <c r="T8919" s="58">
        <v>5.2390324117414755</v>
      </c>
      <c r="U8919" s="58">
        <v>3.2972854749684575</v>
      </c>
      <c r="V8919" s="58">
        <v>3.8552046199522705</v>
      </c>
      <c r="W8919" s="58">
        <v>0.80733743042727357</v>
      </c>
      <c r="X8919" s="58">
        <v>0.68136713516860881</v>
      </c>
      <c r="Y8919" s="58">
        <v>0.78118451458589611</v>
      </c>
      <c r="Z8919" s="58">
        <v>0.93474011225956277</v>
      </c>
    </row>
    <row r="8920" spans="19:26" x14ac:dyDescent="0.2">
      <c r="S8920" s="58">
        <v>4.7384723791370131</v>
      </c>
      <c r="T8920" s="58">
        <v>8.2555871019187386</v>
      </c>
      <c r="U8920" s="58">
        <v>4.3084510333231645</v>
      </c>
      <c r="V8920" s="58">
        <v>7.6914157128191807</v>
      </c>
      <c r="W8920" s="58">
        <v>0.71527907175059335</v>
      </c>
      <c r="X8920" s="58">
        <v>0.6339142784362064</v>
      </c>
      <c r="Y8920" s="58">
        <v>0.87035833010529484</v>
      </c>
      <c r="Z8920" s="58">
        <v>0.94024442941608133</v>
      </c>
    </row>
    <row r="8921" spans="19:26" x14ac:dyDescent="0.2">
      <c r="S8921" s="58">
        <v>6.2212413305613294</v>
      </c>
      <c r="T8921" s="58">
        <v>16.143172774140304</v>
      </c>
      <c r="U8921" s="58">
        <v>6.0403256182053342</v>
      </c>
      <c r="V8921" s="58">
        <v>14.459868711717052</v>
      </c>
      <c r="W8921" s="58">
        <v>0.76574552286546793</v>
      </c>
      <c r="X8921" s="58">
        <v>0.74161116574549313</v>
      </c>
      <c r="Y8921" s="58">
        <v>0.85826656190485973</v>
      </c>
      <c r="Z8921" s="58">
        <v>0.90492923441955297</v>
      </c>
    </row>
    <row r="8922" spans="19:26" x14ac:dyDescent="0.2">
      <c r="S8922" s="58">
        <v>4.641817961586538</v>
      </c>
      <c r="T8922" s="58">
        <v>8.4519458619376309</v>
      </c>
      <c r="U8922" s="58">
        <v>5.0464205989046844</v>
      </c>
      <c r="V8922" s="58">
        <v>10.327574958300495</v>
      </c>
      <c r="W8922" s="58">
        <v>0.74574899621487756</v>
      </c>
      <c r="X8922" s="58">
        <v>0.67496770130976491</v>
      </c>
      <c r="Y8922" s="58">
        <v>0.83851076291740545</v>
      </c>
      <c r="Z8922" s="58">
        <v>0.92983590354812418</v>
      </c>
    </row>
    <row r="8923" spans="19:26" x14ac:dyDescent="0.2">
      <c r="S8923" s="58">
        <v>4.9835933798653516</v>
      </c>
      <c r="T8923" s="58">
        <v>9.3895957525383871</v>
      </c>
      <c r="U8923" s="58">
        <v>4.6970224941098007</v>
      </c>
      <c r="V8923" s="58">
        <v>8.5685136705860323</v>
      </c>
      <c r="W8923" s="58">
        <v>0.71571739532416589</v>
      </c>
      <c r="X8923" s="58">
        <v>0.67839809585875477</v>
      </c>
      <c r="Y8923" s="58">
        <v>0.83657573348382064</v>
      </c>
      <c r="Z8923" s="58">
        <v>0.92980012837558068</v>
      </c>
    </row>
    <row r="8924" spans="19:26" x14ac:dyDescent="0.2">
      <c r="S8924" s="58">
        <v>4.628505102770224</v>
      </c>
      <c r="T8924" s="58">
        <v>8.3205163946942662</v>
      </c>
      <c r="U8924" s="58">
        <v>3.8927181130514028</v>
      </c>
      <c r="V8924" s="58">
        <v>6.9108749280911477</v>
      </c>
      <c r="W8924" s="58">
        <v>0.69175639132651745</v>
      </c>
      <c r="X8924" s="58">
        <v>0.62223801174833127</v>
      </c>
      <c r="Y8924" s="58">
        <v>0.79605417500314457</v>
      </c>
      <c r="Z8924" s="58">
        <v>0.9268378245188339</v>
      </c>
    </row>
    <row r="8925" spans="19:26" x14ac:dyDescent="0.2">
      <c r="S8925" s="58">
        <v>3.9934767221728849</v>
      </c>
      <c r="T8925" s="58">
        <v>6.7245469205138271</v>
      </c>
      <c r="U8925" s="58">
        <v>3.8214609508108919</v>
      </c>
      <c r="V8925" s="58">
        <v>5.9774578310623925</v>
      </c>
      <c r="W8925" s="58">
        <v>0.83332142277083365</v>
      </c>
      <c r="X8925" s="58">
        <v>0.54542212335720319</v>
      </c>
      <c r="Y8925" s="58">
        <v>0.85763118244673264</v>
      </c>
      <c r="Z8925" s="58">
        <v>0.91720144229905376</v>
      </c>
    </row>
    <row r="8926" spans="19:26" x14ac:dyDescent="0.2">
      <c r="S8926" s="58">
        <v>4.3160964682628213</v>
      </c>
      <c r="T8926" s="58">
        <v>7.6921797561263219</v>
      </c>
      <c r="U8926" s="58">
        <v>4.6102321063355234</v>
      </c>
      <c r="V8926" s="58">
        <v>7.0639290312273539</v>
      </c>
      <c r="W8926" s="58">
        <v>0.76025362597678026</v>
      </c>
      <c r="X8926" s="58">
        <v>0.74596914770174538</v>
      </c>
      <c r="Y8926" s="58">
        <v>0.80903197716620145</v>
      </c>
      <c r="Z8926" s="58">
        <v>0.93358315323079111</v>
      </c>
    </row>
    <row r="8927" spans="19:26" x14ac:dyDescent="0.2">
      <c r="S8927" s="58">
        <v>3.5497905561646173</v>
      </c>
      <c r="T8927" s="58">
        <v>5.4678415453319404</v>
      </c>
      <c r="U8927" s="58">
        <v>3.269392074361869</v>
      </c>
      <c r="V8927" s="58">
        <v>4.4439336002090259</v>
      </c>
      <c r="W8927" s="58">
        <v>0.7803837578517494</v>
      </c>
      <c r="X8927" s="58">
        <v>0.56690466277063423</v>
      </c>
      <c r="Y8927" s="58">
        <v>0.82452075864694441</v>
      </c>
      <c r="Z8927" s="58">
        <v>0.93323581484739093</v>
      </c>
    </row>
    <row r="8928" spans="19:26" x14ac:dyDescent="0.2">
      <c r="S8928" s="58">
        <v>5.6211197648823932</v>
      </c>
      <c r="T8928" s="58">
        <v>14.684747570987842</v>
      </c>
      <c r="U8928" s="58">
        <v>5.8225640557450999</v>
      </c>
      <c r="V8928" s="58">
        <v>16.206599052045778</v>
      </c>
      <c r="W8928" s="58">
        <v>0.80363050349585197</v>
      </c>
      <c r="X8928" s="58">
        <v>0.66386467095482826</v>
      </c>
      <c r="Y8928" s="58">
        <v>0.80482201959703414</v>
      </c>
      <c r="Z8928" s="58">
        <v>0.89444442200363483</v>
      </c>
    </row>
    <row r="8929" spans="19:26" x14ac:dyDescent="0.2">
      <c r="S8929" s="58">
        <v>5.137359707952009</v>
      </c>
      <c r="T8929" s="58">
        <v>10.446346803014</v>
      </c>
      <c r="U8929" s="58">
        <v>4.6783140846935298</v>
      </c>
      <c r="V8929" s="58">
        <v>8.2485864339306243</v>
      </c>
      <c r="W8929" s="58">
        <v>0.73373136842334152</v>
      </c>
      <c r="X8929" s="58">
        <v>0.73535599398579299</v>
      </c>
      <c r="Y8929" s="58">
        <v>0.81937560780183827</v>
      </c>
      <c r="Z8929" s="58">
        <v>0.92213564017586813</v>
      </c>
    </row>
    <row r="8930" spans="19:26" x14ac:dyDescent="0.2">
      <c r="S8930" s="58">
        <v>4.3126138018516613</v>
      </c>
      <c r="T8930" s="58">
        <v>8.0829621512394407</v>
      </c>
      <c r="U8930" s="58">
        <v>4.3720003149592914</v>
      </c>
      <c r="V8930" s="58">
        <v>7.1095296819245126</v>
      </c>
      <c r="W8930" s="58">
        <v>0.78601651839026521</v>
      </c>
      <c r="X8930" s="58">
        <v>0.64574728334735143</v>
      </c>
      <c r="Y8930" s="58">
        <v>0.78083953491101621</v>
      </c>
      <c r="Z8930" s="58">
        <v>0.91133972141534159</v>
      </c>
    </row>
    <row r="8931" spans="19:26" x14ac:dyDescent="0.2">
      <c r="S8931" s="58">
        <v>8.0055086227792618</v>
      </c>
      <c r="T8931" s="58">
        <v>30.522711280605638</v>
      </c>
      <c r="U8931" s="58">
        <v>8.9991435730521498</v>
      </c>
      <c r="V8931" s="58">
        <v>30.118691240059945</v>
      </c>
      <c r="W8931" s="58">
        <v>0.71603696835424846</v>
      </c>
      <c r="X8931" s="58">
        <v>0.61166199162800994</v>
      </c>
      <c r="Y8931" s="58">
        <v>0.8614406668864385</v>
      </c>
      <c r="Z8931" s="58">
        <v>0.88697240915885245</v>
      </c>
    </row>
    <row r="8932" spans="19:26" x14ac:dyDescent="0.2">
      <c r="S8932" s="58">
        <v>4.3471345930277012</v>
      </c>
      <c r="T8932" s="58">
        <v>7.7461618017973235</v>
      </c>
      <c r="U8932" s="58">
        <v>4.759215233436322</v>
      </c>
      <c r="V8932" s="58">
        <v>7.7711031454259851</v>
      </c>
      <c r="W8932" s="58">
        <v>0.79552315776686811</v>
      </c>
      <c r="X8932" s="58">
        <v>0.72908189226727493</v>
      </c>
      <c r="Y8932" s="58">
        <v>0.84461198810415217</v>
      </c>
      <c r="Z8932" s="58">
        <v>0.93295783942494503</v>
      </c>
    </row>
    <row r="8933" spans="19:26" x14ac:dyDescent="0.2">
      <c r="S8933" s="58">
        <v>7.6342591870782872</v>
      </c>
      <c r="T8933" s="58">
        <v>40.183808155287672</v>
      </c>
      <c r="U8933" s="58">
        <v>7.3946011750751168</v>
      </c>
      <c r="V8933" s="58">
        <v>41.801505555505166</v>
      </c>
      <c r="W8933" s="58">
        <v>0.76964376426860459</v>
      </c>
      <c r="X8933" s="58">
        <v>0.73514627777606156</v>
      </c>
      <c r="Y8933" s="58">
        <v>0.81716607015784082</v>
      </c>
      <c r="Z8933" s="58">
        <v>0.88130815021226705</v>
      </c>
    </row>
    <row r="8934" spans="19:26" x14ac:dyDescent="0.2">
      <c r="S8934" s="58">
        <v>5.8093550679477843</v>
      </c>
      <c r="T8934" s="58">
        <v>13.200498979120969</v>
      </c>
      <c r="U8934" s="58">
        <v>5.5417746313332801</v>
      </c>
      <c r="V8934" s="58">
        <v>12.294439586440284</v>
      </c>
      <c r="W8934" s="58">
        <v>0.74500224471857768</v>
      </c>
      <c r="X8934" s="58">
        <v>0.54346005992704971</v>
      </c>
      <c r="Y8934" s="58">
        <v>0.85467671820319369</v>
      </c>
      <c r="Z8934" s="58">
        <v>0.90038163696256424</v>
      </c>
    </row>
    <row r="8935" spans="19:26" x14ac:dyDescent="0.2">
      <c r="S8935" s="58">
        <v>5.4568833590997503</v>
      </c>
      <c r="T8935" s="58">
        <v>11.263828644607413</v>
      </c>
      <c r="U8935" s="58">
        <v>5.7809841918572848</v>
      </c>
      <c r="V8935" s="58">
        <v>13.729395373028783</v>
      </c>
      <c r="W8935" s="58">
        <v>0.75532737777139936</v>
      </c>
      <c r="X8935" s="58">
        <v>0.70079742649995702</v>
      </c>
      <c r="Y8935" s="58">
        <v>0.87885699196667033</v>
      </c>
      <c r="Z8935" s="58">
        <v>0.92195794724764824</v>
      </c>
    </row>
    <row r="8936" spans="19:26" x14ac:dyDescent="0.2">
      <c r="S8936" s="58">
        <v>5.4546614615617823</v>
      </c>
      <c r="T8936" s="58">
        <v>12.410727166935986</v>
      </c>
      <c r="U8936" s="58">
        <v>5.5210790038950215</v>
      </c>
      <c r="V8936" s="58">
        <v>11.500418741200111</v>
      </c>
      <c r="W8936" s="58">
        <v>0.8256247039205219</v>
      </c>
      <c r="X8936" s="58">
        <v>0.71839482908054064</v>
      </c>
      <c r="Y8936" s="58">
        <v>0.87286961038560684</v>
      </c>
      <c r="Z8936" s="58">
        <v>0.90869347219337271</v>
      </c>
    </row>
    <row r="8937" spans="19:26" x14ac:dyDescent="0.2">
      <c r="S8937" s="58">
        <v>4.1059112717534534</v>
      </c>
      <c r="T8937" s="58">
        <v>7.2050843087564829</v>
      </c>
      <c r="U8937" s="58">
        <v>3.7507441669724311</v>
      </c>
      <c r="V8937" s="58">
        <v>5.8920124539295058</v>
      </c>
      <c r="W8937" s="58">
        <v>0.80468866089671764</v>
      </c>
      <c r="X8937" s="58">
        <v>0.71770943322314917</v>
      </c>
      <c r="Y8937" s="58">
        <v>0.8131607299665492</v>
      </c>
      <c r="Z8937" s="58">
        <v>0.92760924215767704</v>
      </c>
    </row>
    <row r="8938" spans="19:26" x14ac:dyDescent="0.2">
      <c r="S8938" s="58">
        <v>5.2312109137044285</v>
      </c>
      <c r="T8938" s="58">
        <v>11.339548191225111</v>
      </c>
      <c r="U8938" s="58">
        <v>4.9600152846881818</v>
      </c>
      <c r="V8938" s="58">
        <v>10.607799615641696</v>
      </c>
      <c r="W8938" s="58">
        <v>0.73062859823280191</v>
      </c>
      <c r="X8938" s="58">
        <v>0.65206748725912578</v>
      </c>
      <c r="Y8938" s="58">
        <v>0.78997482504510907</v>
      </c>
      <c r="Z8938" s="58">
        <v>0.90696700364361771</v>
      </c>
    </row>
    <row r="8939" spans="19:26" x14ac:dyDescent="0.2">
      <c r="S8939" s="58">
        <v>4.9932623257708348</v>
      </c>
      <c r="T8939" s="58">
        <v>9.7896796020866645</v>
      </c>
      <c r="U8939" s="58">
        <v>4.5730899858356135</v>
      </c>
      <c r="V8939" s="58">
        <v>7.1470621693445677</v>
      </c>
      <c r="W8939" s="58">
        <v>0.75776628313137839</v>
      </c>
      <c r="X8939" s="58">
        <v>0.69220366876083417</v>
      </c>
      <c r="Y8939" s="58">
        <v>0.84617535189478887</v>
      </c>
      <c r="Z8939" s="58">
        <v>0.92253402848151633</v>
      </c>
    </row>
    <row r="8940" spans="19:26" x14ac:dyDescent="0.2">
      <c r="S8940" s="58">
        <v>9.1361308450894985</v>
      </c>
      <c r="T8940" s="58">
        <v>74.609693107782789</v>
      </c>
      <c r="U8940" s="58">
        <v>9.2599874576335619</v>
      </c>
      <c r="V8940" s="58">
        <v>79.226406280631778</v>
      </c>
      <c r="W8940" s="58">
        <v>0.68583291485307374</v>
      </c>
      <c r="X8940" s="58">
        <v>0.72715550187786415</v>
      </c>
      <c r="Y8940" s="58">
        <v>0.80396259453024821</v>
      </c>
      <c r="Z8940" s="58">
        <v>0.87742683972964886</v>
      </c>
    </row>
    <row r="8941" spans="19:26" x14ac:dyDescent="0.2">
      <c r="S8941" s="58">
        <v>4.098216273388017</v>
      </c>
      <c r="T8941" s="58">
        <v>6.9413692523852779</v>
      </c>
      <c r="U8941" s="58">
        <v>4.2472975056458449</v>
      </c>
      <c r="V8941" s="58">
        <v>8.4784073106514022</v>
      </c>
      <c r="W8941" s="58">
        <v>0.7864288873007812</v>
      </c>
      <c r="X8941" s="58">
        <v>0.75687142441200628</v>
      </c>
      <c r="Y8941" s="58">
        <v>0.83931328885119216</v>
      </c>
      <c r="Z8941" s="58">
        <v>0.94424481009650729</v>
      </c>
    </row>
    <row r="8942" spans="19:26" x14ac:dyDescent="0.2">
      <c r="S8942" s="58">
        <v>5.4010201990404463</v>
      </c>
      <c r="T8942" s="58">
        <v>12.099439021192097</v>
      </c>
      <c r="U8942" s="58">
        <v>5.9433490109596692</v>
      </c>
      <c r="V8942" s="58">
        <v>14.774962370676256</v>
      </c>
      <c r="W8942" s="58">
        <v>0.74549402581373325</v>
      </c>
      <c r="X8942" s="58">
        <v>0.75585711027902802</v>
      </c>
      <c r="Y8942" s="58">
        <v>0.80715856164009159</v>
      </c>
      <c r="Z8942" s="58">
        <v>0.91249944442328379</v>
      </c>
    </row>
    <row r="8943" spans="19:26" x14ac:dyDescent="0.2">
      <c r="S8943" s="58">
        <v>4.8720845529321526</v>
      </c>
      <c r="T8943" s="58">
        <v>9.4959819188786891</v>
      </c>
      <c r="U8943" s="58">
        <v>3.9447685846550997</v>
      </c>
      <c r="V8943" s="58">
        <v>7.0921149408692239</v>
      </c>
      <c r="W8943" s="58">
        <v>0.78834989031180402</v>
      </c>
      <c r="X8943" s="58">
        <v>0.69997744382295779</v>
      </c>
      <c r="Y8943" s="58">
        <v>0.85704939350070442</v>
      </c>
      <c r="Z8943" s="58">
        <v>0.9218766625684931</v>
      </c>
    </row>
    <row r="8944" spans="19:26" x14ac:dyDescent="0.2">
      <c r="S8944" s="58">
        <v>4.2363989373179312</v>
      </c>
      <c r="T8944" s="58">
        <v>7.196672601477057</v>
      </c>
      <c r="U8944" s="58">
        <v>4.3183114499041091</v>
      </c>
      <c r="V8944" s="58">
        <v>5.6980932746132007</v>
      </c>
      <c r="W8944" s="58">
        <v>0.71509535325290841</v>
      </c>
      <c r="X8944" s="58">
        <v>0.75207214750559559</v>
      </c>
      <c r="Y8944" s="58">
        <v>0.80341709630426683</v>
      </c>
      <c r="Z8944" s="58">
        <v>0.94853046027158516</v>
      </c>
    </row>
    <row r="8945" spans="19:26" x14ac:dyDescent="0.2">
      <c r="S8945" s="58">
        <v>4.4735503611618386</v>
      </c>
      <c r="T8945" s="58">
        <v>8.8709577062169469</v>
      </c>
      <c r="U8945" s="58">
        <v>3.9662615097865941</v>
      </c>
      <c r="V8945" s="58">
        <v>7.4877261657003409</v>
      </c>
      <c r="W8945" s="58">
        <v>0.85205506791351904</v>
      </c>
      <c r="X8945" s="58">
        <v>0.61909327524740188</v>
      </c>
      <c r="Y8945" s="58">
        <v>0.80829340478163803</v>
      </c>
      <c r="Z8945" s="58">
        <v>0.90340581175549861</v>
      </c>
    </row>
    <row r="8946" spans="19:26" x14ac:dyDescent="0.2">
      <c r="S8946" s="58">
        <v>6.0923559597224672</v>
      </c>
      <c r="T8946" s="58">
        <v>14.515024597800453</v>
      </c>
      <c r="U8946" s="58">
        <v>5.8749453778121588</v>
      </c>
      <c r="V8946" s="58">
        <v>15.903231684555593</v>
      </c>
      <c r="W8946" s="58">
        <v>0.69994330751484835</v>
      </c>
      <c r="X8946" s="58">
        <v>0.75900470280730992</v>
      </c>
      <c r="Y8946" s="58">
        <v>0.81858726888619593</v>
      </c>
      <c r="Z8946" s="58">
        <v>0.91389455654505125</v>
      </c>
    </row>
    <row r="8947" spans="19:26" x14ac:dyDescent="0.2">
      <c r="S8947" s="58">
        <v>5.2766095657274548</v>
      </c>
      <c r="T8947" s="58">
        <v>11.911885257319813</v>
      </c>
      <c r="U8947" s="58">
        <v>4.6261779924706365</v>
      </c>
      <c r="V8947" s="58">
        <v>8.0739306647993772</v>
      </c>
      <c r="W8947" s="58">
        <v>0.78220072216922487</v>
      </c>
      <c r="X8947" s="58">
        <v>0.64325995095139377</v>
      </c>
      <c r="Y8947" s="58">
        <v>0.81399448056990786</v>
      </c>
      <c r="Z8947" s="58">
        <v>0.90219720889032973</v>
      </c>
    </row>
    <row r="8948" spans="19:26" x14ac:dyDescent="0.2">
      <c r="S8948" s="58">
        <v>3.9080227162269319</v>
      </c>
      <c r="T8948" s="58">
        <v>6.5878550876426241</v>
      </c>
      <c r="U8948" s="58">
        <v>4.2185277455831871</v>
      </c>
      <c r="V8948" s="58">
        <v>7.0349104317185702</v>
      </c>
      <c r="W8948" s="58">
        <v>0.83538735333809677</v>
      </c>
      <c r="X8948" s="58">
        <v>0.60284026176479255</v>
      </c>
      <c r="Y8948" s="58">
        <v>0.83381820826639841</v>
      </c>
      <c r="Z8948" s="58">
        <v>0.9203232535024195</v>
      </c>
    </row>
    <row r="8949" spans="19:26" x14ac:dyDescent="0.2">
      <c r="S8949" s="58">
        <v>5.5983757640148815</v>
      </c>
      <c r="T8949" s="58">
        <v>15.551945497041112</v>
      </c>
      <c r="U8949" s="58">
        <v>5.4686805744690252</v>
      </c>
      <c r="V8949" s="58">
        <v>12.747800668322109</v>
      </c>
      <c r="W8949" s="58">
        <v>0.7928356526335536</v>
      </c>
      <c r="X8949" s="58">
        <v>0.65996188379028142</v>
      </c>
      <c r="Y8949" s="58">
        <v>0.76924007880908529</v>
      </c>
      <c r="Z8949" s="58">
        <v>0.89011548163342147</v>
      </c>
    </row>
    <row r="8950" spans="19:26" x14ac:dyDescent="0.2">
      <c r="S8950" s="58">
        <v>4.7359854839247779</v>
      </c>
      <c r="T8950" s="58">
        <v>9.3611646247556326</v>
      </c>
      <c r="U8950" s="58">
        <v>4.5676265592584606</v>
      </c>
      <c r="V8950" s="58">
        <v>8.5263936840532235</v>
      </c>
      <c r="W8950" s="58">
        <v>0.80285800926540596</v>
      </c>
      <c r="X8950" s="58">
        <v>0.68368664959136316</v>
      </c>
      <c r="Y8950" s="58">
        <v>0.83072502306272689</v>
      </c>
      <c r="Z8950" s="58">
        <v>0.9146562861171571</v>
      </c>
    </row>
    <row r="8951" spans="19:26" x14ac:dyDescent="0.2">
      <c r="S8951" s="58">
        <v>4.4793371888494953</v>
      </c>
      <c r="T8951" s="58">
        <v>7.9757919643438751</v>
      </c>
      <c r="U8951" s="58">
        <v>4.4619841924047181</v>
      </c>
      <c r="V8951" s="58">
        <v>7.7171026956133648</v>
      </c>
      <c r="W8951" s="58">
        <v>0.75565359256850906</v>
      </c>
      <c r="X8951" s="58">
        <v>0.68580790754907617</v>
      </c>
      <c r="Y8951" s="58">
        <v>0.83886624999344284</v>
      </c>
      <c r="Z8951" s="58">
        <v>0.93272791735034033</v>
      </c>
    </row>
    <row r="8952" spans="19:26" x14ac:dyDescent="0.2">
      <c r="S8952" s="58">
        <v>4.1966373120959286</v>
      </c>
      <c r="T8952" s="58">
        <v>7.2975808880689321</v>
      </c>
      <c r="U8952" s="58">
        <v>3.7945248950593142</v>
      </c>
      <c r="V8952" s="58">
        <v>7.2408507004170799</v>
      </c>
      <c r="W8952" s="58">
        <v>0.75379151751210138</v>
      </c>
      <c r="X8952" s="58">
        <v>0.62338258908170863</v>
      </c>
      <c r="Y8952" s="58">
        <v>0.80438104349382056</v>
      </c>
      <c r="Z8952" s="58">
        <v>0.92365639920690867</v>
      </c>
    </row>
    <row r="8953" spans="19:26" x14ac:dyDescent="0.2">
      <c r="S8953" s="58">
        <v>4.7412850115496399</v>
      </c>
      <c r="T8953" s="58">
        <v>9.1370572778653223</v>
      </c>
      <c r="U8953" s="58">
        <v>4.6741444836492292</v>
      </c>
      <c r="V8953" s="58">
        <v>7.7575600123156478</v>
      </c>
      <c r="W8953" s="58">
        <v>0.77989343941003586</v>
      </c>
      <c r="X8953" s="58">
        <v>0.7076872578112231</v>
      </c>
      <c r="Y8953" s="58">
        <v>0.83511000480308284</v>
      </c>
      <c r="Z8953" s="58">
        <v>0.92195566034617316</v>
      </c>
    </row>
    <row r="8954" spans="19:26" x14ac:dyDescent="0.2">
      <c r="S8954" s="58">
        <v>2.8048426870740366</v>
      </c>
      <c r="T8954" s="58">
        <v>3.9179909113338258</v>
      </c>
      <c r="U8954" s="58">
        <v>3.1040006402305078</v>
      </c>
      <c r="V8954" s="58">
        <v>3.5044434806597802</v>
      </c>
      <c r="W8954" s="58">
        <v>0.85838065763490434</v>
      </c>
      <c r="X8954" s="58">
        <v>0.57985177949873479</v>
      </c>
      <c r="Y8954" s="58">
        <v>0.79329532864927299</v>
      </c>
      <c r="Z8954" s="58">
        <v>0.93520935009725703</v>
      </c>
    </row>
    <row r="8955" spans="19:26" x14ac:dyDescent="0.2">
      <c r="S8955" s="58">
        <v>3.1321709455756408</v>
      </c>
      <c r="T8955" s="58">
        <v>4.5950434218907814</v>
      </c>
      <c r="U8955" s="58">
        <v>3.5853525356067584</v>
      </c>
      <c r="V8955" s="58">
        <v>4.8822772558257581</v>
      </c>
      <c r="W8955" s="58">
        <v>0.80482322966656261</v>
      </c>
      <c r="X8955" s="58">
        <v>0.55767961287506518</v>
      </c>
      <c r="Y8955" s="58">
        <v>0.7908987736391172</v>
      </c>
      <c r="Z8955" s="58">
        <v>0.93004581063106739</v>
      </c>
    </row>
    <row r="8956" spans="19:26" x14ac:dyDescent="0.2">
      <c r="S8956" s="58">
        <v>4.5350685395287265</v>
      </c>
      <c r="T8956" s="58">
        <v>8.1194881561183738</v>
      </c>
      <c r="U8956" s="58">
        <v>4.5280823521490046</v>
      </c>
      <c r="V8956" s="58">
        <v>8.8669190853715438</v>
      </c>
      <c r="W8956" s="58">
        <v>0.74021539964516869</v>
      </c>
      <c r="X8956" s="58">
        <v>0.6899288427290321</v>
      </c>
      <c r="Y8956" s="58">
        <v>0.82986699505652683</v>
      </c>
      <c r="Z8956" s="58">
        <v>0.93325664645285533</v>
      </c>
    </row>
    <row r="8957" spans="19:26" x14ac:dyDescent="0.2">
      <c r="S8957" s="58">
        <v>6.7318209092790156</v>
      </c>
      <c r="T8957" s="58">
        <v>20.217004279979193</v>
      </c>
      <c r="U8957" s="58">
        <v>6.7822141967068541</v>
      </c>
      <c r="V8957" s="58">
        <v>23.099895574113855</v>
      </c>
      <c r="W8957" s="58">
        <v>0.7621069620594727</v>
      </c>
      <c r="X8957" s="58">
        <v>0.63437244734675424</v>
      </c>
      <c r="Y8957" s="58">
        <v>0.85501281651615113</v>
      </c>
      <c r="Z8957" s="58">
        <v>0.89272409921078721</v>
      </c>
    </row>
    <row r="8958" spans="19:26" x14ac:dyDescent="0.2">
      <c r="S8958" s="58">
        <v>3.5399198493723989</v>
      </c>
      <c r="T8958" s="58">
        <v>5.3747669146341366</v>
      </c>
      <c r="U8958" s="58">
        <v>3.1272903866769441</v>
      </c>
      <c r="V8958" s="58">
        <v>4.154864086149483</v>
      </c>
      <c r="W8958" s="58">
        <v>0.74657746912811151</v>
      </c>
      <c r="X8958" s="58">
        <v>0.65615582588055654</v>
      </c>
      <c r="Y8958" s="58">
        <v>0.8174299913847245</v>
      </c>
      <c r="Z8958" s="58">
        <v>0.95418755068122874</v>
      </c>
    </row>
    <row r="8959" spans="19:26" x14ac:dyDescent="0.2">
      <c r="S8959" s="58">
        <v>3.0977683784541128</v>
      </c>
      <c r="T8959" s="58">
        <v>4.4561157189712626</v>
      </c>
      <c r="U8959" s="58">
        <v>3.0277535066143981</v>
      </c>
      <c r="V8959" s="58">
        <v>4.6358124616739786</v>
      </c>
      <c r="W8959" s="58">
        <v>0.82281781324455472</v>
      </c>
      <c r="X8959" s="58">
        <v>0.59645466125146929</v>
      </c>
      <c r="Y8959" s="58">
        <v>0.83231397408456476</v>
      </c>
      <c r="Z8959" s="58">
        <v>0.94583770395714761</v>
      </c>
    </row>
    <row r="8960" spans="19:26" x14ac:dyDescent="0.2">
      <c r="S8960" s="58">
        <v>4.0402264109328527</v>
      </c>
      <c r="T8960" s="58">
        <v>7.1175364359418856</v>
      </c>
      <c r="U8960" s="58">
        <v>4.425447330491342</v>
      </c>
      <c r="V8960" s="58">
        <v>7.9273355151878135</v>
      </c>
      <c r="W8960" s="58">
        <v>0.82260181223209194</v>
      </c>
      <c r="X8960" s="58">
        <v>0.54381148635334542</v>
      </c>
      <c r="Y8960" s="58">
        <v>0.80531828706462383</v>
      </c>
      <c r="Z8960" s="58">
        <v>0.90761879291284797</v>
      </c>
    </row>
    <row r="8961" spans="19:26" x14ac:dyDescent="0.2">
      <c r="S8961" s="58">
        <v>5.1251824689896761</v>
      </c>
      <c r="T8961" s="58">
        <v>10.049878008425736</v>
      </c>
      <c r="U8961" s="58">
        <v>5.2010709925648042</v>
      </c>
      <c r="V8961" s="58">
        <v>10.186710369941689</v>
      </c>
      <c r="W8961" s="58">
        <v>0.7603253167138504</v>
      </c>
      <c r="X8961" s="58">
        <v>0.6937173921878993</v>
      </c>
      <c r="Y8961" s="58">
        <v>0.87127268108325817</v>
      </c>
      <c r="Z8961" s="58">
        <v>0.92532670081447699</v>
      </c>
    </row>
    <row r="8962" spans="19:26" x14ac:dyDescent="0.2">
      <c r="S8962" s="58">
        <v>4.9209858961648569</v>
      </c>
      <c r="T8962" s="58">
        <v>9.7409937460122258</v>
      </c>
      <c r="U8962" s="58">
        <v>4.6275387378760691</v>
      </c>
      <c r="V8962" s="58">
        <v>9.257523328700465</v>
      </c>
      <c r="W8962" s="58">
        <v>0.73309974970803082</v>
      </c>
      <c r="X8962" s="58">
        <v>0.62148056414178243</v>
      </c>
      <c r="Y8962" s="58">
        <v>0.804760072264043</v>
      </c>
      <c r="Z8962" s="58">
        <v>0.91281720173476488</v>
      </c>
    </row>
    <row r="8963" spans="19:26" x14ac:dyDescent="0.2">
      <c r="S8963" s="58">
        <v>3.5585834542384407</v>
      </c>
      <c r="T8963" s="58">
        <v>5.7215947524278574</v>
      </c>
      <c r="U8963" s="58">
        <v>3.4427575943614097</v>
      </c>
      <c r="V8963" s="58">
        <v>5.7327708391975118</v>
      </c>
      <c r="W8963" s="58">
        <v>0.86412036601020437</v>
      </c>
      <c r="X8963" s="58">
        <v>0.60752204832394552</v>
      </c>
      <c r="Y8963" s="58">
        <v>0.8164276115000465</v>
      </c>
      <c r="Z8963" s="58">
        <v>0.92111847451266171</v>
      </c>
    </row>
    <row r="8964" spans="19:26" x14ac:dyDescent="0.2">
      <c r="S8964" s="58">
        <v>5.0731291806468048</v>
      </c>
      <c r="T8964" s="58">
        <v>9.6173741289641193</v>
      </c>
      <c r="U8964" s="58">
        <v>5.9081696378742503</v>
      </c>
      <c r="V8964" s="58">
        <v>12.750699454407169</v>
      </c>
      <c r="W8964" s="58">
        <v>0.7319002518528025</v>
      </c>
      <c r="X8964" s="58">
        <v>0.62946839656408904</v>
      </c>
      <c r="Y8964" s="58">
        <v>0.86285673453237222</v>
      </c>
      <c r="Z8964" s="58">
        <v>0.92478288431052647</v>
      </c>
    </row>
    <row r="8965" spans="19:26" x14ac:dyDescent="0.2">
      <c r="S8965" s="58">
        <v>3.4783017034031416</v>
      </c>
      <c r="T8965" s="58">
        <v>5.3047498447399555</v>
      </c>
      <c r="U8965" s="58">
        <v>3.1861116558240097</v>
      </c>
      <c r="V8965" s="58">
        <v>4.9674231323023417</v>
      </c>
      <c r="W8965" s="58">
        <v>0.82286682583017556</v>
      </c>
      <c r="X8965" s="58">
        <v>0.52679147652832081</v>
      </c>
      <c r="Y8965" s="58">
        <v>0.85302020422335267</v>
      </c>
      <c r="Z8965" s="58">
        <v>0.92801920921147829</v>
      </c>
    </row>
    <row r="8966" spans="19:26" x14ac:dyDescent="0.2">
      <c r="S8966" s="58">
        <v>3.0221400169535899</v>
      </c>
      <c r="T8966" s="58">
        <v>4.4860323118087679</v>
      </c>
      <c r="U8966" s="58">
        <v>2.8447685893408741</v>
      </c>
      <c r="V8966" s="58">
        <v>4.5193477991620528</v>
      </c>
      <c r="W8966" s="58">
        <v>0.88188121081150805</v>
      </c>
      <c r="X8966" s="58">
        <v>0.68173929632071928</v>
      </c>
      <c r="Y8966" s="58">
        <v>0.76719012762344829</v>
      </c>
      <c r="Z8966" s="58">
        <v>0.92879151961834383</v>
      </c>
    </row>
    <row r="8967" spans="19:26" x14ac:dyDescent="0.2">
      <c r="S8967" s="58">
        <v>3.7663989082155815</v>
      </c>
      <c r="T8967" s="58">
        <v>6.0021440589221688</v>
      </c>
      <c r="U8967" s="58">
        <v>3.6802843135852799</v>
      </c>
      <c r="V8967" s="58">
        <v>5.9811510742498193</v>
      </c>
      <c r="W8967" s="58">
        <v>0.7519155429841009</v>
      </c>
      <c r="X8967" s="58">
        <v>0.70170023679490734</v>
      </c>
      <c r="Y8967" s="58">
        <v>0.80927414048619506</v>
      </c>
      <c r="Z8967" s="58">
        <v>0.94793568344207735</v>
      </c>
    </row>
    <row r="8968" spans="19:26" x14ac:dyDescent="0.2">
      <c r="S8968" s="58">
        <v>6.3192114989312254</v>
      </c>
      <c r="T8968" s="58">
        <v>19.667225449530893</v>
      </c>
      <c r="U8968" s="58">
        <v>7.0732402645382662</v>
      </c>
      <c r="V8968" s="58">
        <v>20.376621472097806</v>
      </c>
      <c r="W8968" s="58">
        <v>0.81712439047387275</v>
      </c>
      <c r="X8968" s="58">
        <v>0.64548318930309789</v>
      </c>
      <c r="Y8968" s="58">
        <v>0.83825475842025765</v>
      </c>
      <c r="Z8968" s="58">
        <v>0.88908009708340341</v>
      </c>
    </row>
    <row r="8969" spans="19:26" x14ac:dyDescent="0.2">
      <c r="S8969" s="58">
        <v>5.3418221597030477</v>
      </c>
      <c r="T8969" s="58">
        <v>10.400963699217701</v>
      </c>
      <c r="U8969" s="58">
        <v>5.1976235097438286</v>
      </c>
      <c r="V8969" s="58">
        <v>10.705537334834656</v>
      </c>
      <c r="W8969" s="58">
        <v>0.72642749342890844</v>
      </c>
      <c r="X8969" s="58">
        <v>0.60398182749455354</v>
      </c>
      <c r="Y8969" s="58">
        <v>0.87680357077197391</v>
      </c>
      <c r="Z8969" s="58">
        <v>0.92116723760460761</v>
      </c>
    </row>
    <row r="8970" spans="19:26" x14ac:dyDescent="0.2">
      <c r="S8970" s="58">
        <v>8.6259663022587389</v>
      </c>
      <c r="T8970" s="58">
        <v>47.455595843217431</v>
      </c>
      <c r="U8970" s="58">
        <v>8.1530258193256042</v>
      </c>
      <c r="V8970" s="58">
        <v>43.566390772712737</v>
      </c>
      <c r="W8970" s="58">
        <v>0.67266071609615619</v>
      </c>
      <c r="X8970" s="58">
        <v>0.75943713439183247</v>
      </c>
      <c r="Y8970" s="58">
        <v>0.79668730889757688</v>
      </c>
      <c r="Z8970" s="58">
        <v>0.8832239920292565</v>
      </c>
    </row>
    <row r="8971" spans="19:26" x14ac:dyDescent="0.2">
      <c r="S8971" s="58">
        <v>6.0114062853309838</v>
      </c>
      <c r="T8971" s="58">
        <v>13.935798394410837</v>
      </c>
      <c r="U8971" s="58">
        <v>5.8024785065700915</v>
      </c>
      <c r="V8971" s="58">
        <v>12.963785151701256</v>
      </c>
      <c r="W8971" s="58">
        <v>0.71957834159724499</v>
      </c>
      <c r="X8971" s="58">
        <v>0.74578771725912074</v>
      </c>
      <c r="Y8971" s="58">
        <v>0.84341957978685878</v>
      </c>
      <c r="Z8971" s="58">
        <v>0.91550284632536005</v>
      </c>
    </row>
    <row r="8972" spans="19:26" x14ac:dyDescent="0.2">
      <c r="S8972" s="58">
        <v>3.3245623902536061</v>
      </c>
      <c r="T8972" s="58">
        <v>5.0908103686410904</v>
      </c>
      <c r="U8972" s="58">
        <v>3.1696531156759433</v>
      </c>
      <c r="V8972" s="58">
        <v>4.8020630819213199</v>
      </c>
      <c r="W8972" s="58">
        <v>0.82928297563966802</v>
      </c>
      <c r="X8972" s="58">
        <v>0.698483506054144</v>
      </c>
      <c r="Y8972" s="58">
        <v>0.79646373814828153</v>
      </c>
      <c r="Z8972" s="58">
        <v>0.93920720630442267</v>
      </c>
    </row>
    <row r="8973" spans="19:26" x14ac:dyDescent="0.2">
      <c r="S8973" s="58">
        <v>4.1527687108090587</v>
      </c>
      <c r="T8973" s="58">
        <v>7.2846047423088702</v>
      </c>
      <c r="U8973" s="58">
        <v>4.3535242192592518</v>
      </c>
      <c r="V8973" s="58">
        <v>7.3086735559331979</v>
      </c>
      <c r="W8973" s="58">
        <v>0.77017031256865998</v>
      </c>
      <c r="X8973" s="58">
        <v>0.69657373446351023</v>
      </c>
      <c r="Y8973" s="58">
        <v>0.79880698279184559</v>
      </c>
      <c r="Z8973" s="58">
        <v>0.92737606269714001</v>
      </c>
    </row>
    <row r="8974" spans="19:26" x14ac:dyDescent="0.2">
      <c r="S8974" s="58">
        <v>5.845756942372188</v>
      </c>
      <c r="T8974" s="58">
        <v>13.0123728395208</v>
      </c>
      <c r="U8974" s="58">
        <v>5.9275915911028196</v>
      </c>
      <c r="V8974" s="58">
        <v>14.880815138495308</v>
      </c>
      <c r="W8974" s="58">
        <v>0.7642773261761584</v>
      </c>
      <c r="X8974" s="58">
        <v>0.74651022258596822</v>
      </c>
      <c r="Y8974" s="58">
        <v>0.89288771664779698</v>
      </c>
      <c r="Z8974" s="58">
        <v>0.91922469884984281</v>
      </c>
    </row>
    <row r="8975" spans="19:26" x14ac:dyDescent="0.2">
      <c r="S8975" s="58">
        <v>5.4254655421463669</v>
      </c>
      <c r="T8975" s="58">
        <v>12.594140550109618</v>
      </c>
      <c r="U8975" s="58">
        <v>5.3121631610222115</v>
      </c>
      <c r="V8975" s="58">
        <v>12.6184321355253</v>
      </c>
      <c r="W8975" s="58">
        <v>0.79369107006828565</v>
      </c>
      <c r="X8975" s="58">
        <v>0.61734714076787744</v>
      </c>
      <c r="Y8975" s="58">
        <v>0.82946734276132283</v>
      </c>
      <c r="Z8975" s="58">
        <v>0.89956486459574769</v>
      </c>
    </row>
    <row r="8976" spans="19:26" x14ac:dyDescent="0.2">
      <c r="S8976" s="58">
        <v>4.6320479010954028</v>
      </c>
      <c r="T8976" s="58">
        <v>8.4913311592168306</v>
      </c>
      <c r="U8976" s="58">
        <v>4.9833561475555674</v>
      </c>
      <c r="V8976" s="58">
        <v>8.7932817125308116</v>
      </c>
      <c r="W8976" s="58">
        <v>0.78481754264714021</v>
      </c>
      <c r="X8976" s="58">
        <v>0.69884844680396885</v>
      </c>
      <c r="Y8976" s="58">
        <v>0.86599547255808806</v>
      </c>
      <c r="Z8976" s="58">
        <v>0.93036814074205776</v>
      </c>
    </row>
    <row r="8977" spans="19:26" x14ac:dyDescent="0.2">
      <c r="S8977" s="58">
        <v>4.996278484956548</v>
      </c>
      <c r="T8977" s="58">
        <v>10.025788639001915</v>
      </c>
      <c r="U8977" s="58">
        <v>5.107217764739505</v>
      </c>
      <c r="V8977" s="58">
        <v>10.318025357322668</v>
      </c>
      <c r="W8977" s="58">
        <v>0.7965249985516426</v>
      </c>
      <c r="X8977" s="58">
        <v>0.60651597655333767</v>
      </c>
      <c r="Y8977" s="58">
        <v>0.86207826896678719</v>
      </c>
      <c r="Z8977" s="58">
        <v>0.91060165654199743</v>
      </c>
    </row>
    <row r="8978" spans="19:26" x14ac:dyDescent="0.2">
      <c r="S8978" s="58">
        <v>3.752525506930029</v>
      </c>
      <c r="T8978" s="58">
        <v>5.9084290989203581</v>
      </c>
      <c r="U8978" s="58">
        <v>3.9075969608968641</v>
      </c>
      <c r="V8978" s="58">
        <v>5.5046411977917558</v>
      </c>
      <c r="W8978" s="58">
        <v>0.78091322984928291</v>
      </c>
      <c r="X8978" s="58">
        <v>0.67546086875594402</v>
      </c>
      <c r="Y8978" s="58">
        <v>0.84828809975986685</v>
      </c>
      <c r="Z8978" s="58">
        <v>0.94962238148114841</v>
      </c>
    </row>
    <row r="8979" spans="19:26" x14ac:dyDescent="0.2">
      <c r="S8979" s="58">
        <v>3.4232869500308429</v>
      </c>
      <c r="T8979" s="58">
        <v>5.238215632638628</v>
      </c>
      <c r="U8979" s="58">
        <v>3.3578222636913568</v>
      </c>
      <c r="V8979" s="58">
        <v>4.8825892187931617</v>
      </c>
      <c r="W8979" s="58">
        <v>0.78741904971242072</v>
      </c>
      <c r="X8979" s="58">
        <v>0.74000417679184283</v>
      </c>
      <c r="Y8979" s="58">
        <v>0.80204475507677098</v>
      </c>
      <c r="Z8979" s="58">
        <v>0.95303957494444946</v>
      </c>
    </row>
    <row r="8980" spans="19:26" x14ac:dyDescent="0.2">
      <c r="S8980" s="58">
        <v>4.4732048496261134</v>
      </c>
      <c r="T8980" s="58">
        <v>8.6515295860917512</v>
      </c>
      <c r="U8980" s="58">
        <v>4.006616975153996</v>
      </c>
      <c r="V8980" s="58">
        <v>7.8062494025202849</v>
      </c>
      <c r="W8980" s="58">
        <v>0.77346120183762912</v>
      </c>
      <c r="X8980" s="58">
        <v>0.78459587321428281</v>
      </c>
      <c r="Y8980" s="58">
        <v>0.77759812319424282</v>
      </c>
      <c r="Z8980" s="58">
        <v>0.92035891335001485</v>
      </c>
    </row>
    <row r="8981" spans="19:26" x14ac:dyDescent="0.2">
      <c r="S8981" s="58">
        <v>2.961490585122057</v>
      </c>
      <c r="T8981" s="58">
        <v>4.1667703120244086</v>
      </c>
      <c r="U8981" s="58">
        <v>2.605789588257998</v>
      </c>
      <c r="V8981" s="58">
        <v>2.9128410108561238</v>
      </c>
      <c r="W8981" s="58">
        <v>0.76802613462602864</v>
      </c>
      <c r="X8981" s="58">
        <v>0.57459140304635148</v>
      </c>
      <c r="Y8981" s="58">
        <v>0.78781754453557462</v>
      </c>
      <c r="Z8981" s="58">
        <v>0.94589651105671546</v>
      </c>
    </row>
    <row r="8982" spans="19:26" x14ac:dyDescent="0.2">
      <c r="S8982" s="58">
        <v>3.827255120697826</v>
      </c>
      <c r="T8982" s="58">
        <v>6.249007692394386</v>
      </c>
      <c r="U8982" s="58">
        <v>3.6421423304601519</v>
      </c>
      <c r="V8982" s="58">
        <v>5.6995856254305375</v>
      </c>
      <c r="W8982" s="58">
        <v>0.81219991593824825</v>
      </c>
      <c r="X8982" s="58">
        <v>0.59751342480045133</v>
      </c>
      <c r="Y8982" s="58">
        <v>0.8390812471586494</v>
      </c>
      <c r="Z8982" s="58">
        <v>0.92692525250526536</v>
      </c>
    </row>
    <row r="8983" spans="19:26" x14ac:dyDescent="0.2">
      <c r="S8983" s="58">
        <v>2.9581161458731096</v>
      </c>
      <c r="T8983" s="58">
        <v>4.197011770439584</v>
      </c>
      <c r="U8983" s="58">
        <v>2.7487554953275284</v>
      </c>
      <c r="V8983" s="58">
        <v>4.299883571840021</v>
      </c>
      <c r="W8983" s="58">
        <v>0.78062379933372383</v>
      </c>
      <c r="X8983" s="58">
        <v>0.61668694839584715</v>
      </c>
      <c r="Y8983" s="58">
        <v>0.77688763133629091</v>
      </c>
      <c r="Z8983" s="58">
        <v>0.94567044530531619</v>
      </c>
    </row>
    <row r="8984" spans="19:26" x14ac:dyDescent="0.2">
      <c r="S8984" s="58">
        <v>4.8010274489437634</v>
      </c>
      <c r="T8984" s="58">
        <v>9.9535256897390614</v>
      </c>
      <c r="U8984" s="58">
        <v>5.1849764759963266</v>
      </c>
      <c r="V8984" s="58">
        <v>13.559978277177592</v>
      </c>
      <c r="W8984" s="58">
        <v>0.75232373101749228</v>
      </c>
      <c r="X8984" s="58">
        <v>0.68195698576437636</v>
      </c>
      <c r="Y8984" s="58">
        <v>0.77023158725909291</v>
      </c>
      <c r="Z8984" s="58">
        <v>0.90792964998971248</v>
      </c>
    </row>
    <row r="8985" spans="19:26" x14ac:dyDescent="0.2">
      <c r="S8985" s="58">
        <v>3.9269223486239766</v>
      </c>
      <c r="T8985" s="58">
        <v>6.809131485690477</v>
      </c>
      <c r="U8985" s="58">
        <v>4.0555351588929192</v>
      </c>
      <c r="V8985" s="58">
        <v>6.205400651307758</v>
      </c>
      <c r="W8985" s="58">
        <v>0.87334145233594151</v>
      </c>
      <c r="X8985" s="58">
        <v>0.68534655317632653</v>
      </c>
      <c r="Y8985" s="58">
        <v>0.82721756525059786</v>
      </c>
      <c r="Z8985" s="58">
        <v>0.92090601444009768</v>
      </c>
    </row>
    <row r="8986" spans="19:26" x14ac:dyDescent="0.2">
      <c r="S8986" s="58">
        <v>7.1819217880698192</v>
      </c>
      <c r="T8986" s="58">
        <v>27.749120650604581</v>
      </c>
      <c r="U8986" s="58">
        <v>6.7080662193537908</v>
      </c>
      <c r="V8986" s="58">
        <v>19.907884802855854</v>
      </c>
      <c r="W8986" s="58">
        <v>0.77757005294720605</v>
      </c>
      <c r="X8986" s="58">
        <v>0.74077885122609832</v>
      </c>
      <c r="Y8986" s="58">
        <v>0.84114343947223935</v>
      </c>
      <c r="Z8986" s="58">
        <v>0.88807379646652274</v>
      </c>
    </row>
    <row r="8987" spans="19:26" x14ac:dyDescent="0.2">
      <c r="S8987" s="58">
        <v>6.204484147034993</v>
      </c>
      <c r="T8987" s="58">
        <v>17.039683601942379</v>
      </c>
      <c r="U8987" s="58">
        <v>6.0484603613621974</v>
      </c>
      <c r="V8987" s="58">
        <v>19.147493629296768</v>
      </c>
      <c r="W8987" s="58">
        <v>0.7703113225197602</v>
      </c>
      <c r="X8987" s="58">
        <v>0.74975406316452409</v>
      </c>
      <c r="Y8987" s="58">
        <v>0.83479788128085086</v>
      </c>
      <c r="Z8987" s="58">
        <v>0.90039768792007724</v>
      </c>
    </row>
    <row r="8988" spans="19:26" x14ac:dyDescent="0.2">
      <c r="S8988" s="58">
        <v>4.8767256288893455</v>
      </c>
      <c r="T8988" s="58">
        <v>9.2481877925481957</v>
      </c>
      <c r="U8988" s="58">
        <v>3.9822390779956569</v>
      </c>
      <c r="V8988" s="58">
        <v>7.0699833947147805</v>
      </c>
      <c r="W8988" s="58">
        <v>0.78096135922146803</v>
      </c>
      <c r="X8988" s="58">
        <v>0.68469991074199599</v>
      </c>
      <c r="Y8988" s="58">
        <v>0.87690234634441455</v>
      </c>
      <c r="Z8988" s="58">
        <v>0.92653275338834695</v>
      </c>
    </row>
    <row r="8989" spans="19:26" x14ac:dyDescent="0.2">
      <c r="S8989" s="58">
        <v>3.8168416707614146</v>
      </c>
      <c r="T8989" s="58">
        <v>6.1709619475649271</v>
      </c>
      <c r="U8989" s="58">
        <v>3.6094435576436634</v>
      </c>
      <c r="V8989" s="58">
        <v>6.3628377668980951</v>
      </c>
      <c r="W8989" s="58">
        <v>0.83943635302634267</v>
      </c>
      <c r="X8989" s="58">
        <v>0.62955079873412867</v>
      </c>
      <c r="Y8989" s="58">
        <v>0.87293456408332948</v>
      </c>
      <c r="Z8989" s="58">
        <v>0.93429088610286926</v>
      </c>
    </row>
    <row r="8990" spans="19:26" x14ac:dyDescent="0.2">
      <c r="S8990" s="58">
        <v>5.2581140257264112</v>
      </c>
      <c r="T8990" s="58">
        <v>11.500161406150287</v>
      </c>
      <c r="U8990" s="58">
        <v>6.1646915144173864</v>
      </c>
      <c r="V8990" s="58">
        <v>13.334657802179755</v>
      </c>
      <c r="W8990" s="58">
        <v>0.79705163682869806</v>
      </c>
      <c r="X8990" s="58">
        <v>0.63886220165908192</v>
      </c>
      <c r="Y8990" s="58">
        <v>0.84294503758706552</v>
      </c>
      <c r="Z8990" s="58">
        <v>0.90528772338153196</v>
      </c>
    </row>
    <row r="8991" spans="19:26" x14ac:dyDescent="0.2">
      <c r="S8991" s="58">
        <v>3.6830674635145475</v>
      </c>
      <c r="T8991" s="58">
        <v>5.9216358137797771</v>
      </c>
      <c r="U8991" s="58">
        <v>3.7022673121284009</v>
      </c>
      <c r="V8991" s="58">
        <v>4.6964188266938223</v>
      </c>
      <c r="W8991" s="58">
        <v>0.819119695169511</v>
      </c>
      <c r="X8991" s="58">
        <v>0.63409984071348013</v>
      </c>
      <c r="Y8991" s="58">
        <v>0.82543960199044353</v>
      </c>
      <c r="Z8991" s="58">
        <v>0.93058256047220178</v>
      </c>
    </row>
    <row r="8992" spans="19:26" x14ac:dyDescent="0.2">
      <c r="S8992" s="58">
        <v>4.7825957966083834</v>
      </c>
      <c r="T8992" s="58">
        <v>9.3239107511776727</v>
      </c>
      <c r="U8992" s="58">
        <v>4.5307148466567408</v>
      </c>
      <c r="V8992" s="58">
        <v>9.9489281885120135</v>
      </c>
      <c r="W8992" s="58">
        <v>0.80353139043382316</v>
      </c>
      <c r="X8992" s="58">
        <v>0.62456176502496297</v>
      </c>
      <c r="Y8992" s="58">
        <v>0.85244476024887106</v>
      </c>
      <c r="Z8992" s="58">
        <v>0.91308468944632426</v>
      </c>
    </row>
    <row r="8993" spans="19:26" x14ac:dyDescent="0.2">
      <c r="S8993" s="58">
        <v>4.6433646837057001</v>
      </c>
      <c r="T8993" s="58">
        <v>8.2918619577065282</v>
      </c>
      <c r="U8993" s="58">
        <v>4.7214470269442419</v>
      </c>
      <c r="V8993" s="58">
        <v>10.201115527753412</v>
      </c>
      <c r="W8993" s="58">
        <v>0.74782348736081172</v>
      </c>
      <c r="X8993" s="58">
        <v>0.69237262783959141</v>
      </c>
      <c r="Y8993" s="58">
        <v>0.86068163581293033</v>
      </c>
      <c r="Z8993" s="58">
        <v>0.93750538994997579</v>
      </c>
    </row>
    <row r="8994" spans="19:26" x14ac:dyDescent="0.2">
      <c r="S8994" s="58">
        <v>4.9706357232856799</v>
      </c>
      <c r="T8994" s="58">
        <v>9.7671408985801556</v>
      </c>
      <c r="U8994" s="58">
        <v>4.7200334068725835</v>
      </c>
      <c r="V8994" s="58">
        <v>10.337735686629433</v>
      </c>
      <c r="W8994" s="58">
        <v>0.75227661470091822</v>
      </c>
      <c r="X8994" s="58">
        <v>0.66368109917061779</v>
      </c>
      <c r="Y8994" s="58">
        <v>0.83544699433716885</v>
      </c>
      <c r="Z8994" s="58">
        <v>0.91894193187161743</v>
      </c>
    </row>
    <row r="8995" spans="19:26" x14ac:dyDescent="0.2">
      <c r="S8995" s="58">
        <v>3.7628859418934089</v>
      </c>
      <c r="T8995" s="58">
        <v>6.1324330289789719</v>
      </c>
      <c r="U8995" s="58">
        <v>3.5156478996949918</v>
      </c>
      <c r="V8995" s="58">
        <v>5.7679645985626831</v>
      </c>
      <c r="W8995" s="58">
        <v>0.72622487979871919</v>
      </c>
      <c r="X8995" s="58">
        <v>0.557984602280306</v>
      </c>
      <c r="Y8995" s="58">
        <v>0.76070424260428238</v>
      </c>
      <c r="Z8995" s="58">
        <v>0.92009487366151343</v>
      </c>
    </row>
    <row r="8996" spans="19:26" x14ac:dyDescent="0.2">
      <c r="S8996" s="58">
        <v>4.1405418060709795</v>
      </c>
      <c r="T8996" s="58">
        <v>7.2773411080657517</v>
      </c>
      <c r="U8996" s="58">
        <v>4.2275413342202395</v>
      </c>
      <c r="V8996" s="58">
        <v>7.8865652150897789</v>
      </c>
      <c r="W8996" s="58">
        <v>0.77049627225640083</v>
      </c>
      <c r="X8996" s="58">
        <v>0.71426368375039162</v>
      </c>
      <c r="Y8996" s="58">
        <v>0.7944323699276149</v>
      </c>
      <c r="Z8996" s="58">
        <v>0.92811858791652646</v>
      </c>
    </row>
    <row r="8997" spans="19:26" x14ac:dyDescent="0.2">
      <c r="S8997" s="58">
        <v>4.85659606810328</v>
      </c>
      <c r="T8997" s="58">
        <v>8.539508026581041</v>
      </c>
      <c r="U8997" s="58">
        <v>4.9843641223145871</v>
      </c>
      <c r="V8997" s="58">
        <v>9.2978902327333781</v>
      </c>
      <c r="W8997" s="58">
        <v>0.70593088663397086</v>
      </c>
      <c r="X8997" s="58">
        <v>0.62791704736200371</v>
      </c>
      <c r="Y8997" s="58">
        <v>0.87030460258155895</v>
      </c>
      <c r="Z8997" s="58">
        <v>0.93948207674337403</v>
      </c>
    </row>
    <row r="8998" spans="19:26" x14ac:dyDescent="0.2">
      <c r="S8998" s="58">
        <v>6.4949158191674208</v>
      </c>
      <c r="T8998" s="58">
        <v>15.878932175708243</v>
      </c>
      <c r="U8998" s="58">
        <v>6.1126924504942348</v>
      </c>
      <c r="V8998" s="58">
        <v>12.895139309540319</v>
      </c>
      <c r="W8998" s="58">
        <v>0.70675177491657115</v>
      </c>
      <c r="X8998" s="58">
        <v>0.57040526714697404</v>
      </c>
      <c r="Y8998" s="58">
        <v>0.85821546269183457</v>
      </c>
      <c r="Z8998" s="58">
        <v>0.90122396607018407</v>
      </c>
    </row>
    <row r="8999" spans="19:26" x14ac:dyDescent="0.2">
      <c r="S8999" s="58">
        <v>5.1584693621809512</v>
      </c>
      <c r="T8999" s="58">
        <v>9.3505745995389411</v>
      </c>
      <c r="U8999" s="58">
        <v>4.9684195402323539</v>
      </c>
      <c r="V8999" s="58">
        <v>11.150570845068509</v>
      </c>
      <c r="W8999" s="58">
        <v>0.68497285828687504</v>
      </c>
      <c r="X8999" s="58">
        <v>0.7455384693216669</v>
      </c>
      <c r="Y8999" s="58">
        <v>0.86261663551842982</v>
      </c>
      <c r="Z8999" s="58">
        <v>0.95340584871654799</v>
      </c>
    </row>
    <row r="9000" spans="19:26" x14ac:dyDescent="0.2">
      <c r="S9000" s="58">
        <v>4.9357919137557209</v>
      </c>
      <c r="T9000" s="58">
        <v>10.181650996683397</v>
      </c>
      <c r="U9000" s="58">
        <v>5.0498163663167031</v>
      </c>
      <c r="V9000" s="58">
        <v>11.070880181949367</v>
      </c>
      <c r="W9000" s="58">
        <v>0.78037410876050051</v>
      </c>
      <c r="X9000" s="58">
        <v>0.61455750036597545</v>
      </c>
      <c r="Y9000" s="58">
        <v>0.81628303376548672</v>
      </c>
      <c r="Z9000" s="58">
        <v>0.9061684216935858</v>
      </c>
    </row>
    <row r="9001" spans="19:26" x14ac:dyDescent="0.2">
      <c r="S9001" s="58">
        <v>4.0802391713519626</v>
      </c>
      <c r="T9001" s="58">
        <v>6.7917972995139513</v>
      </c>
      <c r="U9001" s="58">
        <v>4.7008748749508973</v>
      </c>
      <c r="V9001" s="58">
        <v>7.8626320255042161</v>
      </c>
      <c r="W9001" s="58">
        <v>0.75431149031541656</v>
      </c>
      <c r="X9001" s="58">
        <v>0.72436538434147879</v>
      </c>
      <c r="Y9001" s="58">
        <v>0.82940522111570381</v>
      </c>
      <c r="Z9001" s="58">
        <v>0.94666756146510267</v>
      </c>
    </row>
    <row r="9002" spans="19:26" x14ac:dyDescent="0.2">
      <c r="S9002" s="58">
        <v>4.2836655661065155</v>
      </c>
      <c r="T9002" s="58">
        <v>7.8750266064679479</v>
      </c>
      <c r="U9002" s="58">
        <v>4.4816217899979423</v>
      </c>
      <c r="V9002" s="58">
        <v>8.3355757797421663</v>
      </c>
      <c r="W9002" s="58">
        <v>0.80899343616059394</v>
      </c>
      <c r="X9002" s="58">
        <v>0.63411497083872503</v>
      </c>
      <c r="Y9002" s="58">
        <v>0.80805671572878435</v>
      </c>
      <c r="Z9002" s="58">
        <v>0.9135831577922916</v>
      </c>
    </row>
    <row r="9003" spans="19:26" x14ac:dyDescent="0.2">
      <c r="S9003" s="58">
        <v>3.334793160954272</v>
      </c>
      <c r="T9003" s="58">
        <v>5.1179986416135348</v>
      </c>
      <c r="U9003" s="58">
        <v>3.6314695447769632</v>
      </c>
      <c r="V9003" s="58">
        <v>4.7731973778492129</v>
      </c>
      <c r="W9003" s="58">
        <v>0.85225293174741101</v>
      </c>
      <c r="X9003" s="58">
        <v>0.71188148559904585</v>
      </c>
      <c r="Y9003" s="58">
        <v>0.81050255937753957</v>
      </c>
      <c r="Z9003" s="58">
        <v>0.94037097446599716</v>
      </c>
    </row>
    <row r="9004" spans="19:26" x14ac:dyDescent="0.2">
      <c r="S9004" s="58">
        <v>4.9949143720457378</v>
      </c>
      <c r="T9004" s="58">
        <v>10.677599529795282</v>
      </c>
      <c r="U9004" s="58">
        <v>4.8441199927441074</v>
      </c>
      <c r="V9004" s="58">
        <v>9.2293552967959087</v>
      </c>
      <c r="W9004" s="58">
        <v>0.8301369561830132</v>
      </c>
      <c r="X9004" s="58">
        <v>0.57869136594950121</v>
      </c>
      <c r="Y9004" s="58">
        <v>0.83838874209688308</v>
      </c>
      <c r="Z9004" s="58">
        <v>0.90002085739310556</v>
      </c>
    </row>
    <row r="9005" spans="19:26" x14ac:dyDescent="0.2">
      <c r="S9005" s="58">
        <v>4.3469096775024578</v>
      </c>
      <c r="T9005" s="58">
        <v>7.5577080610253251</v>
      </c>
      <c r="U9005" s="58">
        <v>3.916933453412303</v>
      </c>
      <c r="V9005" s="58">
        <v>5.9393952321304848</v>
      </c>
      <c r="W9005" s="58">
        <v>0.75782425376370643</v>
      </c>
      <c r="X9005" s="58">
        <v>0.68031953870556905</v>
      </c>
      <c r="Y9005" s="58">
        <v>0.83949826667350658</v>
      </c>
      <c r="Z9005" s="58">
        <v>0.9352667519576382</v>
      </c>
    </row>
    <row r="9006" spans="19:26" x14ac:dyDescent="0.2">
      <c r="S9006" s="58">
        <v>7.0103476673708736</v>
      </c>
      <c r="T9006" s="58">
        <v>25.752304606516514</v>
      </c>
      <c r="U9006" s="58">
        <v>7.3417670964571995</v>
      </c>
      <c r="V9006" s="58">
        <v>22.832732451956154</v>
      </c>
      <c r="W9006" s="58">
        <v>0.77540828196829203</v>
      </c>
      <c r="X9006" s="58">
        <v>0.71589855593641527</v>
      </c>
      <c r="Y9006" s="58">
        <v>0.83430592033645257</v>
      </c>
      <c r="Z9006" s="58">
        <v>0.88836650999637923</v>
      </c>
    </row>
    <row r="9007" spans="19:26" x14ac:dyDescent="0.2">
      <c r="S9007" s="58">
        <v>3.3179430666730192</v>
      </c>
      <c r="T9007" s="58">
        <v>4.9759886602063279</v>
      </c>
      <c r="U9007" s="58">
        <v>3.2233950112530585</v>
      </c>
      <c r="V9007" s="58">
        <v>4.3283421455828899</v>
      </c>
      <c r="W9007" s="58">
        <v>0.84582821219076088</v>
      </c>
      <c r="X9007" s="58">
        <v>0.54648408646600499</v>
      </c>
      <c r="Y9007" s="58">
        <v>0.84512201343096283</v>
      </c>
      <c r="Z9007" s="58">
        <v>0.92960974213077374</v>
      </c>
    </row>
    <row r="9008" spans="19:26" x14ac:dyDescent="0.2">
      <c r="S9008" s="58">
        <v>3.6475177571511592</v>
      </c>
      <c r="T9008" s="58">
        <v>5.723900048779516</v>
      </c>
      <c r="U9008" s="58">
        <v>3.802486986736636</v>
      </c>
      <c r="V9008" s="58">
        <v>6.3545924651300156</v>
      </c>
      <c r="W9008" s="58">
        <v>0.77775802653253523</v>
      </c>
      <c r="X9008" s="58">
        <v>0.72172851216874601</v>
      </c>
      <c r="Y9008" s="58">
        <v>0.82101465633986603</v>
      </c>
      <c r="Z9008" s="58">
        <v>0.95166563143664629</v>
      </c>
    </row>
    <row r="9009" spans="19:26" x14ac:dyDescent="0.2">
      <c r="S9009" s="58">
        <v>3.9256309609635189</v>
      </c>
      <c r="T9009" s="58">
        <v>6.4709933770881172</v>
      </c>
      <c r="U9009" s="58">
        <v>4.0767912866833491</v>
      </c>
      <c r="V9009" s="58">
        <v>7.3666025410668938</v>
      </c>
      <c r="W9009" s="58">
        <v>0.8353201476465788</v>
      </c>
      <c r="X9009" s="58">
        <v>0.57634201800808482</v>
      </c>
      <c r="Y9009" s="58">
        <v>0.87139568389626088</v>
      </c>
      <c r="Z9009" s="58">
        <v>0.92495912606102648</v>
      </c>
    </row>
    <row r="9010" spans="19:26" x14ac:dyDescent="0.2">
      <c r="S9010" s="58">
        <v>5.1336992960498211</v>
      </c>
      <c r="T9010" s="58">
        <v>11.123552233278209</v>
      </c>
      <c r="U9010" s="58">
        <v>4.0888059751594108</v>
      </c>
      <c r="V9010" s="58">
        <v>9.1374407460795517</v>
      </c>
      <c r="W9010" s="58">
        <v>0.77635936394808935</v>
      </c>
      <c r="X9010" s="58">
        <v>0.7673045364551575</v>
      </c>
      <c r="Y9010" s="58">
        <v>0.81237747913561542</v>
      </c>
      <c r="Z9010" s="58">
        <v>0.91359525367586769</v>
      </c>
    </row>
    <row r="9011" spans="19:26" x14ac:dyDescent="0.2">
      <c r="S9011" s="58">
        <v>3.803683979618238</v>
      </c>
      <c r="T9011" s="58">
        <v>6.4058259388648899</v>
      </c>
      <c r="U9011" s="58">
        <v>3.618752164458984</v>
      </c>
      <c r="V9011" s="58">
        <v>6.9584525943054647</v>
      </c>
      <c r="W9011" s="58">
        <v>0.83161636962990604</v>
      </c>
      <c r="X9011" s="58">
        <v>0.6141079412436049</v>
      </c>
      <c r="Y9011" s="58">
        <v>0.80360543037324605</v>
      </c>
      <c r="Z9011" s="58">
        <v>0.91766324350151751</v>
      </c>
    </row>
    <row r="9012" spans="19:26" x14ac:dyDescent="0.2">
      <c r="S9012" s="58">
        <v>5.0663231086280724</v>
      </c>
      <c r="T9012" s="58">
        <v>9.9302150606833308</v>
      </c>
      <c r="U9012" s="58">
        <v>6.0039094908834549</v>
      </c>
      <c r="V9012" s="58">
        <v>13.321407061764376</v>
      </c>
      <c r="W9012" s="58">
        <v>0.70783496720174466</v>
      </c>
      <c r="X9012" s="58">
        <v>0.77598174346496407</v>
      </c>
      <c r="Y9012" s="58">
        <v>0.81044687811813176</v>
      </c>
      <c r="Z9012" s="58">
        <v>0.93228444789300535</v>
      </c>
    </row>
    <row r="9013" spans="19:26" x14ac:dyDescent="0.2">
      <c r="S9013" s="58">
        <v>4.4435957755795821</v>
      </c>
      <c r="T9013" s="58">
        <v>7.8290227600143307</v>
      </c>
      <c r="U9013" s="58">
        <v>4.5208927960317853</v>
      </c>
      <c r="V9013" s="58">
        <v>7.4892901296916579</v>
      </c>
      <c r="W9013" s="58">
        <v>0.80469152058920779</v>
      </c>
      <c r="X9013" s="58">
        <v>0.69309090081450409</v>
      </c>
      <c r="Y9013" s="58">
        <v>0.88834532160964219</v>
      </c>
      <c r="Z9013" s="58">
        <v>0.93570460251278709</v>
      </c>
    </row>
    <row r="9014" spans="19:26" x14ac:dyDescent="0.2">
      <c r="S9014" s="58">
        <v>4.6371454088643569</v>
      </c>
      <c r="T9014" s="58">
        <v>9.3206327194129219</v>
      </c>
      <c r="U9014" s="58">
        <v>4.0638902074947776</v>
      </c>
      <c r="V9014" s="58">
        <v>9.236808643911365</v>
      </c>
      <c r="W9014" s="58">
        <v>0.80492609020727079</v>
      </c>
      <c r="X9014" s="58">
        <v>0.6857281711245885</v>
      </c>
      <c r="Y9014" s="58">
        <v>0.79982597994233728</v>
      </c>
      <c r="Z9014" s="58">
        <v>0.90964920752388512</v>
      </c>
    </row>
    <row r="9015" spans="19:26" x14ac:dyDescent="0.2">
      <c r="S9015" s="58">
        <v>3.9836959046109839</v>
      </c>
      <c r="T9015" s="58">
        <v>6.5086491409111931</v>
      </c>
      <c r="U9015" s="58">
        <v>3.7524041266812684</v>
      </c>
      <c r="V9015" s="58">
        <v>6.5756533520055953</v>
      </c>
      <c r="W9015" s="58">
        <v>0.77999162082358575</v>
      </c>
      <c r="X9015" s="58">
        <v>0.66028458698984072</v>
      </c>
      <c r="Y9015" s="58">
        <v>0.85378094460470955</v>
      </c>
      <c r="Z9015" s="58">
        <v>0.94169674607190823</v>
      </c>
    </row>
    <row r="9016" spans="19:26" x14ac:dyDescent="0.2">
      <c r="S9016" s="58">
        <v>5.1203506985693057</v>
      </c>
      <c r="T9016" s="58">
        <v>11.08486563832</v>
      </c>
      <c r="U9016" s="58">
        <v>5.2089593922761397</v>
      </c>
      <c r="V9016" s="58">
        <v>12.43695365121142</v>
      </c>
      <c r="W9016" s="58">
        <v>0.79490883304410165</v>
      </c>
      <c r="X9016" s="58">
        <v>0.68142686515957129</v>
      </c>
      <c r="Y9016" s="58">
        <v>0.82513634594083374</v>
      </c>
      <c r="Z9016" s="58">
        <v>0.90750161350042291</v>
      </c>
    </row>
    <row r="9017" spans="19:26" x14ac:dyDescent="0.2">
      <c r="S9017" s="58">
        <v>3.9401513683219194</v>
      </c>
      <c r="T9017" s="58">
        <v>6.3318983716156785</v>
      </c>
      <c r="U9017" s="58">
        <v>4.0070182587391114</v>
      </c>
      <c r="V9017" s="58">
        <v>4.7313025164374221</v>
      </c>
      <c r="W9017" s="58">
        <v>0.72334870210396607</v>
      </c>
      <c r="X9017" s="58">
        <v>0.54927711058494488</v>
      </c>
      <c r="Y9017" s="58">
        <v>0.8143545218212318</v>
      </c>
      <c r="Z9017" s="58">
        <v>0.93071949854262992</v>
      </c>
    </row>
    <row r="9018" spans="19:26" x14ac:dyDescent="0.2">
      <c r="S9018" s="58">
        <v>4.6658568165242142</v>
      </c>
      <c r="T9018" s="58">
        <v>8.9941198649645298</v>
      </c>
      <c r="U9018" s="58">
        <v>4.1890393569023283</v>
      </c>
      <c r="V9018" s="58">
        <v>8.2651492463140848</v>
      </c>
      <c r="W9018" s="58">
        <v>0.85650984554163434</v>
      </c>
      <c r="X9018" s="58">
        <v>0.63256415421112788</v>
      </c>
      <c r="Y9018" s="58">
        <v>0.88146256484756935</v>
      </c>
      <c r="Z9018" s="58">
        <v>0.91341061183653738</v>
      </c>
    </row>
    <row r="9019" spans="19:26" x14ac:dyDescent="0.2">
      <c r="S9019" s="58">
        <v>5.3947584860137807</v>
      </c>
      <c r="T9019" s="58">
        <v>11.508856451395847</v>
      </c>
      <c r="U9019" s="58">
        <v>5.8204507583169294</v>
      </c>
      <c r="V9019" s="58">
        <v>12.021221152214943</v>
      </c>
      <c r="W9019" s="58">
        <v>0.73852858866195714</v>
      </c>
      <c r="X9019" s="58">
        <v>0.61496821511292565</v>
      </c>
      <c r="Y9019" s="58">
        <v>0.82948895212175022</v>
      </c>
      <c r="Z9019" s="58">
        <v>0.90849117171229699</v>
      </c>
    </row>
    <row r="9020" spans="19:26" x14ac:dyDescent="0.2">
      <c r="S9020" s="58">
        <v>5.8139477678427598</v>
      </c>
      <c r="T9020" s="58">
        <v>14.616967308113498</v>
      </c>
      <c r="U9020" s="58">
        <v>6.0980609520277067</v>
      </c>
      <c r="V9020" s="58">
        <v>14.648636685255854</v>
      </c>
      <c r="W9020" s="58">
        <v>0.75787357762358809</v>
      </c>
      <c r="X9020" s="58">
        <v>0.67760412374358481</v>
      </c>
      <c r="Y9020" s="58">
        <v>0.81380271089382861</v>
      </c>
      <c r="Z9020" s="58">
        <v>0.90009854283080704</v>
      </c>
    </row>
    <row r="9021" spans="19:26" x14ac:dyDescent="0.2">
      <c r="S9021" s="58">
        <v>4.2472859878908045</v>
      </c>
      <c r="T9021" s="58">
        <v>7.7176658363194832</v>
      </c>
      <c r="U9021" s="58">
        <v>4.271938302009846</v>
      </c>
      <c r="V9021" s="58">
        <v>6.6501526776537689</v>
      </c>
      <c r="W9021" s="58">
        <v>0.85410440386453046</v>
      </c>
      <c r="X9021" s="58">
        <v>0.66921127302758454</v>
      </c>
      <c r="Y9021" s="58">
        <v>0.84341146985800597</v>
      </c>
      <c r="Z9021" s="58">
        <v>0.91833180068219489</v>
      </c>
    </row>
    <row r="9022" spans="19:26" x14ac:dyDescent="0.2">
      <c r="S9022" s="58">
        <v>6.1127067244977411</v>
      </c>
      <c r="T9022" s="58">
        <v>15.720487636009072</v>
      </c>
      <c r="U9022" s="58">
        <v>5.6745771358470503</v>
      </c>
      <c r="V9022" s="58">
        <v>14.053676414750084</v>
      </c>
      <c r="W9022" s="58">
        <v>0.79006959560908785</v>
      </c>
      <c r="X9022" s="58">
        <v>0.61214339597910805</v>
      </c>
      <c r="Y9022" s="58">
        <v>0.87080124725367447</v>
      </c>
      <c r="Z9022" s="58">
        <v>0.89717900338651202</v>
      </c>
    </row>
    <row r="9023" spans="19:26" x14ac:dyDescent="0.2">
      <c r="S9023" s="58">
        <v>3.4979372624534912</v>
      </c>
      <c r="T9023" s="58">
        <v>5.4658634097816758</v>
      </c>
      <c r="U9023" s="58">
        <v>3.5746404944215775</v>
      </c>
      <c r="V9023" s="58">
        <v>6.0337451063397873</v>
      </c>
      <c r="W9023" s="58">
        <v>0.82071278395699698</v>
      </c>
      <c r="X9023" s="58">
        <v>0.68841511352612983</v>
      </c>
      <c r="Y9023" s="58">
        <v>0.81444805600449977</v>
      </c>
      <c r="Z9023" s="58">
        <v>0.93958800877562798</v>
      </c>
    </row>
    <row r="9024" spans="19:26" x14ac:dyDescent="0.2">
      <c r="S9024" s="58">
        <v>7.1566816874682297</v>
      </c>
      <c r="T9024" s="58">
        <v>28.341561684115128</v>
      </c>
      <c r="U9024" s="58">
        <v>6.8625771548418326</v>
      </c>
      <c r="V9024" s="58">
        <v>31.613995313285322</v>
      </c>
      <c r="W9024" s="58">
        <v>0.75788683767828458</v>
      </c>
      <c r="X9024" s="58">
        <v>0.68925213185296541</v>
      </c>
      <c r="Y9024" s="58">
        <v>0.81607777198388742</v>
      </c>
      <c r="Z9024" s="58">
        <v>0.88560261412566177</v>
      </c>
    </row>
    <row r="9025" spans="19:26" x14ac:dyDescent="0.2">
      <c r="S9025" s="58">
        <v>6.544105469209315</v>
      </c>
      <c r="T9025" s="58">
        <v>17.771074857150474</v>
      </c>
      <c r="U9025" s="58">
        <v>6.7223281174670806</v>
      </c>
      <c r="V9025" s="58">
        <v>17.389843623389115</v>
      </c>
      <c r="W9025" s="58">
        <v>0.72616230403401683</v>
      </c>
      <c r="X9025" s="58">
        <v>0.65946405122046803</v>
      </c>
      <c r="Y9025" s="58">
        <v>0.83788101690436123</v>
      </c>
      <c r="Z9025" s="58">
        <v>0.89908543234012239</v>
      </c>
    </row>
    <row r="9026" spans="19:26" x14ac:dyDescent="0.2">
      <c r="S9026" s="58">
        <v>6.3104583258407594</v>
      </c>
      <c r="T9026" s="58">
        <v>21.356318141131329</v>
      </c>
      <c r="U9026" s="58">
        <v>6.7535335517719046</v>
      </c>
      <c r="V9026" s="58">
        <v>22.851461240662118</v>
      </c>
      <c r="W9026" s="58">
        <v>0.8171527293578017</v>
      </c>
      <c r="X9026" s="58">
        <v>0.71950896699813871</v>
      </c>
      <c r="Y9026" s="58">
        <v>0.80913187934825537</v>
      </c>
      <c r="Z9026" s="58">
        <v>0.8879844373041833</v>
      </c>
    </row>
    <row r="9027" spans="19:26" x14ac:dyDescent="0.2">
      <c r="S9027" s="58">
        <v>7.1474284473393084</v>
      </c>
      <c r="T9027" s="58">
        <v>21.240102743865187</v>
      </c>
      <c r="U9027" s="58">
        <v>6.4072743997274362</v>
      </c>
      <c r="V9027" s="58">
        <v>19.11283077495376</v>
      </c>
      <c r="W9027" s="58">
        <v>0.72911949847396706</v>
      </c>
      <c r="X9027" s="58">
        <v>0.7925332257240375</v>
      </c>
      <c r="Y9027" s="58">
        <v>0.87014901187955429</v>
      </c>
      <c r="Z9027" s="58">
        <v>0.90371156382933759</v>
      </c>
    </row>
    <row r="9028" spans="19:26" x14ac:dyDescent="0.2">
      <c r="S9028" s="58">
        <v>5.3863559193548962</v>
      </c>
      <c r="T9028" s="58">
        <v>10.439005030911838</v>
      </c>
      <c r="U9028" s="58">
        <v>5.1738386493990509</v>
      </c>
      <c r="V9028" s="58">
        <v>9.8961544357675759</v>
      </c>
      <c r="W9028" s="58">
        <v>0.70362597501715529</v>
      </c>
      <c r="X9028" s="58">
        <v>0.57021598448334454</v>
      </c>
      <c r="Y9028" s="58">
        <v>0.86090186066876873</v>
      </c>
      <c r="Z9028" s="58">
        <v>0.91893388765629591</v>
      </c>
    </row>
    <row r="9029" spans="19:26" x14ac:dyDescent="0.2">
      <c r="S9029" s="58">
        <v>7.2104309797344053</v>
      </c>
      <c r="T9029" s="58">
        <v>23.848366045939031</v>
      </c>
      <c r="U9029" s="58">
        <v>8.283954460661958</v>
      </c>
      <c r="V9029" s="58">
        <v>34.869836692350276</v>
      </c>
      <c r="W9029" s="58">
        <v>0.74280280075554039</v>
      </c>
      <c r="X9029" s="58">
        <v>0.70321644172450359</v>
      </c>
      <c r="Y9029" s="58">
        <v>0.85496066116098779</v>
      </c>
      <c r="Z9029" s="58">
        <v>0.89333439040440965</v>
      </c>
    </row>
    <row r="9030" spans="19:26" x14ac:dyDescent="0.2">
      <c r="S9030" s="58">
        <v>3.4966874264376346</v>
      </c>
      <c r="T9030" s="58">
        <v>5.3539849829129977</v>
      </c>
      <c r="U9030" s="58">
        <v>3.5124463716208916</v>
      </c>
      <c r="V9030" s="58">
        <v>4.9543888019749662</v>
      </c>
      <c r="W9030" s="58">
        <v>0.78766610060516995</v>
      </c>
      <c r="X9030" s="58">
        <v>0.66331882388127406</v>
      </c>
      <c r="Y9030" s="58">
        <v>0.82413496116582385</v>
      </c>
      <c r="Z9030" s="58">
        <v>0.94725500438302934</v>
      </c>
    </row>
    <row r="9031" spans="19:26" x14ac:dyDescent="0.2">
      <c r="S9031" s="58">
        <v>3.0700577035819867</v>
      </c>
      <c r="T9031" s="58">
        <v>4.3770295491032014</v>
      </c>
      <c r="U9031" s="58">
        <v>3.4614316761782966</v>
      </c>
      <c r="V9031" s="58">
        <v>4.9789421299944339</v>
      </c>
      <c r="W9031" s="58">
        <v>0.78875297505848241</v>
      </c>
      <c r="X9031" s="58">
        <v>0.53865735655226887</v>
      </c>
      <c r="Y9031" s="58">
        <v>0.8163423429035731</v>
      </c>
      <c r="Z9031" s="58">
        <v>0.93997950483930004</v>
      </c>
    </row>
    <row r="9032" spans="19:26" x14ac:dyDescent="0.2">
      <c r="S9032" s="58">
        <v>5.4910339827390073</v>
      </c>
      <c r="T9032" s="58">
        <v>11.705680459768399</v>
      </c>
      <c r="U9032" s="58">
        <v>4.856805712034534</v>
      </c>
      <c r="V9032" s="58">
        <v>10.972941201596079</v>
      </c>
      <c r="W9032" s="58">
        <v>0.71947498178552072</v>
      </c>
      <c r="X9032" s="58">
        <v>0.79296444656235399</v>
      </c>
      <c r="Y9032" s="58">
        <v>0.82507215251907795</v>
      </c>
      <c r="Z9032" s="58">
        <v>0.92480414724266147</v>
      </c>
    </row>
    <row r="9033" spans="19:26" x14ac:dyDescent="0.2">
      <c r="S9033" s="58">
        <v>4.3867205574607988</v>
      </c>
      <c r="T9033" s="58">
        <v>7.7019497948343609</v>
      </c>
      <c r="U9033" s="58">
        <v>4.1557254918796902</v>
      </c>
      <c r="V9033" s="58">
        <v>8.0019846977294922</v>
      </c>
      <c r="W9033" s="58">
        <v>0.76962560587632334</v>
      </c>
      <c r="X9033" s="58">
        <v>0.71710453002602126</v>
      </c>
      <c r="Y9033" s="58">
        <v>0.84761378744700133</v>
      </c>
      <c r="Z9033" s="58">
        <v>0.93775820207395633</v>
      </c>
    </row>
    <row r="9034" spans="19:26" x14ac:dyDescent="0.2">
      <c r="S9034" s="58">
        <v>4.9931655203113552</v>
      </c>
      <c r="T9034" s="58">
        <v>11.36755576836422</v>
      </c>
      <c r="U9034" s="58">
        <v>5.4355772833528464</v>
      </c>
      <c r="V9034" s="58">
        <v>9.4871479091098792</v>
      </c>
      <c r="W9034" s="58">
        <v>0.85068160490395062</v>
      </c>
      <c r="X9034" s="58">
        <v>0.71195832996935715</v>
      </c>
      <c r="Y9034" s="58">
        <v>0.80867207778139816</v>
      </c>
      <c r="Z9034" s="58">
        <v>0.90112340206581032</v>
      </c>
    </row>
    <row r="9035" spans="19:26" x14ac:dyDescent="0.2">
      <c r="S9035" s="58">
        <v>4.4246778557432167</v>
      </c>
      <c r="T9035" s="58">
        <v>7.7755647393349108</v>
      </c>
      <c r="U9035" s="58">
        <v>4.6951639142987966</v>
      </c>
      <c r="V9035" s="58">
        <v>9.1437469515804803</v>
      </c>
      <c r="W9035" s="58">
        <v>0.72065485658159523</v>
      </c>
      <c r="X9035" s="58">
        <v>0.66562709310266344</v>
      </c>
      <c r="Y9035" s="58">
        <v>0.80954869578934607</v>
      </c>
      <c r="Z9035" s="58">
        <v>0.93265541722792134</v>
      </c>
    </row>
    <row r="9036" spans="19:26" x14ac:dyDescent="0.2">
      <c r="S9036" s="58">
        <v>3.8387073945656431</v>
      </c>
      <c r="T9036" s="58">
        <v>6.613596512219428</v>
      </c>
      <c r="U9036" s="58">
        <v>3.8806245272082975</v>
      </c>
      <c r="V9036" s="58">
        <v>7.4803849877608171</v>
      </c>
      <c r="W9036" s="58">
        <v>0.83111340829126545</v>
      </c>
      <c r="X9036" s="58">
        <v>0.59362849516356253</v>
      </c>
      <c r="Y9036" s="58">
        <v>0.78490924056293421</v>
      </c>
      <c r="Z9036" s="58">
        <v>0.91081992720600513</v>
      </c>
    </row>
    <row r="9037" spans="19:26" x14ac:dyDescent="0.2">
      <c r="S9037" s="58">
        <v>4.0539495187792642</v>
      </c>
      <c r="T9037" s="58">
        <v>6.7600074508188897</v>
      </c>
      <c r="U9037" s="58">
        <v>3.9871252644757371</v>
      </c>
      <c r="V9037" s="58">
        <v>7.4562435548855541</v>
      </c>
      <c r="W9037" s="58">
        <v>0.75111437078024845</v>
      </c>
      <c r="X9037" s="58">
        <v>0.57143017837334209</v>
      </c>
      <c r="Y9037" s="58">
        <v>0.81844375171632455</v>
      </c>
      <c r="Z9037" s="58">
        <v>0.92523896243867232</v>
      </c>
    </row>
    <row r="9038" spans="19:26" x14ac:dyDescent="0.2">
      <c r="S9038" s="58">
        <v>6.034890915597166</v>
      </c>
      <c r="T9038" s="58">
        <v>14.007358618984085</v>
      </c>
      <c r="U9038" s="58">
        <v>5.7685621921328032</v>
      </c>
      <c r="V9038" s="58">
        <v>17.506410636099371</v>
      </c>
      <c r="W9038" s="58">
        <v>0.72897747749981223</v>
      </c>
      <c r="X9038" s="58">
        <v>0.80780510763164537</v>
      </c>
      <c r="Y9038" s="58">
        <v>0.85557934085282539</v>
      </c>
      <c r="Z9038" s="58">
        <v>0.9203048097976011</v>
      </c>
    </row>
    <row r="9039" spans="19:26" x14ac:dyDescent="0.2">
      <c r="S9039" s="58">
        <v>3.4140268189859544</v>
      </c>
      <c r="T9039" s="58">
        <v>5.4232090480834758</v>
      </c>
      <c r="U9039" s="58">
        <v>2.5003223483368555</v>
      </c>
      <c r="V9039" s="58">
        <v>4.495669976552862</v>
      </c>
      <c r="W9039" s="58">
        <v>0.84417765550169765</v>
      </c>
      <c r="X9039" s="58">
        <v>0.69427992373725267</v>
      </c>
      <c r="Y9039" s="58">
        <v>0.775943235896561</v>
      </c>
      <c r="Z9039" s="58">
        <v>0.92665252302282997</v>
      </c>
    </row>
    <row r="9040" spans="19:26" x14ac:dyDescent="0.2">
      <c r="S9040" s="58">
        <v>6.2051850444472052</v>
      </c>
      <c r="T9040" s="58">
        <v>23.20077050735285</v>
      </c>
      <c r="U9040" s="58">
        <v>5.5193921126883536</v>
      </c>
      <c r="V9040" s="58">
        <v>18.690166170125117</v>
      </c>
      <c r="W9040" s="58">
        <v>0.82331627374874106</v>
      </c>
      <c r="X9040" s="58">
        <v>0.7283269017781383</v>
      </c>
      <c r="Y9040" s="58">
        <v>0.77266957604201503</v>
      </c>
      <c r="Z9040" s="58">
        <v>0.88397985154255421</v>
      </c>
    </row>
    <row r="9041" spans="19:26" x14ac:dyDescent="0.2">
      <c r="S9041" s="58">
        <v>3.4378005529434792</v>
      </c>
      <c r="T9041" s="58">
        <v>5.4804716407803511</v>
      </c>
      <c r="U9041" s="58">
        <v>3.3934162779490284</v>
      </c>
      <c r="V9041" s="58">
        <v>6.0482330561327764</v>
      </c>
      <c r="W9041" s="58">
        <v>0.8637830347369182</v>
      </c>
      <c r="X9041" s="58">
        <v>0.69172789316640326</v>
      </c>
      <c r="Y9041" s="58">
        <v>0.78925419093530524</v>
      </c>
      <c r="Z9041" s="58">
        <v>0.92639621626172963</v>
      </c>
    </row>
    <row r="9042" spans="19:26" x14ac:dyDescent="0.2">
      <c r="S9042" s="58">
        <v>3.5016893146538952</v>
      </c>
      <c r="T9042" s="58">
        <v>5.2851410754787249</v>
      </c>
      <c r="U9042" s="58">
        <v>3.2451674892651647</v>
      </c>
      <c r="V9042" s="58">
        <v>5.7100664035627018</v>
      </c>
      <c r="W9042" s="58">
        <v>0.77693222213243462</v>
      </c>
      <c r="X9042" s="58">
        <v>0.60888681543745704</v>
      </c>
      <c r="Y9042" s="58">
        <v>0.84275477653702979</v>
      </c>
      <c r="Z9042" s="58">
        <v>0.94755529236724001</v>
      </c>
    </row>
    <row r="9043" spans="19:26" x14ac:dyDescent="0.2">
      <c r="S9043" s="58">
        <v>3.7958383047574995</v>
      </c>
      <c r="T9043" s="58">
        <v>6.3923963728752646</v>
      </c>
      <c r="U9043" s="58">
        <v>4.7343582518596277</v>
      </c>
      <c r="V9043" s="58">
        <v>7.9616263969606971</v>
      </c>
      <c r="W9043" s="58">
        <v>0.86234832697168795</v>
      </c>
      <c r="X9043" s="58">
        <v>0.62573897189460415</v>
      </c>
      <c r="Y9043" s="58">
        <v>0.82107353118887305</v>
      </c>
      <c r="Z9043" s="58">
        <v>0.91851059880520047</v>
      </c>
    </row>
    <row r="9044" spans="19:26" x14ac:dyDescent="0.2">
      <c r="S9044" s="58">
        <v>7.7900799990782472</v>
      </c>
      <c r="T9044" s="58">
        <v>54.903124002967672</v>
      </c>
      <c r="U9044" s="58">
        <v>8.2343817773947485</v>
      </c>
      <c r="V9044" s="58">
        <v>50.232646562034304</v>
      </c>
      <c r="W9044" s="58">
        <v>0.78966981707964878</v>
      </c>
      <c r="X9044" s="58">
        <v>0.70465127661697413</v>
      </c>
      <c r="Y9044" s="58">
        <v>0.80826724349212031</v>
      </c>
      <c r="Z9044" s="58">
        <v>0.87684511945611332</v>
      </c>
    </row>
    <row r="9045" spans="19:26" x14ac:dyDescent="0.2">
      <c r="S9045" s="58">
        <v>4.5000595131765548</v>
      </c>
      <c r="T9045" s="58">
        <v>7.7532805504318665</v>
      </c>
      <c r="U9045" s="58">
        <v>4.7021444146633957</v>
      </c>
      <c r="V9045" s="58">
        <v>7.5203163421589538</v>
      </c>
      <c r="W9045" s="58">
        <v>0.71404394798097792</v>
      </c>
      <c r="X9045" s="58">
        <v>0.56700611762083197</v>
      </c>
      <c r="Y9045" s="58">
        <v>0.83716676632013876</v>
      </c>
      <c r="Z9045" s="58">
        <v>0.92814610009381404</v>
      </c>
    </row>
    <row r="9046" spans="19:26" x14ac:dyDescent="0.2">
      <c r="S9046" s="58">
        <v>3.894931866053343</v>
      </c>
      <c r="T9046" s="58">
        <v>6.6029855910448489</v>
      </c>
      <c r="U9046" s="58">
        <v>4.2428603543321932</v>
      </c>
      <c r="V9046" s="58">
        <v>8.0094671352681992</v>
      </c>
      <c r="W9046" s="58">
        <v>0.78790573719337087</v>
      </c>
      <c r="X9046" s="58">
        <v>0.69290044946268725</v>
      </c>
      <c r="Y9046" s="58">
        <v>0.79010353135580014</v>
      </c>
      <c r="Z9046" s="58">
        <v>0.92750835821856004</v>
      </c>
    </row>
    <row r="9047" spans="19:26" x14ac:dyDescent="0.2">
      <c r="S9047" s="58">
        <v>4.470379210289293</v>
      </c>
      <c r="T9047" s="58">
        <v>8.025834617292336</v>
      </c>
      <c r="U9047" s="58">
        <v>5.0660043694895069</v>
      </c>
      <c r="V9047" s="58">
        <v>9.6998037916457154</v>
      </c>
      <c r="W9047" s="58">
        <v>0.77123981353920545</v>
      </c>
      <c r="X9047" s="58">
        <v>0.71888524199461679</v>
      </c>
      <c r="Y9047" s="58">
        <v>0.84233626442028231</v>
      </c>
      <c r="Z9047" s="58">
        <v>0.93367844706796854</v>
      </c>
    </row>
    <row r="9048" spans="19:26" x14ac:dyDescent="0.2">
      <c r="S9048" s="58">
        <v>3.52657768377287</v>
      </c>
      <c r="T9048" s="58">
        <v>5.4373834376191494</v>
      </c>
      <c r="U9048" s="58">
        <v>4.1196780988440711</v>
      </c>
      <c r="V9048" s="58">
        <v>5.5554397617486684</v>
      </c>
      <c r="W9048" s="58">
        <v>0.7857130136815349</v>
      </c>
      <c r="X9048" s="58">
        <v>0.70787146904285048</v>
      </c>
      <c r="Y9048" s="58">
        <v>0.82004224084887833</v>
      </c>
      <c r="Z9048" s="58">
        <v>0.95169352474037605</v>
      </c>
    </row>
    <row r="9049" spans="19:26" x14ac:dyDescent="0.2">
      <c r="S9049" s="58">
        <v>5.9280594477771817</v>
      </c>
      <c r="T9049" s="58">
        <v>15.024419281625615</v>
      </c>
      <c r="U9049" s="58">
        <v>5.185711881535366</v>
      </c>
      <c r="V9049" s="58">
        <v>11.746337668975331</v>
      </c>
      <c r="W9049" s="58">
        <v>0.72265482380924995</v>
      </c>
      <c r="X9049" s="58">
        <v>0.57579691176539782</v>
      </c>
      <c r="Y9049" s="58">
        <v>0.79435273517988358</v>
      </c>
      <c r="Z9049" s="58">
        <v>0.89468815756889386</v>
      </c>
    </row>
    <row r="9050" spans="19:26" x14ac:dyDescent="0.2">
      <c r="S9050" s="58">
        <v>4.4632847798236615</v>
      </c>
      <c r="T9050" s="58">
        <v>8.0199860379639691</v>
      </c>
      <c r="U9050" s="58">
        <v>4.6514682774473579</v>
      </c>
      <c r="V9050" s="58">
        <v>6.3902239525661191</v>
      </c>
      <c r="W9050" s="58">
        <v>0.79899417409178708</v>
      </c>
      <c r="X9050" s="58">
        <v>0.67516107928665647</v>
      </c>
      <c r="Y9050" s="58">
        <v>0.8642009772488175</v>
      </c>
      <c r="Z9050" s="58">
        <v>0.92843240989826181</v>
      </c>
    </row>
    <row r="9051" spans="19:26" x14ac:dyDescent="0.2">
      <c r="S9051" s="58">
        <v>4.6157600216541539</v>
      </c>
      <c r="T9051" s="58">
        <v>8.7372598490876463</v>
      </c>
      <c r="U9051" s="58">
        <v>4.1520077197955789</v>
      </c>
      <c r="V9051" s="58">
        <v>7.9335627647139582</v>
      </c>
      <c r="W9051" s="58">
        <v>0.79493917054115726</v>
      </c>
      <c r="X9051" s="58">
        <v>0.74547030980502582</v>
      </c>
      <c r="Y9051" s="58">
        <v>0.83931633873751366</v>
      </c>
      <c r="Z9051" s="58">
        <v>0.92630371870946271</v>
      </c>
    </row>
    <row r="9052" spans="19:26" x14ac:dyDescent="0.2">
      <c r="S9052" s="58">
        <v>7.9755551846627899</v>
      </c>
      <c r="T9052" s="58">
        <v>44.154168882055956</v>
      </c>
      <c r="U9052" s="58">
        <v>9.3326929027232506</v>
      </c>
      <c r="V9052" s="58">
        <v>47.608947265784145</v>
      </c>
      <c r="W9052" s="58">
        <v>0.8098729786487876</v>
      </c>
      <c r="X9052" s="58">
        <v>0.73884591011056699</v>
      </c>
      <c r="Y9052" s="58">
        <v>0.87551884848473027</v>
      </c>
      <c r="Z9052" s="58">
        <v>0.88126061603344819</v>
      </c>
    </row>
    <row r="9053" spans="19:26" x14ac:dyDescent="0.2">
      <c r="S9053" s="58">
        <v>4.9045148567901169</v>
      </c>
      <c r="T9053" s="58">
        <v>9.0145701797553119</v>
      </c>
      <c r="U9053" s="58">
        <v>5.0564678391697688</v>
      </c>
      <c r="V9053" s="58">
        <v>9.1644797811746148</v>
      </c>
      <c r="W9053" s="58">
        <v>0.68168905764013976</v>
      </c>
      <c r="X9053" s="58">
        <v>0.68512945205572229</v>
      </c>
      <c r="Y9053" s="58">
        <v>0.80906218429552546</v>
      </c>
      <c r="Z9053" s="58">
        <v>0.9351419968437864</v>
      </c>
    </row>
    <row r="9054" spans="19:26" x14ac:dyDescent="0.2">
      <c r="S9054" s="58">
        <v>5.1814960510565218</v>
      </c>
      <c r="T9054" s="58">
        <v>10.07401635728735</v>
      </c>
      <c r="U9054" s="58">
        <v>5.1501630640877352</v>
      </c>
      <c r="V9054" s="58">
        <v>11.206603287081263</v>
      </c>
      <c r="W9054" s="58">
        <v>0.74289512672289615</v>
      </c>
      <c r="X9054" s="58">
        <v>0.59361783179354843</v>
      </c>
      <c r="Y9054" s="58">
        <v>0.87029999370933853</v>
      </c>
      <c r="Z9054" s="58">
        <v>0.9177738507976918</v>
      </c>
    </row>
    <row r="9055" spans="19:26" x14ac:dyDescent="0.2">
      <c r="S9055" s="58">
        <v>5.5477379562175964</v>
      </c>
      <c r="T9055" s="58">
        <v>12.15786830350655</v>
      </c>
      <c r="U9055" s="58">
        <v>5.9839625586398295</v>
      </c>
      <c r="V9055" s="58">
        <v>12.562125903238799</v>
      </c>
      <c r="W9055" s="58">
        <v>0.76040239870160375</v>
      </c>
      <c r="X9055" s="58">
        <v>0.58215816939420106</v>
      </c>
      <c r="Y9055" s="58">
        <v>0.85501136668214373</v>
      </c>
      <c r="Z9055" s="58">
        <v>0.90446656380924517</v>
      </c>
    </row>
    <row r="9056" spans="19:26" x14ac:dyDescent="0.2">
      <c r="S9056" s="58">
        <v>6.1462984781675871</v>
      </c>
      <c r="T9056" s="58">
        <v>15.335238781661785</v>
      </c>
      <c r="U9056" s="58">
        <v>7.7689777264783251</v>
      </c>
      <c r="V9056" s="58">
        <v>18.259447608820977</v>
      </c>
      <c r="W9056" s="58">
        <v>0.72581367712457223</v>
      </c>
      <c r="X9056" s="58">
        <v>0.78864091704123784</v>
      </c>
      <c r="Y9056" s="58">
        <v>0.82919677794707414</v>
      </c>
      <c r="Z9056" s="58">
        <v>0.91103658996744918</v>
      </c>
    </row>
    <row r="9057" spans="19:26" x14ac:dyDescent="0.2">
      <c r="S9057" s="58">
        <v>3.5920174345941493</v>
      </c>
      <c r="T9057" s="58">
        <v>5.6101388374979066</v>
      </c>
      <c r="U9057" s="58">
        <v>3.2844384273273151</v>
      </c>
      <c r="V9057" s="58">
        <v>5.0754952894136975</v>
      </c>
      <c r="W9057" s="58">
        <v>0.79334816085815829</v>
      </c>
      <c r="X9057" s="58">
        <v>0.61797655774446569</v>
      </c>
      <c r="Y9057" s="58">
        <v>0.82456219367366934</v>
      </c>
      <c r="Z9057" s="58">
        <v>0.93633856919625269</v>
      </c>
    </row>
    <row r="9058" spans="19:26" x14ac:dyDescent="0.2">
      <c r="S9058" s="58">
        <v>3.7795754820700216</v>
      </c>
      <c r="T9058" s="58">
        <v>5.8970617995052859</v>
      </c>
      <c r="U9058" s="58">
        <v>4.0999832823698181</v>
      </c>
      <c r="V9058" s="58">
        <v>5.1436772747004973</v>
      </c>
      <c r="W9058" s="58">
        <v>0.74979357827599091</v>
      </c>
      <c r="X9058" s="58">
        <v>0.65358025029945921</v>
      </c>
      <c r="Y9058" s="58">
        <v>0.84219562815869442</v>
      </c>
      <c r="Z9058" s="58">
        <v>0.95266560688152457</v>
      </c>
    </row>
    <row r="9059" spans="19:26" x14ac:dyDescent="0.2">
      <c r="S9059" s="58">
        <v>4.5839690577212391</v>
      </c>
      <c r="T9059" s="58">
        <v>9.0579109478851496</v>
      </c>
      <c r="U9059" s="58">
        <v>4.5347439745116835</v>
      </c>
      <c r="V9059" s="58">
        <v>8.9938695092988947</v>
      </c>
      <c r="W9059" s="58">
        <v>0.82637365136829422</v>
      </c>
      <c r="X9059" s="58">
        <v>0.63220579854369163</v>
      </c>
      <c r="Y9059" s="58">
        <v>0.81784540035884834</v>
      </c>
      <c r="Z9059" s="58">
        <v>0.90730409838301951</v>
      </c>
    </row>
    <row r="9060" spans="19:26" x14ac:dyDescent="0.2">
      <c r="S9060" s="58">
        <v>4.2257651776230807</v>
      </c>
      <c r="T9060" s="58">
        <v>7.176082481864376</v>
      </c>
      <c r="U9060" s="58">
        <v>4.3821313490621598</v>
      </c>
      <c r="V9060" s="58">
        <v>6.889006593343483</v>
      </c>
      <c r="W9060" s="58">
        <v>0.74351999114116218</v>
      </c>
      <c r="X9060" s="58">
        <v>0.70142607835359994</v>
      </c>
      <c r="Y9060" s="58">
        <v>0.82770377221828428</v>
      </c>
      <c r="Z9060" s="58">
        <v>0.94177807182492534</v>
      </c>
    </row>
    <row r="9061" spans="19:26" x14ac:dyDescent="0.2">
      <c r="S9061" s="58">
        <v>5.1321074316734929</v>
      </c>
      <c r="T9061" s="58">
        <v>10.266066145203288</v>
      </c>
      <c r="U9061" s="58">
        <v>4.5236043907456054</v>
      </c>
      <c r="V9061" s="58">
        <v>9.2219016698483198</v>
      </c>
      <c r="W9061" s="58">
        <v>0.71359904308639532</v>
      </c>
      <c r="X9061" s="58">
        <v>0.76460062371190451</v>
      </c>
      <c r="Y9061" s="58">
        <v>0.81116100222869691</v>
      </c>
      <c r="Z9061" s="58">
        <v>0.92801991270286988</v>
      </c>
    </row>
    <row r="9062" spans="19:26" x14ac:dyDescent="0.2">
      <c r="S9062" s="58">
        <v>4.3803050742504075</v>
      </c>
      <c r="T9062" s="58">
        <v>7.3712028450740315</v>
      </c>
      <c r="U9062" s="58">
        <v>3.8961564861123614</v>
      </c>
      <c r="V9062" s="58">
        <v>7.1792696628564583</v>
      </c>
      <c r="W9062" s="58">
        <v>0.75048232059817255</v>
      </c>
      <c r="X9062" s="58">
        <v>0.64969747780578335</v>
      </c>
      <c r="Y9062" s="58">
        <v>0.87941830745423744</v>
      </c>
      <c r="Z9062" s="58">
        <v>0.94389716697045989</v>
      </c>
    </row>
    <row r="9063" spans="19:26" x14ac:dyDescent="0.2">
      <c r="S9063" s="58">
        <v>6.9238333791233391</v>
      </c>
      <c r="T9063" s="58">
        <v>19.440011256140366</v>
      </c>
      <c r="U9063" s="58">
        <v>6.5586608438161633</v>
      </c>
      <c r="V9063" s="58">
        <v>15.156512945047371</v>
      </c>
      <c r="W9063" s="58">
        <v>0.73270673751499804</v>
      </c>
      <c r="X9063" s="58">
        <v>0.7633871936536375</v>
      </c>
      <c r="Y9063" s="58">
        <v>0.87251207704588851</v>
      </c>
      <c r="Z9063" s="58">
        <v>0.90506519972627808</v>
      </c>
    </row>
    <row r="9064" spans="19:26" x14ac:dyDescent="0.2">
      <c r="S9064" s="58">
        <v>3.0608577931615408</v>
      </c>
      <c r="T9064" s="58">
        <v>4.3545429532784938</v>
      </c>
      <c r="U9064" s="58">
        <v>2.8965313638985779</v>
      </c>
      <c r="V9064" s="58">
        <v>4.4473259235553639</v>
      </c>
      <c r="W9064" s="58">
        <v>0.79921096122919155</v>
      </c>
      <c r="X9064" s="58">
        <v>0.619577216099235</v>
      </c>
      <c r="Y9064" s="58">
        <v>0.82560107670070104</v>
      </c>
      <c r="Z9064" s="58">
        <v>0.95488326382516442</v>
      </c>
    </row>
    <row r="9065" spans="19:26" x14ac:dyDescent="0.2">
      <c r="S9065" s="58">
        <v>4.6258013423651114</v>
      </c>
      <c r="T9065" s="58">
        <v>7.8918353444689648</v>
      </c>
      <c r="U9065" s="58">
        <v>5.123886490728653</v>
      </c>
      <c r="V9065" s="58">
        <v>8.7387581776524517</v>
      </c>
      <c r="W9065" s="58">
        <v>0.69146773113882742</v>
      </c>
      <c r="X9065" s="58">
        <v>0.70600542562301771</v>
      </c>
      <c r="Y9065" s="58">
        <v>0.84546678673596265</v>
      </c>
      <c r="Z9065" s="58">
        <v>0.95502691856426614</v>
      </c>
    </row>
    <row r="9066" spans="19:26" x14ac:dyDescent="0.2">
      <c r="S9066" s="58">
        <v>4.6489663357472706</v>
      </c>
      <c r="T9066" s="58">
        <v>8.824779109293349</v>
      </c>
      <c r="U9066" s="58">
        <v>4.4783506205799428</v>
      </c>
      <c r="V9066" s="58">
        <v>7.8612324299155407</v>
      </c>
      <c r="W9066" s="58">
        <v>0.80978684132873247</v>
      </c>
      <c r="X9066" s="58">
        <v>0.69214307490235594</v>
      </c>
      <c r="Y9066" s="58">
        <v>0.85560397312773351</v>
      </c>
      <c r="Z9066" s="58">
        <v>0.92156620829498392</v>
      </c>
    </row>
    <row r="9067" spans="19:26" x14ac:dyDescent="0.2">
      <c r="S9067" s="58">
        <v>9.1300603082587948</v>
      </c>
      <c r="T9067" s="58">
        <v>70.48330614583044</v>
      </c>
      <c r="U9067" s="58">
        <v>8.0609024253714541</v>
      </c>
      <c r="V9067" s="58">
        <v>53.103132783005364</v>
      </c>
      <c r="W9067" s="58">
        <v>0.75066640266767615</v>
      </c>
      <c r="X9067" s="58">
        <v>0.59866160665615509</v>
      </c>
      <c r="Y9067" s="58">
        <v>0.87619718016718995</v>
      </c>
      <c r="Z9067" s="58">
        <v>0.87614037473540085</v>
      </c>
    </row>
    <row r="9068" spans="19:26" x14ac:dyDescent="0.2">
      <c r="S9068" s="58">
        <v>4.8557307338952755</v>
      </c>
      <c r="T9068" s="58">
        <v>10.15848646220083</v>
      </c>
      <c r="U9068" s="58">
        <v>4.8791516408511164</v>
      </c>
      <c r="V9068" s="58">
        <v>10.161832700760112</v>
      </c>
      <c r="W9068" s="58">
        <v>0.83270992735832772</v>
      </c>
      <c r="X9068" s="58">
        <v>0.62370735956030643</v>
      </c>
      <c r="Y9068" s="58">
        <v>0.83011267846770442</v>
      </c>
      <c r="Z9068" s="58">
        <v>0.90358473473549039</v>
      </c>
    </row>
    <row r="9069" spans="19:26" x14ac:dyDescent="0.2">
      <c r="S9069" s="58">
        <v>5.4854922769738161</v>
      </c>
      <c r="T9069" s="58">
        <v>12.964686552598058</v>
      </c>
      <c r="U9069" s="58">
        <v>5.9533978667188112</v>
      </c>
      <c r="V9069" s="58">
        <v>17.605489682400069</v>
      </c>
      <c r="W9069" s="58">
        <v>0.80598552172000348</v>
      </c>
      <c r="X9069" s="58">
        <v>0.68002594265881922</v>
      </c>
      <c r="Y9069" s="58">
        <v>0.83794445448695465</v>
      </c>
      <c r="Z9069" s="58">
        <v>0.90235981030352441</v>
      </c>
    </row>
    <row r="9070" spans="19:26" x14ac:dyDescent="0.2">
      <c r="S9070" s="58">
        <v>5.7392181256404085</v>
      </c>
      <c r="T9070" s="58">
        <v>13.803989792836861</v>
      </c>
      <c r="U9070" s="58">
        <v>5.73056045595147</v>
      </c>
      <c r="V9070" s="58">
        <v>13.161354837858561</v>
      </c>
      <c r="W9070" s="58">
        <v>0.76076113379512889</v>
      </c>
      <c r="X9070" s="58">
        <v>0.72606694083147705</v>
      </c>
      <c r="Y9070" s="58">
        <v>0.82810606095010897</v>
      </c>
      <c r="Z9070" s="58">
        <v>0.90645008731154353</v>
      </c>
    </row>
    <row r="9071" spans="19:26" x14ac:dyDescent="0.2">
      <c r="S9071" s="58">
        <v>6.3285149350159227</v>
      </c>
      <c r="T9071" s="58">
        <v>14.927058854426445</v>
      </c>
      <c r="U9071" s="58">
        <v>6.5598366676959854</v>
      </c>
      <c r="V9071" s="58">
        <v>16.190392347028656</v>
      </c>
      <c r="W9071" s="58">
        <v>0.68244143144307245</v>
      </c>
      <c r="X9071" s="58">
        <v>0.71481073091102554</v>
      </c>
      <c r="Y9071" s="58">
        <v>0.82957462324667397</v>
      </c>
      <c r="Z9071" s="58">
        <v>0.91438970129650177</v>
      </c>
    </row>
    <row r="9072" spans="19:26" x14ac:dyDescent="0.2">
      <c r="S9072" s="58">
        <v>4.7459246961115378</v>
      </c>
      <c r="T9072" s="58">
        <v>8.5502192091107787</v>
      </c>
      <c r="U9072" s="58">
        <v>4.7270411003994015</v>
      </c>
      <c r="V9072" s="58">
        <v>7.4297502720878033</v>
      </c>
      <c r="W9072" s="58">
        <v>0.71356036954573854</v>
      </c>
      <c r="X9072" s="58">
        <v>0.64574231708939556</v>
      </c>
      <c r="Y9072" s="58">
        <v>0.8353190217335269</v>
      </c>
      <c r="Z9072" s="58">
        <v>0.93200248138439301</v>
      </c>
    </row>
    <row r="9073" spans="19:26" x14ac:dyDescent="0.2">
      <c r="S9073" s="58">
        <v>4.6701361368130341</v>
      </c>
      <c r="T9073" s="58">
        <v>9.15723221263843</v>
      </c>
      <c r="U9073" s="58">
        <v>5.1630928625880674</v>
      </c>
      <c r="V9073" s="58">
        <v>12.874400971191179</v>
      </c>
      <c r="W9073" s="58">
        <v>0.79058635923832954</v>
      </c>
      <c r="X9073" s="58">
        <v>0.70921463515613092</v>
      </c>
      <c r="Y9073" s="58">
        <v>0.81549159511967018</v>
      </c>
      <c r="Z9073" s="58">
        <v>0.91676000940248004</v>
      </c>
    </row>
    <row r="9074" spans="19:26" x14ac:dyDescent="0.2">
      <c r="S9074" s="58">
        <v>7.3150312496915078</v>
      </c>
      <c r="T9074" s="58">
        <v>25.922450125674121</v>
      </c>
      <c r="U9074" s="58">
        <v>8.1806551494292297</v>
      </c>
      <c r="V9074" s="58">
        <v>21.103182275432989</v>
      </c>
      <c r="W9074" s="58">
        <v>0.73592436990343024</v>
      </c>
      <c r="X9074" s="58">
        <v>0.75164016483433505</v>
      </c>
      <c r="Y9074" s="58">
        <v>0.8386361879566292</v>
      </c>
      <c r="Z9074" s="58">
        <v>0.89250815720244481</v>
      </c>
    </row>
    <row r="9075" spans="19:26" x14ac:dyDescent="0.2">
      <c r="S9075" s="58">
        <v>8.9220389563669009</v>
      </c>
      <c r="T9075" s="58">
        <v>87.883472031762054</v>
      </c>
      <c r="U9075" s="58">
        <v>9.2385126917559575</v>
      </c>
      <c r="V9075" s="58">
        <v>88.126035071332097</v>
      </c>
      <c r="W9075" s="58">
        <v>0.7100131603128409</v>
      </c>
      <c r="X9075" s="58">
        <v>0.77430457443898348</v>
      </c>
      <c r="Y9075" s="58">
        <v>0.80087408871734389</v>
      </c>
      <c r="Z9075" s="58">
        <v>0.87595831758421905</v>
      </c>
    </row>
    <row r="9076" spans="19:26" x14ac:dyDescent="0.2">
      <c r="S9076" s="58">
        <v>4.727580352760298</v>
      </c>
      <c r="T9076" s="58">
        <v>9.2157626658545411</v>
      </c>
      <c r="U9076" s="58">
        <v>4.8903600261541529</v>
      </c>
      <c r="V9076" s="58">
        <v>9.7061661146189735</v>
      </c>
      <c r="W9076" s="58">
        <v>0.77497934026522519</v>
      </c>
      <c r="X9076" s="58">
        <v>0.52932397256330044</v>
      </c>
      <c r="Y9076" s="58">
        <v>0.81883024590030296</v>
      </c>
      <c r="Z9076" s="58">
        <v>0.90372771109804162</v>
      </c>
    </row>
    <row r="9077" spans="19:26" x14ac:dyDescent="0.2">
      <c r="S9077" s="58">
        <v>3.8610603679353872</v>
      </c>
      <c r="T9077" s="58">
        <v>6.1776390104500525</v>
      </c>
      <c r="U9077" s="58">
        <v>4.243694875751542</v>
      </c>
      <c r="V9077" s="58">
        <v>6.7444410179467837</v>
      </c>
      <c r="W9077" s="58">
        <v>0.80378099510047862</v>
      </c>
      <c r="X9077" s="58">
        <v>0.63042227053636102</v>
      </c>
      <c r="Y9077" s="58">
        <v>0.87351090953707755</v>
      </c>
      <c r="Z9077" s="58">
        <v>0.94093926898126068</v>
      </c>
    </row>
    <row r="9078" spans="19:26" x14ac:dyDescent="0.2">
      <c r="S9078" s="58">
        <v>5.8060450007068374</v>
      </c>
      <c r="T9078" s="58">
        <v>13.43204917668846</v>
      </c>
      <c r="U9078" s="58">
        <v>5.4805311857810191</v>
      </c>
      <c r="V9078" s="58">
        <v>13.556453739482967</v>
      </c>
      <c r="W9078" s="58">
        <v>0.77668999102316794</v>
      </c>
      <c r="X9078" s="58">
        <v>0.66418193333319731</v>
      </c>
      <c r="Y9078" s="58">
        <v>0.87428969051901184</v>
      </c>
      <c r="Z9078" s="58">
        <v>0.9073784272255091</v>
      </c>
    </row>
    <row r="9079" spans="19:26" x14ac:dyDescent="0.2">
      <c r="S9079" s="58">
        <v>2.9802885848745326</v>
      </c>
      <c r="T9079" s="58">
        <v>4.2559803334183988</v>
      </c>
      <c r="U9079" s="58">
        <v>2.9971795340707517</v>
      </c>
      <c r="V9079" s="58">
        <v>4.4678822054885057</v>
      </c>
      <c r="W9079" s="58">
        <v>0.81558408121214288</v>
      </c>
      <c r="X9079" s="58">
        <v>0.65236998964546222</v>
      </c>
      <c r="Y9079" s="58">
        <v>0.79450011525420539</v>
      </c>
      <c r="Z9079" s="58">
        <v>0.94833567105685712</v>
      </c>
    </row>
    <row r="9080" spans="19:26" x14ac:dyDescent="0.2">
      <c r="S9080" s="58">
        <v>3.8284802436826633</v>
      </c>
      <c r="T9080" s="58">
        <v>6.2228568481705224</v>
      </c>
      <c r="U9080" s="58">
        <v>3.6903775536695349</v>
      </c>
      <c r="V9080" s="58">
        <v>5.3896846682768018</v>
      </c>
      <c r="W9080" s="58">
        <v>0.79196707575801251</v>
      </c>
      <c r="X9080" s="58">
        <v>0.62722886060915084</v>
      </c>
      <c r="Y9080" s="58">
        <v>0.83013210658464598</v>
      </c>
      <c r="Z9080" s="58">
        <v>0.93240088778389796</v>
      </c>
    </row>
    <row r="9081" spans="19:26" x14ac:dyDescent="0.2">
      <c r="S9081" s="58">
        <v>3.0666820268955557</v>
      </c>
      <c r="T9081" s="58">
        <v>4.4894311582546305</v>
      </c>
      <c r="U9081" s="58">
        <v>2.8210708983228647</v>
      </c>
      <c r="V9081" s="58">
        <v>4.6118235337915285</v>
      </c>
      <c r="W9081" s="58">
        <v>0.88246902610562927</v>
      </c>
      <c r="X9081" s="58">
        <v>0.6768526934896506</v>
      </c>
      <c r="Y9081" s="58">
        <v>0.81704338242742813</v>
      </c>
      <c r="Z9081" s="58">
        <v>0.94199693265010065</v>
      </c>
    </row>
    <row r="9082" spans="19:26" x14ac:dyDescent="0.2">
      <c r="S9082" s="58">
        <v>4.8010274398065071</v>
      </c>
      <c r="T9082" s="58">
        <v>9.779831600796788</v>
      </c>
      <c r="U9082" s="58">
        <v>4.4379770804678387</v>
      </c>
      <c r="V9082" s="58">
        <v>10.32453953875469</v>
      </c>
      <c r="W9082" s="58">
        <v>0.87731652224417578</v>
      </c>
      <c r="X9082" s="58">
        <v>0.65939945822610135</v>
      </c>
      <c r="Y9082" s="58">
        <v>0.87359321630064846</v>
      </c>
      <c r="Z9082" s="58">
        <v>0.90898596361402306</v>
      </c>
    </row>
    <row r="9083" spans="19:26" x14ac:dyDescent="0.2">
      <c r="S9083" s="58">
        <v>6.380176442254724</v>
      </c>
      <c r="T9083" s="58">
        <v>17.404931282052889</v>
      </c>
      <c r="U9083" s="58">
        <v>5.4535443714608114</v>
      </c>
      <c r="V9083" s="58">
        <v>12.973402404342458</v>
      </c>
      <c r="W9083" s="58">
        <v>0.7105065286303649</v>
      </c>
      <c r="X9083" s="58">
        <v>0.71388137820002273</v>
      </c>
      <c r="Y9083" s="58">
        <v>0.80365159667390829</v>
      </c>
      <c r="Z9083" s="58">
        <v>0.90052762763789662</v>
      </c>
    </row>
    <row r="9084" spans="19:26" x14ac:dyDescent="0.2">
      <c r="S9084" s="58">
        <v>5.096585858690629</v>
      </c>
      <c r="T9084" s="58">
        <v>9.8262122772876346</v>
      </c>
      <c r="U9084" s="58">
        <v>4.9439813938690893</v>
      </c>
      <c r="V9084" s="58">
        <v>9.1113061818702974</v>
      </c>
      <c r="W9084" s="58">
        <v>0.76129183838859582</v>
      </c>
      <c r="X9084" s="58">
        <v>0.70711986732262955</v>
      </c>
      <c r="Y9084" s="58">
        <v>0.88245518245542043</v>
      </c>
      <c r="Z9084" s="58">
        <v>0.92986607585960546</v>
      </c>
    </row>
    <row r="9085" spans="19:26" x14ac:dyDescent="0.2">
      <c r="S9085" s="58">
        <v>4.2089639289618672</v>
      </c>
      <c r="T9085" s="58">
        <v>7.0437092705720765</v>
      </c>
      <c r="U9085" s="58">
        <v>4.1840160845303656</v>
      </c>
      <c r="V9085" s="58">
        <v>7.1957029731965489</v>
      </c>
      <c r="W9085" s="58">
        <v>0.74870940100047179</v>
      </c>
      <c r="X9085" s="58">
        <v>0.53209549832058689</v>
      </c>
      <c r="Y9085" s="58">
        <v>0.84660834076789737</v>
      </c>
      <c r="Z9085" s="58">
        <v>0.92384643364859553</v>
      </c>
    </row>
    <row r="9086" spans="19:26" x14ac:dyDescent="0.2">
      <c r="S9086" s="58">
        <v>3.7031203134479735</v>
      </c>
      <c r="T9086" s="58">
        <v>5.9462574391921388</v>
      </c>
      <c r="U9086" s="58">
        <v>3.4338994921771993</v>
      </c>
      <c r="V9086" s="58">
        <v>5.6272926926186031</v>
      </c>
      <c r="W9086" s="58">
        <v>0.76713208405528699</v>
      </c>
      <c r="X9086" s="58">
        <v>0.61922698204712034</v>
      </c>
      <c r="Y9086" s="58">
        <v>0.79473900248152241</v>
      </c>
      <c r="Z9086" s="58">
        <v>0.9302714312315602</v>
      </c>
    </row>
    <row r="9087" spans="19:26" x14ac:dyDescent="0.2">
      <c r="S9087" s="58">
        <v>4.2880220904030857</v>
      </c>
      <c r="T9087" s="58">
        <v>7.6072867002557061</v>
      </c>
      <c r="U9087" s="58">
        <v>4.1879210201669412</v>
      </c>
      <c r="V9087" s="58">
        <v>6.1648510037501749</v>
      </c>
      <c r="W9087" s="58">
        <v>0.76459485747718958</v>
      </c>
      <c r="X9087" s="58">
        <v>0.72367201813725146</v>
      </c>
      <c r="Y9087" s="58">
        <v>0.81137690603720891</v>
      </c>
      <c r="Z9087" s="58">
        <v>0.93166020994404664</v>
      </c>
    </row>
    <row r="9088" spans="19:26" x14ac:dyDescent="0.2">
      <c r="S9088" s="58">
        <v>3.6316706317585346</v>
      </c>
      <c r="T9088" s="58">
        <v>5.8560798020909326</v>
      </c>
      <c r="U9088" s="58">
        <v>3.7452525036593887</v>
      </c>
      <c r="V9088" s="58">
        <v>6.1089308516356464</v>
      </c>
      <c r="W9088" s="58">
        <v>0.8247675920975408</v>
      </c>
      <c r="X9088" s="58">
        <v>0.61671871102794429</v>
      </c>
      <c r="Y9088" s="58">
        <v>0.80960275060806497</v>
      </c>
      <c r="Z9088" s="58">
        <v>0.92477417587767941</v>
      </c>
    </row>
    <row r="9089" spans="19:26" x14ac:dyDescent="0.2">
      <c r="S9089" s="58">
        <v>4.8832205457956359</v>
      </c>
      <c r="T9089" s="58">
        <v>8.9032898156583151</v>
      </c>
      <c r="U9089" s="58">
        <v>5.4551843582465116</v>
      </c>
      <c r="V9089" s="58">
        <v>11.280062753051199</v>
      </c>
      <c r="W9089" s="58">
        <v>0.71552616450763717</v>
      </c>
      <c r="X9089" s="58">
        <v>0.58319141056766433</v>
      </c>
      <c r="Y9089" s="58">
        <v>0.84933191493325677</v>
      </c>
      <c r="Z9089" s="58">
        <v>0.92442646156260966</v>
      </c>
    </row>
    <row r="9090" spans="19:26" x14ac:dyDescent="0.2">
      <c r="S9090" s="58">
        <v>4.7919131731305491</v>
      </c>
      <c r="T9090" s="58">
        <v>9.2183509598604587</v>
      </c>
      <c r="U9090" s="58">
        <v>4.8493168458508213</v>
      </c>
      <c r="V9090" s="58">
        <v>10.152938089311496</v>
      </c>
      <c r="W9090" s="58">
        <v>0.7885333728577254</v>
      </c>
      <c r="X9090" s="58">
        <v>0.59669335395846401</v>
      </c>
      <c r="Y9090" s="58">
        <v>0.8537288116106998</v>
      </c>
      <c r="Z9090" s="58">
        <v>0.91309873000112729</v>
      </c>
    </row>
    <row r="9091" spans="19:26" x14ac:dyDescent="0.2">
      <c r="S9091" s="58">
        <v>3.8727960975449776</v>
      </c>
      <c r="T9091" s="58">
        <v>6.6176145122979175</v>
      </c>
      <c r="U9091" s="58">
        <v>3.455375270855658</v>
      </c>
      <c r="V9091" s="58">
        <v>6.1377670203984698</v>
      </c>
      <c r="W9091" s="58">
        <v>0.84335744725803774</v>
      </c>
      <c r="X9091" s="58">
        <v>0.69892231685338158</v>
      </c>
      <c r="Y9091" s="58">
        <v>0.8116399206787166</v>
      </c>
      <c r="Z9091" s="58">
        <v>0.92445468198323955</v>
      </c>
    </row>
    <row r="9092" spans="19:26" x14ac:dyDescent="0.2">
      <c r="S9092" s="58">
        <v>3.7357594045233564</v>
      </c>
      <c r="T9092" s="58">
        <v>6.0317325419912882</v>
      </c>
      <c r="U9092" s="58">
        <v>4.209978750342116</v>
      </c>
      <c r="V9092" s="58">
        <v>7.0867930621043094</v>
      </c>
      <c r="W9092" s="58">
        <v>0.76199099263368419</v>
      </c>
      <c r="X9092" s="58">
        <v>0.71623475281422211</v>
      </c>
      <c r="Y9092" s="58">
        <v>0.79196996793077645</v>
      </c>
      <c r="Z9092" s="58">
        <v>0.94169340604599738</v>
      </c>
    </row>
    <row r="9093" spans="19:26" x14ac:dyDescent="0.2">
      <c r="S9093" s="58">
        <v>3.4386066256289216</v>
      </c>
      <c r="T9093" s="58">
        <v>5.2583006719080476</v>
      </c>
      <c r="U9093" s="58">
        <v>2.9413007386332026</v>
      </c>
      <c r="V9093" s="58">
        <v>5.2648782640786704</v>
      </c>
      <c r="W9093" s="58">
        <v>0.79735256027853862</v>
      </c>
      <c r="X9093" s="58">
        <v>0.70607779713465491</v>
      </c>
      <c r="Y9093" s="58">
        <v>0.81524721513825105</v>
      </c>
      <c r="Z9093" s="58">
        <v>0.94994053099262876</v>
      </c>
    </row>
    <row r="9094" spans="19:26" x14ac:dyDescent="0.2">
      <c r="S9094" s="58">
        <v>5.854752256329923</v>
      </c>
      <c r="T9094" s="58">
        <v>13.787828604027947</v>
      </c>
      <c r="U9094" s="58">
        <v>6.1527969783847327</v>
      </c>
      <c r="V9094" s="58">
        <v>14.450368781127791</v>
      </c>
      <c r="W9094" s="58">
        <v>0.79546074402146127</v>
      </c>
      <c r="X9094" s="58">
        <v>0.57872912033258761</v>
      </c>
      <c r="Y9094" s="58">
        <v>0.88841690953771069</v>
      </c>
      <c r="Z9094" s="58">
        <v>0.90006361525440737</v>
      </c>
    </row>
    <row r="9095" spans="19:26" x14ac:dyDescent="0.2">
      <c r="S9095" s="58">
        <v>5.0168152813485918</v>
      </c>
      <c r="T9095" s="58">
        <v>11.312617400724175</v>
      </c>
      <c r="U9095" s="58">
        <v>4.5917280082395706</v>
      </c>
      <c r="V9095" s="58">
        <v>12.452907283662482</v>
      </c>
      <c r="W9095" s="58">
        <v>0.79350676159817535</v>
      </c>
      <c r="X9095" s="58">
        <v>0.69003287632629373</v>
      </c>
      <c r="Y9095" s="58">
        <v>0.78201007505140829</v>
      </c>
      <c r="Z9095" s="58">
        <v>0.90135438892541209</v>
      </c>
    </row>
    <row r="9096" spans="19:26" x14ac:dyDescent="0.2">
      <c r="S9096" s="58">
        <v>6.0842317490974009</v>
      </c>
      <c r="T9096" s="58">
        <v>14.921474753473772</v>
      </c>
      <c r="U9096" s="58">
        <v>6.3311231509043777</v>
      </c>
      <c r="V9096" s="58">
        <v>15.687009206612306</v>
      </c>
      <c r="W9096" s="58">
        <v>0.70201747182708196</v>
      </c>
      <c r="X9096" s="58">
        <v>0.65350312496374119</v>
      </c>
      <c r="Y9096" s="58">
        <v>0.80666556141322754</v>
      </c>
      <c r="Z9096" s="58">
        <v>0.9034525104276</v>
      </c>
    </row>
    <row r="9097" spans="19:26" x14ac:dyDescent="0.2">
      <c r="S9097" s="58">
        <v>4.7124953506813148</v>
      </c>
      <c r="T9097" s="58">
        <v>9.6846946102475275</v>
      </c>
      <c r="U9097" s="58">
        <v>3.9308004544556208</v>
      </c>
      <c r="V9097" s="58">
        <v>7.6777913515104412</v>
      </c>
      <c r="W9097" s="58">
        <v>0.83557462553655926</v>
      </c>
      <c r="X9097" s="58">
        <v>0.79778939164487284</v>
      </c>
      <c r="Y9097" s="58">
        <v>0.81788690516304907</v>
      </c>
      <c r="Z9097" s="58">
        <v>0.91550537576950042</v>
      </c>
    </row>
    <row r="9098" spans="19:26" x14ac:dyDescent="0.2">
      <c r="S9098" s="58">
        <v>4.8977856154941239</v>
      </c>
      <c r="T9098" s="58">
        <v>10.053597355776493</v>
      </c>
      <c r="U9098" s="58">
        <v>4.9414455186738033</v>
      </c>
      <c r="V9098" s="58">
        <v>11.700632413289435</v>
      </c>
      <c r="W9098" s="58">
        <v>0.84615235804943012</v>
      </c>
      <c r="X9098" s="58">
        <v>0.6561098700832213</v>
      </c>
      <c r="Y9098" s="58">
        <v>0.86398526732081493</v>
      </c>
      <c r="Z9098" s="58">
        <v>0.90939938548556065</v>
      </c>
    </row>
    <row r="9099" spans="19:26" x14ac:dyDescent="0.2">
      <c r="S9099" s="58">
        <v>5.1894391497253816</v>
      </c>
      <c r="T9099" s="58">
        <v>11.187705660975865</v>
      </c>
      <c r="U9099" s="58">
        <v>4.9077813202388603</v>
      </c>
      <c r="V9099" s="58">
        <v>12.499051397458421</v>
      </c>
      <c r="W9099" s="58">
        <v>0.80396662596601431</v>
      </c>
      <c r="X9099" s="58">
        <v>0.67425100241404323</v>
      </c>
      <c r="Y9099" s="58">
        <v>0.84697469681342941</v>
      </c>
      <c r="Z9099" s="58">
        <v>0.90866306627411042</v>
      </c>
    </row>
    <row r="9100" spans="19:26" x14ac:dyDescent="0.2">
      <c r="S9100" s="58">
        <v>3.2189708934143417</v>
      </c>
      <c r="T9100" s="58">
        <v>4.7346513400956622</v>
      </c>
      <c r="U9100" s="58">
        <v>3.3827573859485911</v>
      </c>
      <c r="V9100" s="58">
        <v>4.1260703712658913</v>
      </c>
      <c r="W9100" s="58">
        <v>0.76648582444319968</v>
      </c>
      <c r="X9100" s="58">
        <v>0.57192122855695149</v>
      </c>
      <c r="Y9100" s="58">
        <v>0.79004474835236416</v>
      </c>
      <c r="Z9100" s="58">
        <v>0.93725410731474956</v>
      </c>
    </row>
    <row r="9101" spans="19:26" x14ac:dyDescent="0.2">
      <c r="S9101" s="58">
        <v>7.8852056717001453</v>
      </c>
      <c r="T9101" s="58">
        <v>55.506769718757376</v>
      </c>
      <c r="U9101" s="58">
        <v>7.8982418292891285</v>
      </c>
      <c r="V9101" s="58">
        <v>55.262883981361199</v>
      </c>
      <c r="W9101" s="58">
        <v>0.8026867629228962</v>
      </c>
      <c r="X9101" s="58">
        <v>0.74952251455958407</v>
      </c>
      <c r="Y9101" s="58">
        <v>0.8268385206679113</v>
      </c>
      <c r="Z9101" s="58">
        <v>0.87763615018141217</v>
      </c>
    </row>
    <row r="9102" spans="19:26" x14ac:dyDescent="0.2">
      <c r="S9102" s="58">
        <v>4.8915568643857075</v>
      </c>
      <c r="T9102" s="58">
        <v>9.6610734431993084</v>
      </c>
      <c r="U9102" s="58">
        <v>4.9552036880428467</v>
      </c>
      <c r="V9102" s="58">
        <v>10.884682566009449</v>
      </c>
      <c r="W9102" s="58">
        <v>0.72857210780085357</v>
      </c>
      <c r="X9102" s="58">
        <v>0.6421896699274372</v>
      </c>
      <c r="Y9102" s="58">
        <v>0.79790783290666867</v>
      </c>
      <c r="Z9102" s="58">
        <v>0.91448930801965911</v>
      </c>
    </row>
    <row r="9103" spans="19:26" x14ac:dyDescent="0.2">
      <c r="S9103" s="58">
        <v>4.6714941255487474</v>
      </c>
      <c r="T9103" s="58">
        <v>9.9664191439095955</v>
      </c>
      <c r="U9103" s="58">
        <v>5.0863426431062742</v>
      </c>
      <c r="V9103" s="58">
        <v>12.417787846795147</v>
      </c>
      <c r="W9103" s="58">
        <v>0.81748873216116968</v>
      </c>
      <c r="X9103" s="58">
        <v>0.65673028648763065</v>
      </c>
      <c r="Y9103" s="58">
        <v>0.77194695190573237</v>
      </c>
      <c r="Z9103" s="58">
        <v>0.89988905848599832</v>
      </c>
    </row>
    <row r="9104" spans="19:26" x14ac:dyDescent="0.2">
      <c r="S9104" s="58">
        <v>5.1292884839780575</v>
      </c>
      <c r="T9104" s="58">
        <v>10.638327940877804</v>
      </c>
      <c r="U9104" s="58">
        <v>4.9829402551318376</v>
      </c>
      <c r="V9104" s="58">
        <v>10.702030667679235</v>
      </c>
      <c r="W9104" s="58">
        <v>0.74211881259292667</v>
      </c>
      <c r="X9104" s="58">
        <v>0.63379061042128981</v>
      </c>
      <c r="Y9104" s="58">
        <v>0.81214743796528699</v>
      </c>
      <c r="Z9104" s="58">
        <v>0.91007003364957961</v>
      </c>
    </row>
    <row r="9105" spans="19:26" x14ac:dyDescent="0.2">
      <c r="S9105" s="58">
        <v>5.0051267816521436</v>
      </c>
      <c r="T9105" s="58">
        <v>11.115517203046759</v>
      </c>
      <c r="U9105" s="58">
        <v>4.5506166928606913</v>
      </c>
      <c r="V9105" s="58">
        <v>11.787034367030744</v>
      </c>
      <c r="W9105" s="58">
        <v>0.87759860850561988</v>
      </c>
      <c r="X9105" s="58">
        <v>0.60191415725773856</v>
      </c>
      <c r="Y9105" s="58">
        <v>0.84543831042693363</v>
      </c>
      <c r="Z9105" s="58">
        <v>0.89761288924374383</v>
      </c>
    </row>
    <row r="9106" spans="19:26" x14ac:dyDescent="0.2">
      <c r="S9106" s="58">
        <v>3.0624556398044098</v>
      </c>
      <c r="T9106" s="58">
        <v>4.339125477610537</v>
      </c>
      <c r="U9106" s="58">
        <v>3.0240948637735974</v>
      </c>
      <c r="V9106" s="58">
        <v>3.1226941271731739</v>
      </c>
      <c r="W9106" s="58">
        <v>0.76698737277783713</v>
      </c>
      <c r="X9106" s="58">
        <v>0.57686608329306055</v>
      </c>
      <c r="Y9106" s="58">
        <v>0.81064739428389954</v>
      </c>
      <c r="Z9106" s="58">
        <v>0.95075249775981729</v>
      </c>
    </row>
    <row r="9107" spans="19:26" x14ac:dyDescent="0.2">
      <c r="S9107" s="58">
        <v>4.0772954323877864</v>
      </c>
      <c r="T9107" s="58">
        <v>7.0816109041165332</v>
      </c>
      <c r="U9107" s="58">
        <v>3.5696486586077625</v>
      </c>
      <c r="V9107" s="58">
        <v>5.5226731611765496</v>
      </c>
      <c r="W9107" s="58">
        <v>0.83035900767360538</v>
      </c>
      <c r="X9107" s="58">
        <v>0.7528437809264249</v>
      </c>
      <c r="Y9107" s="58">
        <v>0.836800329594105</v>
      </c>
      <c r="Z9107" s="58">
        <v>0.93337788186041504</v>
      </c>
    </row>
    <row r="9108" spans="19:26" x14ac:dyDescent="0.2">
      <c r="S9108" s="58">
        <v>3.6316681406881135</v>
      </c>
      <c r="T9108" s="58">
        <v>5.8201467924574386</v>
      </c>
      <c r="U9108" s="58">
        <v>3.4581328394745241</v>
      </c>
      <c r="V9108" s="58">
        <v>5.4009913363804527</v>
      </c>
      <c r="W9108" s="58">
        <v>0.79144976652529775</v>
      </c>
      <c r="X9108" s="58">
        <v>0.68711090098085448</v>
      </c>
      <c r="Y9108" s="58">
        <v>0.7957374803367695</v>
      </c>
      <c r="Z9108" s="58">
        <v>0.93555772392608916</v>
      </c>
    </row>
    <row r="9109" spans="19:26" x14ac:dyDescent="0.2">
      <c r="S9109" s="58">
        <v>5.7469401992249463</v>
      </c>
      <c r="T9109" s="58">
        <v>14.960160319545549</v>
      </c>
      <c r="U9109" s="58">
        <v>5.6444871103891483</v>
      </c>
      <c r="V9109" s="58">
        <v>18.473485332540488</v>
      </c>
      <c r="W9109" s="58">
        <v>0.80162259510787059</v>
      </c>
      <c r="X9109" s="58">
        <v>0.71254795247684721</v>
      </c>
      <c r="Y9109" s="58">
        <v>0.82292810590854104</v>
      </c>
      <c r="Z9109" s="58">
        <v>0.8983714856041175</v>
      </c>
    </row>
    <row r="9110" spans="19:26" x14ac:dyDescent="0.2">
      <c r="S9110" s="58">
        <v>2.9813124146844627</v>
      </c>
      <c r="T9110" s="58">
        <v>4.1820991700391659</v>
      </c>
      <c r="U9110" s="58">
        <v>2.6667304440556987</v>
      </c>
      <c r="V9110" s="58">
        <v>3.5822239806796734</v>
      </c>
      <c r="W9110" s="58">
        <v>0.77815902234007917</v>
      </c>
      <c r="X9110" s="58">
        <v>0.54244663058691434</v>
      </c>
      <c r="Y9110" s="58">
        <v>0.81033058037907391</v>
      </c>
      <c r="Z9110" s="58">
        <v>0.94457111651582948</v>
      </c>
    </row>
    <row r="9111" spans="19:26" x14ac:dyDescent="0.2">
      <c r="S9111" s="58">
        <v>9.41321637518109</v>
      </c>
      <c r="T9111" s="58">
        <v>113.27800247564757</v>
      </c>
      <c r="U9111" s="58">
        <v>8.8751162262296788</v>
      </c>
      <c r="V9111" s="58">
        <v>125.80548302377723</v>
      </c>
      <c r="W9111" s="58">
        <v>0.77039795100154795</v>
      </c>
      <c r="X9111" s="58">
        <v>0.63478181807797884</v>
      </c>
      <c r="Y9111" s="58">
        <v>0.88128110305871532</v>
      </c>
      <c r="Z9111" s="58">
        <v>0.87362744343726062</v>
      </c>
    </row>
    <row r="9112" spans="19:26" x14ac:dyDescent="0.2">
      <c r="S9112" s="58">
        <v>4.656422459802525</v>
      </c>
      <c r="T9112" s="58">
        <v>8.5032276427887634</v>
      </c>
      <c r="U9112" s="58">
        <v>4.4814764797060986</v>
      </c>
      <c r="V9112" s="58">
        <v>7.4021384661039873</v>
      </c>
      <c r="W9112" s="58">
        <v>0.78090382214674936</v>
      </c>
      <c r="X9112" s="58">
        <v>0.58330647152189119</v>
      </c>
      <c r="Y9112" s="58">
        <v>0.87152851258168729</v>
      </c>
      <c r="Z9112" s="58">
        <v>0.91929454052462323</v>
      </c>
    </row>
    <row r="9113" spans="19:26" x14ac:dyDescent="0.2">
      <c r="S9113" s="58">
        <v>3.5173790821211894</v>
      </c>
      <c r="T9113" s="58">
        <v>5.4899655284254472</v>
      </c>
      <c r="U9113" s="58">
        <v>3.8199815975546545</v>
      </c>
      <c r="V9113" s="58">
        <v>6.3809369366699453</v>
      </c>
      <c r="W9113" s="58">
        <v>0.86764606718581228</v>
      </c>
      <c r="X9113" s="58">
        <v>0.68806298819804856</v>
      </c>
      <c r="Y9113" s="58">
        <v>0.85606320051356388</v>
      </c>
      <c r="Z9113" s="58">
        <v>0.941447686655283</v>
      </c>
    </row>
    <row r="9114" spans="19:26" x14ac:dyDescent="0.2">
      <c r="S9114" s="58">
        <v>4.0218392899011421</v>
      </c>
      <c r="T9114" s="58">
        <v>6.8225176604579492</v>
      </c>
      <c r="U9114" s="58">
        <v>3.3392817802682289</v>
      </c>
      <c r="V9114" s="58">
        <v>5.4784753343261325</v>
      </c>
      <c r="W9114" s="58">
        <v>0.83786944393567164</v>
      </c>
      <c r="X9114" s="58">
        <v>0.78343081615433741</v>
      </c>
      <c r="Y9114" s="58">
        <v>0.85865575716897913</v>
      </c>
      <c r="Z9114" s="58">
        <v>0.94307765755894057</v>
      </c>
    </row>
    <row r="9115" spans="19:26" x14ac:dyDescent="0.2">
      <c r="S9115" s="58">
        <v>5.3988440153344923</v>
      </c>
      <c r="T9115" s="58">
        <v>13.481738429868189</v>
      </c>
      <c r="U9115" s="58">
        <v>5.5050018138418499</v>
      </c>
      <c r="V9115" s="58">
        <v>10.378333155257502</v>
      </c>
      <c r="W9115" s="58">
        <v>0.80511230963371649</v>
      </c>
      <c r="X9115" s="58">
        <v>0.61263830340319092</v>
      </c>
      <c r="Y9115" s="58">
        <v>0.79471408151071454</v>
      </c>
      <c r="Z9115" s="58">
        <v>0.89294862958739818</v>
      </c>
    </row>
    <row r="9116" spans="19:26" x14ac:dyDescent="0.2">
      <c r="S9116" s="58">
        <v>3.8728136581636252</v>
      </c>
      <c r="T9116" s="58">
        <v>6.3446135620212534</v>
      </c>
      <c r="U9116" s="58">
        <v>3.7577283439809359</v>
      </c>
      <c r="V9116" s="58">
        <v>5.4981007946117586</v>
      </c>
      <c r="W9116" s="58">
        <v>0.74443102650788162</v>
      </c>
      <c r="X9116" s="58">
        <v>0.67989017775066685</v>
      </c>
      <c r="Y9116" s="58">
        <v>0.79312167071401074</v>
      </c>
      <c r="Z9116" s="58">
        <v>0.93796074585018319</v>
      </c>
    </row>
    <row r="9117" spans="19:26" x14ac:dyDescent="0.2">
      <c r="S9117" s="58">
        <v>4.266433595545382</v>
      </c>
      <c r="T9117" s="58">
        <v>7.2387806463104267</v>
      </c>
      <c r="U9117" s="58">
        <v>4.9267379109530571</v>
      </c>
      <c r="V9117" s="58">
        <v>7.1358140390983049</v>
      </c>
      <c r="W9117" s="58">
        <v>0.76091635461984786</v>
      </c>
      <c r="X9117" s="58">
        <v>0.71429994691956633</v>
      </c>
      <c r="Y9117" s="58">
        <v>0.85381395609269506</v>
      </c>
      <c r="Z9117" s="58">
        <v>0.94538138038701292</v>
      </c>
    </row>
    <row r="9118" spans="19:26" x14ac:dyDescent="0.2">
      <c r="S9118" s="58">
        <v>6.3219800252211922</v>
      </c>
      <c r="T9118" s="58">
        <v>19.145539569318128</v>
      </c>
      <c r="U9118" s="58">
        <v>5.9886874563445174</v>
      </c>
      <c r="V9118" s="58">
        <v>15.414521907829695</v>
      </c>
      <c r="W9118" s="58">
        <v>0.77584698411517228</v>
      </c>
      <c r="X9118" s="58">
        <v>0.6768551526298715</v>
      </c>
      <c r="Y9118" s="58">
        <v>0.81634774049884307</v>
      </c>
      <c r="Z9118" s="58">
        <v>0.89168852534726539</v>
      </c>
    </row>
    <row r="9119" spans="19:26" x14ac:dyDescent="0.2">
      <c r="S9119" s="58">
        <v>5.7304963342952346</v>
      </c>
      <c r="T9119" s="58">
        <v>16.097741428692213</v>
      </c>
      <c r="U9119" s="58">
        <v>5.4260626533664409</v>
      </c>
      <c r="V9119" s="58">
        <v>13.99954555091438</v>
      </c>
      <c r="W9119" s="58">
        <v>0.80739995559020517</v>
      </c>
      <c r="X9119" s="58">
        <v>0.75096743236361474</v>
      </c>
      <c r="Y9119" s="58">
        <v>0.79186849242302804</v>
      </c>
      <c r="Z9119" s="58">
        <v>0.89433788134128711</v>
      </c>
    </row>
    <row r="9120" spans="19:26" x14ac:dyDescent="0.2">
      <c r="S9120" s="58">
        <v>4.6408798229737744</v>
      </c>
      <c r="T9120" s="58">
        <v>8.6416635510944104</v>
      </c>
      <c r="U9120" s="58">
        <v>4.507315447570357</v>
      </c>
      <c r="V9120" s="58">
        <v>8.5439569811498224</v>
      </c>
      <c r="W9120" s="58">
        <v>0.79239445712154388</v>
      </c>
      <c r="X9120" s="58">
        <v>0.65028926239849716</v>
      </c>
      <c r="Y9120" s="58">
        <v>0.85837419421988925</v>
      </c>
      <c r="Z9120" s="58">
        <v>0.92164474492285353</v>
      </c>
    </row>
    <row r="9121" spans="19:26" x14ac:dyDescent="0.2">
      <c r="S9121" s="58">
        <v>3.5681854263734283</v>
      </c>
      <c r="T9121" s="58">
        <v>5.6283190999750463</v>
      </c>
      <c r="U9121" s="58">
        <v>3.3611701836159082</v>
      </c>
      <c r="V9121" s="58">
        <v>5.7907717462429336</v>
      </c>
      <c r="W9121" s="58">
        <v>0.78308309979545809</v>
      </c>
      <c r="X9121" s="58">
        <v>0.74030546421368304</v>
      </c>
      <c r="Y9121" s="58">
        <v>0.79475021527696821</v>
      </c>
      <c r="Z9121" s="58">
        <v>0.94593036642359707</v>
      </c>
    </row>
    <row r="9122" spans="19:26" x14ac:dyDescent="0.2">
      <c r="S9122" s="58">
        <v>4.4532189288273951</v>
      </c>
      <c r="T9122" s="58">
        <v>8.8367592204590348</v>
      </c>
      <c r="U9122" s="58">
        <v>3.2849693676413452</v>
      </c>
      <c r="V9122" s="58">
        <v>4.4554335501603832</v>
      </c>
      <c r="W9122" s="58">
        <v>0.85540448021641835</v>
      </c>
      <c r="X9122" s="58">
        <v>0.73473489369656397</v>
      </c>
      <c r="Y9122" s="58">
        <v>0.80532008588928161</v>
      </c>
      <c r="Z9122" s="58">
        <v>0.91083675526651686</v>
      </c>
    </row>
    <row r="9123" spans="19:26" x14ac:dyDescent="0.2">
      <c r="S9123" s="58">
        <v>5.2123244940271789</v>
      </c>
      <c r="T9123" s="58">
        <v>11.348770646413259</v>
      </c>
      <c r="U9123" s="58">
        <v>4.7526216037888602</v>
      </c>
      <c r="V9123" s="58">
        <v>10.794922453449148</v>
      </c>
      <c r="W9123" s="58">
        <v>0.7977027020238594</v>
      </c>
      <c r="X9123" s="58">
        <v>0.71056267266113449</v>
      </c>
      <c r="Y9123" s="58">
        <v>0.83888628255432585</v>
      </c>
      <c r="Z9123" s="58">
        <v>0.91027044068113461</v>
      </c>
    </row>
    <row r="9124" spans="19:26" x14ac:dyDescent="0.2">
      <c r="S9124" s="58">
        <v>4.5748588764737717</v>
      </c>
      <c r="T9124" s="58">
        <v>8.8933353227095999</v>
      </c>
      <c r="U9124" s="58">
        <v>4.2435075853672384</v>
      </c>
      <c r="V9124" s="58">
        <v>8.6521827575919534</v>
      </c>
      <c r="W9124" s="58">
        <v>0.81241465655454426</v>
      </c>
      <c r="X9124" s="58">
        <v>0.74311040721714672</v>
      </c>
      <c r="Y9124" s="58">
        <v>0.82026256613638138</v>
      </c>
      <c r="Z9124" s="58">
        <v>0.91885641907705384</v>
      </c>
    </row>
    <row r="9125" spans="19:26" x14ac:dyDescent="0.2">
      <c r="S9125" s="58">
        <v>4.6492347603087074</v>
      </c>
      <c r="T9125" s="58">
        <v>8.1565676492077355</v>
      </c>
      <c r="U9125" s="58">
        <v>5.6266096544665016</v>
      </c>
      <c r="V9125" s="58">
        <v>10.392457510172829</v>
      </c>
      <c r="W9125" s="58">
        <v>0.75187558015724609</v>
      </c>
      <c r="X9125" s="58">
        <v>0.6159730491219797</v>
      </c>
      <c r="Y9125" s="58">
        <v>0.88607108974134441</v>
      </c>
      <c r="Z9125" s="58">
        <v>0.93331491134560229</v>
      </c>
    </row>
    <row r="9126" spans="19:26" x14ac:dyDescent="0.2">
      <c r="S9126" s="58">
        <v>5.3078639479326029</v>
      </c>
      <c r="T9126" s="58">
        <v>10.529754466627056</v>
      </c>
      <c r="U9126" s="58">
        <v>4.3942995928785313</v>
      </c>
      <c r="V9126" s="58">
        <v>9.698945677968787</v>
      </c>
      <c r="W9126" s="58">
        <v>0.74662938856703864</v>
      </c>
      <c r="X9126" s="58">
        <v>0.62893712792383383</v>
      </c>
      <c r="Y9126" s="58">
        <v>0.87784522593006153</v>
      </c>
      <c r="Z9126" s="58">
        <v>0.91978270473842771</v>
      </c>
    </row>
    <row r="9127" spans="19:26" x14ac:dyDescent="0.2">
      <c r="S9127" s="58">
        <v>4.6889616017673506</v>
      </c>
      <c r="T9127" s="58">
        <v>8.3137298861007185</v>
      </c>
      <c r="U9127" s="58">
        <v>5.1603679697976474</v>
      </c>
      <c r="V9127" s="58">
        <v>7.7131030097570719</v>
      </c>
      <c r="W9127" s="58">
        <v>0.74789246365146811</v>
      </c>
      <c r="X9127" s="58">
        <v>0.70372787950291582</v>
      </c>
      <c r="Y9127" s="58">
        <v>0.87756187591124579</v>
      </c>
      <c r="Z9127" s="58">
        <v>0.94252773663861467</v>
      </c>
    </row>
    <row r="9128" spans="19:26" x14ac:dyDescent="0.2">
      <c r="S9128" s="58">
        <v>5.1824145396883621</v>
      </c>
      <c r="T9128" s="58">
        <v>9.938823721491465</v>
      </c>
      <c r="U9128" s="58">
        <v>5.0870353819965084</v>
      </c>
      <c r="V9128" s="58">
        <v>8.8026308834009921</v>
      </c>
      <c r="W9128" s="58">
        <v>0.7494958244359512</v>
      </c>
      <c r="X9128" s="58">
        <v>0.69785875281407805</v>
      </c>
      <c r="Y9128" s="58">
        <v>0.88993701666099445</v>
      </c>
      <c r="Z9128" s="58">
        <v>0.93190255562028113</v>
      </c>
    </row>
    <row r="9129" spans="19:26" x14ac:dyDescent="0.2">
      <c r="S9129" s="58">
        <v>5.5072695433228249</v>
      </c>
      <c r="T9129" s="58">
        <v>12.508560021459951</v>
      </c>
      <c r="U9129" s="58">
        <v>5.288605368661182</v>
      </c>
      <c r="V9129" s="58">
        <v>11.729946220222725</v>
      </c>
      <c r="W9129" s="58">
        <v>0.78886789984400307</v>
      </c>
      <c r="X9129" s="58">
        <v>0.65801008672138006</v>
      </c>
      <c r="Y9129" s="58">
        <v>0.8514925618327519</v>
      </c>
      <c r="Z9129" s="58">
        <v>0.90549491623175316</v>
      </c>
    </row>
    <row r="9130" spans="19:26" x14ac:dyDescent="0.2">
      <c r="S9130" s="58">
        <v>8.6290194875417665</v>
      </c>
      <c r="T9130" s="58">
        <v>79.022414818230303</v>
      </c>
      <c r="U9130" s="58">
        <v>8.1822487842234288</v>
      </c>
      <c r="V9130" s="58">
        <v>69.959830836812273</v>
      </c>
      <c r="W9130" s="58">
        <v>0.78057480014381309</v>
      </c>
      <c r="X9130" s="58">
        <v>0.54641366407092951</v>
      </c>
      <c r="Y9130" s="58">
        <v>0.84806151545409969</v>
      </c>
      <c r="Z9130" s="58">
        <v>0.87375925563838797</v>
      </c>
    </row>
    <row r="9131" spans="19:26" x14ac:dyDescent="0.2">
      <c r="S9131" s="58">
        <v>4.2158440989186676</v>
      </c>
      <c r="T9131" s="58">
        <v>7.4653373254557511</v>
      </c>
      <c r="U9131" s="58">
        <v>4.2880556450584635</v>
      </c>
      <c r="V9131" s="58">
        <v>7.5310932416847836</v>
      </c>
      <c r="W9131" s="58">
        <v>0.77768302689072355</v>
      </c>
      <c r="X9131" s="58">
        <v>0.73162240673849011</v>
      </c>
      <c r="Y9131" s="58">
        <v>0.80828115554715052</v>
      </c>
      <c r="Z9131" s="58">
        <v>0.9304152445967917</v>
      </c>
    </row>
    <row r="9132" spans="19:26" x14ac:dyDescent="0.2">
      <c r="S9132" s="58">
        <v>5.7733086999957521</v>
      </c>
      <c r="T9132" s="58">
        <v>13.38002667917733</v>
      </c>
      <c r="U9132" s="58">
        <v>5.6531086345135106</v>
      </c>
      <c r="V9132" s="58">
        <v>15.490624352503859</v>
      </c>
      <c r="W9132" s="58">
        <v>0.7877570312300155</v>
      </c>
      <c r="X9132" s="58">
        <v>0.71987512201309178</v>
      </c>
      <c r="Y9132" s="58">
        <v>0.87879686819644476</v>
      </c>
      <c r="Z9132" s="58">
        <v>0.91074364336675584</v>
      </c>
    </row>
    <row r="9133" spans="19:26" x14ac:dyDescent="0.2">
      <c r="S9133" s="58">
        <v>7.3314256955330936</v>
      </c>
      <c r="T9133" s="58">
        <v>21.944640462795309</v>
      </c>
      <c r="U9133" s="58">
        <v>7.6026015535750515</v>
      </c>
      <c r="V9133" s="58">
        <v>17.55633968349326</v>
      </c>
      <c r="W9133" s="58">
        <v>0.70975255204895049</v>
      </c>
      <c r="X9133" s="58">
        <v>0.69094730425223927</v>
      </c>
      <c r="Y9133" s="58">
        <v>0.8638046363682107</v>
      </c>
      <c r="Z9133" s="58">
        <v>0.89892794955980748</v>
      </c>
    </row>
    <row r="9134" spans="19:26" x14ac:dyDescent="0.2">
      <c r="S9134" s="58">
        <v>4.9162818746134027</v>
      </c>
      <c r="T9134" s="58">
        <v>10.075745203185862</v>
      </c>
      <c r="U9134" s="58">
        <v>5.2210814595751671</v>
      </c>
      <c r="V9134" s="58">
        <v>8.8121870054292</v>
      </c>
      <c r="W9134" s="58">
        <v>0.83763125678144457</v>
      </c>
      <c r="X9134" s="58">
        <v>0.56865378349682372</v>
      </c>
      <c r="Y9134" s="58">
        <v>0.86248729175093697</v>
      </c>
      <c r="Z9134" s="58">
        <v>0.90318765414040725</v>
      </c>
    </row>
    <row r="9135" spans="19:26" x14ac:dyDescent="0.2">
      <c r="S9135" s="58">
        <v>4.6042898125273428</v>
      </c>
      <c r="T9135" s="58">
        <v>7.9068410122928787</v>
      </c>
      <c r="U9135" s="58">
        <v>4.7565543092870408</v>
      </c>
      <c r="V9135" s="58">
        <v>6.4876987647704381</v>
      </c>
      <c r="W9135" s="58">
        <v>0.73836491824383399</v>
      </c>
      <c r="X9135" s="58">
        <v>0.64978884631136702</v>
      </c>
      <c r="Y9135" s="58">
        <v>0.88791608680070555</v>
      </c>
      <c r="Z9135" s="58">
        <v>0.9436254231954383</v>
      </c>
    </row>
    <row r="9136" spans="19:26" x14ac:dyDescent="0.2">
      <c r="S9136" s="58">
        <v>3.5707644180752407</v>
      </c>
      <c r="T9136" s="58">
        <v>5.7525137629092908</v>
      </c>
      <c r="U9136" s="58">
        <v>3.3581965434789653</v>
      </c>
      <c r="V9136" s="58">
        <v>4.9011180312819267</v>
      </c>
      <c r="W9136" s="58">
        <v>0.87151871484651133</v>
      </c>
      <c r="X9136" s="58">
        <v>0.56673940325647365</v>
      </c>
      <c r="Y9136" s="58">
        <v>0.82195673846567852</v>
      </c>
      <c r="Z9136" s="58">
        <v>0.91658127998991556</v>
      </c>
    </row>
    <row r="9137" spans="19:26" x14ac:dyDescent="0.2">
      <c r="S9137" s="58">
        <v>5.7374662623353858</v>
      </c>
      <c r="T9137" s="58">
        <v>12.171119810459697</v>
      </c>
      <c r="U9137" s="58">
        <v>5.7075910265564147</v>
      </c>
      <c r="V9137" s="58">
        <v>11.601329708097014</v>
      </c>
      <c r="W9137" s="58">
        <v>0.69548434179915475</v>
      </c>
      <c r="X9137" s="58">
        <v>0.6596436230639573</v>
      </c>
      <c r="Y9137" s="58">
        <v>0.83477812274193819</v>
      </c>
      <c r="Z9137" s="58">
        <v>0.91767790303264718</v>
      </c>
    </row>
    <row r="9138" spans="19:26" x14ac:dyDescent="0.2">
      <c r="S9138" s="58">
        <v>4.6060152808199577</v>
      </c>
      <c r="T9138" s="58">
        <v>8.6113715866076461</v>
      </c>
      <c r="U9138" s="58">
        <v>3.8113978451462813</v>
      </c>
      <c r="V9138" s="58">
        <v>7.7824135750737806</v>
      </c>
      <c r="W9138" s="58">
        <v>0.7692745887848742</v>
      </c>
      <c r="X9138" s="58">
        <v>0.7486934714329937</v>
      </c>
      <c r="Y9138" s="58">
        <v>0.827737772085824</v>
      </c>
      <c r="Z9138" s="58">
        <v>0.92949289822875536</v>
      </c>
    </row>
    <row r="9139" spans="19:26" x14ac:dyDescent="0.2">
      <c r="S9139" s="58">
        <v>7.9602331234348789</v>
      </c>
      <c r="T9139" s="58">
        <v>42.04117453415612</v>
      </c>
      <c r="U9139" s="58">
        <v>7.4328175386900091</v>
      </c>
      <c r="V9139" s="58">
        <v>24.285895166741323</v>
      </c>
      <c r="W9139" s="58">
        <v>0.76890812425998623</v>
      </c>
      <c r="X9139" s="58">
        <v>0.75901926554212573</v>
      </c>
      <c r="Y9139" s="58">
        <v>0.84560353725743576</v>
      </c>
      <c r="Z9139" s="58">
        <v>0.88256922599956134</v>
      </c>
    </row>
    <row r="9140" spans="19:26" x14ac:dyDescent="0.2">
      <c r="S9140" s="58">
        <v>6.5162718309620997</v>
      </c>
      <c r="T9140" s="58">
        <v>14.757413238228621</v>
      </c>
      <c r="U9140" s="58">
        <v>5.518077828591978</v>
      </c>
      <c r="V9140" s="58">
        <v>10.707474172186201</v>
      </c>
      <c r="W9140" s="58">
        <v>0.6816595976344374</v>
      </c>
      <c r="X9140" s="58">
        <v>0.68797151002991486</v>
      </c>
      <c r="Y9140" s="58">
        <v>0.86968968159281268</v>
      </c>
      <c r="Z9140" s="58">
        <v>0.91934938242089848</v>
      </c>
    </row>
    <row r="9141" spans="19:26" x14ac:dyDescent="0.2">
      <c r="S9141" s="58">
        <v>5.3133375741452129</v>
      </c>
      <c r="T9141" s="58">
        <v>11.302623927814579</v>
      </c>
      <c r="U9141" s="58">
        <v>4.9453290733516031</v>
      </c>
      <c r="V9141" s="58">
        <v>11.522801637809412</v>
      </c>
      <c r="W9141" s="58">
        <v>0.7904086709191509</v>
      </c>
      <c r="X9141" s="58">
        <v>0.78433680631053182</v>
      </c>
      <c r="Y9141" s="58">
        <v>0.86636393604600404</v>
      </c>
      <c r="Z9141" s="58">
        <v>0.92127124923894588</v>
      </c>
    </row>
    <row r="9142" spans="19:26" x14ac:dyDescent="0.2">
      <c r="S9142" s="58">
        <v>3.3586985043053885</v>
      </c>
      <c r="T9142" s="58">
        <v>5.0809002405120482</v>
      </c>
      <c r="U9142" s="58">
        <v>3.4215165563440695</v>
      </c>
      <c r="V9142" s="58">
        <v>5.3173637258657847</v>
      </c>
      <c r="W9142" s="58">
        <v>0.8088010155445905</v>
      </c>
      <c r="X9142" s="58">
        <v>0.66417103057401983</v>
      </c>
      <c r="Y9142" s="58">
        <v>0.81628742161513712</v>
      </c>
      <c r="Z9142" s="58">
        <v>0.94453247857556022</v>
      </c>
    </row>
    <row r="9143" spans="19:26" x14ac:dyDescent="0.2">
      <c r="S9143" s="58">
        <v>7.7555114602326762</v>
      </c>
      <c r="T9143" s="58">
        <v>34.657056513133782</v>
      </c>
      <c r="U9143" s="58">
        <v>7.6428238067427072</v>
      </c>
      <c r="V9143" s="58">
        <v>30.866241075801774</v>
      </c>
      <c r="W9143" s="58">
        <v>0.7901808939063667</v>
      </c>
      <c r="X9143" s="58">
        <v>0.62662866695673725</v>
      </c>
      <c r="Y9143" s="58">
        <v>0.87725475347689041</v>
      </c>
      <c r="Z9143" s="58">
        <v>0.88251943111526054</v>
      </c>
    </row>
    <row r="9144" spans="19:26" x14ac:dyDescent="0.2">
      <c r="S9144" s="58">
        <v>4.0062249015243383</v>
      </c>
      <c r="T9144" s="58">
        <v>6.572630921372828</v>
      </c>
      <c r="U9144" s="58">
        <v>3.5500938520328438</v>
      </c>
      <c r="V9144" s="58">
        <v>5.1346902414540825</v>
      </c>
      <c r="W9144" s="58">
        <v>0.77883322150093948</v>
      </c>
      <c r="X9144" s="58">
        <v>0.63507793701497728</v>
      </c>
      <c r="Y9144" s="58">
        <v>0.8526187921253392</v>
      </c>
      <c r="Z9144" s="58">
        <v>0.93754159814592075</v>
      </c>
    </row>
    <row r="9145" spans="19:26" x14ac:dyDescent="0.2">
      <c r="S9145" s="58">
        <v>3.433159893330223</v>
      </c>
      <c r="T9145" s="58">
        <v>5.2387039287621491</v>
      </c>
      <c r="U9145" s="58">
        <v>3.7731092821330563</v>
      </c>
      <c r="V9145" s="58">
        <v>6.2246730456144261</v>
      </c>
      <c r="W9145" s="58">
        <v>0.76322561760256535</v>
      </c>
      <c r="X9145" s="58">
        <v>0.63442351099483774</v>
      </c>
      <c r="Y9145" s="58">
        <v>0.79184587231548842</v>
      </c>
      <c r="Z9145" s="58">
        <v>0.94068619749552029</v>
      </c>
    </row>
    <row r="9146" spans="19:26" x14ac:dyDescent="0.2">
      <c r="S9146" s="58">
        <v>4.4345777891070037</v>
      </c>
      <c r="T9146" s="58">
        <v>8.538902870466595</v>
      </c>
      <c r="U9146" s="58">
        <v>4.1017277599398207</v>
      </c>
      <c r="V9146" s="58">
        <v>10.278794727665749</v>
      </c>
      <c r="W9146" s="58">
        <v>0.85780033403928779</v>
      </c>
      <c r="X9146" s="58">
        <v>0.72262654489712186</v>
      </c>
      <c r="Y9146" s="58">
        <v>0.83012681789903608</v>
      </c>
      <c r="Z9146" s="58">
        <v>0.91534472832485081</v>
      </c>
    </row>
    <row r="9147" spans="19:26" x14ac:dyDescent="0.2">
      <c r="S9147" s="58">
        <v>6.0705522692755602</v>
      </c>
      <c r="T9147" s="58">
        <v>15.424688535469798</v>
      </c>
      <c r="U9147" s="58">
        <v>5.3124308275353478</v>
      </c>
      <c r="V9147" s="58">
        <v>11.28538347288637</v>
      </c>
      <c r="W9147" s="58">
        <v>0.73193001423641879</v>
      </c>
      <c r="X9147" s="58">
        <v>0.56563286069828056</v>
      </c>
      <c r="Y9147" s="58">
        <v>0.81794262020015518</v>
      </c>
      <c r="Z9147" s="58">
        <v>0.8949901480471204</v>
      </c>
    </row>
    <row r="9148" spans="19:26" x14ac:dyDescent="0.2">
      <c r="S9148" s="58">
        <v>5.7758961702977594</v>
      </c>
      <c r="T9148" s="58">
        <v>13.32512707481513</v>
      </c>
      <c r="U9148" s="58">
        <v>5.9059083941475308</v>
      </c>
      <c r="V9148" s="58">
        <v>12.923585204683958</v>
      </c>
      <c r="W9148" s="58">
        <v>0.70732676953651064</v>
      </c>
      <c r="X9148" s="58">
        <v>0.63902023785326123</v>
      </c>
      <c r="Y9148" s="58">
        <v>0.80537973511942018</v>
      </c>
      <c r="Z9148" s="58">
        <v>0.90555373758716751</v>
      </c>
    </row>
    <row r="9149" spans="19:26" x14ac:dyDescent="0.2">
      <c r="S9149" s="58">
        <v>4.7266191001501214</v>
      </c>
      <c r="T9149" s="58">
        <v>9.2359130852911697</v>
      </c>
      <c r="U9149" s="58">
        <v>3.9951676005636889</v>
      </c>
      <c r="V9149" s="58">
        <v>8.5261544066652935</v>
      </c>
      <c r="W9149" s="58">
        <v>0.79096892890534498</v>
      </c>
      <c r="X9149" s="58">
        <v>0.68023983932717202</v>
      </c>
      <c r="Y9149" s="58">
        <v>0.82938379774033721</v>
      </c>
      <c r="Z9149" s="58">
        <v>0.91632941362668996</v>
      </c>
    </row>
    <row r="9150" spans="19:26" x14ac:dyDescent="0.2">
      <c r="S9150" s="58">
        <v>3.6143958377697198</v>
      </c>
      <c r="T9150" s="58">
        <v>5.5802571603856777</v>
      </c>
      <c r="U9150" s="58">
        <v>3.438894092221481</v>
      </c>
      <c r="V9150" s="58">
        <v>5.4213146577206865</v>
      </c>
      <c r="W9150" s="58">
        <v>0.79791924268628989</v>
      </c>
      <c r="X9150" s="58">
        <v>0.60852343088062311</v>
      </c>
      <c r="Y9150" s="58">
        <v>0.85499063891041704</v>
      </c>
      <c r="Z9150" s="58">
        <v>0.94190985845111364</v>
      </c>
    </row>
    <row r="9151" spans="19:26" x14ac:dyDescent="0.2">
      <c r="S9151" s="58">
        <v>3.1671609554438556</v>
      </c>
      <c r="T9151" s="58">
        <v>4.5628120907389977</v>
      </c>
      <c r="U9151" s="58">
        <v>2.9733541331879301</v>
      </c>
      <c r="V9151" s="58">
        <v>4.9274926705683288</v>
      </c>
      <c r="W9151" s="58">
        <v>0.764321590758265</v>
      </c>
      <c r="X9151" s="58">
        <v>0.60124881638073058</v>
      </c>
      <c r="Y9151" s="58">
        <v>0.81118520191759402</v>
      </c>
      <c r="Z9151" s="58">
        <v>0.95185074351004639</v>
      </c>
    </row>
    <row r="9152" spans="19:26" x14ac:dyDescent="0.2">
      <c r="S9152" s="58">
        <v>4.5823404953016311</v>
      </c>
      <c r="T9152" s="58">
        <v>7.8846022829256999</v>
      </c>
      <c r="U9152" s="58">
        <v>4.6921484244467866</v>
      </c>
      <c r="V9152" s="58">
        <v>7.0088348807464858</v>
      </c>
      <c r="W9152" s="58">
        <v>0.70723170039981476</v>
      </c>
      <c r="X9152" s="58">
        <v>0.50576280265163887</v>
      </c>
      <c r="Y9152" s="58">
        <v>0.84641825326554698</v>
      </c>
      <c r="Z9152" s="58">
        <v>0.92199269952088792</v>
      </c>
    </row>
    <row r="9153" spans="19:26" x14ac:dyDescent="0.2">
      <c r="S9153" s="58">
        <v>4.4294390915812505</v>
      </c>
      <c r="T9153" s="58">
        <v>7.4928496350699012</v>
      </c>
      <c r="U9153" s="58">
        <v>4.3741235471411537</v>
      </c>
      <c r="V9153" s="58">
        <v>6.7378603933325474</v>
      </c>
      <c r="W9153" s="58">
        <v>0.74106908011339401</v>
      </c>
      <c r="X9153" s="58">
        <v>0.72795722435212296</v>
      </c>
      <c r="Y9153" s="58">
        <v>0.87329918874647183</v>
      </c>
      <c r="Z9153" s="58">
        <v>0.95481488356984134</v>
      </c>
    </row>
    <row r="9154" spans="19:26" x14ac:dyDescent="0.2">
      <c r="S9154" s="58">
        <v>4.9313386327702071</v>
      </c>
      <c r="T9154" s="58">
        <v>9.3061168661450573</v>
      </c>
      <c r="U9154" s="58">
        <v>5.0994531394944884</v>
      </c>
      <c r="V9154" s="58">
        <v>10.098742398634528</v>
      </c>
      <c r="W9154" s="58">
        <v>0.75852872414150507</v>
      </c>
      <c r="X9154" s="58">
        <v>0.71281744651165191</v>
      </c>
      <c r="Y9154" s="58">
        <v>0.86994850168434501</v>
      </c>
      <c r="Z9154" s="58">
        <v>0.93196806815218169</v>
      </c>
    </row>
    <row r="9155" spans="19:26" x14ac:dyDescent="0.2">
      <c r="S9155" s="58">
        <v>4.9825722558459296</v>
      </c>
      <c r="T9155" s="58">
        <v>10.015642569265777</v>
      </c>
      <c r="U9155" s="58">
        <v>4.9446014332484101</v>
      </c>
      <c r="V9155" s="58">
        <v>8.3176251082505583</v>
      </c>
      <c r="W9155" s="58">
        <v>0.79624882388321883</v>
      </c>
      <c r="X9155" s="58">
        <v>0.66073999635823955</v>
      </c>
      <c r="Y9155" s="58">
        <v>0.85781812904473476</v>
      </c>
      <c r="Z9155" s="58">
        <v>0.91476622476017033</v>
      </c>
    </row>
    <row r="9156" spans="19:26" x14ac:dyDescent="0.2">
      <c r="S9156" s="58">
        <v>4.1750670259202298</v>
      </c>
      <c r="T9156" s="58">
        <v>7.1829167865378345</v>
      </c>
      <c r="U9156" s="58">
        <v>4.1523162732426986</v>
      </c>
      <c r="V9156" s="58">
        <v>9.8919687009550081</v>
      </c>
      <c r="W9156" s="58">
        <v>0.77088366439273959</v>
      </c>
      <c r="X9156" s="58">
        <v>0.66641286233557495</v>
      </c>
      <c r="Y9156" s="58">
        <v>0.82543652023240544</v>
      </c>
      <c r="Z9156" s="58">
        <v>0.93102260484834864</v>
      </c>
    </row>
    <row r="9157" spans="19:26" x14ac:dyDescent="0.2">
      <c r="S9157" s="58">
        <v>6.9725580899180937</v>
      </c>
      <c r="T9157" s="58">
        <v>35.38801035456175</v>
      </c>
      <c r="U9157" s="58">
        <v>7.6886927788275718</v>
      </c>
      <c r="V9157" s="58">
        <v>40.935305327175236</v>
      </c>
      <c r="W9157" s="58">
        <v>0.82716619861817653</v>
      </c>
      <c r="X9157" s="58">
        <v>0.68755811646150333</v>
      </c>
      <c r="Y9157" s="58">
        <v>0.79889511151314319</v>
      </c>
      <c r="Z9157" s="58">
        <v>0.87920452621766987</v>
      </c>
    </row>
    <row r="9158" spans="19:26" x14ac:dyDescent="0.2">
      <c r="S9158" s="58">
        <v>3.628090833533689</v>
      </c>
      <c r="T9158" s="58">
        <v>5.9213603918446278</v>
      </c>
      <c r="U9158" s="58">
        <v>3.4690510121464606</v>
      </c>
      <c r="V9158" s="58">
        <v>6.6351541134890448</v>
      </c>
      <c r="W9158" s="58">
        <v>0.81690537035988142</v>
      </c>
      <c r="X9158" s="58">
        <v>0.64531220840705217</v>
      </c>
      <c r="Y9158" s="58">
        <v>0.78644457912305776</v>
      </c>
      <c r="Z9158" s="58">
        <v>0.9232186924100515</v>
      </c>
    </row>
    <row r="9159" spans="19:26" x14ac:dyDescent="0.2">
      <c r="S9159" s="58">
        <v>3.9736542869254188</v>
      </c>
      <c r="T9159" s="58">
        <v>6.6718475578629386</v>
      </c>
      <c r="U9159" s="58">
        <v>4.4601170394075966</v>
      </c>
      <c r="V9159" s="58">
        <v>6.7580455645099171</v>
      </c>
      <c r="W9159" s="58">
        <v>0.80623398573648708</v>
      </c>
      <c r="X9159" s="58">
        <v>0.75826417669739188</v>
      </c>
      <c r="Y9159" s="58">
        <v>0.83519464662906895</v>
      </c>
      <c r="Z9159" s="58">
        <v>0.9420880204978942</v>
      </c>
    </row>
    <row r="9160" spans="19:26" x14ac:dyDescent="0.2">
      <c r="S9160" s="58">
        <v>3.3288712669306122</v>
      </c>
      <c r="T9160" s="58">
        <v>5.113413948567672</v>
      </c>
      <c r="U9160" s="58">
        <v>3.5396571766005791</v>
      </c>
      <c r="V9160" s="58">
        <v>5.3735954268521633</v>
      </c>
      <c r="W9160" s="58">
        <v>0.85207813197262994</v>
      </c>
      <c r="X9160" s="58">
        <v>0.7525882149588744</v>
      </c>
      <c r="Y9160" s="58">
        <v>0.80662768637365134</v>
      </c>
      <c r="Z9160" s="58">
        <v>0.94430304748186134</v>
      </c>
    </row>
    <row r="9161" spans="19:26" x14ac:dyDescent="0.2">
      <c r="S9161" s="58">
        <v>3.8046626045312228</v>
      </c>
      <c r="T9161" s="58">
        <v>6.0485840686647467</v>
      </c>
      <c r="U9161" s="58">
        <v>3.2162052761008848</v>
      </c>
      <c r="V9161" s="58">
        <v>5.7448060291280258</v>
      </c>
      <c r="W9161" s="58">
        <v>0.71903206240075235</v>
      </c>
      <c r="X9161" s="58">
        <v>0.53634936399404565</v>
      </c>
      <c r="Y9161" s="58">
        <v>0.79371956403602906</v>
      </c>
      <c r="Z9161" s="58">
        <v>0.92754783771270299</v>
      </c>
    </row>
    <row r="9162" spans="19:26" x14ac:dyDescent="0.2">
      <c r="S9162" s="58">
        <v>4.0210396163283724</v>
      </c>
      <c r="T9162" s="58">
        <v>6.8679127594611815</v>
      </c>
      <c r="U9162" s="58">
        <v>4.8287530511526615</v>
      </c>
      <c r="V9162" s="58">
        <v>8.033945773493242</v>
      </c>
      <c r="W9162" s="58">
        <v>0.83720811151283037</v>
      </c>
      <c r="X9162" s="58">
        <v>0.70816892701271406</v>
      </c>
      <c r="Y9162" s="58">
        <v>0.84857027817248243</v>
      </c>
      <c r="Z9162" s="58">
        <v>0.93206989444288602</v>
      </c>
    </row>
    <row r="9163" spans="19:26" x14ac:dyDescent="0.2">
      <c r="S9163" s="58">
        <v>6.3503185235842858</v>
      </c>
      <c r="T9163" s="58">
        <v>15.141762864757212</v>
      </c>
      <c r="U9163" s="58">
        <v>6.7723687270182342</v>
      </c>
      <c r="V9163" s="58">
        <v>14.149027896421781</v>
      </c>
      <c r="W9163" s="58">
        <v>0.69104180485384792</v>
      </c>
      <c r="X9163" s="58">
        <v>0.5917780900860492</v>
      </c>
      <c r="Y9163" s="58">
        <v>0.83656511576239267</v>
      </c>
      <c r="Z9163" s="58">
        <v>0.90399125665724844</v>
      </c>
    </row>
    <row r="9164" spans="19:26" x14ac:dyDescent="0.2">
      <c r="S9164" s="58">
        <v>5.7471754122228491</v>
      </c>
      <c r="T9164" s="58">
        <v>15.809500211924759</v>
      </c>
      <c r="U9164" s="58">
        <v>5.0510289911263753</v>
      </c>
      <c r="V9164" s="58">
        <v>12.285715801072351</v>
      </c>
      <c r="W9164" s="58">
        <v>0.84279252879778166</v>
      </c>
      <c r="X9164" s="58">
        <v>0.57064226264614026</v>
      </c>
      <c r="Y9164" s="58">
        <v>0.82681956968854808</v>
      </c>
      <c r="Z9164" s="58">
        <v>0.88817134074042214</v>
      </c>
    </row>
    <row r="9165" spans="19:26" x14ac:dyDescent="0.2">
      <c r="S9165" s="58">
        <v>3.7988172645742946</v>
      </c>
      <c r="T9165" s="58">
        <v>6.4082597424123122</v>
      </c>
      <c r="U9165" s="58">
        <v>3.7966231752655157</v>
      </c>
      <c r="V9165" s="58">
        <v>6.4554326000512772</v>
      </c>
      <c r="W9165" s="58">
        <v>0.85340086705057561</v>
      </c>
      <c r="X9165" s="58">
        <v>0.6791582806415144</v>
      </c>
      <c r="Y9165" s="58">
        <v>0.81395208599093249</v>
      </c>
      <c r="Z9165" s="58">
        <v>0.92340395160643363</v>
      </c>
    </row>
    <row r="9166" spans="19:26" x14ac:dyDescent="0.2">
      <c r="S9166" s="58">
        <v>4.1076522560500264</v>
      </c>
      <c r="T9166" s="58">
        <v>6.809884058696797</v>
      </c>
      <c r="U9166" s="58">
        <v>3.7847491736391761</v>
      </c>
      <c r="V9166" s="58">
        <v>5.543451918192007</v>
      </c>
      <c r="W9166" s="58">
        <v>0.74186733553977957</v>
      </c>
      <c r="X9166" s="58">
        <v>0.73124802819545021</v>
      </c>
      <c r="Y9166" s="58">
        <v>0.82938151654046688</v>
      </c>
      <c r="Z9166" s="58">
        <v>0.95062799297543266</v>
      </c>
    </row>
    <row r="9167" spans="19:26" x14ac:dyDescent="0.2">
      <c r="S9167" s="58">
        <v>3.1637319523931571</v>
      </c>
      <c r="T9167" s="58">
        <v>4.6087142355787423</v>
      </c>
      <c r="U9167" s="58">
        <v>3.0501644342286043</v>
      </c>
      <c r="V9167" s="58">
        <v>3.9587801329965817</v>
      </c>
      <c r="W9167" s="58">
        <v>0.85881529239688958</v>
      </c>
      <c r="X9167" s="58">
        <v>0.55065534469290889</v>
      </c>
      <c r="Y9167" s="58">
        <v>0.85672439007531387</v>
      </c>
      <c r="Z9167" s="58">
        <v>0.9355666871882069</v>
      </c>
    </row>
    <row r="9168" spans="19:26" x14ac:dyDescent="0.2">
      <c r="S9168" s="58">
        <v>5.6818631799775527</v>
      </c>
      <c r="T9168" s="58">
        <v>13.44073687139703</v>
      </c>
      <c r="U9168" s="58">
        <v>6.0537430842262347</v>
      </c>
      <c r="V9168" s="58">
        <v>15.738370904648324</v>
      </c>
      <c r="W9168" s="58">
        <v>0.78477872556324468</v>
      </c>
      <c r="X9168" s="58">
        <v>0.70634278894205227</v>
      </c>
      <c r="Y9168" s="58">
        <v>0.8499046931897335</v>
      </c>
      <c r="Z9168" s="58">
        <v>0.90631904185516332</v>
      </c>
    </row>
    <row r="9169" spans="19:26" x14ac:dyDescent="0.2">
      <c r="S9169" s="58">
        <v>4.525972373558143</v>
      </c>
      <c r="T9169" s="58">
        <v>8.6376633332827808</v>
      </c>
      <c r="U9169" s="58">
        <v>4.4626922546987773</v>
      </c>
      <c r="V9169" s="58">
        <v>9.275879046060723</v>
      </c>
      <c r="W9169" s="58">
        <v>0.81156383310579061</v>
      </c>
      <c r="X9169" s="58">
        <v>0.75341591198636471</v>
      </c>
      <c r="Y9169" s="58">
        <v>0.8261451181584617</v>
      </c>
      <c r="Z9169" s="58">
        <v>0.92246551073382099</v>
      </c>
    </row>
    <row r="9170" spans="19:26" x14ac:dyDescent="0.2">
      <c r="S9170" s="58">
        <v>6.0442218606460107</v>
      </c>
      <c r="T9170" s="58">
        <v>15.791599166087881</v>
      </c>
      <c r="U9170" s="58">
        <v>6.2171993286321348</v>
      </c>
      <c r="V9170" s="58">
        <v>15.399608685176185</v>
      </c>
      <c r="W9170" s="58">
        <v>0.76113601126437902</v>
      </c>
      <c r="X9170" s="58">
        <v>0.51593907988037557</v>
      </c>
      <c r="Y9170" s="58">
        <v>0.82839856331578887</v>
      </c>
      <c r="Z9170" s="58">
        <v>0.8902504867400638</v>
      </c>
    </row>
    <row r="9171" spans="19:26" x14ac:dyDescent="0.2">
      <c r="S9171" s="58">
        <v>8.043702553800351</v>
      </c>
      <c r="T9171" s="58">
        <v>103.06917762017132</v>
      </c>
      <c r="U9171" s="58">
        <v>8.2589335383100462</v>
      </c>
      <c r="V9171" s="58">
        <v>90.690142307472399</v>
      </c>
      <c r="W9171" s="58">
        <v>0.79758465441224358</v>
      </c>
      <c r="X9171" s="58">
        <v>0.76541152863031958</v>
      </c>
      <c r="Y9171" s="58">
        <v>0.78894097233248728</v>
      </c>
      <c r="Z9171" s="58">
        <v>0.87325156894952094</v>
      </c>
    </row>
    <row r="9172" spans="19:26" x14ac:dyDescent="0.2">
      <c r="S9172" s="58">
        <v>3.8356287921459953</v>
      </c>
      <c r="T9172" s="58">
        <v>6.3719597447055785</v>
      </c>
      <c r="U9172" s="58">
        <v>3.6422954131284966</v>
      </c>
      <c r="V9172" s="58">
        <v>6.2583347136107195</v>
      </c>
      <c r="W9172" s="58">
        <v>0.81231452603912535</v>
      </c>
      <c r="X9172" s="58">
        <v>0.60886776060586467</v>
      </c>
      <c r="Y9172" s="58">
        <v>0.81718931349980528</v>
      </c>
      <c r="Z9172" s="58">
        <v>0.9227001415169247</v>
      </c>
    </row>
    <row r="9173" spans="19:26" x14ac:dyDescent="0.2">
      <c r="S9173" s="58">
        <v>5.3103271007243675</v>
      </c>
      <c r="T9173" s="58">
        <v>12.286981206972971</v>
      </c>
      <c r="U9173" s="58">
        <v>4.3008680363540179</v>
      </c>
      <c r="V9173" s="58">
        <v>9.420815483889756</v>
      </c>
      <c r="W9173" s="58">
        <v>0.81251300191246545</v>
      </c>
      <c r="X9173" s="58">
        <v>0.56285664657891676</v>
      </c>
      <c r="Y9173" s="58">
        <v>0.82746060958676149</v>
      </c>
      <c r="Z9173" s="58">
        <v>0.89522643163995663</v>
      </c>
    </row>
    <row r="9174" spans="19:26" x14ac:dyDescent="0.2">
      <c r="S9174" s="58">
        <v>4.6102318437803476</v>
      </c>
      <c r="T9174" s="58">
        <v>8.7888396120430023</v>
      </c>
      <c r="U9174" s="58">
        <v>4.8062371593179094</v>
      </c>
      <c r="V9174" s="58">
        <v>9.3146604221366402</v>
      </c>
      <c r="W9174" s="58">
        <v>0.82513855216955023</v>
      </c>
      <c r="X9174" s="58">
        <v>0.68506009212059005</v>
      </c>
      <c r="Y9174" s="58">
        <v>0.85549338700252431</v>
      </c>
      <c r="Z9174" s="58">
        <v>0.91900061028073488</v>
      </c>
    </row>
    <row r="9175" spans="19:26" x14ac:dyDescent="0.2">
      <c r="S9175" s="58">
        <v>4.6545710500213859</v>
      </c>
      <c r="T9175" s="58">
        <v>9.2290990719538417</v>
      </c>
      <c r="U9175" s="58">
        <v>5.1335300154575023</v>
      </c>
      <c r="V9175" s="58">
        <v>10.157597621904111</v>
      </c>
      <c r="W9175" s="58">
        <v>0.84815802098142756</v>
      </c>
      <c r="X9175" s="58">
        <v>0.67361085235255214</v>
      </c>
      <c r="Y9175" s="58">
        <v>0.84503351024108619</v>
      </c>
      <c r="Z9175" s="58">
        <v>0.9114641516537626</v>
      </c>
    </row>
    <row r="9176" spans="19:26" x14ac:dyDescent="0.2">
      <c r="S9176" s="58">
        <v>4.6691653909152224</v>
      </c>
      <c r="T9176" s="58">
        <v>9.0389179051987227</v>
      </c>
      <c r="U9176" s="58">
        <v>3.8860587685249652</v>
      </c>
      <c r="V9176" s="58">
        <v>7.3507533317465636</v>
      </c>
      <c r="W9176" s="58">
        <v>0.76704134925449685</v>
      </c>
      <c r="X9176" s="58">
        <v>0.70487753076430892</v>
      </c>
      <c r="Y9176" s="58">
        <v>0.80763791323442924</v>
      </c>
      <c r="Z9176" s="58">
        <v>0.91897095245689298</v>
      </c>
    </row>
    <row r="9177" spans="19:26" x14ac:dyDescent="0.2">
      <c r="S9177" s="58">
        <v>4.2851383193701729</v>
      </c>
      <c r="T9177" s="58">
        <v>7.8462781016911922</v>
      </c>
      <c r="U9177" s="58">
        <v>3.7940822680177351</v>
      </c>
      <c r="V9177" s="58">
        <v>7.3633037206901539</v>
      </c>
      <c r="W9177" s="58">
        <v>0.79380264646904131</v>
      </c>
      <c r="X9177" s="58">
        <v>0.77964402769771091</v>
      </c>
      <c r="Y9177" s="58">
        <v>0.8016023899549809</v>
      </c>
      <c r="Z9177" s="58">
        <v>0.92760853895076634</v>
      </c>
    </row>
    <row r="9178" spans="19:26" x14ac:dyDescent="0.2">
      <c r="S9178" s="58">
        <v>4.2853984049990963</v>
      </c>
      <c r="T9178" s="58">
        <v>7.1651649051172965</v>
      </c>
      <c r="U9178" s="58">
        <v>4.6065367606172511</v>
      </c>
      <c r="V9178" s="58">
        <v>7.8027554470290497</v>
      </c>
      <c r="W9178" s="58">
        <v>0.76992725543865692</v>
      </c>
      <c r="X9178" s="58">
        <v>0.61549076367618305</v>
      </c>
      <c r="Y9178" s="58">
        <v>0.88651212899002674</v>
      </c>
      <c r="Z9178" s="58">
        <v>0.93815760075976429</v>
      </c>
    </row>
    <row r="9179" spans="19:26" x14ac:dyDescent="0.2">
      <c r="S9179" s="58">
        <v>6.2171099374588721</v>
      </c>
      <c r="T9179" s="58">
        <v>18.696096295277641</v>
      </c>
      <c r="U9179" s="58">
        <v>5.7031737764125454</v>
      </c>
      <c r="V9179" s="58">
        <v>16.183372670428295</v>
      </c>
      <c r="W9179" s="58">
        <v>0.78123294195452708</v>
      </c>
      <c r="X9179" s="58">
        <v>0.73500697697016648</v>
      </c>
      <c r="Y9179" s="58">
        <v>0.81044533192209089</v>
      </c>
      <c r="Z9179" s="58">
        <v>0.89371011839669057</v>
      </c>
    </row>
    <row r="9180" spans="19:26" x14ac:dyDescent="0.2">
      <c r="S9180" s="58">
        <v>4.9531221328189572</v>
      </c>
      <c r="T9180" s="58">
        <v>10.104053630296303</v>
      </c>
      <c r="U9180" s="58">
        <v>5.3226203741407989</v>
      </c>
      <c r="V9180" s="58">
        <v>10.450255194904651</v>
      </c>
      <c r="W9180" s="58">
        <v>0.78210159014785563</v>
      </c>
      <c r="X9180" s="58">
        <v>0.5681571221361168</v>
      </c>
      <c r="Y9180" s="58">
        <v>0.82889801117571671</v>
      </c>
      <c r="Z9180" s="58">
        <v>0.9043228695810771</v>
      </c>
    </row>
    <row r="9181" spans="19:26" x14ac:dyDescent="0.2">
      <c r="S9181" s="58">
        <v>4.2358724515137061</v>
      </c>
      <c r="T9181" s="58">
        <v>7.5328138230018444</v>
      </c>
      <c r="U9181" s="58">
        <v>4.8878445321690114</v>
      </c>
      <c r="V9181" s="58">
        <v>7.44133176993064</v>
      </c>
      <c r="W9181" s="58">
        <v>0.77992311579383866</v>
      </c>
      <c r="X9181" s="58">
        <v>0.74619532476505257</v>
      </c>
      <c r="Y9181" s="58">
        <v>0.80989728682298257</v>
      </c>
      <c r="Z9181" s="58">
        <v>0.93131730331656526</v>
      </c>
    </row>
    <row r="9182" spans="19:26" x14ac:dyDescent="0.2">
      <c r="S9182" s="58">
        <v>4.6078937673381164</v>
      </c>
      <c r="T9182" s="58">
        <v>8.8150867179280148</v>
      </c>
      <c r="U9182" s="58">
        <v>4.7979704361811741</v>
      </c>
      <c r="V9182" s="58">
        <v>9.9387359762404071</v>
      </c>
      <c r="W9182" s="58">
        <v>0.84058503411793606</v>
      </c>
      <c r="X9182" s="58">
        <v>0.65617266955276699</v>
      </c>
      <c r="Y9182" s="58">
        <v>0.86359706467526398</v>
      </c>
      <c r="Z9182" s="58">
        <v>0.91564460391130587</v>
      </c>
    </row>
    <row r="9183" spans="19:26" x14ac:dyDescent="0.2">
      <c r="S9183" s="58">
        <v>3.5421060182241306</v>
      </c>
      <c r="T9183" s="58">
        <v>5.6151818189272724</v>
      </c>
      <c r="U9183" s="58">
        <v>3.6086071102951514</v>
      </c>
      <c r="V9183" s="58">
        <v>4.8231789157287759</v>
      </c>
      <c r="W9183" s="58">
        <v>0.86238750213345161</v>
      </c>
      <c r="X9183" s="58">
        <v>0.79376521775895836</v>
      </c>
      <c r="Y9183" s="58">
        <v>0.83312882105258046</v>
      </c>
      <c r="Z9183" s="58">
        <v>0.94781375906321275</v>
      </c>
    </row>
    <row r="9184" spans="19:26" x14ac:dyDescent="0.2">
      <c r="S9184" s="58">
        <v>4.7631546217070317</v>
      </c>
      <c r="T9184" s="58">
        <v>9.9974423965658286</v>
      </c>
      <c r="U9184" s="58">
        <v>4.7246523123153521</v>
      </c>
      <c r="V9184" s="58">
        <v>10.312819540717548</v>
      </c>
      <c r="W9184" s="58">
        <v>0.82360177095600517</v>
      </c>
      <c r="X9184" s="58">
        <v>0.59729240544297002</v>
      </c>
      <c r="Y9184" s="58">
        <v>0.80380443176828953</v>
      </c>
      <c r="Z9184" s="58">
        <v>0.89981930936725807</v>
      </c>
    </row>
    <row r="9185" spans="19:26" x14ac:dyDescent="0.2">
      <c r="S9185" s="58">
        <v>4.2126105223790518</v>
      </c>
      <c r="T9185" s="58">
        <v>7.207410660024502</v>
      </c>
      <c r="U9185" s="58">
        <v>4.5786002195952644</v>
      </c>
      <c r="V9185" s="58">
        <v>8.1967891490340534</v>
      </c>
      <c r="W9185" s="58">
        <v>0.81357890538877853</v>
      </c>
      <c r="X9185" s="58">
        <v>0.61398849182867532</v>
      </c>
      <c r="Y9185" s="58">
        <v>0.87783957718763228</v>
      </c>
      <c r="Z9185" s="58">
        <v>0.9278671540907919</v>
      </c>
    </row>
    <row r="9186" spans="19:26" x14ac:dyDescent="0.2">
      <c r="S9186" s="58">
        <v>5.061906598687175</v>
      </c>
      <c r="T9186" s="58">
        <v>10.976238061142768</v>
      </c>
      <c r="U9186" s="58">
        <v>5.3460778586663205</v>
      </c>
      <c r="V9186" s="58">
        <v>10.184322246061178</v>
      </c>
      <c r="W9186" s="58">
        <v>0.82027798046764677</v>
      </c>
      <c r="X9186" s="58">
        <v>0.68552161831748992</v>
      </c>
      <c r="Y9186" s="58">
        <v>0.8330559224057581</v>
      </c>
      <c r="Z9186" s="58">
        <v>0.90659908027632219</v>
      </c>
    </row>
    <row r="9187" spans="19:26" x14ac:dyDescent="0.2">
      <c r="S9187" s="58">
        <v>6.087617584980741</v>
      </c>
      <c r="T9187" s="58">
        <v>15.633570210525141</v>
      </c>
      <c r="U9187" s="58">
        <v>6.1165460446730826</v>
      </c>
      <c r="V9187" s="58">
        <v>16.851371667623241</v>
      </c>
      <c r="W9187" s="58">
        <v>0.72197440235885069</v>
      </c>
      <c r="X9187" s="58">
        <v>0.62881198248840375</v>
      </c>
      <c r="Y9187" s="58">
        <v>0.8062862316815862</v>
      </c>
      <c r="Z9187" s="58">
        <v>0.89805544812173066</v>
      </c>
    </row>
    <row r="9188" spans="19:26" x14ac:dyDescent="0.2">
      <c r="S9188" s="58">
        <v>3.2987611462079021</v>
      </c>
      <c r="T9188" s="58">
        <v>4.9704389361781836</v>
      </c>
      <c r="U9188" s="58">
        <v>3.026174382553259</v>
      </c>
      <c r="V9188" s="58">
        <v>5.2062955461292058</v>
      </c>
      <c r="W9188" s="58">
        <v>0.81227094072419115</v>
      </c>
      <c r="X9188" s="58">
        <v>0.53235415008591991</v>
      </c>
      <c r="Y9188" s="58">
        <v>0.80523192596972348</v>
      </c>
      <c r="Z9188" s="58">
        <v>0.92418755842634293</v>
      </c>
    </row>
    <row r="9189" spans="19:26" x14ac:dyDescent="0.2">
      <c r="S9189" s="58">
        <v>6.1079535269478367</v>
      </c>
      <c r="T9189" s="58">
        <v>15.823685727558166</v>
      </c>
      <c r="U9189" s="58">
        <v>6.6275356822464193</v>
      </c>
      <c r="V9189" s="58">
        <v>19.516738081248409</v>
      </c>
      <c r="W9189" s="58">
        <v>0.7606793558527728</v>
      </c>
      <c r="X9189" s="58">
        <v>0.732679405767522</v>
      </c>
      <c r="Y9189" s="58">
        <v>0.83988667132654993</v>
      </c>
      <c r="Z9189" s="58">
        <v>0.90348046658071257</v>
      </c>
    </row>
    <row r="9190" spans="19:26" x14ac:dyDescent="0.2">
      <c r="S9190" s="58">
        <v>5.3581354019501095</v>
      </c>
      <c r="T9190" s="58">
        <v>11.600038165420669</v>
      </c>
      <c r="U9190" s="58">
        <v>5.0142114064083785</v>
      </c>
      <c r="V9190" s="58">
        <v>11.045915475651261</v>
      </c>
      <c r="W9190" s="58">
        <v>0.75079732417112321</v>
      </c>
      <c r="X9190" s="58">
        <v>0.62338360468641207</v>
      </c>
      <c r="Y9190" s="58">
        <v>0.82595736391015084</v>
      </c>
      <c r="Z9190" s="58">
        <v>0.90677774027276237</v>
      </c>
    </row>
    <row r="9191" spans="19:26" x14ac:dyDescent="0.2">
      <c r="S9191" s="58">
        <v>4.7992087411119506</v>
      </c>
      <c r="T9191" s="58">
        <v>9.2663303333466924</v>
      </c>
      <c r="U9191" s="58">
        <v>4.4373964114854658</v>
      </c>
      <c r="V9191" s="58">
        <v>10.453240508135259</v>
      </c>
      <c r="W9191" s="58">
        <v>0.79453057436973507</v>
      </c>
      <c r="X9191" s="58">
        <v>0.69561600783855171</v>
      </c>
      <c r="Y9191" s="58">
        <v>0.85695700685078757</v>
      </c>
      <c r="Z9191" s="58">
        <v>0.92180525931656521</v>
      </c>
    </row>
    <row r="9192" spans="19:26" x14ac:dyDescent="0.2">
      <c r="S9192" s="58">
        <v>6.5297599221273019</v>
      </c>
      <c r="T9192" s="58">
        <v>16.985036881263994</v>
      </c>
      <c r="U9192" s="58">
        <v>6.0608779382101199</v>
      </c>
      <c r="V9192" s="58">
        <v>16.105642458275916</v>
      </c>
      <c r="W9192" s="58">
        <v>0.75391840797625365</v>
      </c>
      <c r="X9192" s="58">
        <v>0.68498784066559781</v>
      </c>
      <c r="Y9192" s="58">
        <v>0.88412672835918993</v>
      </c>
      <c r="Z9192" s="58">
        <v>0.90391691578619038</v>
      </c>
    </row>
    <row r="9193" spans="19:26" x14ac:dyDescent="0.2">
      <c r="S9193" s="58">
        <v>3.8351328386674739</v>
      </c>
      <c r="T9193" s="58">
        <v>6.2543938549426823</v>
      </c>
      <c r="U9193" s="58">
        <v>3.6785602428449655</v>
      </c>
      <c r="V9193" s="58">
        <v>6.6864032001817986</v>
      </c>
      <c r="W9193" s="58">
        <v>0.83966919989990574</v>
      </c>
      <c r="X9193" s="58">
        <v>0.57867255367294745</v>
      </c>
      <c r="Y9193" s="58">
        <v>0.86462876181163806</v>
      </c>
      <c r="Z9193" s="58">
        <v>0.9253263502738186</v>
      </c>
    </row>
    <row r="9194" spans="19:26" x14ac:dyDescent="0.2">
      <c r="S9194" s="58">
        <v>4.1793641112405231</v>
      </c>
      <c r="T9194" s="58">
        <v>7.1788353347064806</v>
      </c>
      <c r="U9194" s="58">
        <v>4.4362007799816903</v>
      </c>
      <c r="V9194" s="58">
        <v>7.3082624825192921</v>
      </c>
      <c r="W9194" s="58">
        <v>0.76984036240594333</v>
      </c>
      <c r="X9194" s="58">
        <v>0.68093049722812637</v>
      </c>
      <c r="Y9194" s="58">
        <v>0.82737761253426279</v>
      </c>
      <c r="Z9194" s="58">
        <v>0.93339732146968768</v>
      </c>
    </row>
    <row r="9195" spans="19:26" x14ac:dyDescent="0.2">
      <c r="S9195" s="58">
        <v>5.5326985956778199</v>
      </c>
      <c r="T9195" s="58">
        <v>12.710895643154469</v>
      </c>
      <c r="U9195" s="58">
        <v>5.185506261865366</v>
      </c>
      <c r="V9195" s="58">
        <v>11.446414021486573</v>
      </c>
      <c r="W9195" s="58">
        <v>0.82359982336630411</v>
      </c>
      <c r="X9195" s="58">
        <v>0.71530423823818334</v>
      </c>
      <c r="Y9195" s="58">
        <v>0.87791911216899565</v>
      </c>
      <c r="Z9195" s="58">
        <v>0.90837556128907526</v>
      </c>
    </row>
    <row r="9196" spans="19:26" x14ac:dyDescent="0.2">
      <c r="S9196" s="58">
        <v>3.0807208940051605</v>
      </c>
      <c r="T9196" s="58">
        <v>4.4516393040399533</v>
      </c>
      <c r="U9196" s="58">
        <v>3.2223787150452927</v>
      </c>
      <c r="V9196" s="58">
        <v>4.7134144364387636</v>
      </c>
      <c r="W9196" s="58">
        <v>0.85673185267723972</v>
      </c>
      <c r="X9196" s="58">
        <v>0.66078367458421217</v>
      </c>
      <c r="Y9196" s="58">
        <v>0.83799247064297699</v>
      </c>
      <c r="Z9196" s="58">
        <v>0.95096552684200164</v>
      </c>
    </row>
    <row r="9197" spans="19:26" x14ac:dyDescent="0.2">
      <c r="S9197" s="58">
        <v>4.5909244600434258</v>
      </c>
      <c r="T9197" s="58">
        <v>8.5344312450153375</v>
      </c>
      <c r="U9197" s="58">
        <v>4.3365186270037581</v>
      </c>
      <c r="V9197" s="58">
        <v>8.2929199692434388</v>
      </c>
      <c r="W9197" s="58">
        <v>0.78174854728993526</v>
      </c>
      <c r="X9197" s="58">
        <v>0.79749787777924508</v>
      </c>
      <c r="Y9197" s="58">
        <v>0.84069628704620714</v>
      </c>
      <c r="Z9197" s="58">
        <v>0.93541776839121993</v>
      </c>
    </row>
    <row r="9198" spans="19:26" x14ac:dyDescent="0.2">
      <c r="S9198" s="58">
        <v>7.8469463093695859</v>
      </c>
      <c r="T9198" s="58">
        <v>40.883816624661463</v>
      </c>
      <c r="U9198" s="58">
        <v>7.4756294136337225</v>
      </c>
      <c r="V9198" s="58">
        <v>36.397122906126114</v>
      </c>
      <c r="W9198" s="58">
        <v>0.74703398952382249</v>
      </c>
      <c r="X9198" s="58">
        <v>0.78168441242405562</v>
      </c>
      <c r="Y9198" s="58">
        <v>0.81846184366701069</v>
      </c>
      <c r="Z9198" s="58">
        <v>0.88304932425216798</v>
      </c>
    </row>
    <row r="9199" spans="19:26" x14ac:dyDescent="0.2">
      <c r="S9199" s="58">
        <v>4.5665857602891462</v>
      </c>
      <c r="T9199" s="58">
        <v>8.7144363533438494</v>
      </c>
      <c r="U9199" s="58">
        <v>4.3918091999046469</v>
      </c>
      <c r="V9199" s="58">
        <v>9.5606455401961092</v>
      </c>
      <c r="W9199" s="58">
        <v>0.84366921445670984</v>
      </c>
      <c r="X9199" s="58">
        <v>0.58984767647766667</v>
      </c>
      <c r="Y9199" s="58">
        <v>0.85918061064066531</v>
      </c>
      <c r="Z9199" s="58">
        <v>0.90934471899599012</v>
      </c>
    </row>
    <row r="9200" spans="19:26" x14ac:dyDescent="0.2">
      <c r="S9200" s="58">
        <v>4.6027587116490913</v>
      </c>
      <c r="T9200" s="58">
        <v>8.6796380399172612</v>
      </c>
      <c r="U9200" s="58">
        <v>4.5269276640661547</v>
      </c>
      <c r="V9200" s="58">
        <v>7.6087174627161627</v>
      </c>
      <c r="W9200" s="58">
        <v>0.71285192169742007</v>
      </c>
      <c r="X9200" s="58">
        <v>0.70930284226419638</v>
      </c>
      <c r="Y9200" s="58">
        <v>0.7733842689760313</v>
      </c>
      <c r="Z9200" s="58">
        <v>0.92348253812900971</v>
      </c>
    </row>
    <row r="9201" spans="19:26" x14ac:dyDescent="0.2">
      <c r="S9201" s="58">
        <v>5.4563029881190124</v>
      </c>
      <c r="T9201" s="58">
        <v>12.183402826872829</v>
      </c>
      <c r="U9201" s="58">
        <v>5.2301738276167065</v>
      </c>
      <c r="V9201" s="58">
        <v>8.1348447824219452</v>
      </c>
      <c r="W9201" s="58">
        <v>0.76079904342862847</v>
      </c>
      <c r="X9201" s="58">
        <v>0.70453897485769246</v>
      </c>
      <c r="Y9201" s="58">
        <v>0.83002174103428605</v>
      </c>
      <c r="Z9201" s="58">
        <v>0.910162167949078</v>
      </c>
    </row>
    <row r="9202" spans="19:26" x14ac:dyDescent="0.2">
      <c r="S9202" s="58">
        <v>5.645394707026167</v>
      </c>
      <c r="T9202" s="58">
        <v>12.963560733278795</v>
      </c>
      <c r="U9202" s="58">
        <v>5.6354606358369024</v>
      </c>
      <c r="V9202" s="58">
        <v>13.788647244279279</v>
      </c>
      <c r="W9202" s="58">
        <v>0.75090342384019393</v>
      </c>
      <c r="X9202" s="58">
        <v>0.64688571773557491</v>
      </c>
      <c r="Y9202" s="58">
        <v>0.83169403186059587</v>
      </c>
      <c r="Z9202" s="58">
        <v>0.90516187365569523</v>
      </c>
    </row>
    <row r="9203" spans="19:26" x14ac:dyDescent="0.2">
      <c r="S9203" s="58">
        <v>3.3756824506517598</v>
      </c>
      <c r="T9203" s="58">
        <v>5.1962573683008433</v>
      </c>
      <c r="U9203" s="58">
        <v>3.219469601700041</v>
      </c>
      <c r="V9203" s="58">
        <v>4.5003462620738111</v>
      </c>
      <c r="W9203" s="58">
        <v>0.80263554292936778</v>
      </c>
      <c r="X9203" s="58">
        <v>0.74815329520541463</v>
      </c>
      <c r="Y9203" s="58">
        <v>0.78765789183705626</v>
      </c>
      <c r="Z9203" s="58">
        <v>0.94642453589094422</v>
      </c>
    </row>
    <row r="9204" spans="19:26" x14ac:dyDescent="0.2">
      <c r="S9204" s="58">
        <v>4.1735985439794687</v>
      </c>
      <c r="T9204" s="58">
        <v>7.1359455635397184</v>
      </c>
      <c r="U9204" s="58">
        <v>3.6808262625897452</v>
      </c>
      <c r="V9204" s="58">
        <v>5.6489781583121284</v>
      </c>
      <c r="W9204" s="58">
        <v>0.79880384274881444</v>
      </c>
      <c r="X9204" s="58">
        <v>0.71474923357654285</v>
      </c>
      <c r="Y9204" s="58">
        <v>0.85613259108212769</v>
      </c>
      <c r="Z9204" s="58">
        <v>0.9387912393776271</v>
      </c>
    </row>
    <row r="9205" spans="19:26" x14ac:dyDescent="0.2">
      <c r="S9205" s="58">
        <v>4.6333528659384395</v>
      </c>
      <c r="T9205" s="58">
        <v>8.9189092225023625</v>
      </c>
      <c r="U9205" s="58">
        <v>4.4653561222012188</v>
      </c>
      <c r="V9205" s="58">
        <v>9.9437478633899357</v>
      </c>
      <c r="W9205" s="58">
        <v>0.77993502408788873</v>
      </c>
      <c r="X9205" s="58">
        <v>0.65926930706751463</v>
      </c>
      <c r="Y9205" s="58">
        <v>0.81581605966411774</v>
      </c>
      <c r="Z9205" s="58">
        <v>0.91528907297372841</v>
      </c>
    </row>
    <row r="9206" spans="19:26" x14ac:dyDescent="0.2">
      <c r="S9206" s="58">
        <v>5.8595497825439526</v>
      </c>
      <c r="T9206" s="58">
        <v>15.886051701744835</v>
      </c>
      <c r="U9206" s="58">
        <v>6.1278883319919322</v>
      </c>
      <c r="V9206" s="58">
        <v>14.38179817041498</v>
      </c>
      <c r="W9206" s="58">
        <v>0.80448600248486524</v>
      </c>
      <c r="X9206" s="58">
        <v>0.70370765896502718</v>
      </c>
      <c r="Y9206" s="58">
        <v>0.82235091076092603</v>
      </c>
      <c r="Z9206" s="58">
        <v>0.89597788738554007</v>
      </c>
    </row>
    <row r="9207" spans="19:26" x14ac:dyDescent="0.2">
      <c r="S9207" s="58">
        <v>3.680072242880311</v>
      </c>
      <c r="T9207" s="58">
        <v>5.8004192511271695</v>
      </c>
      <c r="U9207" s="58">
        <v>3.6136857294942666</v>
      </c>
      <c r="V9207" s="58">
        <v>6.4437705856523353</v>
      </c>
      <c r="W9207" s="58">
        <v>0.77335150428113786</v>
      </c>
      <c r="X9207" s="58">
        <v>0.6272741635870287</v>
      </c>
      <c r="Y9207" s="58">
        <v>0.81988009954437713</v>
      </c>
      <c r="Z9207" s="58">
        <v>0.93818616389615794</v>
      </c>
    </row>
    <row r="9208" spans="19:26" x14ac:dyDescent="0.2">
      <c r="S9208" s="58">
        <v>4.4760084143384127</v>
      </c>
      <c r="T9208" s="58">
        <v>7.9456042828679116</v>
      </c>
      <c r="U9208" s="58">
        <v>5.1650554101668833</v>
      </c>
      <c r="V9208" s="58">
        <v>8.6723757746989065</v>
      </c>
      <c r="W9208" s="58">
        <v>0.79325279673549387</v>
      </c>
      <c r="X9208" s="58">
        <v>0.67894015107327044</v>
      </c>
      <c r="Y9208" s="58">
        <v>0.8760683378056594</v>
      </c>
      <c r="Z9208" s="58">
        <v>0.93274574987552894</v>
      </c>
    </row>
    <row r="9209" spans="19:26" x14ac:dyDescent="0.2">
      <c r="S9209" s="58">
        <v>3.1165422612447866</v>
      </c>
      <c r="T9209" s="58">
        <v>4.569701446938681</v>
      </c>
      <c r="U9209" s="58">
        <v>3.1477970968317073</v>
      </c>
      <c r="V9209" s="58">
        <v>5.4862939855713444</v>
      </c>
      <c r="W9209" s="58">
        <v>0.84824431201244777</v>
      </c>
      <c r="X9209" s="58">
        <v>0.61005819546710238</v>
      </c>
      <c r="Y9209" s="58">
        <v>0.8139766069328811</v>
      </c>
      <c r="Z9209" s="58">
        <v>0.93649663543366313</v>
      </c>
    </row>
    <row r="9210" spans="19:26" x14ac:dyDescent="0.2">
      <c r="S9210" s="58">
        <v>4.2287884444099779</v>
      </c>
      <c r="T9210" s="58">
        <v>7.2211824170179755</v>
      </c>
      <c r="U9210" s="58">
        <v>4.8462245874218608</v>
      </c>
      <c r="V9210" s="58">
        <v>6.9895595715670735</v>
      </c>
      <c r="W9210" s="58">
        <v>0.75811555715849299</v>
      </c>
      <c r="X9210" s="58">
        <v>0.60218949126649257</v>
      </c>
      <c r="Y9210" s="58">
        <v>0.83506481019250822</v>
      </c>
      <c r="Z9210" s="58">
        <v>0.9275314733149489</v>
      </c>
    </row>
    <row r="9211" spans="19:26" x14ac:dyDescent="0.2">
      <c r="S9211" s="58">
        <v>3.7531372461335772</v>
      </c>
      <c r="T9211" s="58">
        <v>5.7024178775597125</v>
      </c>
      <c r="U9211" s="58">
        <v>3.2237759874140752</v>
      </c>
      <c r="V9211" s="58">
        <v>5.7806423655398964</v>
      </c>
      <c r="W9211" s="58">
        <v>0.74886836098120579</v>
      </c>
      <c r="X9211" s="58">
        <v>0.56425156367272467</v>
      </c>
      <c r="Y9211" s="58">
        <v>0.87985208209514121</v>
      </c>
      <c r="Z9211" s="58">
        <v>0.95039563049038722</v>
      </c>
    </row>
    <row r="9212" spans="19:26" x14ac:dyDescent="0.2">
      <c r="S9212" s="58">
        <v>5.182964204477857</v>
      </c>
      <c r="T9212" s="58">
        <v>11.725370139762042</v>
      </c>
      <c r="U9212" s="58">
        <v>4.5859485605185828</v>
      </c>
      <c r="V9212" s="58">
        <v>12.115193605138051</v>
      </c>
      <c r="W9212" s="58">
        <v>0.85887940811607721</v>
      </c>
      <c r="X9212" s="58">
        <v>0.80415107975792821</v>
      </c>
      <c r="Y9212" s="58">
        <v>0.85367220100098817</v>
      </c>
      <c r="Z9212" s="58">
        <v>0.91059499905388086</v>
      </c>
    </row>
    <row r="9213" spans="19:26" x14ac:dyDescent="0.2">
      <c r="S9213" s="58">
        <v>5.3989360231106067</v>
      </c>
      <c r="T9213" s="58">
        <v>10.285793617532342</v>
      </c>
      <c r="U9213" s="58">
        <v>5.4815923515468254</v>
      </c>
      <c r="V9213" s="58">
        <v>8.341627170693183</v>
      </c>
      <c r="W9213" s="58">
        <v>0.70924145019428064</v>
      </c>
      <c r="X9213" s="58">
        <v>0.68889672940748636</v>
      </c>
      <c r="Y9213" s="58">
        <v>0.8841735440398073</v>
      </c>
      <c r="Z9213" s="58">
        <v>0.93673187146791337</v>
      </c>
    </row>
    <row r="9214" spans="19:26" x14ac:dyDescent="0.2">
      <c r="S9214" s="58">
        <v>5.6648897684747732</v>
      </c>
      <c r="T9214" s="58">
        <v>13.799329832158254</v>
      </c>
      <c r="U9214" s="58">
        <v>5.9359219664003913</v>
      </c>
      <c r="V9214" s="58">
        <v>15.854540288798432</v>
      </c>
      <c r="W9214" s="58">
        <v>0.75711311138774062</v>
      </c>
      <c r="X9214" s="58">
        <v>0.76074517104504691</v>
      </c>
      <c r="Y9214" s="58">
        <v>0.80872233345485012</v>
      </c>
      <c r="Z9214" s="58">
        <v>0.90626218908462464</v>
      </c>
    </row>
    <row r="9215" spans="19:26" x14ac:dyDescent="0.2">
      <c r="S9215" s="58">
        <v>4.1722924847713285</v>
      </c>
      <c r="T9215" s="58">
        <v>6.8768758682984679</v>
      </c>
      <c r="U9215" s="58">
        <v>4.1023450011540445</v>
      </c>
      <c r="V9215" s="58">
        <v>6.9632908184206199</v>
      </c>
      <c r="W9215" s="58">
        <v>0.72020438390569175</v>
      </c>
      <c r="X9215" s="58">
        <v>0.54751852344792629</v>
      </c>
      <c r="Y9215" s="58">
        <v>0.82976645711968</v>
      </c>
      <c r="Z9215" s="58">
        <v>0.92964080348859679</v>
      </c>
    </row>
    <row r="9216" spans="19:26" x14ac:dyDescent="0.2">
      <c r="S9216" s="58">
        <v>8.3893026184995048</v>
      </c>
      <c r="T9216" s="58">
        <v>47.340220196346458</v>
      </c>
      <c r="U9216" s="58">
        <v>8.1899807959978368</v>
      </c>
      <c r="V9216" s="58">
        <v>41.536130794140782</v>
      </c>
      <c r="W9216" s="58">
        <v>0.75273437025228407</v>
      </c>
      <c r="X9216" s="58">
        <v>0.6992304083820533</v>
      </c>
      <c r="Y9216" s="58">
        <v>0.85761044549982601</v>
      </c>
      <c r="Z9216" s="58">
        <v>0.88097069559627217</v>
      </c>
    </row>
    <row r="9217" spans="19:26" x14ac:dyDescent="0.2">
      <c r="S9217" s="58">
        <v>5.2119645040208384</v>
      </c>
      <c r="T9217" s="58">
        <v>10.589179024640149</v>
      </c>
      <c r="U9217" s="58">
        <v>5.4197304361448131</v>
      </c>
      <c r="V9217" s="58">
        <v>14.780746559272158</v>
      </c>
      <c r="W9217" s="58">
        <v>0.74814608895083667</v>
      </c>
      <c r="X9217" s="58">
        <v>0.77402750864125536</v>
      </c>
      <c r="Y9217" s="58">
        <v>0.84498032262855416</v>
      </c>
      <c r="Z9217" s="58">
        <v>0.9272501645101221</v>
      </c>
    </row>
    <row r="9218" spans="19:26" x14ac:dyDescent="0.2">
      <c r="S9218" s="58">
        <v>5.2008495009128604</v>
      </c>
      <c r="T9218" s="58">
        <v>12.075061547459089</v>
      </c>
      <c r="U9218" s="58">
        <v>4.9764385860643614</v>
      </c>
      <c r="V9218" s="58">
        <v>12.29828149292314</v>
      </c>
      <c r="W9218" s="58">
        <v>0.84732417073433763</v>
      </c>
      <c r="X9218" s="58">
        <v>0.70110040633287907</v>
      </c>
      <c r="Y9218" s="58">
        <v>0.83149116596675998</v>
      </c>
      <c r="Z9218" s="58">
        <v>0.90161358088741417</v>
      </c>
    </row>
    <row r="9219" spans="19:26" x14ac:dyDescent="0.2">
      <c r="S9219" s="58">
        <v>5.029589948495472</v>
      </c>
      <c r="T9219" s="58">
        <v>10.443759249355111</v>
      </c>
      <c r="U9219" s="58">
        <v>5.1636471049624788</v>
      </c>
      <c r="V9219" s="58">
        <v>10.589110696253302</v>
      </c>
      <c r="W9219" s="58">
        <v>0.7679408475487387</v>
      </c>
      <c r="X9219" s="58">
        <v>0.52031759572793945</v>
      </c>
      <c r="Y9219" s="58">
        <v>0.81736968253404885</v>
      </c>
      <c r="Z9219" s="58">
        <v>0.89945576610033673</v>
      </c>
    </row>
    <row r="9220" spans="19:26" x14ac:dyDescent="0.2">
      <c r="S9220" s="58">
        <v>3.9745534138032736</v>
      </c>
      <c r="T9220" s="58">
        <v>6.7020767378706818</v>
      </c>
      <c r="U9220" s="58">
        <v>4.35035842179356</v>
      </c>
      <c r="V9220" s="58">
        <v>8.5845860589576173</v>
      </c>
      <c r="W9220" s="58">
        <v>0.7870067622844098</v>
      </c>
      <c r="X9220" s="58">
        <v>0.64108729616543225</v>
      </c>
      <c r="Y9220" s="58">
        <v>0.81516935271377133</v>
      </c>
      <c r="Z9220" s="58">
        <v>0.92706347554017787</v>
      </c>
    </row>
    <row r="9221" spans="19:26" x14ac:dyDescent="0.2">
      <c r="S9221" s="58">
        <v>6.6308845409191504</v>
      </c>
      <c r="T9221" s="58">
        <v>20.727683772279669</v>
      </c>
      <c r="U9221" s="58">
        <v>7.6503069166169011</v>
      </c>
      <c r="V9221" s="58">
        <v>35.546779316962294</v>
      </c>
      <c r="W9221" s="58">
        <v>0.78503205380721908</v>
      </c>
      <c r="X9221" s="58">
        <v>0.68139693108278365</v>
      </c>
      <c r="Y9221" s="58">
        <v>0.84949310421421587</v>
      </c>
      <c r="Z9221" s="58">
        <v>0.89216484606399438</v>
      </c>
    </row>
    <row r="9222" spans="19:26" x14ac:dyDescent="0.2">
      <c r="S9222" s="58">
        <v>4.3667169632496705</v>
      </c>
      <c r="T9222" s="58">
        <v>7.4696077824840366</v>
      </c>
      <c r="U9222" s="58">
        <v>4.3088122774163562</v>
      </c>
      <c r="V9222" s="58">
        <v>7.3379287228443282</v>
      </c>
      <c r="W9222" s="58">
        <v>0.71968766162047992</v>
      </c>
      <c r="X9222" s="58">
        <v>0.68528597466888586</v>
      </c>
      <c r="Y9222" s="58">
        <v>0.82543608231919996</v>
      </c>
      <c r="Z9222" s="58">
        <v>0.94221882440282745</v>
      </c>
    </row>
    <row r="9223" spans="19:26" x14ac:dyDescent="0.2">
      <c r="S9223" s="58">
        <v>6.9494386421001799</v>
      </c>
      <c r="T9223" s="58">
        <v>23.399954895844886</v>
      </c>
      <c r="U9223" s="58">
        <v>8.5413281239596124</v>
      </c>
      <c r="V9223" s="58">
        <v>27.475125486677168</v>
      </c>
      <c r="W9223" s="58">
        <v>0.74851265512600662</v>
      </c>
      <c r="X9223" s="58">
        <v>0.75574220917746926</v>
      </c>
      <c r="Y9223" s="58">
        <v>0.82859514111229859</v>
      </c>
      <c r="Z9223" s="58">
        <v>0.89323241612079762</v>
      </c>
    </row>
    <row r="9224" spans="19:26" x14ac:dyDescent="0.2">
      <c r="S9224" s="58">
        <v>4.7892760158309224</v>
      </c>
      <c r="T9224" s="58">
        <v>10.054714734809783</v>
      </c>
      <c r="U9224" s="58">
        <v>5.1665920192333026</v>
      </c>
      <c r="V9224" s="58">
        <v>11.947489476152871</v>
      </c>
      <c r="W9224" s="58">
        <v>0.83787520986983421</v>
      </c>
      <c r="X9224" s="58">
        <v>0.71067423628180104</v>
      </c>
      <c r="Y9224" s="58">
        <v>0.81808911635443493</v>
      </c>
      <c r="Z9224" s="58">
        <v>0.90777296455917378</v>
      </c>
    </row>
    <row r="9225" spans="19:26" x14ac:dyDescent="0.2">
      <c r="S9225" s="58">
        <v>3.6590139511549293</v>
      </c>
      <c r="T9225" s="58">
        <v>5.9713252033828192</v>
      </c>
      <c r="U9225" s="58">
        <v>3.1172778353016675</v>
      </c>
      <c r="V9225" s="58">
        <v>5.0966585923215284</v>
      </c>
      <c r="W9225" s="58">
        <v>0.81890874678849623</v>
      </c>
      <c r="X9225" s="58">
        <v>0.67597869065707106</v>
      </c>
      <c r="Y9225" s="58">
        <v>0.79665084815643861</v>
      </c>
      <c r="Z9225" s="58">
        <v>0.92814862517224861</v>
      </c>
    </row>
    <row r="9226" spans="19:26" x14ac:dyDescent="0.2">
      <c r="S9226" s="58">
        <v>5.2904859949787655</v>
      </c>
      <c r="T9226" s="58">
        <v>12.043870761336178</v>
      </c>
      <c r="U9226" s="58">
        <v>5.3556411405723612</v>
      </c>
      <c r="V9226" s="58">
        <v>10.227596285590641</v>
      </c>
      <c r="W9226" s="58">
        <v>0.79048205481051481</v>
      </c>
      <c r="X9226" s="58">
        <v>0.67349148353123056</v>
      </c>
      <c r="Y9226" s="58">
        <v>0.81749152860188745</v>
      </c>
      <c r="Z9226" s="58">
        <v>0.90338939852149569</v>
      </c>
    </row>
    <row r="9227" spans="19:26" x14ac:dyDescent="0.2">
      <c r="S9227" s="58">
        <v>5.9026216557032853</v>
      </c>
      <c r="T9227" s="58">
        <v>15.284727002268484</v>
      </c>
      <c r="U9227" s="58">
        <v>5.2284950167118946</v>
      </c>
      <c r="V9227" s="58">
        <v>14.153071167051426</v>
      </c>
      <c r="W9227" s="58">
        <v>0.78878717867769799</v>
      </c>
      <c r="X9227" s="58">
        <v>0.66753547874872177</v>
      </c>
      <c r="Y9227" s="58">
        <v>0.83715283294774734</v>
      </c>
      <c r="Z9227" s="58">
        <v>0.89797671792536005</v>
      </c>
    </row>
    <row r="9228" spans="19:26" x14ac:dyDescent="0.2">
      <c r="S9228" s="58">
        <v>3.414306075993875</v>
      </c>
      <c r="T9228" s="58">
        <v>5.1818002668148173</v>
      </c>
      <c r="U9228" s="58">
        <v>3.3127830176118223</v>
      </c>
      <c r="V9228" s="58">
        <v>5.251045848633459</v>
      </c>
      <c r="W9228" s="58">
        <v>0.79619328578833704</v>
      </c>
      <c r="X9228" s="58">
        <v>0.66008136700750197</v>
      </c>
      <c r="Y9228" s="58">
        <v>0.81982603216409911</v>
      </c>
      <c r="Z9228" s="58">
        <v>0.94615944282657072</v>
      </c>
    </row>
    <row r="9229" spans="19:26" x14ac:dyDescent="0.2">
      <c r="S9229" s="58">
        <v>4.9004786551940809</v>
      </c>
      <c r="T9229" s="58">
        <v>10.119259163923328</v>
      </c>
      <c r="U9229" s="58">
        <v>5.0834030422520513</v>
      </c>
      <c r="V9229" s="58">
        <v>9.2318152235924948</v>
      </c>
      <c r="W9229" s="58">
        <v>0.82143752807384629</v>
      </c>
      <c r="X9229" s="58">
        <v>0.64969307681405308</v>
      </c>
      <c r="Y9229" s="58">
        <v>0.84067341506985394</v>
      </c>
      <c r="Z9229" s="58">
        <v>0.90806700021664488</v>
      </c>
    </row>
    <row r="9230" spans="19:26" x14ac:dyDescent="0.2">
      <c r="S9230" s="58">
        <v>3.474824503008402</v>
      </c>
      <c r="T9230" s="58">
        <v>5.2859772485446479</v>
      </c>
      <c r="U9230" s="58">
        <v>3.9582078310043811</v>
      </c>
      <c r="V9230" s="58">
        <v>5.5627961027472583</v>
      </c>
      <c r="W9230" s="58">
        <v>0.79137224790714855</v>
      </c>
      <c r="X9230" s="58">
        <v>0.61648405973731235</v>
      </c>
      <c r="Y9230" s="58">
        <v>0.83164305796309734</v>
      </c>
      <c r="Z9230" s="58">
        <v>0.94252266604233836</v>
      </c>
    </row>
    <row r="9231" spans="19:26" x14ac:dyDescent="0.2">
      <c r="S9231" s="58">
        <v>5.9303525433325532</v>
      </c>
      <c r="T9231" s="58">
        <v>15.891319667127467</v>
      </c>
      <c r="U9231" s="58">
        <v>5.912440070608203</v>
      </c>
      <c r="V9231" s="58">
        <v>14.695864053662927</v>
      </c>
      <c r="W9231" s="58">
        <v>0.79409963282649954</v>
      </c>
      <c r="X9231" s="58">
        <v>0.70253522949135316</v>
      </c>
      <c r="Y9231" s="58">
        <v>0.829332749395293</v>
      </c>
      <c r="Z9231" s="58">
        <v>0.89742916873111145</v>
      </c>
    </row>
    <row r="9232" spans="19:26" x14ac:dyDescent="0.2">
      <c r="S9232" s="58">
        <v>3.665613909237762</v>
      </c>
      <c r="T9232" s="58">
        <v>5.8946584810684497</v>
      </c>
      <c r="U9232" s="58">
        <v>3.498813209282468</v>
      </c>
      <c r="V9232" s="58">
        <v>5.5984252401011476</v>
      </c>
      <c r="W9232" s="58">
        <v>0.83467506051158102</v>
      </c>
      <c r="X9232" s="58">
        <v>0.77796134572322373</v>
      </c>
      <c r="Y9232" s="58">
        <v>0.83096462408955973</v>
      </c>
      <c r="Z9232" s="58">
        <v>0.94688955737930625</v>
      </c>
    </row>
    <row r="9233" spans="19:26" x14ac:dyDescent="0.2">
      <c r="S9233" s="58">
        <v>5.3998135727625911</v>
      </c>
      <c r="T9233" s="58">
        <v>12.981776600375611</v>
      </c>
      <c r="U9233" s="58">
        <v>5.1178841606196093</v>
      </c>
      <c r="V9233" s="58">
        <v>9.3651824618985433</v>
      </c>
      <c r="W9233" s="58">
        <v>0.81044632227409064</v>
      </c>
      <c r="X9233" s="58">
        <v>0.64989180212913977</v>
      </c>
      <c r="Y9233" s="58">
        <v>0.81818582849995725</v>
      </c>
      <c r="Z9233" s="58">
        <v>0.89795343087149326</v>
      </c>
    </row>
    <row r="9234" spans="19:26" x14ac:dyDescent="0.2">
      <c r="S9234" s="58">
        <v>3.9803305787850025</v>
      </c>
      <c r="T9234" s="58">
        <v>6.8760633729920588</v>
      </c>
      <c r="U9234" s="58">
        <v>4.2018089895871658</v>
      </c>
      <c r="V9234" s="58">
        <v>7.3737322340869706</v>
      </c>
      <c r="W9234" s="58">
        <v>0.7704273454341074</v>
      </c>
      <c r="X9234" s="58">
        <v>0.6304526043102896</v>
      </c>
      <c r="Y9234" s="58">
        <v>0.77731171142362776</v>
      </c>
      <c r="Z9234" s="58">
        <v>0.91878556349099105</v>
      </c>
    </row>
    <row r="9235" spans="19:26" x14ac:dyDescent="0.2">
      <c r="S9235" s="58">
        <v>3.5745237725675842</v>
      </c>
      <c r="T9235" s="58">
        <v>5.4669249743390447</v>
      </c>
      <c r="U9235" s="58">
        <v>4.0516406845420114</v>
      </c>
      <c r="V9235" s="58">
        <v>4.7583697309770621</v>
      </c>
      <c r="W9235" s="58">
        <v>0.77868195644946669</v>
      </c>
      <c r="X9235" s="58">
        <v>0.61266644900096856</v>
      </c>
      <c r="Y9235" s="58">
        <v>0.84296941811998738</v>
      </c>
      <c r="Z9235" s="58">
        <v>0.94520416895519055</v>
      </c>
    </row>
    <row r="9236" spans="19:26" x14ac:dyDescent="0.2">
      <c r="S9236" s="58">
        <v>4.5338731273760784</v>
      </c>
      <c r="T9236" s="58">
        <v>8.2883285975492598</v>
      </c>
      <c r="U9236" s="58">
        <v>4.1674400343247306</v>
      </c>
      <c r="V9236" s="58">
        <v>7.7980359141619919</v>
      </c>
      <c r="W9236" s="58">
        <v>0.78699379386149182</v>
      </c>
      <c r="X9236" s="58">
        <v>0.81488062031394859</v>
      </c>
      <c r="Y9236" s="58">
        <v>0.85034648610286634</v>
      </c>
      <c r="Z9236" s="58">
        <v>0.94041869480741291</v>
      </c>
    </row>
    <row r="9237" spans="19:26" x14ac:dyDescent="0.2">
      <c r="S9237" s="58">
        <v>5.0461272869885132</v>
      </c>
      <c r="T9237" s="58">
        <v>10.550307444793525</v>
      </c>
      <c r="U9237" s="58">
        <v>5.2014402765249077</v>
      </c>
      <c r="V9237" s="58">
        <v>11.384614748556151</v>
      </c>
      <c r="W9237" s="58">
        <v>0.82795387785477992</v>
      </c>
      <c r="X9237" s="58">
        <v>0.68087100050369065</v>
      </c>
      <c r="Y9237" s="58">
        <v>0.86366023804949155</v>
      </c>
      <c r="Z9237" s="58">
        <v>0.91117568288256245</v>
      </c>
    </row>
    <row r="9238" spans="19:26" x14ac:dyDescent="0.2">
      <c r="S9238" s="58">
        <v>3.788936567212716</v>
      </c>
      <c r="T9238" s="58">
        <v>5.9677357571092458</v>
      </c>
      <c r="U9238" s="58">
        <v>3.2483903477789364</v>
      </c>
      <c r="V9238" s="58">
        <v>5.3335188587965057</v>
      </c>
      <c r="W9238" s="58">
        <v>0.71840688758166305</v>
      </c>
      <c r="X9238" s="58">
        <v>0.66961281640454406</v>
      </c>
      <c r="Y9238" s="58">
        <v>0.80176973426365394</v>
      </c>
      <c r="Z9238" s="58">
        <v>0.9506212426282562</v>
      </c>
    </row>
    <row r="9239" spans="19:26" x14ac:dyDescent="0.2">
      <c r="S9239" s="58">
        <v>5.7388713426033302</v>
      </c>
      <c r="T9239" s="58">
        <v>14.516259422043172</v>
      </c>
      <c r="U9239" s="58">
        <v>6.0308112400766349</v>
      </c>
      <c r="V9239" s="58">
        <v>15.678100702546962</v>
      </c>
      <c r="W9239" s="58">
        <v>0.81295934362643263</v>
      </c>
      <c r="X9239" s="58">
        <v>0.6788545069109585</v>
      </c>
      <c r="Y9239" s="58">
        <v>0.84476759344959818</v>
      </c>
      <c r="Z9239" s="58">
        <v>0.89888826134700683</v>
      </c>
    </row>
    <row r="9240" spans="19:26" x14ac:dyDescent="0.2">
      <c r="S9240" s="58">
        <v>4.7830612555942276</v>
      </c>
      <c r="T9240" s="58">
        <v>9.3957010284115583</v>
      </c>
      <c r="U9240" s="58">
        <v>4.6044696749645926</v>
      </c>
      <c r="V9240" s="58">
        <v>8.7672840600046982</v>
      </c>
      <c r="W9240" s="58">
        <v>0.84688009638184836</v>
      </c>
      <c r="X9240" s="58">
        <v>0.57562650347209621</v>
      </c>
      <c r="Y9240" s="58">
        <v>0.88090591478443958</v>
      </c>
      <c r="Z9240" s="58">
        <v>0.90754746274292997</v>
      </c>
    </row>
    <row r="9241" spans="19:26" x14ac:dyDescent="0.2">
      <c r="S9241" s="58">
        <v>3.4764049111858442</v>
      </c>
      <c r="T9241" s="58">
        <v>5.4018807068872627</v>
      </c>
      <c r="U9241" s="58">
        <v>3.4787688949048445</v>
      </c>
      <c r="V9241" s="58">
        <v>5.648681470726447</v>
      </c>
      <c r="W9241" s="58">
        <v>0.77638843066207175</v>
      </c>
      <c r="X9241" s="58">
        <v>0.59823938943623911</v>
      </c>
      <c r="Y9241" s="58">
        <v>0.78595059214346707</v>
      </c>
      <c r="Z9241" s="58">
        <v>0.92944672745399193</v>
      </c>
    </row>
    <row r="9242" spans="19:26" x14ac:dyDescent="0.2">
      <c r="S9242" s="58">
        <v>4.982448467647667</v>
      </c>
      <c r="T9242" s="58">
        <v>11.764408672358261</v>
      </c>
      <c r="U9242" s="58">
        <v>4.4357558609325238</v>
      </c>
      <c r="V9242" s="58">
        <v>10.148248346855095</v>
      </c>
      <c r="W9242" s="58">
        <v>0.84652887823877987</v>
      </c>
      <c r="X9242" s="58">
        <v>0.75560536755854113</v>
      </c>
      <c r="Y9242" s="58">
        <v>0.78245366820563778</v>
      </c>
      <c r="Z9242" s="58">
        <v>0.89924060555219099</v>
      </c>
    </row>
    <row r="9243" spans="19:26" x14ac:dyDescent="0.2">
      <c r="S9243" s="58">
        <v>3.5003184488885486</v>
      </c>
      <c r="T9243" s="58">
        <v>5.5033179859329442</v>
      </c>
      <c r="U9243" s="58">
        <v>3.6344647242988133</v>
      </c>
      <c r="V9243" s="58">
        <v>5.7427785237249527</v>
      </c>
      <c r="W9243" s="58">
        <v>0.87824739122796236</v>
      </c>
      <c r="X9243" s="58">
        <v>0.52351734633892899</v>
      </c>
      <c r="Y9243" s="58">
        <v>0.84353891622472044</v>
      </c>
      <c r="Z9243" s="58">
        <v>0.91667486978123403</v>
      </c>
    </row>
    <row r="9244" spans="19:26" x14ac:dyDescent="0.2">
      <c r="S9244" s="58">
        <v>3.8626133745321516</v>
      </c>
      <c r="T9244" s="58">
        <v>6.2681199416529649</v>
      </c>
      <c r="U9244" s="58">
        <v>3.8070687726334485</v>
      </c>
      <c r="V9244" s="58">
        <v>6.598561215816872</v>
      </c>
      <c r="W9244" s="58">
        <v>0.72388240056798425</v>
      </c>
      <c r="X9244" s="58">
        <v>0.62154793317066381</v>
      </c>
      <c r="Y9244" s="58">
        <v>0.78551162090874538</v>
      </c>
      <c r="Z9244" s="58">
        <v>0.93384995000217308</v>
      </c>
    </row>
    <row r="9245" spans="19:26" x14ac:dyDescent="0.2">
      <c r="S9245" s="58">
        <v>2.9441693922497052</v>
      </c>
      <c r="T9245" s="58">
        <v>4.1771710613749597</v>
      </c>
      <c r="U9245" s="58">
        <v>2.6989843914521492</v>
      </c>
      <c r="V9245" s="58">
        <v>4.4087126134902457</v>
      </c>
      <c r="W9245" s="58">
        <v>0.7844391373631624</v>
      </c>
      <c r="X9245" s="58">
        <v>0.68329427258160136</v>
      </c>
      <c r="Y9245" s="58">
        <v>0.7738888711054237</v>
      </c>
      <c r="Z9245" s="58">
        <v>0.95442106357264089</v>
      </c>
    </row>
    <row r="9246" spans="19:26" x14ac:dyDescent="0.2">
      <c r="S9246" s="58">
        <v>3.9410282838576318</v>
      </c>
      <c r="T9246" s="58">
        <v>6.3737966374966692</v>
      </c>
      <c r="U9246" s="58">
        <v>4.1028460393446622</v>
      </c>
      <c r="V9246" s="58">
        <v>5.764271183358292</v>
      </c>
      <c r="W9246" s="58">
        <v>0.7469219424327096</v>
      </c>
      <c r="X9246" s="58">
        <v>0.68853155702795199</v>
      </c>
      <c r="Y9246" s="58">
        <v>0.82770541215168436</v>
      </c>
      <c r="Z9246" s="58">
        <v>0.94817059069744936</v>
      </c>
    </row>
    <row r="9247" spans="19:26" x14ac:dyDescent="0.2">
      <c r="S9247" s="58">
        <v>3.1786190347159011</v>
      </c>
      <c r="T9247" s="58">
        <v>4.7269464093895417</v>
      </c>
      <c r="U9247" s="58">
        <v>3.4353644855894472</v>
      </c>
      <c r="V9247" s="58">
        <v>4.9107901299406276</v>
      </c>
      <c r="W9247" s="58">
        <v>0.85097902489511179</v>
      </c>
      <c r="X9247" s="58">
        <v>0.66245506847398472</v>
      </c>
      <c r="Y9247" s="58">
        <v>0.81114040460030334</v>
      </c>
      <c r="Z9247" s="58">
        <v>0.94010157194445132</v>
      </c>
    </row>
    <row r="9248" spans="19:26" x14ac:dyDescent="0.2">
      <c r="S9248" s="58">
        <v>4.3530446445370714</v>
      </c>
      <c r="T9248" s="58">
        <v>7.4757843848803116</v>
      </c>
      <c r="U9248" s="58">
        <v>4.9276575129276123</v>
      </c>
      <c r="V9248" s="58">
        <v>7.4631836985145519</v>
      </c>
      <c r="W9248" s="58">
        <v>0.75582912740757058</v>
      </c>
      <c r="X9248" s="58">
        <v>0.68167844223643781</v>
      </c>
      <c r="Y9248" s="58">
        <v>0.85323630587447652</v>
      </c>
      <c r="Z9248" s="58">
        <v>0.93984240014705722</v>
      </c>
    </row>
    <row r="9249" spans="19:26" x14ac:dyDescent="0.2">
      <c r="S9249" s="58">
        <v>3.9662991067885667</v>
      </c>
      <c r="T9249" s="58">
        <v>6.6441549118530734</v>
      </c>
      <c r="U9249" s="58">
        <v>3.9369058272658974</v>
      </c>
      <c r="V9249" s="58">
        <v>6.1188396383774419</v>
      </c>
      <c r="W9249" s="58">
        <v>0.8110536799668393</v>
      </c>
      <c r="X9249" s="58">
        <v>0.69514613468673603</v>
      </c>
      <c r="Y9249" s="58">
        <v>0.84009862641254274</v>
      </c>
      <c r="Z9249" s="58">
        <v>0.93529649930386083</v>
      </c>
    </row>
    <row r="9250" spans="19:26" x14ac:dyDescent="0.2">
      <c r="S9250" s="58">
        <v>5.3164019867670733</v>
      </c>
      <c r="T9250" s="58">
        <v>10.414277565846787</v>
      </c>
      <c r="U9250" s="58">
        <v>4.9121944071281547</v>
      </c>
      <c r="V9250" s="58">
        <v>8.670386804512745</v>
      </c>
      <c r="W9250" s="58">
        <v>0.72512038848218363</v>
      </c>
      <c r="X9250" s="58">
        <v>0.58909856806331173</v>
      </c>
      <c r="Y9250" s="58">
        <v>0.86628995094537398</v>
      </c>
      <c r="Z9250" s="58">
        <v>0.91805058570804254</v>
      </c>
    </row>
    <row r="9251" spans="19:26" x14ac:dyDescent="0.2">
      <c r="S9251" s="58">
        <v>5.2161460496859586</v>
      </c>
      <c r="T9251" s="58">
        <v>9.5914147708500455</v>
      </c>
      <c r="U9251" s="58">
        <v>5.6300437377089025</v>
      </c>
      <c r="V9251" s="58">
        <v>10.94661839104001</v>
      </c>
      <c r="W9251" s="58">
        <v>0.68128614002738153</v>
      </c>
      <c r="X9251" s="58">
        <v>0.5737284520608491</v>
      </c>
      <c r="Y9251" s="58">
        <v>0.8534179097556438</v>
      </c>
      <c r="Z9251" s="58">
        <v>0.92746316473384649</v>
      </c>
    </row>
    <row r="9252" spans="19:26" x14ac:dyDescent="0.2">
      <c r="S9252" s="58">
        <v>6.5261085031598354</v>
      </c>
      <c r="T9252" s="58">
        <v>18.699256452003262</v>
      </c>
      <c r="U9252" s="58">
        <v>6.8583066876427905</v>
      </c>
      <c r="V9252" s="58">
        <v>26.313420397603718</v>
      </c>
      <c r="W9252" s="58">
        <v>0.7845379160399516</v>
      </c>
      <c r="X9252" s="58">
        <v>0.68444769689091456</v>
      </c>
      <c r="Y9252" s="58">
        <v>0.86994579969677011</v>
      </c>
      <c r="Z9252" s="58">
        <v>0.89662112034949681</v>
      </c>
    </row>
    <row r="9253" spans="19:26" x14ac:dyDescent="0.2">
      <c r="S9253" s="58">
        <v>6.7838515693642689</v>
      </c>
      <c r="T9253" s="58">
        <v>27.810079418092972</v>
      </c>
      <c r="U9253" s="58">
        <v>6.6034286062517413</v>
      </c>
      <c r="V9253" s="58">
        <v>39.778780487596968</v>
      </c>
      <c r="W9253" s="58">
        <v>0.84092403064465304</v>
      </c>
      <c r="X9253" s="58">
        <v>0.69517779142390035</v>
      </c>
      <c r="Y9253" s="58">
        <v>0.83073563738533673</v>
      </c>
      <c r="Z9253" s="58">
        <v>0.88329610339225506</v>
      </c>
    </row>
    <row r="9254" spans="19:26" x14ac:dyDescent="0.2">
      <c r="S9254" s="58">
        <v>4.9177567142831276</v>
      </c>
      <c r="T9254" s="58">
        <v>9.424485642254167</v>
      </c>
      <c r="U9254" s="58">
        <v>4.9312849597540911</v>
      </c>
      <c r="V9254" s="58">
        <v>10.030143004119331</v>
      </c>
      <c r="W9254" s="58">
        <v>0.76985152346599683</v>
      </c>
      <c r="X9254" s="58">
        <v>0.6437928324713591</v>
      </c>
      <c r="Y9254" s="58">
        <v>0.86405520180510587</v>
      </c>
      <c r="Z9254" s="58">
        <v>0.92093263791067614</v>
      </c>
    </row>
    <row r="9255" spans="19:26" x14ac:dyDescent="0.2">
      <c r="S9255" s="58">
        <v>6.0980996005158907</v>
      </c>
      <c r="T9255" s="58">
        <v>17.500303518098843</v>
      </c>
      <c r="U9255" s="58">
        <v>5.7681825551411317</v>
      </c>
      <c r="V9255" s="58">
        <v>17.051658600619323</v>
      </c>
      <c r="W9255" s="58">
        <v>0.81590260297107775</v>
      </c>
      <c r="X9255" s="58">
        <v>0.66611242312238961</v>
      </c>
      <c r="Y9255" s="58">
        <v>0.83947609369918541</v>
      </c>
      <c r="Z9255" s="58">
        <v>0.89261999377073553</v>
      </c>
    </row>
    <row r="9256" spans="19:26" x14ac:dyDescent="0.2">
      <c r="S9256" s="58">
        <v>4.3306344124930352</v>
      </c>
      <c r="T9256" s="58">
        <v>7.8880465809449536</v>
      </c>
      <c r="U9256" s="58">
        <v>4.012446842054695</v>
      </c>
      <c r="V9256" s="58">
        <v>7.059728975418043</v>
      </c>
      <c r="W9256" s="58">
        <v>0.78193617433508489</v>
      </c>
      <c r="X9256" s="58">
        <v>0.76785736591905029</v>
      </c>
      <c r="Y9256" s="58">
        <v>0.80754479823343361</v>
      </c>
      <c r="Z9256" s="58">
        <v>0.92967692275171021</v>
      </c>
    </row>
    <row r="9257" spans="19:26" x14ac:dyDescent="0.2">
      <c r="S9257" s="58">
        <v>5.305109394107169</v>
      </c>
      <c r="T9257" s="58">
        <v>12.19719122249886</v>
      </c>
      <c r="U9257" s="58">
        <v>5.5740343101190728</v>
      </c>
      <c r="V9257" s="58">
        <v>10.642024922266215</v>
      </c>
      <c r="W9257" s="58">
        <v>0.78351503582315241</v>
      </c>
      <c r="X9257" s="58">
        <v>0.70917534419847172</v>
      </c>
      <c r="Y9257" s="58">
        <v>0.80874891728519427</v>
      </c>
      <c r="Z9257" s="58">
        <v>0.9046979339405441</v>
      </c>
    </row>
    <row r="9258" spans="19:26" x14ac:dyDescent="0.2">
      <c r="S9258" s="58">
        <v>3.2384143330323725</v>
      </c>
      <c r="T9258" s="58">
        <v>4.6146060205488224</v>
      </c>
      <c r="U9258" s="58">
        <v>3.0445794012460405</v>
      </c>
      <c r="V9258" s="58">
        <v>4.6454084845938235</v>
      </c>
      <c r="W9258" s="58">
        <v>0.77501237624719821</v>
      </c>
      <c r="X9258" s="58">
        <v>0.52358658505917588</v>
      </c>
      <c r="Y9258" s="58">
        <v>0.87261127213100109</v>
      </c>
      <c r="Z9258" s="58">
        <v>0.95105422043187893</v>
      </c>
    </row>
    <row r="9259" spans="19:26" x14ac:dyDescent="0.2">
      <c r="S9259" s="58">
        <v>6.7973263829074426</v>
      </c>
      <c r="T9259" s="58">
        <v>26.160935412867307</v>
      </c>
      <c r="U9259" s="58">
        <v>7.2666489613181229</v>
      </c>
      <c r="V9259" s="58">
        <v>26.113123426195006</v>
      </c>
      <c r="W9259" s="58">
        <v>0.76550475708299714</v>
      </c>
      <c r="X9259" s="58">
        <v>0.74849527468058097</v>
      </c>
      <c r="Y9259" s="58">
        <v>0.79301100576544037</v>
      </c>
      <c r="Z9259" s="58">
        <v>0.8866944465492288</v>
      </c>
    </row>
    <row r="9260" spans="19:26" x14ac:dyDescent="0.2">
      <c r="S9260" s="58">
        <v>4.3300611221910552</v>
      </c>
      <c r="T9260" s="58">
        <v>7.817821947661777</v>
      </c>
      <c r="U9260" s="58">
        <v>4.4928509853121916</v>
      </c>
      <c r="V9260" s="58">
        <v>8.3006445220458787</v>
      </c>
      <c r="W9260" s="58">
        <v>0.77632275957530072</v>
      </c>
      <c r="X9260" s="58">
        <v>0.72764247228112011</v>
      </c>
      <c r="Y9260" s="58">
        <v>0.81174256730013739</v>
      </c>
      <c r="Z9260" s="58">
        <v>0.92830223486765961</v>
      </c>
    </row>
    <row r="9261" spans="19:26" x14ac:dyDescent="0.2">
      <c r="S9261" s="58">
        <v>3.6530214191292187</v>
      </c>
      <c r="T9261" s="58">
        <v>5.9651214975882709</v>
      </c>
      <c r="U9261" s="58">
        <v>3.4553098186410831</v>
      </c>
      <c r="V9261" s="58">
        <v>5.9304455247537291</v>
      </c>
      <c r="W9261" s="58">
        <v>0.82218159424170068</v>
      </c>
      <c r="X9261" s="58">
        <v>0.79774032530279138</v>
      </c>
      <c r="Y9261" s="58">
        <v>0.79620646079693236</v>
      </c>
      <c r="Z9261" s="58">
        <v>0.94063896166763628</v>
      </c>
    </row>
    <row r="9262" spans="19:26" x14ac:dyDescent="0.2">
      <c r="S9262" s="58">
        <v>5.7150628019871768</v>
      </c>
      <c r="T9262" s="58">
        <v>15.27517073801987</v>
      </c>
      <c r="U9262" s="58">
        <v>5.6453812772993324</v>
      </c>
      <c r="V9262" s="58">
        <v>19.659654826123241</v>
      </c>
      <c r="W9262" s="58">
        <v>0.8077152191584388</v>
      </c>
      <c r="X9262" s="58">
        <v>0.79635611810999463</v>
      </c>
      <c r="Y9262" s="58">
        <v>0.81074806874510175</v>
      </c>
      <c r="Z9262" s="58">
        <v>0.899877435828911</v>
      </c>
    </row>
    <row r="9263" spans="19:26" x14ac:dyDescent="0.2">
      <c r="S9263" s="58">
        <v>7.406435878299888</v>
      </c>
      <c r="T9263" s="58">
        <v>19.909016891688761</v>
      </c>
      <c r="U9263" s="58">
        <v>7.0693535260681086</v>
      </c>
      <c r="V9263" s="58">
        <v>20.778691063576087</v>
      </c>
      <c r="W9263" s="58">
        <v>0.6936590067143763</v>
      </c>
      <c r="X9263" s="58">
        <v>0.74011341767060168</v>
      </c>
      <c r="Y9263" s="58">
        <v>0.89259481955460662</v>
      </c>
      <c r="Z9263" s="58">
        <v>0.91070162914545016</v>
      </c>
    </row>
    <row r="9264" spans="19:26" x14ac:dyDescent="0.2">
      <c r="S9264" s="58">
        <v>3.4361048381637125</v>
      </c>
      <c r="T9264" s="58">
        <v>5.1170355335957671</v>
      </c>
      <c r="U9264" s="58">
        <v>3.0191611579455433</v>
      </c>
      <c r="V9264" s="58">
        <v>4.515093729813878</v>
      </c>
      <c r="W9264" s="58">
        <v>0.75045199407513841</v>
      </c>
      <c r="X9264" s="58">
        <v>0.57548168132853506</v>
      </c>
      <c r="Y9264" s="58">
        <v>0.82391239044355324</v>
      </c>
      <c r="Z9264" s="58">
        <v>0.94564084697574424</v>
      </c>
    </row>
    <row r="9265" spans="19:26" x14ac:dyDescent="0.2">
      <c r="S9265" s="58">
        <v>4.3229964717522105</v>
      </c>
      <c r="T9265" s="58">
        <v>7.6340427901792784</v>
      </c>
      <c r="U9265" s="58">
        <v>4.663766384433492</v>
      </c>
      <c r="V9265" s="58">
        <v>6.4392123311021754</v>
      </c>
      <c r="W9265" s="58">
        <v>0.77225746627823821</v>
      </c>
      <c r="X9265" s="58">
        <v>0.66552436077019284</v>
      </c>
      <c r="Y9265" s="58">
        <v>0.82985260892432888</v>
      </c>
      <c r="Z9265" s="58">
        <v>0.92797194062718691</v>
      </c>
    </row>
    <row r="9266" spans="19:26" x14ac:dyDescent="0.2">
      <c r="S9266" s="58">
        <v>5.4484408533791475</v>
      </c>
      <c r="T9266" s="58">
        <v>12.147948731409679</v>
      </c>
      <c r="U9266" s="58">
        <v>5.0395080584474004</v>
      </c>
      <c r="V9266" s="58">
        <v>9.1650693579021798</v>
      </c>
      <c r="W9266" s="58">
        <v>0.74950887130736099</v>
      </c>
      <c r="X9266" s="58">
        <v>0.65391139171120383</v>
      </c>
      <c r="Y9266" s="58">
        <v>0.8199432170595452</v>
      </c>
      <c r="Z9266" s="58">
        <v>0.90661836145354557</v>
      </c>
    </row>
    <row r="9267" spans="19:26" x14ac:dyDescent="0.2">
      <c r="S9267" s="58">
        <v>4.6105516170869203</v>
      </c>
      <c r="T9267" s="58">
        <v>8.2203522628158634</v>
      </c>
      <c r="U9267" s="58">
        <v>4.944003954298565</v>
      </c>
      <c r="V9267" s="58">
        <v>7.4235246589927835</v>
      </c>
      <c r="W9267" s="58">
        <v>0.75610530840133516</v>
      </c>
      <c r="X9267" s="58">
        <v>0.63853694808029104</v>
      </c>
      <c r="Y9267" s="58">
        <v>0.86418543392531533</v>
      </c>
      <c r="Z9267" s="58">
        <v>0.93052794097894032</v>
      </c>
    </row>
    <row r="9268" spans="19:26" x14ac:dyDescent="0.2">
      <c r="S9268" s="58">
        <v>5.0026787082722102</v>
      </c>
      <c r="T9268" s="58">
        <v>9.973277585471136</v>
      </c>
      <c r="U9268" s="58">
        <v>4.7541066273681372</v>
      </c>
      <c r="V9268" s="58">
        <v>10.306852339035871</v>
      </c>
      <c r="W9268" s="58">
        <v>0.75341267201267648</v>
      </c>
      <c r="X9268" s="58">
        <v>0.69213533376030201</v>
      </c>
      <c r="Y9268" s="58">
        <v>0.83043958336915358</v>
      </c>
      <c r="Z9268" s="58">
        <v>0.91941342502067458</v>
      </c>
    </row>
    <row r="9269" spans="19:26" x14ac:dyDescent="0.2">
      <c r="S9269" s="58">
        <v>4.3485776076562948</v>
      </c>
      <c r="T9269" s="58">
        <v>7.9258097652251278</v>
      </c>
      <c r="U9269" s="58">
        <v>4.3482309676941524</v>
      </c>
      <c r="V9269" s="58">
        <v>9.8261311156735776</v>
      </c>
      <c r="W9269" s="58">
        <v>0.80922193407352894</v>
      </c>
      <c r="X9269" s="58">
        <v>0.6403874036951378</v>
      </c>
      <c r="Y9269" s="58">
        <v>0.83133524200261155</v>
      </c>
      <c r="Z9269" s="58">
        <v>0.91792896421116432</v>
      </c>
    </row>
    <row r="9270" spans="19:26" x14ac:dyDescent="0.2">
      <c r="S9270" s="58">
        <v>3.1747733086485543</v>
      </c>
      <c r="T9270" s="58">
        <v>4.7490299836126981</v>
      </c>
      <c r="U9270" s="58">
        <v>3.5937684922357289</v>
      </c>
      <c r="V9270" s="58">
        <v>6.3430755792364639</v>
      </c>
      <c r="W9270" s="58">
        <v>0.84859503414779014</v>
      </c>
      <c r="X9270" s="58">
        <v>0.57460452571612941</v>
      </c>
      <c r="Y9270" s="58">
        <v>0.79634384077313725</v>
      </c>
      <c r="Z9270" s="58">
        <v>0.92502715041704731</v>
      </c>
    </row>
    <row r="9271" spans="19:26" x14ac:dyDescent="0.2">
      <c r="S9271" s="58">
        <v>6.5226976612152363</v>
      </c>
      <c r="T9271" s="58">
        <v>19.584055134946926</v>
      </c>
      <c r="U9271" s="58">
        <v>5.8521038620654631</v>
      </c>
      <c r="V9271" s="58">
        <v>13.991859278416831</v>
      </c>
      <c r="W9271" s="58">
        <v>0.80658480578908831</v>
      </c>
      <c r="X9271" s="58">
        <v>0.66833943652780592</v>
      </c>
      <c r="Y9271" s="58">
        <v>0.86999261352310264</v>
      </c>
      <c r="Z9271" s="58">
        <v>0.8930701162859791</v>
      </c>
    </row>
    <row r="9272" spans="19:26" x14ac:dyDescent="0.2">
      <c r="S9272" s="58">
        <v>6.9473374833817712</v>
      </c>
      <c r="T9272" s="58">
        <v>27.72848222465699</v>
      </c>
      <c r="U9272" s="58">
        <v>7.9463188090854402</v>
      </c>
      <c r="V9272" s="58">
        <v>21.419848460266731</v>
      </c>
      <c r="W9272" s="58">
        <v>0.75586235512906585</v>
      </c>
      <c r="X9272" s="58">
        <v>0.57271097721317643</v>
      </c>
      <c r="Y9272" s="58">
        <v>0.79254871083344947</v>
      </c>
      <c r="Z9272" s="58">
        <v>0.88134085572353038</v>
      </c>
    </row>
    <row r="9273" spans="19:26" x14ac:dyDescent="0.2">
      <c r="S9273" s="58">
        <v>5.8589343685387192</v>
      </c>
      <c r="T9273" s="58">
        <v>13.501531604804285</v>
      </c>
      <c r="U9273" s="58">
        <v>4.9471676959161348</v>
      </c>
      <c r="V9273" s="58">
        <v>10.613064358815022</v>
      </c>
      <c r="W9273" s="58">
        <v>0.7247865308803646</v>
      </c>
      <c r="X9273" s="58">
        <v>0.7151245650476471</v>
      </c>
      <c r="Y9273" s="58">
        <v>0.83305235939599298</v>
      </c>
      <c r="Z9273" s="58">
        <v>0.91215953876068656</v>
      </c>
    </row>
    <row r="9274" spans="19:26" x14ac:dyDescent="0.2">
      <c r="S9274" s="58">
        <v>4.9738292891275968</v>
      </c>
      <c r="T9274" s="58">
        <v>11.188892684313874</v>
      </c>
      <c r="U9274" s="58">
        <v>4.899869727025683</v>
      </c>
      <c r="V9274" s="58">
        <v>9.9186768187022629</v>
      </c>
      <c r="W9274" s="58">
        <v>0.80850891759800392</v>
      </c>
      <c r="X9274" s="58">
        <v>0.67968504683106934</v>
      </c>
      <c r="Y9274" s="58">
        <v>0.78605651677228028</v>
      </c>
      <c r="Z9274" s="58">
        <v>0.90033609120930336</v>
      </c>
    </row>
    <row r="9275" spans="19:26" x14ac:dyDescent="0.2">
      <c r="S9275" s="58">
        <v>5.651100807255478</v>
      </c>
      <c r="T9275" s="58">
        <v>14.737578645252094</v>
      </c>
      <c r="U9275" s="58">
        <v>5.3409243903223427</v>
      </c>
      <c r="V9275" s="58">
        <v>14.828810655817856</v>
      </c>
      <c r="W9275" s="58">
        <v>0.79846884616750113</v>
      </c>
      <c r="X9275" s="58">
        <v>0.589889222170912</v>
      </c>
      <c r="Y9275" s="58">
        <v>0.8062214950349077</v>
      </c>
      <c r="Z9275" s="58">
        <v>0.89129847586355293</v>
      </c>
    </row>
    <row r="9276" spans="19:26" x14ac:dyDescent="0.2">
      <c r="S9276" s="58">
        <v>3.433858595315185</v>
      </c>
      <c r="T9276" s="58">
        <v>5.2685969841042857</v>
      </c>
      <c r="U9276" s="58">
        <v>3.6409583618432082</v>
      </c>
      <c r="V9276" s="58">
        <v>5.6289309373633518</v>
      </c>
      <c r="W9276" s="58">
        <v>0.84862862924258775</v>
      </c>
      <c r="X9276" s="58">
        <v>0.53666918379487516</v>
      </c>
      <c r="Y9276" s="58">
        <v>0.84480895203035555</v>
      </c>
      <c r="Z9276" s="58">
        <v>0.92445856262783921</v>
      </c>
    </row>
    <row r="9277" spans="19:26" x14ac:dyDescent="0.2">
      <c r="S9277" s="58">
        <v>4.3051930858306555</v>
      </c>
      <c r="T9277" s="58">
        <v>7.6748064289890747</v>
      </c>
      <c r="U9277" s="58">
        <v>3.8976142421324296</v>
      </c>
      <c r="V9277" s="58">
        <v>7.7707837097781747</v>
      </c>
      <c r="W9277" s="58">
        <v>0.81005755856379968</v>
      </c>
      <c r="X9277" s="58">
        <v>0.66344927816652266</v>
      </c>
      <c r="Y9277" s="58">
        <v>0.84629077344858206</v>
      </c>
      <c r="Z9277" s="58">
        <v>0.9245249199475345</v>
      </c>
    </row>
    <row r="9278" spans="19:26" x14ac:dyDescent="0.2">
      <c r="S9278" s="58">
        <v>4.8199324563612418</v>
      </c>
      <c r="T9278" s="58">
        <v>9.0649557974228863</v>
      </c>
      <c r="U9278" s="58">
        <v>5.6634139402720631</v>
      </c>
      <c r="V9278" s="58">
        <v>9.3499304465007835</v>
      </c>
      <c r="W9278" s="58">
        <v>0.79351396047820544</v>
      </c>
      <c r="X9278" s="58">
        <v>0.67158339536697831</v>
      </c>
      <c r="Y9278" s="58">
        <v>0.88594458157484279</v>
      </c>
      <c r="Z9278" s="58">
        <v>0.92579612921019094</v>
      </c>
    </row>
    <row r="9279" spans="19:26" x14ac:dyDescent="0.2">
      <c r="S9279" s="58">
        <v>3.7990783379050534</v>
      </c>
      <c r="T9279" s="58">
        <v>6.1821888782006518</v>
      </c>
      <c r="U9279" s="58">
        <v>3.4421499390633539</v>
      </c>
      <c r="V9279" s="58">
        <v>6.1419066147042249</v>
      </c>
      <c r="W9279" s="58">
        <v>0.73868422247976062</v>
      </c>
      <c r="X9279" s="58">
        <v>0.59587788846432099</v>
      </c>
      <c r="Y9279" s="58">
        <v>0.77979091192818606</v>
      </c>
      <c r="Z9279" s="58">
        <v>0.92672151245949996</v>
      </c>
    </row>
    <row r="9280" spans="19:26" x14ac:dyDescent="0.2">
      <c r="S9280" s="58">
        <v>3.2878558286141111</v>
      </c>
      <c r="T9280" s="58">
        <v>4.8744256728705428</v>
      </c>
      <c r="U9280" s="58">
        <v>3.5752237170694938</v>
      </c>
      <c r="V9280" s="58">
        <v>5.3792073507986675</v>
      </c>
      <c r="W9280" s="58">
        <v>0.78886363955499728</v>
      </c>
      <c r="X9280" s="58">
        <v>0.61261635982918927</v>
      </c>
      <c r="Y9280" s="58">
        <v>0.81519352524988453</v>
      </c>
      <c r="Z9280" s="58">
        <v>0.94393067964989708</v>
      </c>
    </row>
    <row r="9281" spans="19:26" x14ac:dyDescent="0.2">
      <c r="S9281" s="58">
        <v>5.8857681131690649</v>
      </c>
      <c r="T9281" s="58">
        <v>15.482215728490333</v>
      </c>
      <c r="U9281" s="58">
        <v>6.1599912410583961</v>
      </c>
      <c r="V9281" s="58">
        <v>16.569741941743043</v>
      </c>
      <c r="W9281" s="58">
        <v>0.81166337973473357</v>
      </c>
      <c r="X9281" s="58">
        <v>0.61125581003848817</v>
      </c>
      <c r="Y9281" s="58">
        <v>0.84560672794083991</v>
      </c>
      <c r="Z9281" s="58">
        <v>0.89375404081562337</v>
      </c>
    </row>
    <row r="9282" spans="19:26" x14ac:dyDescent="0.2">
      <c r="S9282" s="58">
        <v>4.5194120096130872</v>
      </c>
      <c r="T9282" s="58">
        <v>8.1825992487976595</v>
      </c>
      <c r="U9282" s="58">
        <v>4.4000663157630946</v>
      </c>
      <c r="V9282" s="58">
        <v>7.7061791393750081</v>
      </c>
      <c r="W9282" s="58">
        <v>0.74289455584127218</v>
      </c>
      <c r="X9282" s="58">
        <v>0.71915147867081164</v>
      </c>
      <c r="Y9282" s="58">
        <v>0.81853217390240263</v>
      </c>
      <c r="Z9282" s="58">
        <v>0.93274927911508509</v>
      </c>
    </row>
    <row r="9283" spans="19:26" x14ac:dyDescent="0.2">
      <c r="S9283" s="58">
        <v>4.9932306790321865</v>
      </c>
      <c r="T9283" s="58">
        <v>11.594521362301078</v>
      </c>
      <c r="U9283" s="58">
        <v>4.5730828445193277</v>
      </c>
      <c r="V9283" s="58">
        <v>12.396304698732017</v>
      </c>
      <c r="W9283" s="58">
        <v>0.8365676442636607</v>
      </c>
      <c r="X9283" s="58">
        <v>0.77224354688536567</v>
      </c>
      <c r="Y9283" s="58">
        <v>0.78807448988653594</v>
      </c>
      <c r="Z9283" s="58">
        <v>0.90208462738756345</v>
      </c>
    </row>
    <row r="9284" spans="19:26" x14ac:dyDescent="0.2">
      <c r="S9284" s="58">
        <v>4.8885953498618733</v>
      </c>
      <c r="T9284" s="58">
        <v>9.0389854229120488</v>
      </c>
      <c r="U9284" s="58">
        <v>5.3478841417376088</v>
      </c>
      <c r="V9284" s="58">
        <v>10.60841089415219</v>
      </c>
      <c r="W9284" s="58">
        <v>0.74410237360780929</v>
      </c>
      <c r="X9284" s="58">
        <v>0.65637859222782713</v>
      </c>
      <c r="Y9284" s="58">
        <v>0.86718562646400899</v>
      </c>
      <c r="Z9284" s="58">
        <v>0.92983251101431075</v>
      </c>
    </row>
    <row r="9285" spans="19:26" x14ac:dyDescent="0.2">
      <c r="S9285" s="58">
        <v>4.8395590949227838</v>
      </c>
      <c r="T9285" s="58">
        <v>8.6987435061125229</v>
      </c>
      <c r="U9285" s="58">
        <v>4.685285418192505</v>
      </c>
      <c r="V9285" s="58">
        <v>9.8507092404703549</v>
      </c>
      <c r="W9285" s="58">
        <v>0.70874896367338114</v>
      </c>
      <c r="X9285" s="58">
        <v>0.62686129483055852</v>
      </c>
      <c r="Y9285" s="58">
        <v>0.84819910896090966</v>
      </c>
      <c r="Z9285" s="58">
        <v>0.93253421525590385</v>
      </c>
    </row>
    <row r="9286" spans="19:26" x14ac:dyDescent="0.2">
      <c r="S9286" s="58">
        <v>3.9351714249873275</v>
      </c>
      <c r="T9286" s="58">
        <v>7.0390193150647171</v>
      </c>
      <c r="U9286" s="58">
        <v>4.1612537662019333</v>
      </c>
      <c r="V9286" s="58">
        <v>7.2023807737919903</v>
      </c>
      <c r="W9286" s="58">
        <v>0.84822400186801028</v>
      </c>
      <c r="X9286" s="58">
        <v>0.67903389005107329</v>
      </c>
      <c r="Y9286" s="58">
        <v>0.77806837209293689</v>
      </c>
      <c r="Z9286" s="58">
        <v>0.91223658794613072</v>
      </c>
    </row>
    <row r="9287" spans="19:26" x14ac:dyDescent="0.2">
      <c r="S9287" s="58">
        <v>4.3766113366189732</v>
      </c>
      <c r="T9287" s="58">
        <v>7.7622737532443526</v>
      </c>
      <c r="U9287" s="58">
        <v>4.3125718753507591</v>
      </c>
      <c r="V9287" s="58">
        <v>8.5299160737587645</v>
      </c>
      <c r="W9287" s="58">
        <v>0.80738829425861824</v>
      </c>
      <c r="X9287" s="58">
        <v>0.78830584073265453</v>
      </c>
      <c r="Y9287" s="58">
        <v>0.86681018550663969</v>
      </c>
      <c r="Z9287" s="58">
        <v>0.94202462322281333</v>
      </c>
    </row>
    <row r="9288" spans="19:26" x14ac:dyDescent="0.2">
      <c r="S9288" s="58">
        <v>3.9017462022858864</v>
      </c>
      <c r="T9288" s="58">
        <v>6.2876403411345105</v>
      </c>
      <c r="U9288" s="58">
        <v>4.424750184408814</v>
      </c>
      <c r="V9288" s="58">
        <v>6.5995941492597385</v>
      </c>
      <c r="W9288" s="58">
        <v>0.77496712902202758</v>
      </c>
      <c r="X9288" s="58">
        <v>0.66325819511091044</v>
      </c>
      <c r="Y9288" s="58">
        <v>0.84801309530075741</v>
      </c>
      <c r="Z9288" s="58">
        <v>0.94433730242418656</v>
      </c>
    </row>
    <row r="9289" spans="19:26" x14ac:dyDescent="0.2">
      <c r="S9289" s="58">
        <v>3.423400515088185</v>
      </c>
      <c r="T9289" s="58">
        <v>5.1725980548545127</v>
      </c>
      <c r="U9289" s="58">
        <v>3.3697974899218623</v>
      </c>
      <c r="V9289" s="58">
        <v>6.4844036809195202</v>
      </c>
      <c r="W9289" s="58">
        <v>0.80760163450265809</v>
      </c>
      <c r="X9289" s="58">
        <v>0.65951684923793752</v>
      </c>
      <c r="Y9289" s="58">
        <v>0.83995441671873117</v>
      </c>
      <c r="Z9289" s="58">
        <v>0.94946332179049786</v>
      </c>
    </row>
    <row r="9290" spans="19:26" x14ac:dyDescent="0.2">
      <c r="S9290" s="58">
        <v>4.8702765925672411</v>
      </c>
      <c r="T9290" s="58">
        <v>9.7862124595838349</v>
      </c>
      <c r="U9290" s="58">
        <v>5.630773619671765</v>
      </c>
      <c r="V9290" s="58">
        <v>10.792417218844614</v>
      </c>
      <c r="W9290" s="58">
        <v>0.76491733706674303</v>
      </c>
      <c r="X9290" s="58">
        <v>0.7106331267589483</v>
      </c>
      <c r="Y9290" s="58">
        <v>0.81212775378442215</v>
      </c>
      <c r="Z9290" s="58">
        <v>0.91676888432328063</v>
      </c>
    </row>
    <row r="9291" spans="19:26" x14ac:dyDescent="0.2">
      <c r="S9291" s="58">
        <v>4.6324479409003576</v>
      </c>
      <c r="T9291" s="58">
        <v>8.6060644865690463</v>
      </c>
      <c r="U9291" s="58">
        <v>3.8590276377864576</v>
      </c>
      <c r="V9291" s="58">
        <v>7.0837581820535798</v>
      </c>
      <c r="W9291" s="58">
        <v>0.74459477607843705</v>
      </c>
      <c r="X9291" s="58">
        <v>0.60063792490629742</v>
      </c>
      <c r="Y9291" s="58">
        <v>0.81716753121276986</v>
      </c>
      <c r="Z9291" s="58">
        <v>0.91692036062586646</v>
      </c>
    </row>
    <row r="9292" spans="19:26" x14ac:dyDescent="0.2">
      <c r="S9292" s="58">
        <v>3.9494355670452972</v>
      </c>
      <c r="T9292" s="58">
        <v>6.5557230081770976</v>
      </c>
      <c r="U9292" s="58">
        <v>3.4750997929238507</v>
      </c>
      <c r="V9292" s="58">
        <v>6.5466580303228108</v>
      </c>
      <c r="W9292" s="58">
        <v>0.73249865494818378</v>
      </c>
      <c r="X9292" s="58">
        <v>0.59823510311848871</v>
      </c>
      <c r="Y9292" s="58">
        <v>0.78533467154457348</v>
      </c>
      <c r="Z9292" s="58">
        <v>0.92626528165959277</v>
      </c>
    </row>
    <row r="9293" spans="19:26" x14ac:dyDescent="0.2">
      <c r="S9293" s="58">
        <v>5.045020722464951</v>
      </c>
      <c r="T9293" s="58">
        <v>10.357366689774137</v>
      </c>
      <c r="U9293" s="58">
        <v>3.8395542451331179</v>
      </c>
      <c r="V9293" s="58">
        <v>7.3796145485839908</v>
      </c>
      <c r="W9293" s="58">
        <v>0.81249577729835698</v>
      </c>
      <c r="X9293" s="58">
        <v>0.68331853866768855</v>
      </c>
      <c r="Y9293" s="58">
        <v>0.86568902660186531</v>
      </c>
      <c r="Z9293" s="58">
        <v>0.91425070867708214</v>
      </c>
    </row>
    <row r="9294" spans="19:26" x14ac:dyDescent="0.2">
      <c r="S9294" s="58">
        <v>4.1256477148160871</v>
      </c>
      <c r="T9294" s="58">
        <v>7.1653651943195502</v>
      </c>
      <c r="U9294" s="58">
        <v>3.8333135699383716</v>
      </c>
      <c r="V9294" s="58">
        <v>7.1955184284537026</v>
      </c>
      <c r="W9294" s="58">
        <v>0.80653501095225877</v>
      </c>
      <c r="X9294" s="58">
        <v>0.60591902833817413</v>
      </c>
      <c r="Y9294" s="58">
        <v>0.83117309076435797</v>
      </c>
      <c r="Z9294" s="58">
        <v>0.91979936750049851</v>
      </c>
    </row>
    <row r="9295" spans="19:26" x14ac:dyDescent="0.2">
      <c r="S9295" s="58">
        <v>3.4559729380935136</v>
      </c>
      <c r="T9295" s="58">
        <v>5.3252963178204826</v>
      </c>
      <c r="U9295" s="58">
        <v>3.7122351188708911</v>
      </c>
      <c r="V9295" s="58">
        <v>5.038263966484025</v>
      </c>
      <c r="W9295" s="58">
        <v>0.84486078151559307</v>
      </c>
      <c r="X9295" s="58">
        <v>0.6369301847137141</v>
      </c>
      <c r="Y9295" s="58">
        <v>0.84190991323763142</v>
      </c>
      <c r="Z9295" s="58">
        <v>0.93733759047898513</v>
      </c>
    </row>
    <row r="9296" spans="19:26" x14ac:dyDescent="0.2">
      <c r="S9296" s="58">
        <v>5.0835365209478747</v>
      </c>
      <c r="T9296" s="58">
        <v>11.547144302641168</v>
      </c>
      <c r="U9296" s="58">
        <v>5.6153093026906973</v>
      </c>
      <c r="V9296" s="58">
        <v>11.396167511487571</v>
      </c>
      <c r="W9296" s="58">
        <v>0.80027040795220994</v>
      </c>
      <c r="X9296" s="58">
        <v>0.72368659876255093</v>
      </c>
      <c r="Y9296" s="58">
        <v>0.79295749996094123</v>
      </c>
      <c r="Z9296" s="58">
        <v>0.90354384842173963</v>
      </c>
    </row>
    <row r="9297" spans="19:26" x14ac:dyDescent="0.2">
      <c r="S9297" s="58">
        <v>3.8861900614092129</v>
      </c>
      <c r="T9297" s="58">
        <v>6.4314621132846925</v>
      </c>
      <c r="U9297" s="58">
        <v>4.2799783240900418</v>
      </c>
      <c r="V9297" s="58">
        <v>6.8713306809113757</v>
      </c>
      <c r="W9297" s="58">
        <v>0.81180275962091453</v>
      </c>
      <c r="X9297" s="58">
        <v>0.56087648122615119</v>
      </c>
      <c r="Y9297" s="58">
        <v>0.83579231451000435</v>
      </c>
      <c r="Z9297" s="58">
        <v>0.92033764179656319</v>
      </c>
    </row>
    <row r="9298" spans="19:26" x14ac:dyDescent="0.2">
      <c r="S9298" s="58">
        <v>4.075867542191081</v>
      </c>
      <c r="T9298" s="58">
        <v>6.8804034486006485</v>
      </c>
      <c r="U9298" s="58">
        <v>4.4392268629642277</v>
      </c>
      <c r="V9298" s="58">
        <v>8.7171228193976358</v>
      </c>
      <c r="W9298" s="58">
        <v>0.73689355103770859</v>
      </c>
      <c r="X9298" s="58">
        <v>0.68195792097216679</v>
      </c>
      <c r="Y9298" s="58">
        <v>0.79707105647088861</v>
      </c>
      <c r="Z9298" s="58">
        <v>0.9355701638688616</v>
      </c>
    </row>
    <row r="9299" spans="19:26" x14ac:dyDescent="0.2">
      <c r="S9299" s="58">
        <v>5.1421596448866724</v>
      </c>
      <c r="T9299" s="58">
        <v>10.354577085290696</v>
      </c>
      <c r="U9299" s="58">
        <v>5.0972485880886822</v>
      </c>
      <c r="V9299" s="58">
        <v>10.581591071837302</v>
      </c>
      <c r="W9299" s="58">
        <v>0.78117559136490355</v>
      </c>
      <c r="X9299" s="58">
        <v>0.63307769421421134</v>
      </c>
      <c r="Y9299" s="58">
        <v>0.87172244340813498</v>
      </c>
      <c r="Z9299" s="58">
        <v>0.91485116693415569</v>
      </c>
    </row>
    <row r="9300" spans="19:26" x14ac:dyDescent="0.2">
      <c r="S9300" s="58">
        <v>4.4567069827024595</v>
      </c>
      <c r="T9300" s="58">
        <v>7.5729672218635411</v>
      </c>
      <c r="U9300" s="58">
        <v>4.661523153294028</v>
      </c>
      <c r="V9300" s="58">
        <v>7.276428684656767</v>
      </c>
      <c r="W9300" s="58">
        <v>0.71338538601576218</v>
      </c>
      <c r="X9300" s="58">
        <v>0.69220920764882976</v>
      </c>
      <c r="Y9300" s="58">
        <v>0.8436370459036916</v>
      </c>
      <c r="Z9300" s="58">
        <v>0.94886045666125518</v>
      </c>
    </row>
    <row r="9301" spans="19:26" x14ac:dyDescent="0.2">
      <c r="S9301" s="58">
        <v>6.4479465912747163</v>
      </c>
      <c r="T9301" s="58">
        <v>17.609696930216145</v>
      </c>
      <c r="U9301" s="58">
        <v>6.2041143863809678</v>
      </c>
      <c r="V9301" s="58">
        <v>18.433922332051715</v>
      </c>
      <c r="W9301" s="58">
        <v>0.74059523711738273</v>
      </c>
      <c r="X9301" s="58">
        <v>0.65776172570446234</v>
      </c>
      <c r="Y9301" s="58">
        <v>0.83907233609911303</v>
      </c>
      <c r="Z9301" s="58">
        <v>0.89791380505853002</v>
      </c>
    </row>
    <row r="9302" spans="19:26" x14ac:dyDescent="0.2">
      <c r="S9302" s="58">
        <v>3.8719098821020284</v>
      </c>
      <c r="T9302" s="58">
        <v>6.5324679372158974</v>
      </c>
      <c r="U9302" s="58">
        <v>3.8298355167394051</v>
      </c>
      <c r="V9302" s="58">
        <v>6.0140181380202069</v>
      </c>
      <c r="W9302" s="58">
        <v>0.79477616399342099</v>
      </c>
      <c r="X9302" s="58">
        <v>0.62973480097361134</v>
      </c>
      <c r="Y9302" s="58">
        <v>0.79480263650199279</v>
      </c>
      <c r="Z9302" s="58">
        <v>0.92150893541651324</v>
      </c>
    </row>
    <row r="9303" spans="19:26" x14ac:dyDescent="0.2">
      <c r="S9303" s="58">
        <v>5.634502218842905</v>
      </c>
      <c r="T9303" s="58">
        <v>15.394465031685678</v>
      </c>
      <c r="U9303" s="58">
        <v>5.6417441259556487</v>
      </c>
      <c r="V9303" s="58">
        <v>14.355014518884923</v>
      </c>
      <c r="W9303" s="58">
        <v>0.8697484619596656</v>
      </c>
      <c r="X9303" s="58">
        <v>0.76602067194824697</v>
      </c>
      <c r="Y9303" s="58">
        <v>0.83023754975612396</v>
      </c>
      <c r="Z9303" s="58">
        <v>0.89589665922135608</v>
      </c>
    </row>
    <row r="9304" spans="19:26" x14ac:dyDescent="0.2">
      <c r="S9304" s="58">
        <v>3.2175746654542792</v>
      </c>
      <c r="T9304" s="58">
        <v>4.8006730799979156</v>
      </c>
      <c r="U9304" s="58">
        <v>3.1702873557166029</v>
      </c>
      <c r="V9304" s="58">
        <v>4.7443322278599531</v>
      </c>
      <c r="W9304" s="58">
        <v>0.82937587144966995</v>
      </c>
      <c r="X9304" s="58">
        <v>0.65259158591015998</v>
      </c>
      <c r="Y9304" s="58">
        <v>0.80581106926519341</v>
      </c>
      <c r="Z9304" s="58">
        <v>0.94006175938405545</v>
      </c>
    </row>
    <row r="9305" spans="19:26" x14ac:dyDescent="0.2">
      <c r="S9305" s="58">
        <v>4.4887706030960715</v>
      </c>
      <c r="T9305" s="58">
        <v>8.7404245591851559</v>
      </c>
      <c r="U9305" s="58">
        <v>4.678377632224441</v>
      </c>
      <c r="V9305" s="58">
        <v>8.9118536695528032</v>
      </c>
      <c r="W9305" s="58">
        <v>0.83319764098888704</v>
      </c>
      <c r="X9305" s="58">
        <v>0.65071861380526663</v>
      </c>
      <c r="Y9305" s="58">
        <v>0.81534450310136874</v>
      </c>
      <c r="Z9305" s="58">
        <v>0.90904521381038772</v>
      </c>
    </row>
    <row r="9306" spans="19:26" x14ac:dyDescent="0.2">
      <c r="S9306" s="58">
        <v>5.1996412762043178</v>
      </c>
      <c r="T9306" s="58">
        <v>12.497365133138077</v>
      </c>
      <c r="U9306" s="58">
        <v>4.9261734934277417</v>
      </c>
      <c r="V9306" s="58">
        <v>9.2429695685292419</v>
      </c>
      <c r="W9306" s="58">
        <v>0.80938625701307376</v>
      </c>
      <c r="X9306" s="58">
        <v>0.68239371586235276</v>
      </c>
      <c r="Y9306" s="58">
        <v>0.78636661688409282</v>
      </c>
      <c r="Z9306" s="58">
        <v>0.89718055813198938</v>
      </c>
    </row>
    <row r="9307" spans="19:26" x14ac:dyDescent="0.2">
      <c r="S9307" s="58">
        <v>4.8471240135484841</v>
      </c>
      <c r="T9307" s="58">
        <v>9.5442054629617736</v>
      </c>
      <c r="U9307" s="58">
        <v>4.9094702774790164</v>
      </c>
      <c r="V9307" s="58">
        <v>9.1549282514231347</v>
      </c>
      <c r="W9307" s="58">
        <v>0.83989958882262317</v>
      </c>
      <c r="X9307" s="58">
        <v>0.69410176370794341</v>
      </c>
      <c r="Y9307" s="58">
        <v>0.88670418871182133</v>
      </c>
      <c r="Z9307" s="58">
        <v>0.91872602680265847</v>
      </c>
    </row>
    <row r="9308" spans="19:26" x14ac:dyDescent="0.2">
      <c r="S9308" s="58">
        <v>5.7045144270133612</v>
      </c>
      <c r="T9308" s="58">
        <v>11.997314772430315</v>
      </c>
      <c r="U9308" s="58">
        <v>5.2133767710887069</v>
      </c>
      <c r="V9308" s="58">
        <v>10.481093070031315</v>
      </c>
      <c r="W9308" s="58">
        <v>0.71600864531475439</v>
      </c>
      <c r="X9308" s="58">
        <v>0.59175127210869516</v>
      </c>
      <c r="Y9308" s="58">
        <v>0.85905682347124834</v>
      </c>
      <c r="Z9308" s="58">
        <v>0.91225564050123897</v>
      </c>
    </row>
    <row r="9309" spans="19:26" x14ac:dyDescent="0.2">
      <c r="S9309" s="58">
        <v>7.5799490468107429</v>
      </c>
      <c r="T9309" s="58">
        <v>38.812870069776096</v>
      </c>
      <c r="U9309" s="58">
        <v>7.5473290721218689</v>
      </c>
      <c r="V9309" s="58">
        <v>35.638233759817815</v>
      </c>
      <c r="W9309" s="58">
        <v>0.76270948375579195</v>
      </c>
      <c r="X9309" s="58">
        <v>0.66283532367930753</v>
      </c>
      <c r="Y9309" s="58">
        <v>0.8109993520974168</v>
      </c>
      <c r="Z9309" s="58">
        <v>0.88020844554768063</v>
      </c>
    </row>
    <row r="9310" spans="19:26" x14ac:dyDescent="0.2">
      <c r="S9310" s="58">
        <v>6.7180722287146812</v>
      </c>
      <c r="T9310" s="58">
        <v>18.006159361708907</v>
      </c>
      <c r="U9310" s="58">
        <v>6.8959440466120441</v>
      </c>
      <c r="V9310" s="58">
        <v>18.158829398773491</v>
      </c>
      <c r="W9310" s="58">
        <v>0.71027290100476526</v>
      </c>
      <c r="X9310" s="58">
        <v>0.6522762454626071</v>
      </c>
      <c r="Y9310" s="58">
        <v>0.84499253758770188</v>
      </c>
      <c r="Z9310" s="58">
        <v>0.90081376661860224</v>
      </c>
    </row>
    <row r="9311" spans="19:26" x14ac:dyDescent="0.2">
      <c r="S9311" s="58">
        <v>5.4862695572535278</v>
      </c>
      <c r="T9311" s="58">
        <v>12.507872249590662</v>
      </c>
      <c r="U9311" s="58">
        <v>5.8909930729632825</v>
      </c>
      <c r="V9311" s="58">
        <v>11.768874121436045</v>
      </c>
      <c r="W9311" s="58">
        <v>0.75842804913762751</v>
      </c>
      <c r="X9311" s="58">
        <v>0.61825152501550429</v>
      </c>
      <c r="Y9311" s="58">
        <v>0.82011485811796814</v>
      </c>
      <c r="Z9311" s="58">
        <v>0.90211807693992307</v>
      </c>
    </row>
    <row r="9312" spans="19:26" x14ac:dyDescent="0.2">
      <c r="S9312" s="58">
        <v>7.8069500859639431</v>
      </c>
      <c r="T9312" s="58">
        <v>28.687184017786944</v>
      </c>
      <c r="U9312" s="58">
        <v>8.0274921976117941</v>
      </c>
      <c r="V9312" s="58">
        <v>36.300120486110117</v>
      </c>
      <c r="W9312" s="58">
        <v>0.72545938960419754</v>
      </c>
      <c r="X9312" s="58">
        <v>0.71849348245168487</v>
      </c>
      <c r="Y9312" s="58">
        <v>0.86377732941631358</v>
      </c>
      <c r="Z9312" s="58">
        <v>0.89171346810231966</v>
      </c>
    </row>
    <row r="9313" spans="19:26" x14ac:dyDescent="0.2">
      <c r="S9313" s="58">
        <v>6.0693872973847673</v>
      </c>
      <c r="T9313" s="58">
        <v>15.36173815929561</v>
      </c>
      <c r="U9313" s="58">
        <v>5.8774481214041066</v>
      </c>
      <c r="V9313" s="58">
        <v>16.210948030845625</v>
      </c>
      <c r="W9313" s="58">
        <v>0.73634814585651986</v>
      </c>
      <c r="X9313" s="58">
        <v>0.5558983456634099</v>
      </c>
      <c r="Y9313" s="58">
        <v>0.82359820726634614</v>
      </c>
      <c r="Z9313" s="58">
        <v>0.89466820292752314</v>
      </c>
    </row>
    <row r="9314" spans="19:26" x14ac:dyDescent="0.2">
      <c r="S9314" s="58">
        <v>4.9974724919599804</v>
      </c>
      <c r="T9314" s="58">
        <v>10.687066892147453</v>
      </c>
      <c r="U9314" s="58">
        <v>5.3891678177230213</v>
      </c>
      <c r="V9314" s="58">
        <v>15.942670964998571</v>
      </c>
      <c r="W9314" s="58">
        <v>0.83101050127238951</v>
      </c>
      <c r="X9314" s="58">
        <v>0.72805902132626732</v>
      </c>
      <c r="Y9314" s="58">
        <v>0.83923217893429303</v>
      </c>
      <c r="Z9314" s="58">
        <v>0.9103033580804335</v>
      </c>
    </row>
    <row r="9315" spans="19:26" x14ac:dyDescent="0.2">
      <c r="S9315" s="58">
        <v>4.5617907325878422</v>
      </c>
      <c r="T9315" s="58">
        <v>8.8926364006820631</v>
      </c>
      <c r="U9315" s="58">
        <v>5.1937707950347916</v>
      </c>
      <c r="V9315" s="58">
        <v>12.335305877275649</v>
      </c>
      <c r="W9315" s="58">
        <v>0.81250313150564868</v>
      </c>
      <c r="X9315" s="58">
        <v>0.7010022673187245</v>
      </c>
      <c r="Y9315" s="58">
        <v>0.81526637755429232</v>
      </c>
      <c r="Z9315" s="58">
        <v>0.91456015967247328</v>
      </c>
    </row>
    <row r="9316" spans="19:26" x14ac:dyDescent="0.2">
      <c r="S9316" s="58">
        <v>3.5868453478662725</v>
      </c>
      <c r="T9316" s="58">
        <v>5.5692490872102409</v>
      </c>
      <c r="U9316" s="58">
        <v>3.5711841481645901</v>
      </c>
      <c r="V9316" s="58">
        <v>5.7229955938704382</v>
      </c>
      <c r="W9316" s="58">
        <v>0.75394075582936149</v>
      </c>
      <c r="X9316" s="58">
        <v>0.60491770873021544</v>
      </c>
      <c r="Y9316" s="58">
        <v>0.80131522552196832</v>
      </c>
      <c r="Z9316" s="58">
        <v>0.93701164508134249</v>
      </c>
    </row>
    <row r="9317" spans="19:26" x14ac:dyDescent="0.2">
      <c r="S9317" s="58">
        <v>4.4338203397574301</v>
      </c>
      <c r="T9317" s="58">
        <v>7.9155739810354717</v>
      </c>
      <c r="U9317" s="58">
        <v>4.3862412510195359</v>
      </c>
      <c r="V9317" s="58">
        <v>8.1629797840870744</v>
      </c>
      <c r="W9317" s="58">
        <v>0.76768021246519169</v>
      </c>
      <c r="X9317" s="58">
        <v>0.69751430159353189</v>
      </c>
      <c r="Y9317" s="58">
        <v>0.83758329334376236</v>
      </c>
      <c r="Z9317" s="58">
        <v>0.93184084382582677</v>
      </c>
    </row>
    <row r="9318" spans="19:26" x14ac:dyDescent="0.2">
      <c r="S9318" s="58">
        <v>4.7966388301909504</v>
      </c>
      <c r="T9318" s="58">
        <v>8.8468714012551164</v>
      </c>
      <c r="U9318" s="58">
        <v>5.1978935622989795</v>
      </c>
      <c r="V9318" s="58">
        <v>8.8843181283617554</v>
      </c>
      <c r="W9318" s="58">
        <v>0.71382563954374356</v>
      </c>
      <c r="X9318" s="58">
        <v>0.52800901193238947</v>
      </c>
      <c r="Y9318" s="58">
        <v>0.82279935950851169</v>
      </c>
      <c r="Z9318" s="58">
        <v>0.91387367155179633</v>
      </c>
    </row>
    <row r="9319" spans="19:26" x14ac:dyDescent="0.2">
      <c r="S9319" s="58">
        <v>7.1213729553545324</v>
      </c>
      <c r="T9319" s="58">
        <v>26.668911439332653</v>
      </c>
      <c r="U9319" s="58">
        <v>6.7772616573030486</v>
      </c>
      <c r="V9319" s="58">
        <v>23.107312156829003</v>
      </c>
      <c r="W9319" s="58">
        <v>0.74681363787622035</v>
      </c>
      <c r="X9319" s="58">
        <v>0.69280269093157609</v>
      </c>
      <c r="Y9319" s="58">
        <v>0.81620742129632973</v>
      </c>
      <c r="Z9319" s="58">
        <v>0.8873982210216298</v>
      </c>
    </row>
    <row r="9320" spans="19:26" x14ac:dyDescent="0.2">
      <c r="S9320" s="58">
        <v>3.2858413338338481</v>
      </c>
      <c r="T9320" s="58">
        <v>4.892052011245835</v>
      </c>
      <c r="U9320" s="58">
        <v>3.5840426017405251</v>
      </c>
      <c r="V9320" s="58">
        <v>6.376976637702783</v>
      </c>
      <c r="W9320" s="58">
        <v>0.82365477424365974</v>
      </c>
      <c r="X9320" s="58">
        <v>0.53972866330420322</v>
      </c>
      <c r="Y9320" s="58">
        <v>0.83189162987967125</v>
      </c>
      <c r="Z9320" s="58">
        <v>0.93026863926839909</v>
      </c>
    </row>
    <row r="9321" spans="19:26" x14ac:dyDescent="0.2">
      <c r="S9321" s="58">
        <v>4.0099662812128036</v>
      </c>
      <c r="T9321" s="58">
        <v>6.7195897602032302</v>
      </c>
      <c r="U9321" s="58">
        <v>4.0066258374871255</v>
      </c>
      <c r="V9321" s="58">
        <v>7.065804846725646</v>
      </c>
      <c r="W9321" s="58">
        <v>0.77099410088839826</v>
      </c>
      <c r="X9321" s="58">
        <v>0.69581372277691433</v>
      </c>
      <c r="Y9321" s="58">
        <v>0.81884403065494871</v>
      </c>
      <c r="Z9321" s="58">
        <v>0.93719356096738626</v>
      </c>
    </row>
    <row r="9322" spans="19:26" x14ac:dyDescent="0.2">
      <c r="S9322" s="58">
        <v>4.3307441294378046</v>
      </c>
      <c r="T9322" s="58">
        <v>8.0331656571631189</v>
      </c>
      <c r="U9322" s="58">
        <v>4.6631645387532288</v>
      </c>
      <c r="V9322" s="58">
        <v>7.6924461241818882</v>
      </c>
      <c r="W9322" s="58">
        <v>0.83555982793415651</v>
      </c>
      <c r="X9322" s="58">
        <v>0.72402381155419926</v>
      </c>
      <c r="Y9322" s="58">
        <v>0.82821822749431373</v>
      </c>
      <c r="Z9322" s="58">
        <v>0.92080822703337539</v>
      </c>
    </row>
    <row r="9323" spans="19:26" x14ac:dyDescent="0.2">
      <c r="S9323" s="58">
        <v>8.1274495450698989</v>
      </c>
      <c r="T9323" s="58">
        <v>70.038783992490039</v>
      </c>
      <c r="U9323" s="58">
        <v>8.4911284016857831</v>
      </c>
      <c r="V9323" s="58">
        <v>71.630157229267226</v>
      </c>
      <c r="W9323" s="58">
        <v>0.77839708554480846</v>
      </c>
      <c r="X9323" s="58">
        <v>0.70205713703974559</v>
      </c>
      <c r="Y9323" s="58">
        <v>0.8095290831169365</v>
      </c>
      <c r="Z9323" s="58">
        <v>0.87539225423503952</v>
      </c>
    </row>
    <row r="9324" spans="19:26" x14ac:dyDescent="0.2">
      <c r="S9324" s="58">
        <v>3.2331636986681835</v>
      </c>
      <c r="T9324" s="58">
        <v>4.7045573516326575</v>
      </c>
      <c r="U9324" s="58">
        <v>3.2718792845293838</v>
      </c>
      <c r="V9324" s="58">
        <v>5.1741287509077072</v>
      </c>
      <c r="W9324" s="58">
        <v>0.72818038456879841</v>
      </c>
      <c r="X9324" s="58">
        <v>0.62357284540606384</v>
      </c>
      <c r="Y9324" s="58">
        <v>0.7846593969571849</v>
      </c>
      <c r="Z9324" s="58">
        <v>0.95407435811026109</v>
      </c>
    </row>
    <row r="9325" spans="19:26" x14ac:dyDescent="0.2">
      <c r="S9325" s="58">
        <v>4.8055895922300662</v>
      </c>
      <c r="T9325" s="58">
        <v>8.4230320010300712</v>
      </c>
      <c r="U9325" s="58">
        <v>5.0148406536642236</v>
      </c>
      <c r="V9325" s="58">
        <v>9.2165179563594073</v>
      </c>
      <c r="W9325" s="58">
        <v>0.70166902368285466</v>
      </c>
      <c r="X9325" s="58">
        <v>0.70838067988172249</v>
      </c>
      <c r="Y9325" s="58">
        <v>0.85974714964713472</v>
      </c>
      <c r="Z9325" s="58">
        <v>0.95054879820712923</v>
      </c>
    </row>
    <row r="9326" spans="19:26" x14ac:dyDescent="0.2">
      <c r="S9326" s="58">
        <v>4.1708260151599816</v>
      </c>
      <c r="T9326" s="58">
        <v>7.7086535998551211</v>
      </c>
      <c r="U9326" s="58">
        <v>4.0658540760192476</v>
      </c>
      <c r="V9326" s="58">
        <v>8.4751251355999067</v>
      </c>
      <c r="W9326" s="58">
        <v>0.84001467745877589</v>
      </c>
      <c r="X9326" s="58">
        <v>0.69528759563764153</v>
      </c>
      <c r="Y9326" s="58">
        <v>0.7974003830148485</v>
      </c>
      <c r="Z9326" s="58">
        <v>0.91408585056928238</v>
      </c>
    </row>
    <row r="9327" spans="19:26" x14ac:dyDescent="0.2">
      <c r="S9327" s="58">
        <v>5.3045462532397734</v>
      </c>
      <c r="T9327" s="58">
        <v>10.861795459703602</v>
      </c>
      <c r="U9327" s="58">
        <v>4.7470541681347731</v>
      </c>
      <c r="V9327" s="58">
        <v>8.6841190594741473</v>
      </c>
      <c r="W9327" s="58">
        <v>0.75382970764472246</v>
      </c>
      <c r="X9327" s="58">
        <v>0.58210581163549291</v>
      </c>
      <c r="Y9327" s="58">
        <v>0.85928667715799234</v>
      </c>
      <c r="Z9327" s="58">
        <v>0.9100896463804119</v>
      </c>
    </row>
    <row r="9328" spans="19:26" x14ac:dyDescent="0.2">
      <c r="S9328" s="58">
        <v>5.7548844192497448</v>
      </c>
      <c r="T9328" s="58">
        <v>14.695807200911526</v>
      </c>
      <c r="U9328" s="58">
        <v>5.5188402838699693</v>
      </c>
      <c r="V9328" s="58">
        <v>14.69302815196485</v>
      </c>
      <c r="W9328" s="58">
        <v>0.81106786141958997</v>
      </c>
      <c r="X9328" s="58">
        <v>0.68279839788142671</v>
      </c>
      <c r="Y9328" s="58">
        <v>0.8407523505827158</v>
      </c>
      <c r="Z9328" s="58">
        <v>0.89847726628391145</v>
      </c>
    </row>
    <row r="9329" spans="19:26" x14ac:dyDescent="0.2">
      <c r="S9329" s="58">
        <v>5.366900221226242</v>
      </c>
      <c r="T9329" s="58">
        <v>12.592877556391651</v>
      </c>
      <c r="U9329" s="58">
        <v>5.7063755231151463</v>
      </c>
      <c r="V9329" s="58">
        <v>13.225617654838613</v>
      </c>
      <c r="W9329" s="58">
        <v>0.77643311975096752</v>
      </c>
      <c r="X9329" s="58">
        <v>0.69606821081212977</v>
      </c>
      <c r="Y9329" s="58">
        <v>0.8014752938675429</v>
      </c>
      <c r="Z9329" s="58">
        <v>0.90253526785307447</v>
      </c>
    </row>
    <row r="9330" spans="19:26" x14ac:dyDescent="0.2">
      <c r="S9330" s="58">
        <v>4.60822470364384</v>
      </c>
      <c r="T9330" s="58">
        <v>8.8369360952684719</v>
      </c>
      <c r="U9330" s="58">
        <v>4.3131382210305027</v>
      </c>
      <c r="V9330" s="58">
        <v>7.3390061958151698</v>
      </c>
      <c r="W9330" s="58">
        <v>0.76126174062126473</v>
      </c>
      <c r="X9330" s="58">
        <v>0.64196993764607313</v>
      </c>
      <c r="Y9330" s="58">
        <v>0.79984958269897621</v>
      </c>
      <c r="Z9330" s="58">
        <v>0.91393141969874248</v>
      </c>
    </row>
    <row r="9331" spans="19:26" x14ac:dyDescent="0.2">
      <c r="S9331" s="58">
        <v>3.4662056170159858</v>
      </c>
      <c r="T9331" s="58">
        <v>5.4373009680251938</v>
      </c>
      <c r="U9331" s="58">
        <v>3.9854913811636337</v>
      </c>
      <c r="V9331" s="58">
        <v>5.4527200014903832</v>
      </c>
      <c r="W9331" s="58">
        <v>0.84668920547746385</v>
      </c>
      <c r="X9331" s="58">
        <v>0.58322080122499342</v>
      </c>
      <c r="Y9331" s="58">
        <v>0.8148164990827842</v>
      </c>
      <c r="Z9331" s="58">
        <v>0.92296523461274949</v>
      </c>
    </row>
    <row r="9332" spans="19:26" x14ac:dyDescent="0.2">
      <c r="S9332" s="58">
        <v>5.0649726901886503</v>
      </c>
      <c r="T9332" s="58">
        <v>10.097284158673782</v>
      </c>
      <c r="U9332" s="58">
        <v>5.9529980285617849</v>
      </c>
      <c r="V9332" s="58">
        <v>16.317370173184479</v>
      </c>
      <c r="W9332" s="58">
        <v>0.74954073994007997</v>
      </c>
      <c r="X9332" s="58">
        <v>0.67503665281942249</v>
      </c>
      <c r="Y9332" s="58">
        <v>0.83715204884965422</v>
      </c>
      <c r="Z9332" s="58">
        <v>0.91908393267159183</v>
      </c>
    </row>
    <row r="9333" spans="19:26" x14ac:dyDescent="0.2">
      <c r="S9333" s="58">
        <v>7.8930906895269786</v>
      </c>
      <c r="T9333" s="58">
        <v>30.330707843258477</v>
      </c>
      <c r="U9333" s="58">
        <v>9.2121014573376119</v>
      </c>
      <c r="V9333" s="58">
        <v>31.658331380143224</v>
      </c>
      <c r="W9333" s="58">
        <v>0.68704759702251206</v>
      </c>
      <c r="X9333" s="58">
        <v>0.76323002188925859</v>
      </c>
      <c r="Y9333" s="58">
        <v>0.81843074928947046</v>
      </c>
      <c r="Z9333" s="58">
        <v>0.89185057826885583</v>
      </c>
    </row>
    <row r="9334" spans="19:26" x14ac:dyDescent="0.2">
      <c r="S9334" s="58">
        <v>4.5375093114176597</v>
      </c>
      <c r="T9334" s="58">
        <v>8.3251654031884961</v>
      </c>
      <c r="U9334" s="58">
        <v>4.9649997346021308</v>
      </c>
      <c r="V9334" s="58">
        <v>8.3856218234284441</v>
      </c>
      <c r="W9334" s="58">
        <v>0.7551134745864444</v>
      </c>
      <c r="X9334" s="58">
        <v>0.71892763918373204</v>
      </c>
      <c r="Y9334" s="58">
        <v>0.82010665367587565</v>
      </c>
      <c r="Z9334" s="58">
        <v>0.92953434394413903</v>
      </c>
    </row>
    <row r="9335" spans="19:26" x14ac:dyDescent="0.2">
      <c r="S9335" s="58">
        <v>4.8494825673943351</v>
      </c>
      <c r="T9335" s="58">
        <v>10.964114013261428</v>
      </c>
      <c r="U9335" s="58">
        <v>5.0596520376328105</v>
      </c>
      <c r="V9335" s="58">
        <v>11.580578317503363</v>
      </c>
      <c r="W9335" s="58">
        <v>0.82376313952475533</v>
      </c>
      <c r="X9335" s="58">
        <v>0.80846231307985217</v>
      </c>
      <c r="Y9335" s="58">
        <v>0.77129454850478185</v>
      </c>
      <c r="Z9335" s="58">
        <v>0.90444819286952283</v>
      </c>
    </row>
    <row r="9336" spans="19:26" x14ac:dyDescent="0.2">
      <c r="S9336" s="58">
        <v>6.48748033362215</v>
      </c>
      <c r="T9336" s="58">
        <v>20.55378503147055</v>
      </c>
      <c r="U9336" s="58">
        <v>5.982815685687485</v>
      </c>
      <c r="V9336" s="58">
        <v>17.477628862100108</v>
      </c>
      <c r="W9336" s="58">
        <v>0.77578864946054127</v>
      </c>
      <c r="X9336" s="58">
        <v>0.72485083995469934</v>
      </c>
      <c r="Y9336" s="58">
        <v>0.82044273981944882</v>
      </c>
      <c r="Z9336" s="58">
        <v>0.89235120560892556</v>
      </c>
    </row>
    <row r="9337" spans="19:26" x14ac:dyDescent="0.2">
      <c r="S9337" s="58">
        <v>3.5081111488144545</v>
      </c>
      <c r="T9337" s="58">
        <v>5.4570160153834282</v>
      </c>
      <c r="U9337" s="58">
        <v>3.4485779719210807</v>
      </c>
      <c r="V9337" s="58">
        <v>5.6861634543341522</v>
      </c>
      <c r="W9337" s="58">
        <v>0.80910850066033169</v>
      </c>
      <c r="X9337" s="58">
        <v>0.57228253966504328</v>
      </c>
      <c r="Y9337" s="58">
        <v>0.81702803790582013</v>
      </c>
      <c r="Z9337" s="58">
        <v>0.92736405204173622</v>
      </c>
    </row>
    <row r="9338" spans="19:26" x14ac:dyDescent="0.2">
      <c r="S9338" s="58">
        <v>3.5777730859900823</v>
      </c>
      <c r="T9338" s="58">
        <v>5.7992282934721269</v>
      </c>
      <c r="U9338" s="58">
        <v>3.6134876866617041</v>
      </c>
      <c r="V9338" s="58">
        <v>5.4496286962463891</v>
      </c>
      <c r="W9338" s="58">
        <v>0.80954520850618561</v>
      </c>
      <c r="X9338" s="58">
        <v>0.67550700831951782</v>
      </c>
      <c r="Y9338" s="58">
        <v>0.77686235009614002</v>
      </c>
      <c r="Z9338" s="58">
        <v>0.9263071060508018</v>
      </c>
    </row>
    <row r="9339" spans="19:26" x14ac:dyDescent="0.2">
      <c r="S9339" s="58">
        <v>3.9230973546526879</v>
      </c>
      <c r="T9339" s="58">
        <v>6.4892519100548762</v>
      </c>
      <c r="U9339" s="58">
        <v>3.8247282351516851</v>
      </c>
      <c r="V9339" s="58">
        <v>5.5981069107975552</v>
      </c>
      <c r="W9339" s="58">
        <v>0.76754843087002844</v>
      </c>
      <c r="X9339" s="58">
        <v>0.56012450582495976</v>
      </c>
      <c r="Y9339" s="58">
        <v>0.81145710970802343</v>
      </c>
      <c r="Z9339" s="58">
        <v>0.92174771712758885</v>
      </c>
    </row>
    <row r="9340" spans="19:26" x14ac:dyDescent="0.2">
      <c r="S9340" s="58">
        <v>4.8042966696701948</v>
      </c>
      <c r="T9340" s="58">
        <v>9.8233050632951908</v>
      </c>
      <c r="U9340" s="58">
        <v>5.5714428324158982</v>
      </c>
      <c r="V9340" s="58">
        <v>11.198200404966585</v>
      </c>
      <c r="W9340" s="58">
        <v>0.78864801923836692</v>
      </c>
      <c r="X9340" s="58">
        <v>0.68652428170893476</v>
      </c>
      <c r="Y9340" s="58">
        <v>0.80608850591793901</v>
      </c>
      <c r="Z9340" s="58">
        <v>0.91048530510891701</v>
      </c>
    </row>
    <row r="9341" spans="19:26" x14ac:dyDescent="0.2">
      <c r="S9341" s="58">
        <v>4.8201470324834421</v>
      </c>
      <c r="T9341" s="58">
        <v>9.5640693329334638</v>
      </c>
      <c r="U9341" s="58">
        <v>4.5733698232338282</v>
      </c>
      <c r="V9341" s="58">
        <v>8.8730593981945169</v>
      </c>
      <c r="W9341" s="58">
        <v>0.83546132779553228</v>
      </c>
      <c r="X9341" s="58">
        <v>0.68350531342885601</v>
      </c>
      <c r="Y9341" s="58">
        <v>0.86998313901497559</v>
      </c>
      <c r="Z9341" s="58">
        <v>0.91576992076620545</v>
      </c>
    </row>
    <row r="9342" spans="19:26" x14ac:dyDescent="0.2">
      <c r="S9342" s="58">
        <v>4.6940130659515411</v>
      </c>
      <c r="T9342" s="58">
        <v>9.2434732666716695</v>
      </c>
      <c r="U9342" s="58">
        <v>5.0808536880837432</v>
      </c>
      <c r="V9342" s="58">
        <v>9.9227472294290937</v>
      </c>
      <c r="W9342" s="58">
        <v>0.79257605607793691</v>
      </c>
      <c r="X9342" s="58">
        <v>0.74642643464327418</v>
      </c>
      <c r="Y9342" s="58">
        <v>0.81798675621074568</v>
      </c>
      <c r="Z9342" s="58">
        <v>0.91954016572648956</v>
      </c>
    </row>
    <row r="9343" spans="19:26" x14ac:dyDescent="0.2">
      <c r="S9343" s="58">
        <v>6.0152255340437621</v>
      </c>
      <c r="T9343" s="58">
        <v>15.427765056117337</v>
      </c>
      <c r="U9343" s="58">
        <v>6.7747056424339105</v>
      </c>
      <c r="V9343" s="58">
        <v>19.593254320968409</v>
      </c>
      <c r="W9343" s="58">
        <v>0.74774482116860919</v>
      </c>
      <c r="X9343" s="58">
        <v>0.74724039017519539</v>
      </c>
      <c r="Y9343" s="58">
        <v>0.82137144323721123</v>
      </c>
      <c r="Z9343" s="58">
        <v>0.90430907202965882</v>
      </c>
    </row>
    <row r="9344" spans="19:26" x14ac:dyDescent="0.2">
      <c r="S9344" s="58">
        <v>4.5830022514242748</v>
      </c>
      <c r="T9344" s="58">
        <v>8.8319421390695894</v>
      </c>
      <c r="U9344" s="58">
        <v>4.2408649167178512</v>
      </c>
      <c r="V9344" s="58">
        <v>8.0853356306939208</v>
      </c>
      <c r="W9344" s="58">
        <v>0.77030532574400423</v>
      </c>
      <c r="X9344" s="58">
        <v>0.72028682102082198</v>
      </c>
      <c r="Y9344" s="58">
        <v>0.79821407382492704</v>
      </c>
      <c r="Z9344" s="58">
        <v>0.91904810254877101</v>
      </c>
    </row>
    <row r="9345" spans="19:26" x14ac:dyDescent="0.2">
      <c r="S9345" s="58">
        <v>5.2618724297828532</v>
      </c>
      <c r="T9345" s="58">
        <v>11.98034920085135</v>
      </c>
      <c r="U9345" s="58">
        <v>4.8717929331152554</v>
      </c>
      <c r="V9345" s="58">
        <v>11.929514526772685</v>
      </c>
      <c r="W9345" s="58">
        <v>0.81785247322579946</v>
      </c>
      <c r="X9345" s="58">
        <v>0.73322700841722099</v>
      </c>
      <c r="Y9345" s="58">
        <v>0.83336570928689357</v>
      </c>
      <c r="Z9345" s="58">
        <v>0.90669527771480696</v>
      </c>
    </row>
    <row r="9346" spans="19:26" x14ac:dyDescent="0.2">
      <c r="S9346" s="58">
        <v>5.0749033112730162</v>
      </c>
      <c r="T9346" s="58">
        <v>11.743350633797888</v>
      </c>
      <c r="U9346" s="58">
        <v>5.2799705360415619</v>
      </c>
      <c r="V9346" s="58">
        <v>13.207609580648514</v>
      </c>
      <c r="W9346" s="58">
        <v>0.80918120004538852</v>
      </c>
      <c r="X9346" s="58">
        <v>0.64664767338035001</v>
      </c>
      <c r="Y9346" s="58">
        <v>0.7868482322060687</v>
      </c>
      <c r="Z9346" s="58">
        <v>0.89712093105021029</v>
      </c>
    </row>
    <row r="9347" spans="19:26" x14ac:dyDescent="0.2">
      <c r="S9347" s="58">
        <v>3.7021579026513125</v>
      </c>
      <c r="T9347" s="58">
        <v>5.7737734696215446</v>
      </c>
      <c r="U9347" s="58">
        <v>3.443094604816995</v>
      </c>
      <c r="V9347" s="58">
        <v>4.7469861833358138</v>
      </c>
      <c r="W9347" s="58">
        <v>0.73685593567546936</v>
      </c>
      <c r="X9347" s="58">
        <v>0.56609097458969482</v>
      </c>
      <c r="Y9347" s="58">
        <v>0.81086781868097457</v>
      </c>
      <c r="Z9347" s="58">
        <v>0.93523235030902618</v>
      </c>
    </row>
    <row r="9348" spans="19:26" x14ac:dyDescent="0.2">
      <c r="S9348" s="58">
        <v>5.173346353836406</v>
      </c>
      <c r="T9348" s="58">
        <v>9.7438060358002812</v>
      </c>
      <c r="U9348" s="58">
        <v>5.1561814233212573</v>
      </c>
      <c r="V9348" s="58">
        <v>9.506945456713753</v>
      </c>
      <c r="W9348" s="58">
        <v>0.6820656514127944</v>
      </c>
      <c r="X9348" s="58">
        <v>0.65571824899580333</v>
      </c>
      <c r="Y9348" s="58">
        <v>0.82824939065286385</v>
      </c>
      <c r="Z9348" s="58">
        <v>0.93123299541770554</v>
      </c>
    </row>
    <row r="9349" spans="19:26" x14ac:dyDescent="0.2">
      <c r="S9349" s="58">
        <v>4.3765341380724569</v>
      </c>
      <c r="T9349" s="58">
        <v>8.0164439487035999</v>
      </c>
      <c r="U9349" s="58">
        <v>4.3351338586684758</v>
      </c>
      <c r="V9349" s="58">
        <v>11.485664749212177</v>
      </c>
      <c r="W9349" s="58">
        <v>0.75525423552046467</v>
      </c>
      <c r="X9349" s="58">
        <v>0.66218909643105506</v>
      </c>
      <c r="Y9349" s="58">
        <v>0.79131022413215435</v>
      </c>
      <c r="Z9349" s="58">
        <v>0.91963399545554303</v>
      </c>
    </row>
    <row r="9350" spans="19:26" x14ac:dyDescent="0.2">
      <c r="S9350" s="58">
        <v>4.0458002778957347</v>
      </c>
      <c r="T9350" s="58">
        <v>7.2447558301864445</v>
      </c>
      <c r="U9350" s="58">
        <v>4.2127472718397048</v>
      </c>
      <c r="V9350" s="58">
        <v>6.767997598057919</v>
      </c>
      <c r="W9350" s="58">
        <v>0.83385129645664258</v>
      </c>
      <c r="X9350" s="58">
        <v>0.73883488704062839</v>
      </c>
      <c r="Y9350" s="58">
        <v>0.79607557895784331</v>
      </c>
      <c r="Z9350" s="58">
        <v>0.92117930192190345</v>
      </c>
    </row>
    <row r="9351" spans="19:26" x14ac:dyDescent="0.2">
      <c r="S9351" s="58">
        <v>4.3619125970945536</v>
      </c>
      <c r="T9351" s="58">
        <v>7.7065067076140039</v>
      </c>
      <c r="U9351" s="58">
        <v>3.8512264849401965</v>
      </c>
      <c r="V9351" s="58">
        <v>8.2038540070642707</v>
      </c>
      <c r="W9351" s="58">
        <v>0.80814173093585462</v>
      </c>
      <c r="X9351" s="58">
        <v>0.62770876986521462</v>
      </c>
      <c r="Y9351" s="58">
        <v>0.86862707514662729</v>
      </c>
      <c r="Z9351" s="58">
        <v>0.92483431981699726</v>
      </c>
    </row>
    <row r="9352" spans="19:26" x14ac:dyDescent="0.2">
      <c r="S9352" s="58">
        <v>5.2225949645613126</v>
      </c>
      <c r="T9352" s="58">
        <v>9.9053099298059912</v>
      </c>
      <c r="U9352" s="58">
        <v>4.4853661267405567</v>
      </c>
      <c r="V9352" s="58">
        <v>7.139472086960911</v>
      </c>
      <c r="W9352" s="58">
        <v>0.715821962932506</v>
      </c>
      <c r="X9352" s="58">
        <v>0.7305576200542907</v>
      </c>
      <c r="Y9352" s="58">
        <v>0.86872306313682901</v>
      </c>
      <c r="Z9352" s="58">
        <v>0.93927954649602396</v>
      </c>
    </row>
    <row r="9353" spans="19:26" x14ac:dyDescent="0.2">
      <c r="S9353" s="58">
        <v>4.8439195389436618</v>
      </c>
      <c r="T9353" s="58">
        <v>8.8781826761414404</v>
      </c>
      <c r="U9353" s="58">
        <v>4.5363286068632549</v>
      </c>
      <c r="V9353" s="58">
        <v>8.7263934288177136</v>
      </c>
      <c r="W9353" s="58">
        <v>0.71046986097065323</v>
      </c>
      <c r="X9353" s="58">
        <v>0.54422930546497383</v>
      </c>
      <c r="Y9353" s="58">
        <v>0.83260395416705468</v>
      </c>
      <c r="Z9353" s="58">
        <v>0.91784068470634184</v>
      </c>
    </row>
    <row r="9354" spans="19:26" x14ac:dyDescent="0.2">
      <c r="S9354" s="58">
        <v>4.6266488414426563</v>
      </c>
      <c r="T9354" s="58">
        <v>8.8585578023888711</v>
      </c>
      <c r="U9354" s="58">
        <v>4.3560665895510162</v>
      </c>
      <c r="V9354" s="58">
        <v>7.9145181882941795</v>
      </c>
      <c r="W9354" s="58">
        <v>0.72342447069092564</v>
      </c>
      <c r="X9354" s="58">
        <v>0.64160257542034393</v>
      </c>
      <c r="Y9354" s="58">
        <v>0.77457323348951657</v>
      </c>
      <c r="Z9354" s="58">
        <v>0.9146195136194335</v>
      </c>
    </row>
    <row r="9355" spans="19:26" x14ac:dyDescent="0.2">
      <c r="S9355" s="58">
        <v>7.1538978509366133</v>
      </c>
      <c r="T9355" s="58">
        <v>23.651020282090645</v>
      </c>
      <c r="U9355" s="58">
        <v>7.558278567162537</v>
      </c>
      <c r="V9355" s="58">
        <v>25.328662522608834</v>
      </c>
      <c r="W9355" s="58">
        <v>0.69996446393471623</v>
      </c>
      <c r="X9355" s="58">
        <v>0.79234128693022421</v>
      </c>
      <c r="Y9355" s="58">
        <v>0.80705071458905497</v>
      </c>
      <c r="Z9355" s="58">
        <v>0.89680646315690538</v>
      </c>
    </row>
    <row r="9356" spans="19:26" x14ac:dyDescent="0.2">
      <c r="S9356" s="58">
        <v>3.3758501730115125</v>
      </c>
      <c r="T9356" s="58">
        <v>5.0526657029653439</v>
      </c>
      <c r="U9356" s="58">
        <v>3.0288995245765267</v>
      </c>
      <c r="V9356" s="58">
        <v>5.1736146128278309</v>
      </c>
      <c r="W9356" s="58">
        <v>0.78217838678579787</v>
      </c>
      <c r="X9356" s="58">
        <v>0.60433703467985067</v>
      </c>
      <c r="Y9356" s="58">
        <v>0.82181586473772916</v>
      </c>
      <c r="Z9356" s="58">
        <v>0.94329940106513055</v>
      </c>
    </row>
    <row r="9357" spans="19:26" x14ac:dyDescent="0.2">
      <c r="S9357" s="58">
        <v>4.17841762325037</v>
      </c>
      <c r="T9357" s="58">
        <v>6.8046654055060714</v>
      </c>
      <c r="U9357" s="58">
        <v>4.5627521139903813</v>
      </c>
      <c r="V9357" s="58">
        <v>6.4856672423382502</v>
      </c>
      <c r="W9357" s="58">
        <v>0.71002065748181853</v>
      </c>
      <c r="X9357" s="58">
        <v>0.63048485120257258</v>
      </c>
      <c r="Y9357" s="58">
        <v>0.83564129118228769</v>
      </c>
      <c r="Z9357" s="58">
        <v>0.94689383654445658</v>
      </c>
    </row>
    <row r="9358" spans="19:26" x14ac:dyDescent="0.2">
      <c r="S9358" s="58">
        <v>3.9983630261521532</v>
      </c>
      <c r="T9358" s="58">
        <v>6.6634948204543871</v>
      </c>
      <c r="U9358" s="58">
        <v>4.1725089464845873</v>
      </c>
      <c r="V9358" s="58">
        <v>6.8726798241412794</v>
      </c>
      <c r="W9358" s="58">
        <v>0.76516309453711562</v>
      </c>
      <c r="X9358" s="58">
        <v>0.59999409655669234</v>
      </c>
      <c r="Y9358" s="58">
        <v>0.81812949035295568</v>
      </c>
      <c r="Z9358" s="58">
        <v>0.92701230234214316</v>
      </c>
    </row>
    <row r="9359" spans="19:26" x14ac:dyDescent="0.2">
      <c r="S9359" s="58">
        <v>3.2749956269822147</v>
      </c>
      <c r="T9359" s="58">
        <v>4.8218418104123195</v>
      </c>
      <c r="U9359" s="58">
        <v>3.4613836826708098</v>
      </c>
      <c r="V9359" s="58">
        <v>5.9381169023674136</v>
      </c>
      <c r="W9359" s="58">
        <v>0.80078142471888902</v>
      </c>
      <c r="X9359" s="58">
        <v>0.59564311575209672</v>
      </c>
      <c r="Y9359" s="58">
        <v>0.83373204828442193</v>
      </c>
      <c r="Z9359" s="58">
        <v>0.94466342979180762</v>
      </c>
    </row>
    <row r="9360" spans="19:26" x14ac:dyDescent="0.2">
      <c r="S9360" s="58">
        <v>4.3545022702561358</v>
      </c>
      <c r="T9360" s="58">
        <v>7.7909426745412418</v>
      </c>
      <c r="U9360" s="58">
        <v>4.7069922938469144</v>
      </c>
      <c r="V9360" s="58">
        <v>7.7505460998562565</v>
      </c>
      <c r="W9360" s="58">
        <v>0.79350882585969285</v>
      </c>
      <c r="X9360" s="58">
        <v>0.61780123883280724</v>
      </c>
      <c r="Y9360" s="58">
        <v>0.84009899042201741</v>
      </c>
      <c r="Z9360" s="58">
        <v>0.92028289343224978</v>
      </c>
    </row>
    <row r="9361" spans="19:26" x14ac:dyDescent="0.2">
      <c r="S9361" s="58">
        <v>5.1826093715135597</v>
      </c>
      <c r="T9361" s="58">
        <v>10.646324118635837</v>
      </c>
      <c r="U9361" s="58">
        <v>5.651651644468191</v>
      </c>
      <c r="V9361" s="58">
        <v>9.5032991863774452</v>
      </c>
      <c r="W9361" s="58">
        <v>0.77679983764764893</v>
      </c>
      <c r="X9361" s="58">
        <v>0.62027647414188092</v>
      </c>
      <c r="Y9361" s="58">
        <v>0.85848952468934414</v>
      </c>
      <c r="Z9361" s="58">
        <v>0.91120453718030503</v>
      </c>
    </row>
    <row r="9362" spans="19:26" x14ac:dyDescent="0.2">
      <c r="S9362" s="58">
        <v>6.4319523938598406</v>
      </c>
      <c r="T9362" s="58">
        <v>19.856071818489713</v>
      </c>
      <c r="U9362" s="58">
        <v>6.1664891589490116</v>
      </c>
      <c r="V9362" s="58">
        <v>17.213877070434297</v>
      </c>
      <c r="W9362" s="58">
        <v>0.76864864599097371</v>
      </c>
      <c r="X9362" s="58">
        <v>0.60034348787431135</v>
      </c>
      <c r="Y9362" s="58">
        <v>0.81685566226655348</v>
      </c>
      <c r="Z9362" s="58">
        <v>0.88829220034477718</v>
      </c>
    </row>
    <row r="9363" spans="19:26" x14ac:dyDescent="0.2">
      <c r="S9363" s="58">
        <v>3.7559351660665641</v>
      </c>
      <c r="T9363" s="58">
        <v>6.070700801129095</v>
      </c>
      <c r="U9363" s="58">
        <v>4.5693206714619494</v>
      </c>
      <c r="V9363" s="58">
        <v>6.5751285418024592</v>
      </c>
      <c r="W9363" s="58">
        <v>0.80087467032866932</v>
      </c>
      <c r="X9363" s="58">
        <v>0.68484309352612271</v>
      </c>
      <c r="Y9363" s="58">
        <v>0.82516456814727424</v>
      </c>
      <c r="Z9363" s="58">
        <v>0.93842470756683749</v>
      </c>
    </row>
    <row r="9364" spans="19:26" x14ac:dyDescent="0.2">
      <c r="S9364" s="58">
        <v>6.0717402136322463</v>
      </c>
      <c r="T9364" s="58">
        <v>15.15838699208857</v>
      </c>
      <c r="U9364" s="58">
        <v>5.8963223423593121</v>
      </c>
      <c r="V9364" s="58">
        <v>17.160210524324189</v>
      </c>
      <c r="W9364" s="58">
        <v>0.73391968091293214</v>
      </c>
      <c r="X9364" s="58">
        <v>0.6746992306555879</v>
      </c>
      <c r="Y9364" s="58">
        <v>0.8278875306421648</v>
      </c>
      <c r="Z9364" s="58">
        <v>0.90304332371180573</v>
      </c>
    </row>
    <row r="9365" spans="19:26" x14ac:dyDescent="0.2">
      <c r="S9365" s="58">
        <v>5.5819542646450273</v>
      </c>
      <c r="T9365" s="58">
        <v>14.259019159623106</v>
      </c>
      <c r="U9365" s="58">
        <v>5.2898282995711012</v>
      </c>
      <c r="V9365" s="58">
        <v>12.910904004585786</v>
      </c>
      <c r="W9365" s="58">
        <v>0.83333008473097447</v>
      </c>
      <c r="X9365" s="58">
        <v>0.72226652642018385</v>
      </c>
      <c r="Y9365" s="58">
        <v>0.83073244941304092</v>
      </c>
      <c r="Z9365" s="58">
        <v>0.8986096452985779</v>
      </c>
    </row>
    <row r="9366" spans="19:26" x14ac:dyDescent="0.2">
      <c r="S9366" s="58">
        <v>4.2864692901164876</v>
      </c>
      <c r="T9366" s="58">
        <v>7.3109453755724676</v>
      </c>
      <c r="U9366" s="58">
        <v>4.0605251259570547</v>
      </c>
      <c r="V9366" s="58">
        <v>6.5108335253041378</v>
      </c>
      <c r="W9366" s="58">
        <v>0.75749611738424871</v>
      </c>
      <c r="X9366" s="58">
        <v>0.70576571924576892</v>
      </c>
      <c r="Y9366" s="58">
        <v>0.84860140989375021</v>
      </c>
      <c r="Z9366" s="58">
        <v>0.9430275183684671</v>
      </c>
    </row>
    <row r="9367" spans="19:26" x14ac:dyDescent="0.2">
      <c r="S9367" s="58">
        <v>3.9515642127216508</v>
      </c>
      <c r="T9367" s="58">
        <v>6.563357581676577</v>
      </c>
      <c r="U9367" s="58">
        <v>3.8166981242955171</v>
      </c>
      <c r="V9367" s="58">
        <v>6.0722954353280203</v>
      </c>
      <c r="W9367" s="58">
        <v>0.77818294805859156</v>
      </c>
      <c r="X9367" s="58">
        <v>0.70373985483045054</v>
      </c>
      <c r="Y9367" s="58">
        <v>0.82164111931996486</v>
      </c>
      <c r="Z9367" s="58">
        <v>0.93899903089278081</v>
      </c>
    </row>
    <row r="9368" spans="19:26" x14ac:dyDescent="0.2">
      <c r="S9368" s="58">
        <v>4.4779394652026507</v>
      </c>
      <c r="T9368" s="58">
        <v>8.5846350001758935</v>
      </c>
      <c r="U9368" s="58">
        <v>4.3253330393054368</v>
      </c>
      <c r="V9368" s="58">
        <v>8.6359174309958178</v>
      </c>
      <c r="W9368" s="58">
        <v>0.77427512504888485</v>
      </c>
      <c r="X9368" s="58">
        <v>0.71094612603169316</v>
      </c>
      <c r="Y9368" s="58">
        <v>0.78594301742312012</v>
      </c>
      <c r="Z9368" s="58">
        <v>0.91654514332490444</v>
      </c>
    </row>
    <row r="9369" spans="19:26" x14ac:dyDescent="0.2">
      <c r="S9369" s="58">
        <v>6.2625160071886228</v>
      </c>
      <c r="T9369" s="58">
        <v>16.631683211043267</v>
      </c>
      <c r="U9369" s="58">
        <v>6.1493956517426547</v>
      </c>
      <c r="V9369" s="58">
        <v>17.546383671837997</v>
      </c>
      <c r="W9369" s="58">
        <v>0.74528109596038405</v>
      </c>
      <c r="X9369" s="58">
        <v>0.68309406003857254</v>
      </c>
      <c r="Y9369" s="58">
        <v>0.83367614760834197</v>
      </c>
      <c r="Z9369" s="58">
        <v>0.89997309680229476</v>
      </c>
    </row>
    <row r="9370" spans="19:26" x14ac:dyDescent="0.2">
      <c r="S9370" s="58">
        <v>4.3761187641136114</v>
      </c>
      <c r="T9370" s="58">
        <v>7.3801618756557916</v>
      </c>
      <c r="U9370" s="58">
        <v>5.0244093943345201</v>
      </c>
      <c r="V9370" s="58">
        <v>8.1807137411160955</v>
      </c>
      <c r="W9370" s="58">
        <v>0.68998763577894684</v>
      </c>
      <c r="X9370" s="58">
        <v>0.54195356938599704</v>
      </c>
      <c r="Y9370" s="58">
        <v>0.81215677568377476</v>
      </c>
      <c r="Z9370" s="58">
        <v>0.92761680898525301</v>
      </c>
    </row>
    <row r="9371" spans="19:26" x14ac:dyDescent="0.2">
      <c r="S9371" s="58">
        <v>4.8432451591953933</v>
      </c>
      <c r="T9371" s="58">
        <v>9.1468129622665852</v>
      </c>
      <c r="U9371" s="58">
        <v>4.9016822909387958</v>
      </c>
      <c r="V9371" s="58">
        <v>7.826399422762603</v>
      </c>
      <c r="W9371" s="58">
        <v>0.77628187008141714</v>
      </c>
      <c r="X9371" s="58">
        <v>0.69083006721693718</v>
      </c>
      <c r="Y9371" s="58">
        <v>0.87000916583540278</v>
      </c>
      <c r="Z9371" s="58">
        <v>0.92736498413317681</v>
      </c>
    </row>
    <row r="9372" spans="19:26" x14ac:dyDescent="0.2">
      <c r="S9372" s="58">
        <v>3.3090021524110571</v>
      </c>
      <c r="T9372" s="58">
        <v>4.987222266469729</v>
      </c>
      <c r="U9372" s="58">
        <v>3.2714779237643823</v>
      </c>
      <c r="V9372" s="58">
        <v>4.584478051219163</v>
      </c>
      <c r="W9372" s="58">
        <v>0.78500587660128018</v>
      </c>
      <c r="X9372" s="58">
        <v>0.72305511200423744</v>
      </c>
      <c r="Y9372" s="58">
        <v>0.78951931636323813</v>
      </c>
      <c r="Z9372" s="58">
        <v>0.95104346630876113</v>
      </c>
    </row>
    <row r="9373" spans="19:26" x14ac:dyDescent="0.2">
      <c r="S9373" s="58">
        <v>5.9102227246303949</v>
      </c>
      <c r="T9373" s="58">
        <v>14.249143961134239</v>
      </c>
      <c r="U9373" s="58">
        <v>5.5574065631623215</v>
      </c>
      <c r="V9373" s="58">
        <v>11.047979693272575</v>
      </c>
      <c r="W9373" s="58">
        <v>0.75643818491681836</v>
      </c>
      <c r="X9373" s="58">
        <v>0.58614493129336231</v>
      </c>
      <c r="Y9373" s="58">
        <v>0.84595294961354739</v>
      </c>
      <c r="Z9373" s="58">
        <v>0.89900946265343873</v>
      </c>
    </row>
    <row r="9374" spans="19:26" x14ac:dyDescent="0.2">
      <c r="S9374" s="58">
        <v>4.3500274771472389</v>
      </c>
      <c r="T9374" s="58">
        <v>7.6706100387311675</v>
      </c>
      <c r="U9374" s="58">
        <v>4.440127933964864</v>
      </c>
      <c r="V9374" s="58">
        <v>8.4338234143175033</v>
      </c>
      <c r="W9374" s="58">
        <v>0.78024614412004478</v>
      </c>
      <c r="X9374" s="58">
        <v>0.7605115300414389</v>
      </c>
      <c r="Y9374" s="58">
        <v>0.84411606751843971</v>
      </c>
      <c r="Z9374" s="58">
        <v>0.93993822847722974</v>
      </c>
    </row>
    <row r="9375" spans="19:26" x14ac:dyDescent="0.2">
      <c r="S9375" s="58">
        <v>3.624012983872694</v>
      </c>
      <c r="T9375" s="58">
        <v>6.0445893701500033</v>
      </c>
      <c r="U9375" s="58">
        <v>3.6541308530091676</v>
      </c>
      <c r="V9375" s="58">
        <v>5.9986589211843482</v>
      </c>
      <c r="W9375" s="58">
        <v>0.85546532364183947</v>
      </c>
      <c r="X9375" s="58">
        <v>0.59222955893149276</v>
      </c>
      <c r="Y9375" s="58">
        <v>0.77889983841007293</v>
      </c>
      <c r="Z9375" s="58">
        <v>0.91079046846591249</v>
      </c>
    </row>
    <row r="9376" spans="19:26" x14ac:dyDescent="0.2">
      <c r="S9376" s="58">
        <v>5.2514522513308055</v>
      </c>
      <c r="T9376" s="58">
        <v>11.065144326281592</v>
      </c>
      <c r="U9376" s="58">
        <v>5.5995657062288311</v>
      </c>
      <c r="V9376" s="58">
        <v>12.205221228364294</v>
      </c>
      <c r="W9376" s="58">
        <v>0.71161973495282282</v>
      </c>
      <c r="X9376" s="58">
        <v>0.72504521257353161</v>
      </c>
      <c r="Y9376" s="58">
        <v>0.79275174345641852</v>
      </c>
      <c r="Z9376" s="58">
        <v>0.91703480856808195</v>
      </c>
    </row>
    <row r="9377" spans="19:26" x14ac:dyDescent="0.2">
      <c r="S9377" s="58">
        <v>5.5358272475314001</v>
      </c>
      <c r="T9377" s="58">
        <v>12.04737784435128</v>
      </c>
      <c r="U9377" s="58">
        <v>5.7758250934186455</v>
      </c>
      <c r="V9377" s="58">
        <v>12.000077678478757</v>
      </c>
      <c r="W9377" s="58">
        <v>0.79682512074145251</v>
      </c>
      <c r="X9377" s="58">
        <v>0.8084167340586651</v>
      </c>
      <c r="Y9377" s="58">
        <v>0.89283468152745638</v>
      </c>
      <c r="Z9377" s="58">
        <v>0.92315829069913069</v>
      </c>
    </row>
    <row r="9378" spans="19:26" x14ac:dyDescent="0.2">
      <c r="S9378" s="58">
        <v>4.9967798641162648</v>
      </c>
      <c r="T9378" s="58">
        <v>10.126280018216548</v>
      </c>
      <c r="U9378" s="58">
        <v>5.2906150911937901</v>
      </c>
      <c r="V9378" s="58">
        <v>8.2627520560261996</v>
      </c>
      <c r="W9378" s="58">
        <v>0.75211256581231023</v>
      </c>
      <c r="X9378" s="58">
        <v>0.63794226623894845</v>
      </c>
      <c r="Y9378" s="58">
        <v>0.8161459877553916</v>
      </c>
      <c r="Z9378" s="58">
        <v>0.91173529798176423</v>
      </c>
    </row>
    <row r="9379" spans="19:26" x14ac:dyDescent="0.2">
      <c r="S9379" s="58">
        <v>6.2544618628133346</v>
      </c>
      <c r="T9379" s="58">
        <v>16.144210198381959</v>
      </c>
      <c r="U9379" s="58">
        <v>5.8982384757454058</v>
      </c>
      <c r="V9379" s="58">
        <v>14.130466565783975</v>
      </c>
      <c r="W9379" s="58">
        <v>0.71858035484588478</v>
      </c>
      <c r="X9379" s="58">
        <v>0.66089847686707393</v>
      </c>
      <c r="Y9379" s="58">
        <v>0.8195194191789561</v>
      </c>
      <c r="Z9379" s="58">
        <v>0.90090136236444662</v>
      </c>
    </row>
    <row r="9380" spans="19:26" x14ac:dyDescent="0.2">
      <c r="S9380" s="58">
        <v>5.5006504364098117</v>
      </c>
      <c r="T9380" s="58">
        <v>12.608565425691086</v>
      </c>
      <c r="U9380" s="58">
        <v>4.766967739575195</v>
      </c>
      <c r="V9380" s="58">
        <v>12.528520741247073</v>
      </c>
      <c r="W9380" s="58">
        <v>0.76824043016183052</v>
      </c>
      <c r="X9380" s="58">
        <v>0.67687238465581623</v>
      </c>
      <c r="Y9380" s="58">
        <v>0.82737217731008339</v>
      </c>
      <c r="Z9380" s="58">
        <v>0.90564687046415315</v>
      </c>
    </row>
    <row r="9381" spans="19:26" x14ac:dyDescent="0.2">
      <c r="S9381" s="58">
        <v>5.0273767081153045</v>
      </c>
      <c r="T9381" s="58">
        <v>10.971349057836223</v>
      </c>
      <c r="U9381" s="58">
        <v>3.9909462182722302</v>
      </c>
      <c r="V9381" s="58">
        <v>9.1362948107249586</v>
      </c>
      <c r="W9381" s="58">
        <v>0.7982453562427092</v>
      </c>
      <c r="X9381" s="58">
        <v>0.61625484482423087</v>
      </c>
      <c r="Y9381" s="58">
        <v>0.80675140768010611</v>
      </c>
      <c r="Z9381" s="58">
        <v>0.90068900328668211</v>
      </c>
    </row>
    <row r="9382" spans="19:26" x14ac:dyDescent="0.2">
      <c r="S9382" s="58">
        <v>3.8712549996064385</v>
      </c>
      <c r="T9382" s="58">
        <v>6.343839422189701</v>
      </c>
      <c r="U9382" s="58">
        <v>4.0991549418395588</v>
      </c>
      <c r="V9382" s="58">
        <v>7.9114496103783614</v>
      </c>
      <c r="W9382" s="58">
        <v>0.79058735074692799</v>
      </c>
      <c r="X9382" s="58">
        <v>0.67484774781659462</v>
      </c>
      <c r="Y9382" s="58">
        <v>0.82901074172350331</v>
      </c>
      <c r="Z9382" s="58">
        <v>0.93713830425512012</v>
      </c>
    </row>
    <row r="9383" spans="19:26" x14ac:dyDescent="0.2">
      <c r="S9383" s="58">
        <v>4.3599419656126823</v>
      </c>
      <c r="T9383" s="58">
        <v>8.0517210886001855</v>
      </c>
      <c r="U9383" s="58">
        <v>4.3904064322298177</v>
      </c>
      <c r="V9383" s="58">
        <v>7.0815103068643355</v>
      </c>
      <c r="W9383" s="58">
        <v>0.79113369480325368</v>
      </c>
      <c r="X9383" s="58">
        <v>0.68227937314308906</v>
      </c>
      <c r="Y9383" s="58">
        <v>0.80727569444168179</v>
      </c>
      <c r="Z9383" s="58">
        <v>0.91906678947845388</v>
      </c>
    </row>
    <row r="9384" spans="19:26" x14ac:dyDescent="0.2">
      <c r="S9384" s="58">
        <v>4.1780278338546761</v>
      </c>
      <c r="T9384" s="58">
        <v>7.1596986532247096</v>
      </c>
      <c r="U9384" s="58">
        <v>3.7555853321571755</v>
      </c>
      <c r="V9384" s="58">
        <v>6.7214646697004996</v>
      </c>
      <c r="W9384" s="58">
        <v>0.81306536267687324</v>
      </c>
      <c r="X9384" s="58">
        <v>0.65059426527370245</v>
      </c>
      <c r="Y9384" s="58">
        <v>0.86637621411901122</v>
      </c>
      <c r="Z9384" s="58">
        <v>0.93056325012685948</v>
      </c>
    </row>
    <row r="9385" spans="19:26" x14ac:dyDescent="0.2">
      <c r="S9385" s="58">
        <v>3.1787984517591164</v>
      </c>
      <c r="T9385" s="58">
        <v>4.6709229665552758</v>
      </c>
      <c r="U9385" s="58">
        <v>3.2814834169216818</v>
      </c>
      <c r="V9385" s="58">
        <v>4.7502027726195939</v>
      </c>
      <c r="W9385" s="58">
        <v>0.79553309427389141</v>
      </c>
      <c r="X9385" s="58">
        <v>0.56936653431046746</v>
      </c>
      <c r="Y9385" s="58">
        <v>0.79864952752649088</v>
      </c>
      <c r="Z9385" s="58">
        <v>0.93440264970077769</v>
      </c>
    </row>
    <row r="9386" spans="19:26" x14ac:dyDescent="0.2">
      <c r="S9386" s="58">
        <v>4.9021472848323544</v>
      </c>
      <c r="T9386" s="58">
        <v>9.2647830121618231</v>
      </c>
      <c r="U9386" s="58">
        <v>4.5633902962102537</v>
      </c>
      <c r="V9386" s="58">
        <v>7.7236794084042808</v>
      </c>
      <c r="W9386" s="58">
        <v>0.73128701413205899</v>
      </c>
      <c r="X9386" s="58">
        <v>0.69278838479849836</v>
      </c>
      <c r="Y9386" s="58">
        <v>0.83643560316967636</v>
      </c>
      <c r="Z9386" s="58">
        <v>0.92877309858469725</v>
      </c>
    </row>
    <row r="9387" spans="19:26" x14ac:dyDescent="0.2">
      <c r="S9387" s="58">
        <v>5.6240449011691993</v>
      </c>
      <c r="T9387" s="58">
        <v>11.851078068007979</v>
      </c>
      <c r="U9387" s="58">
        <v>6.2565806182359838</v>
      </c>
      <c r="V9387" s="58">
        <v>13.687075601487603</v>
      </c>
      <c r="W9387" s="58">
        <v>0.74689606755861948</v>
      </c>
      <c r="X9387" s="58">
        <v>0.72857625151808625</v>
      </c>
      <c r="Y9387" s="58">
        <v>0.88011646866779392</v>
      </c>
      <c r="Z9387" s="58">
        <v>0.92346712497770767</v>
      </c>
    </row>
    <row r="9388" spans="19:26" x14ac:dyDescent="0.2">
      <c r="S9388" s="58">
        <v>4.5105723456638351</v>
      </c>
      <c r="T9388" s="58">
        <v>8.7560005256392124</v>
      </c>
      <c r="U9388" s="58">
        <v>4.4860461995815255</v>
      </c>
      <c r="V9388" s="58">
        <v>8.3633732304892234</v>
      </c>
      <c r="W9388" s="58">
        <v>0.79055334397319699</v>
      </c>
      <c r="X9388" s="58">
        <v>0.64161448092194751</v>
      </c>
      <c r="Y9388" s="58">
        <v>0.79335846832106849</v>
      </c>
      <c r="Z9388" s="58">
        <v>0.90939183421366654</v>
      </c>
    </row>
    <row r="9389" spans="19:26" x14ac:dyDescent="0.2">
      <c r="S9389" s="58">
        <v>3.9430149339533846</v>
      </c>
      <c r="T9389" s="58">
        <v>6.6940589730435125</v>
      </c>
      <c r="U9389" s="58">
        <v>4.2104127112736656</v>
      </c>
      <c r="V9389" s="58">
        <v>6.1363311185836045</v>
      </c>
      <c r="W9389" s="58">
        <v>0.84311884054526043</v>
      </c>
      <c r="X9389" s="58">
        <v>0.78932710632958847</v>
      </c>
      <c r="Y9389" s="58">
        <v>0.83949370929081857</v>
      </c>
      <c r="Z9389" s="58">
        <v>0.93944042737037958</v>
      </c>
    </row>
    <row r="9390" spans="19:26" x14ac:dyDescent="0.2">
      <c r="S9390" s="58">
        <v>5.1835068876496271</v>
      </c>
      <c r="T9390" s="58">
        <v>11.091304293143219</v>
      </c>
      <c r="U9390" s="58">
        <v>5.6650837381518784</v>
      </c>
      <c r="V9390" s="58">
        <v>10.188058797971969</v>
      </c>
      <c r="W9390" s="58">
        <v>0.76491331637485849</v>
      </c>
      <c r="X9390" s="58">
        <v>0.72252088855352914</v>
      </c>
      <c r="Y9390" s="58">
        <v>0.81914655862997299</v>
      </c>
      <c r="Z9390" s="58">
        <v>0.91319967901819676</v>
      </c>
    </row>
    <row r="9391" spans="19:26" x14ac:dyDescent="0.2">
      <c r="S9391" s="58">
        <v>8.1597953053614507</v>
      </c>
      <c r="T9391" s="58">
        <v>28.851681769846614</v>
      </c>
      <c r="U9391" s="58">
        <v>9.7951504624911259</v>
      </c>
      <c r="V9391" s="58">
        <v>46.801873633724732</v>
      </c>
      <c r="W9391" s="58">
        <v>0.66735611032094155</v>
      </c>
      <c r="X9391" s="58">
        <v>0.77829067525836482</v>
      </c>
      <c r="Y9391" s="58">
        <v>0.83380150878208059</v>
      </c>
      <c r="Z9391" s="58">
        <v>0.89729361693347354</v>
      </c>
    </row>
    <row r="9392" spans="19:26" x14ac:dyDescent="0.2">
      <c r="S9392" s="58">
        <v>3.0928455139336086</v>
      </c>
      <c r="T9392" s="58">
        <v>4.4045306923644336</v>
      </c>
      <c r="U9392" s="58">
        <v>2.9074712696052156</v>
      </c>
      <c r="V9392" s="58">
        <v>4.5123817739186345</v>
      </c>
      <c r="W9392" s="58">
        <v>0.82411314052532247</v>
      </c>
      <c r="X9392" s="58">
        <v>0.62857277239477183</v>
      </c>
      <c r="Y9392" s="58">
        <v>0.85622722431353027</v>
      </c>
      <c r="Z9392" s="58">
        <v>0.9589300000336497</v>
      </c>
    </row>
    <row r="9393" spans="19:26" x14ac:dyDescent="0.2">
      <c r="S9393" s="58">
        <v>4.8738622540186949</v>
      </c>
      <c r="T9393" s="58">
        <v>8.8436248902470176</v>
      </c>
      <c r="U9393" s="58">
        <v>6.3660542895336842</v>
      </c>
      <c r="V9393" s="58">
        <v>12.427670592240153</v>
      </c>
      <c r="W9393" s="58">
        <v>0.70776611557448843</v>
      </c>
      <c r="X9393" s="58">
        <v>0.65694273019830574</v>
      </c>
      <c r="Y9393" s="58">
        <v>0.84381236021837691</v>
      </c>
      <c r="Z9393" s="58">
        <v>0.9345302244959437</v>
      </c>
    </row>
    <row r="9394" spans="19:26" x14ac:dyDescent="0.2">
      <c r="S9394" s="58">
        <v>4.4481234216754446</v>
      </c>
      <c r="T9394" s="58">
        <v>8.3833799336246422</v>
      </c>
      <c r="U9394" s="58">
        <v>3.8458024988632946</v>
      </c>
      <c r="V9394" s="58">
        <v>7.8805225190746242</v>
      </c>
      <c r="W9394" s="58">
        <v>0.80086853928737212</v>
      </c>
      <c r="X9394" s="58">
        <v>0.69113865845923506</v>
      </c>
      <c r="Y9394" s="58">
        <v>0.81369751077665697</v>
      </c>
      <c r="Z9394" s="58">
        <v>0.91773670131802609</v>
      </c>
    </row>
    <row r="9395" spans="19:26" x14ac:dyDescent="0.2">
      <c r="S9395" s="58">
        <v>4.2923710205259553</v>
      </c>
      <c r="T9395" s="58">
        <v>7.5373974547978904</v>
      </c>
      <c r="U9395" s="58">
        <v>4.3528842165766291</v>
      </c>
      <c r="V9395" s="58">
        <v>7.4496958078046296</v>
      </c>
      <c r="W9395" s="58">
        <v>0.80417482376140303</v>
      </c>
      <c r="X9395" s="58">
        <v>0.60580926372768285</v>
      </c>
      <c r="Y9395" s="58">
        <v>0.85615078343692963</v>
      </c>
      <c r="Z9395" s="58">
        <v>0.92198695322605173</v>
      </c>
    </row>
    <row r="9396" spans="19:26" x14ac:dyDescent="0.2">
      <c r="S9396" s="58">
        <v>3.4772679588716224</v>
      </c>
      <c r="T9396" s="58">
        <v>5.3713131710900521</v>
      </c>
      <c r="U9396" s="58">
        <v>3.470752226341685</v>
      </c>
      <c r="V9396" s="58">
        <v>5.2705788950850909</v>
      </c>
      <c r="W9396" s="58">
        <v>0.81073374103033879</v>
      </c>
      <c r="X9396" s="58">
        <v>0.57190800466980374</v>
      </c>
      <c r="Y9396" s="58">
        <v>0.82013429207752964</v>
      </c>
      <c r="Z9396" s="58">
        <v>0.92867730603810916</v>
      </c>
    </row>
    <row r="9397" spans="19:26" x14ac:dyDescent="0.2">
      <c r="S9397" s="58">
        <v>4.6110016607511808</v>
      </c>
      <c r="T9397" s="58">
        <v>8.4487837036602418</v>
      </c>
      <c r="U9397" s="58">
        <v>4.7881056637858714</v>
      </c>
      <c r="V9397" s="58">
        <v>8.6886237523547791</v>
      </c>
      <c r="W9397" s="58">
        <v>0.74871461054588662</v>
      </c>
      <c r="X9397" s="58">
        <v>0.62613691989482334</v>
      </c>
      <c r="Y9397" s="58">
        <v>0.82949865153139735</v>
      </c>
      <c r="Z9397" s="58">
        <v>0.92213363792038339</v>
      </c>
    </row>
    <row r="9398" spans="19:26" x14ac:dyDescent="0.2">
      <c r="S9398" s="58">
        <v>3.3177505417153519</v>
      </c>
      <c r="T9398" s="58">
        <v>4.9722034548425382</v>
      </c>
      <c r="U9398" s="58">
        <v>3.2290260132836734</v>
      </c>
      <c r="V9398" s="58">
        <v>5.4912965516146643</v>
      </c>
      <c r="W9398" s="58">
        <v>0.81758575661181121</v>
      </c>
      <c r="X9398" s="58">
        <v>0.65184092291748963</v>
      </c>
      <c r="Y9398" s="58">
        <v>0.82599748375506699</v>
      </c>
      <c r="Z9398" s="58">
        <v>0.94535648057850707</v>
      </c>
    </row>
    <row r="9399" spans="19:26" x14ac:dyDescent="0.2">
      <c r="S9399" s="58">
        <v>4.6791188957929739</v>
      </c>
      <c r="T9399" s="58">
        <v>8.5400506474849287</v>
      </c>
      <c r="U9399" s="58">
        <v>4.4899759646477957</v>
      </c>
      <c r="V9399" s="58">
        <v>8.3547876526753466</v>
      </c>
      <c r="W9399" s="58">
        <v>0.75354359339176136</v>
      </c>
      <c r="X9399" s="58">
        <v>0.65279382703958289</v>
      </c>
      <c r="Y9399" s="58">
        <v>0.85061196650932192</v>
      </c>
      <c r="Z9399" s="58">
        <v>0.92770522445727377</v>
      </c>
    </row>
    <row r="9400" spans="19:26" x14ac:dyDescent="0.2">
      <c r="S9400" s="58">
        <v>3.8981838108773124</v>
      </c>
      <c r="T9400" s="58">
        <v>6.5213753112120036</v>
      </c>
      <c r="U9400" s="58">
        <v>3.8416526118424126</v>
      </c>
      <c r="V9400" s="58">
        <v>5.7954155340289919</v>
      </c>
      <c r="W9400" s="58">
        <v>0.83879643420929451</v>
      </c>
      <c r="X9400" s="58">
        <v>0.71181449262696139</v>
      </c>
      <c r="Y9400" s="58">
        <v>0.8441169805141987</v>
      </c>
      <c r="Z9400" s="58">
        <v>0.93455453783843678</v>
      </c>
    </row>
    <row r="9401" spans="19:26" x14ac:dyDescent="0.2">
      <c r="S9401" s="58">
        <v>4.7236355538984842</v>
      </c>
      <c r="T9401" s="58">
        <v>9.4907315277998343</v>
      </c>
      <c r="U9401" s="58">
        <v>4.7694641791655572</v>
      </c>
      <c r="V9401" s="58">
        <v>7.9749167384419817</v>
      </c>
      <c r="W9401" s="58">
        <v>0.84213631955914947</v>
      </c>
      <c r="X9401" s="58">
        <v>0.75147517714408707</v>
      </c>
      <c r="Y9401" s="58">
        <v>0.84354033233571968</v>
      </c>
      <c r="Z9401" s="58">
        <v>0.91666566771235969</v>
      </c>
    </row>
    <row r="9402" spans="19:26" x14ac:dyDescent="0.2">
      <c r="S9402" s="58">
        <v>6.087864334411619</v>
      </c>
      <c r="T9402" s="58">
        <v>15.660741700175119</v>
      </c>
      <c r="U9402" s="58">
        <v>6.3350206153509143</v>
      </c>
      <c r="V9402" s="58">
        <v>17.005268477132617</v>
      </c>
      <c r="W9402" s="58">
        <v>0.75300495995970951</v>
      </c>
      <c r="X9402" s="58">
        <v>0.68943883197204281</v>
      </c>
      <c r="Y9402" s="58">
        <v>0.83368015250919481</v>
      </c>
      <c r="Z9402" s="58">
        <v>0.90142960071903599</v>
      </c>
    </row>
    <row r="9403" spans="19:26" x14ac:dyDescent="0.2">
      <c r="S9403" s="58">
        <v>6.7066267340462691</v>
      </c>
      <c r="T9403" s="58">
        <v>24.742254063048879</v>
      </c>
      <c r="U9403" s="58">
        <v>6.6530347580522626</v>
      </c>
      <c r="V9403" s="58">
        <v>25.341002340560909</v>
      </c>
      <c r="W9403" s="58">
        <v>0.83709205729601344</v>
      </c>
      <c r="X9403" s="58">
        <v>0.74819523683498035</v>
      </c>
      <c r="Y9403" s="58">
        <v>0.84696204932277175</v>
      </c>
      <c r="Z9403" s="58">
        <v>0.88774191646686462</v>
      </c>
    </row>
    <row r="9404" spans="19:26" x14ac:dyDescent="0.2">
      <c r="S9404" s="58">
        <v>4.1238681027292605</v>
      </c>
      <c r="T9404" s="58">
        <v>6.9900597566121077</v>
      </c>
      <c r="U9404" s="58">
        <v>3.3806273176805544</v>
      </c>
      <c r="V9404" s="58">
        <v>5.6834394703428677</v>
      </c>
      <c r="W9404" s="58">
        <v>0.7197606551014667</v>
      </c>
      <c r="X9404" s="58">
        <v>0.59470256942684319</v>
      </c>
      <c r="Y9404" s="58">
        <v>0.78805957530142967</v>
      </c>
      <c r="Z9404" s="58">
        <v>0.92543409137319843</v>
      </c>
    </row>
    <row r="9405" spans="19:26" x14ac:dyDescent="0.2">
      <c r="S9405" s="58">
        <v>3.8158671121043355</v>
      </c>
      <c r="T9405" s="58">
        <v>6.6882846803353528</v>
      </c>
      <c r="U9405" s="58">
        <v>3.9357735693910869</v>
      </c>
      <c r="V9405" s="58">
        <v>6.6935592275240099</v>
      </c>
      <c r="W9405" s="58">
        <v>0.84816274405547343</v>
      </c>
      <c r="X9405" s="58">
        <v>0.59152064256066084</v>
      </c>
      <c r="Y9405" s="58">
        <v>0.76910000268457035</v>
      </c>
      <c r="Z9405" s="58">
        <v>0.90573298593728424</v>
      </c>
    </row>
    <row r="9406" spans="19:26" x14ac:dyDescent="0.2">
      <c r="S9406" s="58">
        <v>6.7332284699547893</v>
      </c>
      <c r="T9406" s="58">
        <v>20.144061391851334</v>
      </c>
      <c r="U9406" s="58">
        <v>6.2446063127309674</v>
      </c>
      <c r="V9406" s="58">
        <v>18.355242354802972</v>
      </c>
      <c r="W9406" s="58">
        <v>0.79400999507905323</v>
      </c>
      <c r="X9406" s="58">
        <v>0.77184397417625905</v>
      </c>
      <c r="Y9406" s="58">
        <v>0.88692523147290625</v>
      </c>
      <c r="Z9406" s="58">
        <v>0.89942230203387619</v>
      </c>
    </row>
    <row r="9407" spans="19:26" x14ac:dyDescent="0.2">
      <c r="S9407" s="58">
        <v>5.0426872459670555</v>
      </c>
      <c r="T9407" s="58">
        <v>9.7012583139580215</v>
      </c>
      <c r="U9407" s="58">
        <v>5.9611292844236257</v>
      </c>
      <c r="V9407" s="58">
        <v>9.3847896974051164</v>
      </c>
      <c r="W9407" s="58">
        <v>0.73647511303162005</v>
      </c>
      <c r="X9407" s="58">
        <v>0.7053276671431592</v>
      </c>
      <c r="Y9407" s="58">
        <v>0.84973670669951407</v>
      </c>
      <c r="Z9407" s="58">
        <v>0.92902779177379613</v>
      </c>
    </row>
    <row r="9408" spans="19:26" x14ac:dyDescent="0.2">
      <c r="S9408" s="58">
        <v>6.2716389696966051</v>
      </c>
      <c r="T9408" s="58">
        <v>21.231626739618548</v>
      </c>
      <c r="U9408" s="58">
        <v>6.5522397046742746</v>
      </c>
      <c r="V9408" s="58">
        <v>29.681168070887395</v>
      </c>
      <c r="W9408" s="58">
        <v>0.78473055149024828</v>
      </c>
      <c r="X9408" s="58">
        <v>0.71626395428125145</v>
      </c>
      <c r="Y9408" s="58">
        <v>0.78250593265257595</v>
      </c>
      <c r="Z9408" s="58">
        <v>0.88762595760781204</v>
      </c>
    </row>
    <row r="9409" spans="19:26" x14ac:dyDescent="0.2">
      <c r="S9409" s="58">
        <v>5.4253706943349362</v>
      </c>
      <c r="T9409" s="58">
        <v>11.218432940300772</v>
      </c>
      <c r="U9409" s="58">
        <v>4.9043559809743718</v>
      </c>
      <c r="V9409" s="58">
        <v>10.034268091311002</v>
      </c>
      <c r="W9409" s="58">
        <v>0.75825297717154949</v>
      </c>
      <c r="X9409" s="58">
        <v>0.69247422238966749</v>
      </c>
      <c r="Y9409" s="58">
        <v>0.87549620845083764</v>
      </c>
      <c r="Z9409" s="58">
        <v>0.92037281016628936</v>
      </c>
    </row>
    <row r="9410" spans="19:26" x14ac:dyDescent="0.2">
      <c r="S9410" s="58">
        <v>4.5335007315736515</v>
      </c>
      <c r="T9410" s="58">
        <v>8.5657929449088019</v>
      </c>
      <c r="U9410" s="58">
        <v>4.1036530459336191</v>
      </c>
      <c r="V9410" s="58">
        <v>8.0070231114332664</v>
      </c>
      <c r="W9410" s="58">
        <v>0.86244429922016264</v>
      </c>
      <c r="X9410" s="58">
        <v>0.67250696786753306</v>
      </c>
      <c r="Y9410" s="58">
        <v>0.8763453923283735</v>
      </c>
      <c r="Z9410" s="58">
        <v>0.91783322338137086</v>
      </c>
    </row>
    <row r="9411" spans="19:26" x14ac:dyDescent="0.2">
      <c r="S9411" s="58">
        <v>3.2062156287012518</v>
      </c>
      <c r="T9411" s="58">
        <v>4.6368851550031236</v>
      </c>
      <c r="U9411" s="58">
        <v>3.1060347388880438</v>
      </c>
      <c r="V9411" s="58">
        <v>4.2929849367783621</v>
      </c>
      <c r="W9411" s="58">
        <v>0.78100110034168346</v>
      </c>
      <c r="X9411" s="58">
        <v>0.57973804235891091</v>
      </c>
      <c r="Y9411" s="58">
        <v>0.83075457290977028</v>
      </c>
      <c r="Z9411" s="58">
        <v>0.94859349420025718</v>
      </c>
    </row>
    <row r="9412" spans="19:26" x14ac:dyDescent="0.2">
      <c r="S9412" s="58">
        <v>6.4357654403291606</v>
      </c>
      <c r="T9412" s="58">
        <v>16.310808624909178</v>
      </c>
      <c r="U9412" s="58">
        <v>6.2779734932229019</v>
      </c>
      <c r="V9412" s="58">
        <v>14.436745623652692</v>
      </c>
      <c r="W9412" s="58">
        <v>0.73203987377227908</v>
      </c>
      <c r="X9412" s="58">
        <v>0.66325574907111284</v>
      </c>
      <c r="Y9412" s="58">
        <v>0.86209343673398164</v>
      </c>
      <c r="Z9412" s="58">
        <v>0.90407849841782351</v>
      </c>
    </row>
    <row r="9413" spans="19:26" x14ac:dyDescent="0.2">
      <c r="S9413" s="58">
        <v>2.9568777150644485</v>
      </c>
      <c r="T9413" s="58">
        <v>4.2333421437500913</v>
      </c>
      <c r="U9413" s="58">
        <v>3.017950624286319</v>
      </c>
      <c r="V9413" s="58">
        <v>4.6743511335878711</v>
      </c>
      <c r="W9413" s="58">
        <v>0.82869231845778146</v>
      </c>
      <c r="X9413" s="58">
        <v>0.65392551105957564</v>
      </c>
      <c r="Y9413" s="58">
        <v>0.78692064037987619</v>
      </c>
      <c r="Z9413" s="58">
        <v>0.94382900268648573</v>
      </c>
    </row>
    <row r="9414" spans="19:26" x14ac:dyDescent="0.2">
      <c r="S9414" s="58">
        <v>4.0428860071606412</v>
      </c>
      <c r="T9414" s="58">
        <v>6.8514070169674133</v>
      </c>
      <c r="U9414" s="58">
        <v>4.1727586849359515</v>
      </c>
      <c r="V9414" s="58">
        <v>7.7862692468528989</v>
      </c>
      <c r="W9414" s="58">
        <v>0.82450894328708313</v>
      </c>
      <c r="X9414" s="58">
        <v>0.70618980018272093</v>
      </c>
      <c r="Y9414" s="58">
        <v>0.85533852840539826</v>
      </c>
      <c r="Z9414" s="58">
        <v>0.93560510685361387</v>
      </c>
    </row>
    <row r="9415" spans="19:26" x14ac:dyDescent="0.2">
      <c r="S9415" s="58">
        <v>4.5317024530556411</v>
      </c>
      <c r="T9415" s="58">
        <v>8.3018599929851788</v>
      </c>
      <c r="U9415" s="58">
        <v>5.0499210423402126</v>
      </c>
      <c r="V9415" s="58">
        <v>9.0181053382010461</v>
      </c>
      <c r="W9415" s="58">
        <v>0.73772837215233356</v>
      </c>
      <c r="X9415" s="58">
        <v>0.70052956758313667</v>
      </c>
      <c r="Y9415" s="58">
        <v>0.80555372465352448</v>
      </c>
      <c r="Z9415" s="58">
        <v>0.92788115151304329</v>
      </c>
    </row>
    <row r="9416" spans="19:26" x14ac:dyDescent="0.2">
      <c r="S9416" s="58">
        <v>4.7402757957496346</v>
      </c>
      <c r="T9416" s="58">
        <v>8.9299636933494497</v>
      </c>
      <c r="U9416" s="58">
        <v>4.928504583172006</v>
      </c>
      <c r="V9416" s="58">
        <v>7.7913531291489084</v>
      </c>
      <c r="W9416" s="58">
        <v>0.74216797017745217</v>
      </c>
      <c r="X9416" s="58">
        <v>0.67019056235336727</v>
      </c>
      <c r="Y9416" s="58">
        <v>0.82191250627875767</v>
      </c>
      <c r="Z9416" s="58">
        <v>0.92339704954036717</v>
      </c>
    </row>
    <row r="9417" spans="19:26" x14ac:dyDescent="0.2">
      <c r="S9417" s="58">
        <v>3.0795256869404954</v>
      </c>
      <c r="T9417" s="58">
        <v>4.3908219246350031</v>
      </c>
      <c r="U9417" s="58">
        <v>2.6691368988948585</v>
      </c>
      <c r="V9417" s="58">
        <v>3.8002633873047307</v>
      </c>
      <c r="W9417" s="58">
        <v>0.79035576889786718</v>
      </c>
      <c r="X9417" s="58">
        <v>0.57740085062319291</v>
      </c>
      <c r="Y9417" s="58">
        <v>0.82121482174054072</v>
      </c>
      <c r="Z9417" s="58">
        <v>0.94753907064183007</v>
      </c>
    </row>
    <row r="9418" spans="19:26" x14ac:dyDescent="0.2">
      <c r="S9418" s="58">
        <v>3.6227474583122214</v>
      </c>
      <c r="T9418" s="58">
        <v>6.0175932224120272</v>
      </c>
      <c r="U9418" s="58">
        <v>4.0661770262518724</v>
      </c>
      <c r="V9418" s="58">
        <v>7.0407134406283181</v>
      </c>
      <c r="W9418" s="58">
        <v>0.85193425813645096</v>
      </c>
      <c r="X9418" s="58">
        <v>0.66412578924067978</v>
      </c>
      <c r="Y9418" s="58">
        <v>0.78201661365148145</v>
      </c>
      <c r="Z9418" s="58">
        <v>0.91858996392853398</v>
      </c>
    </row>
    <row r="9419" spans="19:26" x14ac:dyDescent="0.2">
      <c r="S9419" s="58">
        <v>3.6874876625659878</v>
      </c>
      <c r="T9419" s="58">
        <v>5.7442568387567299</v>
      </c>
      <c r="U9419" s="58">
        <v>3.8908977793865471</v>
      </c>
      <c r="V9419" s="58">
        <v>5.9015034998213123</v>
      </c>
      <c r="W9419" s="58">
        <v>0.79074150333076876</v>
      </c>
      <c r="X9419" s="58">
        <v>0.60488942663984968</v>
      </c>
      <c r="Y9419" s="58">
        <v>0.85565189021330967</v>
      </c>
      <c r="Z9419" s="58">
        <v>0.94090895277918041</v>
      </c>
    </row>
    <row r="9420" spans="19:26" x14ac:dyDescent="0.2">
      <c r="S9420" s="58">
        <v>3.8363000379642145</v>
      </c>
      <c r="T9420" s="58">
        <v>6.1815680844681511</v>
      </c>
      <c r="U9420" s="58">
        <v>3.8770462097135607</v>
      </c>
      <c r="V9420" s="58">
        <v>4.6347864655421604</v>
      </c>
      <c r="W9420" s="58">
        <v>0.8063442132908023</v>
      </c>
      <c r="X9420" s="58">
        <v>0.70485622194838471</v>
      </c>
      <c r="Y9420" s="58">
        <v>0.85709108061785977</v>
      </c>
      <c r="Z9420" s="58">
        <v>0.94677648098613532</v>
      </c>
    </row>
    <row r="9421" spans="19:26" x14ac:dyDescent="0.2">
      <c r="S9421" s="58">
        <v>3.6166803379038739</v>
      </c>
      <c r="T9421" s="58">
        <v>5.6862128032167965</v>
      </c>
      <c r="U9421" s="58">
        <v>3.5848169955156708</v>
      </c>
      <c r="V9421" s="58">
        <v>6.0605492689522267</v>
      </c>
      <c r="W9421" s="58">
        <v>0.82320443396578613</v>
      </c>
      <c r="X9421" s="58">
        <v>0.63802902054612587</v>
      </c>
      <c r="Y9421" s="58">
        <v>0.84411943152806812</v>
      </c>
      <c r="Z9421" s="58">
        <v>0.93733348330729738</v>
      </c>
    </row>
    <row r="9422" spans="19:26" x14ac:dyDescent="0.2">
      <c r="S9422" s="58">
        <v>4.0692494679605655</v>
      </c>
      <c r="T9422" s="58">
        <v>6.939626585993838</v>
      </c>
      <c r="U9422" s="58">
        <v>4.4457567569873353</v>
      </c>
      <c r="V9422" s="58">
        <v>6.963233861446958</v>
      </c>
      <c r="W9422" s="58">
        <v>0.7880593467663275</v>
      </c>
      <c r="X9422" s="58">
        <v>0.66713178118411121</v>
      </c>
      <c r="Y9422" s="58">
        <v>0.82515854316965764</v>
      </c>
      <c r="Z9422" s="58">
        <v>0.93000523650368938</v>
      </c>
    </row>
    <row r="9423" spans="19:26" x14ac:dyDescent="0.2">
      <c r="S9423" s="58">
        <v>4.8766121095166479</v>
      </c>
      <c r="T9423" s="58">
        <v>9.3359575019348302</v>
      </c>
      <c r="U9423" s="58">
        <v>4.7579430742174758</v>
      </c>
      <c r="V9423" s="58">
        <v>10.162254791995501</v>
      </c>
      <c r="W9423" s="58">
        <v>0.72755532489317387</v>
      </c>
      <c r="X9423" s="58">
        <v>0.67062645426431455</v>
      </c>
      <c r="Y9423" s="58">
        <v>0.81804299506080924</v>
      </c>
      <c r="Z9423" s="58">
        <v>0.92297325926561635</v>
      </c>
    </row>
    <row r="9424" spans="19:26" x14ac:dyDescent="0.2">
      <c r="S9424" s="58">
        <v>3.4378343609551463</v>
      </c>
      <c r="T9424" s="58">
        <v>5.3452321745791176</v>
      </c>
      <c r="U9424" s="58">
        <v>3.6917274970372707</v>
      </c>
      <c r="V9424" s="58">
        <v>5.2444921993785494</v>
      </c>
      <c r="W9424" s="58">
        <v>0.85002209104580717</v>
      </c>
      <c r="X9424" s="58">
        <v>0.6648918527681873</v>
      </c>
      <c r="Y9424" s="58">
        <v>0.82254705001226891</v>
      </c>
      <c r="Z9424" s="58">
        <v>0.93514654044009848</v>
      </c>
    </row>
    <row r="9425" spans="19:26" x14ac:dyDescent="0.2">
      <c r="S9425" s="58">
        <v>3.8276031328642111</v>
      </c>
      <c r="T9425" s="58">
        <v>6.2562654219024978</v>
      </c>
      <c r="U9425" s="58">
        <v>3.0059011857320783</v>
      </c>
      <c r="V9425" s="58">
        <v>4.7769739827239635</v>
      </c>
      <c r="W9425" s="58">
        <v>0.76455752031708824</v>
      </c>
      <c r="X9425" s="58">
        <v>0.54705460843894149</v>
      </c>
      <c r="Y9425" s="58">
        <v>0.80095367992817801</v>
      </c>
      <c r="Z9425" s="58">
        <v>0.92035386754566706</v>
      </c>
    </row>
    <row r="9426" spans="19:26" x14ac:dyDescent="0.2">
      <c r="S9426" s="58">
        <v>3.9299205244143427</v>
      </c>
      <c r="T9426" s="58">
        <v>6.5568478351264909</v>
      </c>
      <c r="U9426" s="58">
        <v>4.3941952067016716</v>
      </c>
      <c r="V9426" s="58">
        <v>6.8841674740601935</v>
      </c>
      <c r="W9426" s="58">
        <v>0.79683853512569902</v>
      </c>
      <c r="X9426" s="58">
        <v>0.69163519825129693</v>
      </c>
      <c r="Y9426" s="58">
        <v>0.82494135465384522</v>
      </c>
      <c r="Z9426" s="58">
        <v>0.93476613490111282</v>
      </c>
    </row>
    <row r="9427" spans="19:26" x14ac:dyDescent="0.2">
      <c r="S9427" s="58">
        <v>5.3235218033302782</v>
      </c>
      <c r="T9427" s="58">
        <v>11.162992685525278</v>
      </c>
      <c r="U9427" s="58">
        <v>5.7195824255658909</v>
      </c>
      <c r="V9427" s="58">
        <v>10.04414838225815</v>
      </c>
      <c r="W9427" s="58">
        <v>0.75730973566611037</v>
      </c>
      <c r="X9427" s="58">
        <v>0.7572614770238224</v>
      </c>
      <c r="Y9427" s="58">
        <v>0.84807279213485809</v>
      </c>
      <c r="Z9427" s="58">
        <v>0.92180972586399501</v>
      </c>
    </row>
    <row r="9428" spans="19:26" x14ac:dyDescent="0.2">
      <c r="S9428" s="58">
        <v>4.6401103991079484</v>
      </c>
      <c r="T9428" s="58">
        <v>8.301615614017857</v>
      </c>
      <c r="U9428" s="58">
        <v>4.975164137169954</v>
      </c>
      <c r="V9428" s="58">
        <v>7.2112389627169815</v>
      </c>
      <c r="W9428" s="58">
        <v>0.72469954064622266</v>
      </c>
      <c r="X9428" s="58">
        <v>0.71465230395702883</v>
      </c>
      <c r="Y9428" s="58">
        <v>0.834914011894617</v>
      </c>
      <c r="Z9428" s="58">
        <v>0.93952150943885082</v>
      </c>
    </row>
    <row r="9429" spans="19:26" x14ac:dyDescent="0.2">
      <c r="S9429" s="58">
        <v>3.663429595023342</v>
      </c>
      <c r="T9429" s="58">
        <v>5.6137330695374175</v>
      </c>
      <c r="U9429" s="58">
        <v>3.3827010011006293</v>
      </c>
      <c r="V9429" s="58">
        <v>5.9542960297222516</v>
      </c>
      <c r="W9429" s="58">
        <v>0.76809501513108869</v>
      </c>
      <c r="X9429" s="58">
        <v>0.54420110437265135</v>
      </c>
      <c r="Y9429" s="58">
        <v>0.85698839102990132</v>
      </c>
      <c r="Z9429" s="58">
        <v>0.93796976187226289</v>
      </c>
    </row>
    <row r="9430" spans="19:26" x14ac:dyDescent="0.2">
      <c r="S9430" s="58">
        <v>5.260090847947624</v>
      </c>
      <c r="T9430" s="58">
        <v>11.874844097676881</v>
      </c>
      <c r="U9430" s="58">
        <v>4.8575499255157801</v>
      </c>
      <c r="V9430" s="58">
        <v>9.0842034734625834</v>
      </c>
      <c r="W9430" s="58">
        <v>0.8462007135985955</v>
      </c>
      <c r="X9430" s="58">
        <v>0.58435318412770176</v>
      </c>
      <c r="Y9430" s="58">
        <v>0.86009138630222604</v>
      </c>
      <c r="Z9430" s="58">
        <v>0.89820194381935758</v>
      </c>
    </row>
    <row r="9431" spans="19:26" x14ac:dyDescent="0.2">
      <c r="S9431" s="58">
        <v>7.4204385997403746</v>
      </c>
      <c r="T9431" s="58">
        <v>32.271607542480055</v>
      </c>
      <c r="U9431" s="58">
        <v>7.121581722036872</v>
      </c>
      <c r="V9431" s="58">
        <v>22.699808564394779</v>
      </c>
      <c r="W9431" s="58">
        <v>0.77524033508342394</v>
      </c>
      <c r="X9431" s="58">
        <v>0.67470580526008839</v>
      </c>
      <c r="Y9431" s="58">
        <v>0.83616060812932103</v>
      </c>
      <c r="Z9431" s="58">
        <v>0.88351138788834038</v>
      </c>
    </row>
    <row r="9432" spans="19:26" x14ac:dyDescent="0.2">
      <c r="S9432" s="58">
        <v>5.8492455794358191</v>
      </c>
      <c r="T9432" s="58">
        <v>14.833806377065505</v>
      </c>
      <c r="U9432" s="58">
        <v>6.2608019998666373</v>
      </c>
      <c r="V9432" s="58">
        <v>23.609313356296841</v>
      </c>
      <c r="W9432" s="58">
        <v>0.76974703223584384</v>
      </c>
      <c r="X9432" s="58">
        <v>0.63653474022226619</v>
      </c>
      <c r="Y9432" s="58">
        <v>0.82418215375641179</v>
      </c>
      <c r="Z9432" s="58">
        <v>0.89741604689072751</v>
      </c>
    </row>
    <row r="9433" spans="19:26" x14ac:dyDescent="0.2">
      <c r="S9433" s="58">
        <v>4.6580920320911838</v>
      </c>
      <c r="T9433" s="58">
        <v>9.1940949932943106</v>
      </c>
      <c r="U9433" s="58">
        <v>4.2263851701302046</v>
      </c>
      <c r="V9433" s="58">
        <v>7.6282973902128273</v>
      </c>
      <c r="W9433" s="58">
        <v>0.83780642070093347</v>
      </c>
      <c r="X9433" s="58">
        <v>0.66710827471386769</v>
      </c>
      <c r="Y9433" s="58">
        <v>0.84242627117534097</v>
      </c>
      <c r="Z9433" s="58">
        <v>0.91183475680151638</v>
      </c>
    </row>
    <row r="9434" spans="19:26" x14ac:dyDescent="0.2">
      <c r="S9434" s="58">
        <v>4.0272243809298232</v>
      </c>
      <c r="T9434" s="58">
        <v>6.697552320063898</v>
      </c>
      <c r="U9434" s="58">
        <v>3.9833119000584167</v>
      </c>
      <c r="V9434" s="58">
        <v>5.2695116293578241</v>
      </c>
      <c r="W9434" s="58">
        <v>0.80440188130448276</v>
      </c>
      <c r="X9434" s="58">
        <v>0.71056679727451044</v>
      </c>
      <c r="Y9434" s="58">
        <v>0.86098994798292572</v>
      </c>
      <c r="Z9434" s="58">
        <v>0.94283984095326079</v>
      </c>
    </row>
    <row r="9435" spans="19:26" x14ac:dyDescent="0.2">
      <c r="S9435" s="58">
        <v>3.9166312736705824</v>
      </c>
      <c r="T9435" s="58">
        <v>6.4582369325772531</v>
      </c>
      <c r="U9435" s="58">
        <v>3.8226780435897778</v>
      </c>
      <c r="V9435" s="58">
        <v>5.8067994119716833</v>
      </c>
      <c r="W9435" s="58">
        <v>0.78734605328800178</v>
      </c>
      <c r="X9435" s="58">
        <v>0.65102631902174968</v>
      </c>
      <c r="Y9435" s="58">
        <v>0.82975572558730382</v>
      </c>
      <c r="Z9435" s="58">
        <v>0.93379036366594725</v>
      </c>
    </row>
    <row r="9436" spans="19:26" x14ac:dyDescent="0.2">
      <c r="S9436" s="58">
        <v>4.0623176888692951</v>
      </c>
      <c r="T9436" s="58">
        <v>7.0346541359842059</v>
      </c>
      <c r="U9436" s="58">
        <v>3.7260004569965912</v>
      </c>
      <c r="V9436" s="58">
        <v>7.6618665354768014</v>
      </c>
      <c r="W9436" s="58">
        <v>0.83847682684401781</v>
      </c>
      <c r="X9436" s="58">
        <v>0.64450993937757151</v>
      </c>
      <c r="Y9436" s="58">
        <v>0.84255402664915013</v>
      </c>
      <c r="Z9436" s="58">
        <v>0.92251508490904222</v>
      </c>
    </row>
    <row r="9437" spans="19:26" x14ac:dyDescent="0.2">
      <c r="S9437" s="58">
        <v>4.1678988788687859</v>
      </c>
      <c r="T9437" s="58">
        <v>7.0481798113174854</v>
      </c>
      <c r="U9437" s="58">
        <v>4.2653838968349556</v>
      </c>
      <c r="V9437" s="58">
        <v>7.7800006910850783</v>
      </c>
      <c r="W9437" s="58">
        <v>0.74712836864302767</v>
      </c>
      <c r="X9437" s="58">
        <v>0.64141472620777473</v>
      </c>
      <c r="Y9437" s="58">
        <v>0.82343968443486548</v>
      </c>
      <c r="Z9437" s="58">
        <v>0.93350832688247254</v>
      </c>
    </row>
    <row r="9438" spans="19:26" x14ac:dyDescent="0.2">
      <c r="S9438" s="58">
        <v>4.1648912942142235</v>
      </c>
      <c r="T9438" s="58">
        <v>7.4714048189623457</v>
      </c>
      <c r="U9438" s="58">
        <v>4.3148495317665265</v>
      </c>
      <c r="V9438" s="58">
        <v>7.9299903675145975</v>
      </c>
      <c r="W9438" s="58">
        <v>0.8340101976577905</v>
      </c>
      <c r="X9438" s="58">
        <v>0.73470976365991103</v>
      </c>
      <c r="Y9438" s="58">
        <v>0.82341033276589726</v>
      </c>
      <c r="Z9438" s="58">
        <v>0.92491748760666248</v>
      </c>
    </row>
    <row r="9439" spans="19:26" x14ac:dyDescent="0.2">
      <c r="S9439" s="58">
        <v>5.8252487801170405</v>
      </c>
      <c r="T9439" s="58">
        <v>13.040048895717099</v>
      </c>
      <c r="U9439" s="58">
        <v>4.5238963515750292</v>
      </c>
      <c r="V9439" s="58">
        <v>10.819271130316016</v>
      </c>
      <c r="W9439" s="58">
        <v>0.76900422601967011</v>
      </c>
      <c r="X9439" s="58">
        <v>0.67570647861657707</v>
      </c>
      <c r="Y9439" s="58">
        <v>0.89092053847835884</v>
      </c>
      <c r="Z9439" s="58">
        <v>0.91247562848965968</v>
      </c>
    </row>
    <row r="9440" spans="19:26" x14ac:dyDescent="0.2">
      <c r="S9440" s="58">
        <v>4.9689282267906343</v>
      </c>
      <c r="T9440" s="58">
        <v>9.6576215619779084</v>
      </c>
      <c r="U9440" s="58">
        <v>5.1789386261871186</v>
      </c>
      <c r="V9440" s="58">
        <v>9.7237745326134029</v>
      </c>
      <c r="W9440" s="58">
        <v>0.74681400564473988</v>
      </c>
      <c r="X9440" s="58">
        <v>0.6777782931408296</v>
      </c>
      <c r="Y9440" s="58">
        <v>0.83899106598185003</v>
      </c>
      <c r="Z9440" s="58">
        <v>0.92243807751969231</v>
      </c>
    </row>
    <row r="9441" spans="19:26" x14ac:dyDescent="0.2">
      <c r="S9441" s="58">
        <v>4.508342378742328</v>
      </c>
      <c r="T9441" s="58">
        <v>9.0130696070765115</v>
      </c>
      <c r="U9441" s="58">
        <v>4.7896643641531318</v>
      </c>
      <c r="V9441" s="58">
        <v>10.777081987498713</v>
      </c>
      <c r="W9441" s="58">
        <v>0.86393590151747879</v>
      </c>
      <c r="X9441" s="58">
        <v>0.72924577699932569</v>
      </c>
      <c r="Y9441" s="58">
        <v>0.81626716978270741</v>
      </c>
      <c r="Z9441" s="58">
        <v>0.91056071657839155</v>
      </c>
    </row>
    <row r="9442" spans="19:26" x14ac:dyDescent="0.2">
      <c r="S9442" s="58">
        <v>6.2719789234621937</v>
      </c>
      <c r="T9442" s="58">
        <v>16.345203782378707</v>
      </c>
      <c r="U9442" s="58">
        <v>5.7455098793538575</v>
      </c>
      <c r="V9442" s="58">
        <v>13.430205972233471</v>
      </c>
      <c r="W9442" s="58">
        <v>0.7935498600710299</v>
      </c>
      <c r="X9442" s="58">
        <v>0.63736234677430537</v>
      </c>
      <c r="Y9442" s="58">
        <v>0.88937225651741236</v>
      </c>
      <c r="Z9442" s="58">
        <v>0.89888784320039528</v>
      </c>
    </row>
    <row r="9443" spans="19:26" x14ac:dyDescent="0.2">
      <c r="S9443" s="58">
        <v>5.9725201244601873</v>
      </c>
      <c r="T9443" s="58">
        <v>15.292106506707603</v>
      </c>
      <c r="U9443" s="58">
        <v>6.0764701364123876</v>
      </c>
      <c r="V9443" s="58">
        <v>17.575586180042315</v>
      </c>
      <c r="W9443" s="58">
        <v>0.75917587868976888</v>
      </c>
      <c r="X9443" s="58">
        <v>0.57929458858609284</v>
      </c>
      <c r="Y9443" s="58">
        <v>0.82678083147601578</v>
      </c>
      <c r="Z9443" s="58">
        <v>0.89452792878414356</v>
      </c>
    </row>
    <row r="9444" spans="19:26" x14ac:dyDescent="0.2">
      <c r="S9444" s="58">
        <v>5.7302333414395337</v>
      </c>
      <c r="T9444" s="58">
        <v>15.572517072657241</v>
      </c>
      <c r="U9444" s="58">
        <v>5.4745276639422116</v>
      </c>
      <c r="V9444" s="58">
        <v>12.668540688952667</v>
      </c>
      <c r="W9444" s="58">
        <v>0.7599986973109798</v>
      </c>
      <c r="X9444" s="58">
        <v>0.55734670996055247</v>
      </c>
      <c r="Y9444" s="58">
        <v>0.77267204809594436</v>
      </c>
      <c r="Z9444" s="58">
        <v>0.88808671409709661</v>
      </c>
    </row>
    <row r="9445" spans="19:26" x14ac:dyDescent="0.2">
      <c r="S9445" s="58">
        <v>3.2401578916830687</v>
      </c>
      <c r="T9445" s="58">
        <v>4.9225944968911977</v>
      </c>
      <c r="U9445" s="58">
        <v>3.5258289427683311</v>
      </c>
      <c r="V9445" s="58">
        <v>5.0362197542176572</v>
      </c>
      <c r="W9445" s="58">
        <v>0.84097343100075972</v>
      </c>
      <c r="X9445" s="58">
        <v>0.74342853284310773</v>
      </c>
      <c r="Y9445" s="58">
        <v>0.78745042603301685</v>
      </c>
      <c r="Z9445" s="58">
        <v>0.9421958323283588</v>
      </c>
    </row>
    <row r="9446" spans="19:26" x14ac:dyDescent="0.2">
      <c r="S9446" s="58">
        <v>4.5504029684301823</v>
      </c>
      <c r="T9446" s="58">
        <v>8.1752878060821423</v>
      </c>
      <c r="U9446" s="58">
        <v>4.6787023061153592</v>
      </c>
      <c r="V9446" s="58">
        <v>8.4708296829628846</v>
      </c>
      <c r="W9446" s="58">
        <v>0.77448227307937278</v>
      </c>
      <c r="X9446" s="58">
        <v>0.52664586328398544</v>
      </c>
      <c r="Y9446" s="58">
        <v>0.86115415733236811</v>
      </c>
      <c r="Z9446" s="58">
        <v>0.91414100102489626</v>
      </c>
    </row>
    <row r="9447" spans="19:26" x14ac:dyDescent="0.2">
      <c r="S9447" s="58">
        <v>3.7318823883391112</v>
      </c>
      <c r="T9447" s="58">
        <v>5.742964912887194</v>
      </c>
      <c r="U9447" s="58">
        <v>3.6131942075577324</v>
      </c>
      <c r="V9447" s="58">
        <v>5.8424089965352319</v>
      </c>
      <c r="W9447" s="58">
        <v>0.73186386344513643</v>
      </c>
      <c r="X9447" s="58">
        <v>0.63011714091590221</v>
      </c>
      <c r="Y9447" s="58">
        <v>0.8344008188454155</v>
      </c>
      <c r="Z9447" s="58">
        <v>0.95381322982855266</v>
      </c>
    </row>
    <row r="9448" spans="19:26" x14ac:dyDescent="0.2">
      <c r="S9448" s="58">
        <v>5.1711481409256628</v>
      </c>
      <c r="T9448" s="58">
        <v>9.6772074292034471</v>
      </c>
      <c r="U9448" s="58">
        <v>4.7371367715247574</v>
      </c>
      <c r="V9448" s="58">
        <v>9.3871228678874061</v>
      </c>
      <c r="W9448" s="58">
        <v>0.70076844514758774</v>
      </c>
      <c r="X9448" s="58">
        <v>0.70579511391570082</v>
      </c>
      <c r="Y9448" s="58">
        <v>0.85500319601523356</v>
      </c>
      <c r="Z9448" s="58">
        <v>0.93883112906229882</v>
      </c>
    </row>
    <row r="9449" spans="19:26" x14ac:dyDescent="0.2">
      <c r="S9449" s="58">
        <v>6.6270167932633379</v>
      </c>
      <c r="T9449" s="58">
        <v>16.712577839487409</v>
      </c>
      <c r="U9449" s="58">
        <v>6.5067188903613236</v>
      </c>
      <c r="V9449" s="58">
        <v>13.528405563225597</v>
      </c>
      <c r="W9449" s="58">
        <v>0.67699544335795792</v>
      </c>
      <c r="X9449" s="58">
        <v>0.6564175792066661</v>
      </c>
      <c r="Y9449" s="58">
        <v>0.823434756598863</v>
      </c>
      <c r="Z9449" s="58">
        <v>0.90554068774486929</v>
      </c>
    </row>
    <row r="9450" spans="19:26" x14ac:dyDescent="0.2">
      <c r="S9450" s="58">
        <v>3.8205971726322172</v>
      </c>
      <c r="T9450" s="58">
        <v>6.1838856536493143</v>
      </c>
      <c r="U9450" s="58">
        <v>3.850068129857676</v>
      </c>
      <c r="V9450" s="58">
        <v>7.377134683900497</v>
      </c>
      <c r="W9450" s="58">
        <v>0.78803868466686511</v>
      </c>
      <c r="X9450" s="58">
        <v>0.66991314790116507</v>
      </c>
      <c r="Y9450" s="58">
        <v>0.83093029344644498</v>
      </c>
      <c r="Z9450" s="58">
        <v>0.93926496850704888</v>
      </c>
    </row>
    <row r="9451" spans="19:26" x14ac:dyDescent="0.2">
      <c r="S9451" s="58">
        <v>4.3619879750412096</v>
      </c>
      <c r="T9451" s="58">
        <v>7.838168441326447</v>
      </c>
      <c r="U9451" s="58">
        <v>4.0660083788379282</v>
      </c>
      <c r="V9451" s="58">
        <v>7.5222040942415127</v>
      </c>
      <c r="W9451" s="58">
        <v>0.80044880387722306</v>
      </c>
      <c r="X9451" s="58">
        <v>0.7007104937107822</v>
      </c>
      <c r="Y9451" s="58">
        <v>0.84267650501878355</v>
      </c>
      <c r="Z9451" s="58">
        <v>0.92799152233953797</v>
      </c>
    </row>
    <row r="9452" spans="19:26" x14ac:dyDescent="0.2">
      <c r="S9452" s="58">
        <v>5.1898170149599334</v>
      </c>
      <c r="T9452" s="58">
        <v>11.921536126712347</v>
      </c>
      <c r="U9452" s="58">
        <v>5.1253342490161957</v>
      </c>
      <c r="V9452" s="58">
        <v>9.6626404458246515</v>
      </c>
      <c r="W9452" s="58">
        <v>0.77887444951281437</v>
      </c>
      <c r="X9452" s="58">
        <v>0.74062653072926321</v>
      </c>
      <c r="Y9452" s="58">
        <v>0.78852310130182102</v>
      </c>
      <c r="Z9452" s="58">
        <v>0.90493079516219299</v>
      </c>
    </row>
    <row r="9453" spans="19:26" x14ac:dyDescent="0.2">
      <c r="S9453" s="58">
        <v>6.2922497918514901</v>
      </c>
      <c r="T9453" s="58">
        <v>17.620147699244495</v>
      </c>
      <c r="U9453" s="58">
        <v>6.7239443541864707</v>
      </c>
      <c r="V9453" s="58">
        <v>21.192891363875898</v>
      </c>
      <c r="W9453" s="58">
        <v>0.79599307803891062</v>
      </c>
      <c r="X9453" s="58">
        <v>0.62487742418105197</v>
      </c>
      <c r="Y9453" s="58">
        <v>0.85991277812788991</v>
      </c>
      <c r="Z9453" s="58">
        <v>0.89351774329604206</v>
      </c>
    </row>
    <row r="9454" spans="19:26" x14ac:dyDescent="0.2">
      <c r="S9454" s="58">
        <v>4.615460411751366</v>
      </c>
      <c r="T9454" s="58">
        <v>9.8236743979557737</v>
      </c>
      <c r="U9454" s="58">
        <v>4.8410197673412174</v>
      </c>
      <c r="V9454" s="58">
        <v>10.649335130239217</v>
      </c>
      <c r="W9454" s="58">
        <v>0.84365354498978129</v>
      </c>
      <c r="X9454" s="58">
        <v>0.74197825903687553</v>
      </c>
      <c r="Y9454" s="58">
        <v>0.77796493237184894</v>
      </c>
      <c r="Z9454" s="58">
        <v>0.90394980622563592</v>
      </c>
    </row>
    <row r="9455" spans="19:26" x14ac:dyDescent="0.2">
      <c r="S9455" s="58">
        <v>7.2097131540140156</v>
      </c>
      <c r="T9455" s="58">
        <v>31.313599374985202</v>
      </c>
      <c r="U9455" s="58">
        <v>7.3723367711971086</v>
      </c>
      <c r="V9455" s="58">
        <v>25.421798397089969</v>
      </c>
      <c r="W9455" s="58">
        <v>0.78354890958859669</v>
      </c>
      <c r="X9455" s="58">
        <v>0.57610474878240125</v>
      </c>
      <c r="Y9455" s="58">
        <v>0.82220565945319191</v>
      </c>
      <c r="Z9455" s="58">
        <v>0.88038727698240538</v>
      </c>
    </row>
    <row r="9456" spans="19:26" x14ac:dyDescent="0.2">
      <c r="S9456" s="58">
        <v>5.4221567445241821</v>
      </c>
      <c r="T9456" s="58">
        <v>11.379250934651447</v>
      </c>
      <c r="U9456" s="58">
        <v>5.2184122849298342</v>
      </c>
      <c r="V9456" s="58">
        <v>10.770541322314347</v>
      </c>
      <c r="W9456" s="58">
        <v>0.74424260184141977</v>
      </c>
      <c r="X9456" s="58">
        <v>0.61908089153305201</v>
      </c>
      <c r="Y9456" s="58">
        <v>0.8500054588803776</v>
      </c>
      <c r="Z9456" s="58">
        <v>0.91145240090086155</v>
      </c>
    </row>
    <row r="9457" spans="19:26" x14ac:dyDescent="0.2">
      <c r="S9457" s="58">
        <v>4.5725103434915937</v>
      </c>
      <c r="T9457" s="58">
        <v>9.0894166639355607</v>
      </c>
      <c r="U9457" s="58">
        <v>4.9123118911088124</v>
      </c>
      <c r="V9457" s="58">
        <v>10.612568774036607</v>
      </c>
      <c r="W9457" s="58">
        <v>0.827523023451888</v>
      </c>
      <c r="X9457" s="58">
        <v>0.64620215066838815</v>
      </c>
      <c r="Y9457" s="58">
        <v>0.81124167433482908</v>
      </c>
      <c r="Z9457" s="58">
        <v>0.90713675360241885</v>
      </c>
    </row>
    <row r="9458" spans="19:26" x14ac:dyDescent="0.2">
      <c r="S9458" s="58">
        <v>5.7189866234656215</v>
      </c>
      <c r="T9458" s="58">
        <v>15.561183973135977</v>
      </c>
      <c r="U9458" s="58">
        <v>6.6381211915868228</v>
      </c>
      <c r="V9458" s="58">
        <v>20.34004710289036</v>
      </c>
      <c r="W9458" s="58">
        <v>0.83001244999016921</v>
      </c>
      <c r="X9458" s="58">
        <v>0.63485577882173339</v>
      </c>
      <c r="Y9458" s="58">
        <v>0.8188077925234668</v>
      </c>
      <c r="Z9458" s="58">
        <v>0.8913538110712852</v>
      </c>
    </row>
    <row r="9459" spans="19:26" x14ac:dyDescent="0.2">
      <c r="S9459" s="58">
        <v>4.3206359737880859</v>
      </c>
      <c r="T9459" s="58">
        <v>7.519934597355781</v>
      </c>
      <c r="U9459" s="58">
        <v>4.5310383485603225</v>
      </c>
      <c r="V9459" s="58">
        <v>8.181810790165418</v>
      </c>
      <c r="W9459" s="58">
        <v>0.74854163865132739</v>
      </c>
      <c r="X9459" s="58">
        <v>0.69677283462140482</v>
      </c>
      <c r="Y9459" s="58">
        <v>0.82453721515691458</v>
      </c>
      <c r="Z9459" s="58">
        <v>0.93597116345705889</v>
      </c>
    </row>
    <row r="9460" spans="19:26" x14ac:dyDescent="0.2">
      <c r="S9460" s="58">
        <v>4.4898729309593488</v>
      </c>
      <c r="T9460" s="58">
        <v>8.759899696492031</v>
      </c>
      <c r="U9460" s="58">
        <v>4.0250549294794524</v>
      </c>
      <c r="V9460" s="58">
        <v>7.4054517907549009</v>
      </c>
      <c r="W9460" s="58">
        <v>0.83528489838297093</v>
      </c>
      <c r="X9460" s="58">
        <v>0.68698946539786088</v>
      </c>
      <c r="Y9460" s="58">
        <v>0.81521758912427678</v>
      </c>
      <c r="Z9460" s="58">
        <v>0.91148423053266703</v>
      </c>
    </row>
    <row r="9461" spans="19:26" x14ac:dyDescent="0.2">
      <c r="S9461" s="58">
        <v>4.4571679422932737</v>
      </c>
      <c r="T9461" s="58">
        <v>8.2439940784154899</v>
      </c>
      <c r="U9461" s="58">
        <v>4.9532320393643881</v>
      </c>
      <c r="V9461" s="58">
        <v>10.662194721019358</v>
      </c>
      <c r="W9461" s="58">
        <v>0.76100237602281484</v>
      </c>
      <c r="X9461" s="58">
        <v>0.69002560545262892</v>
      </c>
      <c r="Y9461" s="58">
        <v>0.80239460787631656</v>
      </c>
      <c r="Z9461" s="58">
        <v>0.92225148327586948</v>
      </c>
    </row>
    <row r="9462" spans="19:26" x14ac:dyDescent="0.2">
      <c r="S9462" s="58">
        <v>4.2609573443491273</v>
      </c>
      <c r="T9462" s="58">
        <v>7.3111780522399075</v>
      </c>
      <c r="U9462" s="58">
        <v>4.0156092571805404</v>
      </c>
      <c r="V9462" s="58">
        <v>7.7399932963789118</v>
      </c>
      <c r="W9462" s="58">
        <v>0.77957971732213449</v>
      </c>
      <c r="X9462" s="58">
        <v>0.63362125849271878</v>
      </c>
      <c r="Y9462" s="58">
        <v>0.85574374640507389</v>
      </c>
      <c r="Z9462" s="58">
        <v>0.93096267810579691</v>
      </c>
    </row>
    <row r="9463" spans="19:26" x14ac:dyDescent="0.2">
      <c r="S9463" s="58">
        <v>4.0566436947319104</v>
      </c>
      <c r="T9463" s="58">
        <v>7.2051005564534556</v>
      </c>
      <c r="U9463" s="58">
        <v>3.7204694941046337</v>
      </c>
      <c r="V9463" s="58">
        <v>5.2741436169240528</v>
      </c>
      <c r="W9463" s="58">
        <v>0.85074244758090378</v>
      </c>
      <c r="X9463" s="58">
        <v>0.70855472127953689</v>
      </c>
      <c r="Y9463" s="58">
        <v>0.81862051107444056</v>
      </c>
      <c r="Z9463" s="58">
        <v>0.92124727310073884</v>
      </c>
    </row>
    <row r="9464" spans="19:26" x14ac:dyDescent="0.2">
      <c r="S9464" s="58">
        <v>5.6775349141084588</v>
      </c>
      <c r="T9464" s="58">
        <v>13.282860100286454</v>
      </c>
      <c r="U9464" s="58">
        <v>5.6964782779486258</v>
      </c>
      <c r="V9464" s="58">
        <v>14.791710518225933</v>
      </c>
      <c r="W9464" s="58">
        <v>0.7757449362194202</v>
      </c>
      <c r="X9464" s="58">
        <v>0.5706119520532289</v>
      </c>
      <c r="Y9464" s="58">
        <v>0.84776771521107563</v>
      </c>
      <c r="Z9464" s="58">
        <v>0.89846523214042306</v>
      </c>
    </row>
    <row r="9465" spans="19:26" x14ac:dyDescent="0.2">
      <c r="S9465" s="58">
        <v>7.792296973945863</v>
      </c>
      <c r="T9465" s="58">
        <v>44.662460002002994</v>
      </c>
      <c r="U9465" s="58">
        <v>8.6205986472473963</v>
      </c>
      <c r="V9465" s="58">
        <v>46.431207444919792</v>
      </c>
      <c r="W9465" s="58">
        <v>0.80832066142667347</v>
      </c>
      <c r="X9465" s="58">
        <v>0.65166898428469289</v>
      </c>
      <c r="Y9465" s="58">
        <v>0.8501657454624949</v>
      </c>
      <c r="Z9465" s="58">
        <v>0.87863899210401708</v>
      </c>
    </row>
    <row r="9466" spans="19:26" x14ac:dyDescent="0.2">
      <c r="S9466" s="58">
        <v>6.1085882310050845</v>
      </c>
      <c r="T9466" s="58">
        <v>16.208493086634114</v>
      </c>
      <c r="U9466" s="58">
        <v>6.7201438137308687</v>
      </c>
      <c r="V9466" s="58">
        <v>19.574477716945562</v>
      </c>
      <c r="W9466" s="58">
        <v>0.75510674419219637</v>
      </c>
      <c r="X9466" s="58">
        <v>0.79638447425942327</v>
      </c>
      <c r="Y9466" s="58">
        <v>0.82440381991864153</v>
      </c>
      <c r="Z9466" s="58">
        <v>0.90482735642398759</v>
      </c>
    </row>
    <row r="9467" spans="19:26" x14ac:dyDescent="0.2">
      <c r="S9467" s="58">
        <v>4.617279765671273</v>
      </c>
      <c r="T9467" s="58">
        <v>8.5736963404542834</v>
      </c>
      <c r="U9467" s="58">
        <v>5.6061602706073854</v>
      </c>
      <c r="V9467" s="58">
        <v>10.593019036015658</v>
      </c>
      <c r="W9467" s="58">
        <v>0.77917869806519036</v>
      </c>
      <c r="X9467" s="58">
        <v>0.71420563497511036</v>
      </c>
      <c r="Y9467" s="58">
        <v>0.84487241181100359</v>
      </c>
      <c r="Z9467" s="58">
        <v>0.92816899468405345</v>
      </c>
    </row>
    <row r="9468" spans="19:26" x14ac:dyDescent="0.2">
      <c r="S9468" s="58">
        <v>3.8925711382596231</v>
      </c>
      <c r="T9468" s="58">
        <v>6.1290232158630422</v>
      </c>
      <c r="U9468" s="58">
        <v>4.2982933076469054</v>
      </c>
      <c r="V9468" s="58">
        <v>6.2203091817420315</v>
      </c>
      <c r="W9468" s="58">
        <v>0.74561511197422414</v>
      </c>
      <c r="X9468" s="58">
        <v>0.64833870138583893</v>
      </c>
      <c r="Y9468" s="58">
        <v>0.85343133515523539</v>
      </c>
      <c r="Z9468" s="58">
        <v>0.95296054720451417</v>
      </c>
    </row>
    <row r="9469" spans="19:26" x14ac:dyDescent="0.2">
      <c r="S9469" s="58">
        <v>3.5330369476084895</v>
      </c>
      <c r="T9469" s="58">
        <v>5.4231641286002654</v>
      </c>
      <c r="U9469" s="58">
        <v>3.8164050367350097</v>
      </c>
      <c r="V9469" s="58">
        <v>6.2209049791538069</v>
      </c>
      <c r="W9469" s="58">
        <v>0.77524484081272416</v>
      </c>
      <c r="X9469" s="58">
        <v>0.59429047641900468</v>
      </c>
      <c r="Y9469" s="58">
        <v>0.8211674151759536</v>
      </c>
      <c r="Z9469" s="58">
        <v>0.93802079173926578</v>
      </c>
    </row>
    <row r="9470" spans="19:26" x14ac:dyDescent="0.2">
      <c r="S9470" s="58">
        <v>3.5849267197591974</v>
      </c>
      <c r="T9470" s="58">
        <v>5.7380806829866229</v>
      </c>
      <c r="U9470" s="58">
        <v>3.4825753738125536</v>
      </c>
      <c r="V9470" s="58">
        <v>5.1734780012623274</v>
      </c>
      <c r="W9470" s="58">
        <v>0.85223429455640876</v>
      </c>
      <c r="X9470" s="58">
        <v>0.72575606292063111</v>
      </c>
      <c r="Y9470" s="58">
        <v>0.82469921970331572</v>
      </c>
      <c r="Z9470" s="58">
        <v>0.93780986958666213</v>
      </c>
    </row>
    <row r="9471" spans="19:26" x14ac:dyDescent="0.2">
      <c r="S9471" s="58">
        <v>4.2982210454244631</v>
      </c>
      <c r="T9471" s="58">
        <v>7.5722633401411992</v>
      </c>
      <c r="U9471" s="58">
        <v>4.387103151578903</v>
      </c>
      <c r="V9471" s="58">
        <v>9.1343905485842356</v>
      </c>
      <c r="W9471" s="58">
        <v>0.82672575873194576</v>
      </c>
      <c r="X9471" s="58">
        <v>0.58295925355181455</v>
      </c>
      <c r="Y9471" s="58">
        <v>0.87238928732817511</v>
      </c>
      <c r="Z9471" s="58">
        <v>0.91879793782698493</v>
      </c>
    </row>
    <row r="9472" spans="19:26" x14ac:dyDescent="0.2">
      <c r="S9472" s="58">
        <v>4.0236725386839005</v>
      </c>
      <c r="T9472" s="58">
        <v>7.0059672488119826</v>
      </c>
      <c r="U9472" s="58">
        <v>4.3505447182634729</v>
      </c>
      <c r="V9472" s="58">
        <v>6.5823059115724218</v>
      </c>
      <c r="W9472" s="58">
        <v>0.78633419787006276</v>
      </c>
      <c r="X9472" s="58">
        <v>0.68049950576758278</v>
      </c>
      <c r="Y9472" s="58">
        <v>0.78966387430358909</v>
      </c>
      <c r="Z9472" s="58">
        <v>0.92308599745216158</v>
      </c>
    </row>
    <row r="9473" spans="19:26" x14ac:dyDescent="0.2">
      <c r="S9473" s="58">
        <v>4.0496429492600461</v>
      </c>
      <c r="T9473" s="58">
        <v>6.9388391359119934</v>
      </c>
      <c r="U9473" s="58">
        <v>4.0705007618450058</v>
      </c>
      <c r="V9473" s="58">
        <v>6.6994016370542591</v>
      </c>
      <c r="W9473" s="58">
        <v>0.79273424230897227</v>
      </c>
      <c r="X9473" s="58">
        <v>0.76638994708663621</v>
      </c>
      <c r="Y9473" s="58">
        <v>0.81839910969625129</v>
      </c>
      <c r="Z9473" s="58">
        <v>0.93852373574405679</v>
      </c>
    </row>
    <row r="9474" spans="19:26" x14ac:dyDescent="0.2">
      <c r="S9474" s="58">
        <v>4.3055215692017068</v>
      </c>
      <c r="T9474" s="58">
        <v>7.8612946330306182</v>
      </c>
      <c r="U9474" s="58">
        <v>4.5647874754652076</v>
      </c>
      <c r="V9474" s="58">
        <v>9.2410610602341183</v>
      </c>
      <c r="W9474" s="58">
        <v>0.78434765823420949</v>
      </c>
      <c r="X9474" s="58">
        <v>0.73140555678109354</v>
      </c>
      <c r="Y9474" s="58">
        <v>0.80180300957391393</v>
      </c>
      <c r="Z9474" s="58">
        <v>0.92470948548837284</v>
      </c>
    </row>
    <row r="9475" spans="19:26" x14ac:dyDescent="0.2">
      <c r="S9475" s="58">
        <v>3.2305258816171074</v>
      </c>
      <c r="T9475" s="58">
        <v>4.8643468518773165</v>
      </c>
      <c r="U9475" s="58">
        <v>3.5757747086725886</v>
      </c>
      <c r="V9475" s="58">
        <v>5.8236174473309799</v>
      </c>
      <c r="W9475" s="58">
        <v>0.80787290923221267</v>
      </c>
      <c r="X9475" s="58">
        <v>0.74229678367719287</v>
      </c>
      <c r="Y9475" s="58">
        <v>0.77986647067527581</v>
      </c>
      <c r="Z9475" s="58">
        <v>0.94703475774291734</v>
      </c>
    </row>
    <row r="9476" spans="19:26" x14ac:dyDescent="0.2">
      <c r="S9476" s="58">
        <v>3.0597048090865178</v>
      </c>
      <c r="T9476" s="58">
        <v>4.4612034260598481</v>
      </c>
      <c r="U9476" s="58">
        <v>3.5460834633437339</v>
      </c>
      <c r="V9476" s="58">
        <v>4.1752712731305159</v>
      </c>
      <c r="W9476" s="58">
        <v>0.82796145221763939</v>
      </c>
      <c r="X9476" s="58">
        <v>0.5646286859768509</v>
      </c>
      <c r="Y9476" s="58">
        <v>0.78990072400921252</v>
      </c>
      <c r="Z9476" s="58">
        <v>0.92878995860792257</v>
      </c>
    </row>
    <row r="9477" spans="19:26" x14ac:dyDescent="0.2">
      <c r="S9477" s="58">
        <v>4.8869828035690572</v>
      </c>
      <c r="T9477" s="58">
        <v>10.006798544080972</v>
      </c>
      <c r="U9477" s="58">
        <v>4.7949371047462765</v>
      </c>
      <c r="V9477" s="58">
        <v>11.833207223314592</v>
      </c>
      <c r="W9477" s="58">
        <v>0.8435749764358047</v>
      </c>
      <c r="X9477" s="58">
        <v>0.68480734312967806</v>
      </c>
      <c r="Y9477" s="58">
        <v>0.86191421274793723</v>
      </c>
      <c r="Z9477" s="58">
        <v>0.91178376727759458</v>
      </c>
    </row>
    <row r="9478" spans="19:26" x14ac:dyDescent="0.2">
      <c r="S9478" s="58">
        <v>5.274556833844585</v>
      </c>
      <c r="T9478" s="58">
        <v>12.22485810546601</v>
      </c>
      <c r="U9478" s="58">
        <v>5.9409181483354345</v>
      </c>
      <c r="V9478" s="58">
        <v>14.69109968889269</v>
      </c>
      <c r="W9478" s="58">
        <v>0.79728089481485465</v>
      </c>
      <c r="X9478" s="58">
        <v>0.7012924282043399</v>
      </c>
      <c r="Y9478" s="58">
        <v>0.80960169987775554</v>
      </c>
      <c r="Z9478" s="58">
        <v>0.90288113404782988</v>
      </c>
    </row>
    <row r="9479" spans="19:26" x14ac:dyDescent="0.2">
      <c r="S9479" s="58">
        <v>5.8808566254930881</v>
      </c>
      <c r="T9479" s="58">
        <v>12.805674637579109</v>
      </c>
      <c r="U9479" s="58">
        <v>5.5862913049140159</v>
      </c>
      <c r="V9479" s="58">
        <v>10.199568155472875</v>
      </c>
      <c r="W9479" s="58">
        <v>0.73398482176765134</v>
      </c>
      <c r="X9479" s="58">
        <v>0.64963490842561056</v>
      </c>
      <c r="Y9479" s="58">
        <v>0.87985967717195823</v>
      </c>
      <c r="Z9479" s="58">
        <v>0.91469521433173528</v>
      </c>
    </row>
    <row r="9480" spans="19:26" x14ac:dyDescent="0.2">
      <c r="S9480" s="58">
        <v>5.0098474257543861</v>
      </c>
      <c r="T9480" s="58">
        <v>9.6683213569512478</v>
      </c>
      <c r="U9480" s="58">
        <v>4.8879361113083677</v>
      </c>
      <c r="V9480" s="58">
        <v>11.01729953729512</v>
      </c>
      <c r="W9480" s="58">
        <v>0.76831469828211063</v>
      </c>
      <c r="X9480" s="58">
        <v>0.59799850530140675</v>
      </c>
      <c r="Y9480" s="58">
        <v>0.87301012702556857</v>
      </c>
      <c r="Z9480" s="58">
        <v>0.91667891340030472</v>
      </c>
    </row>
    <row r="9481" spans="19:26" x14ac:dyDescent="0.2">
      <c r="S9481" s="58">
        <v>5.4155085729178944</v>
      </c>
      <c r="T9481" s="58">
        <v>11.629945569925521</v>
      </c>
      <c r="U9481" s="58">
        <v>4.6413596393988987</v>
      </c>
      <c r="V9481" s="58">
        <v>8.8190704870038239</v>
      </c>
      <c r="W9481" s="58">
        <v>0.73231543299249746</v>
      </c>
      <c r="X9481" s="58">
        <v>0.62308888099497739</v>
      </c>
      <c r="Y9481" s="58">
        <v>0.82244474471938112</v>
      </c>
      <c r="Z9481" s="58">
        <v>0.90855238034481334</v>
      </c>
    </row>
    <row r="9482" spans="19:26" x14ac:dyDescent="0.2">
      <c r="S9482" s="58">
        <v>4.8601109081400882</v>
      </c>
      <c r="T9482" s="58">
        <v>9.7974520227254853</v>
      </c>
      <c r="U9482" s="58">
        <v>4.6605539996539624</v>
      </c>
      <c r="V9482" s="58">
        <v>10.849925242334209</v>
      </c>
      <c r="W9482" s="58">
        <v>0.83867368447469293</v>
      </c>
      <c r="X9482" s="58">
        <v>0.73373752166815875</v>
      </c>
      <c r="Y9482" s="58">
        <v>0.86634698052584791</v>
      </c>
      <c r="Z9482" s="58">
        <v>0.91782135177055724</v>
      </c>
    </row>
    <row r="9483" spans="19:26" x14ac:dyDescent="0.2">
      <c r="S9483" s="58">
        <v>4.807480977966371</v>
      </c>
      <c r="T9483" s="58">
        <v>10.560265878254102</v>
      </c>
      <c r="U9483" s="58">
        <v>4.6141397137422091</v>
      </c>
      <c r="V9483" s="58">
        <v>10.171709478732854</v>
      </c>
      <c r="W9483" s="58">
        <v>0.84577093091318878</v>
      </c>
      <c r="X9483" s="58">
        <v>0.74247212347046099</v>
      </c>
      <c r="Y9483" s="58">
        <v>0.794508887111124</v>
      </c>
      <c r="Z9483" s="58">
        <v>0.903769421754546</v>
      </c>
    </row>
    <row r="9484" spans="19:26" x14ac:dyDescent="0.2">
      <c r="S9484" s="58">
        <v>3.8983997422675349</v>
      </c>
      <c r="T9484" s="58">
        <v>6.0982407595207597</v>
      </c>
      <c r="U9484" s="58">
        <v>4.0635150253826948</v>
      </c>
      <c r="V9484" s="58">
        <v>5.7743498626756251</v>
      </c>
      <c r="W9484" s="58">
        <v>0.72127394205285844</v>
      </c>
      <c r="X9484" s="58">
        <v>0.61030345195107327</v>
      </c>
      <c r="Y9484" s="58">
        <v>0.84027718122836803</v>
      </c>
      <c r="Z9484" s="58">
        <v>0.95032427608512837</v>
      </c>
    </row>
    <row r="9485" spans="19:26" x14ac:dyDescent="0.2">
      <c r="S9485" s="58">
        <v>4.5264853082224219</v>
      </c>
      <c r="T9485" s="58">
        <v>8.2903284071160339</v>
      </c>
      <c r="U9485" s="58">
        <v>3.9060816007933838</v>
      </c>
      <c r="V9485" s="58">
        <v>8.4240583554981221</v>
      </c>
      <c r="W9485" s="58">
        <v>0.78498982582152554</v>
      </c>
      <c r="X9485" s="58">
        <v>0.67094700945944197</v>
      </c>
      <c r="Y9485" s="58">
        <v>0.84515011607704238</v>
      </c>
      <c r="Z9485" s="58">
        <v>0.92474884087515929</v>
      </c>
    </row>
    <row r="9486" spans="19:26" x14ac:dyDescent="0.2">
      <c r="S9486" s="58">
        <v>4.2228899389913597</v>
      </c>
      <c r="T9486" s="58">
        <v>7.301135590549948</v>
      </c>
      <c r="U9486" s="58">
        <v>4.6902821464038578</v>
      </c>
      <c r="V9486" s="58">
        <v>6.8236343880594728</v>
      </c>
      <c r="W9486" s="58">
        <v>0.73224441915255389</v>
      </c>
      <c r="X9486" s="58">
        <v>0.63279971161536652</v>
      </c>
      <c r="Y9486" s="58">
        <v>0.79778818618876668</v>
      </c>
      <c r="Z9486" s="58">
        <v>0.92725611570803645</v>
      </c>
    </row>
    <row r="9487" spans="19:26" x14ac:dyDescent="0.2">
      <c r="S9487" s="58">
        <v>4.111429883541442</v>
      </c>
      <c r="T9487" s="58">
        <v>6.9104114043201887</v>
      </c>
      <c r="U9487" s="58">
        <v>4.552834351992197</v>
      </c>
      <c r="V9487" s="58">
        <v>8.1568315989702871</v>
      </c>
      <c r="W9487" s="58">
        <v>0.76085137278705162</v>
      </c>
      <c r="X9487" s="58">
        <v>0.62909009720859443</v>
      </c>
      <c r="Y9487" s="58">
        <v>0.83025481975314674</v>
      </c>
      <c r="Z9487" s="58">
        <v>0.93198062564742168</v>
      </c>
    </row>
    <row r="9488" spans="19:26" x14ac:dyDescent="0.2">
      <c r="S9488" s="58">
        <v>5.2568223212481131</v>
      </c>
      <c r="T9488" s="58">
        <v>12.200437787184836</v>
      </c>
      <c r="U9488" s="58">
        <v>5.2823850560645598</v>
      </c>
      <c r="V9488" s="58">
        <v>11.893336681246973</v>
      </c>
      <c r="W9488" s="58">
        <v>0.81695313119845336</v>
      </c>
      <c r="X9488" s="58">
        <v>0.66689159670366682</v>
      </c>
      <c r="Y9488" s="58">
        <v>0.82006877253372568</v>
      </c>
      <c r="Z9488" s="58">
        <v>0.90046914730760119</v>
      </c>
    </row>
    <row r="9489" spans="19:26" x14ac:dyDescent="0.2">
      <c r="S9489" s="58">
        <v>4.7471988126663245</v>
      </c>
      <c r="T9489" s="58">
        <v>10.125244920871712</v>
      </c>
      <c r="U9489" s="58">
        <v>4.3661533655117584</v>
      </c>
      <c r="V9489" s="58">
        <v>10.303853255912152</v>
      </c>
      <c r="W9489" s="58">
        <v>0.85300451575188885</v>
      </c>
      <c r="X9489" s="58">
        <v>0.6395176268784114</v>
      </c>
      <c r="Y9489" s="58">
        <v>0.80780921349230617</v>
      </c>
      <c r="Z9489" s="58">
        <v>0.90028698037318189</v>
      </c>
    </row>
    <row r="9490" spans="19:26" x14ac:dyDescent="0.2">
      <c r="S9490" s="58">
        <v>5.5405349570725555</v>
      </c>
      <c r="T9490" s="58">
        <v>13.023152963567043</v>
      </c>
      <c r="U9490" s="58">
        <v>6.8196838171054699</v>
      </c>
      <c r="V9490" s="58">
        <v>14.176112561032808</v>
      </c>
      <c r="W9490" s="58">
        <v>0.78203377989420697</v>
      </c>
      <c r="X9490" s="58">
        <v>0.68664774668672934</v>
      </c>
      <c r="Y9490" s="58">
        <v>0.83032665371733394</v>
      </c>
      <c r="Z9490" s="58">
        <v>0.90402087256454033</v>
      </c>
    </row>
    <row r="9491" spans="19:26" x14ac:dyDescent="0.2">
      <c r="S9491" s="58">
        <v>4.2917499650564848</v>
      </c>
      <c r="T9491" s="58">
        <v>7.518192857657211</v>
      </c>
      <c r="U9491" s="58">
        <v>4.227954133995965</v>
      </c>
      <c r="V9491" s="58">
        <v>6.6209653760449827</v>
      </c>
      <c r="W9491" s="58">
        <v>0.75535125362964173</v>
      </c>
      <c r="X9491" s="58">
        <v>0.63901272627527694</v>
      </c>
      <c r="Y9491" s="58">
        <v>0.81761778548798869</v>
      </c>
      <c r="Z9491" s="58">
        <v>0.92634408350363695</v>
      </c>
    </row>
    <row r="9492" spans="19:26" x14ac:dyDescent="0.2">
      <c r="S9492" s="58">
        <v>4.1445090176202042</v>
      </c>
      <c r="T9492" s="58">
        <v>7.3129706130549277</v>
      </c>
      <c r="U9492" s="58">
        <v>5.1922085293823041</v>
      </c>
      <c r="V9492" s="58">
        <v>6.9890567670337651</v>
      </c>
      <c r="W9492" s="58">
        <v>0.84213476558492761</v>
      </c>
      <c r="X9492" s="58">
        <v>0.68022468187882801</v>
      </c>
      <c r="Y9492" s="58">
        <v>0.84330462396053163</v>
      </c>
      <c r="Z9492" s="58">
        <v>0.92368923887587229</v>
      </c>
    </row>
    <row r="9493" spans="19:26" x14ac:dyDescent="0.2">
      <c r="S9493" s="58">
        <v>5.6393695953654737</v>
      </c>
      <c r="T9493" s="58">
        <v>11.074156829042009</v>
      </c>
      <c r="U9493" s="58">
        <v>5.7642252733870682</v>
      </c>
      <c r="V9493" s="58">
        <v>11.73545605074152</v>
      </c>
      <c r="W9493" s="58">
        <v>0.6915846578217768</v>
      </c>
      <c r="X9493" s="58">
        <v>0.6705467017956358</v>
      </c>
      <c r="Y9493" s="58">
        <v>0.87112637048673136</v>
      </c>
      <c r="Z9493" s="58">
        <v>0.93162526443756044</v>
      </c>
    </row>
    <row r="9494" spans="19:26" x14ac:dyDescent="0.2">
      <c r="S9494" s="58">
        <v>4.5085480210123547</v>
      </c>
      <c r="T9494" s="58">
        <v>8.0725171872601251</v>
      </c>
      <c r="U9494" s="58">
        <v>5.3126914550814064</v>
      </c>
      <c r="V9494" s="58">
        <v>10.483582545643666</v>
      </c>
      <c r="W9494" s="58">
        <v>0.71259995632588857</v>
      </c>
      <c r="X9494" s="58">
        <v>0.72730756154862908</v>
      </c>
      <c r="Y9494" s="58">
        <v>0.79957652186929917</v>
      </c>
      <c r="Z9494" s="58">
        <v>0.93667256972997659</v>
      </c>
    </row>
    <row r="9495" spans="19:26" x14ac:dyDescent="0.2">
      <c r="S9495" s="58">
        <v>4.0896209757731983</v>
      </c>
      <c r="T9495" s="58">
        <v>6.8270480664356912</v>
      </c>
      <c r="U9495" s="58">
        <v>4.6965191805087194</v>
      </c>
      <c r="V9495" s="58">
        <v>6.6266755624955103</v>
      </c>
      <c r="W9495" s="58">
        <v>0.79477983572329758</v>
      </c>
      <c r="X9495" s="58">
        <v>0.77091265138238063</v>
      </c>
      <c r="Y9495" s="58">
        <v>0.86365897598216423</v>
      </c>
      <c r="Z9495" s="58">
        <v>0.95187575071915387</v>
      </c>
    </row>
    <row r="9496" spans="19:26" x14ac:dyDescent="0.2">
      <c r="S9496" s="58">
        <v>4.5218778277871268</v>
      </c>
      <c r="T9496" s="58">
        <v>8.1294759261875615</v>
      </c>
      <c r="U9496" s="58">
        <v>4.7745792220870609</v>
      </c>
      <c r="V9496" s="58">
        <v>9.1550148052987357</v>
      </c>
      <c r="W9496" s="58">
        <v>0.74423799967770488</v>
      </c>
      <c r="X9496" s="58">
        <v>0.64357949484106047</v>
      </c>
      <c r="Y9496" s="58">
        <v>0.82698882326073075</v>
      </c>
      <c r="Z9496" s="58">
        <v>0.92647591694009157</v>
      </c>
    </row>
    <row r="9497" spans="19:26" x14ac:dyDescent="0.2">
      <c r="S9497" s="58">
        <v>5.2854640242852717</v>
      </c>
      <c r="T9497" s="58">
        <v>11.678250361179812</v>
      </c>
      <c r="U9497" s="58">
        <v>5.6263515327722038</v>
      </c>
      <c r="V9497" s="58">
        <v>14.906572886504339</v>
      </c>
      <c r="W9497" s="58">
        <v>0.77319988557492569</v>
      </c>
      <c r="X9497" s="58">
        <v>0.62803528776166728</v>
      </c>
      <c r="Y9497" s="58">
        <v>0.82127953498093353</v>
      </c>
      <c r="Z9497" s="58">
        <v>0.90369826949720744</v>
      </c>
    </row>
    <row r="9498" spans="19:26" x14ac:dyDescent="0.2">
      <c r="S9498" s="58">
        <v>3.1533321901520712</v>
      </c>
      <c r="T9498" s="58">
        <v>4.6874386573057656</v>
      </c>
      <c r="U9498" s="58">
        <v>3.1615376637906847</v>
      </c>
      <c r="V9498" s="58">
        <v>4.5359545060482631</v>
      </c>
      <c r="W9498" s="58">
        <v>0.82406382997266869</v>
      </c>
      <c r="X9498" s="58">
        <v>0.72106745731587951</v>
      </c>
      <c r="Y9498" s="58">
        <v>0.78546394160022137</v>
      </c>
      <c r="Z9498" s="58">
        <v>0.94569603024183768</v>
      </c>
    </row>
    <row r="9499" spans="19:26" x14ac:dyDescent="0.2">
      <c r="S9499" s="58">
        <v>8.6041732133535689</v>
      </c>
      <c r="T9499" s="58">
        <v>61.702141737902458</v>
      </c>
      <c r="U9499" s="58">
        <v>8.9217560988103415</v>
      </c>
      <c r="V9499" s="58">
        <v>43.896368407321376</v>
      </c>
      <c r="W9499" s="58">
        <v>0.73935066229426938</v>
      </c>
      <c r="X9499" s="58">
        <v>0.8028884719301731</v>
      </c>
      <c r="Y9499" s="58">
        <v>0.83195764826687812</v>
      </c>
      <c r="Z9499" s="58">
        <v>0.87941258400599898</v>
      </c>
    </row>
    <row r="9500" spans="19:26" x14ac:dyDescent="0.2">
      <c r="S9500" s="58">
        <v>2.990069094472303</v>
      </c>
      <c r="T9500" s="58">
        <v>4.2682413501287471</v>
      </c>
      <c r="U9500" s="58">
        <v>3.0060168195183823</v>
      </c>
      <c r="V9500" s="58">
        <v>3.5303884737493103</v>
      </c>
      <c r="W9500" s="58">
        <v>0.86208395123536619</v>
      </c>
      <c r="X9500" s="58">
        <v>0.59232118116399601</v>
      </c>
      <c r="Y9500" s="58">
        <v>0.83023250208314914</v>
      </c>
      <c r="Z9500" s="58">
        <v>0.94049446586075214</v>
      </c>
    </row>
    <row r="9501" spans="19:26" x14ac:dyDescent="0.2">
      <c r="S9501" s="58">
        <v>4.9357900691523451</v>
      </c>
      <c r="T9501" s="58">
        <v>10.534224896899858</v>
      </c>
      <c r="U9501" s="58">
        <v>5.0575678829779624</v>
      </c>
      <c r="V9501" s="58">
        <v>11.472585033591235</v>
      </c>
      <c r="W9501" s="58">
        <v>0.81115941094309607</v>
      </c>
      <c r="X9501" s="58">
        <v>0.71878079126301542</v>
      </c>
      <c r="Y9501" s="58">
        <v>0.81503243826700389</v>
      </c>
      <c r="Z9501" s="58">
        <v>0.90879067230914334</v>
      </c>
    </row>
    <row r="9502" spans="19:26" x14ac:dyDescent="0.2">
      <c r="S9502" s="58">
        <v>4.519817557587233</v>
      </c>
      <c r="T9502" s="58">
        <v>8.1206303972601308</v>
      </c>
      <c r="U9502" s="58">
        <v>3.9971255868468729</v>
      </c>
      <c r="V9502" s="58">
        <v>6.7122875285129524</v>
      </c>
      <c r="W9502" s="58">
        <v>0.75186373545784568</v>
      </c>
      <c r="X9502" s="58">
        <v>0.64265893907144001</v>
      </c>
      <c r="Y9502" s="58">
        <v>0.83415403456934656</v>
      </c>
      <c r="Z9502" s="58">
        <v>0.92648389983072887</v>
      </c>
    </row>
    <row r="9503" spans="19:26" x14ac:dyDescent="0.2">
      <c r="S9503" s="58">
        <v>5.9225866386300821</v>
      </c>
      <c r="T9503" s="58">
        <v>16.012954643323294</v>
      </c>
      <c r="U9503" s="58">
        <v>6.4528779837350365</v>
      </c>
      <c r="V9503" s="58">
        <v>17.254456721020272</v>
      </c>
      <c r="W9503" s="58">
        <v>0.77873534226189434</v>
      </c>
      <c r="X9503" s="58">
        <v>0.74315394539809021</v>
      </c>
      <c r="Y9503" s="58">
        <v>0.81247214815435576</v>
      </c>
      <c r="Z9503" s="58">
        <v>0.89865829145382614</v>
      </c>
    </row>
    <row r="9504" spans="19:26" x14ac:dyDescent="0.2">
      <c r="S9504" s="58">
        <v>3.9140012478751944</v>
      </c>
      <c r="T9504" s="58">
        <v>6.4848241321118829</v>
      </c>
      <c r="U9504" s="58">
        <v>4.1802708914128281</v>
      </c>
      <c r="V9504" s="58">
        <v>6.3313612707631242</v>
      </c>
      <c r="W9504" s="58">
        <v>0.77096723259734445</v>
      </c>
      <c r="X9504" s="58">
        <v>0.67725473100047617</v>
      </c>
      <c r="Y9504" s="58">
        <v>0.80988982398334541</v>
      </c>
      <c r="Z9504" s="58">
        <v>0.93503213845587951</v>
      </c>
    </row>
    <row r="9505" spans="19:26" x14ac:dyDescent="0.2">
      <c r="S9505" s="58">
        <v>5.0233739398517629</v>
      </c>
      <c r="T9505" s="58">
        <v>9.8316072017375831</v>
      </c>
      <c r="U9505" s="58">
        <v>4.4378261148939906</v>
      </c>
      <c r="V9505" s="58">
        <v>8.1160369719878975</v>
      </c>
      <c r="W9505" s="58">
        <v>0.74060464311946961</v>
      </c>
      <c r="X9505" s="58">
        <v>0.57887332635884714</v>
      </c>
      <c r="Y9505" s="58">
        <v>0.83647350667181242</v>
      </c>
      <c r="Z9505" s="58">
        <v>0.91254515890373955</v>
      </c>
    </row>
    <row r="9506" spans="19:26" x14ac:dyDescent="0.2">
      <c r="S9506" s="58">
        <v>5.2594895104327417</v>
      </c>
      <c r="T9506" s="58">
        <v>10.542199845114736</v>
      </c>
      <c r="U9506" s="58">
        <v>4.6062477187624333</v>
      </c>
      <c r="V9506" s="58">
        <v>12.272683281014654</v>
      </c>
      <c r="W9506" s="58">
        <v>0.72067978018035062</v>
      </c>
      <c r="X9506" s="58">
        <v>0.77988871720338837</v>
      </c>
      <c r="Y9506" s="58">
        <v>0.83517146487870353</v>
      </c>
      <c r="Z9506" s="58">
        <v>0.931714872093661</v>
      </c>
    </row>
    <row r="9507" spans="19:26" x14ac:dyDescent="0.2">
      <c r="S9507" s="58">
        <v>7.3108037255679577</v>
      </c>
      <c r="T9507" s="58">
        <v>28.068550462835788</v>
      </c>
      <c r="U9507" s="58">
        <v>6.6966767966321257</v>
      </c>
      <c r="V9507" s="58">
        <v>35.616080168464002</v>
      </c>
      <c r="W9507" s="58">
        <v>0.75015852200426458</v>
      </c>
      <c r="X9507" s="58">
        <v>0.81046013294067243</v>
      </c>
      <c r="Y9507" s="58">
        <v>0.83140410768300621</v>
      </c>
      <c r="Z9507" s="58">
        <v>0.89109164744654301</v>
      </c>
    </row>
    <row r="9508" spans="19:26" x14ac:dyDescent="0.2">
      <c r="S9508" s="58">
        <v>4.2882882785106382</v>
      </c>
      <c r="T9508" s="58">
        <v>7.6015568464719685</v>
      </c>
      <c r="U9508" s="58">
        <v>4.0588925602070285</v>
      </c>
      <c r="V9508" s="58">
        <v>7.8204350735631882</v>
      </c>
      <c r="W9508" s="58">
        <v>0.78508542902548939</v>
      </c>
      <c r="X9508" s="58">
        <v>0.6987648712596779</v>
      </c>
      <c r="Y9508" s="58">
        <v>0.828751091504357</v>
      </c>
      <c r="Z9508" s="58">
        <v>0.92928694277161716</v>
      </c>
    </row>
    <row r="9509" spans="19:26" x14ac:dyDescent="0.2">
      <c r="S9509" s="58">
        <v>3.4141692895445934</v>
      </c>
      <c r="T9509" s="58">
        <v>5.2405056468742552</v>
      </c>
      <c r="U9509" s="58">
        <v>3.3914255724252302</v>
      </c>
      <c r="V9509" s="58">
        <v>5.7715813855404221</v>
      </c>
      <c r="W9509" s="58">
        <v>0.81881414207131709</v>
      </c>
      <c r="X9509" s="58">
        <v>0.54399286810749459</v>
      </c>
      <c r="Y9509" s="58">
        <v>0.81603134350986173</v>
      </c>
      <c r="Z9509" s="58">
        <v>0.9242023683008761</v>
      </c>
    </row>
    <row r="9510" spans="19:26" x14ac:dyDescent="0.2">
      <c r="S9510" s="58">
        <v>5.6198742965592219</v>
      </c>
      <c r="T9510" s="58">
        <v>11.950984997132011</v>
      </c>
      <c r="U9510" s="58">
        <v>5.7375439204116985</v>
      </c>
      <c r="V9510" s="58">
        <v>9.920075466206125</v>
      </c>
      <c r="W9510" s="58">
        <v>0.73683111276884805</v>
      </c>
      <c r="X9510" s="58">
        <v>0.58484530696905446</v>
      </c>
      <c r="Y9510" s="58">
        <v>0.86227680878506441</v>
      </c>
      <c r="Z9510" s="58">
        <v>0.90915420697168903</v>
      </c>
    </row>
    <row r="9511" spans="19:26" x14ac:dyDescent="0.2">
      <c r="S9511" s="58">
        <v>4.2073639924082276</v>
      </c>
      <c r="T9511" s="58">
        <v>6.8381863446210049</v>
      </c>
      <c r="U9511" s="58">
        <v>4.157599415921517</v>
      </c>
      <c r="V9511" s="58">
        <v>7.5801828968748666</v>
      </c>
      <c r="W9511" s="58">
        <v>0.70979356730113996</v>
      </c>
      <c r="X9511" s="58">
        <v>0.64133894708111661</v>
      </c>
      <c r="Y9511" s="58">
        <v>0.8440250494624908</v>
      </c>
      <c r="Z9511" s="58">
        <v>0.95062399161146038</v>
      </c>
    </row>
    <row r="9512" spans="19:26" x14ac:dyDescent="0.2">
      <c r="S9512" s="58">
        <v>5.8873307487741968</v>
      </c>
      <c r="T9512" s="58">
        <v>13.003770627827265</v>
      </c>
      <c r="U9512" s="58">
        <v>6.8256128720696614</v>
      </c>
      <c r="V9512" s="58">
        <v>15.93059021157651</v>
      </c>
      <c r="W9512" s="58">
        <v>0.69810255323743986</v>
      </c>
      <c r="X9512" s="58">
        <v>0.74337297443831984</v>
      </c>
      <c r="Y9512" s="58">
        <v>0.83209901389503227</v>
      </c>
      <c r="Z9512" s="58">
        <v>0.92071830258450116</v>
      </c>
    </row>
    <row r="9513" spans="19:26" x14ac:dyDescent="0.2">
      <c r="S9513" s="58">
        <v>3.6444777593989865</v>
      </c>
      <c r="T9513" s="58">
        <v>5.7946573752550297</v>
      </c>
      <c r="U9513" s="58">
        <v>3.6480108534424298</v>
      </c>
      <c r="V9513" s="58">
        <v>5.7901669580366617</v>
      </c>
      <c r="W9513" s="58">
        <v>0.76763681328558808</v>
      </c>
      <c r="X9513" s="58">
        <v>0.71132770717238414</v>
      </c>
      <c r="Y9513" s="58">
        <v>0.79317719734315428</v>
      </c>
      <c r="Z9513" s="58">
        <v>0.9430928345095555</v>
      </c>
    </row>
    <row r="9514" spans="19:26" x14ac:dyDescent="0.2">
      <c r="S9514" s="58">
        <v>4.6932866720188962</v>
      </c>
      <c r="T9514" s="58">
        <v>9.6179194163087693</v>
      </c>
      <c r="U9514" s="58">
        <v>4.7981959258551541</v>
      </c>
      <c r="V9514" s="58">
        <v>10.866937244174592</v>
      </c>
      <c r="W9514" s="58">
        <v>0.83482643286845737</v>
      </c>
      <c r="X9514" s="58">
        <v>0.60820735809041682</v>
      </c>
      <c r="Y9514" s="58">
        <v>0.81579475701313364</v>
      </c>
      <c r="Z9514" s="58">
        <v>0.90236203695534245</v>
      </c>
    </row>
    <row r="9515" spans="19:26" x14ac:dyDescent="0.2">
      <c r="S9515" s="58">
        <v>5.2153053999973356</v>
      </c>
      <c r="T9515" s="58">
        <v>11.613133348334427</v>
      </c>
      <c r="U9515" s="58">
        <v>4.9325064903842772</v>
      </c>
      <c r="V9515" s="58">
        <v>13.091386567476697</v>
      </c>
      <c r="W9515" s="58">
        <v>0.82517587084587773</v>
      </c>
      <c r="X9515" s="58">
        <v>0.7569602676013949</v>
      </c>
      <c r="Y9515" s="58">
        <v>0.84554933683968059</v>
      </c>
      <c r="Z9515" s="58">
        <v>0.91035975682349435</v>
      </c>
    </row>
    <row r="9516" spans="19:26" x14ac:dyDescent="0.2">
      <c r="S9516" s="58">
        <v>4.4561615920354329</v>
      </c>
      <c r="T9516" s="58">
        <v>7.7070037320713523</v>
      </c>
      <c r="U9516" s="58">
        <v>4.3932949449316485</v>
      </c>
      <c r="V9516" s="58">
        <v>7.3259518212825752</v>
      </c>
      <c r="W9516" s="58">
        <v>0.68355758901826857</v>
      </c>
      <c r="X9516" s="58">
        <v>0.70707745161627567</v>
      </c>
      <c r="Y9516" s="58">
        <v>0.79440558407910733</v>
      </c>
      <c r="Z9516" s="58">
        <v>0.9441697301226778</v>
      </c>
    </row>
    <row r="9517" spans="19:26" x14ac:dyDescent="0.2">
      <c r="S9517" s="58">
        <v>3.0827233008604487</v>
      </c>
      <c r="T9517" s="58">
        <v>4.3970674237905349</v>
      </c>
      <c r="U9517" s="58">
        <v>3.5246983619131065</v>
      </c>
      <c r="V9517" s="58">
        <v>4.4343286920229046</v>
      </c>
      <c r="W9517" s="58">
        <v>0.79202334430646593</v>
      </c>
      <c r="X9517" s="58">
        <v>0.61383601599988136</v>
      </c>
      <c r="Y9517" s="58">
        <v>0.82289649226397565</v>
      </c>
      <c r="Z9517" s="58">
        <v>0.95393844453441368</v>
      </c>
    </row>
    <row r="9518" spans="19:26" x14ac:dyDescent="0.2">
      <c r="S9518" s="58">
        <v>5.6240781134991256</v>
      </c>
      <c r="T9518" s="58">
        <v>13.9007115791413</v>
      </c>
      <c r="U9518" s="58">
        <v>5.3567941995713326</v>
      </c>
      <c r="V9518" s="58">
        <v>12.58166987919048</v>
      </c>
      <c r="W9518" s="58">
        <v>0.80878884253731476</v>
      </c>
      <c r="X9518" s="58">
        <v>0.64032804508007501</v>
      </c>
      <c r="Y9518" s="58">
        <v>0.83644723607232596</v>
      </c>
      <c r="Z9518" s="58">
        <v>0.89751501514440668</v>
      </c>
    </row>
    <row r="9519" spans="19:26" x14ac:dyDescent="0.2">
      <c r="S9519" s="58">
        <v>6.3019294813679068</v>
      </c>
      <c r="T9519" s="58">
        <v>14.695671196443179</v>
      </c>
      <c r="U9519" s="58">
        <v>7.1801213779563096</v>
      </c>
      <c r="V9519" s="58">
        <v>16.429320991065875</v>
      </c>
      <c r="W9519" s="58">
        <v>0.70303433753073996</v>
      </c>
      <c r="X9519" s="58">
        <v>0.65215773290094958</v>
      </c>
      <c r="Y9519" s="58">
        <v>0.85635802491501822</v>
      </c>
      <c r="Z9519" s="58">
        <v>0.91058325727719891</v>
      </c>
    </row>
    <row r="9520" spans="19:26" x14ac:dyDescent="0.2">
      <c r="S9520" s="58">
        <v>5.1572998241928403</v>
      </c>
      <c r="T9520" s="58">
        <v>10.236038107567415</v>
      </c>
      <c r="U9520" s="58">
        <v>6.0405208784611544</v>
      </c>
      <c r="V9520" s="58">
        <v>11.499507033921912</v>
      </c>
      <c r="W9520" s="58">
        <v>0.72289364232625775</v>
      </c>
      <c r="X9520" s="58">
        <v>0.7740593805197189</v>
      </c>
      <c r="Y9520" s="58">
        <v>0.82946494020878136</v>
      </c>
      <c r="Z9520" s="58">
        <v>0.93120846740276575</v>
      </c>
    </row>
    <row r="9521" spans="19:26" x14ac:dyDescent="0.2">
      <c r="S9521" s="58">
        <v>4.6277793918019405</v>
      </c>
      <c r="T9521" s="58">
        <v>8.1199064642024723</v>
      </c>
      <c r="U9521" s="58">
        <v>4.6420765610565793</v>
      </c>
      <c r="V9521" s="58">
        <v>7.9379847083731701</v>
      </c>
      <c r="W9521" s="58">
        <v>0.75125659217908136</v>
      </c>
      <c r="X9521" s="58">
        <v>0.58206836495131675</v>
      </c>
      <c r="Y9521" s="58">
        <v>0.88087517189642306</v>
      </c>
      <c r="Z9521" s="58">
        <v>0.92827976082356611</v>
      </c>
    </row>
    <row r="9522" spans="19:26" x14ac:dyDescent="0.2">
      <c r="S9522" s="58">
        <v>6.3965670754281847</v>
      </c>
      <c r="T9522" s="58">
        <v>16.817055838369789</v>
      </c>
      <c r="U9522" s="58">
        <v>6.6557286268607481</v>
      </c>
      <c r="V9522" s="58">
        <v>14.135102560638812</v>
      </c>
      <c r="W9522" s="58">
        <v>0.71629176875914835</v>
      </c>
      <c r="X9522" s="58">
        <v>0.70502930694717081</v>
      </c>
      <c r="Y9522" s="58">
        <v>0.82515811092989011</v>
      </c>
      <c r="Z9522" s="58">
        <v>0.9031558395780438</v>
      </c>
    </row>
    <row r="9523" spans="19:26" x14ac:dyDescent="0.2">
      <c r="S9523" s="58">
        <v>4.7358103432979153</v>
      </c>
      <c r="T9523" s="58">
        <v>9.248113897188281</v>
      </c>
      <c r="U9523" s="58">
        <v>5.3666257985212367</v>
      </c>
      <c r="V9523" s="58">
        <v>11.991583543567716</v>
      </c>
      <c r="W9523" s="58">
        <v>0.78364143827456467</v>
      </c>
      <c r="X9523" s="58">
        <v>0.75937652337044481</v>
      </c>
      <c r="Y9523" s="58">
        <v>0.82580574498499859</v>
      </c>
      <c r="Z9523" s="58">
        <v>0.9234991017464198</v>
      </c>
    </row>
    <row r="9524" spans="19:26" x14ac:dyDescent="0.2">
      <c r="S9524" s="58">
        <v>4.3628711963946154</v>
      </c>
      <c r="T9524" s="58">
        <v>7.2253138221014694</v>
      </c>
      <c r="U9524" s="58">
        <v>4.364136803511296</v>
      </c>
      <c r="V9524" s="58">
        <v>7.8935784911164388</v>
      </c>
      <c r="W9524" s="58">
        <v>0.72842274511314131</v>
      </c>
      <c r="X9524" s="58">
        <v>0.52749032780387284</v>
      </c>
      <c r="Y9524" s="58">
        <v>0.87284841859206652</v>
      </c>
      <c r="Z9524" s="58">
        <v>0.93071294796380077</v>
      </c>
    </row>
    <row r="9525" spans="19:26" x14ac:dyDescent="0.2">
      <c r="S9525" s="58">
        <v>4.1390207410712483</v>
      </c>
      <c r="T9525" s="58">
        <v>6.8104569705556459</v>
      </c>
      <c r="U9525" s="58">
        <v>4.2694742683899456</v>
      </c>
      <c r="V9525" s="58">
        <v>7.6200943617170793</v>
      </c>
      <c r="W9525" s="58">
        <v>0.76653498718471302</v>
      </c>
      <c r="X9525" s="58">
        <v>0.68431795177000532</v>
      </c>
      <c r="Y9525" s="58">
        <v>0.87026811576159102</v>
      </c>
      <c r="Z9525" s="58">
        <v>0.94882763308936935</v>
      </c>
    </row>
    <row r="9526" spans="19:26" x14ac:dyDescent="0.2">
      <c r="S9526" s="58">
        <v>3.9595782359148575</v>
      </c>
      <c r="T9526" s="58">
        <v>6.4197445056868947</v>
      </c>
      <c r="U9526" s="58">
        <v>4.1388182489079401</v>
      </c>
      <c r="V9526" s="58">
        <v>6.5918720868346261</v>
      </c>
      <c r="W9526" s="58">
        <v>0.76129376596582066</v>
      </c>
      <c r="X9526" s="58">
        <v>0.71007079928047478</v>
      </c>
      <c r="Y9526" s="58">
        <v>0.8418078290964881</v>
      </c>
      <c r="Z9526" s="58">
        <v>0.95095570186655709</v>
      </c>
    </row>
    <row r="9527" spans="19:26" x14ac:dyDescent="0.2">
      <c r="S9527" s="58">
        <v>5.1765151644984524</v>
      </c>
      <c r="T9527" s="58">
        <v>10.845467601264657</v>
      </c>
      <c r="U9527" s="58">
        <v>4.8087675970599442</v>
      </c>
      <c r="V9527" s="58">
        <v>8.790998953220857</v>
      </c>
      <c r="W9527" s="58">
        <v>0.7660689802934959</v>
      </c>
      <c r="X9527" s="58">
        <v>0.74999756264406581</v>
      </c>
      <c r="Y9527" s="58">
        <v>0.83329851185373283</v>
      </c>
      <c r="Z9527" s="58">
        <v>0.91863522005764842</v>
      </c>
    </row>
    <row r="9528" spans="19:26" x14ac:dyDescent="0.2">
      <c r="S9528" s="58">
        <v>4.0440978407230928</v>
      </c>
      <c r="T9528" s="58">
        <v>6.9950633702118887</v>
      </c>
      <c r="U9528" s="58">
        <v>4.0479343116764648</v>
      </c>
      <c r="V9528" s="58">
        <v>6.2208828414545154</v>
      </c>
      <c r="W9528" s="58">
        <v>0.80125191475761492</v>
      </c>
      <c r="X9528" s="58">
        <v>0.61689880769384442</v>
      </c>
      <c r="Y9528" s="58">
        <v>0.81229831253849483</v>
      </c>
      <c r="Z9528" s="58">
        <v>0.91933646667848956</v>
      </c>
    </row>
    <row r="9529" spans="19:26" x14ac:dyDescent="0.2">
      <c r="S9529" s="58">
        <v>6.9122732419373554</v>
      </c>
      <c r="T9529" s="58">
        <v>19.700646909794457</v>
      </c>
      <c r="U9529" s="58">
        <v>7.2118682464406563</v>
      </c>
      <c r="V9529" s="58">
        <v>18.275323047930527</v>
      </c>
      <c r="W9529" s="58">
        <v>0.72760148995934903</v>
      </c>
      <c r="X9529" s="58">
        <v>0.72316259703161923</v>
      </c>
      <c r="Y9529" s="58">
        <v>0.85974501191608921</v>
      </c>
      <c r="Z9529" s="58">
        <v>0.90157880734076767</v>
      </c>
    </row>
    <row r="9530" spans="19:26" x14ac:dyDescent="0.2">
      <c r="S9530" s="58">
        <v>4.3737010795603313</v>
      </c>
      <c r="T9530" s="58">
        <v>7.92660720250956</v>
      </c>
      <c r="U9530" s="58">
        <v>4.8027437884525837</v>
      </c>
      <c r="V9530" s="58">
        <v>8.8966999057367193</v>
      </c>
      <c r="W9530" s="58">
        <v>0.70962190908837997</v>
      </c>
      <c r="X9530" s="58">
        <v>0.61231051526024161</v>
      </c>
      <c r="Y9530" s="58">
        <v>0.76428360425512465</v>
      </c>
      <c r="Z9530" s="58">
        <v>0.91718588758645125</v>
      </c>
    </row>
    <row r="9531" spans="19:26" x14ac:dyDescent="0.2">
      <c r="S9531" s="58">
        <v>5.1381896176336852</v>
      </c>
      <c r="T9531" s="58">
        <v>9.8555143152029228</v>
      </c>
      <c r="U9531" s="58">
        <v>5.0796332234774706</v>
      </c>
      <c r="V9531" s="58">
        <v>12.543357921620805</v>
      </c>
      <c r="W9531" s="58">
        <v>0.75358256485985686</v>
      </c>
      <c r="X9531" s="58">
        <v>0.56829368482121012</v>
      </c>
      <c r="Y9531" s="58">
        <v>0.88650856612891149</v>
      </c>
      <c r="Z9531" s="58">
        <v>0.9168375342391849</v>
      </c>
    </row>
    <row r="9532" spans="19:26" x14ac:dyDescent="0.2">
      <c r="S9532" s="58">
        <v>3.4178015936714412</v>
      </c>
      <c r="T9532" s="58">
        <v>5.2748439982743918</v>
      </c>
      <c r="U9532" s="58">
        <v>3.4449307745905116</v>
      </c>
      <c r="V9532" s="58">
        <v>4.9045202641904231</v>
      </c>
      <c r="W9532" s="58">
        <v>0.8024097557512444</v>
      </c>
      <c r="X9532" s="58">
        <v>0.66970974335168987</v>
      </c>
      <c r="Y9532" s="58">
        <v>0.79667143120637807</v>
      </c>
      <c r="Z9532" s="58">
        <v>0.93822070638808597</v>
      </c>
    </row>
    <row r="9533" spans="19:26" x14ac:dyDescent="0.2">
      <c r="S9533" s="58">
        <v>3.0794635889498214</v>
      </c>
      <c r="T9533" s="58">
        <v>4.4327085468029486</v>
      </c>
      <c r="U9533" s="58">
        <v>2.9064602600359311</v>
      </c>
      <c r="V9533" s="58">
        <v>4.3422222947735651</v>
      </c>
      <c r="W9533" s="58">
        <v>0.83786164502723726</v>
      </c>
      <c r="X9533" s="58">
        <v>0.53951023429961231</v>
      </c>
      <c r="Y9533" s="58">
        <v>0.83368319337669827</v>
      </c>
      <c r="Z9533" s="58">
        <v>0.93454771915998969</v>
      </c>
    </row>
    <row r="9534" spans="19:26" x14ac:dyDescent="0.2">
      <c r="S9534" s="58">
        <v>4.3320574992438239</v>
      </c>
      <c r="T9534" s="58">
        <v>7.3195662609026941</v>
      </c>
      <c r="U9534" s="58">
        <v>4.7338672222042346</v>
      </c>
      <c r="V9534" s="58">
        <v>7.7432070043822083</v>
      </c>
      <c r="W9534" s="58">
        <v>0.74574437895647838</v>
      </c>
      <c r="X9534" s="58">
        <v>0.62433160577721347</v>
      </c>
      <c r="Y9534" s="58">
        <v>0.85869772927343901</v>
      </c>
      <c r="Z9534" s="58">
        <v>0.93722831500922166</v>
      </c>
    </row>
    <row r="9535" spans="19:26" x14ac:dyDescent="0.2">
      <c r="S9535" s="58">
        <v>5.7601304317279727</v>
      </c>
      <c r="T9535" s="58">
        <v>13.844427646953379</v>
      </c>
      <c r="U9535" s="58">
        <v>6.120295621422791</v>
      </c>
      <c r="V9535" s="58">
        <v>15.935563269964776</v>
      </c>
      <c r="W9535" s="58">
        <v>0.8060086389396246</v>
      </c>
      <c r="X9535" s="58">
        <v>0.66913058792667257</v>
      </c>
      <c r="Y9535" s="58">
        <v>0.87089094574562864</v>
      </c>
      <c r="Z9535" s="58">
        <v>0.90317999343075173</v>
      </c>
    </row>
    <row r="9536" spans="19:26" x14ac:dyDescent="0.2">
      <c r="S9536" s="58">
        <v>5.1908950812169952</v>
      </c>
      <c r="T9536" s="58">
        <v>10.997213406878215</v>
      </c>
      <c r="U9536" s="58">
        <v>4.7347976720569012</v>
      </c>
      <c r="V9536" s="58">
        <v>10.405825623546738</v>
      </c>
      <c r="W9536" s="58">
        <v>0.83456357446934726</v>
      </c>
      <c r="X9536" s="58">
        <v>0.70668690405062717</v>
      </c>
      <c r="Y9536" s="58">
        <v>0.88609588066469236</v>
      </c>
      <c r="Z9536" s="58">
        <v>0.91365960048867068</v>
      </c>
    </row>
    <row r="9537" spans="19:26" x14ac:dyDescent="0.2">
      <c r="S9537" s="58">
        <v>5.3776529040803274</v>
      </c>
      <c r="T9537" s="58">
        <v>11.157579247829755</v>
      </c>
      <c r="U9537" s="58">
        <v>5.7772693890119635</v>
      </c>
      <c r="V9537" s="58">
        <v>9.5587853565857213</v>
      </c>
      <c r="W9537" s="58">
        <v>0.75450725070710944</v>
      </c>
      <c r="X9537" s="58">
        <v>0.74029758576697535</v>
      </c>
      <c r="Y9537" s="58">
        <v>0.86158294160682913</v>
      </c>
      <c r="Z9537" s="58">
        <v>0.92325684897333904</v>
      </c>
    </row>
    <row r="9538" spans="19:26" x14ac:dyDescent="0.2">
      <c r="S9538" s="58">
        <v>6.3451730113750253</v>
      </c>
      <c r="T9538" s="58">
        <v>18.205482525821697</v>
      </c>
      <c r="U9538" s="58">
        <v>6.3058589235867561</v>
      </c>
      <c r="V9538" s="58">
        <v>22.739254995643861</v>
      </c>
      <c r="W9538" s="58">
        <v>0.83645768640303919</v>
      </c>
      <c r="X9538" s="58">
        <v>0.62108938312561857</v>
      </c>
      <c r="Y9538" s="58">
        <v>0.89116427379361207</v>
      </c>
      <c r="Z9538" s="58">
        <v>0.89228664757086273</v>
      </c>
    </row>
    <row r="9539" spans="19:26" x14ac:dyDescent="0.2">
      <c r="S9539" s="58">
        <v>5.8800995395651601</v>
      </c>
      <c r="T9539" s="58">
        <v>15.703789820489691</v>
      </c>
      <c r="U9539" s="58">
        <v>6.2824760359071394</v>
      </c>
      <c r="V9539" s="58">
        <v>13.124678973890099</v>
      </c>
      <c r="W9539" s="58">
        <v>0.82093884844811393</v>
      </c>
      <c r="X9539" s="58">
        <v>0.66246358060058519</v>
      </c>
      <c r="Y9539" s="58">
        <v>0.84466477453215338</v>
      </c>
      <c r="Z9539" s="58">
        <v>0.89524424754878451</v>
      </c>
    </row>
    <row r="9540" spans="19:26" x14ac:dyDescent="0.2">
      <c r="S9540" s="58">
        <v>5.3299302456335091</v>
      </c>
      <c r="T9540" s="58">
        <v>12.230571387072837</v>
      </c>
      <c r="U9540" s="58">
        <v>5.3943902874062752</v>
      </c>
      <c r="V9540" s="58">
        <v>14.015386114003311</v>
      </c>
      <c r="W9540" s="58">
        <v>0.78871621109071877</v>
      </c>
      <c r="X9540" s="58">
        <v>0.5699018101489336</v>
      </c>
      <c r="Y9540" s="58">
        <v>0.81759196216428232</v>
      </c>
      <c r="Z9540" s="58">
        <v>0.89658466764102152</v>
      </c>
    </row>
    <row r="9541" spans="19:26" x14ac:dyDescent="0.2">
      <c r="S9541" s="58">
        <v>5.4744548941416848</v>
      </c>
      <c r="T9541" s="58">
        <v>11.173871739721106</v>
      </c>
      <c r="U9541" s="58">
        <v>5.9350903492727296</v>
      </c>
      <c r="V9541" s="58">
        <v>15.082539996192091</v>
      </c>
      <c r="W9541" s="58">
        <v>0.72683009022137601</v>
      </c>
      <c r="X9541" s="58">
        <v>0.69501384450379211</v>
      </c>
      <c r="Y9541" s="58">
        <v>0.85981610453091739</v>
      </c>
      <c r="Z9541" s="58">
        <v>0.92375756566725942</v>
      </c>
    </row>
    <row r="9542" spans="19:26" x14ac:dyDescent="0.2">
      <c r="S9542" s="58">
        <v>5.2868868559163147</v>
      </c>
      <c r="T9542" s="58">
        <v>10.836703603605155</v>
      </c>
      <c r="U9542" s="58">
        <v>5.2535239088979742</v>
      </c>
      <c r="V9542" s="58">
        <v>12.088609473834778</v>
      </c>
      <c r="W9542" s="58">
        <v>0.76920845602781973</v>
      </c>
      <c r="X9542" s="58">
        <v>0.7146626741396831</v>
      </c>
      <c r="Y9542" s="58">
        <v>0.8706621730331694</v>
      </c>
      <c r="Z9542" s="58">
        <v>0.92160584161379999</v>
      </c>
    </row>
    <row r="9543" spans="19:26" x14ac:dyDescent="0.2">
      <c r="S9543" s="58">
        <v>4.0837710611713005</v>
      </c>
      <c r="T9543" s="58">
        <v>6.5522715262498883</v>
      </c>
      <c r="U9543" s="58">
        <v>3.9887465794168446</v>
      </c>
      <c r="V9543" s="58">
        <v>6.2418905106001334</v>
      </c>
      <c r="W9543" s="58">
        <v>0.68573358731405998</v>
      </c>
      <c r="X9543" s="58">
        <v>0.5707259508168816</v>
      </c>
      <c r="Y9543" s="58">
        <v>0.80931517316347268</v>
      </c>
      <c r="Z9543" s="58">
        <v>0.94006151152385287</v>
      </c>
    </row>
    <row r="9544" spans="19:26" x14ac:dyDescent="0.2">
      <c r="S9544" s="58">
        <v>3.0414846413531405</v>
      </c>
      <c r="T9544" s="58">
        <v>4.2373366766802087</v>
      </c>
      <c r="U9544" s="58">
        <v>3.2013984828832687</v>
      </c>
      <c r="V9544" s="58">
        <v>4.1505297193767925</v>
      </c>
      <c r="W9544" s="58">
        <v>0.70873780174839696</v>
      </c>
      <c r="X9544" s="58">
        <v>0.53488248929507687</v>
      </c>
      <c r="Y9544" s="58">
        <v>0.79125057170421687</v>
      </c>
      <c r="Z9544" s="58">
        <v>0.95454862644081662</v>
      </c>
    </row>
    <row r="9545" spans="19:26" x14ac:dyDescent="0.2">
      <c r="S9545" s="58">
        <v>3.5550949147441875</v>
      </c>
      <c r="T9545" s="58">
        <v>5.5014800372175729</v>
      </c>
      <c r="U9545" s="58">
        <v>4.0191960883024098</v>
      </c>
      <c r="V9545" s="58">
        <v>5.7066870427314553</v>
      </c>
      <c r="W9545" s="58">
        <v>0.81012220901777587</v>
      </c>
      <c r="X9545" s="58">
        <v>0.67456159497599155</v>
      </c>
      <c r="Y9545" s="58">
        <v>0.8417793741901497</v>
      </c>
      <c r="Z9545" s="58">
        <v>0.94676957233280234</v>
      </c>
    </row>
    <row r="9546" spans="19:26" x14ac:dyDescent="0.2">
      <c r="S9546" s="58">
        <v>6.357362417237395</v>
      </c>
      <c r="T9546" s="58">
        <v>16.665809115224203</v>
      </c>
      <c r="U9546" s="58">
        <v>6.1557437785879152</v>
      </c>
      <c r="V9546" s="58">
        <v>14.740703139629105</v>
      </c>
      <c r="W9546" s="58">
        <v>0.77070070987400285</v>
      </c>
      <c r="X9546" s="58">
        <v>0.7167138874541773</v>
      </c>
      <c r="Y9546" s="58">
        <v>0.87565994753365495</v>
      </c>
      <c r="Z9546" s="58">
        <v>0.9037673657791877</v>
      </c>
    </row>
    <row r="9547" spans="19:26" x14ac:dyDescent="0.2">
      <c r="S9547" s="58">
        <v>5.2941073251673378</v>
      </c>
      <c r="T9547" s="58">
        <v>10.460869536795013</v>
      </c>
      <c r="U9547" s="58">
        <v>4.4544367544293406</v>
      </c>
      <c r="V9547" s="58">
        <v>11.078971568056144</v>
      </c>
      <c r="W9547" s="58">
        <v>0.7416432305605225</v>
      </c>
      <c r="X9547" s="58">
        <v>0.76312161042051196</v>
      </c>
      <c r="Y9547" s="58">
        <v>0.87360310310205258</v>
      </c>
      <c r="Z9547" s="58">
        <v>0.93406352742318266</v>
      </c>
    </row>
    <row r="9548" spans="19:26" x14ac:dyDescent="0.2">
      <c r="S9548" s="58">
        <v>3.2728479718788748</v>
      </c>
      <c r="T9548" s="58">
        <v>4.8987630270602249</v>
      </c>
      <c r="U9548" s="58">
        <v>3.4525275268947899</v>
      </c>
      <c r="V9548" s="58">
        <v>5.2704168915467244</v>
      </c>
      <c r="W9548" s="58">
        <v>0.83686153126891372</v>
      </c>
      <c r="X9548" s="58">
        <v>0.57762755981869607</v>
      </c>
      <c r="Y9548" s="58">
        <v>0.82543995170774664</v>
      </c>
      <c r="Z9548" s="58">
        <v>0.93209217858809845</v>
      </c>
    </row>
    <row r="9549" spans="19:26" x14ac:dyDescent="0.2">
      <c r="S9549" s="58">
        <v>3.6532987355358735</v>
      </c>
      <c r="T9549" s="58">
        <v>5.789918274226781</v>
      </c>
      <c r="U9549" s="58">
        <v>3.761702560494856</v>
      </c>
      <c r="V9549" s="58">
        <v>7.006682222047961</v>
      </c>
      <c r="W9549" s="58">
        <v>0.82928203452072502</v>
      </c>
      <c r="X9549" s="58">
        <v>0.72916974512807931</v>
      </c>
      <c r="Y9549" s="58">
        <v>0.84686026987525576</v>
      </c>
      <c r="Z9549" s="58">
        <v>0.94763025971292703</v>
      </c>
    </row>
    <row r="9550" spans="19:26" x14ac:dyDescent="0.2">
      <c r="S9550" s="58">
        <v>3.9084578000649031</v>
      </c>
      <c r="T9550" s="58">
        <v>6.2872412071328956</v>
      </c>
      <c r="U9550" s="58">
        <v>3.0954141689394929</v>
      </c>
      <c r="V9550" s="58">
        <v>6.6560075607011466</v>
      </c>
      <c r="W9550" s="58">
        <v>0.78351294191191967</v>
      </c>
      <c r="X9550" s="58">
        <v>0.59614281723526075</v>
      </c>
      <c r="Y9550" s="58">
        <v>0.8601638663854948</v>
      </c>
      <c r="Z9550" s="58">
        <v>0.9358637553440019</v>
      </c>
    </row>
    <row r="9551" spans="19:26" x14ac:dyDescent="0.2">
      <c r="S9551" s="58">
        <v>4.415821092646893</v>
      </c>
      <c r="T9551" s="58">
        <v>7.6516675799084162</v>
      </c>
      <c r="U9551" s="58">
        <v>4.8227618160107415</v>
      </c>
      <c r="V9551" s="58">
        <v>8.7013566606642154</v>
      </c>
      <c r="W9551" s="58">
        <v>0.72547246087591455</v>
      </c>
      <c r="X9551" s="58">
        <v>0.67216602918210899</v>
      </c>
      <c r="Y9551" s="58">
        <v>0.8266929628009122</v>
      </c>
      <c r="Z9551" s="58">
        <v>0.93767444924056009</v>
      </c>
    </row>
    <row r="9552" spans="19:26" x14ac:dyDescent="0.2">
      <c r="S9552" s="58">
        <v>5.1913406453837219</v>
      </c>
      <c r="T9552" s="58">
        <v>9.537382867290896</v>
      </c>
      <c r="U9552" s="58">
        <v>5.4795811753645474</v>
      </c>
      <c r="V9552" s="58">
        <v>10.23000281492336</v>
      </c>
      <c r="W9552" s="58">
        <v>0.69230775881515949</v>
      </c>
      <c r="X9552" s="58">
        <v>0.58256809004885213</v>
      </c>
      <c r="Y9552" s="58">
        <v>0.86437597851186965</v>
      </c>
      <c r="Z9552" s="58">
        <v>0.92839746763511721</v>
      </c>
    </row>
    <row r="9553" spans="19:26" x14ac:dyDescent="0.2">
      <c r="S9553" s="58">
        <v>4.0316989763205422</v>
      </c>
      <c r="T9553" s="58">
        <v>6.7627199141428092</v>
      </c>
      <c r="U9553" s="58">
        <v>4.3503626868754051</v>
      </c>
      <c r="V9553" s="58">
        <v>7.9871657237432929</v>
      </c>
      <c r="W9553" s="58">
        <v>0.76603467549159387</v>
      </c>
      <c r="X9553" s="58">
        <v>0.64780117721877917</v>
      </c>
      <c r="Y9553" s="58">
        <v>0.81869472153999256</v>
      </c>
      <c r="Z9553" s="58">
        <v>0.93193546420043971</v>
      </c>
    </row>
    <row r="9554" spans="19:26" x14ac:dyDescent="0.2">
      <c r="S9554" s="58">
        <v>4.8775655843427774</v>
      </c>
      <c r="T9554" s="58">
        <v>10.23643451895952</v>
      </c>
      <c r="U9554" s="58">
        <v>4.7062262758847906</v>
      </c>
      <c r="V9554" s="58">
        <v>9.0723889355446996</v>
      </c>
      <c r="W9554" s="58">
        <v>0.82254417155045056</v>
      </c>
      <c r="X9554" s="58">
        <v>0.67522222375514063</v>
      </c>
      <c r="Y9554" s="58">
        <v>0.82463864921343655</v>
      </c>
      <c r="Z9554" s="58">
        <v>0.90713712075464326</v>
      </c>
    </row>
    <row r="9555" spans="19:26" x14ac:dyDescent="0.2">
      <c r="S9555" s="58">
        <v>4.3204701692388694</v>
      </c>
      <c r="T9555" s="58">
        <v>7.6389673722691516</v>
      </c>
      <c r="U9555" s="58">
        <v>4.673129265180747</v>
      </c>
      <c r="V9555" s="58">
        <v>8.126874294889177</v>
      </c>
      <c r="W9555" s="58">
        <v>0.7848954354520159</v>
      </c>
      <c r="X9555" s="58">
        <v>0.66452427026479077</v>
      </c>
      <c r="Y9555" s="58">
        <v>0.83852816754972836</v>
      </c>
      <c r="Z9555" s="58">
        <v>0.9274264648421181</v>
      </c>
    </row>
    <row r="9556" spans="19:26" x14ac:dyDescent="0.2">
      <c r="S9556" s="58">
        <v>5.09485404960175</v>
      </c>
      <c r="T9556" s="58">
        <v>10.543043868043251</v>
      </c>
      <c r="U9556" s="58">
        <v>4.5142484682715089</v>
      </c>
      <c r="V9556" s="58">
        <v>9.2665830925401718</v>
      </c>
      <c r="W9556" s="58">
        <v>0.77188580138143548</v>
      </c>
      <c r="X9556" s="58">
        <v>0.68954887834505485</v>
      </c>
      <c r="Y9556" s="58">
        <v>0.83384469341657319</v>
      </c>
      <c r="Z9556" s="58">
        <v>0.91435775821050225</v>
      </c>
    </row>
    <row r="9557" spans="19:26" x14ac:dyDescent="0.2">
      <c r="S9557" s="58">
        <v>5.036423720089469</v>
      </c>
      <c r="T9557" s="58">
        <v>9.7267565536907501</v>
      </c>
      <c r="U9557" s="58">
        <v>4.2343494320014461</v>
      </c>
      <c r="V9557" s="58">
        <v>10.519670393633998</v>
      </c>
      <c r="W9557" s="58">
        <v>0.74207386431184408</v>
      </c>
      <c r="X9557" s="58">
        <v>0.51620227833859167</v>
      </c>
      <c r="Y9557" s="58">
        <v>0.85102793153648904</v>
      </c>
      <c r="Z9557" s="58">
        <v>0.90863409074956913</v>
      </c>
    </row>
    <row r="9558" spans="19:26" x14ac:dyDescent="0.2">
      <c r="S9558" s="58">
        <v>4.8483081154661765</v>
      </c>
      <c r="T9558" s="58">
        <v>9.2613431199892631</v>
      </c>
      <c r="U9558" s="58">
        <v>5.5493988034864188</v>
      </c>
      <c r="V9558" s="58">
        <v>10.385168857135755</v>
      </c>
      <c r="W9558" s="58">
        <v>0.80367936571915943</v>
      </c>
      <c r="X9558" s="58">
        <v>0.81509618780310167</v>
      </c>
      <c r="Y9558" s="58">
        <v>0.88531971114768049</v>
      </c>
      <c r="Z9558" s="58">
        <v>0.93718927831871324</v>
      </c>
    </row>
    <row r="9559" spans="19:26" x14ac:dyDescent="0.2">
      <c r="S9559" s="58">
        <v>4.6510508560017705</v>
      </c>
      <c r="T9559" s="58">
        <v>8.3169110389297085</v>
      </c>
      <c r="U9559" s="58">
        <v>4.574931042750495</v>
      </c>
      <c r="V9559" s="58">
        <v>7.916127165804804</v>
      </c>
      <c r="W9559" s="58">
        <v>0.72871014548374402</v>
      </c>
      <c r="X9559" s="58">
        <v>0.67455753364526883</v>
      </c>
      <c r="Y9559" s="58">
        <v>0.84143044063841077</v>
      </c>
      <c r="Z9559" s="58">
        <v>0.93514632979206769</v>
      </c>
    </row>
    <row r="9560" spans="19:26" x14ac:dyDescent="0.2">
      <c r="S9560" s="58">
        <v>6.3299080782211012</v>
      </c>
      <c r="T9560" s="58">
        <v>15.982757625230178</v>
      </c>
      <c r="U9560" s="58">
        <v>7.1012081453077531</v>
      </c>
      <c r="V9560" s="58">
        <v>17.893512171121341</v>
      </c>
      <c r="W9560" s="58">
        <v>0.74133231248262632</v>
      </c>
      <c r="X9560" s="58">
        <v>0.6065481055663573</v>
      </c>
      <c r="Y9560" s="58">
        <v>0.86099985231280562</v>
      </c>
      <c r="Z9560" s="58">
        <v>0.89989261503966644</v>
      </c>
    </row>
    <row r="9561" spans="19:26" x14ac:dyDescent="0.2">
      <c r="S9561" s="58">
        <v>5.9372768446285296</v>
      </c>
      <c r="T9561" s="58">
        <v>15.205005734739373</v>
      </c>
      <c r="U9561" s="58">
        <v>5.9051858664904939</v>
      </c>
      <c r="V9561" s="58">
        <v>16.448458199886662</v>
      </c>
      <c r="W9561" s="58">
        <v>0.80960318136356113</v>
      </c>
      <c r="X9561" s="58">
        <v>0.7876214158801097</v>
      </c>
      <c r="Y9561" s="58">
        <v>0.8650734769550199</v>
      </c>
      <c r="Z9561" s="58">
        <v>0.90589176730420973</v>
      </c>
    </row>
    <row r="9562" spans="19:26" x14ac:dyDescent="0.2">
      <c r="S9562" s="58">
        <v>3.1732943645549141</v>
      </c>
      <c r="T9562" s="58">
        <v>4.700630181305324</v>
      </c>
      <c r="U9562" s="58">
        <v>2.5517120291552606</v>
      </c>
      <c r="V9562" s="58">
        <v>4.352323808268971</v>
      </c>
      <c r="W9562" s="58">
        <v>0.78663051737401501</v>
      </c>
      <c r="X9562" s="58">
        <v>0.59459051623082049</v>
      </c>
      <c r="Y9562" s="58">
        <v>0.77562565639399828</v>
      </c>
      <c r="Z9562" s="58">
        <v>0.93285698668582284</v>
      </c>
    </row>
    <row r="9563" spans="19:26" x14ac:dyDescent="0.2">
      <c r="S9563" s="58">
        <v>5.0527092045289486</v>
      </c>
      <c r="T9563" s="58">
        <v>9.988867282321154</v>
      </c>
      <c r="U9563" s="58">
        <v>5.3607384795656552</v>
      </c>
      <c r="V9563" s="58">
        <v>9.3355720220612763</v>
      </c>
      <c r="W9563" s="58">
        <v>0.75148889649767192</v>
      </c>
      <c r="X9563" s="58">
        <v>0.70127242963285941</v>
      </c>
      <c r="Y9563" s="58">
        <v>0.84355647385362675</v>
      </c>
      <c r="Z9563" s="58">
        <v>0.92291523235322881</v>
      </c>
    </row>
    <row r="9564" spans="19:26" x14ac:dyDescent="0.2">
      <c r="S9564" s="58">
        <v>6.1087411438620283</v>
      </c>
      <c r="T9564" s="58">
        <v>18.117359970313295</v>
      </c>
      <c r="U9564" s="58">
        <v>6.342422453344482</v>
      </c>
      <c r="V9564" s="58">
        <v>25.828979657263051</v>
      </c>
      <c r="W9564" s="58">
        <v>0.84347368641390885</v>
      </c>
      <c r="X9564" s="58">
        <v>0.65564409142083058</v>
      </c>
      <c r="Y9564" s="58">
        <v>0.84791738016565232</v>
      </c>
      <c r="Z9564" s="58">
        <v>0.89045523025998508</v>
      </c>
    </row>
    <row r="9565" spans="19:26" x14ac:dyDescent="0.2">
      <c r="S9565" s="58">
        <v>8.0423923704456577</v>
      </c>
      <c r="T9565" s="58">
        <v>64.231208318652548</v>
      </c>
      <c r="U9565" s="58">
        <v>8.2615651317684762</v>
      </c>
      <c r="V9565" s="58">
        <v>61.734117138522997</v>
      </c>
      <c r="W9565" s="58">
        <v>0.82773304609783016</v>
      </c>
      <c r="X9565" s="58">
        <v>0.7809836132861222</v>
      </c>
      <c r="Y9565" s="58">
        <v>0.84676027593628334</v>
      </c>
      <c r="Z9565" s="58">
        <v>0.87688168239821518</v>
      </c>
    </row>
    <row r="9566" spans="19:26" x14ac:dyDescent="0.2">
      <c r="S9566" s="58">
        <v>4.3068643029161437</v>
      </c>
      <c r="T9566" s="58">
        <v>7.6383625374463708</v>
      </c>
      <c r="U9566" s="58">
        <v>4.652712005002499</v>
      </c>
      <c r="V9566" s="58">
        <v>10.316471354026977</v>
      </c>
      <c r="W9566" s="58">
        <v>0.76184579509350403</v>
      </c>
      <c r="X9566" s="58">
        <v>0.66675806708399465</v>
      </c>
      <c r="Y9566" s="58">
        <v>0.81334655896163066</v>
      </c>
      <c r="Z9566" s="58">
        <v>0.92635515108347533</v>
      </c>
    </row>
    <row r="9567" spans="19:26" x14ac:dyDescent="0.2">
      <c r="S9567" s="58">
        <v>5.3201032713430969</v>
      </c>
      <c r="T9567" s="58">
        <v>12.431829802905916</v>
      </c>
      <c r="U9567" s="58">
        <v>5.1054742744721091</v>
      </c>
      <c r="V9567" s="58">
        <v>15.169124291538173</v>
      </c>
      <c r="W9567" s="58">
        <v>0.75304767188246025</v>
      </c>
      <c r="X9567" s="58">
        <v>0.60181290148572764</v>
      </c>
      <c r="Y9567" s="58">
        <v>0.77978571336653502</v>
      </c>
      <c r="Z9567" s="58">
        <v>0.89680195370893079</v>
      </c>
    </row>
    <row r="9568" spans="19:26" x14ac:dyDescent="0.2">
      <c r="S9568" s="58">
        <v>3.0105630727669612</v>
      </c>
      <c r="T9568" s="58">
        <v>4.3067766069049567</v>
      </c>
      <c r="U9568" s="58">
        <v>3.1660194876531667</v>
      </c>
      <c r="V9568" s="58">
        <v>4.0813406517498541</v>
      </c>
      <c r="W9568" s="58">
        <v>0.85827216865588385</v>
      </c>
      <c r="X9568" s="58">
        <v>0.637991188080963</v>
      </c>
      <c r="Y9568" s="58">
        <v>0.83187497618050221</v>
      </c>
      <c r="Z9568" s="58">
        <v>0.94803610042977982</v>
      </c>
    </row>
    <row r="9569" spans="19:26" x14ac:dyDescent="0.2">
      <c r="S9569" s="58">
        <v>4.4613628365748053</v>
      </c>
      <c r="T9569" s="58">
        <v>8.20810316971966</v>
      </c>
      <c r="U9569" s="58">
        <v>5.2885411373814533</v>
      </c>
      <c r="V9569" s="58">
        <v>11.254980525757102</v>
      </c>
      <c r="W9569" s="58">
        <v>0.8320265523442647</v>
      </c>
      <c r="X9569" s="58">
        <v>0.69276562443218648</v>
      </c>
      <c r="Y9569" s="58">
        <v>0.86479130805879045</v>
      </c>
      <c r="Z9569" s="58">
        <v>0.92394997193108408</v>
      </c>
    </row>
    <row r="9570" spans="19:26" x14ac:dyDescent="0.2">
      <c r="S9570" s="58">
        <v>2.6641815688117609</v>
      </c>
      <c r="T9570" s="58">
        <v>3.6182038842322886</v>
      </c>
      <c r="U9570" s="58">
        <v>3.1919850954224289</v>
      </c>
      <c r="V9570" s="58">
        <v>3.5693230216319858</v>
      </c>
      <c r="W9570" s="58">
        <v>0.85780768509025385</v>
      </c>
      <c r="X9570" s="58">
        <v>0.63576068349334924</v>
      </c>
      <c r="Y9570" s="58">
        <v>0.79724526883821589</v>
      </c>
      <c r="Z9570" s="58">
        <v>0.9510322921555695</v>
      </c>
    </row>
    <row r="9571" spans="19:26" x14ac:dyDescent="0.2">
      <c r="S9571" s="58">
        <v>4.6245061016838775</v>
      </c>
      <c r="T9571" s="58">
        <v>8.6940791807538442</v>
      </c>
      <c r="U9571" s="58">
        <v>4.960551232730122</v>
      </c>
      <c r="V9571" s="58">
        <v>8.720032524000354</v>
      </c>
      <c r="W9571" s="58">
        <v>0.76890689651449651</v>
      </c>
      <c r="X9571" s="58">
        <v>0.69052562963509001</v>
      </c>
      <c r="Y9571" s="58">
        <v>0.82589473454990059</v>
      </c>
      <c r="Z9571" s="58">
        <v>0.92298902391188087</v>
      </c>
    </row>
    <row r="9572" spans="19:26" x14ac:dyDescent="0.2">
      <c r="S9572" s="58">
        <v>3.3159187439690507</v>
      </c>
      <c r="T9572" s="58">
        <v>5.0159159601398349</v>
      </c>
      <c r="U9572" s="58">
        <v>3.0488308727035403</v>
      </c>
      <c r="V9572" s="58">
        <v>5.0482007830036117</v>
      </c>
      <c r="W9572" s="58">
        <v>0.79577767108634534</v>
      </c>
      <c r="X9572" s="58">
        <v>0.67953871083078288</v>
      </c>
      <c r="Y9572" s="58">
        <v>0.79287212860632794</v>
      </c>
      <c r="Z9572" s="58">
        <v>0.94332293618924967</v>
      </c>
    </row>
    <row r="9573" spans="19:26" x14ac:dyDescent="0.2">
      <c r="S9573" s="58">
        <v>3.6271997732299082</v>
      </c>
      <c r="T9573" s="58">
        <v>5.5584647949505701</v>
      </c>
      <c r="U9573" s="58">
        <v>3.5425893888697333</v>
      </c>
      <c r="V9573" s="58">
        <v>5.1225664284205958</v>
      </c>
      <c r="W9573" s="58">
        <v>0.77677280194965381</v>
      </c>
      <c r="X9573" s="58">
        <v>0.62366592786176178</v>
      </c>
      <c r="Y9573" s="58">
        <v>0.85392205765044182</v>
      </c>
      <c r="Z9573" s="58">
        <v>0.94902578944384874</v>
      </c>
    </row>
    <row r="9574" spans="19:26" x14ac:dyDescent="0.2">
      <c r="S9574" s="58">
        <v>6.156477570783629</v>
      </c>
      <c r="T9574" s="58">
        <v>19.340833468925034</v>
      </c>
      <c r="U9574" s="58">
        <v>6.7423574232405565</v>
      </c>
      <c r="V9574" s="58">
        <v>23.319216554081187</v>
      </c>
      <c r="W9574" s="58">
        <v>0.81768690645519571</v>
      </c>
      <c r="X9574" s="58">
        <v>0.62992542785036676</v>
      </c>
      <c r="Y9574" s="58">
        <v>0.81413067925558624</v>
      </c>
      <c r="Z9574" s="58">
        <v>0.88710426542819099</v>
      </c>
    </row>
    <row r="9575" spans="19:26" x14ac:dyDescent="0.2">
      <c r="S9575" s="58">
        <v>5.0521604259448516</v>
      </c>
      <c r="T9575" s="58">
        <v>10.783364621561132</v>
      </c>
      <c r="U9575" s="58">
        <v>4.8769813432088167</v>
      </c>
      <c r="V9575" s="58">
        <v>9.1429537964589116</v>
      </c>
      <c r="W9575" s="58">
        <v>0.83573556671002713</v>
      </c>
      <c r="X9575" s="58">
        <v>0.60975215683018313</v>
      </c>
      <c r="Y9575" s="58">
        <v>0.85456776583763694</v>
      </c>
      <c r="Z9575" s="58">
        <v>0.90320773009418542</v>
      </c>
    </row>
    <row r="9576" spans="19:26" x14ac:dyDescent="0.2">
      <c r="S9576" s="58">
        <v>5.1431439399157766</v>
      </c>
      <c r="T9576" s="58">
        <v>10.237003986624774</v>
      </c>
      <c r="U9576" s="58">
        <v>5.2872215135755258</v>
      </c>
      <c r="V9576" s="58">
        <v>11.149820774918878</v>
      </c>
      <c r="W9576" s="58">
        <v>0.77624930286241367</v>
      </c>
      <c r="X9576" s="58">
        <v>0.60431005877377664</v>
      </c>
      <c r="Y9576" s="58">
        <v>0.87712621078269948</v>
      </c>
      <c r="Z9576" s="58">
        <v>0.91413127822997053</v>
      </c>
    </row>
    <row r="9577" spans="19:26" x14ac:dyDescent="0.2">
      <c r="S9577" s="58">
        <v>6.2590573165267642</v>
      </c>
      <c r="T9577" s="58">
        <v>16.401633707569655</v>
      </c>
      <c r="U9577" s="58">
        <v>6.9740838783479084</v>
      </c>
      <c r="V9577" s="58">
        <v>14.943393800667597</v>
      </c>
      <c r="W9577" s="58">
        <v>0.75160173497287264</v>
      </c>
      <c r="X9577" s="58">
        <v>0.76756806827732416</v>
      </c>
      <c r="Y9577" s="58">
        <v>0.84505523271979954</v>
      </c>
      <c r="Z9577" s="58">
        <v>0.90588142880500133</v>
      </c>
    </row>
    <row r="9578" spans="19:26" x14ac:dyDescent="0.2">
      <c r="S9578" s="58">
        <v>5.2130294216653787</v>
      </c>
      <c r="T9578" s="58">
        <v>10.640531873281358</v>
      </c>
      <c r="U9578" s="58">
        <v>5.1481735909338511</v>
      </c>
      <c r="V9578" s="58">
        <v>10.560520751528925</v>
      </c>
      <c r="W9578" s="58">
        <v>0.76602634435993611</v>
      </c>
      <c r="X9578" s="58">
        <v>0.64728532564162811</v>
      </c>
      <c r="Y9578" s="58">
        <v>0.8586002648652028</v>
      </c>
      <c r="Z9578" s="58">
        <v>0.91505424825422521</v>
      </c>
    </row>
    <row r="9579" spans="19:26" x14ac:dyDescent="0.2">
      <c r="S9579" s="58">
        <v>5.6578798512304429</v>
      </c>
      <c r="T9579" s="58">
        <v>14.751782873787166</v>
      </c>
      <c r="U9579" s="58">
        <v>6.0102203862075916</v>
      </c>
      <c r="V9579" s="58">
        <v>16.397445886649685</v>
      </c>
      <c r="W9579" s="58">
        <v>0.83963367271341038</v>
      </c>
      <c r="X9579" s="58">
        <v>0.65574615403599634</v>
      </c>
      <c r="Y9579" s="58">
        <v>0.83665242636900383</v>
      </c>
      <c r="Z9579" s="58">
        <v>0.89455574326892751</v>
      </c>
    </row>
    <row r="9580" spans="19:26" x14ac:dyDescent="0.2">
      <c r="S9580" s="58">
        <v>7.6011763694331433</v>
      </c>
      <c r="T9580" s="58">
        <v>35.575054248692055</v>
      </c>
      <c r="U9580" s="58">
        <v>6.4206566520476267</v>
      </c>
      <c r="V9580" s="58">
        <v>28.071929291120814</v>
      </c>
      <c r="W9580" s="58">
        <v>0.81516678126686526</v>
      </c>
      <c r="X9580" s="58">
        <v>0.66414942161331147</v>
      </c>
      <c r="Y9580" s="58">
        <v>0.87337176215481538</v>
      </c>
      <c r="Z9580" s="58">
        <v>0.88205774274830362</v>
      </c>
    </row>
    <row r="9581" spans="19:26" x14ac:dyDescent="0.2">
      <c r="S9581" s="58">
        <v>5.9051094479691306</v>
      </c>
      <c r="T9581" s="58">
        <v>15.471860851224696</v>
      </c>
      <c r="U9581" s="58">
        <v>5.2703115186100309</v>
      </c>
      <c r="V9581" s="58">
        <v>14.000919657970558</v>
      </c>
      <c r="W9581" s="58">
        <v>0.77102214268498248</v>
      </c>
      <c r="X9581" s="58">
        <v>0.70076096201552018</v>
      </c>
      <c r="Y9581" s="58">
        <v>0.81763565313846065</v>
      </c>
      <c r="Z9581" s="58">
        <v>0.89883185183946235</v>
      </c>
    </row>
    <row r="9582" spans="19:26" x14ac:dyDescent="0.2">
      <c r="S9582" s="58">
        <v>3.6967518124779692</v>
      </c>
      <c r="T9582" s="58">
        <v>5.8699861022462603</v>
      </c>
      <c r="U9582" s="58">
        <v>3.5302658154717546</v>
      </c>
      <c r="V9582" s="58">
        <v>5.1877869882844907</v>
      </c>
      <c r="W9582" s="58">
        <v>0.79521460489309304</v>
      </c>
      <c r="X9582" s="58">
        <v>0.55319262739351116</v>
      </c>
      <c r="Y9582" s="58">
        <v>0.8306552689260579</v>
      </c>
      <c r="Z9582" s="58">
        <v>0.92578280119665479</v>
      </c>
    </row>
    <row r="9583" spans="19:26" x14ac:dyDescent="0.2">
      <c r="S9583" s="58">
        <v>4.0038313090120754</v>
      </c>
      <c r="T9583" s="58">
        <v>6.7473919342931659</v>
      </c>
      <c r="U9583" s="58">
        <v>3.700173587394755</v>
      </c>
      <c r="V9583" s="58">
        <v>6.0115656521069205</v>
      </c>
      <c r="W9583" s="58">
        <v>0.84040452852379988</v>
      </c>
      <c r="X9583" s="58">
        <v>0.70339204192711557</v>
      </c>
      <c r="Y9583" s="58">
        <v>0.86493047807586443</v>
      </c>
      <c r="Z9583" s="58">
        <v>0.93566100765452354</v>
      </c>
    </row>
    <row r="9584" spans="19:26" x14ac:dyDescent="0.2">
      <c r="S9584" s="58">
        <v>4.3114904025461804</v>
      </c>
      <c r="T9584" s="58">
        <v>7.8655852671770674</v>
      </c>
      <c r="U9584" s="58">
        <v>3.7936829659287712</v>
      </c>
      <c r="V9584" s="58">
        <v>6.7002232941531039</v>
      </c>
      <c r="W9584" s="58">
        <v>0.78731372268931388</v>
      </c>
      <c r="X9584" s="58">
        <v>0.66929003839667578</v>
      </c>
      <c r="Y9584" s="58">
        <v>0.80601766638937278</v>
      </c>
      <c r="Z9584" s="58">
        <v>0.91934939525973347</v>
      </c>
    </row>
    <row r="9585" spans="19:26" x14ac:dyDescent="0.2">
      <c r="S9585" s="58">
        <v>3.2200302399624463</v>
      </c>
      <c r="T9585" s="58">
        <v>4.801604431638733</v>
      </c>
      <c r="U9585" s="58">
        <v>3.4965985626215619</v>
      </c>
      <c r="V9585" s="58">
        <v>5.2709823498785626</v>
      </c>
      <c r="W9585" s="58">
        <v>0.81484787496148203</v>
      </c>
      <c r="X9585" s="58">
        <v>0.59402022555105216</v>
      </c>
      <c r="Y9585" s="58">
        <v>0.79830350220974888</v>
      </c>
      <c r="Z9585" s="58">
        <v>0.93260466492236949</v>
      </c>
    </row>
    <row r="9586" spans="19:26" x14ac:dyDescent="0.2">
      <c r="S9586" s="58">
        <v>4.7495099101054477</v>
      </c>
      <c r="T9586" s="58">
        <v>7.8975725264476502</v>
      </c>
      <c r="U9586" s="58">
        <v>4.4506094751326053</v>
      </c>
      <c r="V9586" s="58">
        <v>7.3856103107132238</v>
      </c>
      <c r="W9586" s="58">
        <v>0.67248982690782111</v>
      </c>
      <c r="X9586" s="58">
        <v>0.60996886994479749</v>
      </c>
      <c r="Y9586" s="58">
        <v>0.87221217112578353</v>
      </c>
      <c r="Z9586" s="58">
        <v>0.95373110836664943</v>
      </c>
    </row>
    <row r="9587" spans="19:26" x14ac:dyDescent="0.2">
      <c r="S9587" s="58">
        <v>6.8321990544467059</v>
      </c>
      <c r="T9587" s="58">
        <v>25.738421025774727</v>
      </c>
      <c r="U9587" s="58">
        <v>7.0909004523593975</v>
      </c>
      <c r="V9587" s="58">
        <v>25.726853147100414</v>
      </c>
      <c r="W9587" s="58">
        <v>0.80513727404394841</v>
      </c>
      <c r="X9587" s="58">
        <v>0.6886875520401794</v>
      </c>
      <c r="Y9587" s="58">
        <v>0.83196078946346808</v>
      </c>
      <c r="Z9587" s="58">
        <v>0.88583065998252342</v>
      </c>
    </row>
    <row r="9588" spans="19:26" x14ac:dyDescent="0.2">
      <c r="S9588" s="58">
        <v>3.8128553813690078</v>
      </c>
      <c r="T9588" s="58">
        <v>6.1411985774339337</v>
      </c>
      <c r="U9588" s="58">
        <v>3.9098375602522695</v>
      </c>
      <c r="V9588" s="58">
        <v>6.3649153212419254</v>
      </c>
      <c r="W9588" s="58">
        <v>0.79473795584379303</v>
      </c>
      <c r="X9588" s="58">
        <v>0.66458921917713987</v>
      </c>
      <c r="Y9588" s="58">
        <v>0.8414766516335922</v>
      </c>
      <c r="Z9588" s="58">
        <v>0.94033713397468399</v>
      </c>
    </row>
    <row r="9589" spans="19:26" x14ac:dyDescent="0.2">
      <c r="S9589" s="58">
        <v>3.9966622553183102</v>
      </c>
      <c r="T9589" s="58">
        <v>6.5437273902132169</v>
      </c>
      <c r="U9589" s="58">
        <v>3.7704632594830434</v>
      </c>
      <c r="V9589" s="58">
        <v>7.6471570988220474</v>
      </c>
      <c r="W9589" s="58">
        <v>0.81315546868614108</v>
      </c>
      <c r="X9589" s="58">
        <v>0.74533883159744196</v>
      </c>
      <c r="Y9589" s="58">
        <v>0.88367343031669254</v>
      </c>
      <c r="Z9589" s="58">
        <v>0.95297937815710587</v>
      </c>
    </row>
    <row r="9590" spans="19:26" x14ac:dyDescent="0.2">
      <c r="S9590" s="58">
        <v>5.9508138144382849</v>
      </c>
      <c r="T9590" s="58">
        <v>18.00474312430147</v>
      </c>
      <c r="U9590" s="58">
        <v>5.8744265727804539</v>
      </c>
      <c r="V9590" s="58">
        <v>12.07241511562245</v>
      </c>
      <c r="W9590" s="58">
        <v>0.79625448111769881</v>
      </c>
      <c r="X9590" s="58">
        <v>0.61201122317104018</v>
      </c>
      <c r="Y9590" s="58">
        <v>0.78624529353709782</v>
      </c>
      <c r="Z9590" s="58">
        <v>0.88675562565721366</v>
      </c>
    </row>
    <row r="9591" spans="19:26" x14ac:dyDescent="0.2">
      <c r="S9591" s="58">
        <v>5.4531843041191355</v>
      </c>
      <c r="T9591" s="58">
        <v>13.006684743217866</v>
      </c>
      <c r="U9591" s="58">
        <v>6.1519880880430762</v>
      </c>
      <c r="V9591" s="58">
        <v>12.313947645445486</v>
      </c>
      <c r="W9591" s="58">
        <v>0.83365718739672223</v>
      </c>
      <c r="X9591" s="58">
        <v>0.73895392654627223</v>
      </c>
      <c r="Y9591" s="58">
        <v>0.84852872326071449</v>
      </c>
      <c r="Z9591" s="58">
        <v>0.90446771440948226</v>
      </c>
    </row>
    <row r="9592" spans="19:26" x14ac:dyDescent="0.2">
      <c r="S9592" s="58">
        <v>4.9545244079257751</v>
      </c>
      <c r="T9592" s="58">
        <v>9.5371641692304472</v>
      </c>
      <c r="U9592" s="58">
        <v>5.0344599697298857</v>
      </c>
      <c r="V9592" s="58">
        <v>9.5400682853049936</v>
      </c>
      <c r="W9592" s="58">
        <v>0.73403483054631835</v>
      </c>
      <c r="X9592" s="58">
        <v>0.53879175851344507</v>
      </c>
      <c r="Y9592" s="58">
        <v>0.83238044630723595</v>
      </c>
      <c r="Z9592" s="58">
        <v>0.91020371996663352</v>
      </c>
    </row>
    <row r="9593" spans="19:26" x14ac:dyDescent="0.2">
      <c r="S9593" s="58">
        <v>3.5225188066049906</v>
      </c>
      <c r="T9593" s="58">
        <v>5.3504946470468271</v>
      </c>
      <c r="U9593" s="58">
        <v>3.4973522129370815</v>
      </c>
      <c r="V9593" s="58">
        <v>5.3209539109917046</v>
      </c>
      <c r="W9593" s="58">
        <v>0.8099289249614261</v>
      </c>
      <c r="X9593" s="58">
        <v>0.58951325879178418</v>
      </c>
      <c r="Y9593" s="58">
        <v>0.86573420448081262</v>
      </c>
      <c r="Z9593" s="58">
        <v>0.94214086663360808</v>
      </c>
    </row>
    <row r="9594" spans="19:26" x14ac:dyDescent="0.2">
      <c r="S9594" s="58">
        <v>4.4331646229769799</v>
      </c>
      <c r="T9594" s="58">
        <v>8.1282468507800019</v>
      </c>
      <c r="U9594" s="58">
        <v>4.5227749087473326</v>
      </c>
      <c r="V9594" s="58">
        <v>8.497043962105236</v>
      </c>
      <c r="W9594" s="58">
        <v>0.85488931807054513</v>
      </c>
      <c r="X9594" s="58">
        <v>0.74060980950986921</v>
      </c>
      <c r="Y9594" s="58">
        <v>0.88013442060838676</v>
      </c>
      <c r="Z9594" s="58">
        <v>0.92865811920289931</v>
      </c>
    </row>
    <row r="9595" spans="19:26" x14ac:dyDescent="0.2">
      <c r="S9595" s="58">
        <v>3.5258329133850026</v>
      </c>
      <c r="T9595" s="58">
        <v>5.4515527145317257</v>
      </c>
      <c r="U9595" s="58">
        <v>3.1709339951507864</v>
      </c>
      <c r="V9595" s="58">
        <v>5.4109871617428889</v>
      </c>
      <c r="W9595" s="58">
        <v>0.80759642199224979</v>
      </c>
      <c r="X9595" s="58">
        <v>0.68617411471653411</v>
      </c>
      <c r="Y9595" s="58">
        <v>0.83186129965309519</v>
      </c>
      <c r="Z9595" s="58">
        <v>0.9469238830720107</v>
      </c>
    </row>
    <row r="9596" spans="19:26" x14ac:dyDescent="0.2">
      <c r="S9596" s="58">
        <v>6.5094040552629062</v>
      </c>
      <c r="T9596" s="58">
        <v>19.918994697060928</v>
      </c>
      <c r="U9596" s="58">
        <v>5.8508897557991517</v>
      </c>
      <c r="V9596" s="58">
        <v>18.175129740409353</v>
      </c>
      <c r="W9596" s="58">
        <v>0.75057154826390038</v>
      </c>
      <c r="X9596" s="58">
        <v>0.69629500796945798</v>
      </c>
      <c r="Y9596" s="58">
        <v>0.81342890740264351</v>
      </c>
      <c r="Z9596" s="58">
        <v>0.89316747304762767</v>
      </c>
    </row>
    <row r="9597" spans="19:26" x14ac:dyDescent="0.2">
      <c r="S9597" s="58">
        <v>5.1289898650640859</v>
      </c>
      <c r="T9597" s="58">
        <v>11.528236114227498</v>
      </c>
      <c r="U9597" s="58">
        <v>5.4053526602360309</v>
      </c>
      <c r="V9597" s="58">
        <v>16.236787340007439</v>
      </c>
      <c r="W9597" s="58">
        <v>0.82962403593824696</v>
      </c>
      <c r="X9597" s="58">
        <v>0.62899331225016453</v>
      </c>
      <c r="Y9597" s="58">
        <v>0.82733018570531136</v>
      </c>
      <c r="Z9597" s="58">
        <v>0.89975402860578979</v>
      </c>
    </row>
    <row r="9598" spans="19:26" x14ac:dyDescent="0.2">
      <c r="S9598" s="58">
        <v>7.1440347594934757</v>
      </c>
      <c r="T9598" s="58">
        <v>27.914980911118338</v>
      </c>
      <c r="U9598" s="58">
        <v>7.6100330388744055</v>
      </c>
      <c r="V9598" s="58">
        <v>33.001627027186608</v>
      </c>
      <c r="W9598" s="58">
        <v>0.82616381172577391</v>
      </c>
      <c r="X9598" s="58">
        <v>0.71516416041525921</v>
      </c>
      <c r="Y9598" s="58">
        <v>0.87523279714059077</v>
      </c>
      <c r="Z9598" s="58">
        <v>0.88674907886439336</v>
      </c>
    </row>
    <row r="9599" spans="19:26" x14ac:dyDescent="0.2">
      <c r="S9599" s="58">
        <v>5.5808108786366244</v>
      </c>
      <c r="T9599" s="58">
        <v>12.937882108522851</v>
      </c>
      <c r="U9599" s="58">
        <v>5.7424175831910791</v>
      </c>
      <c r="V9599" s="58">
        <v>11.197473683024091</v>
      </c>
      <c r="W9599" s="58">
        <v>0.8002043481635045</v>
      </c>
      <c r="X9599" s="58">
        <v>0.76808141174846045</v>
      </c>
      <c r="Y9599" s="58">
        <v>0.85990594932513953</v>
      </c>
      <c r="Z9599" s="58">
        <v>0.91143431895546467</v>
      </c>
    </row>
    <row r="9600" spans="19:26" x14ac:dyDescent="0.2">
      <c r="S9600" s="58">
        <v>4.8125583583383662</v>
      </c>
      <c r="T9600" s="58">
        <v>10.570904485838151</v>
      </c>
      <c r="U9600" s="58">
        <v>5.043767886839797</v>
      </c>
      <c r="V9600" s="58">
        <v>12.205984919024571</v>
      </c>
      <c r="W9600" s="58">
        <v>0.83440506552670979</v>
      </c>
      <c r="X9600" s="58">
        <v>0.68167600891698665</v>
      </c>
      <c r="Y9600" s="58">
        <v>0.78867749895702111</v>
      </c>
      <c r="Z9600" s="58">
        <v>0.90042700636770023</v>
      </c>
    </row>
    <row r="9601" spans="19:26" x14ac:dyDescent="0.2">
      <c r="S9601" s="58">
        <v>5.8049024901475299</v>
      </c>
      <c r="T9601" s="58">
        <v>13.413630770906533</v>
      </c>
      <c r="U9601" s="58">
        <v>5.9903153434793692</v>
      </c>
      <c r="V9601" s="58">
        <v>15.266697340727664</v>
      </c>
      <c r="W9601" s="58">
        <v>0.76073193702040953</v>
      </c>
      <c r="X9601" s="58">
        <v>0.56070753662478912</v>
      </c>
      <c r="Y9601" s="58">
        <v>0.85947157656270112</v>
      </c>
      <c r="Z9601" s="58">
        <v>0.90006221074190318</v>
      </c>
    </row>
    <row r="9602" spans="19:26" x14ac:dyDescent="0.2">
      <c r="S9602" s="58">
        <v>6.8330809918435884</v>
      </c>
      <c r="T9602" s="58">
        <v>19.691212193521206</v>
      </c>
      <c r="U9602" s="58">
        <v>7.2478254239552919</v>
      </c>
      <c r="V9602" s="58">
        <v>19.802895363751304</v>
      </c>
      <c r="W9602" s="58">
        <v>0.76249189782615645</v>
      </c>
      <c r="X9602" s="58">
        <v>0.53936207651359436</v>
      </c>
      <c r="Y9602" s="58">
        <v>0.8833135965737523</v>
      </c>
      <c r="Z9602" s="58">
        <v>0.89061498850144294</v>
      </c>
    </row>
    <row r="9603" spans="19:26" x14ac:dyDescent="0.2">
      <c r="S9603" s="58">
        <v>4.29426386087568</v>
      </c>
      <c r="T9603" s="58">
        <v>7.6823523602904862</v>
      </c>
      <c r="U9603" s="58">
        <v>4.4143189322369798</v>
      </c>
      <c r="V9603" s="58">
        <v>7.9788890430766939</v>
      </c>
      <c r="W9603" s="58">
        <v>0.86377168077375621</v>
      </c>
      <c r="X9603" s="58">
        <v>0.6248059662236225</v>
      </c>
      <c r="Y9603" s="58">
        <v>0.88164412223672217</v>
      </c>
      <c r="Z9603" s="58">
        <v>0.91930781098646019</v>
      </c>
    </row>
    <row r="9604" spans="19:26" x14ac:dyDescent="0.2">
      <c r="S9604" s="58">
        <v>5.7728345276200717</v>
      </c>
      <c r="T9604" s="58">
        <v>12.01747841097483</v>
      </c>
      <c r="U9604" s="58">
        <v>5.7445262657214933</v>
      </c>
      <c r="V9604" s="58">
        <v>10.496447930263722</v>
      </c>
      <c r="W9604" s="58">
        <v>0.70269994527545754</v>
      </c>
      <c r="X9604" s="58">
        <v>0.66737356802374959</v>
      </c>
      <c r="Y9604" s="58">
        <v>0.85979996143802817</v>
      </c>
      <c r="Z9604" s="58">
        <v>0.92195496087833417</v>
      </c>
    </row>
    <row r="9605" spans="19:26" x14ac:dyDescent="0.2">
      <c r="S9605" s="58">
        <v>4.4144567638984604</v>
      </c>
      <c r="T9605" s="58">
        <v>8.3047461593805867</v>
      </c>
      <c r="U9605" s="58">
        <v>3.9790032702288776</v>
      </c>
      <c r="V9605" s="58">
        <v>9.5990438658564372</v>
      </c>
      <c r="W9605" s="58">
        <v>0.79017960252203601</v>
      </c>
      <c r="X9605" s="58">
        <v>0.67208130001214317</v>
      </c>
      <c r="Y9605" s="58">
        <v>0.80080591403142731</v>
      </c>
      <c r="Z9605" s="58">
        <v>0.91556167317947101</v>
      </c>
    </row>
    <row r="9606" spans="19:26" x14ac:dyDescent="0.2">
      <c r="S9606" s="58">
        <v>4.4935430303046804</v>
      </c>
      <c r="T9606" s="58">
        <v>7.8483247964333298</v>
      </c>
      <c r="U9606" s="58">
        <v>4.8292966279481231</v>
      </c>
      <c r="V9606" s="58">
        <v>8.9932122685128952</v>
      </c>
      <c r="W9606" s="58">
        <v>0.7595607542521009</v>
      </c>
      <c r="X9606" s="58">
        <v>0.64490325627360789</v>
      </c>
      <c r="Y9606" s="58">
        <v>0.86689570139996874</v>
      </c>
      <c r="Z9606" s="58">
        <v>0.93409196136369754</v>
      </c>
    </row>
    <row r="9607" spans="19:26" x14ac:dyDescent="0.2">
      <c r="S9607" s="58">
        <v>5.2791728700626512</v>
      </c>
      <c r="T9607" s="58">
        <v>9.738545923184768</v>
      </c>
      <c r="U9607" s="58">
        <v>4.8064192581617675</v>
      </c>
      <c r="V9607" s="58">
        <v>9.2341075548036571</v>
      </c>
      <c r="W9607" s="58">
        <v>0.6690827878267025</v>
      </c>
      <c r="X9607" s="58">
        <v>0.7118207975991564</v>
      </c>
      <c r="Y9607" s="58">
        <v>0.84396676799871417</v>
      </c>
      <c r="Z9607" s="58">
        <v>0.94606892481266558</v>
      </c>
    </row>
    <row r="9608" spans="19:26" x14ac:dyDescent="0.2">
      <c r="S9608" s="58">
        <v>5.2867809761669173</v>
      </c>
      <c r="T9608" s="58">
        <v>11.269458339267409</v>
      </c>
      <c r="U9608" s="58">
        <v>5.6599322982299833</v>
      </c>
      <c r="V9608" s="58">
        <v>12.490456709391289</v>
      </c>
      <c r="W9608" s="58">
        <v>0.75676846847485868</v>
      </c>
      <c r="X9608" s="58">
        <v>0.75458323221117718</v>
      </c>
      <c r="Y9608" s="58">
        <v>0.83060312279151982</v>
      </c>
      <c r="Z9608" s="58">
        <v>0.91807869601022907</v>
      </c>
    </row>
    <row r="9609" spans="19:26" x14ac:dyDescent="0.2">
      <c r="S9609" s="58">
        <v>5.1739368186355081</v>
      </c>
      <c r="T9609" s="58">
        <v>10.118699221529967</v>
      </c>
      <c r="U9609" s="58">
        <v>5.6386189651799965</v>
      </c>
      <c r="V9609" s="58">
        <v>12.4222200574046</v>
      </c>
      <c r="W9609" s="58">
        <v>0.72583747015017019</v>
      </c>
      <c r="X9609" s="58">
        <v>0.64497926666729344</v>
      </c>
      <c r="Y9609" s="58">
        <v>0.84631867900900981</v>
      </c>
      <c r="Z9609" s="58">
        <v>0.92185652327384593</v>
      </c>
    </row>
    <row r="9610" spans="19:26" x14ac:dyDescent="0.2">
      <c r="S9610" s="58">
        <v>8.090505019197705</v>
      </c>
      <c r="T9610" s="58">
        <v>52.244368054855286</v>
      </c>
      <c r="U9610" s="58">
        <v>7.1481108155031006</v>
      </c>
      <c r="V9610" s="58">
        <v>47.313042738604103</v>
      </c>
      <c r="W9610" s="58">
        <v>0.77328137586101797</v>
      </c>
      <c r="X9610" s="58">
        <v>0.74637165939891892</v>
      </c>
      <c r="Y9610" s="58">
        <v>0.83221011382331878</v>
      </c>
      <c r="Z9610" s="58">
        <v>0.87911353153929872</v>
      </c>
    </row>
    <row r="9611" spans="19:26" x14ac:dyDescent="0.2">
      <c r="S9611" s="58">
        <v>5.910982997267622</v>
      </c>
      <c r="T9611" s="58">
        <v>14.132761225693487</v>
      </c>
      <c r="U9611" s="58">
        <v>4.790435081745934</v>
      </c>
      <c r="V9611" s="58">
        <v>10.265088897491326</v>
      </c>
      <c r="W9611" s="58">
        <v>0.80221466631748162</v>
      </c>
      <c r="X9611" s="58">
        <v>0.74796850911429424</v>
      </c>
      <c r="Y9611" s="58">
        <v>0.89396326418429517</v>
      </c>
      <c r="Z9611" s="58">
        <v>0.9105914285945429</v>
      </c>
    </row>
    <row r="9612" spans="19:26" x14ac:dyDescent="0.2">
      <c r="S9612" s="58">
        <v>5.2981417008139697</v>
      </c>
      <c r="T9612" s="58">
        <v>10.600562161801269</v>
      </c>
      <c r="U9612" s="58">
        <v>5.644382236077198</v>
      </c>
      <c r="V9612" s="58">
        <v>12.212341996520477</v>
      </c>
      <c r="W9612" s="58">
        <v>0.70912632974670908</v>
      </c>
      <c r="X9612" s="58">
        <v>0.65888723907597224</v>
      </c>
      <c r="Y9612" s="58">
        <v>0.83015038847460043</v>
      </c>
      <c r="Z9612" s="58">
        <v>0.92104071841185498</v>
      </c>
    </row>
    <row r="9613" spans="19:26" x14ac:dyDescent="0.2">
      <c r="S9613" s="58">
        <v>3.4271294759686364</v>
      </c>
      <c r="T9613" s="58">
        <v>5.2915957161689118</v>
      </c>
      <c r="U9613" s="58">
        <v>3.431837126929691</v>
      </c>
      <c r="V9613" s="58">
        <v>5.6123836999159353</v>
      </c>
      <c r="W9613" s="58">
        <v>0.85987072286606336</v>
      </c>
      <c r="X9613" s="58">
        <v>0.76075705130809679</v>
      </c>
      <c r="Y9613" s="58">
        <v>0.83810065486484675</v>
      </c>
      <c r="Z9613" s="58">
        <v>0.95037514038754367</v>
      </c>
    </row>
    <row r="9614" spans="19:26" x14ac:dyDescent="0.2">
      <c r="S9614" s="58">
        <v>2.9797810108883969</v>
      </c>
      <c r="T9614" s="58">
        <v>4.2529592726812551</v>
      </c>
      <c r="U9614" s="58">
        <v>3.6513144095000305</v>
      </c>
      <c r="V9614" s="58">
        <v>4.9278904337731166</v>
      </c>
      <c r="W9614" s="58">
        <v>0.83914289893016358</v>
      </c>
      <c r="X9614" s="58">
        <v>0.63559303858647154</v>
      </c>
      <c r="Y9614" s="58">
        <v>0.81079565409958276</v>
      </c>
      <c r="Z9614" s="58">
        <v>0.94616723747697429</v>
      </c>
    </row>
    <row r="9615" spans="19:26" x14ac:dyDescent="0.2">
      <c r="S9615" s="58">
        <v>4.4088467864759631</v>
      </c>
      <c r="T9615" s="58">
        <v>7.460760230566768</v>
      </c>
      <c r="U9615" s="58">
        <v>4.9337560471927615</v>
      </c>
      <c r="V9615" s="58">
        <v>8.442795979052848</v>
      </c>
      <c r="W9615" s="58">
        <v>0.74286355077158683</v>
      </c>
      <c r="X9615" s="58">
        <v>0.64030720814661723</v>
      </c>
      <c r="Y9615" s="58">
        <v>0.87034013747976791</v>
      </c>
      <c r="Z9615" s="58">
        <v>0.94143705372703868</v>
      </c>
    </row>
    <row r="9616" spans="19:26" x14ac:dyDescent="0.2">
      <c r="S9616" s="58">
        <v>5.307874140190755</v>
      </c>
      <c r="T9616" s="58">
        <v>12.07592975197292</v>
      </c>
      <c r="U9616" s="58">
        <v>4.4507149073996706</v>
      </c>
      <c r="V9616" s="58">
        <v>12.193654086832378</v>
      </c>
      <c r="W9616" s="58">
        <v>0.80654695871298121</v>
      </c>
      <c r="X9616" s="58">
        <v>0.5940929253557623</v>
      </c>
      <c r="Y9616" s="58">
        <v>0.83292836802729353</v>
      </c>
      <c r="Z9616" s="58">
        <v>0.89864801902726965</v>
      </c>
    </row>
    <row r="9617" spans="19:26" x14ac:dyDescent="0.2">
      <c r="S9617" s="58">
        <v>3.6788756808177143</v>
      </c>
      <c r="T9617" s="58">
        <v>5.8980127651179624</v>
      </c>
      <c r="U9617" s="58">
        <v>3.8098606338097238</v>
      </c>
      <c r="V9617" s="58">
        <v>6.6461644736820835</v>
      </c>
      <c r="W9617" s="58">
        <v>0.79144726740275817</v>
      </c>
      <c r="X9617" s="58">
        <v>0.64845257288250313</v>
      </c>
      <c r="Y9617" s="58">
        <v>0.80835043656260597</v>
      </c>
      <c r="Z9617" s="58">
        <v>0.93332349530978109</v>
      </c>
    </row>
    <row r="9618" spans="19:26" x14ac:dyDescent="0.2">
      <c r="S9618" s="58">
        <v>4.3156686318144279</v>
      </c>
      <c r="T9618" s="58">
        <v>7.2986295815514399</v>
      </c>
      <c r="U9618" s="58">
        <v>4.3679724792547532</v>
      </c>
      <c r="V9618" s="58">
        <v>9.3191085145796588</v>
      </c>
      <c r="W9618" s="58">
        <v>0.69447670453736421</v>
      </c>
      <c r="X9618" s="58">
        <v>0.63329288682605256</v>
      </c>
      <c r="Y9618" s="58">
        <v>0.80304546227633056</v>
      </c>
      <c r="Z9618" s="58">
        <v>0.93758721485311625</v>
      </c>
    </row>
    <row r="9619" spans="19:26" x14ac:dyDescent="0.2">
      <c r="S9619" s="58">
        <v>3.618999877450352</v>
      </c>
      <c r="T9619" s="58">
        <v>5.8991433837877336</v>
      </c>
      <c r="U9619" s="58">
        <v>3.4654971493857318</v>
      </c>
      <c r="V9619" s="58">
        <v>5.0257029422471806</v>
      </c>
      <c r="W9619" s="58">
        <v>0.8441730783815824</v>
      </c>
      <c r="X9619" s="58">
        <v>0.74238651567617442</v>
      </c>
      <c r="Y9619" s="58">
        <v>0.80243782909112737</v>
      </c>
      <c r="Z9619" s="58">
        <v>0.93340735570668509</v>
      </c>
    </row>
    <row r="9620" spans="19:26" x14ac:dyDescent="0.2">
      <c r="S9620" s="58">
        <v>4.3996460734942655</v>
      </c>
      <c r="T9620" s="58">
        <v>8.3722059797150141</v>
      </c>
      <c r="U9620" s="58">
        <v>5.2422847562602515</v>
      </c>
      <c r="V9620" s="58">
        <v>13.401366693797845</v>
      </c>
      <c r="W9620" s="58">
        <v>0.78923331115835826</v>
      </c>
      <c r="X9620" s="58">
        <v>0.60245079591398687</v>
      </c>
      <c r="Y9620" s="58">
        <v>0.78735786838760291</v>
      </c>
      <c r="Z9620" s="58">
        <v>0.90717737558061451</v>
      </c>
    </row>
    <row r="9621" spans="19:26" x14ac:dyDescent="0.2">
      <c r="S9621" s="58">
        <v>8.6443701708677043</v>
      </c>
      <c r="T9621" s="58">
        <v>61.515330953476223</v>
      </c>
      <c r="U9621" s="58">
        <v>8.0440001556181642</v>
      </c>
      <c r="V9621" s="58">
        <v>88.072589036762565</v>
      </c>
      <c r="W9621" s="58">
        <v>0.72500438823651236</v>
      </c>
      <c r="X9621" s="58">
        <v>0.71549914490514843</v>
      </c>
      <c r="Y9621" s="58">
        <v>0.82216211279601814</v>
      </c>
      <c r="Z9621" s="58">
        <v>0.87823302343196374</v>
      </c>
    </row>
    <row r="9622" spans="19:26" x14ac:dyDescent="0.2">
      <c r="S9622" s="58">
        <v>5.4304811838968821</v>
      </c>
      <c r="T9622" s="58">
        <v>11.372573863343334</v>
      </c>
      <c r="U9622" s="58">
        <v>5.985621423991236</v>
      </c>
      <c r="V9622" s="58">
        <v>9.1611556042287265</v>
      </c>
      <c r="W9622" s="58">
        <v>0.73189759762438389</v>
      </c>
      <c r="X9622" s="58">
        <v>0.72349163702174391</v>
      </c>
      <c r="Y9622" s="58">
        <v>0.84046806540288599</v>
      </c>
      <c r="Z9622" s="58">
        <v>0.92100229765778452</v>
      </c>
    </row>
    <row r="9623" spans="19:26" x14ac:dyDescent="0.2">
      <c r="S9623" s="58">
        <v>5.600225868718324</v>
      </c>
      <c r="T9623" s="58">
        <v>13.622384379796653</v>
      </c>
      <c r="U9623" s="58">
        <v>6.1364990987054071</v>
      </c>
      <c r="V9623" s="58">
        <v>15.097577998818005</v>
      </c>
      <c r="W9623" s="58">
        <v>0.84056439190403942</v>
      </c>
      <c r="X9623" s="58">
        <v>0.65965952024763408</v>
      </c>
      <c r="Y9623" s="58">
        <v>0.86657420448315292</v>
      </c>
      <c r="Z9623" s="58">
        <v>0.89973649587725069</v>
      </c>
    </row>
    <row r="9624" spans="19:26" x14ac:dyDescent="0.2">
      <c r="S9624" s="58">
        <v>4.0490406477004388</v>
      </c>
      <c r="T9624" s="58">
        <v>7.0420264600175644</v>
      </c>
      <c r="U9624" s="58">
        <v>4.1814971968078387</v>
      </c>
      <c r="V9624" s="58">
        <v>6.3322347137685542</v>
      </c>
      <c r="W9624" s="58">
        <v>0.78737851587225649</v>
      </c>
      <c r="X9624" s="58">
        <v>0.76433627163787732</v>
      </c>
      <c r="Y9624" s="58">
        <v>0.797419751388738</v>
      </c>
      <c r="Z9624" s="58">
        <v>0.9328405210853643</v>
      </c>
    </row>
    <row r="9625" spans="19:26" x14ac:dyDescent="0.2">
      <c r="S9625" s="58">
        <v>4.3300050767993286</v>
      </c>
      <c r="T9625" s="58">
        <v>7.6669458785842552</v>
      </c>
      <c r="U9625" s="58">
        <v>4.4676036860396486</v>
      </c>
      <c r="V9625" s="58">
        <v>7.9205723418258627</v>
      </c>
      <c r="W9625" s="58">
        <v>0.73375081857474533</v>
      </c>
      <c r="X9625" s="58">
        <v>0.69984965404305588</v>
      </c>
      <c r="Y9625" s="58">
        <v>0.79629984372208118</v>
      </c>
      <c r="Z9625" s="58">
        <v>0.93116389693407819</v>
      </c>
    </row>
    <row r="9626" spans="19:26" x14ac:dyDescent="0.2">
      <c r="S9626" s="58">
        <v>3.4593899346242951</v>
      </c>
      <c r="T9626" s="58">
        <v>5.4848314774957885</v>
      </c>
      <c r="U9626" s="58">
        <v>3.5106725007413848</v>
      </c>
      <c r="V9626" s="58">
        <v>5.4689202463292661</v>
      </c>
      <c r="W9626" s="58">
        <v>0.83787091039987127</v>
      </c>
      <c r="X9626" s="58">
        <v>0.7180585685522749</v>
      </c>
      <c r="Y9626" s="58">
        <v>0.78986379918659666</v>
      </c>
      <c r="Z9626" s="58">
        <v>0.93314926661596775</v>
      </c>
    </row>
    <row r="9627" spans="19:26" x14ac:dyDescent="0.2">
      <c r="S9627" s="58">
        <v>6.2314977175559783</v>
      </c>
      <c r="T9627" s="58">
        <v>13.647878827718339</v>
      </c>
      <c r="U9627" s="58">
        <v>6.8457662437122879</v>
      </c>
      <c r="V9627" s="58">
        <v>17.884473545636354</v>
      </c>
      <c r="W9627" s="58">
        <v>0.70805014323664883</v>
      </c>
      <c r="X9627" s="58">
        <v>0.75186201674125952</v>
      </c>
      <c r="Y9627" s="58">
        <v>0.89114078302279864</v>
      </c>
      <c r="Z9627" s="58">
        <v>0.92729460440768285</v>
      </c>
    </row>
    <row r="9628" spans="19:26" x14ac:dyDescent="0.2">
      <c r="S9628" s="58">
        <v>4.4578900197885014</v>
      </c>
      <c r="T9628" s="58">
        <v>8.156916657067983</v>
      </c>
      <c r="U9628" s="58">
        <v>4.7669116332101105</v>
      </c>
      <c r="V9628" s="58">
        <v>8.5111928101331955</v>
      </c>
      <c r="W9628" s="58">
        <v>0.74692636227705966</v>
      </c>
      <c r="X9628" s="58">
        <v>0.55574742764799723</v>
      </c>
      <c r="Y9628" s="58">
        <v>0.80087379098590605</v>
      </c>
      <c r="Z9628" s="58">
        <v>0.91157316805213673</v>
      </c>
    </row>
    <row r="9629" spans="19:26" x14ac:dyDescent="0.2">
      <c r="S9629" s="58">
        <v>4.4459250634375254</v>
      </c>
      <c r="T9629" s="58">
        <v>7.8979889723628487</v>
      </c>
      <c r="U9629" s="58">
        <v>4.8412397006302923</v>
      </c>
      <c r="V9629" s="58">
        <v>7.9612335226994091</v>
      </c>
      <c r="W9629" s="58">
        <v>0.75759764402338914</v>
      </c>
      <c r="X9629" s="58">
        <v>0.73905480146913072</v>
      </c>
      <c r="Y9629" s="58">
        <v>0.83633327987189454</v>
      </c>
      <c r="Z9629" s="58">
        <v>0.93845103902846938</v>
      </c>
    </row>
    <row r="9630" spans="19:26" x14ac:dyDescent="0.2">
      <c r="S9630" s="58">
        <v>4.8212563386607474</v>
      </c>
      <c r="T9630" s="58">
        <v>9.1914543180796908</v>
      </c>
      <c r="U9630" s="58">
        <v>4.4036770467465178</v>
      </c>
      <c r="V9630" s="58">
        <v>8.3117323075870715</v>
      </c>
      <c r="W9630" s="58">
        <v>0.70434035689748697</v>
      </c>
      <c r="X9630" s="58">
        <v>0.58650651183726477</v>
      </c>
      <c r="Y9630" s="58">
        <v>0.79129564733171276</v>
      </c>
      <c r="Z9630" s="58">
        <v>0.91431937364268934</v>
      </c>
    </row>
    <row r="9631" spans="19:26" x14ac:dyDescent="0.2">
      <c r="S9631" s="58">
        <v>5.5846348282572151</v>
      </c>
      <c r="T9631" s="58">
        <v>11.816790171144177</v>
      </c>
      <c r="U9631" s="58">
        <v>6.5200133902404538</v>
      </c>
      <c r="V9631" s="58">
        <v>13.008874605076429</v>
      </c>
      <c r="W9631" s="58">
        <v>0.72979815568101125</v>
      </c>
      <c r="X9631" s="58">
        <v>0.57868106937163555</v>
      </c>
      <c r="Y9631" s="58">
        <v>0.8532927424729998</v>
      </c>
      <c r="Z9631" s="58">
        <v>0.90884881815076402</v>
      </c>
    </row>
    <row r="9632" spans="19:26" x14ac:dyDescent="0.2">
      <c r="S9632" s="58">
        <v>4.3218476771928724</v>
      </c>
      <c r="T9632" s="58">
        <v>7.3372183202021608</v>
      </c>
      <c r="U9632" s="58">
        <v>4.7086338718178347</v>
      </c>
      <c r="V9632" s="58">
        <v>6.3863222698010684</v>
      </c>
      <c r="W9632" s="58">
        <v>0.75315947569734143</v>
      </c>
      <c r="X9632" s="58">
        <v>0.56193797171796156</v>
      </c>
      <c r="Y9632" s="58">
        <v>0.85790364472719494</v>
      </c>
      <c r="Z9632" s="58">
        <v>0.92690200750406326</v>
      </c>
    </row>
    <row r="9633" spans="19:26" x14ac:dyDescent="0.2">
      <c r="S9633" s="58">
        <v>5.4825478193132193</v>
      </c>
      <c r="T9633" s="58">
        <v>11.829523841635412</v>
      </c>
      <c r="U9633" s="58">
        <v>4.891854011831132</v>
      </c>
      <c r="V9633" s="58">
        <v>8.9861080774908046</v>
      </c>
      <c r="W9633" s="58">
        <v>0.71825536379752741</v>
      </c>
      <c r="X9633" s="58">
        <v>0.56973399039659833</v>
      </c>
      <c r="Y9633" s="58">
        <v>0.81545089699069973</v>
      </c>
      <c r="Z9633" s="58">
        <v>0.90451771087461352</v>
      </c>
    </row>
    <row r="9634" spans="19:26" x14ac:dyDescent="0.2">
      <c r="S9634" s="58">
        <v>4.4973272820007537</v>
      </c>
      <c r="T9634" s="58">
        <v>7.9606808461863476</v>
      </c>
      <c r="U9634" s="58">
        <v>3.8000363086435915</v>
      </c>
      <c r="V9634" s="58">
        <v>8.4737669206811432</v>
      </c>
      <c r="W9634" s="58">
        <v>0.7229826700518861</v>
      </c>
      <c r="X9634" s="58">
        <v>0.67547055487902297</v>
      </c>
      <c r="Y9634" s="58">
        <v>0.81790786073589439</v>
      </c>
      <c r="Z9634" s="58">
        <v>0.9338486737029188</v>
      </c>
    </row>
    <row r="9635" spans="19:26" x14ac:dyDescent="0.2">
      <c r="S9635" s="58">
        <v>5.5984017139562203</v>
      </c>
      <c r="T9635" s="58">
        <v>11.368404836056955</v>
      </c>
      <c r="U9635" s="58">
        <v>5.9221531369287597</v>
      </c>
      <c r="V9635" s="58">
        <v>18.197070956250933</v>
      </c>
      <c r="W9635" s="58">
        <v>0.69190115434767518</v>
      </c>
      <c r="X9635" s="58">
        <v>0.65932731939870903</v>
      </c>
      <c r="Y9635" s="58">
        <v>0.84145397619000117</v>
      </c>
      <c r="Z9635" s="58">
        <v>0.92308189276330499</v>
      </c>
    </row>
    <row r="9636" spans="19:26" x14ac:dyDescent="0.2">
      <c r="S9636" s="58">
        <v>3.9287595861309841</v>
      </c>
      <c r="T9636" s="58">
        <v>6.5501253864894524</v>
      </c>
      <c r="U9636" s="58">
        <v>3.9501789587169367</v>
      </c>
      <c r="V9636" s="58">
        <v>7.3593574904260581</v>
      </c>
      <c r="W9636" s="58">
        <v>0.79992396464441928</v>
      </c>
      <c r="X9636" s="58">
        <v>0.75094905933751221</v>
      </c>
      <c r="Y9636" s="58">
        <v>0.82797366415185691</v>
      </c>
      <c r="Z9636" s="58">
        <v>0.94195621636908544</v>
      </c>
    </row>
    <row r="9637" spans="19:26" x14ac:dyDescent="0.2">
      <c r="S9637" s="58">
        <v>3.9625193837517667</v>
      </c>
      <c r="T9637" s="58">
        <v>6.4759413112431474</v>
      </c>
      <c r="U9637" s="58">
        <v>4.3118805588417377</v>
      </c>
      <c r="V9637" s="58">
        <v>6.4453005294498436</v>
      </c>
      <c r="W9637" s="58">
        <v>0.76874642173628838</v>
      </c>
      <c r="X9637" s="58">
        <v>0.56327821752612006</v>
      </c>
      <c r="Y9637" s="58">
        <v>0.83804042802312373</v>
      </c>
      <c r="Z9637" s="58">
        <v>0.92752878100415237</v>
      </c>
    </row>
    <row r="9638" spans="19:26" x14ac:dyDescent="0.2">
      <c r="S9638" s="58">
        <v>3.0203781120563917</v>
      </c>
      <c r="T9638" s="58">
        <v>4.4179092189336249</v>
      </c>
      <c r="U9638" s="58">
        <v>2.8596949715688962</v>
      </c>
      <c r="V9638" s="58">
        <v>4.284420962260338</v>
      </c>
      <c r="W9638" s="58">
        <v>0.83450017152091049</v>
      </c>
      <c r="X9638" s="58">
        <v>0.73097487351158408</v>
      </c>
      <c r="Y9638" s="58">
        <v>0.77132441659833173</v>
      </c>
      <c r="Z9638" s="58">
        <v>0.94458531561603654</v>
      </c>
    </row>
    <row r="9639" spans="19:26" x14ac:dyDescent="0.2">
      <c r="S9639" s="58">
        <v>6.9875627971943919</v>
      </c>
      <c r="T9639" s="58">
        <v>26.922491253528602</v>
      </c>
      <c r="U9639" s="58">
        <v>6.9246787682152808</v>
      </c>
      <c r="V9639" s="58">
        <v>29.615713056591549</v>
      </c>
      <c r="W9639" s="58">
        <v>0.78118403975021822</v>
      </c>
      <c r="X9639" s="58">
        <v>0.56200451843644461</v>
      </c>
      <c r="Y9639" s="58">
        <v>0.82445702101164042</v>
      </c>
      <c r="Z9639" s="58">
        <v>0.88200004477946192</v>
      </c>
    </row>
    <row r="9640" spans="19:26" x14ac:dyDescent="0.2">
      <c r="S9640" s="58">
        <v>5.1656457887141034</v>
      </c>
      <c r="T9640" s="58">
        <v>11.685505780384858</v>
      </c>
      <c r="U9640" s="58">
        <v>4.6630569075859709</v>
      </c>
      <c r="V9640" s="58">
        <v>9.8277369355350874</v>
      </c>
      <c r="W9640" s="58">
        <v>0.82924021533255665</v>
      </c>
      <c r="X9640" s="58">
        <v>0.71867761132515706</v>
      </c>
      <c r="Y9640" s="58">
        <v>0.82929840775533403</v>
      </c>
      <c r="Z9640" s="58">
        <v>0.90506790642570145</v>
      </c>
    </row>
    <row r="9641" spans="19:26" x14ac:dyDescent="0.2">
      <c r="S9641" s="58">
        <v>5.2609853272388527</v>
      </c>
      <c r="T9641" s="58">
        <v>10.56673095722422</v>
      </c>
      <c r="U9641" s="58">
        <v>4.9152686736630384</v>
      </c>
      <c r="V9641" s="58">
        <v>10.977265548776982</v>
      </c>
      <c r="W9641" s="58">
        <v>0.72244464611749792</v>
      </c>
      <c r="X9641" s="58">
        <v>0.71583593119759359</v>
      </c>
      <c r="Y9641" s="58">
        <v>0.83569297185448155</v>
      </c>
      <c r="Z9641" s="58">
        <v>0.92515784092873343</v>
      </c>
    </row>
    <row r="9642" spans="19:26" x14ac:dyDescent="0.2">
      <c r="S9642" s="58">
        <v>3.9712158583489399</v>
      </c>
      <c r="T9642" s="58">
        <v>6.6399746040079437</v>
      </c>
      <c r="U9642" s="58">
        <v>4.1453679404096082</v>
      </c>
      <c r="V9642" s="58">
        <v>6.1537658084302338</v>
      </c>
      <c r="W9642" s="58">
        <v>0.78106111515988097</v>
      </c>
      <c r="X9642" s="58">
        <v>0.61343928963871175</v>
      </c>
      <c r="Y9642" s="58">
        <v>0.82029494146238935</v>
      </c>
      <c r="Z9642" s="58">
        <v>0.92652464520481725</v>
      </c>
    </row>
    <row r="9643" spans="19:26" x14ac:dyDescent="0.2">
      <c r="S9643" s="58">
        <v>3.6025481160274566</v>
      </c>
      <c r="T9643" s="58">
        <v>5.7928898410093179</v>
      </c>
      <c r="U9643" s="58">
        <v>3.4304753726548523</v>
      </c>
      <c r="V9643" s="58">
        <v>5.8551949604920548</v>
      </c>
      <c r="W9643" s="58">
        <v>0.81004081887492796</v>
      </c>
      <c r="X9643" s="58">
        <v>0.64649636846590619</v>
      </c>
      <c r="Y9643" s="58">
        <v>0.79529384059962294</v>
      </c>
      <c r="Z9643" s="58">
        <v>0.92774337206551283</v>
      </c>
    </row>
    <row r="9644" spans="19:26" x14ac:dyDescent="0.2">
      <c r="S9644" s="58">
        <v>5.3378909526902438</v>
      </c>
      <c r="T9644" s="58">
        <v>11.613017832918352</v>
      </c>
      <c r="U9644" s="58">
        <v>5.5204286189290874</v>
      </c>
      <c r="V9644" s="58">
        <v>10.170682687015656</v>
      </c>
      <c r="W9644" s="58">
        <v>0.8087458004046707</v>
      </c>
      <c r="X9644" s="58">
        <v>0.69070755306272924</v>
      </c>
      <c r="Y9644" s="58">
        <v>0.8701169529749484</v>
      </c>
      <c r="Z9644" s="58">
        <v>0.91092071273326947</v>
      </c>
    </row>
    <row r="9645" spans="19:26" x14ac:dyDescent="0.2">
      <c r="S9645" s="58">
        <v>7.8788762495244251</v>
      </c>
      <c r="T9645" s="58">
        <v>39.469987028857737</v>
      </c>
      <c r="U9645" s="58">
        <v>8.3378290912910575</v>
      </c>
      <c r="V9645" s="58">
        <v>54.64175948553045</v>
      </c>
      <c r="W9645" s="58">
        <v>0.80622698319289088</v>
      </c>
      <c r="X9645" s="58">
        <v>0.6633277043751229</v>
      </c>
      <c r="Y9645" s="58">
        <v>0.88076985666209051</v>
      </c>
      <c r="Z9645" s="58">
        <v>0.88133117470525413</v>
      </c>
    </row>
    <row r="9646" spans="19:26" x14ac:dyDescent="0.2">
      <c r="S9646" s="58">
        <v>6.2462535750790291</v>
      </c>
      <c r="T9646" s="58">
        <v>15.064188661177981</v>
      </c>
      <c r="U9646" s="58">
        <v>6.5169646898176925</v>
      </c>
      <c r="V9646" s="58">
        <v>17.273305895360764</v>
      </c>
      <c r="W9646" s="58">
        <v>0.70792281528000867</v>
      </c>
      <c r="X9646" s="58">
        <v>0.69243040327684269</v>
      </c>
      <c r="Y9646" s="58">
        <v>0.83837055035376917</v>
      </c>
      <c r="Z9646" s="58">
        <v>0.90933216626429381</v>
      </c>
    </row>
    <row r="9647" spans="19:26" x14ac:dyDescent="0.2">
      <c r="S9647" s="58">
        <v>5.2231678456087716</v>
      </c>
      <c r="T9647" s="58">
        <v>11.220855543449204</v>
      </c>
      <c r="U9647" s="58">
        <v>5.8652168390079682</v>
      </c>
      <c r="V9647" s="58">
        <v>12.601588840638113</v>
      </c>
      <c r="W9647" s="58">
        <v>0.73111103709669167</v>
      </c>
      <c r="X9647" s="58">
        <v>0.7135226728898264</v>
      </c>
      <c r="Y9647" s="58">
        <v>0.79442694561361449</v>
      </c>
      <c r="Z9647" s="58">
        <v>0.91260650783952069</v>
      </c>
    </row>
    <row r="9648" spans="19:26" x14ac:dyDescent="0.2">
      <c r="S9648" s="58">
        <v>5.8213756642372774</v>
      </c>
      <c r="T9648" s="58">
        <v>14.058007883418348</v>
      </c>
      <c r="U9648" s="58">
        <v>6.9419755440470947</v>
      </c>
      <c r="V9648" s="58">
        <v>13.714936377808913</v>
      </c>
      <c r="W9648" s="58">
        <v>0.78324406684117209</v>
      </c>
      <c r="X9648" s="58">
        <v>0.7317371910418734</v>
      </c>
      <c r="Y9648" s="58">
        <v>0.85719274826211556</v>
      </c>
      <c r="Z9648" s="58">
        <v>0.90734419938879884</v>
      </c>
    </row>
    <row r="9649" spans="19:26" x14ac:dyDescent="0.2">
      <c r="S9649" s="58">
        <v>5.8654220855709376</v>
      </c>
      <c r="T9649" s="58">
        <v>11.90573038278529</v>
      </c>
      <c r="U9649" s="58">
        <v>5.4163063954850532</v>
      </c>
      <c r="V9649" s="58">
        <v>12.076383829117567</v>
      </c>
      <c r="W9649" s="58">
        <v>0.70041099049148681</v>
      </c>
      <c r="X9649" s="58">
        <v>0.65677337321018003</v>
      </c>
      <c r="Y9649" s="58">
        <v>0.88744913071396914</v>
      </c>
      <c r="Z9649" s="58">
        <v>0.92664689489172281</v>
      </c>
    </row>
    <row r="9650" spans="19:26" x14ac:dyDescent="0.2">
      <c r="S9650" s="58">
        <v>7.140194320579468</v>
      </c>
      <c r="T9650" s="58">
        <v>28.296153773836355</v>
      </c>
      <c r="U9650" s="58">
        <v>7.4626722911064842</v>
      </c>
      <c r="V9650" s="58">
        <v>27.49032060142849</v>
      </c>
      <c r="W9650" s="58">
        <v>0.78346532078947684</v>
      </c>
      <c r="X9650" s="58">
        <v>0.67604232287936339</v>
      </c>
      <c r="Y9650" s="58">
        <v>0.83551237772929077</v>
      </c>
      <c r="Z9650" s="58">
        <v>0.88513141395968586</v>
      </c>
    </row>
    <row r="9651" spans="19:26" x14ac:dyDescent="0.2">
      <c r="S9651" s="58">
        <v>3.923064159692351</v>
      </c>
      <c r="T9651" s="58">
        <v>6.7001935992234296</v>
      </c>
      <c r="U9651" s="58">
        <v>3.4934243032162233</v>
      </c>
      <c r="V9651" s="58">
        <v>5.6493910636752096</v>
      </c>
      <c r="W9651" s="58">
        <v>0.81638107664263804</v>
      </c>
      <c r="X9651" s="58">
        <v>0.67299951710015593</v>
      </c>
      <c r="Y9651" s="58">
        <v>0.80778364080403264</v>
      </c>
      <c r="Z9651" s="58">
        <v>0.92422634189700004</v>
      </c>
    </row>
    <row r="9652" spans="19:26" x14ac:dyDescent="0.2">
      <c r="S9652" s="58">
        <v>5.2988520771955478</v>
      </c>
      <c r="T9652" s="58">
        <v>11.169196336188305</v>
      </c>
      <c r="U9652" s="58">
        <v>5.2467933508556852</v>
      </c>
      <c r="V9652" s="58">
        <v>11.802422422648917</v>
      </c>
      <c r="W9652" s="58">
        <v>0.75278156832293253</v>
      </c>
      <c r="X9652" s="58">
        <v>0.71318028206222461</v>
      </c>
      <c r="Y9652" s="58">
        <v>0.83643254384148047</v>
      </c>
      <c r="Z9652" s="58">
        <v>0.91682611753346777</v>
      </c>
    </row>
    <row r="9653" spans="19:26" x14ac:dyDescent="0.2">
      <c r="S9653" s="58">
        <v>6.9428244915692394</v>
      </c>
      <c r="T9653" s="58">
        <v>18.090352837459474</v>
      </c>
      <c r="U9653" s="58">
        <v>7.2692928452207033</v>
      </c>
      <c r="V9653" s="58">
        <v>18.835571310214711</v>
      </c>
      <c r="W9653" s="58">
        <v>0.68725721621029179</v>
      </c>
      <c r="X9653" s="58">
        <v>0.59331381247602666</v>
      </c>
      <c r="Y9653" s="58">
        <v>0.85254242405346781</v>
      </c>
      <c r="Z9653" s="58">
        <v>0.90055490508966807</v>
      </c>
    </row>
    <row r="9654" spans="19:26" x14ac:dyDescent="0.2">
      <c r="S9654" s="58">
        <v>5.2550435904250667</v>
      </c>
      <c r="T9654" s="58">
        <v>10.99581165634693</v>
      </c>
      <c r="U9654" s="58">
        <v>4.7542902299352585</v>
      </c>
      <c r="V9654" s="58">
        <v>10.796071300158614</v>
      </c>
      <c r="W9654" s="58">
        <v>0.74026089517214744</v>
      </c>
      <c r="X9654" s="58">
        <v>0.7413092201186614</v>
      </c>
      <c r="Y9654" s="58">
        <v>0.82339038335292314</v>
      </c>
      <c r="Z9654" s="58">
        <v>0.91961558259412512</v>
      </c>
    </row>
    <row r="9655" spans="19:26" x14ac:dyDescent="0.2">
      <c r="S9655" s="58">
        <v>4.0691771596398389</v>
      </c>
      <c r="T9655" s="58">
        <v>6.990344955648359</v>
      </c>
      <c r="U9655" s="58">
        <v>3.9530100129055992</v>
      </c>
      <c r="V9655" s="58">
        <v>7.8148705237837239</v>
      </c>
      <c r="W9655" s="58">
        <v>0.77288207085178207</v>
      </c>
      <c r="X9655" s="58">
        <v>0.72746848154225796</v>
      </c>
      <c r="Y9655" s="58">
        <v>0.80489729551837441</v>
      </c>
      <c r="Z9655" s="58">
        <v>0.93419498319339112</v>
      </c>
    </row>
    <row r="9656" spans="19:26" x14ac:dyDescent="0.2">
      <c r="S9656" s="58">
        <v>4.2562909414167747</v>
      </c>
      <c r="T9656" s="58">
        <v>7.6965148086539159</v>
      </c>
      <c r="U9656" s="58">
        <v>3.8789294335556255</v>
      </c>
      <c r="V9656" s="58">
        <v>7.3937309536301257</v>
      </c>
      <c r="W9656" s="58">
        <v>0.79180155242423789</v>
      </c>
      <c r="X9656" s="58">
        <v>0.58407707106480811</v>
      </c>
      <c r="Y9656" s="58">
        <v>0.80621157092245599</v>
      </c>
      <c r="Z9656" s="58">
        <v>0.91181028817993348</v>
      </c>
    </row>
    <row r="9657" spans="19:26" x14ac:dyDescent="0.2">
      <c r="S9657" s="58">
        <v>4.8703521896283268</v>
      </c>
      <c r="T9657" s="58">
        <v>8.7912247311192022</v>
      </c>
      <c r="U9657" s="58">
        <v>4.5367205809790168</v>
      </c>
      <c r="V9657" s="58">
        <v>7.1949704924855178</v>
      </c>
      <c r="W9657" s="58">
        <v>0.67977611648664604</v>
      </c>
      <c r="X9657" s="58">
        <v>0.60095184471230878</v>
      </c>
      <c r="Y9657" s="58">
        <v>0.8169577171123944</v>
      </c>
      <c r="Z9657" s="58">
        <v>0.92880990790814832</v>
      </c>
    </row>
    <row r="9658" spans="19:26" x14ac:dyDescent="0.2">
      <c r="S9658" s="58">
        <v>5.1551389310607183</v>
      </c>
      <c r="T9658" s="58">
        <v>9.6573438556841751</v>
      </c>
      <c r="U9658" s="58">
        <v>4.9804223924244564</v>
      </c>
      <c r="V9658" s="58">
        <v>8.8397137289701231</v>
      </c>
      <c r="W9658" s="58">
        <v>0.68977232766640195</v>
      </c>
      <c r="X9658" s="58">
        <v>0.62820686871159803</v>
      </c>
      <c r="Y9658" s="58">
        <v>0.83891335780693232</v>
      </c>
      <c r="Z9658" s="58">
        <v>0.92888190175122853</v>
      </c>
    </row>
    <row r="9659" spans="19:26" x14ac:dyDescent="0.2">
      <c r="S9659" s="58">
        <v>3.8949543700396645</v>
      </c>
      <c r="T9659" s="58">
        <v>6.3344932040539446</v>
      </c>
      <c r="U9659" s="58">
        <v>4.2696255205612266</v>
      </c>
      <c r="V9659" s="58">
        <v>5.9529776010129387</v>
      </c>
      <c r="W9659" s="58">
        <v>0.78966567850426084</v>
      </c>
      <c r="X9659" s="58">
        <v>0.70086322662677103</v>
      </c>
      <c r="Y9659" s="58">
        <v>0.84538381180023747</v>
      </c>
      <c r="Z9659" s="58">
        <v>0.94495868497383384</v>
      </c>
    </row>
    <row r="9660" spans="19:26" x14ac:dyDescent="0.2">
      <c r="S9660" s="58">
        <v>3.5152475414194861</v>
      </c>
      <c r="T9660" s="58">
        <v>5.5225115818356114</v>
      </c>
      <c r="U9660" s="58">
        <v>3.4617200467505214</v>
      </c>
      <c r="V9660" s="58">
        <v>6.0479129142682124</v>
      </c>
      <c r="W9660" s="58">
        <v>0.82692387941898993</v>
      </c>
      <c r="X9660" s="58">
        <v>0.56892479977828814</v>
      </c>
      <c r="Y9660" s="58">
        <v>0.81544091758668003</v>
      </c>
      <c r="Z9660" s="58">
        <v>0.92324518243577036</v>
      </c>
    </row>
    <row r="9661" spans="19:26" x14ac:dyDescent="0.2">
      <c r="S9661" s="58">
        <v>3.6631477256455049</v>
      </c>
      <c r="T9661" s="58">
        <v>5.9445265818989794</v>
      </c>
      <c r="U9661" s="58">
        <v>4.2435795759576429</v>
      </c>
      <c r="V9661" s="58">
        <v>5.5693265621606907</v>
      </c>
      <c r="W9661" s="58">
        <v>0.83489036287629925</v>
      </c>
      <c r="X9661" s="58">
        <v>0.62228714622119319</v>
      </c>
      <c r="Y9661" s="58">
        <v>0.81644147048251769</v>
      </c>
      <c r="Z9661" s="58">
        <v>0.92458618752384913</v>
      </c>
    </row>
    <row r="9662" spans="19:26" x14ac:dyDescent="0.2">
      <c r="S9662" s="58">
        <v>4.2228135928946982</v>
      </c>
      <c r="T9662" s="58">
        <v>7.5964277899457189</v>
      </c>
      <c r="U9662" s="58">
        <v>3.8034461342248003</v>
      </c>
      <c r="V9662" s="58">
        <v>6.3661069312120926</v>
      </c>
      <c r="W9662" s="58">
        <v>0.78814724101602573</v>
      </c>
      <c r="X9662" s="58">
        <v>0.69328111399393477</v>
      </c>
      <c r="Y9662" s="58">
        <v>0.80152522163673601</v>
      </c>
      <c r="Z9662" s="58">
        <v>0.92234148031364682</v>
      </c>
    </row>
    <row r="9663" spans="19:26" x14ac:dyDescent="0.2">
      <c r="S9663" s="58">
        <v>4.4320597984590524</v>
      </c>
      <c r="T9663" s="58">
        <v>7.9718191236366236</v>
      </c>
      <c r="U9663" s="58">
        <v>4.838475461009585</v>
      </c>
      <c r="V9663" s="58">
        <v>10.879735906677354</v>
      </c>
      <c r="W9663" s="58">
        <v>0.73946011489724273</v>
      </c>
      <c r="X9663" s="58">
        <v>0.7400183005020986</v>
      </c>
      <c r="Y9663" s="58">
        <v>0.80546906379616845</v>
      </c>
      <c r="Z9663" s="58">
        <v>0.93414372044055494</v>
      </c>
    </row>
    <row r="9664" spans="19:26" x14ac:dyDescent="0.2">
      <c r="S9664" s="58">
        <v>6.4725468829558164</v>
      </c>
      <c r="T9664" s="58">
        <v>21.865409083048423</v>
      </c>
      <c r="U9664" s="58">
        <v>6.1624221015911163</v>
      </c>
      <c r="V9664" s="58">
        <v>23.036544560433256</v>
      </c>
      <c r="W9664" s="58">
        <v>0.81408496898388849</v>
      </c>
      <c r="X9664" s="58">
        <v>0.66918902221896348</v>
      </c>
      <c r="Y9664" s="58">
        <v>0.82760022362876895</v>
      </c>
      <c r="Z9664" s="58">
        <v>0.88734687672241597</v>
      </c>
    </row>
    <row r="9665" spans="19:26" x14ac:dyDescent="0.2">
      <c r="S9665" s="58">
        <v>4.5188436545818398</v>
      </c>
      <c r="T9665" s="58">
        <v>8.1031735840288697</v>
      </c>
      <c r="U9665" s="58">
        <v>4.8853248287899627</v>
      </c>
      <c r="V9665" s="58">
        <v>8.2113929561869856</v>
      </c>
      <c r="W9665" s="58">
        <v>0.80590408127941604</v>
      </c>
      <c r="X9665" s="58">
        <v>0.77109007703918164</v>
      </c>
      <c r="Y9665" s="58">
        <v>0.88537855348743244</v>
      </c>
      <c r="Z9665" s="58">
        <v>0.94147614679851721</v>
      </c>
    </row>
    <row r="9666" spans="19:26" x14ac:dyDescent="0.2">
      <c r="S9666" s="58">
        <v>4.9388388950457713</v>
      </c>
      <c r="T9666" s="58">
        <v>10.219827269644053</v>
      </c>
      <c r="U9666" s="58">
        <v>5.1830265194854537</v>
      </c>
      <c r="V9666" s="58">
        <v>13.791774896297921</v>
      </c>
      <c r="W9666" s="58">
        <v>0.77130713599131362</v>
      </c>
      <c r="X9666" s="58">
        <v>0.71459421626330344</v>
      </c>
      <c r="Y9666" s="58">
        <v>0.80754625758532994</v>
      </c>
      <c r="Z9666" s="58">
        <v>0.91336024066475163</v>
      </c>
    </row>
    <row r="9667" spans="19:26" x14ac:dyDescent="0.2">
      <c r="S9667" s="58">
        <v>5.0812683424919847</v>
      </c>
      <c r="T9667" s="58">
        <v>9.7890827810262753</v>
      </c>
      <c r="U9667" s="58">
        <v>4.9600746266115152</v>
      </c>
      <c r="V9667" s="58">
        <v>9.7356982676750032</v>
      </c>
      <c r="W9667" s="58">
        <v>0.72737560111856547</v>
      </c>
      <c r="X9667" s="58">
        <v>0.70022349584852506</v>
      </c>
      <c r="Y9667" s="58">
        <v>0.84555325015416383</v>
      </c>
      <c r="Z9667" s="58">
        <v>0.928996436875548</v>
      </c>
    </row>
    <row r="9668" spans="19:26" x14ac:dyDescent="0.2">
      <c r="S9668" s="58">
        <v>5.7909288723802561</v>
      </c>
      <c r="T9668" s="58">
        <v>14.966658350013155</v>
      </c>
      <c r="U9668" s="58">
        <v>6.3797672410581949</v>
      </c>
      <c r="V9668" s="58">
        <v>17.656750811927161</v>
      </c>
      <c r="W9668" s="58">
        <v>0.82125030572323743</v>
      </c>
      <c r="X9668" s="58">
        <v>0.72261943271634321</v>
      </c>
      <c r="Y9668" s="58">
        <v>0.84792716134496227</v>
      </c>
      <c r="Z9668" s="58">
        <v>0.89994206438496516</v>
      </c>
    </row>
    <row r="9669" spans="19:26" x14ac:dyDescent="0.2">
      <c r="S9669" s="58">
        <v>5.899343277254971</v>
      </c>
      <c r="T9669" s="58">
        <v>15.655402020260061</v>
      </c>
      <c r="U9669" s="58">
        <v>5.5592507683819985</v>
      </c>
      <c r="V9669" s="58">
        <v>16.241824509085824</v>
      </c>
      <c r="W9669" s="58">
        <v>0.79010048969106939</v>
      </c>
      <c r="X9669" s="58">
        <v>0.68258258616478151</v>
      </c>
      <c r="Y9669" s="58">
        <v>0.8263494897783874</v>
      </c>
      <c r="Z9669" s="58">
        <v>0.8968700248028465</v>
      </c>
    </row>
    <row r="9670" spans="19:26" x14ac:dyDescent="0.2">
      <c r="S9670" s="58">
        <v>2.9614398708263332</v>
      </c>
      <c r="T9670" s="58">
        <v>4.1274387368686574</v>
      </c>
      <c r="U9670" s="58">
        <v>3.6986880687472823</v>
      </c>
      <c r="V9670" s="58">
        <v>4.2411859324610042</v>
      </c>
      <c r="W9670" s="58">
        <v>0.80923399314143907</v>
      </c>
      <c r="X9670" s="58">
        <v>0.52654414602681876</v>
      </c>
      <c r="Y9670" s="58">
        <v>0.84247556230416376</v>
      </c>
      <c r="Z9670" s="58">
        <v>0.94481238247140453</v>
      </c>
    </row>
    <row r="9671" spans="19:26" x14ac:dyDescent="0.2">
      <c r="S9671" s="58">
        <v>4.2883201300968521</v>
      </c>
      <c r="T9671" s="58">
        <v>8.0364052132378117</v>
      </c>
      <c r="U9671" s="58">
        <v>4.0739342405050571</v>
      </c>
      <c r="V9671" s="58">
        <v>9.9397169489629036</v>
      </c>
      <c r="W9671" s="58">
        <v>0.86945894644519817</v>
      </c>
      <c r="X9671" s="58">
        <v>0.61096229002957725</v>
      </c>
      <c r="Y9671" s="58">
        <v>0.83019718036554202</v>
      </c>
      <c r="Z9671" s="58">
        <v>0.90789096067604014</v>
      </c>
    </row>
    <row r="9672" spans="19:26" x14ac:dyDescent="0.2">
      <c r="S9672" s="58">
        <v>4.4292091148916608</v>
      </c>
      <c r="T9672" s="58">
        <v>7.9893277999951415</v>
      </c>
      <c r="U9672" s="58">
        <v>3.9541614335530215</v>
      </c>
      <c r="V9672" s="58">
        <v>7.6925699295149421</v>
      </c>
      <c r="W9672" s="58">
        <v>0.75033910932370873</v>
      </c>
      <c r="X9672" s="58">
        <v>0.60141024635035101</v>
      </c>
      <c r="Y9672" s="58">
        <v>0.81145510185898106</v>
      </c>
      <c r="Z9672" s="58">
        <v>0.91862027576629202</v>
      </c>
    </row>
    <row r="9673" spans="19:26" x14ac:dyDescent="0.2">
      <c r="S9673" s="58">
        <v>3.987335805469352</v>
      </c>
      <c r="T9673" s="58">
        <v>6.4099575264759148</v>
      </c>
      <c r="U9673" s="58">
        <v>4.1018883891039701</v>
      </c>
      <c r="V9673" s="58">
        <v>7.1146838927189</v>
      </c>
      <c r="W9673" s="58">
        <v>0.74295994302663781</v>
      </c>
      <c r="X9673" s="58">
        <v>0.64691221638789065</v>
      </c>
      <c r="Y9673" s="58">
        <v>0.84351538423036787</v>
      </c>
      <c r="Z9673" s="58">
        <v>0.94710019529090372</v>
      </c>
    </row>
    <row r="9674" spans="19:26" x14ac:dyDescent="0.2">
      <c r="S9674" s="58">
        <v>4.1982057481464627</v>
      </c>
      <c r="T9674" s="58">
        <v>7.5043710491449174</v>
      </c>
      <c r="U9674" s="58">
        <v>4.4530424177919965</v>
      </c>
      <c r="V9674" s="58">
        <v>6.72794916772986</v>
      </c>
      <c r="W9674" s="58">
        <v>0.7811003805265907</v>
      </c>
      <c r="X9674" s="58">
        <v>0.67301943285028487</v>
      </c>
      <c r="Y9674" s="58">
        <v>0.79748579349096116</v>
      </c>
      <c r="Z9674" s="58">
        <v>0.92127426156813641</v>
      </c>
    </row>
    <row r="9675" spans="19:26" x14ac:dyDescent="0.2">
      <c r="S9675" s="58">
        <v>4.967588072571762</v>
      </c>
      <c r="T9675" s="58">
        <v>9.7819718616880476</v>
      </c>
      <c r="U9675" s="58">
        <v>4.9340831297994443</v>
      </c>
      <c r="V9675" s="58">
        <v>9.6537083959167198</v>
      </c>
      <c r="W9675" s="58">
        <v>0.76595393932502742</v>
      </c>
      <c r="X9675" s="58">
        <v>0.63338918323741944</v>
      </c>
      <c r="Y9675" s="58">
        <v>0.84561289533139294</v>
      </c>
      <c r="Z9675" s="58">
        <v>0.91567102330066574</v>
      </c>
    </row>
    <row r="9676" spans="19:26" x14ac:dyDescent="0.2">
      <c r="S9676" s="58">
        <v>2.6169863926543875</v>
      </c>
      <c r="T9676" s="58">
        <v>3.4753256989125347</v>
      </c>
      <c r="U9676" s="58">
        <v>2.3599668187106606</v>
      </c>
      <c r="V9676" s="58">
        <v>2.928928264291804</v>
      </c>
      <c r="W9676" s="58">
        <v>0.87800795762214334</v>
      </c>
      <c r="X9676" s="58">
        <v>0.5574540369305484</v>
      </c>
      <c r="Y9676" s="58">
        <v>0.85925965808890159</v>
      </c>
      <c r="Z9676" s="58">
        <v>0.95539993347707974</v>
      </c>
    </row>
    <row r="9677" spans="19:26" x14ac:dyDescent="0.2">
      <c r="S9677" s="58">
        <v>3.9797844173913663</v>
      </c>
      <c r="T9677" s="58">
        <v>6.7513806588287792</v>
      </c>
      <c r="U9677" s="58">
        <v>4.1871158064559602</v>
      </c>
      <c r="V9677" s="58">
        <v>6.9902395640500856</v>
      </c>
      <c r="W9677" s="58">
        <v>0.85034590249049624</v>
      </c>
      <c r="X9677" s="58">
        <v>0.74180390364062732</v>
      </c>
      <c r="Y9677" s="58">
        <v>0.85621375700708613</v>
      </c>
      <c r="Z9677" s="58">
        <v>0.93639522261790942</v>
      </c>
    </row>
    <row r="9678" spans="19:26" x14ac:dyDescent="0.2">
      <c r="S9678" s="58">
        <v>6.5580751754647517</v>
      </c>
      <c r="T9678" s="58">
        <v>18.501281097528846</v>
      </c>
      <c r="U9678" s="58">
        <v>6.7581728943360666</v>
      </c>
      <c r="V9678" s="58">
        <v>19.130373714323962</v>
      </c>
      <c r="W9678" s="58">
        <v>0.77939614375921995</v>
      </c>
      <c r="X9678" s="58">
        <v>0.6141426354373849</v>
      </c>
      <c r="Y9678" s="58">
        <v>0.87579136286616155</v>
      </c>
      <c r="Z9678" s="58">
        <v>0.89422023069041123</v>
      </c>
    </row>
    <row r="9679" spans="19:26" x14ac:dyDescent="0.2">
      <c r="S9679" s="58">
        <v>6.5337917472004667</v>
      </c>
      <c r="T9679" s="58">
        <v>17.754305681344434</v>
      </c>
      <c r="U9679" s="58">
        <v>7.684052906416853</v>
      </c>
      <c r="V9679" s="58">
        <v>20.527754466159767</v>
      </c>
      <c r="W9679" s="58">
        <v>0.78118724803048178</v>
      </c>
      <c r="X9679" s="58">
        <v>0.58586574196360064</v>
      </c>
      <c r="Y9679" s="58">
        <v>0.89157733797320748</v>
      </c>
      <c r="Z9679" s="58">
        <v>0.89481920067874654</v>
      </c>
    </row>
    <row r="9680" spans="19:26" x14ac:dyDescent="0.2">
      <c r="S9680" s="58">
        <v>5.4728584850239486</v>
      </c>
      <c r="T9680" s="58">
        <v>12.216040820615371</v>
      </c>
      <c r="U9680" s="58">
        <v>5.6609046544881121</v>
      </c>
      <c r="V9680" s="58">
        <v>15.257818451124294</v>
      </c>
      <c r="W9680" s="58">
        <v>0.74328435524004888</v>
      </c>
      <c r="X9680" s="58">
        <v>0.57507913003962108</v>
      </c>
      <c r="Y9680" s="58">
        <v>0.81726609658408056</v>
      </c>
      <c r="Z9680" s="58">
        <v>0.90113058765685916</v>
      </c>
    </row>
    <row r="9681" spans="19:26" x14ac:dyDescent="0.2">
      <c r="S9681" s="58">
        <v>4.9934233592646873</v>
      </c>
      <c r="T9681" s="58">
        <v>11.019919725647558</v>
      </c>
      <c r="U9681" s="58">
        <v>4.6482050093938092</v>
      </c>
      <c r="V9681" s="58">
        <v>9.6838472705625271</v>
      </c>
      <c r="W9681" s="58">
        <v>0.75995668971251717</v>
      </c>
      <c r="X9681" s="58">
        <v>0.71789406794078026</v>
      </c>
      <c r="Y9681" s="58">
        <v>0.76817500295370833</v>
      </c>
      <c r="Z9681" s="58">
        <v>0.90521017702198836</v>
      </c>
    </row>
    <row r="9682" spans="19:26" x14ac:dyDescent="0.2">
      <c r="S9682" s="58">
        <v>7.2873374001960043</v>
      </c>
      <c r="T9682" s="58">
        <v>25.719350042372636</v>
      </c>
      <c r="U9682" s="58">
        <v>6.845946272994385</v>
      </c>
      <c r="V9682" s="58">
        <v>14.855651041771265</v>
      </c>
      <c r="W9682" s="58">
        <v>0.72224528137638133</v>
      </c>
      <c r="X9682" s="58">
        <v>0.68503961556468562</v>
      </c>
      <c r="Y9682" s="58">
        <v>0.82382665582558379</v>
      </c>
      <c r="Z9682" s="58">
        <v>0.8900539027242037</v>
      </c>
    </row>
    <row r="9683" spans="19:26" x14ac:dyDescent="0.2">
      <c r="S9683" s="58">
        <v>5.1995148311782948</v>
      </c>
      <c r="T9683" s="58">
        <v>11.931607917817034</v>
      </c>
      <c r="U9683" s="58">
        <v>5.1415493372567784</v>
      </c>
      <c r="V9683" s="58">
        <v>10.539519618983455</v>
      </c>
      <c r="W9683" s="58">
        <v>0.77655767975094425</v>
      </c>
      <c r="X9683" s="58">
        <v>0.68798564211508373</v>
      </c>
      <c r="Y9683" s="58">
        <v>0.78889563876773072</v>
      </c>
      <c r="Z9683" s="58">
        <v>0.90209652087682712</v>
      </c>
    </row>
    <row r="9684" spans="19:26" x14ac:dyDescent="0.2">
      <c r="S9684" s="58">
        <v>3.483764520130618</v>
      </c>
      <c r="T9684" s="58">
        <v>5.3305056761947673</v>
      </c>
      <c r="U9684" s="58">
        <v>3.6391264570725612</v>
      </c>
      <c r="V9684" s="58">
        <v>6.0804156707680246</v>
      </c>
      <c r="W9684" s="58">
        <v>0.78257778825286595</v>
      </c>
      <c r="X9684" s="58">
        <v>0.55044447877802882</v>
      </c>
      <c r="Y9684" s="58">
        <v>0.81732140399215869</v>
      </c>
      <c r="Z9684" s="58">
        <v>0.93031635031004412</v>
      </c>
    </row>
    <row r="9685" spans="19:26" x14ac:dyDescent="0.2">
      <c r="S9685" s="58">
        <v>4.3835889059708073</v>
      </c>
      <c r="T9685" s="58">
        <v>7.567725701941443</v>
      </c>
      <c r="U9685" s="58">
        <v>4.0006409168164812</v>
      </c>
      <c r="V9685" s="58">
        <v>7.7795191608474088</v>
      </c>
      <c r="W9685" s="58">
        <v>0.72088646276699109</v>
      </c>
      <c r="X9685" s="58">
        <v>0.61728210100925596</v>
      </c>
      <c r="Y9685" s="58">
        <v>0.82002898286786574</v>
      </c>
      <c r="Z9685" s="58">
        <v>0.93089376675532087</v>
      </c>
    </row>
    <row r="9686" spans="19:26" x14ac:dyDescent="0.2">
      <c r="S9686" s="58">
        <v>4.8000855744719102</v>
      </c>
      <c r="T9686" s="58">
        <v>9.6133340370334519</v>
      </c>
      <c r="U9686" s="58">
        <v>4.4726507962196589</v>
      </c>
      <c r="V9686" s="58">
        <v>8.602011408038015</v>
      </c>
      <c r="W9686" s="58">
        <v>0.79516025046116623</v>
      </c>
      <c r="X9686" s="58">
        <v>0.65414260818763903</v>
      </c>
      <c r="Y9686" s="58">
        <v>0.8260980652974832</v>
      </c>
      <c r="Z9686" s="58">
        <v>0.9112983748402308</v>
      </c>
    </row>
    <row r="9687" spans="19:26" x14ac:dyDescent="0.2">
      <c r="S9687" s="58">
        <v>4.6489442559383942</v>
      </c>
      <c r="T9687" s="58">
        <v>9.3647858306350908</v>
      </c>
      <c r="U9687" s="58">
        <v>4.5547921398221494</v>
      </c>
      <c r="V9687" s="58">
        <v>11.09589605777318</v>
      </c>
      <c r="W9687" s="58">
        <v>0.84462420537778615</v>
      </c>
      <c r="X9687" s="58">
        <v>0.57516567619471426</v>
      </c>
      <c r="Y9687" s="58">
        <v>0.82743216134452324</v>
      </c>
      <c r="Z9687" s="58">
        <v>0.90150329419576902</v>
      </c>
    </row>
    <row r="9688" spans="19:26" x14ac:dyDescent="0.2">
      <c r="S9688" s="58">
        <v>4.8258957093289512</v>
      </c>
      <c r="T9688" s="58">
        <v>8.7745674182412863</v>
      </c>
      <c r="U9688" s="58">
        <v>4.6809652677234084</v>
      </c>
      <c r="V9688" s="58">
        <v>7.7194976548835443</v>
      </c>
      <c r="W9688" s="58">
        <v>0.72728059382341614</v>
      </c>
      <c r="X9688" s="58">
        <v>0.71902066431013167</v>
      </c>
      <c r="Y9688" s="58">
        <v>0.85475528382754296</v>
      </c>
      <c r="Z9688" s="58">
        <v>0.94032526320970489</v>
      </c>
    </row>
    <row r="9689" spans="19:26" x14ac:dyDescent="0.2">
      <c r="S9689" s="58">
        <v>5.6384417017862329</v>
      </c>
      <c r="T9689" s="58">
        <v>14.641104658655959</v>
      </c>
      <c r="U9689" s="58">
        <v>5.38400615750332</v>
      </c>
      <c r="V9689" s="58">
        <v>15.737760037800129</v>
      </c>
      <c r="W9689" s="58">
        <v>0.83264127930304987</v>
      </c>
      <c r="X9689" s="58">
        <v>0.79721493329757587</v>
      </c>
      <c r="Y9689" s="58">
        <v>0.83070683855728444</v>
      </c>
      <c r="Z9689" s="58">
        <v>0.90152927358205504</v>
      </c>
    </row>
    <row r="9690" spans="19:26" x14ac:dyDescent="0.2">
      <c r="S9690" s="58">
        <v>5.3313405653591142</v>
      </c>
      <c r="T9690" s="58">
        <v>10.752227727801783</v>
      </c>
      <c r="U9690" s="58">
        <v>4.3760954842149005</v>
      </c>
      <c r="V9690" s="58">
        <v>9.3788686386924915</v>
      </c>
      <c r="W9690" s="58">
        <v>0.76890154740831418</v>
      </c>
      <c r="X9690" s="58">
        <v>0.64289716086867776</v>
      </c>
      <c r="Y9690" s="58">
        <v>0.89123107133491852</v>
      </c>
      <c r="Z9690" s="58">
        <v>0.91858915365580995</v>
      </c>
    </row>
    <row r="9691" spans="19:26" x14ac:dyDescent="0.2">
      <c r="S9691" s="58">
        <v>3.227898105431664</v>
      </c>
      <c r="T9691" s="58">
        <v>4.8009235921675231</v>
      </c>
      <c r="U9691" s="58">
        <v>3.256377624240741</v>
      </c>
      <c r="V9691" s="58">
        <v>4.363877332487851</v>
      </c>
      <c r="W9691" s="58">
        <v>0.7705632291244835</v>
      </c>
      <c r="X9691" s="58">
        <v>0.66574488714789604</v>
      </c>
      <c r="Y9691" s="58">
        <v>0.7760851294723794</v>
      </c>
      <c r="Z9691" s="58">
        <v>0.94480050675236227</v>
      </c>
    </row>
    <row r="9692" spans="19:26" x14ac:dyDescent="0.2">
      <c r="S9692" s="58">
        <v>4.5135260802911725</v>
      </c>
      <c r="T9692" s="58">
        <v>8.6816376381482439</v>
      </c>
      <c r="U9692" s="58">
        <v>4.6162418039988253</v>
      </c>
      <c r="V9692" s="58">
        <v>10.198639342614788</v>
      </c>
      <c r="W9692" s="58">
        <v>0.84932881425425399</v>
      </c>
      <c r="X9692" s="58">
        <v>0.72662990101481628</v>
      </c>
      <c r="Y9692" s="58">
        <v>0.84339553809942736</v>
      </c>
      <c r="Z9692" s="58">
        <v>0.91810250574281516</v>
      </c>
    </row>
    <row r="9693" spans="19:26" x14ac:dyDescent="0.2">
      <c r="S9693" s="58">
        <v>4.7377248610003653</v>
      </c>
      <c r="T9693" s="58">
        <v>9.3814618407923067</v>
      </c>
      <c r="U9693" s="58">
        <v>4.5480806322217306</v>
      </c>
      <c r="V9693" s="58">
        <v>9.9326030516202781</v>
      </c>
      <c r="W9693" s="58">
        <v>0.78842804377787579</v>
      </c>
      <c r="X9693" s="58">
        <v>0.65731279503458262</v>
      </c>
      <c r="Y9693" s="58">
        <v>0.81847964341412149</v>
      </c>
      <c r="Z9693" s="58">
        <v>0.91220775960884648</v>
      </c>
    </row>
    <row r="9694" spans="19:26" x14ac:dyDescent="0.2">
      <c r="S9694" s="58">
        <v>5.5126196154870888</v>
      </c>
      <c r="T9694" s="58">
        <v>13.140603219693078</v>
      </c>
      <c r="U9694" s="58">
        <v>4.7070848984566149</v>
      </c>
      <c r="V9694" s="58">
        <v>11.787456548003144</v>
      </c>
      <c r="W9694" s="58">
        <v>0.83527391045696153</v>
      </c>
      <c r="X9694" s="58">
        <v>0.702480925864433</v>
      </c>
      <c r="Y9694" s="58">
        <v>0.8601317545999061</v>
      </c>
      <c r="Z9694" s="58">
        <v>0.90316952887837609</v>
      </c>
    </row>
    <row r="9695" spans="19:26" x14ac:dyDescent="0.2">
      <c r="S9695" s="58">
        <v>3.6485055091534657</v>
      </c>
      <c r="T9695" s="58">
        <v>5.5828934354680273</v>
      </c>
      <c r="U9695" s="58">
        <v>3.560632454283216</v>
      </c>
      <c r="V9695" s="58">
        <v>4.7208355950235665</v>
      </c>
      <c r="W9695" s="58">
        <v>0.74011916743527406</v>
      </c>
      <c r="X9695" s="58">
        <v>0.55668498207922945</v>
      </c>
      <c r="Y9695" s="58">
        <v>0.82910999289637932</v>
      </c>
      <c r="Z9695" s="58">
        <v>0.93998975191893341</v>
      </c>
    </row>
    <row r="9696" spans="19:26" x14ac:dyDescent="0.2">
      <c r="S9696" s="58">
        <v>6.5861176846545106</v>
      </c>
      <c r="T9696" s="58">
        <v>16.811154470172831</v>
      </c>
      <c r="U9696" s="58">
        <v>5.2043724536954254</v>
      </c>
      <c r="V9696" s="58">
        <v>11.346166510167494</v>
      </c>
      <c r="W9696" s="58">
        <v>0.7325205858847188</v>
      </c>
      <c r="X9696" s="58">
        <v>0.6301088559417245</v>
      </c>
      <c r="Y9696" s="58">
        <v>0.87681768523880221</v>
      </c>
      <c r="Z9696" s="58">
        <v>0.90239829859202358</v>
      </c>
    </row>
    <row r="9697" spans="19:26" x14ac:dyDescent="0.2">
      <c r="S9697" s="58">
        <v>3.875417388609304</v>
      </c>
      <c r="T9697" s="58">
        <v>6.3933853912893639</v>
      </c>
      <c r="U9697" s="58">
        <v>3.4261211301794354</v>
      </c>
      <c r="V9697" s="58">
        <v>5.9029637646691304</v>
      </c>
      <c r="W9697" s="58">
        <v>0.82707001720617024</v>
      </c>
      <c r="X9697" s="58">
        <v>0.67719130407113703</v>
      </c>
      <c r="Y9697" s="58">
        <v>0.849036686678874</v>
      </c>
      <c r="Z9697" s="58">
        <v>0.93491383319806165</v>
      </c>
    </row>
    <row r="9698" spans="19:26" x14ac:dyDescent="0.2">
      <c r="S9698" s="58">
        <v>5.1403326100272775</v>
      </c>
      <c r="T9698" s="58">
        <v>11.70831464580557</v>
      </c>
      <c r="U9698" s="58">
        <v>5.2762806006950385</v>
      </c>
      <c r="V9698" s="58">
        <v>13.146495007178082</v>
      </c>
      <c r="W9698" s="58">
        <v>0.81111114630539716</v>
      </c>
      <c r="X9698" s="58">
        <v>0.7141568886181302</v>
      </c>
      <c r="Y9698" s="58">
        <v>0.80797368414728188</v>
      </c>
      <c r="Z9698" s="58">
        <v>0.90358124369566528</v>
      </c>
    </row>
    <row r="9699" spans="19:26" x14ac:dyDescent="0.2">
      <c r="S9699" s="58">
        <v>5.2733321454760427</v>
      </c>
      <c r="T9699" s="58">
        <v>10.053239927576346</v>
      </c>
      <c r="U9699" s="58">
        <v>5.2721521601587771</v>
      </c>
      <c r="V9699" s="58">
        <v>11.586559862185689</v>
      </c>
      <c r="W9699" s="58">
        <v>0.68283384593962615</v>
      </c>
      <c r="X9699" s="58">
        <v>0.64952713821829366</v>
      </c>
      <c r="Y9699" s="58">
        <v>0.83351086916534922</v>
      </c>
      <c r="Z9699" s="58">
        <v>0.92956232288008434</v>
      </c>
    </row>
    <row r="9700" spans="19:26" x14ac:dyDescent="0.2">
      <c r="S9700" s="58">
        <v>5.9078882855691939</v>
      </c>
      <c r="T9700" s="58">
        <v>13.962099740241655</v>
      </c>
      <c r="U9700" s="58">
        <v>5.6419099151822891</v>
      </c>
      <c r="V9700" s="58">
        <v>12.376815439709187</v>
      </c>
      <c r="W9700" s="58">
        <v>0.76657114620171629</v>
      </c>
      <c r="X9700" s="58">
        <v>0.67840210370726983</v>
      </c>
      <c r="Y9700" s="58">
        <v>0.86637184470415751</v>
      </c>
      <c r="Z9700" s="58">
        <v>0.90712978725682836</v>
      </c>
    </row>
    <row r="9701" spans="19:26" x14ac:dyDescent="0.2">
      <c r="S9701" s="58">
        <v>5.4507750620699174</v>
      </c>
      <c r="T9701" s="58">
        <v>11.169671740569287</v>
      </c>
      <c r="U9701" s="58">
        <v>5.5480601312640117</v>
      </c>
      <c r="V9701" s="58">
        <v>10.332650583811303</v>
      </c>
      <c r="W9701" s="58">
        <v>0.70271076237307684</v>
      </c>
      <c r="X9701" s="58">
        <v>0.65758867596764892</v>
      </c>
      <c r="Y9701" s="58">
        <v>0.82792063782378167</v>
      </c>
      <c r="Z9701" s="58">
        <v>0.91909100777900354</v>
      </c>
    </row>
    <row r="9702" spans="19:26" x14ac:dyDescent="0.2">
      <c r="S9702" s="58">
        <v>4.0789782520691462</v>
      </c>
      <c r="T9702" s="58">
        <v>7.2300396274869465</v>
      </c>
      <c r="U9702" s="58">
        <v>3.8633826145077093</v>
      </c>
      <c r="V9702" s="58">
        <v>7.3143907796183267</v>
      </c>
      <c r="W9702" s="58">
        <v>0.85231701058400522</v>
      </c>
      <c r="X9702" s="58">
        <v>0.75809499380038736</v>
      </c>
      <c r="Y9702" s="58">
        <v>0.82788252329400491</v>
      </c>
      <c r="Z9702" s="58">
        <v>0.92727280782426369</v>
      </c>
    </row>
    <row r="9703" spans="19:26" x14ac:dyDescent="0.2">
      <c r="S9703" s="58">
        <v>5.7176835851024137</v>
      </c>
      <c r="T9703" s="58">
        <v>13.360765791813169</v>
      </c>
      <c r="U9703" s="58">
        <v>6.6267667179430623</v>
      </c>
      <c r="V9703" s="58">
        <v>14.80970894588666</v>
      </c>
      <c r="W9703" s="58">
        <v>0.73993761976636274</v>
      </c>
      <c r="X9703" s="58">
        <v>0.73446321568391526</v>
      </c>
      <c r="Y9703" s="58">
        <v>0.82193465039922042</v>
      </c>
      <c r="Z9703" s="58">
        <v>0.91004243792465056</v>
      </c>
    </row>
    <row r="9704" spans="19:26" x14ac:dyDescent="0.2">
      <c r="S9704" s="58">
        <v>5.5411061327841624</v>
      </c>
      <c r="T9704" s="58">
        <v>12.547392696741172</v>
      </c>
      <c r="U9704" s="58">
        <v>5.7626757005480806</v>
      </c>
      <c r="V9704" s="58">
        <v>17.594012520390912</v>
      </c>
      <c r="W9704" s="58">
        <v>0.7761599943433648</v>
      </c>
      <c r="X9704" s="58">
        <v>0.68005557107514902</v>
      </c>
      <c r="Y9704" s="58">
        <v>0.84750565656307142</v>
      </c>
      <c r="Z9704" s="58">
        <v>0.90781758021050674</v>
      </c>
    </row>
    <row r="9705" spans="19:26" x14ac:dyDescent="0.2">
      <c r="S9705" s="58">
        <v>5.0363346393099544</v>
      </c>
      <c r="T9705" s="58">
        <v>9.9393765344836424</v>
      </c>
      <c r="U9705" s="58">
        <v>4.7786006983612417</v>
      </c>
      <c r="V9705" s="58">
        <v>9.6301108365130847</v>
      </c>
      <c r="W9705" s="58">
        <v>0.69039002291405616</v>
      </c>
      <c r="X9705" s="58">
        <v>0.76417513850747054</v>
      </c>
      <c r="Y9705" s="58">
        <v>0.78497840015526599</v>
      </c>
      <c r="Z9705" s="58">
        <v>0.92886014168379172</v>
      </c>
    </row>
    <row r="9706" spans="19:26" x14ac:dyDescent="0.2">
      <c r="S9706" s="58">
        <v>3.82383188911363</v>
      </c>
      <c r="T9706" s="58">
        <v>6.3685346736708954</v>
      </c>
      <c r="U9706" s="58">
        <v>3.8204500487647373</v>
      </c>
      <c r="V9706" s="58">
        <v>5.703901782923599</v>
      </c>
      <c r="W9706" s="58">
        <v>0.82258863674460381</v>
      </c>
      <c r="X9706" s="58">
        <v>0.65573923220163022</v>
      </c>
      <c r="Y9706" s="58">
        <v>0.81777971764076585</v>
      </c>
      <c r="Z9706" s="58">
        <v>0.9265093897638641</v>
      </c>
    </row>
    <row r="9707" spans="19:26" x14ac:dyDescent="0.2">
      <c r="S9707" s="58">
        <v>5.2905988413085678</v>
      </c>
      <c r="T9707" s="58">
        <v>10.403036201656123</v>
      </c>
      <c r="U9707" s="58">
        <v>4.7320505172441738</v>
      </c>
      <c r="V9707" s="58">
        <v>12.071339107230765</v>
      </c>
      <c r="W9707" s="58">
        <v>0.69012955582677449</v>
      </c>
      <c r="X9707" s="58">
        <v>0.74674957958764421</v>
      </c>
      <c r="Y9707" s="58">
        <v>0.82123773562689362</v>
      </c>
      <c r="Z9707" s="58">
        <v>0.93344520408429388</v>
      </c>
    </row>
    <row r="9708" spans="19:26" x14ac:dyDescent="0.2">
      <c r="S9708" s="58">
        <v>7.8634928785755527</v>
      </c>
      <c r="T9708" s="58">
        <v>31.391165567611118</v>
      </c>
      <c r="U9708" s="58">
        <v>7.7279312109998619</v>
      </c>
      <c r="V9708" s="58">
        <v>32.497226624503618</v>
      </c>
      <c r="W9708" s="58">
        <v>0.68794927436337794</v>
      </c>
      <c r="X9708" s="58">
        <v>0.71922990900497819</v>
      </c>
      <c r="Y9708" s="58">
        <v>0.80946092854675777</v>
      </c>
      <c r="Z9708" s="58">
        <v>0.88879189954891369</v>
      </c>
    </row>
    <row r="9709" spans="19:26" x14ac:dyDescent="0.2">
      <c r="S9709" s="58">
        <v>6.4794976419218155</v>
      </c>
      <c r="T9709" s="58">
        <v>15.827574296603935</v>
      </c>
      <c r="U9709" s="58">
        <v>7.5201097957571106</v>
      </c>
      <c r="V9709" s="58">
        <v>14.982908400582517</v>
      </c>
      <c r="W9709" s="58">
        <v>0.6841470759896251</v>
      </c>
      <c r="X9709" s="58">
        <v>0.68431022624957183</v>
      </c>
      <c r="Y9709" s="58">
        <v>0.830863644699255</v>
      </c>
      <c r="Z9709" s="58">
        <v>0.90948952063321031</v>
      </c>
    </row>
    <row r="9710" spans="19:26" x14ac:dyDescent="0.2">
      <c r="S9710" s="58">
        <v>5.0467600148259733</v>
      </c>
      <c r="T9710" s="58">
        <v>10.0859738952411</v>
      </c>
      <c r="U9710" s="58">
        <v>4.4235672574406051</v>
      </c>
      <c r="V9710" s="58">
        <v>8.6401270299015014</v>
      </c>
      <c r="W9710" s="58">
        <v>0.79065454719965278</v>
      </c>
      <c r="X9710" s="58">
        <v>0.64898164313949169</v>
      </c>
      <c r="Y9710" s="58">
        <v>0.86969806560106844</v>
      </c>
      <c r="Z9710" s="58">
        <v>0.91592538831958958</v>
      </c>
    </row>
    <row r="9711" spans="19:26" x14ac:dyDescent="0.2">
      <c r="S9711" s="58">
        <v>6.1756904023169836</v>
      </c>
      <c r="T9711" s="58">
        <v>15.853863006816612</v>
      </c>
      <c r="U9711" s="58">
        <v>5.8827653235507427</v>
      </c>
      <c r="V9711" s="58">
        <v>16.941646329671482</v>
      </c>
      <c r="W9711" s="58">
        <v>0.70658777582001109</v>
      </c>
      <c r="X9711" s="58">
        <v>0.72773449518623712</v>
      </c>
      <c r="Y9711" s="58">
        <v>0.80179752343901189</v>
      </c>
      <c r="Z9711" s="58">
        <v>0.90467479251908256</v>
      </c>
    </row>
    <row r="9712" spans="19:26" x14ac:dyDescent="0.2">
      <c r="S9712" s="58">
        <v>4.4361337399498026</v>
      </c>
      <c r="T9712" s="58">
        <v>8.3506297220587928</v>
      </c>
      <c r="U9712" s="58">
        <v>4.7583134438106738</v>
      </c>
      <c r="V9712" s="58">
        <v>8.3064843011236373</v>
      </c>
      <c r="W9712" s="58">
        <v>0.83908756570168752</v>
      </c>
      <c r="X9712" s="58">
        <v>0.72154486199416823</v>
      </c>
      <c r="Y9712" s="58">
        <v>0.83996421568556556</v>
      </c>
      <c r="Z9712" s="58">
        <v>0.92030278119149889</v>
      </c>
    </row>
    <row r="9713" spans="19:26" x14ac:dyDescent="0.2">
      <c r="S9713" s="58">
        <v>3.7199623100933259</v>
      </c>
      <c r="T9713" s="58">
        <v>6.2383696274744302</v>
      </c>
      <c r="U9713" s="58">
        <v>3.4472539999537419</v>
      </c>
      <c r="V9713" s="58">
        <v>5.9396137695698679</v>
      </c>
      <c r="W9713" s="58">
        <v>0.80322241093304914</v>
      </c>
      <c r="X9713" s="58">
        <v>0.65620905443042354</v>
      </c>
      <c r="Y9713" s="58">
        <v>0.76890363595779532</v>
      </c>
      <c r="Z9713" s="58">
        <v>0.91943633123896573</v>
      </c>
    </row>
    <row r="9714" spans="19:26" x14ac:dyDescent="0.2">
      <c r="S9714" s="58">
        <v>3.3228184572555479</v>
      </c>
      <c r="T9714" s="58">
        <v>5.2138383616291533</v>
      </c>
      <c r="U9714" s="58">
        <v>3.4983871252919112</v>
      </c>
      <c r="V9714" s="58">
        <v>5.5597687891340266</v>
      </c>
      <c r="W9714" s="58">
        <v>0.83842289411064275</v>
      </c>
      <c r="X9714" s="58">
        <v>0.6321325306153589</v>
      </c>
      <c r="Y9714" s="58">
        <v>0.76154542726438545</v>
      </c>
      <c r="Z9714" s="58">
        <v>0.91962570800405097</v>
      </c>
    </row>
    <row r="9715" spans="19:26" x14ac:dyDescent="0.2">
      <c r="S9715" s="58">
        <v>5.7949078676548478</v>
      </c>
      <c r="T9715" s="58">
        <v>14.208454484657643</v>
      </c>
      <c r="U9715" s="58">
        <v>5.8166114576008834</v>
      </c>
      <c r="V9715" s="58">
        <v>12.76108018819615</v>
      </c>
      <c r="W9715" s="58">
        <v>0.77950785907485187</v>
      </c>
      <c r="X9715" s="58">
        <v>0.7106160884726247</v>
      </c>
      <c r="Y9715" s="58">
        <v>0.84186027347354286</v>
      </c>
      <c r="Z9715" s="58">
        <v>0.90414925735265195</v>
      </c>
    </row>
    <row r="9716" spans="19:26" x14ac:dyDescent="0.2">
      <c r="S9716" s="58">
        <v>6.3294802340180274</v>
      </c>
      <c r="T9716" s="58">
        <v>19.73264531670252</v>
      </c>
      <c r="U9716" s="58">
        <v>6.6934224429543603</v>
      </c>
      <c r="V9716" s="58">
        <v>18.912042073828751</v>
      </c>
      <c r="W9716" s="58">
        <v>0.84705131701286174</v>
      </c>
      <c r="X9716" s="58">
        <v>0.717915395929419</v>
      </c>
      <c r="Y9716" s="58">
        <v>0.861804332376928</v>
      </c>
      <c r="Z9716" s="58">
        <v>0.89186472794405947</v>
      </c>
    </row>
    <row r="9717" spans="19:26" x14ac:dyDescent="0.2">
      <c r="S9717" s="58">
        <v>5.2581324898114703</v>
      </c>
      <c r="T9717" s="58">
        <v>10.618158197822613</v>
      </c>
      <c r="U9717" s="58">
        <v>5.5088913187360191</v>
      </c>
      <c r="V9717" s="58">
        <v>13.621296380521706</v>
      </c>
      <c r="W9717" s="58">
        <v>0.72046070423082065</v>
      </c>
      <c r="X9717" s="58">
        <v>0.76110006270348618</v>
      </c>
      <c r="Y9717" s="58">
        <v>0.82940696845670203</v>
      </c>
      <c r="Z9717" s="58">
        <v>0.92827583089880694</v>
      </c>
    </row>
    <row r="9718" spans="19:26" x14ac:dyDescent="0.2">
      <c r="S9718" s="58">
        <v>4.4851130000972317</v>
      </c>
      <c r="T9718" s="58">
        <v>8.5486921984766688</v>
      </c>
      <c r="U9718" s="58">
        <v>4.7045418463771727</v>
      </c>
      <c r="V9718" s="58">
        <v>8.2403091845948175</v>
      </c>
      <c r="W9718" s="58">
        <v>0.8345203220894617</v>
      </c>
      <c r="X9718" s="58">
        <v>0.75347251890781564</v>
      </c>
      <c r="Y9718" s="58">
        <v>0.83532041385575839</v>
      </c>
      <c r="Z9718" s="58">
        <v>0.92156686615793471</v>
      </c>
    </row>
    <row r="9719" spans="19:26" x14ac:dyDescent="0.2">
      <c r="S9719" s="58">
        <v>5.0850087127580617</v>
      </c>
      <c r="T9719" s="58">
        <v>10.867750041264276</v>
      </c>
      <c r="U9719" s="58">
        <v>4.7960481951750582</v>
      </c>
      <c r="V9719" s="58">
        <v>13.151983340356701</v>
      </c>
      <c r="W9719" s="58">
        <v>0.84889221218777799</v>
      </c>
      <c r="X9719" s="58">
        <v>0.71065522079460153</v>
      </c>
      <c r="Y9719" s="58">
        <v>0.87006014984029345</v>
      </c>
      <c r="Z9719" s="58">
        <v>0.91077388033949624</v>
      </c>
    </row>
    <row r="9720" spans="19:26" x14ac:dyDescent="0.2">
      <c r="S9720" s="58">
        <v>6.4474150655508913</v>
      </c>
      <c r="T9720" s="58">
        <v>18.411155398747567</v>
      </c>
      <c r="U9720" s="58">
        <v>6.4426634535509555</v>
      </c>
      <c r="V9720" s="58">
        <v>25.363195176104227</v>
      </c>
      <c r="W9720" s="58">
        <v>0.78321169614404129</v>
      </c>
      <c r="X9720" s="58">
        <v>0.65543881533807591</v>
      </c>
      <c r="Y9720" s="58">
        <v>0.86024831202125418</v>
      </c>
      <c r="Z9720" s="58">
        <v>0.89487640299610482</v>
      </c>
    </row>
    <row r="9721" spans="19:26" x14ac:dyDescent="0.2">
      <c r="S9721" s="58">
        <v>5.8522021639256794</v>
      </c>
      <c r="T9721" s="58">
        <v>13.866956221521162</v>
      </c>
      <c r="U9721" s="58">
        <v>7.0382505610943316</v>
      </c>
      <c r="V9721" s="58">
        <v>15.17707959092955</v>
      </c>
      <c r="W9721" s="58">
        <v>0.77095046589351701</v>
      </c>
      <c r="X9721" s="58">
        <v>0.69665708757851175</v>
      </c>
      <c r="Y9721" s="58">
        <v>0.86115375039982567</v>
      </c>
      <c r="Z9721" s="58">
        <v>0.90748082046307355</v>
      </c>
    </row>
    <row r="9722" spans="19:26" x14ac:dyDescent="0.2">
      <c r="S9722" s="58">
        <v>6.7331139983576156</v>
      </c>
      <c r="T9722" s="58">
        <v>18.582584076272905</v>
      </c>
      <c r="U9722" s="58">
        <v>6.1170172109653063</v>
      </c>
      <c r="V9722" s="58">
        <v>17.007700399104273</v>
      </c>
      <c r="W9722" s="58">
        <v>0.75671256368178275</v>
      </c>
      <c r="X9722" s="58">
        <v>0.62268198891395532</v>
      </c>
      <c r="Y9722" s="58">
        <v>0.88404915826629782</v>
      </c>
      <c r="Z9722" s="58">
        <v>0.89709924155571452</v>
      </c>
    </row>
    <row r="9723" spans="19:26" x14ac:dyDescent="0.2">
      <c r="S9723" s="58">
        <v>3.3265827397376899</v>
      </c>
      <c r="T9723" s="58">
        <v>5.0052150337178096</v>
      </c>
      <c r="U9723" s="58">
        <v>3.3094025074381976</v>
      </c>
      <c r="V9723" s="58">
        <v>5.6136994609801647</v>
      </c>
      <c r="W9723" s="58">
        <v>0.80898586901082348</v>
      </c>
      <c r="X9723" s="58">
        <v>0.69599616979913448</v>
      </c>
      <c r="Y9723" s="58">
        <v>0.81532854059091509</v>
      </c>
      <c r="Z9723" s="58">
        <v>0.94989861139145426</v>
      </c>
    </row>
    <row r="9724" spans="19:26" x14ac:dyDescent="0.2">
      <c r="S9724" s="58">
        <v>7.1366737582446342</v>
      </c>
      <c r="T9724" s="58">
        <v>34.253949948840891</v>
      </c>
      <c r="U9724" s="58">
        <v>7.789636489546691</v>
      </c>
      <c r="V9724" s="58">
        <v>54.611338697103612</v>
      </c>
      <c r="W9724" s="58">
        <v>0.81169636106332932</v>
      </c>
      <c r="X9724" s="58">
        <v>0.6013322323179926</v>
      </c>
      <c r="Y9724" s="58">
        <v>0.81604380650847219</v>
      </c>
      <c r="Z9724" s="58">
        <v>0.87894277586481662</v>
      </c>
    </row>
    <row r="9725" spans="19:26" x14ac:dyDescent="0.2">
      <c r="S9725" s="58">
        <v>2.8820551491715798</v>
      </c>
      <c r="T9725" s="58">
        <v>4.0279508144544351</v>
      </c>
      <c r="U9725" s="58">
        <v>2.704446800910798</v>
      </c>
      <c r="V9725" s="58">
        <v>3.0018937107109456</v>
      </c>
      <c r="W9725" s="58">
        <v>0.84749402312005317</v>
      </c>
      <c r="X9725" s="58">
        <v>0.61592260032483981</v>
      </c>
      <c r="Y9725" s="58">
        <v>0.82418864392056879</v>
      </c>
      <c r="Z9725" s="58">
        <v>0.94968619466166271</v>
      </c>
    </row>
    <row r="9726" spans="19:26" x14ac:dyDescent="0.2">
      <c r="S9726" s="58">
        <v>4.0703546967089697</v>
      </c>
      <c r="T9726" s="58">
        <v>7.188073694448021</v>
      </c>
      <c r="U9726" s="58">
        <v>3.5765851695778967</v>
      </c>
      <c r="V9726" s="58">
        <v>6.2266428525713717</v>
      </c>
      <c r="W9726" s="58">
        <v>0.79670128627640668</v>
      </c>
      <c r="X9726" s="58">
        <v>0.71917593163974114</v>
      </c>
      <c r="Y9726" s="58">
        <v>0.79250776214726559</v>
      </c>
      <c r="Z9726" s="58">
        <v>0.92442166746855758</v>
      </c>
    </row>
    <row r="9727" spans="19:26" x14ac:dyDescent="0.2">
      <c r="S9727" s="58">
        <v>3.9925588710494533</v>
      </c>
      <c r="T9727" s="58">
        <v>6.9142511936156632</v>
      </c>
      <c r="U9727" s="58">
        <v>3.8775010302304982</v>
      </c>
      <c r="V9727" s="58">
        <v>5.6437410514065585</v>
      </c>
      <c r="W9727" s="58">
        <v>0.82155439652975959</v>
      </c>
      <c r="X9727" s="58">
        <v>0.57491807102746995</v>
      </c>
      <c r="Y9727" s="58">
        <v>0.81239482806705365</v>
      </c>
      <c r="Z9727" s="58">
        <v>0.91305586092431812</v>
      </c>
    </row>
    <row r="9728" spans="19:26" x14ac:dyDescent="0.2">
      <c r="S9728" s="58">
        <v>4.9205557152264072</v>
      </c>
      <c r="T9728" s="58">
        <v>10.18825328543908</v>
      </c>
      <c r="U9728" s="58">
        <v>4.4951252735678944</v>
      </c>
      <c r="V9728" s="58">
        <v>8.9992079324470193</v>
      </c>
      <c r="W9728" s="58">
        <v>0.80718034493200386</v>
      </c>
      <c r="X9728" s="58">
        <v>0.76362010180753848</v>
      </c>
      <c r="Y9728" s="58">
        <v>0.83147410565953428</v>
      </c>
      <c r="Z9728" s="58">
        <v>0.91656405368856064</v>
      </c>
    </row>
    <row r="9729" spans="19:26" x14ac:dyDescent="0.2">
      <c r="S9729" s="58">
        <v>8.5572371529476996</v>
      </c>
      <c r="T9729" s="58">
        <v>35.391667837553534</v>
      </c>
      <c r="U9729" s="58">
        <v>8.9224125411166089</v>
      </c>
      <c r="V9729" s="58">
        <v>35.203910691790739</v>
      </c>
      <c r="W9729" s="58">
        <v>0.71248568584470329</v>
      </c>
      <c r="X9729" s="58">
        <v>0.72455643973905803</v>
      </c>
      <c r="Y9729" s="58">
        <v>0.88439868787299414</v>
      </c>
      <c r="Z9729" s="58">
        <v>0.88981944637465848</v>
      </c>
    </row>
    <row r="9730" spans="19:26" x14ac:dyDescent="0.2">
      <c r="S9730" s="58">
        <v>5.2431425598982546</v>
      </c>
      <c r="T9730" s="58">
        <v>11.612420091893872</v>
      </c>
      <c r="U9730" s="58">
        <v>5.178559507525252</v>
      </c>
      <c r="V9730" s="58">
        <v>10.509513265602772</v>
      </c>
      <c r="W9730" s="58">
        <v>0.78729648841090905</v>
      </c>
      <c r="X9730" s="58">
        <v>0.68658550496577642</v>
      </c>
      <c r="Y9730" s="58">
        <v>0.82441143381305038</v>
      </c>
      <c r="Z9730" s="58">
        <v>0.90682288210656881</v>
      </c>
    </row>
    <row r="9731" spans="19:26" x14ac:dyDescent="0.2">
      <c r="S9731" s="58">
        <v>4.2210963727883479</v>
      </c>
      <c r="T9731" s="58">
        <v>7.3125553261646621</v>
      </c>
      <c r="U9731" s="58">
        <v>3.956862914463029</v>
      </c>
      <c r="V9731" s="58">
        <v>7.4129503322673598</v>
      </c>
      <c r="W9731" s="58">
        <v>0.79962644600681387</v>
      </c>
      <c r="X9731" s="58">
        <v>0.65540302285496366</v>
      </c>
      <c r="Y9731" s="58">
        <v>0.85181868337480771</v>
      </c>
      <c r="Z9731" s="58">
        <v>0.92919042863385137</v>
      </c>
    </row>
    <row r="9732" spans="19:26" x14ac:dyDescent="0.2">
      <c r="S9732" s="58">
        <v>5.4277126807554392</v>
      </c>
      <c r="T9732" s="58">
        <v>11.515972956342027</v>
      </c>
      <c r="U9732" s="58">
        <v>5.617816924768368</v>
      </c>
      <c r="V9732" s="58">
        <v>10.999647637513348</v>
      </c>
      <c r="W9732" s="58">
        <v>0.71007328846630147</v>
      </c>
      <c r="X9732" s="58">
        <v>0.64880773661392022</v>
      </c>
      <c r="Y9732" s="58">
        <v>0.81040875962165881</v>
      </c>
      <c r="Z9732" s="58">
        <v>0.91248941462553645</v>
      </c>
    </row>
    <row r="9733" spans="19:26" x14ac:dyDescent="0.2">
      <c r="S9733" s="58">
        <v>6.8133279997740201</v>
      </c>
      <c r="T9733" s="58">
        <v>20.663177942646268</v>
      </c>
      <c r="U9733" s="58">
        <v>6.8064934762305764</v>
      </c>
      <c r="V9733" s="58">
        <v>25.228920453977295</v>
      </c>
      <c r="W9733" s="58">
        <v>0.78528317304609185</v>
      </c>
      <c r="X9733" s="58">
        <v>0.7534864358652239</v>
      </c>
      <c r="Y9733" s="58">
        <v>0.88300324371499705</v>
      </c>
      <c r="Z9733" s="58">
        <v>0.89820493493399534</v>
      </c>
    </row>
    <row r="9734" spans="19:26" x14ac:dyDescent="0.2">
      <c r="S9734" s="58">
        <v>5.5775207772742306</v>
      </c>
      <c r="T9734" s="58">
        <v>12.18932546444424</v>
      </c>
      <c r="U9734" s="58">
        <v>5.8054866483313292</v>
      </c>
      <c r="V9734" s="58">
        <v>11.634179506021251</v>
      </c>
      <c r="W9734" s="58">
        <v>0.76715021249809379</v>
      </c>
      <c r="X9734" s="58">
        <v>0.63884075318897127</v>
      </c>
      <c r="Y9734" s="58">
        <v>0.8678660964722259</v>
      </c>
      <c r="Z9734" s="58">
        <v>0.90963001059000326</v>
      </c>
    </row>
    <row r="9735" spans="19:26" x14ac:dyDescent="0.2">
      <c r="S9735" s="58">
        <v>6.3759353441841968</v>
      </c>
      <c r="T9735" s="58">
        <v>16.236224903168988</v>
      </c>
      <c r="U9735" s="58">
        <v>6.2801096582684028</v>
      </c>
      <c r="V9735" s="58">
        <v>16.130380061626983</v>
      </c>
      <c r="W9735" s="58">
        <v>0.74892799938657961</v>
      </c>
      <c r="X9735" s="58">
        <v>0.74814422908423905</v>
      </c>
      <c r="Y9735" s="58">
        <v>0.87032906669007803</v>
      </c>
      <c r="Z9735" s="58">
        <v>0.90860149600023143</v>
      </c>
    </row>
    <row r="9736" spans="19:26" x14ac:dyDescent="0.2">
      <c r="S9736" s="58">
        <v>4.2190874074328759</v>
      </c>
      <c r="T9736" s="58">
        <v>7.4189568304992832</v>
      </c>
      <c r="U9736" s="58">
        <v>4.7812597664397147</v>
      </c>
      <c r="V9736" s="58">
        <v>8.8061955693671514</v>
      </c>
      <c r="W9736" s="58">
        <v>0.82296940238370886</v>
      </c>
      <c r="X9736" s="58">
        <v>0.66867604166943373</v>
      </c>
      <c r="Y9736" s="58">
        <v>0.85193666762759968</v>
      </c>
      <c r="Z9736" s="58">
        <v>0.92610348890223149</v>
      </c>
    </row>
    <row r="9737" spans="19:26" x14ac:dyDescent="0.2">
      <c r="S9737" s="58">
        <v>7.8864156337965969</v>
      </c>
      <c r="T9737" s="58">
        <v>32.334912413871862</v>
      </c>
      <c r="U9737" s="58">
        <v>7.0116249693857968</v>
      </c>
      <c r="V9737" s="58">
        <v>27.894389646797503</v>
      </c>
      <c r="W9737" s="58">
        <v>0.70719588992737581</v>
      </c>
      <c r="X9737" s="58">
        <v>0.71989119262093582</v>
      </c>
      <c r="Y9737" s="58">
        <v>0.82597630295087576</v>
      </c>
      <c r="Z9737" s="58">
        <v>0.88798807097114585</v>
      </c>
    </row>
    <row r="9738" spans="19:26" x14ac:dyDescent="0.2">
      <c r="S9738" s="58">
        <v>3.5862157163109747</v>
      </c>
      <c r="T9738" s="58">
        <v>5.7572529389376834</v>
      </c>
      <c r="U9738" s="58">
        <v>3.6030734380202203</v>
      </c>
      <c r="V9738" s="58">
        <v>5.1382767778511731</v>
      </c>
      <c r="W9738" s="58">
        <v>0.82742292432237274</v>
      </c>
      <c r="X9738" s="58">
        <v>0.64073750539697627</v>
      </c>
      <c r="Y9738" s="58">
        <v>0.80418767351459852</v>
      </c>
      <c r="Z9738" s="58">
        <v>0.92685863048727035</v>
      </c>
    </row>
    <row r="9739" spans="19:26" x14ac:dyDescent="0.2">
      <c r="S9739" s="58">
        <v>4.908318266872338</v>
      </c>
      <c r="T9739" s="58">
        <v>9.9396974267495324</v>
      </c>
      <c r="U9739" s="58">
        <v>4.3283974873537057</v>
      </c>
      <c r="V9739" s="58">
        <v>9.9031137580686703</v>
      </c>
      <c r="W9739" s="58">
        <v>0.76376115711870662</v>
      </c>
      <c r="X9739" s="58">
        <v>0.58899117910952314</v>
      </c>
      <c r="Y9739" s="58">
        <v>0.81186193685597852</v>
      </c>
      <c r="Z9739" s="58">
        <v>0.90629729752450805</v>
      </c>
    </row>
    <row r="9740" spans="19:26" x14ac:dyDescent="0.2">
      <c r="S9740" s="58">
        <v>7.8771268711959381</v>
      </c>
      <c r="T9740" s="58">
        <v>28.969366060675277</v>
      </c>
      <c r="U9740" s="58">
        <v>7.9155020427488365</v>
      </c>
      <c r="V9740" s="58">
        <v>27.6009637511271</v>
      </c>
      <c r="W9740" s="58">
        <v>0.72297882401218883</v>
      </c>
      <c r="X9740" s="58">
        <v>0.68733315297910202</v>
      </c>
      <c r="Y9740" s="58">
        <v>0.86709769587654151</v>
      </c>
      <c r="Z9740" s="58">
        <v>0.89072808845228946</v>
      </c>
    </row>
    <row r="9741" spans="19:26" x14ac:dyDescent="0.2">
      <c r="S9741" s="58">
        <v>5.1865823163646922</v>
      </c>
      <c r="T9741" s="58">
        <v>10.462414572087877</v>
      </c>
      <c r="U9741" s="58">
        <v>6.0654362193955897</v>
      </c>
      <c r="V9741" s="58">
        <v>9.0803445779406857</v>
      </c>
      <c r="W9741" s="58">
        <v>0.7393314400185651</v>
      </c>
      <c r="X9741" s="58">
        <v>0.6680742719260605</v>
      </c>
      <c r="Y9741" s="58">
        <v>0.83790797653903282</v>
      </c>
      <c r="Z9741" s="58">
        <v>0.9185067459811399</v>
      </c>
    </row>
    <row r="9742" spans="19:26" x14ac:dyDescent="0.2">
      <c r="S9742" s="58">
        <v>4.3320919388761805</v>
      </c>
      <c r="T9742" s="58">
        <v>7.3711252189902341</v>
      </c>
      <c r="U9742" s="58">
        <v>4.17351474955999</v>
      </c>
      <c r="V9742" s="58">
        <v>6.6071470097779939</v>
      </c>
      <c r="W9742" s="58">
        <v>0.69287725624783458</v>
      </c>
      <c r="X9742" s="58">
        <v>0.62542089551480384</v>
      </c>
      <c r="Y9742" s="58">
        <v>0.79823820337451568</v>
      </c>
      <c r="Z9742" s="58">
        <v>0.93498212726755625</v>
      </c>
    </row>
    <row r="9743" spans="19:26" x14ac:dyDescent="0.2">
      <c r="S9743" s="58">
        <v>3.9187997794299125</v>
      </c>
      <c r="T9743" s="58">
        <v>6.4472560685755393</v>
      </c>
      <c r="U9743" s="58">
        <v>4.0758314514218652</v>
      </c>
      <c r="V9743" s="58">
        <v>7.1945067042709088</v>
      </c>
      <c r="W9743" s="58">
        <v>0.81951737839593752</v>
      </c>
      <c r="X9743" s="58">
        <v>0.57916700076140504</v>
      </c>
      <c r="Y9743" s="58">
        <v>0.85954924115505804</v>
      </c>
      <c r="Z9743" s="58">
        <v>0.92569774146752559</v>
      </c>
    </row>
    <row r="9744" spans="19:26" x14ac:dyDescent="0.2">
      <c r="S9744" s="58">
        <v>6.8806384009328996</v>
      </c>
      <c r="T9744" s="58">
        <v>18.754100070353214</v>
      </c>
      <c r="U9744" s="58">
        <v>7.379283429609762</v>
      </c>
      <c r="V9744" s="58">
        <v>17.582230068572592</v>
      </c>
      <c r="W9744" s="58">
        <v>0.71229612589622304</v>
      </c>
      <c r="X9744" s="58">
        <v>0.66565651446236485</v>
      </c>
      <c r="Y9744" s="58">
        <v>0.85724005462142827</v>
      </c>
      <c r="Z9744" s="58">
        <v>0.90140192406161801</v>
      </c>
    </row>
    <row r="9745" spans="19:26" x14ac:dyDescent="0.2">
      <c r="S9745" s="58">
        <v>3.3270106319276773</v>
      </c>
      <c r="T9745" s="58">
        <v>4.9004853181411061</v>
      </c>
      <c r="U9745" s="58">
        <v>2.9663221325792111</v>
      </c>
      <c r="V9745" s="58">
        <v>4.0720574165802095</v>
      </c>
      <c r="W9745" s="58">
        <v>0.76629265260144452</v>
      </c>
      <c r="X9745" s="58">
        <v>0.55602833457473833</v>
      </c>
      <c r="Y9745" s="58">
        <v>0.82328791841460069</v>
      </c>
      <c r="Z9745" s="58">
        <v>0.94159393486729903</v>
      </c>
    </row>
    <row r="9746" spans="19:26" x14ac:dyDescent="0.2">
      <c r="S9746" s="58">
        <v>5.7859312205769191</v>
      </c>
      <c r="T9746" s="58">
        <v>13.393956295910021</v>
      </c>
      <c r="U9746" s="58">
        <v>5.1790620405878691</v>
      </c>
      <c r="V9746" s="58">
        <v>11.352750460186252</v>
      </c>
      <c r="W9746" s="58">
        <v>0.80038795109509575</v>
      </c>
      <c r="X9746" s="58">
        <v>0.68138552158799304</v>
      </c>
      <c r="Y9746" s="58">
        <v>0.89348278237618339</v>
      </c>
      <c r="Z9746" s="58">
        <v>0.90830545805626839</v>
      </c>
    </row>
    <row r="9747" spans="19:26" x14ac:dyDescent="0.2">
      <c r="S9747" s="58">
        <v>6.0620690726827027</v>
      </c>
      <c r="T9747" s="58">
        <v>14.546445468989056</v>
      </c>
      <c r="U9747" s="58">
        <v>6.1647827082263875</v>
      </c>
      <c r="V9747" s="58">
        <v>13.488024096500967</v>
      </c>
      <c r="W9747" s="58">
        <v>0.77147803877719667</v>
      </c>
      <c r="X9747" s="58">
        <v>0.69520621059748644</v>
      </c>
      <c r="Y9747" s="58">
        <v>0.8839913684525742</v>
      </c>
      <c r="Z9747" s="58">
        <v>0.90825219818262015</v>
      </c>
    </row>
    <row r="9748" spans="19:26" x14ac:dyDescent="0.2">
      <c r="S9748" s="58">
        <v>3.5894008238060051</v>
      </c>
      <c r="T9748" s="58">
        <v>5.6536142440822656</v>
      </c>
      <c r="U9748" s="58">
        <v>3.3506517874427324</v>
      </c>
      <c r="V9748" s="58">
        <v>6.0160501989971227</v>
      </c>
      <c r="W9748" s="58">
        <v>0.84771449500128448</v>
      </c>
      <c r="X9748" s="58">
        <v>0.655045396400735</v>
      </c>
      <c r="Y9748" s="58">
        <v>0.85028089440175481</v>
      </c>
      <c r="Z9748" s="58">
        <v>0.93713305001052227</v>
      </c>
    </row>
    <row r="9749" spans="19:26" x14ac:dyDescent="0.2">
      <c r="S9749" s="58">
        <v>4.270009434269002</v>
      </c>
      <c r="T9749" s="58">
        <v>7.6465637820584798</v>
      </c>
      <c r="U9749" s="58">
        <v>4.1644180905373336</v>
      </c>
      <c r="V9749" s="58">
        <v>7.1420706005045282</v>
      </c>
      <c r="W9749" s="58">
        <v>0.84291143751892694</v>
      </c>
      <c r="X9749" s="58">
        <v>0.70588204965859869</v>
      </c>
      <c r="Y9749" s="58">
        <v>0.85804468610337448</v>
      </c>
      <c r="Z9749" s="58">
        <v>0.92642472770316042</v>
      </c>
    </row>
    <row r="9750" spans="19:26" x14ac:dyDescent="0.2">
      <c r="S9750" s="58">
        <v>4.1515940157401534</v>
      </c>
      <c r="T9750" s="58">
        <v>7.2745947007704777</v>
      </c>
      <c r="U9750" s="58">
        <v>3.9676067976897835</v>
      </c>
      <c r="V9750" s="58">
        <v>8.1532787806000453</v>
      </c>
      <c r="W9750" s="58">
        <v>0.78202216347742037</v>
      </c>
      <c r="X9750" s="58">
        <v>0.69366289580562113</v>
      </c>
      <c r="Y9750" s="58">
        <v>0.80860007741666518</v>
      </c>
      <c r="Z9750" s="58">
        <v>0.9273651646850789</v>
      </c>
    </row>
    <row r="9751" spans="19:26" x14ac:dyDescent="0.2">
      <c r="S9751" s="58">
        <v>5.5047597719492343</v>
      </c>
      <c r="T9751" s="58">
        <v>12.967787106913523</v>
      </c>
      <c r="U9751" s="58">
        <v>5.2381433774540334</v>
      </c>
      <c r="V9751" s="58">
        <v>11.888784106659433</v>
      </c>
      <c r="W9751" s="58">
        <v>0.78224584323962765</v>
      </c>
      <c r="X9751" s="58">
        <v>0.62690729707548687</v>
      </c>
      <c r="Y9751" s="58">
        <v>0.82397784885532299</v>
      </c>
      <c r="Z9751" s="58">
        <v>0.89966792795791362</v>
      </c>
    </row>
    <row r="9752" spans="19:26" x14ac:dyDescent="0.2">
      <c r="S9752" s="58">
        <v>4.4120989387729974</v>
      </c>
      <c r="T9752" s="58">
        <v>8.0247175976954459</v>
      </c>
      <c r="U9752" s="58">
        <v>4.321609403555378</v>
      </c>
      <c r="V9752" s="58">
        <v>9.2017364437379907</v>
      </c>
      <c r="W9752" s="58">
        <v>0.79910656952236714</v>
      </c>
      <c r="X9752" s="58">
        <v>0.66369761975121822</v>
      </c>
      <c r="Y9752" s="58">
        <v>0.83969271427168568</v>
      </c>
      <c r="Z9752" s="58">
        <v>0.92253653326083596</v>
      </c>
    </row>
    <row r="9753" spans="19:26" x14ac:dyDescent="0.2">
      <c r="S9753" s="58">
        <v>3.7670969374731254</v>
      </c>
      <c r="T9753" s="58">
        <v>6.1018643453197638</v>
      </c>
      <c r="U9753" s="58">
        <v>3.3566863993041522</v>
      </c>
      <c r="V9753" s="58">
        <v>5.6585133427432091</v>
      </c>
      <c r="W9753" s="58">
        <v>0.81006632314366755</v>
      </c>
      <c r="X9753" s="58">
        <v>0.78155930554396402</v>
      </c>
      <c r="Y9753" s="58">
        <v>0.83213205028338211</v>
      </c>
      <c r="Z9753" s="58">
        <v>0.95009735715547072</v>
      </c>
    </row>
    <row r="9754" spans="19:26" x14ac:dyDescent="0.2">
      <c r="S9754" s="58">
        <v>2.766341488197309</v>
      </c>
      <c r="T9754" s="58">
        <v>3.769062319766562</v>
      </c>
      <c r="U9754" s="58">
        <v>2.7451917118275446</v>
      </c>
      <c r="V9754" s="58">
        <v>4.5201326276079961</v>
      </c>
      <c r="W9754" s="58">
        <v>0.81121560209684807</v>
      </c>
      <c r="X9754" s="58">
        <v>0.51933595586274461</v>
      </c>
      <c r="Y9754" s="58">
        <v>0.81316823093059387</v>
      </c>
      <c r="Z9754" s="58">
        <v>0.94180817048748566</v>
      </c>
    </row>
    <row r="9755" spans="19:26" x14ac:dyDescent="0.2">
      <c r="S9755" s="58">
        <v>8.32505663183316</v>
      </c>
      <c r="T9755" s="58">
        <v>44.930795105221456</v>
      </c>
      <c r="U9755" s="58">
        <v>7.4423621161247793</v>
      </c>
      <c r="V9755" s="58">
        <v>24.863781024069283</v>
      </c>
      <c r="W9755" s="58">
        <v>0.76498450286374597</v>
      </c>
      <c r="X9755" s="58">
        <v>0.75345516584457406</v>
      </c>
      <c r="Y9755" s="58">
        <v>0.87112556513529593</v>
      </c>
      <c r="Z9755" s="58">
        <v>0.88285374735064437</v>
      </c>
    </row>
    <row r="9756" spans="19:26" x14ac:dyDescent="0.2">
      <c r="S9756" s="58">
        <v>3.2657832042158788</v>
      </c>
      <c r="T9756" s="58">
        <v>4.910142897516236</v>
      </c>
      <c r="U9756" s="58">
        <v>3.2374140233273705</v>
      </c>
      <c r="V9756" s="58">
        <v>4.8296603236866078</v>
      </c>
      <c r="W9756" s="58">
        <v>0.81779111997090603</v>
      </c>
      <c r="X9756" s="58">
        <v>0.61424475831913394</v>
      </c>
      <c r="Y9756" s="58">
        <v>0.80125733878158745</v>
      </c>
      <c r="Z9756" s="58">
        <v>0.93417994996419695</v>
      </c>
    </row>
    <row r="9757" spans="19:26" x14ac:dyDescent="0.2">
      <c r="S9757" s="58">
        <v>5.0170869770316964</v>
      </c>
      <c r="T9757" s="58">
        <v>10.190351277297568</v>
      </c>
      <c r="U9757" s="58">
        <v>4.3137472398502501</v>
      </c>
      <c r="V9757" s="58">
        <v>8.3288285817379339</v>
      </c>
      <c r="W9757" s="58">
        <v>0.72846483002450269</v>
      </c>
      <c r="X9757" s="58">
        <v>0.80920325814095695</v>
      </c>
      <c r="Y9757" s="58">
        <v>0.79755531145220915</v>
      </c>
      <c r="Z9757" s="58">
        <v>0.92610763811919072</v>
      </c>
    </row>
    <row r="9758" spans="19:26" x14ac:dyDescent="0.2">
      <c r="S9758" s="58">
        <v>3.6051007947287186</v>
      </c>
      <c r="T9758" s="58">
        <v>5.7221174242610413</v>
      </c>
      <c r="U9758" s="58">
        <v>3.983013555151782</v>
      </c>
      <c r="V9758" s="58">
        <v>5.5252147276340686</v>
      </c>
      <c r="W9758" s="58">
        <v>0.76447177539987066</v>
      </c>
      <c r="X9758" s="58">
        <v>0.61723663608038648</v>
      </c>
      <c r="Y9758" s="58">
        <v>0.78284362090061488</v>
      </c>
      <c r="Z9758" s="58">
        <v>0.92976807129149219</v>
      </c>
    </row>
    <row r="9759" spans="19:26" x14ac:dyDescent="0.2">
      <c r="S9759" s="58">
        <v>4.569779084890695</v>
      </c>
      <c r="T9759" s="58">
        <v>8.1634782519463389</v>
      </c>
      <c r="U9759" s="58">
        <v>4.548255850275325</v>
      </c>
      <c r="V9759" s="58">
        <v>7.4259498693865273</v>
      </c>
      <c r="W9759" s="58">
        <v>0.74413626499709595</v>
      </c>
      <c r="X9759" s="58">
        <v>0.67865516409245052</v>
      </c>
      <c r="Y9759" s="58">
        <v>0.84242399165565462</v>
      </c>
      <c r="Z9759" s="58">
        <v>0.93362393154233225</v>
      </c>
    </row>
    <row r="9760" spans="19:26" x14ac:dyDescent="0.2">
      <c r="S9760" s="58">
        <v>3.5879665413458257</v>
      </c>
      <c r="T9760" s="58">
        <v>5.5077039561257086</v>
      </c>
      <c r="U9760" s="58">
        <v>3.8143093034018141</v>
      </c>
      <c r="V9760" s="58">
        <v>5.9176931699177109</v>
      </c>
      <c r="W9760" s="58">
        <v>0.77561388422313782</v>
      </c>
      <c r="X9760" s="58">
        <v>0.64582817178647833</v>
      </c>
      <c r="Y9760" s="58">
        <v>0.83796757217738538</v>
      </c>
      <c r="Z9760" s="58">
        <v>0.94916962109963721</v>
      </c>
    </row>
    <row r="9761" spans="19:26" x14ac:dyDescent="0.2">
      <c r="S9761" s="58">
        <v>3.4554964094219103</v>
      </c>
      <c r="T9761" s="58">
        <v>5.475861722783594</v>
      </c>
      <c r="U9761" s="58">
        <v>3.3996198535643911</v>
      </c>
      <c r="V9761" s="58">
        <v>5.0342004839489789</v>
      </c>
      <c r="W9761" s="58">
        <v>0.85900458923978895</v>
      </c>
      <c r="X9761" s="58">
        <v>0.76441443355330063</v>
      </c>
      <c r="Y9761" s="58">
        <v>0.80199911438431759</v>
      </c>
      <c r="Z9761" s="58">
        <v>0.93817495649539329</v>
      </c>
    </row>
    <row r="9762" spans="19:26" x14ac:dyDescent="0.2">
      <c r="S9762" s="58">
        <v>5.2150126000339307</v>
      </c>
      <c r="T9762" s="58">
        <v>12.584120859391959</v>
      </c>
      <c r="U9762" s="58">
        <v>5.1903983091055199</v>
      </c>
      <c r="V9762" s="58">
        <v>12.221578917936371</v>
      </c>
      <c r="W9762" s="58">
        <v>0.77704650398421626</v>
      </c>
      <c r="X9762" s="58">
        <v>0.66076617144726169</v>
      </c>
      <c r="Y9762" s="58">
        <v>0.76615247686693322</v>
      </c>
      <c r="Z9762" s="58">
        <v>0.89593619729541252</v>
      </c>
    </row>
    <row r="9763" spans="19:26" x14ac:dyDescent="0.2">
      <c r="S9763" s="58">
        <v>5.6522401828000666</v>
      </c>
      <c r="T9763" s="58">
        <v>14.18718089868036</v>
      </c>
      <c r="U9763" s="58">
        <v>5.7644682761616055</v>
      </c>
      <c r="V9763" s="58">
        <v>16.825131908661348</v>
      </c>
      <c r="W9763" s="58">
        <v>0.7403514528322781</v>
      </c>
      <c r="X9763" s="58">
        <v>0.74342943734887312</v>
      </c>
      <c r="Y9763" s="58">
        <v>0.78036303966421749</v>
      </c>
      <c r="Z9763" s="58">
        <v>0.90210193704087682</v>
      </c>
    </row>
    <row r="9764" spans="19:26" x14ac:dyDescent="0.2">
      <c r="S9764" s="58">
        <v>4.9498290487234469</v>
      </c>
      <c r="T9764" s="58">
        <v>10.055329911308858</v>
      </c>
      <c r="U9764" s="58">
        <v>4.6659121022112329</v>
      </c>
      <c r="V9764" s="58">
        <v>9.4681577547888551</v>
      </c>
      <c r="W9764" s="58">
        <v>0.75295842807792868</v>
      </c>
      <c r="X9764" s="58">
        <v>0.62639084268401857</v>
      </c>
      <c r="Y9764" s="58">
        <v>0.80761276206621102</v>
      </c>
      <c r="Z9764" s="58">
        <v>0.90957877642490492</v>
      </c>
    </row>
    <row r="9765" spans="19:26" x14ac:dyDescent="0.2">
      <c r="S9765" s="58">
        <v>3.6105406656351335</v>
      </c>
      <c r="T9765" s="58">
        <v>5.6682624990523678</v>
      </c>
      <c r="U9765" s="58">
        <v>3.3532556401867666</v>
      </c>
      <c r="V9765" s="58">
        <v>4.2657502419591919</v>
      </c>
      <c r="W9765" s="58">
        <v>0.80939101642965938</v>
      </c>
      <c r="X9765" s="58">
        <v>0.72410889058800998</v>
      </c>
      <c r="Y9765" s="58">
        <v>0.83408383702370636</v>
      </c>
      <c r="Z9765" s="58">
        <v>0.94930435634505694</v>
      </c>
    </row>
    <row r="9766" spans="19:26" x14ac:dyDescent="0.2">
      <c r="S9766" s="58">
        <v>4.5668286915189311</v>
      </c>
      <c r="T9766" s="58">
        <v>8.6423067290137556</v>
      </c>
      <c r="U9766" s="58">
        <v>4.225718715933179</v>
      </c>
      <c r="V9766" s="58">
        <v>8.7637900279773469</v>
      </c>
      <c r="W9766" s="58">
        <v>0.82728581949203384</v>
      </c>
      <c r="X9766" s="58">
        <v>0.71474747746868728</v>
      </c>
      <c r="Y9766" s="58">
        <v>0.85506486080442445</v>
      </c>
      <c r="Z9766" s="58">
        <v>0.92218450758079462</v>
      </c>
    </row>
    <row r="9767" spans="19:26" x14ac:dyDescent="0.2">
      <c r="S9767" s="58">
        <v>5.245609660965509</v>
      </c>
      <c r="T9767" s="58">
        <v>11.986322435535273</v>
      </c>
      <c r="U9767" s="58">
        <v>5.5700174735662582</v>
      </c>
      <c r="V9767" s="58">
        <v>12.038602558831544</v>
      </c>
      <c r="W9767" s="58">
        <v>0.79286460658244162</v>
      </c>
      <c r="X9767" s="58">
        <v>0.68741665903675608</v>
      </c>
      <c r="Y9767" s="58">
        <v>0.81004844371545581</v>
      </c>
      <c r="Z9767" s="58">
        <v>0.90320115889183961</v>
      </c>
    </row>
    <row r="9768" spans="19:26" x14ac:dyDescent="0.2">
      <c r="S9768" s="58">
        <v>3.522241904949198</v>
      </c>
      <c r="T9768" s="58">
        <v>5.609807745654777</v>
      </c>
      <c r="U9768" s="58">
        <v>3.3588228652859184</v>
      </c>
      <c r="V9768" s="58">
        <v>4.5606333092249116</v>
      </c>
      <c r="W9768" s="58">
        <v>0.88032658977335332</v>
      </c>
      <c r="X9768" s="58">
        <v>0.68996225195572547</v>
      </c>
      <c r="Y9768" s="58">
        <v>0.82981358823427154</v>
      </c>
      <c r="Z9768" s="58">
        <v>0.9320682143562512</v>
      </c>
    </row>
    <row r="9769" spans="19:26" x14ac:dyDescent="0.2">
      <c r="S9769" s="58">
        <v>3.3427815563189318</v>
      </c>
      <c r="T9769" s="58">
        <v>5.0162037347292179</v>
      </c>
      <c r="U9769" s="58">
        <v>2.8762712780888608</v>
      </c>
      <c r="V9769" s="58">
        <v>4.7135171665722551</v>
      </c>
      <c r="W9769" s="58">
        <v>0.832333249033266</v>
      </c>
      <c r="X9769" s="58">
        <v>0.6522532626710924</v>
      </c>
      <c r="Y9769" s="58">
        <v>0.84349270473902616</v>
      </c>
      <c r="Z9769" s="58">
        <v>0.94656517878144275</v>
      </c>
    </row>
    <row r="9770" spans="19:26" x14ac:dyDescent="0.2">
      <c r="S9770" s="58">
        <v>3.3348997200588681</v>
      </c>
      <c r="T9770" s="58">
        <v>5.0447680990086665</v>
      </c>
      <c r="U9770" s="58">
        <v>3.3588682723837957</v>
      </c>
      <c r="V9770" s="58">
        <v>4.7722709540473902</v>
      </c>
      <c r="W9770" s="58">
        <v>0.75735711957663143</v>
      </c>
      <c r="X9770" s="58">
        <v>0.69373303495032168</v>
      </c>
      <c r="Y9770" s="58">
        <v>0.77237366852105405</v>
      </c>
      <c r="Z9770" s="58">
        <v>0.94678693077302445</v>
      </c>
    </row>
    <row r="9771" spans="19:26" x14ac:dyDescent="0.2">
      <c r="S9771" s="58">
        <v>4.6562799042725551</v>
      </c>
      <c r="T9771" s="58">
        <v>8.6513653593422379</v>
      </c>
      <c r="U9771" s="58">
        <v>4.6778320373209938</v>
      </c>
      <c r="V9771" s="58">
        <v>10.143545690563785</v>
      </c>
      <c r="W9771" s="58">
        <v>0.79543019155739914</v>
      </c>
      <c r="X9771" s="58">
        <v>0.68504386330727407</v>
      </c>
      <c r="Y9771" s="58">
        <v>0.86649809495671171</v>
      </c>
      <c r="Z9771" s="58">
        <v>0.92609341912333643</v>
      </c>
    </row>
    <row r="9772" spans="19:26" x14ac:dyDescent="0.2">
      <c r="S9772" s="58">
        <v>4.7885384615418145</v>
      </c>
      <c r="T9772" s="58">
        <v>9.4517739977083117</v>
      </c>
      <c r="U9772" s="58">
        <v>4.9064333864706633</v>
      </c>
      <c r="V9772" s="58">
        <v>9.4444386276011727</v>
      </c>
      <c r="W9772" s="58">
        <v>0.79800255362827077</v>
      </c>
      <c r="X9772" s="58">
        <v>0.57304881322871493</v>
      </c>
      <c r="Y9772" s="58">
        <v>0.83819669393384855</v>
      </c>
      <c r="Z9772" s="58">
        <v>0.90669006015481235</v>
      </c>
    </row>
    <row r="9773" spans="19:26" x14ac:dyDescent="0.2">
      <c r="S9773" s="58">
        <v>4.9309005850969863</v>
      </c>
      <c r="T9773" s="58">
        <v>10.272955223394058</v>
      </c>
      <c r="U9773" s="58">
        <v>4.3762585498663045</v>
      </c>
      <c r="V9773" s="58">
        <v>7.2839353267897753</v>
      </c>
      <c r="W9773" s="58">
        <v>0.84501119954021375</v>
      </c>
      <c r="X9773" s="58">
        <v>0.81054471674016682</v>
      </c>
      <c r="Y9773" s="58">
        <v>0.8572638910146535</v>
      </c>
      <c r="Z9773" s="58">
        <v>0.91914971964927061</v>
      </c>
    </row>
    <row r="9774" spans="19:26" x14ac:dyDescent="0.2">
      <c r="S9774" s="58">
        <v>4.075238787724909</v>
      </c>
      <c r="T9774" s="58">
        <v>6.7180912396332157</v>
      </c>
      <c r="U9774" s="58">
        <v>4.0635558103496185</v>
      </c>
      <c r="V9774" s="58">
        <v>5.842719635093709</v>
      </c>
      <c r="W9774" s="58">
        <v>0.77267360238872662</v>
      </c>
      <c r="X9774" s="58">
        <v>0.66307474582367121</v>
      </c>
      <c r="Y9774" s="58">
        <v>0.85767046050341389</v>
      </c>
      <c r="Z9774" s="58">
        <v>0.94232348518400277</v>
      </c>
    </row>
    <row r="9775" spans="19:26" x14ac:dyDescent="0.2">
      <c r="S9775" s="58">
        <v>4.8533513976356808</v>
      </c>
      <c r="T9775" s="58">
        <v>9.3934899626257469</v>
      </c>
      <c r="U9775" s="58">
        <v>4.5732485193556087</v>
      </c>
      <c r="V9775" s="58">
        <v>6.8190347292652556</v>
      </c>
      <c r="W9775" s="58">
        <v>0.74325545026110618</v>
      </c>
      <c r="X9775" s="58">
        <v>0.67247266661016747</v>
      </c>
      <c r="Y9775" s="58">
        <v>0.81980219870742199</v>
      </c>
      <c r="Z9775" s="58">
        <v>0.92034257897148752</v>
      </c>
    </row>
    <row r="9776" spans="19:26" x14ac:dyDescent="0.2">
      <c r="S9776" s="58">
        <v>4.5048744182216369</v>
      </c>
      <c r="T9776" s="58">
        <v>8.5016426422477096</v>
      </c>
      <c r="U9776" s="58">
        <v>4.8834638400327579</v>
      </c>
      <c r="V9776" s="58">
        <v>10.682975876297656</v>
      </c>
      <c r="W9776" s="58">
        <v>0.84193110226150636</v>
      </c>
      <c r="X9776" s="58">
        <v>0.66429963226692568</v>
      </c>
      <c r="Y9776" s="58">
        <v>0.85521708162616072</v>
      </c>
      <c r="Z9776" s="58">
        <v>0.91661312859544808</v>
      </c>
    </row>
    <row r="9777" spans="19:26" x14ac:dyDescent="0.2">
      <c r="S9777" s="58">
        <v>3.6557943803419333</v>
      </c>
      <c r="T9777" s="58">
        <v>5.6232019226871115</v>
      </c>
      <c r="U9777" s="58">
        <v>3.7017377142289254</v>
      </c>
      <c r="V9777" s="58">
        <v>6.0382310352039497</v>
      </c>
      <c r="W9777" s="58">
        <v>0.67736559824103793</v>
      </c>
      <c r="X9777" s="58">
        <v>0.63888214758545292</v>
      </c>
      <c r="Y9777" s="58">
        <v>0.76579729058637225</v>
      </c>
      <c r="Z9777" s="58">
        <v>0.9510915621342656</v>
      </c>
    </row>
    <row r="9778" spans="19:26" x14ac:dyDescent="0.2">
      <c r="S9778" s="58">
        <v>4.4602733074270802</v>
      </c>
      <c r="T9778" s="58">
        <v>8.7987696906344457</v>
      </c>
      <c r="U9778" s="58">
        <v>5.0141949431756592</v>
      </c>
      <c r="V9778" s="58">
        <v>10.267035398878317</v>
      </c>
      <c r="W9778" s="58">
        <v>0.83685459243346494</v>
      </c>
      <c r="X9778" s="58">
        <v>0.72453448250311869</v>
      </c>
      <c r="Y9778" s="58">
        <v>0.80039464524178072</v>
      </c>
      <c r="Z9778" s="58">
        <v>0.91140911776756761</v>
      </c>
    </row>
    <row r="9779" spans="19:26" x14ac:dyDescent="0.2">
      <c r="S9779" s="58">
        <v>4.1591189945188081</v>
      </c>
      <c r="T9779" s="58">
        <v>7.1378526940512224</v>
      </c>
      <c r="U9779" s="58">
        <v>3.8918501153166174</v>
      </c>
      <c r="V9779" s="58">
        <v>6.6045124623088824</v>
      </c>
      <c r="W9779" s="58">
        <v>0.786242079359177</v>
      </c>
      <c r="X9779" s="58">
        <v>0.61076052553228799</v>
      </c>
      <c r="Y9779" s="58">
        <v>0.83740903089311958</v>
      </c>
      <c r="Z9779" s="58">
        <v>0.9247938731344344</v>
      </c>
    </row>
    <row r="9780" spans="19:26" x14ac:dyDescent="0.2">
      <c r="S9780" s="58">
        <v>7.9546952025314939</v>
      </c>
      <c r="T9780" s="58">
        <v>35.437359823403277</v>
      </c>
      <c r="U9780" s="58">
        <v>7.117769970430496</v>
      </c>
      <c r="V9780" s="58">
        <v>26.059551221088118</v>
      </c>
      <c r="W9780" s="58">
        <v>0.72172238544887357</v>
      </c>
      <c r="X9780" s="58">
        <v>0.65402170189135556</v>
      </c>
      <c r="Y9780" s="58">
        <v>0.83023795307761417</v>
      </c>
      <c r="Z9780" s="58">
        <v>0.88384700104793379</v>
      </c>
    </row>
    <row r="9781" spans="19:26" x14ac:dyDescent="0.2">
      <c r="S9781" s="58">
        <v>4.743397332006861</v>
      </c>
      <c r="T9781" s="58">
        <v>9.2488245085633292</v>
      </c>
      <c r="U9781" s="58">
        <v>3.8464187438679214</v>
      </c>
      <c r="V9781" s="58">
        <v>8.282364094401407</v>
      </c>
      <c r="W9781" s="58">
        <v>0.81510687996043163</v>
      </c>
      <c r="X9781" s="58">
        <v>0.73831685184409745</v>
      </c>
      <c r="Y9781" s="58">
        <v>0.85390784717773471</v>
      </c>
      <c r="Z9781" s="58">
        <v>0.92219788134865177</v>
      </c>
    </row>
    <row r="9782" spans="19:26" x14ac:dyDescent="0.2">
      <c r="S9782" s="58">
        <v>9.8672600776576331</v>
      </c>
      <c r="T9782" s="58">
        <v>65.787630016179122</v>
      </c>
      <c r="U9782" s="58">
        <v>9.0108251612180386</v>
      </c>
      <c r="V9782" s="58">
        <v>55.805592813484857</v>
      </c>
      <c r="W9782" s="58">
        <v>0.67916952081124216</v>
      </c>
      <c r="X9782" s="58">
        <v>0.78901973342692466</v>
      </c>
      <c r="Y9782" s="58">
        <v>0.85982069368374481</v>
      </c>
      <c r="Z9782" s="58">
        <v>0.88218609378888768</v>
      </c>
    </row>
    <row r="9783" spans="19:26" x14ac:dyDescent="0.2">
      <c r="S9783" s="58">
        <v>4.5963737483648321</v>
      </c>
      <c r="T9783" s="58">
        <v>8.3492121128098109</v>
      </c>
      <c r="U9783" s="58">
        <v>5.0879115357540501</v>
      </c>
      <c r="V9783" s="58">
        <v>10.417199852699071</v>
      </c>
      <c r="W9783" s="58">
        <v>0.73516347518232605</v>
      </c>
      <c r="X9783" s="58">
        <v>0.75491996545255502</v>
      </c>
      <c r="Y9783" s="58">
        <v>0.8225854330087673</v>
      </c>
      <c r="Z9783" s="58">
        <v>0.9380737598619926</v>
      </c>
    </row>
    <row r="9784" spans="19:26" x14ac:dyDescent="0.2">
      <c r="S9784" s="58">
        <v>3.167585436611871</v>
      </c>
      <c r="T9784" s="58">
        <v>4.5986274978468566</v>
      </c>
      <c r="U9784" s="58">
        <v>3.7898102218973433</v>
      </c>
      <c r="V9784" s="58">
        <v>4.8461913148222786</v>
      </c>
      <c r="W9784" s="58">
        <v>0.85340287602271891</v>
      </c>
      <c r="X9784" s="58">
        <v>0.63992682893887054</v>
      </c>
      <c r="Y9784" s="58">
        <v>0.86289172670000913</v>
      </c>
      <c r="Z9784" s="58">
        <v>0.95260318563341539</v>
      </c>
    </row>
    <row r="9785" spans="19:26" x14ac:dyDescent="0.2">
      <c r="S9785" s="58">
        <v>4.8292263666587711</v>
      </c>
      <c r="T9785" s="58">
        <v>9.4686422991663441</v>
      </c>
      <c r="U9785" s="58">
        <v>4.354090139571495</v>
      </c>
      <c r="V9785" s="58">
        <v>7.9757230531901424</v>
      </c>
      <c r="W9785" s="58">
        <v>0.79087779258111113</v>
      </c>
      <c r="X9785" s="58">
        <v>0.70140836601680612</v>
      </c>
      <c r="Y9785" s="58">
        <v>0.8458386650525469</v>
      </c>
      <c r="Z9785" s="58">
        <v>0.91982164001411715</v>
      </c>
    </row>
    <row r="9786" spans="19:26" x14ac:dyDescent="0.2">
      <c r="S9786" s="58">
        <v>4.1990801902531105</v>
      </c>
      <c r="T9786" s="58">
        <v>7.3440668412397976</v>
      </c>
      <c r="U9786" s="58">
        <v>4.4559600729202336</v>
      </c>
      <c r="V9786" s="58">
        <v>8.4508961169624772</v>
      </c>
      <c r="W9786" s="58">
        <v>0.74635510956522488</v>
      </c>
      <c r="X9786" s="58">
        <v>0.72700541083586034</v>
      </c>
      <c r="Y9786" s="58">
        <v>0.79307596338851571</v>
      </c>
      <c r="Z9786" s="58">
        <v>0.93327431113897008</v>
      </c>
    </row>
    <row r="9787" spans="19:26" x14ac:dyDescent="0.2">
      <c r="S9787" s="58">
        <v>4.717908124623694</v>
      </c>
      <c r="T9787" s="58">
        <v>8.2572930762735002</v>
      </c>
      <c r="U9787" s="58">
        <v>4.2546516571405464</v>
      </c>
      <c r="V9787" s="58">
        <v>8.0678702801955513</v>
      </c>
      <c r="W9787" s="58">
        <v>0.69224882244001373</v>
      </c>
      <c r="X9787" s="58">
        <v>0.70887951231335222</v>
      </c>
      <c r="Y9787" s="58">
        <v>0.83546904660209143</v>
      </c>
      <c r="Z9787" s="58">
        <v>0.9485463811952668</v>
      </c>
    </row>
    <row r="9788" spans="19:26" x14ac:dyDescent="0.2">
      <c r="S9788" s="58">
        <v>4.399105901215739</v>
      </c>
      <c r="T9788" s="58">
        <v>8.134710686442947</v>
      </c>
      <c r="U9788" s="58">
        <v>4.1587805715475623</v>
      </c>
      <c r="V9788" s="58">
        <v>7.9427535553480295</v>
      </c>
      <c r="W9788" s="58">
        <v>0.76853425713210666</v>
      </c>
      <c r="X9788" s="58">
        <v>0.74451510399462173</v>
      </c>
      <c r="Y9788" s="58">
        <v>0.79724333701439787</v>
      </c>
      <c r="Z9788" s="58">
        <v>0.92563156978676253</v>
      </c>
    </row>
    <row r="9789" spans="19:26" x14ac:dyDescent="0.2">
      <c r="S9789" s="58">
        <v>5.4992181634225688</v>
      </c>
      <c r="T9789" s="58">
        <v>11.56082599721201</v>
      </c>
      <c r="U9789" s="58">
        <v>5.294327633328896</v>
      </c>
      <c r="V9789" s="58">
        <v>12.733032660767501</v>
      </c>
      <c r="W9789" s="58">
        <v>0.76174375452318921</v>
      </c>
      <c r="X9789" s="58">
        <v>0.65020860676977432</v>
      </c>
      <c r="Y9789" s="58">
        <v>0.87816780544635853</v>
      </c>
      <c r="Z9789" s="58">
        <v>0.91498962565758957</v>
      </c>
    </row>
    <row r="9790" spans="19:26" x14ac:dyDescent="0.2">
      <c r="S9790" s="58">
        <v>3.6496538742851956</v>
      </c>
      <c r="T9790" s="58">
        <v>5.8088716604291122</v>
      </c>
      <c r="U9790" s="58">
        <v>3.3077304160843028</v>
      </c>
      <c r="V9790" s="58">
        <v>5.1531348136822119</v>
      </c>
      <c r="W9790" s="58">
        <v>0.78973674768045377</v>
      </c>
      <c r="X9790" s="58">
        <v>0.67307478851667801</v>
      </c>
      <c r="Y9790" s="58">
        <v>0.80943196258416483</v>
      </c>
      <c r="Z9790" s="58">
        <v>0.93803793280108472</v>
      </c>
    </row>
    <row r="9791" spans="19:26" x14ac:dyDescent="0.2">
      <c r="S9791" s="58">
        <v>3.3490071528198673</v>
      </c>
      <c r="T9791" s="58">
        <v>5.1340405968660408</v>
      </c>
      <c r="U9791" s="58">
        <v>3.1504082064747987</v>
      </c>
      <c r="V9791" s="58">
        <v>4.58731845187675</v>
      </c>
      <c r="W9791" s="58">
        <v>0.8075413056838302</v>
      </c>
      <c r="X9791" s="58">
        <v>0.57551818200491489</v>
      </c>
      <c r="Y9791" s="58">
        <v>0.78894686080785648</v>
      </c>
      <c r="Z9791" s="58">
        <v>0.92503984952777762</v>
      </c>
    </row>
    <row r="9792" spans="19:26" x14ac:dyDescent="0.2">
      <c r="S9792" s="58">
        <v>5.7022437549144644</v>
      </c>
      <c r="T9792" s="58">
        <v>14.391137218754389</v>
      </c>
      <c r="U9792" s="58">
        <v>6.4818850613256025</v>
      </c>
      <c r="V9792" s="58">
        <v>20.39267070702795</v>
      </c>
      <c r="W9792" s="58">
        <v>0.76335339896851362</v>
      </c>
      <c r="X9792" s="58">
        <v>0.68361176245926103</v>
      </c>
      <c r="Y9792" s="58">
        <v>0.80196549359233382</v>
      </c>
      <c r="Z9792" s="58">
        <v>0.89895449173788433</v>
      </c>
    </row>
    <row r="9793" spans="19:26" x14ac:dyDescent="0.2">
      <c r="S9793" s="58">
        <v>5.3872082705142184</v>
      </c>
      <c r="T9793" s="58">
        <v>12.272347553807537</v>
      </c>
      <c r="U9793" s="58">
        <v>5.6466921511856381</v>
      </c>
      <c r="V9793" s="58">
        <v>15.757577784518412</v>
      </c>
      <c r="W9793" s="58">
        <v>0.79094642172855423</v>
      </c>
      <c r="X9793" s="58">
        <v>0.62190076325234311</v>
      </c>
      <c r="Y9793" s="58">
        <v>0.83258380696127776</v>
      </c>
      <c r="Z9793" s="58">
        <v>0.90126404029797813</v>
      </c>
    </row>
    <row r="9794" spans="19:26" x14ac:dyDescent="0.2">
      <c r="S9794" s="58">
        <v>4.4756434403302263</v>
      </c>
      <c r="T9794" s="58">
        <v>8.8525718665919779</v>
      </c>
      <c r="U9794" s="58">
        <v>4.7063607460527912</v>
      </c>
      <c r="V9794" s="58">
        <v>9.6379389051656901</v>
      </c>
      <c r="W9794" s="58">
        <v>0.80494103903061065</v>
      </c>
      <c r="X9794" s="58">
        <v>0.63240384505465097</v>
      </c>
      <c r="Y9794" s="58">
        <v>0.7813390600040574</v>
      </c>
      <c r="Z9794" s="58">
        <v>0.9047825266329429</v>
      </c>
    </row>
    <row r="9795" spans="19:26" x14ac:dyDescent="0.2">
      <c r="S9795" s="58">
        <v>2.6381835804174045</v>
      </c>
      <c r="T9795" s="58">
        <v>3.5335245630859426</v>
      </c>
      <c r="U9795" s="58">
        <v>3.1059136307790696</v>
      </c>
      <c r="V9795" s="58">
        <v>3.3670195636369504</v>
      </c>
      <c r="W9795" s="58">
        <v>0.79132611254762575</v>
      </c>
      <c r="X9795" s="58">
        <v>0.53844553579933019</v>
      </c>
      <c r="Y9795" s="58">
        <v>0.78350567664937631</v>
      </c>
      <c r="Z9795" s="58">
        <v>0.94525069303962272</v>
      </c>
    </row>
    <row r="9796" spans="19:26" x14ac:dyDescent="0.2">
      <c r="S9796" s="58">
        <v>5.4635846093965608</v>
      </c>
      <c r="T9796" s="58">
        <v>12.067331792500354</v>
      </c>
      <c r="U9796" s="58">
        <v>6.2388312353364812</v>
      </c>
      <c r="V9796" s="58">
        <v>13.065238075993092</v>
      </c>
      <c r="W9796" s="58">
        <v>0.71891645096695389</v>
      </c>
      <c r="X9796" s="58">
        <v>0.75404103715434079</v>
      </c>
      <c r="Y9796" s="58">
        <v>0.80032569590874514</v>
      </c>
      <c r="Z9796" s="58">
        <v>0.91540296367036855</v>
      </c>
    </row>
    <row r="9797" spans="19:26" x14ac:dyDescent="0.2">
      <c r="S9797" s="58">
        <v>3.9456531064301279</v>
      </c>
      <c r="T9797" s="58">
        <v>6.5435047038551364</v>
      </c>
      <c r="U9797" s="58">
        <v>3.7806985120314929</v>
      </c>
      <c r="V9797" s="58">
        <v>5.6932374334794886</v>
      </c>
      <c r="W9797" s="58">
        <v>0.80275939883889147</v>
      </c>
      <c r="X9797" s="58">
        <v>0.63531933623309744</v>
      </c>
      <c r="Y9797" s="58">
        <v>0.84185523684091212</v>
      </c>
      <c r="Z9797" s="58">
        <v>0.9309650546575805</v>
      </c>
    </row>
    <row r="9798" spans="19:26" x14ac:dyDescent="0.2">
      <c r="S9798" s="58">
        <v>4.8262060175395343</v>
      </c>
      <c r="T9798" s="58">
        <v>9.1598798565950297</v>
      </c>
      <c r="U9798" s="58">
        <v>4.2204834699188831</v>
      </c>
      <c r="V9798" s="58">
        <v>7.901883325726522</v>
      </c>
      <c r="W9798" s="58">
        <v>0.76979661405178601</v>
      </c>
      <c r="X9798" s="58">
        <v>0.73341226471133192</v>
      </c>
      <c r="Y9798" s="58">
        <v>0.85595716252422516</v>
      </c>
      <c r="Z9798" s="58">
        <v>0.93010369300587292</v>
      </c>
    </row>
    <row r="9799" spans="19:26" x14ac:dyDescent="0.2">
      <c r="S9799" s="58">
        <v>4.8781333792190242</v>
      </c>
      <c r="T9799" s="58">
        <v>9.3785123814605065</v>
      </c>
      <c r="U9799" s="58">
        <v>6.0579979154674266</v>
      </c>
      <c r="V9799" s="58">
        <v>13.857394698982962</v>
      </c>
      <c r="W9799" s="58">
        <v>0.76600863282393095</v>
      </c>
      <c r="X9799" s="58">
        <v>0.68797113673404864</v>
      </c>
      <c r="Y9799" s="58">
        <v>0.85030713173822792</v>
      </c>
      <c r="Z9799" s="58">
        <v>0.92379886844392545</v>
      </c>
    </row>
    <row r="9800" spans="19:26" x14ac:dyDescent="0.2">
      <c r="S9800" s="58">
        <v>3.5586314371665932</v>
      </c>
      <c r="T9800" s="58">
        <v>5.6855386028527866</v>
      </c>
      <c r="U9800" s="58">
        <v>3.3229046235388897</v>
      </c>
      <c r="V9800" s="58">
        <v>4.9094979760009636</v>
      </c>
      <c r="W9800" s="58">
        <v>0.83848084556874714</v>
      </c>
      <c r="X9800" s="58">
        <v>0.65542449029492977</v>
      </c>
      <c r="Y9800" s="58">
        <v>0.8101260968925742</v>
      </c>
      <c r="Z9800" s="58">
        <v>0.92897249420892603</v>
      </c>
    </row>
    <row r="9801" spans="19:26" x14ac:dyDescent="0.2">
      <c r="S9801" s="58">
        <v>4.8031253716895899</v>
      </c>
      <c r="T9801" s="58">
        <v>8.7728428790265109</v>
      </c>
      <c r="U9801" s="58">
        <v>4.2356138201325049</v>
      </c>
      <c r="V9801" s="58">
        <v>7.7085807796142705</v>
      </c>
      <c r="W9801" s="58">
        <v>0.72908922597325998</v>
      </c>
      <c r="X9801" s="58">
        <v>0.63543270413509578</v>
      </c>
      <c r="Y9801" s="58">
        <v>0.84825552967317774</v>
      </c>
      <c r="Z9801" s="58">
        <v>0.9285206726429629</v>
      </c>
    </row>
    <row r="9802" spans="19:26" x14ac:dyDescent="0.2">
      <c r="S9802" s="58">
        <v>3.8876628772237156</v>
      </c>
      <c r="T9802" s="58">
        <v>6.3080188619745812</v>
      </c>
      <c r="U9802" s="58">
        <v>3.8537232528359411</v>
      </c>
      <c r="V9802" s="58">
        <v>6.3416833579811911</v>
      </c>
      <c r="W9802" s="58">
        <v>0.73690224277865068</v>
      </c>
      <c r="X9802" s="58">
        <v>0.63200204676661675</v>
      </c>
      <c r="Y9802" s="58">
        <v>0.8021616299542933</v>
      </c>
      <c r="Z9802" s="58">
        <v>0.93641371713000332</v>
      </c>
    </row>
    <row r="9803" spans="19:26" x14ac:dyDescent="0.2">
      <c r="S9803" s="58">
        <v>3.6993616402438096</v>
      </c>
      <c r="T9803" s="58">
        <v>5.8744037140620096</v>
      </c>
      <c r="U9803" s="58">
        <v>3.3536633942424778</v>
      </c>
      <c r="V9803" s="58">
        <v>4.5008726321339818</v>
      </c>
      <c r="W9803" s="58">
        <v>0.79249260631052787</v>
      </c>
      <c r="X9803" s="58">
        <v>0.71334459368946201</v>
      </c>
      <c r="Y9803" s="58">
        <v>0.82919222408724358</v>
      </c>
      <c r="Z9803" s="58">
        <v>0.94738509182938713</v>
      </c>
    </row>
    <row r="9804" spans="19:26" x14ac:dyDescent="0.2">
      <c r="S9804" s="58">
        <v>4.2872089820512054</v>
      </c>
      <c r="T9804" s="58">
        <v>7.67893880488944</v>
      </c>
      <c r="U9804" s="58">
        <v>4.8342347407666235</v>
      </c>
      <c r="V9804" s="58">
        <v>7.0321429177703374</v>
      </c>
      <c r="W9804" s="58">
        <v>0.78357116803882687</v>
      </c>
      <c r="X9804" s="58">
        <v>0.64858944840556376</v>
      </c>
      <c r="Y9804" s="58">
        <v>0.81634874458777351</v>
      </c>
      <c r="Z9804" s="58">
        <v>0.92119639056597857</v>
      </c>
    </row>
    <row r="9805" spans="19:26" x14ac:dyDescent="0.2">
      <c r="S9805" s="58">
        <v>4.3211591558622402</v>
      </c>
      <c r="T9805" s="58">
        <v>7.9443303185860366</v>
      </c>
      <c r="U9805" s="58">
        <v>4.9642637990238851</v>
      </c>
      <c r="V9805" s="58">
        <v>9.54506431775485</v>
      </c>
      <c r="W9805" s="58">
        <v>0.85065136152492404</v>
      </c>
      <c r="X9805" s="58">
        <v>0.66310411224788024</v>
      </c>
      <c r="Y9805" s="58">
        <v>0.84613914104373622</v>
      </c>
      <c r="Z9805" s="58">
        <v>0.91723965402227892</v>
      </c>
    </row>
    <row r="9806" spans="19:26" x14ac:dyDescent="0.2">
      <c r="S9806" s="58">
        <v>7.0481123703188526</v>
      </c>
      <c r="T9806" s="58">
        <v>28.478561996049223</v>
      </c>
      <c r="U9806" s="58">
        <v>7.6251305929451263</v>
      </c>
      <c r="V9806" s="58">
        <v>30.31110135947738</v>
      </c>
      <c r="W9806" s="58">
        <v>0.78026128052189292</v>
      </c>
      <c r="X9806" s="58">
        <v>0.71958143154481291</v>
      </c>
      <c r="Y9806" s="58">
        <v>0.81880381760674814</v>
      </c>
      <c r="Z9806" s="58">
        <v>0.88542931050422191</v>
      </c>
    </row>
    <row r="9807" spans="19:26" x14ac:dyDescent="0.2">
      <c r="S9807" s="58">
        <v>4.7943375482905042</v>
      </c>
      <c r="T9807" s="58">
        <v>8.8790345577010772</v>
      </c>
      <c r="U9807" s="58">
        <v>4.5521237354645168</v>
      </c>
      <c r="V9807" s="58">
        <v>9.3554842687299935</v>
      </c>
      <c r="W9807" s="58">
        <v>0.7318584295505054</v>
      </c>
      <c r="X9807" s="58">
        <v>0.67837051299560758</v>
      </c>
      <c r="Y9807" s="58">
        <v>0.83659971532709021</v>
      </c>
      <c r="Z9807" s="58">
        <v>0.92968151640821861</v>
      </c>
    </row>
    <row r="9808" spans="19:26" x14ac:dyDescent="0.2">
      <c r="S9808" s="58">
        <v>3.079809286926535</v>
      </c>
      <c r="T9808" s="58">
        <v>4.5108123646632414</v>
      </c>
      <c r="U9808" s="58">
        <v>3.1961299881082854</v>
      </c>
      <c r="V9808" s="58">
        <v>4.6338539655678836</v>
      </c>
      <c r="W9808" s="58">
        <v>0.88424199624749433</v>
      </c>
      <c r="X9808" s="58">
        <v>0.60314636659887066</v>
      </c>
      <c r="Y9808" s="58">
        <v>0.82297268640229504</v>
      </c>
      <c r="Z9808" s="58">
        <v>0.93302749973274401</v>
      </c>
    </row>
    <row r="9809" spans="19:26" x14ac:dyDescent="0.2">
      <c r="S9809" s="58">
        <v>4.1202649624634953</v>
      </c>
      <c r="T9809" s="58">
        <v>7.0566721162856991</v>
      </c>
      <c r="U9809" s="58">
        <v>5.0002903168525998</v>
      </c>
      <c r="V9809" s="58">
        <v>9.4710434232535494</v>
      </c>
      <c r="W9809" s="58">
        <v>0.71772622656604002</v>
      </c>
      <c r="X9809" s="58">
        <v>0.60827101693040286</v>
      </c>
      <c r="Y9809" s="58">
        <v>0.77537042734306305</v>
      </c>
      <c r="Z9809" s="58">
        <v>0.9238137643265798</v>
      </c>
    </row>
    <row r="9810" spans="19:26" x14ac:dyDescent="0.2">
      <c r="S9810" s="58">
        <v>3.436927488284145</v>
      </c>
      <c r="T9810" s="58">
        <v>5.2820768164066934</v>
      </c>
      <c r="U9810" s="58">
        <v>3.1729457624975552</v>
      </c>
      <c r="V9810" s="58">
        <v>4.8372254830913439</v>
      </c>
      <c r="W9810" s="58">
        <v>0.79686452648494033</v>
      </c>
      <c r="X9810" s="58">
        <v>0.72451186881993113</v>
      </c>
      <c r="Y9810" s="58">
        <v>0.80583678654879642</v>
      </c>
      <c r="Z9810" s="58">
        <v>0.94926328503058521</v>
      </c>
    </row>
    <row r="9811" spans="19:26" x14ac:dyDescent="0.2">
      <c r="S9811" s="58">
        <v>4.6765942279404591</v>
      </c>
      <c r="T9811" s="58">
        <v>9.3873472653165351</v>
      </c>
      <c r="U9811" s="58">
        <v>4.0384072970186393</v>
      </c>
      <c r="V9811" s="58">
        <v>6.3543165266030774</v>
      </c>
      <c r="W9811" s="58">
        <v>0.85157568849577958</v>
      </c>
      <c r="X9811" s="58">
        <v>0.67617240307034965</v>
      </c>
      <c r="Y9811" s="58">
        <v>0.84116180592341017</v>
      </c>
      <c r="Z9811" s="58">
        <v>0.91004310112892761</v>
      </c>
    </row>
    <row r="9812" spans="19:26" x14ac:dyDescent="0.2">
      <c r="S9812" s="58">
        <v>3.0939888031647858</v>
      </c>
      <c r="T9812" s="58">
        <v>4.519179180332622</v>
      </c>
      <c r="U9812" s="58">
        <v>3.7331071971932692</v>
      </c>
      <c r="V9812" s="58">
        <v>5.7247200127614741</v>
      </c>
      <c r="W9812" s="58">
        <v>0.81403737157056366</v>
      </c>
      <c r="X9812" s="58">
        <v>0.57083779566852511</v>
      </c>
      <c r="Y9812" s="58">
        <v>0.79110968742690935</v>
      </c>
      <c r="Z9812" s="58">
        <v>0.93143863130682047</v>
      </c>
    </row>
    <row r="9813" spans="19:26" x14ac:dyDescent="0.2">
      <c r="S9813" s="58">
        <v>4.8175880285402766</v>
      </c>
      <c r="T9813" s="58">
        <v>9.3153974982004915</v>
      </c>
      <c r="U9813" s="58">
        <v>4.8986052663657969</v>
      </c>
      <c r="V9813" s="58">
        <v>12.228332800487856</v>
      </c>
      <c r="W9813" s="58">
        <v>0.8050784400020089</v>
      </c>
      <c r="X9813" s="58">
        <v>0.64258829213751734</v>
      </c>
      <c r="Y9813" s="58">
        <v>0.86838107565301614</v>
      </c>
      <c r="Z9813" s="58">
        <v>0.91696502613424113</v>
      </c>
    </row>
    <row r="9814" spans="19:26" x14ac:dyDescent="0.2">
      <c r="S9814" s="58">
        <v>4.8152471885521102</v>
      </c>
      <c r="T9814" s="58">
        <v>9.0657886932078622</v>
      </c>
      <c r="U9814" s="58">
        <v>5.6770501381244083</v>
      </c>
      <c r="V9814" s="58">
        <v>10.475861612782129</v>
      </c>
      <c r="W9814" s="58">
        <v>0.71592028183097522</v>
      </c>
      <c r="X9814" s="58">
        <v>0.60073707872470328</v>
      </c>
      <c r="Y9814" s="58">
        <v>0.81068599925351859</v>
      </c>
      <c r="Z9814" s="58">
        <v>0.91806654526789544</v>
      </c>
    </row>
    <row r="9815" spans="19:26" x14ac:dyDescent="0.2">
      <c r="S9815" s="58">
        <v>4.5484324396031033</v>
      </c>
      <c r="T9815" s="58">
        <v>8.7878388336979114</v>
      </c>
      <c r="U9815" s="58">
        <v>4.4201949761885899</v>
      </c>
      <c r="V9815" s="58">
        <v>7.4358128569997799</v>
      </c>
      <c r="W9815" s="58">
        <v>0.83444030112446876</v>
      </c>
      <c r="X9815" s="58">
        <v>0.63784967416714888</v>
      </c>
      <c r="Y9815" s="58">
        <v>0.83618109685741249</v>
      </c>
      <c r="Z9815" s="58">
        <v>0.91081139490070506</v>
      </c>
    </row>
    <row r="9816" spans="19:26" x14ac:dyDescent="0.2">
      <c r="S9816" s="58">
        <v>3.3072771929338649</v>
      </c>
      <c r="T9816" s="58">
        <v>4.8060528341005204</v>
      </c>
      <c r="U9816" s="58">
        <v>3.1285610778672308</v>
      </c>
      <c r="V9816" s="58">
        <v>4.3893851314730554</v>
      </c>
      <c r="W9816" s="58">
        <v>0.78455674351866256</v>
      </c>
      <c r="X9816" s="58">
        <v>0.54920196967483215</v>
      </c>
      <c r="Y9816" s="58">
        <v>0.86076459977983888</v>
      </c>
      <c r="Z9816" s="58">
        <v>0.9475298131808606</v>
      </c>
    </row>
    <row r="9817" spans="19:26" x14ac:dyDescent="0.2">
      <c r="S9817" s="58">
        <v>3.9886437614939085</v>
      </c>
      <c r="T9817" s="58">
        <v>6.5375481803706235</v>
      </c>
      <c r="U9817" s="58">
        <v>3.481836994401049</v>
      </c>
      <c r="V9817" s="58">
        <v>6.090526697211188</v>
      </c>
      <c r="W9817" s="58">
        <v>0.78943247532761529</v>
      </c>
      <c r="X9817" s="58">
        <v>0.63239498642195935</v>
      </c>
      <c r="Y9817" s="58">
        <v>0.85881177597593794</v>
      </c>
      <c r="Z9817" s="58">
        <v>0.93681822573356166</v>
      </c>
    </row>
    <row r="9818" spans="19:26" x14ac:dyDescent="0.2">
      <c r="S9818" s="58">
        <v>3.4396913752405305</v>
      </c>
      <c r="T9818" s="58">
        <v>5.2915837678714102</v>
      </c>
      <c r="U9818" s="58">
        <v>4.2308322704903958</v>
      </c>
      <c r="V9818" s="58">
        <v>6.7792278307249934</v>
      </c>
      <c r="W9818" s="58">
        <v>0.79653296858945566</v>
      </c>
      <c r="X9818" s="58">
        <v>0.59713586524630891</v>
      </c>
      <c r="Y9818" s="58">
        <v>0.80481799951420219</v>
      </c>
      <c r="Z9818" s="58">
        <v>0.93176942413767416</v>
      </c>
    </row>
    <row r="9819" spans="19:26" x14ac:dyDescent="0.2">
      <c r="S9819" s="58">
        <v>4.4786679645989471</v>
      </c>
      <c r="T9819" s="58">
        <v>8.1839549348298579</v>
      </c>
      <c r="U9819" s="58">
        <v>5.0169629784380199</v>
      </c>
      <c r="V9819" s="58">
        <v>8.3203712386835935</v>
      </c>
      <c r="W9819" s="58">
        <v>0.80252483518161777</v>
      </c>
      <c r="X9819" s="58">
        <v>0.66187820744590975</v>
      </c>
      <c r="Y9819" s="58">
        <v>0.85210406901384905</v>
      </c>
      <c r="Z9819" s="58">
        <v>0.92307316801079475</v>
      </c>
    </row>
    <row r="9820" spans="19:26" x14ac:dyDescent="0.2">
      <c r="S9820" s="58">
        <v>3.3240498325142442</v>
      </c>
      <c r="T9820" s="58">
        <v>4.9162928487163287</v>
      </c>
      <c r="U9820" s="58">
        <v>3.5886721836662754</v>
      </c>
      <c r="V9820" s="58">
        <v>5.0121752328392493</v>
      </c>
      <c r="W9820" s="58">
        <v>0.84062256542070823</v>
      </c>
      <c r="X9820" s="58">
        <v>0.6289073923236892</v>
      </c>
      <c r="Y9820" s="58">
        <v>0.87437952084254167</v>
      </c>
      <c r="Z9820" s="58">
        <v>0.95093042718638221</v>
      </c>
    </row>
    <row r="9821" spans="19:26" x14ac:dyDescent="0.2">
      <c r="S9821" s="58">
        <v>3.5750530449291746</v>
      </c>
      <c r="T9821" s="58">
        <v>5.5242884556670786</v>
      </c>
      <c r="U9821" s="58">
        <v>3.8375270494168801</v>
      </c>
      <c r="V9821" s="58">
        <v>6.1673814154707474</v>
      </c>
      <c r="W9821" s="58">
        <v>0.78423746165256003</v>
      </c>
      <c r="X9821" s="58">
        <v>0.59528751723956075</v>
      </c>
      <c r="Y9821" s="58">
        <v>0.82992580467736388</v>
      </c>
      <c r="Z9821" s="58">
        <v>0.93728079348667437</v>
      </c>
    </row>
    <row r="9822" spans="19:26" x14ac:dyDescent="0.2">
      <c r="S9822" s="58">
        <v>3.7842479487988574</v>
      </c>
      <c r="T9822" s="58">
        <v>6.2215906321192804</v>
      </c>
      <c r="U9822" s="58">
        <v>4.2931112310755442</v>
      </c>
      <c r="V9822" s="58">
        <v>6.5352766739342645</v>
      </c>
      <c r="W9822" s="58">
        <v>0.84781558231956566</v>
      </c>
      <c r="X9822" s="58">
        <v>0.69663560807401603</v>
      </c>
      <c r="Y9822" s="58">
        <v>0.84258888486231698</v>
      </c>
      <c r="Z9822" s="58">
        <v>0.93407531894173623</v>
      </c>
    </row>
    <row r="9823" spans="19:26" x14ac:dyDescent="0.2">
      <c r="S9823" s="58">
        <v>3.331394703228626</v>
      </c>
      <c r="T9823" s="58">
        <v>5.0759391090720101</v>
      </c>
      <c r="U9823" s="58">
        <v>3.0993904235980803</v>
      </c>
      <c r="V9823" s="58">
        <v>5.505419510146444</v>
      </c>
      <c r="W9823" s="58">
        <v>0.83270805051545727</v>
      </c>
      <c r="X9823" s="58">
        <v>0.60350006243239229</v>
      </c>
      <c r="Y9823" s="58">
        <v>0.80996077578991565</v>
      </c>
      <c r="Z9823" s="58">
        <v>0.93038323997052796</v>
      </c>
    </row>
    <row r="9824" spans="19:26" x14ac:dyDescent="0.2">
      <c r="S9824" s="58">
        <v>2.9911949509877576</v>
      </c>
      <c r="T9824" s="58">
        <v>4.2484099201837306</v>
      </c>
      <c r="U9824" s="58">
        <v>3.0608803668210403</v>
      </c>
      <c r="V9824" s="58">
        <v>4.9063813448722025</v>
      </c>
      <c r="W9824" s="58">
        <v>0.84845344892591423</v>
      </c>
      <c r="X9824" s="58">
        <v>0.54237318065703066</v>
      </c>
      <c r="Y9824" s="58">
        <v>0.83463766350572943</v>
      </c>
      <c r="Z9824" s="58">
        <v>0.93628777581616496</v>
      </c>
    </row>
    <row r="9825" spans="19:26" x14ac:dyDescent="0.2">
      <c r="S9825" s="58">
        <v>5.2695111737461211</v>
      </c>
      <c r="T9825" s="58">
        <v>10.575847755889134</v>
      </c>
      <c r="U9825" s="58">
        <v>6.1427165982565795</v>
      </c>
      <c r="V9825" s="58">
        <v>10.297184110611196</v>
      </c>
      <c r="W9825" s="58">
        <v>0.75539871427722605</v>
      </c>
      <c r="X9825" s="58">
        <v>0.73754822005166909</v>
      </c>
      <c r="Y9825" s="58">
        <v>0.87104499026386628</v>
      </c>
      <c r="Z9825" s="58">
        <v>0.92755998263802208</v>
      </c>
    </row>
    <row r="9826" spans="19:26" x14ac:dyDescent="0.2">
      <c r="S9826" s="58">
        <v>5.1827376485307877</v>
      </c>
      <c r="T9826" s="58">
        <v>10.135484685587759</v>
      </c>
      <c r="U9826" s="58">
        <v>4.9724142954906325</v>
      </c>
      <c r="V9826" s="58">
        <v>10.076727197660594</v>
      </c>
      <c r="W9826" s="58">
        <v>0.75581967279883067</v>
      </c>
      <c r="X9826" s="58">
        <v>0.64009152119299295</v>
      </c>
      <c r="Y9826" s="58">
        <v>0.87895663433556437</v>
      </c>
      <c r="Z9826" s="58">
        <v>0.92151945087130127</v>
      </c>
    </row>
    <row r="9827" spans="19:26" x14ac:dyDescent="0.2">
      <c r="S9827" s="58">
        <v>4.0486179897773615</v>
      </c>
      <c r="T9827" s="58">
        <v>6.9660932624623824</v>
      </c>
      <c r="U9827" s="58">
        <v>3.9623608070250778</v>
      </c>
      <c r="V9827" s="58">
        <v>7.0459087578052326</v>
      </c>
      <c r="W9827" s="58">
        <v>0.78245187653503057</v>
      </c>
      <c r="X9827" s="58">
        <v>0.63383039985014566</v>
      </c>
      <c r="Y9827" s="58">
        <v>0.80561714470190271</v>
      </c>
      <c r="Z9827" s="58">
        <v>0.92277445128951274</v>
      </c>
    </row>
    <row r="9828" spans="19:26" x14ac:dyDescent="0.2">
      <c r="S9828" s="58">
        <v>4.408395993335966</v>
      </c>
      <c r="T9828" s="58">
        <v>8.0241519295837467</v>
      </c>
      <c r="U9828" s="58">
        <v>4.3189649339261491</v>
      </c>
      <c r="V9828" s="58">
        <v>8.9322058209829027</v>
      </c>
      <c r="W9828" s="58">
        <v>0.81381342821938196</v>
      </c>
      <c r="X9828" s="58">
        <v>0.72126552923582732</v>
      </c>
      <c r="Y9828" s="58">
        <v>0.84982792053014333</v>
      </c>
      <c r="Z9828" s="58">
        <v>0.92797026259687332</v>
      </c>
    </row>
    <row r="9829" spans="19:26" x14ac:dyDescent="0.2">
      <c r="S9829" s="58">
        <v>3.9881440168949411</v>
      </c>
      <c r="T9829" s="58">
        <v>6.6537565789897819</v>
      </c>
      <c r="U9829" s="58">
        <v>3.8123254593683122</v>
      </c>
      <c r="V9829" s="58">
        <v>7.0999386913823646</v>
      </c>
      <c r="W9829" s="58">
        <v>0.79774641137775959</v>
      </c>
      <c r="X9829" s="58">
        <v>0.60086975243193297</v>
      </c>
      <c r="Y9829" s="58">
        <v>0.84075500584453511</v>
      </c>
      <c r="Z9829" s="58">
        <v>0.92637538141111675</v>
      </c>
    </row>
    <row r="9830" spans="19:26" x14ac:dyDescent="0.2">
      <c r="S9830" s="58">
        <v>3.1951984551805666</v>
      </c>
      <c r="T9830" s="58">
        <v>4.770902050337722</v>
      </c>
      <c r="U9830" s="58">
        <v>3.0068213868769211</v>
      </c>
      <c r="V9830" s="58">
        <v>5.7695791962535408</v>
      </c>
      <c r="W9830" s="58">
        <v>0.82068318741281199</v>
      </c>
      <c r="X9830" s="58">
        <v>0.70272246536998439</v>
      </c>
      <c r="Y9830" s="58">
        <v>0.79047759354461478</v>
      </c>
      <c r="Z9830" s="58">
        <v>0.94427526723295163</v>
      </c>
    </row>
    <row r="9831" spans="19:26" x14ac:dyDescent="0.2">
      <c r="S9831" s="58">
        <v>3.9555265261381711</v>
      </c>
      <c r="T9831" s="58">
        <v>6.7136852958944697</v>
      </c>
      <c r="U9831" s="58">
        <v>4.1776335546436245</v>
      </c>
      <c r="V9831" s="58">
        <v>6.5077138908739594</v>
      </c>
      <c r="W9831" s="58">
        <v>0.77939875714890572</v>
      </c>
      <c r="X9831" s="58">
        <v>0.77019731879242859</v>
      </c>
      <c r="Y9831" s="58">
        <v>0.79719430385434953</v>
      </c>
      <c r="Z9831" s="58">
        <v>0.93811642028314335</v>
      </c>
    </row>
    <row r="9832" spans="19:26" x14ac:dyDescent="0.2">
      <c r="S9832" s="58">
        <v>7.150916933156509</v>
      </c>
      <c r="T9832" s="58">
        <v>34.797668957513942</v>
      </c>
      <c r="U9832" s="58">
        <v>7.0823812295575799</v>
      </c>
      <c r="V9832" s="58">
        <v>35.729875916687867</v>
      </c>
      <c r="W9832" s="58">
        <v>0.78307780050236131</v>
      </c>
      <c r="X9832" s="58">
        <v>0.63640427538849353</v>
      </c>
      <c r="Y9832" s="58">
        <v>0.79471282597674542</v>
      </c>
      <c r="Z9832" s="58">
        <v>0.87946582191755129</v>
      </c>
    </row>
    <row r="9833" spans="19:26" x14ac:dyDescent="0.2">
      <c r="S9833" s="58">
        <v>6.6644593174630771</v>
      </c>
      <c r="T9833" s="58">
        <v>21.916197934355701</v>
      </c>
      <c r="U9833" s="58">
        <v>6.6851044096087868</v>
      </c>
      <c r="V9833" s="58">
        <v>27.433316546995794</v>
      </c>
      <c r="W9833" s="58">
        <v>0.76097043439002243</v>
      </c>
      <c r="X9833" s="58">
        <v>0.7703093725734953</v>
      </c>
      <c r="Y9833" s="58">
        <v>0.81645479944791766</v>
      </c>
      <c r="Z9833" s="58">
        <v>0.89330317077066856</v>
      </c>
    </row>
    <row r="9834" spans="19:26" x14ac:dyDescent="0.2">
      <c r="S9834" s="58">
        <v>3.5649245226789192</v>
      </c>
      <c r="T9834" s="58">
        <v>5.68535018864669</v>
      </c>
      <c r="U9834" s="58">
        <v>3.3534808977728541</v>
      </c>
      <c r="V9834" s="58">
        <v>5.7040536657720073</v>
      </c>
      <c r="W9834" s="58">
        <v>0.80717339205440264</v>
      </c>
      <c r="X9834" s="58">
        <v>0.79543883809932725</v>
      </c>
      <c r="Y9834" s="58">
        <v>0.7942760274044619</v>
      </c>
      <c r="Z9834" s="58">
        <v>0.94637048383438871</v>
      </c>
    </row>
    <row r="9835" spans="19:26" x14ac:dyDescent="0.2">
      <c r="S9835" s="58">
        <v>3.8618484607944716</v>
      </c>
      <c r="T9835" s="58">
        <v>6.5342070488616564</v>
      </c>
      <c r="U9835" s="58">
        <v>3.8519646430485959</v>
      </c>
      <c r="V9835" s="58">
        <v>5.6868561345424027</v>
      </c>
      <c r="W9835" s="58">
        <v>0.78689444402398689</v>
      </c>
      <c r="X9835" s="58">
        <v>0.66828413057354641</v>
      </c>
      <c r="Y9835" s="58">
        <v>0.78365219396454955</v>
      </c>
      <c r="Z9835" s="58">
        <v>0.92415539197295082</v>
      </c>
    </row>
    <row r="9836" spans="19:26" x14ac:dyDescent="0.2">
      <c r="S9836" s="58">
        <v>3.7978834730508426</v>
      </c>
      <c r="T9836" s="58">
        <v>6.2560999472047261</v>
      </c>
      <c r="U9836" s="58">
        <v>3.4199375423551124</v>
      </c>
      <c r="V9836" s="58">
        <v>6.3768647450509697</v>
      </c>
      <c r="W9836" s="58">
        <v>0.7382376463866871</v>
      </c>
      <c r="X9836" s="58">
        <v>0.59838935757137823</v>
      </c>
      <c r="Y9836" s="58">
        <v>0.76526226814027509</v>
      </c>
      <c r="Z9836" s="58">
        <v>0.92273358398917449</v>
      </c>
    </row>
    <row r="9837" spans="19:26" x14ac:dyDescent="0.2">
      <c r="S9837" s="58">
        <v>5.0602658605510511</v>
      </c>
      <c r="T9837" s="58">
        <v>9.8598139397392153</v>
      </c>
      <c r="U9837" s="58">
        <v>5.0402913720614926</v>
      </c>
      <c r="V9837" s="58">
        <v>7.5276916380475196</v>
      </c>
      <c r="W9837" s="58">
        <v>0.70121881095402339</v>
      </c>
      <c r="X9837" s="58">
        <v>0.67250100108068178</v>
      </c>
      <c r="Y9837" s="58">
        <v>0.80733520163149286</v>
      </c>
      <c r="Z9837" s="58">
        <v>0.92324990536285512</v>
      </c>
    </row>
    <row r="9838" spans="19:26" x14ac:dyDescent="0.2">
      <c r="S9838" s="58">
        <v>3.8935437540767048</v>
      </c>
      <c r="T9838" s="58">
        <v>6.5934138554681088</v>
      </c>
      <c r="U9838" s="58">
        <v>3.5068595059870713</v>
      </c>
      <c r="V9838" s="58">
        <v>5.0551861168476542</v>
      </c>
      <c r="W9838" s="58">
        <v>0.84305574030081076</v>
      </c>
      <c r="X9838" s="58">
        <v>0.63121326377509934</v>
      </c>
      <c r="Y9838" s="58">
        <v>0.82897866845213808</v>
      </c>
      <c r="Z9838" s="58">
        <v>0.92138627508541893</v>
      </c>
    </row>
    <row r="9839" spans="19:26" x14ac:dyDescent="0.2">
      <c r="S9839" s="58">
        <v>4.1006553703846498</v>
      </c>
      <c r="T9839" s="58">
        <v>7.0467803482957025</v>
      </c>
      <c r="U9839" s="58">
        <v>4.5410412574794892</v>
      </c>
      <c r="V9839" s="58">
        <v>8.2309818596070858</v>
      </c>
      <c r="W9839" s="58">
        <v>0.78690976449626016</v>
      </c>
      <c r="X9839" s="58">
        <v>0.60240539272556803</v>
      </c>
      <c r="Y9839" s="58">
        <v>0.82259794320057777</v>
      </c>
      <c r="Z9839" s="58">
        <v>0.92152531095982537</v>
      </c>
    </row>
    <row r="9840" spans="19:26" x14ac:dyDescent="0.2">
      <c r="S9840" s="58">
        <v>6.6482718848901419</v>
      </c>
      <c r="T9840" s="58">
        <v>20.966956893019443</v>
      </c>
      <c r="U9840" s="58">
        <v>6.0443223895268376</v>
      </c>
      <c r="V9840" s="58">
        <v>19.248959971061829</v>
      </c>
      <c r="W9840" s="58">
        <v>0.73437789284811594</v>
      </c>
      <c r="X9840" s="58">
        <v>0.63009343988950928</v>
      </c>
      <c r="Y9840" s="58">
        <v>0.80474396644168167</v>
      </c>
      <c r="Z9840" s="58">
        <v>0.88971043031170594</v>
      </c>
    </row>
    <row r="9841" spans="19:26" x14ac:dyDescent="0.2">
      <c r="S9841" s="58">
        <v>6.7385339314789467</v>
      </c>
      <c r="T9841" s="58">
        <v>33.201531009082984</v>
      </c>
      <c r="U9841" s="58">
        <v>7.3735721416026792</v>
      </c>
      <c r="V9841" s="58">
        <v>55.131713807935668</v>
      </c>
      <c r="W9841" s="58">
        <v>0.85124754433339678</v>
      </c>
      <c r="X9841" s="58">
        <v>0.71028442884267529</v>
      </c>
      <c r="Y9841" s="58">
        <v>0.79267518542728299</v>
      </c>
      <c r="Z9841" s="58">
        <v>0.87937506771673624</v>
      </c>
    </row>
    <row r="9842" spans="19:26" x14ac:dyDescent="0.2">
      <c r="S9842" s="58">
        <v>4.8619668254464639</v>
      </c>
      <c r="T9842" s="58">
        <v>9.2541871945779111</v>
      </c>
      <c r="U9842" s="58">
        <v>4.6760193744901306</v>
      </c>
      <c r="V9842" s="58">
        <v>10.722607959289675</v>
      </c>
      <c r="W9842" s="58">
        <v>0.75233027544018549</v>
      </c>
      <c r="X9842" s="58">
        <v>0.69468623536144525</v>
      </c>
      <c r="Y9842" s="58">
        <v>0.84358323346330888</v>
      </c>
      <c r="Z9842" s="58">
        <v>0.92636068556203921</v>
      </c>
    </row>
    <row r="9843" spans="19:26" x14ac:dyDescent="0.2">
      <c r="S9843" s="58">
        <v>6.2692803490113649</v>
      </c>
      <c r="T9843" s="58">
        <v>18.899767751358887</v>
      </c>
      <c r="U9843" s="58">
        <v>6.0622638000128592</v>
      </c>
      <c r="V9843" s="58">
        <v>16.000308887170885</v>
      </c>
      <c r="W9843" s="58">
        <v>0.78173963716417394</v>
      </c>
      <c r="X9843" s="58">
        <v>0.74687332101208093</v>
      </c>
      <c r="Y9843" s="58">
        <v>0.81625683921390291</v>
      </c>
      <c r="Z9843" s="58">
        <v>0.89444767167961836</v>
      </c>
    </row>
    <row r="9844" spans="19:26" x14ac:dyDescent="0.2">
      <c r="S9844" s="58">
        <v>5.1195278214962157</v>
      </c>
      <c r="T9844" s="58">
        <v>10.995798046471428</v>
      </c>
      <c r="U9844" s="58">
        <v>4.892931109728849</v>
      </c>
      <c r="V9844" s="58">
        <v>9.1184157121287974</v>
      </c>
      <c r="W9844" s="58">
        <v>0.78752607143962106</v>
      </c>
      <c r="X9844" s="58">
        <v>0.72341342717568458</v>
      </c>
      <c r="Y9844" s="58">
        <v>0.82458362021039833</v>
      </c>
      <c r="Z9844" s="58">
        <v>0.91156835117918078</v>
      </c>
    </row>
    <row r="9845" spans="19:26" x14ac:dyDescent="0.2">
      <c r="S9845" s="58">
        <v>3.2774710704410515</v>
      </c>
      <c r="T9845" s="58">
        <v>5.0592234559844176</v>
      </c>
      <c r="U9845" s="58">
        <v>3.214751131745845</v>
      </c>
      <c r="V9845" s="58">
        <v>5.8170590086122527</v>
      </c>
      <c r="W9845" s="58">
        <v>0.87756351513095854</v>
      </c>
      <c r="X9845" s="58">
        <v>0.78236411107740189</v>
      </c>
      <c r="Y9845" s="58">
        <v>0.79354595691837093</v>
      </c>
      <c r="Z9845" s="58">
        <v>0.9401625802952136</v>
      </c>
    </row>
    <row r="9846" spans="19:26" x14ac:dyDescent="0.2">
      <c r="S9846" s="58">
        <v>4.3029463484211101</v>
      </c>
      <c r="T9846" s="58">
        <v>7.7644003541079085</v>
      </c>
      <c r="U9846" s="58">
        <v>4.1011760670960919</v>
      </c>
      <c r="V9846" s="58">
        <v>7.3251454188968737</v>
      </c>
      <c r="W9846" s="58">
        <v>0.78249822815757264</v>
      </c>
      <c r="X9846" s="58">
        <v>0.71300678958504204</v>
      </c>
      <c r="Y9846" s="58">
        <v>0.81137987525189881</v>
      </c>
      <c r="Z9846" s="58">
        <v>0.92610581126262814</v>
      </c>
    </row>
    <row r="9847" spans="19:26" x14ac:dyDescent="0.2">
      <c r="S9847" s="58">
        <v>5.8699077068033425</v>
      </c>
      <c r="T9847" s="58">
        <v>15.376969651581939</v>
      </c>
      <c r="U9847" s="58">
        <v>5.433333836414759</v>
      </c>
      <c r="V9847" s="58">
        <v>16.220406839588058</v>
      </c>
      <c r="W9847" s="58">
        <v>0.82191519077122177</v>
      </c>
      <c r="X9847" s="58">
        <v>0.70324602607499942</v>
      </c>
      <c r="Y9847" s="58">
        <v>0.85343966588354636</v>
      </c>
      <c r="Z9847" s="58">
        <v>0.89863359175247548</v>
      </c>
    </row>
    <row r="9848" spans="19:26" x14ac:dyDescent="0.2">
      <c r="S9848" s="58">
        <v>3.7393881206952453</v>
      </c>
      <c r="T9848" s="58">
        <v>5.9826530066916597</v>
      </c>
      <c r="U9848" s="58">
        <v>3.6668074526108665</v>
      </c>
      <c r="V9848" s="58">
        <v>5.7178319393801846</v>
      </c>
      <c r="W9848" s="58">
        <v>0.77918034649748691</v>
      </c>
      <c r="X9848" s="58">
        <v>0.73678228761891307</v>
      </c>
      <c r="Y9848" s="58">
        <v>0.81865125502713876</v>
      </c>
      <c r="Z9848" s="58">
        <v>0.94904775304094602</v>
      </c>
    </row>
    <row r="9849" spans="19:26" x14ac:dyDescent="0.2">
      <c r="S9849" s="58">
        <v>4.4899206848531268</v>
      </c>
      <c r="T9849" s="58">
        <v>8.9529532623510359</v>
      </c>
      <c r="U9849" s="58">
        <v>4.5951233599426375</v>
      </c>
      <c r="V9849" s="58">
        <v>8.4951745721433003</v>
      </c>
      <c r="W9849" s="58">
        <v>0.82522156471398977</v>
      </c>
      <c r="X9849" s="58">
        <v>0.69410640532376788</v>
      </c>
      <c r="Y9849" s="58">
        <v>0.79048061495863942</v>
      </c>
      <c r="Z9849" s="58">
        <v>0.90811865478238407</v>
      </c>
    </row>
    <row r="9850" spans="19:26" x14ac:dyDescent="0.2">
      <c r="S9850" s="58">
        <v>4.2749329712412045</v>
      </c>
      <c r="T9850" s="58">
        <v>7.2799285191419667</v>
      </c>
      <c r="U9850" s="58">
        <v>4.5405125362725842</v>
      </c>
      <c r="V9850" s="58">
        <v>7.0700658911961733</v>
      </c>
      <c r="W9850" s="58">
        <v>0.77242734674250013</v>
      </c>
      <c r="X9850" s="58">
        <v>0.66024445021441491</v>
      </c>
      <c r="Y9850" s="58">
        <v>0.86194280846228277</v>
      </c>
      <c r="Z9850" s="58">
        <v>0.9373178685386544</v>
      </c>
    </row>
    <row r="9851" spans="19:26" x14ac:dyDescent="0.2">
      <c r="S9851" s="58">
        <v>3.6484824411968817</v>
      </c>
      <c r="T9851" s="58">
        <v>5.7539512190446871</v>
      </c>
      <c r="U9851" s="58">
        <v>3.7200430542181135</v>
      </c>
      <c r="V9851" s="58">
        <v>5.0202374406140793</v>
      </c>
      <c r="W9851" s="58">
        <v>0.85027222927267543</v>
      </c>
      <c r="X9851" s="58">
        <v>0.56020600850810376</v>
      </c>
      <c r="Y9851" s="58">
        <v>0.87003670704494152</v>
      </c>
      <c r="Z9851" s="58">
        <v>0.92715822106131829</v>
      </c>
    </row>
    <row r="9852" spans="19:26" x14ac:dyDescent="0.2">
      <c r="S9852" s="58">
        <v>5.4319428079872845</v>
      </c>
      <c r="T9852" s="58">
        <v>13.691445562877048</v>
      </c>
      <c r="U9852" s="58">
        <v>4.2288846293051963</v>
      </c>
      <c r="V9852" s="58">
        <v>10.568575409452567</v>
      </c>
      <c r="W9852" s="58">
        <v>0.78610140510086846</v>
      </c>
      <c r="X9852" s="58">
        <v>0.794008604320667</v>
      </c>
      <c r="Y9852" s="58">
        <v>0.78244728495362881</v>
      </c>
      <c r="Z9852" s="58">
        <v>0.90145364671805628</v>
      </c>
    </row>
    <row r="9853" spans="19:26" x14ac:dyDescent="0.2">
      <c r="S9853" s="58">
        <v>2.7411659846221421</v>
      </c>
      <c r="T9853" s="58">
        <v>3.7820244341530942</v>
      </c>
      <c r="U9853" s="58">
        <v>3.0329577177180336</v>
      </c>
      <c r="V9853" s="58">
        <v>4.2324521393949466</v>
      </c>
      <c r="W9853" s="58">
        <v>0.83827469585799774</v>
      </c>
      <c r="X9853" s="58">
        <v>0.64206187920032676</v>
      </c>
      <c r="Y9853" s="58">
        <v>0.78220232379848309</v>
      </c>
      <c r="Z9853" s="58">
        <v>0.94723178744419056</v>
      </c>
    </row>
    <row r="9854" spans="19:26" x14ac:dyDescent="0.2">
      <c r="S9854" s="58">
        <v>4.1272157597134864</v>
      </c>
      <c r="T9854" s="58">
        <v>6.9647187439184108</v>
      </c>
      <c r="U9854" s="58">
        <v>4.3967600590631655</v>
      </c>
      <c r="V9854" s="58">
        <v>7.2195878423361659</v>
      </c>
      <c r="W9854" s="58">
        <v>0.7449420275172518</v>
      </c>
      <c r="X9854" s="58">
        <v>0.73935144306924205</v>
      </c>
      <c r="Y9854" s="58">
        <v>0.81517764921161118</v>
      </c>
      <c r="Z9854" s="58">
        <v>0.94492785751592534</v>
      </c>
    </row>
    <row r="9855" spans="19:26" x14ac:dyDescent="0.2">
      <c r="S9855" s="58">
        <v>4.9769398319214755</v>
      </c>
      <c r="T9855" s="58">
        <v>10.471921830380261</v>
      </c>
      <c r="U9855" s="58">
        <v>5.3204475457769815</v>
      </c>
      <c r="V9855" s="58">
        <v>11.368959935161376</v>
      </c>
      <c r="W9855" s="58">
        <v>0.77579145697814877</v>
      </c>
      <c r="X9855" s="58">
        <v>0.53954826081609797</v>
      </c>
      <c r="Y9855" s="58">
        <v>0.80587029628629003</v>
      </c>
      <c r="Z9855" s="58">
        <v>0.89875699354456118</v>
      </c>
    </row>
    <row r="9856" spans="19:26" x14ac:dyDescent="0.2">
      <c r="S9856" s="58">
        <v>6.3501240752646435</v>
      </c>
      <c r="T9856" s="58">
        <v>19.521367917041324</v>
      </c>
      <c r="U9856" s="58">
        <v>6.199676192860804</v>
      </c>
      <c r="V9856" s="58">
        <v>16.941753497941495</v>
      </c>
      <c r="W9856" s="58">
        <v>0.78186597155572091</v>
      </c>
      <c r="X9856" s="58">
        <v>0.55245694935039968</v>
      </c>
      <c r="Y9856" s="58">
        <v>0.81925191721228763</v>
      </c>
      <c r="Z9856" s="58">
        <v>0.88610447141622894</v>
      </c>
    </row>
    <row r="9857" spans="19:26" x14ac:dyDescent="0.2">
      <c r="S9857" s="58">
        <v>6.4688775399554119</v>
      </c>
      <c r="T9857" s="58">
        <v>16.864686373081845</v>
      </c>
      <c r="U9857" s="58">
        <v>6.1769166606435384</v>
      </c>
      <c r="V9857" s="58">
        <v>13.54425511005366</v>
      </c>
      <c r="W9857" s="58">
        <v>0.73178123348698065</v>
      </c>
      <c r="X9857" s="58">
        <v>0.78161252184769225</v>
      </c>
      <c r="Y9857" s="58">
        <v>0.85253896106699067</v>
      </c>
      <c r="Z9857" s="58">
        <v>0.90918943838792299</v>
      </c>
    </row>
    <row r="9858" spans="19:26" x14ac:dyDescent="0.2">
      <c r="S9858" s="58">
        <v>3.2014460584670799</v>
      </c>
      <c r="T9858" s="58">
        <v>4.6488112632382697</v>
      </c>
      <c r="U9858" s="58">
        <v>3.0678928514077284</v>
      </c>
      <c r="V9858" s="58">
        <v>4.7062332008477146</v>
      </c>
      <c r="W9858" s="58">
        <v>0.85555381291597288</v>
      </c>
      <c r="X9858" s="58">
        <v>0.56591288008546448</v>
      </c>
      <c r="Y9858" s="58">
        <v>0.87908885792946101</v>
      </c>
      <c r="Z9858" s="58">
        <v>0.94302568432251732</v>
      </c>
    </row>
    <row r="9859" spans="19:26" x14ac:dyDescent="0.2">
      <c r="S9859" s="58">
        <v>4.0346095505994395</v>
      </c>
      <c r="T9859" s="58">
        <v>6.7370614704880225</v>
      </c>
      <c r="U9859" s="58">
        <v>3.9450851476769122</v>
      </c>
      <c r="V9859" s="58">
        <v>6.7882631709792589</v>
      </c>
      <c r="W9859" s="58">
        <v>0.79059188838884653</v>
      </c>
      <c r="X9859" s="58">
        <v>0.62450668567744427</v>
      </c>
      <c r="Y9859" s="58">
        <v>0.84560881902978591</v>
      </c>
      <c r="Z9859" s="58">
        <v>0.93076656161052118</v>
      </c>
    </row>
    <row r="9860" spans="19:26" x14ac:dyDescent="0.2">
      <c r="S9860" s="58">
        <v>3.4902125275592732</v>
      </c>
      <c r="T9860" s="58">
        <v>5.1827630565243377</v>
      </c>
      <c r="U9860" s="58">
        <v>3.2922213881524565</v>
      </c>
      <c r="V9860" s="58">
        <v>5.6597398368319149</v>
      </c>
      <c r="W9860" s="58">
        <v>0.76736539339330401</v>
      </c>
      <c r="X9860" s="58">
        <v>0.59064804652317304</v>
      </c>
      <c r="Y9860" s="58">
        <v>0.8621985633553052</v>
      </c>
      <c r="Z9860" s="58">
        <v>0.9536857531621179</v>
      </c>
    </row>
    <row r="9861" spans="19:26" x14ac:dyDescent="0.2">
      <c r="S9861" s="58">
        <v>3.5870705525206592</v>
      </c>
      <c r="T9861" s="58">
        <v>5.6722399504890797</v>
      </c>
      <c r="U9861" s="58">
        <v>3.6616732355045842</v>
      </c>
      <c r="V9861" s="58">
        <v>7.5717543894199579</v>
      </c>
      <c r="W9861" s="58">
        <v>0.77713221534204802</v>
      </c>
      <c r="X9861" s="58">
        <v>0.59726970806841051</v>
      </c>
      <c r="Y9861" s="58">
        <v>0.79220492054766489</v>
      </c>
      <c r="Z9861" s="58">
        <v>0.92787451236312857</v>
      </c>
    </row>
    <row r="9862" spans="19:26" x14ac:dyDescent="0.2">
      <c r="S9862" s="58">
        <v>7.1863276409903367</v>
      </c>
      <c r="T9862" s="58">
        <v>21.006226680534734</v>
      </c>
      <c r="U9862" s="58">
        <v>6.7034834332777349</v>
      </c>
      <c r="V9862" s="58">
        <v>22.212395930630901</v>
      </c>
      <c r="W9862" s="58">
        <v>0.73574140953532274</v>
      </c>
      <c r="X9862" s="58">
        <v>0.65969918164772645</v>
      </c>
      <c r="Y9862" s="58">
        <v>0.88798286023728945</v>
      </c>
      <c r="Z9862" s="58">
        <v>0.89799279764355422</v>
      </c>
    </row>
    <row r="9863" spans="19:26" x14ac:dyDescent="0.2">
      <c r="S9863" s="58">
        <v>4.7430630323451615</v>
      </c>
      <c r="T9863" s="58">
        <v>9.024536947657575</v>
      </c>
      <c r="U9863" s="58">
        <v>3.85710121896452</v>
      </c>
      <c r="V9863" s="58">
        <v>7.7328207310674291</v>
      </c>
      <c r="W9863" s="58">
        <v>0.81029495773488081</v>
      </c>
      <c r="X9863" s="58">
        <v>0.6585988357425081</v>
      </c>
      <c r="Y9863" s="58">
        <v>0.87343076180215451</v>
      </c>
      <c r="Z9863" s="58">
        <v>0.9201308831102929</v>
      </c>
    </row>
    <row r="9864" spans="19:26" x14ac:dyDescent="0.2">
      <c r="S9864" s="58">
        <v>4.9723150529038023</v>
      </c>
      <c r="T9864" s="58">
        <v>9.7077338602448187</v>
      </c>
      <c r="U9864" s="58">
        <v>4.5047882258219509</v>
      </c>
      <c r="V9864" s="58">
        <v>7.8158042556414786</v>
      </c>
      <c r="W9864" s="58">
        <v>0.79147640801086105</v>
      </c>
      <c r="X9864" s="58">
        <v>0.67785951119228494</v>
      </c>
      <c r="Y9864" s="58">
        <v>0.87743812095292661</v>
      </c>
      <c r="Z9864" s="58">
        <v>0.92159161699525749</v>
      </c>
    </row>
    <row r="9865" spans="19:26" x14ac:dyDescent="0.2">
      <c r="S9865" s="58">
        <v>5.7658008905506888</v>
      </c>
      <c r="T9865" s="58">
        <v>16.210043752151357</v>
      </c>
      <c r="U9865" s="58">
        <v>5.0854643994619151</v>
      </c>
      <c r="V9865" s="58">
        <v>12.214690776789523</v>
      </c>
      <c r="W9865" s="58">
        <v>0.79626505164318073</v>
      </c>
      <c r="X9865" s="58">
        <v>0.75677754475814507</v>
      </c>
      <c r="Y9865" s="58">
        <v>0.78893721467998512</v>
      </c>
      <c r="Z9865" s="58">
        <v>0.89487514924850686</v>
      </c>
    </row>
    <row r="9866" spans="19:26" x14ac:dyDescent="0.2">
      <c r="S9866" s="58">
        <v>4.0408414996901225</v>
      </c>
      <c r="T9866" s="58">
        <v>6.9347215898015184</v>
      </c>
      <c r="U9866" s="58">
        <v>3.6912595655636653</v>
      </c>
      <c r="V9866" s="58">
        <v>5.4631418302731936</v>
      </c>
      <c r="W9866" s="58">
        <v>0.84762052571678914</v>
      </c>
      <c r="X9866" s="58">
        <v>0.70793276727966414</v>
      </c>
      <c r="Y9866" s="58">
        <v>0.85535089370520767</v>
      </c>
      <c r="Z9866" s="58">
        <v>0.93122954201123698</v>
      </c>
    </row>
    <row r="9867" spans="19:26" x14ac:dyDescent="0.2">
      <c r="S9867" s="58">
        <v>6.7511068434737664</v>
      </c>
      <c r="T9867" s="58">
        <v>20.508281527520268</v>
      </c>
      <c r="U9867" s="58">
        <v>6.7108855625395991</v>
      </c>
      <c r="V9867" s="58">
        <v>21.130120676045049</v>
      </c>
      <c r="W9867" s="58">
        <v>0.7525371238245675</v>
      </c>
      <c r="X9867" s="58">
        <v>0.68926619544077106</v>
      </c>
      <c r="Y9867" s="58">
        <v>0.84403023283917866</v>
      </c>
      <c r="Z9867" s="58">
        <v>0.89475003267472064</v>
      </c>
    </row>
    <row r="9868" spans="19:26" x14ac:dyDescent="0.2">
      <c r="S9868" s="58">
        <v>4.0866481812093758</v>
      </c>
      <c r="T9868" s="58">
        <v>7.0950608827623354</v>
      </c>
      <c r="U9868" s="58">
        <v>3.9626574466645268</v>
      </c>
      <c r="V9868" s="58">
        <v>7.1101731714582606</v>
      </c>
      <c r="W9868" s="58">
        <v>0.80671199253016124</v>
      </c>
      <c r="X9868" s="58">
        <v>0.54053721932988585</v>
      </c>
      <c r="Y9868" s="58">
        <v>0.82224827350927432</v>
      </c>
      <c r="Z9868" s="58">
        <v>0.91181794632832669</v>
      </c>
    </row>
    <row r="9869" spans="19:26" x14ac:dyDescent="0.2">
      <c r="S9869" s="58">
        <v>3.5386722322544713</v>
      </c>
      <c r="T9869" s="58">
        <v>5.4023187943015154</v>
      </c>
      <c r="U9869" s="58">
        <v>4.0394245795372896</v>
      </c>
      <c r="V9869" s="58">
        <v>5.2550012039809779</v>
      </c>
      <c r="W9869" s="58">
        <v>0.84319367732538097</v>
      </c>
      <c r="X9869" s="58">
        <v>0.6458604130318184</v>
      </c>
      <c r="Y9869" s="58">
        <v>0.88923122792491449</v>
      </c>
      <c r="Z9869" s="58">
        <v>0.94916572483555317</v>
      </c>
    </row>
    <row r="9870" spans="19:26" x14ac:dyDescent="0.2">
      <c r="S9870" s="58">
        <v>2.8143236068843183</v>
      </c>
      <c r="T9870" s="58">
        <v>3.8878612009118987</v>
      </c>
      <c r="U9870" s="58">
        <v>3.2671043874067314</v>
      </c>
      <c r="V9870" s="58">
        <v>4.4335185985823742</v>
      </c>
      <c r="W9870" s="58">
        <v>0.80845782640590791</v>
      </c>
      <c r="X9870" s="58">
        <v>0.58779128228546806</v>
      </c>
      <c r="Y9870" s="58">
        <v>0.79645947622012259</v>
      </c>
      <c r="Z9870" s="58">
        <v>0.94722271030204397</v>
      </c>
    </row>
    <row r="9871" spans="19:26" x14ac:dyDescent="0.2">
      <c r="S9871" s="58">
        <v>5.0185331486665374</v>
      </c>
      <c r="T9871" s="58">
        <v>9.8320045868743797</v>
      </c>
      <c r="U9871" s="58">
        <v>4.6327956309570215</v>
      </c>
      <c r="V9871" s="58">
        <v>8.8321430715382458</v>
      </c>
      <c r="W9871" s="58">
        <v>0.80218256540848898</v>
      </c>
      <c r="X9871" s="58">
        <v>0.71206751818060265</v>
      </c>
      <c r="Y9871" s="58">
        <v>0.89316884113653283</v>
      </c>
      <c r="Z9871" s="58">
        <v>0.92512077726917896</v>
      </c>
    </row>
    <row r="9872" spans="19:26" x14ac:dyDescent="0.2">
      <c r="S9872" s="58">
        <v>6.0051469881805719</v>
      </c>
      <c r="T9872" s="58">
        <v>18.581631352021741</v>
      </c>
      <c r="U9872" s="58">
        <v>6.1188719682157844</v>
      </c>
      <c r="V9872" s="58">
        <v>14.956603129471112</v>
      </c>
      <c r="W9872" s="58">
        <v>0.80350659444458694</v>
      </c>
      <c r="X9872" s="58">
        <v>0.73943233124337138</v>
      </c>
      <c r="Y9872" s="58">
        <v>0.79031546528859409</v>
      </c>
      <c r="Z9872" s="58">
        <v>0.89065821831436309</v>
      </c>
    </row>
    <row r="9873" spans="19:26" x14ac:dyDescent="0.2">
      <c r="S9873" s="58">
        <v>4.6398902108558238</v>
      </c>
      <c r="T9873" s="58">
        <v>8.2098970293482374</v>
      </c>
      <c r="U9873" s="58">
        <v>4.3728274933661879</v>
      </c>
      <c r="V9873" s="58">
        <v>7.1033611815193787</v>
      </c>
      <c r="W9873" s="58">
        <v>0.72374164256278706</v>
      </c>
      <c r="X9873" s="58">
        <v>0.61834565978187017</v>
      </c>
      <c r="Y9873" s="58">
        <v>0.84501415377332079</v>
      </c>
      <c r="Z9873" s="58">
        <v>0.93092772042358263</v>
      </c>
    </row>
    <row r="9874" spans="19:26" x14ac:dyDescent="0.2">
      <c r="S9874" s="58">
        <v>3.519577668176106</v>
      </c>
      <c r="T9874" s="58">
        <v>5.4765757984335508</v>
      </c>
      <c r="U9874" s="58">
        <v>3.1344817443138338</v>
      </c>
      <c r="V9874" s="58">
        <v>4.9123441773595724</v>
      </c>
      <c r="W9874" s="58">
        <v>0.84164389259053829</v>
      </c>
      <c r="X9874" s="58">
        <v>0.76273110066748029</v>
      </c>
      <c r="Y9874" s="58">
        <v>0.84382335502205053</v>
      </c>
      <c r="Z9874" s="58">
        <v>0.95315907509904574</v>
      </c>
    </row>
    <row r="9875" spans="19:26" x14ac:dyDescent="0.2">
      <c r="S9875" s="58">
        <v>4.0896806543866475</v>
      </c>
      <c r="T9875" s="58">
        <v>6.5191175406490895</v>
      </c>
      <c r="U9875" s="58">
        <v>3.7343478201680158</v>
      </c>
      <c r="V9875" s="58">
        <v>5.4210811493623208</v>
      </c>
      <c r="W9875" s="58">
        <v>0.71648626487581102</v>
      </c>
      <c r="X9875" s="58">
        <v>0.61368109612042376</v>
      </c>
      <c r="Y9875" s="58">
        <v>0.85225538306527804</v>
      </c>
      <c r="Z9875" s="58">
        <v>0.95023480663496696</v>
      </c>
    </row>
    <row r="9876" spans="19:26" x14ac:dyDescent="0.2">
      <c r="S9876" s="58">
        <v>5.2103128252946629</v>
      </c>
      <c r="T9876" s="58">
        <v>11.328971113806842</v>
      </c>
      <c r="U9876" s="58">
        <v>4.8170860716583093</v>
      </c>
      <c r="V9876" s="58">
        <v>10.211277059519484</v>
      </c>
      <c r="W9876" s="58">
        <v>0.79457091492505716</v>
      </c>
      <c r="X9876" s="58">
        <v>0.6306541687976337</v>
      </c>
      <c r="Y9876" s="58">
        <v>0.83695577858585757</v>
      </c>
      <c r="Z9876" s="58">
        <v>0.90474130327970348</v>
      </c>
    </row>
    <row r="9877" spans="19:26" x14ac:dyDescent="0.2">
      <c r="S9877" s="58">
        <v>2.8953981424976538</v>
      </c>
      <c r="T9877" s="58">
        <v>4.0702726149825486</v>
      </c>
      <c r="U9877" s="58">
        <v>3.0690635656713234</v>
      </c>
      <c r="V9877" s="58">
        <v>4.0734109243085408</v>
      </c>
      <c r="W9877" s="58">
        <v>0.79309951155898017</v>
      </c>
      <c r="X9877" s="58">
        <v>0.57533802656848132</v>
      </c>
      <c r="Y9877" s="58">
        <v>0.77988034241973236</v>
      </c>
      <c r="Z9877" s="58">
        <v>0.93969162096941417</v>
      </c>
    </row>
    <row r="9878" spans="19:26" x14ac:dyDescent="0.2">
      <c r="S9878" s="58">
        <v>3.7271445773422966</v>
      </c>
      <c r="T9878" s="58">
        <v>6.0716088352872255</v>
      </c>
      <c r="U9878" s="58">
        <v>4.7156821683346619</v>
      </c>
      <c r="V9878" s="58">
        <v>9.4738548219306296</v>
      </c>
      <c r="W9878" s="58">
        <v>0.79690780544805451</v>
      </c>
      <c r="X9878" s="58">
        <v>0.56625501406716894</v>
      </c>
      <c r="Y9878" s="58">
        <v>0.8032507984173165</v>
      </c>
      <c r="Z9878" s="58">
        <v>0.91974022868852245</v>
      </c>
    </row>
    <row r="9879" spans="19:26" x14ac:dyDescent="0.2">
      <c r="S9879" s="58">
        <v>4.9757624058272478</v>
      </c>
      <c r="T9879" s="58">
        <v>9.1228059700020552</v>
      </c>
      <c r="U9879" s="58">
        <v>5.2527962559901074</v>
      </c>
      <c r="V9879" s="58">
        <v>10.508348783465417</v>
      </c>
      <c r="W9879" s="58">
        <v>0.71492588855970129</v>
      </c>
      <c r="X9879" s="58">
        <v>0.61464699561698588</v>
      </c>
      <c r="Y9879" s="58">
        <v>0.85884019579374016</v>
      </c>
      <c r="Z9879" s="58">
        <v>0.9288428583968461</v>
      </c>
    </row>
    <row r="9880" spans="19:26" x14ac:dyDescent="0.2">
      <c r="S9880" s="58">
        <v>4.5122555826274304</v>
      </c>
      <c r="T9880" s="58">
        <v>7.6959052452835008</v>
      </c>
      <c r="U9880" s="58">
        <v>4.4125898027213237</v>
      </c>
      <c r="V9880" s="58">
        <v>7.8157787790422448</v>
      </c>
      <c r="W9880" s="58">
        <v>0.71302183840689581</v>
      </c>
      <c r="X9880" s="58">
        <v>0.66001586233303555</v>
      </c>
      <c r="Y9880" s="58">
        <v>0.84960319294530895</v>
      </c>
      <c r="Z9880" s="58">
        <v>0.94472086867689109</v>
      </c>
    </row>
    <row r="9881" spans="19:26" x14ac:dyDescent="0.2">
      <c r="S9881" s="58">
        <v>3.9821758515127517</v>
      </c>
      <c r="T9881" s="58">
        <v>6.5223936972934737</v>
      </c>
      <c r="U9881" s="58">
        <v>4.6596808664203566</v>
      </c>
      <c r="V9881" s="58">
        <v>6.4757560372683232</v>
      </c>
      <c r="W9881" s="58">
        <v>0.82970445345007848</v>
      </c>
      <c r="X9881" s="58">
        <v>0.68869885714659962</v>
      </c>
      <c r="Y9881" s="58">
        <v>0.89354912356316307</v>
      </c>
      <c r="Z9881" s="58">
        <v>0.94441529380641465</v>
      </c>
    </row>
    <row r="9882" spans="19:26" x14ac:dyDescent="0.2">
      <c r="S9882" s="58">
        <v>3.4602612707924889</v>
      </c>
      <c r="T9882" s="58">
        <v>5.2676206583700749</v>
      </c>
      <c r="U9882" s="58">
        <v>3.4128287129307466</v>
      </c>
      <c r="V9882" s="58">
        <v>5.419119356373848</v>
      </c>
      <c r="W9882" s="58">
        <v>0.84223819744703232</v>
      </c>
      <c r="X9882" s="58">
        <v>0.55081007603528598</v>
      </c>
      <c r="Y9882" s="58">
        <v>0.86536519999134753</v>
      </c>
      <c r="Z9882" s="58">
        <v>0.93144142705553157</v>
      </c>
    </row>
    <row r="9883" spans="19:26" x14ac:dyDescent="0.2">
      <c r="S9883" s="58">
        <v>4.7313752628657708</v>
      </c>
      <c r="T9883" s="58">
        <v>8.1319923686311046</v>
      </c>
      <c r="U9883" s="58">
        <v>4.451388657312279</v>
      </c>
      <c r="V9883" s="58">
        <v>9.3875736780106269</v>
      </c>
      <c r="W9883" s="58">
        <v>0.69729558358239319</v>
      </c>
      <c r="X9883" s="58">
        <v>0.62261749153152945</v>
      </c>
      <c r="Y9883" s="58">
        <v>0.8628254821168333</v>
      </c>
      <c r="Z9883" s="58">
        <v>0.94292589246280789</v>
      </c>
    </row>
    <row r="9884" spans="19:26" x14ac:dyDescent="0.2">
      <c r="S9884" s="58">
        <v>3.1851688445449891</v>
      </c>
      <c r="T9884" s="58">
        <v>4.6144093827486117</v>
      </c>
      <c r="U9884" s="58">
        <v>3.1649757545949671</v>
      </c>
      <c r="V9884" s="58">
        <v>4.2514220593835814</v>
      </c>
      <c r="W9884" s="58">
        <v>0.79814395915097991</v>
      </c>
      <c r="X9884" s="58">
        <v>0.51408518879233678</v>
      </c>
      <c r="Y9884" s="58">
        <v>0.83268269375473603</v>
      </c>
      <c r="Z9884" s="58">
        <v>0.93445390103636849</v>
      </c>
    </row>
    <row r="9885" spans="19:26" x14ac:dyDescent="0.2">
      <c r="S9885" s="58">
        <v>3.7255208613150064</v>
      </c>
      <c r="T9885" s="58">
        <v>6.0352568197421679</v>
      </c>
      <c r="U9885" s="58">
        <v>3.6815893098619736</v>
      </c>
      <c r="V9885" s="58">
        <v>5.9349339620407076</v>
      </c>
      <c r="W9885" s="58">
        <v>0.8044428594501728</v>
      </c>
      <c r="X9885" s="58">
        <v>0.57960829871378616</v>
      </c>
      <c r="Y9885" s="58">
        <v>0.81596388676819254</v>
      </c>
      <c r="Z9885" s="58">
        <v>0.92313562456882836</v>
      </c>
    </row>
    <row r="9886" spans="19:26" x14ac:dyDescent="0.2">
      <c r="S9886" s="58">
        <v>9.247364928086407</v>
      </c>
      <c r="T9886" s="58">
        <v>60.354970688323377</v>
      </c>
      <c r="U9886" s="58">
        <v>9.0154999824654904</v>
      </c>
      <c r="V9886" s="58">
        <v>88.938569952133449</v>
      </c>
      <c r="W9886" s="58">
        <v>0.7002764924437056</v>
      </c>
      <c r="X9886" s="58">
        <v>0.73135909351054618</v>
      </c>
      <c r="Y9886" s="58">
        <v>0.84787586581533614</v>
      </c>
      <c r="Z9886" s="58">
        <v>0.88057904050989777</v>
      </c>
    </row>
    <row r="9887" spans="19:26" x14ac:dyDescent="0.2">
      <c r="S9887" s="58">
        <v>5.2828159082810071</v>
      </c>
      <c r="T9887" s="58">
        <v>12.490525467784124</v>
      </c>
      <c r="U9887" s="58">
        <v>4.7597193496839472</v>
      </c>
      <c r="V9887" s="58">
        <v>8.8636822673132087</v>
      </c>
      <c r="W9887" s="58">
        <v>0.84519829281535275</v>
      </c>
      <c r="X9887" s="58">
        <v>0.60711616895605425</v>
      </c>
      <c r="Y9887" s="58">
        <v>0.83312497857153378</v>
      </c>
      <c r="Z9887" s="58">
        <v>0.89565976704564776</v>
      </c>
    </row>
    <row r="9888" spans="19:26" x14ac:dyDescent="0.2">
      <c r="S9888" s="58">
        <v>6.2835267193096795</v>
      </c>
      <c r="T9888" s="58">
        <v>15.944966053184061</v>
      </c>
      <c r="U9888" s="58">
        <v>6.451462454173261</v>
      </c>
      <c r="V9888" s="58">
        <v>25.527315181224719</v>
      </c>
      <c r="W9888" s="58">
        <v>0.7293115282474244</v>
      </c>
      <c r="X9888" s="58">
        <v>0.76083321417285932</v>
      </c>
      <c r="Y9888" s="58">
        <v>0.84086808818578185</v>
      </c>
      <c r="Z9888" s="58">
        <v>0.90888061265225373</v>
      </c>
    </row>
    <row r="9889" spans="19:26" x14ac:dyDescent="0.2">
      <c r="S9889" s="58">
        <v>2.8945986665133594</v>
      </c>
      <c r="T9889" s="58">
        <v>4.1131819559906706</v>
      </c>
      <c r="U9889" s="58">
        <v>2.4630253119041883</v>
      </c>
      <c r="V9889" s="58">
        <v>3.385680237732521</v>
      </c>
      <c r="W9889" s="58">
        <v>0.83919784428217803</v>
      </c>
      <c r="X9889" s="58">
        <v>0.57711779450211587</v>
      </c>
      <c r="Y9889" s="58">
        <v>0.7827577298815831</v>
      </c>
      <c r="Z9889" s="58">
        <v>0.93183449404652341</v>
      </c>
    </row>
    <row r="9890" spans="19:26" x14ac:dyDescent="0.2">
      <c r="S9890" s="58">
        <v>4.3668490077139932</v>
      </c>
      <c r="T9890" s="58">
        <v>8.0031939704117558</v>
      </c>
      <c r="U9890" s="58">
        <v>4.6598904180409626</v>
      </c>
      <c r="V9890" s="58">
        <v>10.10057726424065</v>
      </c>
      <c r="W9890" s="58">
        <v>0.79109474961436566</v>
      </c>
      <c r="X9890" s="58">
        <v>0.7315408427004827</v>
      </c>
      <c r="Y9890" s="58">
        <v>0.81600781955067125</v>
      </c>
      <c r="Z9890" s="58">
        <v>0.92575352153164936</v>
      </c>
    </row>
    <row r="9891" spans="19:26" x14ac:dyDescent="0.2">
      <c r="S9891" s="58">
        <v>4.1093308063363319</v>
      </c>
      <c r="T9891" s="58">
        <v>6.6540778185427403</v>
      </c>
      <c r="U9891" s="58">
        <v>4.1119323349594179</v>
      </c>
      <c r="V9891" s="58">
        <v>6.752682940515415</v>
      </c>
      <c r="W9891" s="58">
        <v>0.73253804237022113</v>
      </c>
      <c r="X9891" s="58">
        <v>0.6334359541381176</v>
      </c>
      <c r="Y9891" s="58">
        <v>0.8516388537879569</v>
      </c>
      <c r="Z9891" s="58">
        <v>0.94706377362669425</v>
      </c>
    </row>
    <row r="9892" spans="19:26" x14ac:dyDescent="0.2">
      <c r="S9892" s="58">
        <v>3.0898676102488016</v>
      </c>
      <c r="T9892" s="58">
        <v>4.4199554328609532</v>
      </c>
      <c r="U9892" s="58">
        <v>2.9385027287571552</v>
      </c>
      <c r="V9892" s="58">
        <v>3.9687139827052706</v>
      </c>
      <c r="W9892" s="58">
        <v>0.78544917607705256</v>
      </c>
      <c r="X9892" s="58">
        <v>0.61497860022181738</v>
      </c>
      <c r="Y9892" s="58">
        <v>0.8141162413914893</v>
      </c>
      <c r="Z9892" s="58">
        <v>0.95250649970631807</v>
      </c>
    </row>
    <row r="9893" spans="19:26" x14ac:dyDescent="0.2">
      <c r="S9893" s="58">
        <v>4.5745621683005</v>
      </c>
      <c r="T9893" s="58">
        <v>8.9788040385292884</v>
      </c>
      <c r="U9893" s="58">
        <v>4.4052114192959513</v>
      </c>
      <c r="V9893" s="58">
        <v>9.1667651546448674</v>
      </c>
      <c r="W9893" s="58">
        <v>0.79646273955815383</v>
      </c>
      <c r="X9893" s="58">
        <v>0.65547007132111212</v>
      </c>
      <c r="Y9893" s="58">
        <v>0.80079248403393766</v>
      </c>
      <c r="Z9893" s="58">
        <v>0.91001615114242407</v>
      </c>
    </row>
    <row r="9894" spans="19:26" x14ac:dyDescent="0.2">
      <c r="S9894" s="58">
        <v>4.6137486699439778</v>
      </c>
      <c r="T9894" s="58">
        <v>8.4977333319576456</v>
      </c>
      <c r="U9894" s="58">
        <v>5.245030112338684</v>
      </c>
      <c r="V9894" s="58">
        <v>10.207489867701263</v>
      </c>
      <c r="W9894" s="58">
        <v>0.74672154158843118</v>
      </c>
      <c r="X9894" s="58">
        <v>0.71957442481334444</v>
      </c>
      <c r="Y9894" s="58">
        <v>0.82340578596451663</v>
      </c>
      <c r="Z9894" s="58">
        <v>0.93077734443640403</v>
      </c>
    </row>
    <row r="9895" spans="19:26" x14ac:dyDescent="0.2">
      <c r="S9895" s="58">
        <v>8.0857723682246121</v>
      </c>
      <c r="T9895" s="58">
        <v>72.507690224255185</v>
      </c>
      <c r="U9895" s="58">
        <v>8.5287304140039204</v>
      </c>
      <c r="V9895" s="58">
        <v>107.03170903747429</v>
      </c>
      <c r="W9895" s="58">
        <v>0.77142809954662495</v>
      </c>
      <c r="X9895" s="58">
        <v>0.74079608044192213</v>
      </c>
      <c r="Y9895" s="58">
        <v>0.79756223237337975</v>
      </c>
      <c r="Z9895" s="58">
        <v>0.87541674654874613</v>
      </c>
    </row>
    <row r="9896" spans="19:26" x14ac:dyDescent="0.2">
      <c r="S9896" s="58">
        <v>5.0373229917916689</v>
      </c>
      <c r="T9896" s="58">
        <v>11.458097195254114</v>
      </c>
      <c r="U9896" s="58">
        <v>5.2338856671166809</v>
      </c>
      <c r="V9896" s="58">
        <v>11.214280867290144</v>
      </c>
      <c r="W9896" s="58">
        <v>0.83163293698720164</v>
      </c>
      <c r="X9896" s="58">
        <v>0.7112080360264319</v>
      </c>
      <c r="Y9896" s="58">
        <v>0.80500736703051301</v>
      </c>
      <c r="Z9896" s="58">
        <v>0.90190962924846774</v>
      </c>
    </row>
    <row r="9897" spans="19:26" x14ac:dyDescent="0.2">
      <c r="S9897" s="58">
        <v>6.5498267348789501</v>
      </c>
      <c r="T9897" s="58">
        <v>21.394867981678896</v>
      </c>
      <c r="U9897" s="58">
        <v>6.6962418545386857</v>
      </c>
      <c r="V9897" s="58">
        <v>21.5240865239535</v>
      </c>
      <c r="W9897" s="58">
        <v>0.77953763757539263</v>
      </c>
      <c r="X9897" s="58">
        <v>0.68555565896153159</v>
      </c>
      <c r="Y9897" s="58">
        <v>0.82085861622130152</v>
      </c>
      <c r="Z9897" s="58">
        <v>0.88976569541672212</v>
      </c>
    </row>
    <row r="9898" spans="19:26" x14ac:dyDescent="0.2">
      <c r="S9898" s="58">
        <v>4.778226428413304</v>
      </c>
      <c r="T9898" s="58">
        <v>9.3765147715165398</v>
      </c>
      <c r="U9898" s="58">
        <v>5.4418175777986342</v>
      </c>
      <c r="V9898" s="58">
        <v>9.4334288183297748</v>
      </c>
      <c r="W9898" s="58">
        <v>0.7579685024135655</v>
      </c>
      <c r="X9898" s="58">
        <v>0.63140941668136186</v>
      </c>
      <c r="Y9898" s="58">
        <v>0.8087934260998888</v>
      </c>
      <c r="Z9898" s="58">
        <v>0.91244391290793536</v>
      </c>
    </row>
    <row r="9899" spans="19:26" x14ac:dyDescent="0.2">
      <c r="S9899" s="58">
        <v>3.8836820437280788</v>
      </c>
      <c r="T9899" s="58">
        <v>6.8009225490698659</v>
      </c>
      <c r="U9899" s="58">
        <v>3.9987942906166918</v>
      </c>
      <c r="V9899" s="58">
        <v>6.5542094877848243</v>
      </c>
      <c r="W9899" s="58">
        <v>0.85808796712535873</v>
      </c>
      <c r="X9899" s="58">
        <v>0.65732244697107856</v>
      </c>
      <c r="Y9899" s="58">
        <v>0.7937414961903223</v>
      </c>
      <c r="Z9899" s="58">
        <v>0.91389366120751858</v>
      </c>
    </row>
    <row r="9900" spans="19:26" x14ac:dyDescent="0.2">
      <c r="S9900" s="58">
        <v>4.1179971184071968</v>
      </c>
      <c r="T9900" s="58">
        <v>7.1542592155561984</v>
      </c>
      <c r="U9900" s="58">
        <v>3.8930073318194411</v>
      </c>
      <c r="V9900" s="58">
        <v>6.8241220030188057</v>
      </c>
      <c r="W9900" s="58">
        <v>0.79926459101198188</v>
      </c>
      <c r="X9900" s="58">
        <v>0.75740744236532198</v>
      </c>
      <c r="Y9900" s="58">
        <v>0.82344309851636355</v>
      </c>
      <c r="Z9900" s="58">
        <v>0.93550919011210254</v>
      </c>
    </row>
    <row r="9901" spans="19:26" x14ac:dyDescent="0.2">
      <c r="S9901" s="58">
        <v>6.4562867304888618</v>
      </c>
      <c r="T9901" s="58">
        <v>19.574871295884257</v>
      </c>
      <c r="U9901" s="58">
        <v>6.1422398826538798</v>
      </c>
      <c r="V9901" s="58">
        <v>20.881870608311647</v>
      </c>
      <c r="W9901" s="58">
        <v>0.83857440198948519</v>
      </c>
      <c r="X9901" s="58">
        <v>0.77838541762327174</v>
      </c>
      <c r="Y9901" s="58">
        <v>0.88427530572290947</v>
      </c>
      <c r="Z9901" s="58">
        <v>0.89683624088134306</v>
      </c>
    </row>
    <row r="9902" spans="19:26" x14ac:dyDescent="0.2">
      <c r="S9902" s="58">
        <v>3.2170985945239323</v>
      </c>
      <c r="T9902" s="58">
        <v>4.7205735822531523</v>
      </c>
      <c r="U9902" s="58">
        <v>2.9031839855021682</v>
      </c>
      <c r="V9902" s="58">
        <v>4.2595997890379751</v>
      </c>
      <c r="W9902" s="58">
        <v>0.79829403554925626</v>
      </c>
      <c r="X9902" s="58">
        <v>0.50279126202760904</v>
      </c>
      <c r="Y9902" s="58">
        <v>0.81748798888348639</v>
      </c>
      <c r="Z9902" s="58">
        <v>0.92769034484821356</v>
      </c>
    </row>
    <row r="9903" spans="19:26" x14ac:dyDescent="0.2">
      <c r="S9903" s="58">
        <v>5.5189310946349908</v>
      </c>
      <c r="T9903" s="58">
        <v>12.477419834571803</v>
      </c>
      <c r="U9903" s="58">
        <v>6.1713174062881517</v>
      </c>
      <c r="V9903" s="58">
        <v>13.807516498351957</v>
      </c>
      <c r="W9903" s="58">
        <v>0.74454944374226872</v>
      </c>
      <c r="X9903" s="58">
        <v>0.67415429693178319</v>
      </c>
      <c r="Y9903" s="58">
        <v>0.81744940618673867</v>
      </c>
      <c r="Z9903" s="58">
        <v>0.90730497480846051</v>
      </c>
    </row>
    <row r="9904" spans="19:26" x14ac:dyDescent="0.2">
      <c r="S9904" s="58">
        <v>5.079024661980224</v>
      </c>
      <c r="T9904" s="58">
        <v>10.473445612649989</v>
      </c>
      <c r="U9904" s="58">
        <v>4.5473693547481915</v>
      </c>
      <c r="V9904" s="58">
        <v>8.8392592838687598</v>
      </c>
      <c r="W9904" s="58">
        <v>0.70937894795460754</v>
      </c>
      <c r="X9904" s="58">
        <v>0.70690362657815642</v>
      </c>
      <c r="Y9904" s="58">
        <v>0.78049541467528982</v>
      </c>
      <c r="Z9904" s="58">
        <v>0.91606117259783215</v>
      </c>
    </row>
    <row r="9905" spans="19:26" x14ac:dyDescent="0.2">
      <c r="S9905" s="58">
        <v>4.6738795466377212</v>
      </c>
      <c r="T9905" s="58">
        <v>9.176365350042726</v>
      </c>
      <c r="U9905" s="58">
        <v>4.8064940284146971</v>
      </c>
      <c r="V9905" s="58">
        <v>11.254801112363843</v>
      </c>
      <c r="W9905" s="58">
        <v>0.82023524452457841</v>
      </c>
      <c r="X9905" s="58">
        <v>0.67083413630287358</v>
      </c>
      <c r="Y9905" s="58">
        <v>0.83745189680206389</v>
      </c>
      <c r="Z9905" s="58">
        <v>0.91344963609247831</v>
      </c>
    </row>
    <row r="9906" spans="19:26" x14ac:dyDescent="0.2">
      <c r="S9906" s="58">
        <v>5.3504357456964682</v>
      </c>
      <c r="T9906" s="58">
        <v>11.290347086137894</v>
      </c>
      <c r="U9906" s="58">
        <v>5.1084911560772683</v>
      </c>
      <c r="V9906" s="58">
        <v>10.361192431964952</v>
      </c>
      <c r="W9906" s="58">
        <v>0.74380289584590409</v>
      </c>
      <c r="X9906" s="58">
        <v>0.70867377906217333</v>
      </c>
      <c r="Y9906" s="58">
        <v>0.83514149422992323</v>
      </c>
      <c r="Z9906" s="58">
        <v>0.91713427270607339</v>
      </c>
    </row>
    <row r="9907" spans="19:26" x14ac:dyDescent="0.2">
      <c r="S9907" s="58">
        <v>4.2387692014686014</v>
      </c>
      <c r="T9907" s="58">
        <v>7.6272210173952697</v>
      </c>
      <c r="U9907" s="58">
        <v>4.2301159904616998</v>
      </c>
      <c r="V9907" s="58">
        <v>6.4016806343553627</v>
      </c>
      <c r="W9907" s="58">
        <v>0.83836199039687864</v>
      </c>
      <c r="X9907" s="58">
        <v>0.67557971480061274</v>
      </c>
      <c r="Y9907" s="58">
        <v>0.84121397274494703</v>
      </c>
      <c r="Z9907" s="58">
        <v>0.92111845718565166</v>
      </c>
    </row>
    <row r="9908" spans="19:26" x14ac:dyDescent="0.2">
      <c r="S9908" s="58">
        <v>4.575241823517068</v>
      </c>
      <c r="T9908" s="58">
        <v>7.864865816744933</v>
      </c>
      <c r="U9908" s="58">
        <v>4.206224685535183</v>
      </c>
      <c r="V9908" s="58">
        <v>8.2746051618412686</v>
      </c>
      <c r="W9908" s="58">
        <v>0.72284768280666911</v>
      </c>
      <c r="X9908" s="58">
        <v>0.66729470930937662</v>
      </c>
      <c r="Y9908" s="58">
        <v>0.86350063982326852</v>
      </c>
      <c r="Z9908" s="58">
        <v>0.94487583944164411</v>
      </c>
    </row>
    <row r="9909" spans="19:26" x14ac:dyDescent="0.2">
      <c r="S9909" s="58">
        <v>5.5627980544703064</v>
      </c>
      <c r="T9909" s="58">
        <v>11.252230359846306</v>
      </c>
      <c r="U9909" s="58">
        <v>5.3540022278093415</v>
      </c>
      <c r="V9909" s="58">
        <v>10.172325879480992</v>
      </c>
      <c r="W9909" s="58">
        <v>0.68468895239016636</v>
      </c>
      <c r="X9909" s="58">
        <v>0.71348731218438022</v>
      </c>
      <c r="Y9909" s="58">
        <v>0.83119635536920533</v>
      </c>
      <c r="Z9909" s="58">
        <v>0.92881169965194321</v>
      </c>
    </row>
    <row r="9910" spans="19:26" x14ac:dyDescent="0.2">
      <c r="S9910" s="58">
        <v>3.9066011188797862</v>
      </c>
      <c r="T9910" s="58">
        <v>6.768651419485491</v>
      </c>
      <c r="U9910" s="58">
        <v>3.4311700482157081</v>
      </c>
      <c r="V9910" s="58">
        <v>6.9175034903346662</v>
      </c>
      <c r="W9910" s="58">
        <v>0.82633409379342482</v>
      </c>
      <c r="X9910" s="58">
        <v>0.75092559596624109</v>
      </c>
      <c r="Y9910" s="58">
        <v>0.79304812574450712</v>
      </c>
      <c r="Z9910" s="58">
        <v>0.9263366590433626</v>
      </c>
    </row>
    <row r="9911" spans="19:26" x14ac:dyDescent="0.2">
      <c r="S9911" s="58">
        <v>4.5469105225951791</v>
      </c>
      <c r="T9911" s="58">
        <v>8.076803617584158</v>
      </c>
      <c r="U9911" s="58">
        <v>3.9878651765580262</v>
      </c>
      <c r="V9911" s="58">
        <v>6.805449445156146</v>
      </c>
      <c r="W9911" s="58">
        <v>0.74957769819550346</v>
      </c>
      <c r="X9911" s="58">
        <v>0.67929686868847705</v>
      </c>
      <c r="Y9911" s="58">
        <v>0.84913436298809974</v>
      </c>
      <c r="Z9911" s="58">
        <v>0.9347227144394642</v>
      </c>
    </row>
    <row r="9912" spans="19:26" x14ac:dyDescent="0.2">
      <c r="S9912" s="58">
        <v>5.4900653750402926</v>
      </c>
      <c r="T9912" s="58">
        <v>12.4579325809426</v>
      </c>
      <c r="U9912" s="58">
        <v>5.8355440649888806</v>
      </c>
      <c r="V9912" s="58">
        <v>17.033971187584157</v>
      </c>
      <c r="W9912" s="58">
        <v>0.78532289919682075</v>
      </c>
      <c r="X9912" s="58">
        <v>0.68393676341724474</v>
      </c>
      <c r="Y9912" s="58">
        <v>0.84635392378845919</v>
      </c>
      <c r="Z9912" s="58">
        <v>0.9071646563969693</v>
      </c>
    </row>
    <row r="9913" spans="19:26" x14ac:dyDescent="0.2">
      <c r="S9913" s="58">
        <v>4.1705315278380812</v>
      </c>
      <c r="T9913" s="58">
        <v>7.2701505360793286</v>
      </c>
      <c r="U9913" s="58">
        <v>3.8938624360927507</v>
      </c>
      <c r="V9913" s="58">
        <v>6.7782586856068487</v>
      </c>
      <c r="W9913" s="58">
        <v>0.79201003547092275</v>
      </c>
      <c r="X9913" s="58">
        <v>0.78490274226612</v>
      </c>
      <c r="Y9913" s="58">
        <v>0.82629317608161157</v>
      </c>
      <c r="Z9913" s="58">
        <v>0.93947972496873633</v>
      </c>
    </row>
    <row r="9914" spans="19:26" x14ac:dyDescent="0.2">
      <c r="S9914" s="58">
        <v>4.8481148534092027</v>
      </c>
      <c r="T9914" s="58">
        <v>9.9398803386115375</v>
      </c>
      <c r="U9914" s="58">
        <v>4.8670738462787098</v>
      </c>
      <c r="V9914" s="58">
        <v>10.698800306201726</v>
      </c>
      <c r="W9914" s="58">
        <v>0.8349539454413677</v>
      </c>
      <c r="X9914" s="58">
        <v>0.78276326492718096</v>
      </c>
      <c r="Y9914" s="58">
        <v>0.84642668982778368</v>
      </c>
      <c r="Z9914" s="58">
        <v>0.91816837911382154</v>
      </c>
    </row>
    <row r="9915" spans="19:26" x14ac:dyDescent="0.2">
      <c r="S9915" s="58">
        <v>3.8169883830592224</v>
      </c>
      <c r="T9915" s="58">
        <v>6.2853335901708602</v>
      </c>
      <c r="U9915" s="58">
        <v>3.8305878594646812</v>
      </c>
      <c r="V9915" s="58">
        <v>6.2802182995865756</v>
      </c>
      <c r="W9915" s="58">
        <v>0.78805402083204534</v>
      </c>
      <c r="X9915" s="58">
        <v>0.57659327702605123</v>
      </c>
      <c r="Y9915" s="58">
        <v>0.80636404662204719</v>
      </c>
      <c r="Z9915" s="58">
        <v>0.92111456701020833</v>
      </c>
    </row>
    <row r="9916" spans="19:26" x14ac:dyDescent="0.2">
      <c r="S9916" s="58">
        <v>8.628098274950311</v>
      </c>
      <c r="T9916" s="58">
        <v>49.556924881807994</v>
      </c>
      <c r="U9916" s="58">
        <v>8.854926592102677</v>
      </c>
      <c r="V9916" s="58">
        <v>59.714256729432492</v>
      </c>
      <c r="W9916" s="58">
        <v>0.75378939780119125</v>
      </c>
      <c r="X9916" s="58">
        <v>0.60109345575823625</v>
      </c>
      <c r="Y9916" s="58">
        <v>0.87619423389356721</v>
      </c>
      <c r="Z9916" s="58">
        <v>0.87903524568157176</v>
      </c>
    </row>
    <row r="9917" spans="19:26" x14ac:dyDescent="0.2">
      <c r="S9917" s="58">
        <v>5.8408762799279454</v>
      </c>
      <c r="T9917" s="58">
        <v>14.806737051273252</v>
      </c>
      <c r="U9917" s="58">
        <v>5.5359347314979255</v>
      </c>
      <c r="V9917" s="58">
        <v>13.057707176337091</v>
      </c>
      <c r="W9917" s="58">
        <v>0.77238316406468221</v>
      </c>
      <c r="X9917" s="58">
        <v>0.68100159226067591</v>
      </c>
      <c r="Y9917" s="58">
        <v>0.82543585174599288</v>
      </c>
      <c r="Z9917" s="58">
        <v>0.89985049871398071</v>
      </c>
    </row>
    <row r="9918" spans="19:26" x14ac:dyDescent="0.2">
      <c r="S9918" s="58">
        <v>6.6232096289972491</v>
      </c>
      <c r="T9918" s="58">
        <v>15.30556768955474</v>
      </c>
      <c r="U9918" s="58">
        <v>6.7089033013866652</v>
      </c>
      <c r="V9918" s="58">
        <v>15.863212243524204</v>
      </c>
      <c r="W9918" s="58">
        <v>0.68417025387971608</v>
      </c>
      <c r="X9918" s="58">
        <v>0.71935857119047297</v>
      </c>
      <c r="Y9918" s="58">
        <v>0.87338563379001011</v>
      </c>
      <c r="Z9918" s="58">
        <v>0.92033563094847537</v>
      </c>
    </row>
    <row r="9919" spans="19:26" x14ac:dyDescent="0.2">
      <c r="S9919" s="58">
        <v>6.5881175842842623</v>
      </c>
      <c r="T9919" s="58">
        <v>21.809610437474728</v>
      </c>
      <c r="U9919" s="58">
        <v>6.9620244834313159</v>
      </c>
      <c r="V9919" s="58">
        <v>22.612784246774527</v>
      </c>
      <c r="W9919" s="58">
        <v>0.78167578731983078</v>
      </c>
      <c r="X9919" s="58">
        <v>0.72377140110700144</v>
      </c>
      <c r="Y9919" s="58">
        <v>0.82278815981318565</v>
      </c>
      <c r="Z9919" s="58">
        <v>0.89078466626399555</v>
      </c>
    </row>
    <row r="9920" spans="19:26" x14ac:dyDescent="0.2">
      <c r="S9920" s="58">
        <v>4.042374165189889</v>
      </c>
      <c r="T9920" s="58">
        <v>6.9833862590545239</v>
      </c>
      <c r="U9920" s="58">
        <v>3.4228610136473412</v>
      </c>
      <c r="V9920" s="58">
        <v>6.8185508237181924</v>
      </c>
      <c r="W9920" s="58">
        <v>0.79217921160567351</v>
      </c>
      <c r="X9920" s="58">
        <v>0.63154276723458835</v>
      </c>
      <c r="Y9920" s="58">
        <v>0.80674843393802087</v>
      </c>
      <c r="Z9920" s="58">
        <v>0.92114091332432591</v>
      </c>
    </row>
    <row r="9921" spans="19:26" x14ac:dyDescent="0.2">
      <c r="S9921" s="58">
        <v>5.7614409638894317</v>
      </c>
      <c r="T9921" s="58">
        <v>13.503149283493009</v>
      </c>
      <c r="U9921" s="58">
        <v>5.8453132305316622</v>
      </c>
      <c r="V9921" s="58">
        <v>13.940443915616457</v>
      </c>
      <c r="W9921" s="58">
        <v>0.74581731737561408</v>
      </c>
      <c r="X9921" s="58">
        <v>0.70328009375084855</v>
      </c>
      <c r="Y9921" s="58">
        <v>0.83145989834872802</v>
      </c>
      <c r="Z9921" s="58">
        <v>0.90811477672697827</v>
      </c>
    </row>
    <row r="9922" spans="19:26" x14ac:dyDescent="0.2">
      <c r="S9922" s="58">
        <v>7.3833470267613333</v>
      </c>
      <c r="T9922" s="58">
        <v>22.978206725924633</v>
      </c>
      <c r="U9922" s="58">
        <v>7.7695434126085017</v>
      </c>
      <c r="V9922" s="58">
        <v>24.46285387659071</v>
      </c>
      <c r="W9922" s="58">
        <v>0.70035529988026546</v>
      </c>
      <c r="X9922" s="58">
        <v>0.63728028077485444</v>
      </c>
      <c r="Y9922" s="58">
        <v>0.84495078509863697</v>
      </c>
      <c r="Z9922" s="58">
        <v>0.89418469916193466</v>
      </c>
    </row>
    <row r="9923" spans="19:26" x14ac:dyDescent="0.2">
      <c r="S9923" s="58">
        <v>4.9544642884955117</v>
      </c>
      <c r="T9923" s="58">
        <v>10.112264901867094</v>
      </c>
      <c r="U9923" s="58">
        <v>5.5236805603945252</v>
      </c>
      <c r="V9923" s="58">
        <v>11.796394000899399</v>
      </c>
      <c r="W9923" s="58">
        <v>0.81684277748106182</v>
      </c>
      <c r="X9923" s="58">
        <v>0.72376898035790005</v>
      </c>
      <c r="Y9923" s="58">
        <v>0.85692073850060513</v>
      </c>
      <c r="Z9923" s="58">
        <v>0.91676245486960184</v>
      </c>
    </row>
    <row r="9924" spans="19:26" x14ac:dyDescent="0.2">
      <c r="S9924" s="58">
        <v>7.306890972831102</v>
      </c>
      <c r="T9924" s="58">
        <v>24.611723505198537</v>
      </c>
      <c r="U9924" s="58">
        <v>7.5046050492417065</v>
      </c>
      <c r="V9924" s="58">
        <v>25.185926682208194</v>
      </c>
      <c r="W9924" s="58">
        <v>0.77345387028453572</v>
      </c>
      <c r="X9924" s="58">
        <v>0.76497858994539192</v>
      </c>
      <c r="Y9924" s="58">
        <v>0.89039073559186543</v>
      </c>
      <c r="Z9924" s="58">
        <v>0.8954698685054332</v>
      </c>
    </row>
    <row r="9925" spans="19:26" x14ac:dyDescent="0.2">
      <c r="S9925" s="58">
        <v>5.0904485678507081</v>
      </c>
      <c r="T9925" s="58">
        <v>10.259841494244473</v>
      </c>
      <c r="U9925" s="58">
        <v>5.1255106293642072</v>
      </c>
      <c r="V9925" s="58">
        <v>9.9956465272542623</v>
      </c>
      <c r="W9925" s="58">
        <v>0.73747613918679422</v>
      </c>
      <c r="X9925" s="58">
        <v>0.77602034748220727</v>
      </c>
      <c r="Y9925" s="58">
        <v>0.82191891999378186</v>
      </c>
      <c r="Z9925" s="58">
        <v>0.9265361327098014</v>
      </c>
    </row>
    <row r="9926" spans="19:26" x14ac:dyDescent="0.2">
      <c r="S9926" s="58">
        <v>3.5666115772875315</v>
      </c>
      <c r="T9926" s="58">
        <v>5.7374711980749682</v>
      </c>
      <c r="U9926" s="58">
        <v>3.3268542118923077</v>
      </c>
      <c r="V9926" s="58">
        <v>6.0650043840950705</v>
      </c>
      <c r="W9926" s="58">
        <v>0.82321651785599081</v>
      </c>
      <c r="X9926" s="58">
        <v>0.65969157950048296</v>
      </c>
      <c r="Y9926" s="58">
        <v>0.79258231928611589</v>
      </c>
      <c r="Z9926" s="58">
        <v>0.92704907340391529</v>
      </c>
    </row>
    <row r="9927" spans="19:26" x14ac:dyDescent="0.2">
      <c r="S9927" s="58">
        <v>4.1254457920188354</v>
      </c>
      <c r="T9927" s="58">
        <v>6.9180632139723741</v>
      </c>
      <c r="U9927" s="58">
        <v>4.1972199784729902</v>
      </c>
      <c r="V9927" s="58">
        <v>6.13519059520572</v>
      </c>
      <c r="W9927" s="58">
        <v>0.7919073412356562</v>
      </c>
      <c r="X9927" s="58">
        <v>0.74500268592002716</v>
      </c>
      <c r="Y9927" s="58">
        <v>0.86397699979670539</v>
      </c>
      <c r="Z9927" s="58">
        <v>0.94821348888420098</v>
      </c>
    </row>
    <row r="9928" spans="19:26" x14ac:dyDescent="0.2">
      <c r="S9928" s="58">
        <v>5.4955893806156526</v>
      </c>
      <c r="T9928" s="58">
        <v>11.741354560083218</v>
      </c>
      <c r="U9928" s="58">
        <v>5.0841389365887073</v>
      </c>
      <c r="V9928" s="58">
        <v>10.252764066534032</v>
      </c>
      <c r="W9928" s="58">
        <v>0.76133006317989926</v>
      </c>
      <c r="X9928" s="58">
        <v>0.59476423031743642</v>
      </c>
      <c r="Y9928" s="58">
        <v>0.86536805641233405</v>
      </c>
      <c r="Z9928" s="58">
        <v>0.90792292150389398</v>
      </c>
    </row>
    <row r="9929" spans="19:26" x14ac:dyDescent="0.2">
      <c r="S9929" s="58">
        <v>3.8404336543381126</v>
      </c>
      <c r="T9929" s="58">
        <v>6.3555281687341454</v>
      </c>
      <c r="U9929" s="58">
        <v>4.0199586776694947</v>
      </c>
      <c r="V9929" s="58">
        <v>6.1164805679054934</v>
      </c>
      <c r="W9929" s="58">
        <v>0.84430749085963452</v>
      </c>
      <c r="X9929" s="58">
        <v>0.6941928578811829</v>
      </c>
      <c r="Y9929" s="58">
        <v>0.8470901392048108</v>
      </c>
      <c r="Z9929" s="58">
        <v>0.93398795779029509</v>
      </c>
    </row>
    <row r="9930" spans="19:26" x14ac:dyDescent="0.2">
      <c r="S9930" s="58">
        <v>2.9323078518254002</v>
      </c>
      <c r="T9930" s="58">
        <v>4.1108135913834705</v>
      </c>
      <c r="U9930" s="58">
        <v>3.0193484673170894</v>
      </c>
      <c r="V9930" s="58">
        <v>3.794011115289984</v>
      </c>
      <c r="W9930" s="58">
        <v>0.74337544564968194</v>
      </c>
      <c r="X9930" s="58">
        <v>0.61556578114056693</v>
      </c>
      <c r="Y9930" s="58">
        <v>0.76684925045327268</v>
      </c>
      <c r="Z9930" s="58">
        <v>0.95285431547655353</v>
      </c>
    </row>
    <row r="9931" spans="19:26" x14ac:dyDescent="0.2">
      <c r="S9931" s="58">
        <v>5.7319980922267844</v>
      </c>
      <c r="T9931" s="58">
        <v>12.831720744230651</v>
      </c>
      <c r="U9931" s="58">
        <v>5.6902747096164017</v>
      </c>
      <c r="V9931" s="58">
        <v>11.249208158025223</v>
      </c>
      <c r="W9931" s="58">
        <v>0.75505836918293501</v>
      </c>
      <c r="X9931" s="58">
        <v>0.68313348630762016</v>
      </c>
      <c r="Y9931" s="58">
        <v>0.86305186573691173</v>
      </c>
      <c r="Z9931" s="58">
        <v>0.9119167692748239</v>
      </c>
    </row>
    <row r="9932" spans="19:26" x14ac:dyDescent="0.2">
      <c r="S9932" s="58">
        <v>4.6073222116299046</v>
      </c>
      <c r="T9932" s="58">
        <v>8.7724031826593798</v>
      </c>
      <c r="U9932" s="58">
        <v>5.1714725800825612</v>
      </c>
      <c r="V9932" s="58">
        <v>10.44110318157766</v>
      </c>
      <c r="W9932" s="58">
        <v>0.83927201296952347</v>
      </c>
      <c r="X9932" s="58">
        <v>0.70656061044295193</v>
      </c>
      <c r="Y9932" s="58">
        <v>0.86728677351764272</v>
      </c>
      <c r="Z9932" s="58">
        <v>0.92113474797911843</v>
      </c>
    </row>
    <row r="9933" spans="19:26" x14ac:dyDescent="0.2">
      <c r="S9933" s="58">
        <v>6.2002889255994846</v>
      </c>
      <c r="T9933" s="58">
        <v>16.2819439267851</v>
      </c>
      <c r="U9933" s="58">
        <v>6.5762239675089686</v>
      </c>
      <c r="V9933" s="58">
        <v>19.514227052642994</v>
      </c>
      <c r="W9933" s="58">
        <v>0.7918343784955969</v>
      </c>
      <c r="X9933" s="58">
        <v>0.65690056432723587</v>
      </c>
      <c r="Y9933" s="58">
        <v>0.87393871493450259</v>
      </c>
      <c r="Z9933" s="58">
        <v>0.89886985774581385</v>
      </c>
    </row>
    <row r="9934" spans="19:26" x14ac:dyDescent="0.2">
      <c r="S9934" s="58">
        <v>7.1100757743786973</v>
      </c>
      <c r="T9934" s="58">
        <v>20.560429245533761</v>
      </c>
      <c r="U9934" s="58">
        <v>7.132646698964237</v>
      </c>
      <c r="V9934" s="58">
        <v>18.173904264920655</v>
      </c>
      <c r="W9934" s="58">
        <v>0.72458761497980306</v>
      </c>
      <c r="X9934" s="58">
        <v>0.67853701457490234</v>
      </c>
      <c r="Y9934" s="58">
        <v>0.87147928822589404</v>
      </c>
      <c r="Z9934" s="58">
        <v>0.8993110961115317</v>
      </c>
    </row>
    <row r="9935" spans="19:26" x14ac:dyDescent="0.2">
      <c r="S9935" s="58">
        <v>3.6478629497069694</v>
      </c>
      <c r="T9935" s="58">
        <v>5.8750430526283184</v>
      </c>
      <c r="U9935" s="58">
        <v>4.0914660377953336</v>
      </c>
      <c r="V9935" s="58">
        <v>5.7769820433254342</v>
      </c>
      <c r="W9935" s="58">
        <v>0.83236869313281336</v>
      </c>
      <c r="X9935" s="58">
        <v>0.54398190548769554</v>
      </c>
      <c r="Y9935" s="58">
        <v>0.82150963237308916</v>
      </c>
      <c r="Z9935" s="58">
        <v>0.91753398565817035</v>
      </c>
    </row>
    <row r="9936" spans="19:26" x14ac:dyDescent="0.2">
      <c r="S9936" s="58">
        <v>6.480266639392136</v>
      </c>
      <c r="T9936" s="58">
        <v>17.048024667304144</v>
      </c>
      <c r="U9936" s="58">
        <v>6.4184594177202881</v>
      </c>
      <c r="V9936" s="58">
        <v>20.01581813637641</v>
      </c>
      <c r="W9936" s="58">
        <v>0.71310534898416034</v>
      </c>
      <c r="X9936" s="58">
        <v>0.58882977589959051</v>
      </c>
      <c r="Y9936" s="58">
        <v>0.83063030032147955</v>
      </c>
      <c r="Z9936" s="58">
        <v>0.89677648193453297</v>
      </c>
    </row>
    <row r="9937" spans="19:26" x14ac:dyDescent="0.2">
      <c r="S9937" s="58">
        <v>6.1186565827320258</v>
      </c>
      <c r="T9937" s="58">
        <v>15.166572424755744</v>
      </c>
      <c r="U9937" s="58">
        <v>5.9157417332412727</v>
      </c>
      <c r="V9937" s="58">
        <v>14.211263523111562</v>
      </c>
      <c r="W9937" s="58">
        <v>0.74343311045739879</v>
      </c>
      <c r="X9937" s="58">
        <v>0.67275344215171218</v>
      </c>
      <c r="Y9937" s="58">
        <v>0.84618362712105033</v>
      </c>
      <c r="Z9937" s="58">
        <v>0.90401887005636605</v>
      </c>
    </row>
    <row r="9938" spans="19:26" x14ac:dyDescent="0.2">
      <c r="S9938" s="58">
        <v>7.3828989473244144</v>
      </c>
      <c r="T9938" s="58">
        <v>29.58971861866965</v>
      </c>
      <c r="U9938" s="58">
        <v>6.9843213938267246</v>
      </c>
      <c r="V9938" s="58">
        <v>28.725636874943397</v>
      </c>
      <c r="W9938" s="58">
        <v>0.75396007294896561</v>
      </c>
      <c r="X9938" s="58">
        <v>0.5250989775119882</v>
      </c>
      <c r="Y9938" s="58">
        <v>0.83174530302699279</v>
      </c>
      <c r="Z9938" s="58">
        <v>0.88109885029041723</v>
      </c>
    </row>
    <row r="9939" spans="19:26" x14ac:dyDescent="0.2">
      <c r="S9939" s="58">
        <v>3.8843947766279938</v>
      </c>
      <c r="T9939" s="58">
        <v>6.6570574897945587</v>
      </c>
      <c r="U9939" s="58">
        <v>4.1012546758013082</v>
      </c>
      <c r="V9939" s="58">
        <v>7.1399246853512945</v>
      </c>
      <c r="W9939" s="58">
        <v>0.8789695605801694</v>
      </c>
      <c r="X9939" s="58">
        <v>0.65091109121960711</v>
      </c>
      <c r="Y9939" s="58">
        <v>0.83397964264254765</v>
      </c>
      <c r="Z9939" s="58">
        <v>0.91937514949022092</v>
      </c>
    </row>
    <row r="9940" spans="19:26" x14ac:dyDescent="0.2">
      <c r="S9940" s="58">
        <v>5.9143408913026763</v>
      </c>
      <c r="T9940" s="58">
        <v>15.927953884123951</v>
      </c>
      <c r="U9940" s="58">
        <v>6.6927657819074566</v>
      </c>
      <c r="V9940" s="58">
        <v>17.177440054742188</v>
      </c>
      <c r="W9940" s="58">
        <v>0.76611531848427661</v>
      </c>
      <c r="X9940" s="58">
        <v>0.72928053199239828</v>
      </c>
      <c r="Y9940" s="58">
        <v>0.80330116773103644</v>
      </c>
      <c r="Z9940" s="58">
        <v>0.89820964615984045</v>
      </c>
    </row>
    <row r="9941" spans="19:26" x14ac:dyDescent="0.2">
      <c r="S9941" s="58">
        <v>3.4680525343806545</v>
      </c>
      <c r="T9941" s="58">
        <v>5.4024406085262164</v>
      </c>
      <c r="U9941" s="58">
        <v>4.1449608789493446</v>
      </c>
      <c r="V9941" s="58">
        <v>5.9268788014132801</v>
      </c>
      <c r="W9941" s="58">
        <v>0.83996437529822254</v>
      </c>
      <c r="X9941" s="58">
        <v>0.54895056883383708</v>
      </c>
      <c r="Y9941" s="58">
        <v>0.82295229795613867</v>
      </c>
      <c r="Z9941" s="58">
        <v>0.92165667913320082</v>
      </c>
    </row>
    <row r="9942" spans="19:26" x14ac:dyDescent="0.2">
      <c r="S9942" s="58">
        <v>6.7119366394695712</v>
      </c>
      <c r="T9942" s="58">
        <v>24.982437644787243</v>
      </c>
      <c r="U9942" s="58">
        <v>6.8875334099522716</v>
      </c>
      <c r="V9942" s="58">
        <v>22.334028470074323</v>
      </c>
      <c r="W9942" s="58">
        <v>0.81174363908416347</v>
      </c>
      <c r="X9942" s="58">
        <v>0.77219158309675795</v>
      </c>
      <c r="Y9942" s="58">
        <v>0.82629122173373826</v>
      </c>
      <c r="Z9942" s="58">
        <v>0.88815225311683832</v>
      </c>
    </row>
    <row r="9943" spans="19:26" x14ac:dyDescent="0.2">
      <c r="S9943" s="58">
        <v>4.3750684713878112</v>
      </c>
      <c r="T9943" s="58">
        <v>8.2782261141842142</v>
      </c>
      <c r="U9943" s="58">
        <v>4.2895215502903996</v>
      </c>
      <c r="V9943" s="58">
        <v>8.6925089880097275</v>
      </c>
      <c r="W9943" s="58">
        <v>0.82792419489166069</v>
      </c>
      <c r="X9943" s="58">
        <v>0.73208073260661921</v>
      </c>
      <c r="Y9943" s="58">
        <v>0.81340653604298285</v>
      </c>
      <c r="Z9943" s="58">
        <v>0.91816384203785029</v>
      </c>
    </row>
    <row r="9944" spans="19:26" x14ac:dyDescent="0.2">
      <c r="S9944" s="58">
        <v>7.9425277129199348</v>
      </c>
      <c r="T9944" s="58">
        <v>44.666821195677905</v>
      </c>
      <c r="U9944" s="58">
        <v>7.8475743953030968</v>
      </c>
      <c r="V9944" s="58">
        <v>39.013199686860354</v>
      </c>
      <c r="W9944" s="58">
        <v>0.78844854741926484</v>
      </c>
      <c r="X9944" s="58">
        <v>0.63207003484202928</v>
      </c>
      <c r="Y9944" s="58">
        <v>0.85108023865451643</v>
      </c>
      <c r="Z9944" s="58">
        <v>0.8788388292671222</v>
      </c>
    </row>
    <row r="9945" spans="19:26" x14ac:dyDescent="0.2">
      <c r="S9945" s="58">
        <v>5.1823422751974553</v>
      </c>
      <c r="T9945" s="58">
        <v>11.542019645605768</v>
      </c>
      <c r="U9945" s="58">
        <v>5.3541044863430711</v>
      </c>
      <c r="V9945" s="58">
        <v>11.561003601436934</v>
      </c>
      <c r="W9945" s="58">
        <v>0.76212771167748139</v>
      </c>
      <c r="X9945" s="58">
        <v>0.73943479618398122</v>
      </c>
      <c r="Y9945" s="58">
        <v>0.79242092875556691</v>
      </c>
      <c r="Z9945" s="58">
        <v>0.90862902680204893</v>
      </c>
    </row>
    <row r="9946" spans="19:26" x14ac:dyDescent="0.2">
      <c r="S9946" s="58">
        <v>3.4235946246393509</v>
      </c>
      <c r="T9946" s="58">
        <v>5.2137748409966509</v>
      </c>
      <c r="U9946" s="58">
        <v>2.9232135197831641</v>
      </c>
      <c r="V9946" s="58">
        <v>4.2546238139499426</v>
      </c>
      <c r="W9946" s="58">
        <v>0.84700290847919146</v>
      </c>
      <c r="X9946" s="58">
        <v>0.64170061391609023</v>
      </c>
      <c r="Y9946" s="58">
        <v>0.8546021528523795</v>
      </c>
      <c r="Z9946" s="58">
        <v>0.94217076419763346</v>
      </c>
    </row>
    <row r="9947" spans="19:26" x14ac:dyDescent="0.2">
      <c r="S9947" s="58">
        <v>5.4119599269930685</v>
      </c>
      <c r="T9947" s="58">
        <v>10.78258030342367</v>
      </c>
      <c r="U9947" s="58">
        <v>5.7193943695294838</v>
      </c>
      <c r="V9947" s="58">
        <v>10.338491175333759</v>
      </c>
      <c r="W9947" s="58">
        <v>0.7195939883680802</v>
      </c>
      <c r="X9947" s="58">
        <v>0.75660974813177817</v>
      </c>
      <c r="Y9947" s="58">
        <v>0.86102118808677397</v>
      </c>
      <c r="Z9947" s="58">
        <v>0.93382263598940018</v>
      </c>
    </row>
    <row r="9948" spans="19:26" x14ac:dyDescent="0.2">
      <c r="S9948" s="58">
        <v>5.3683430138532406</v>
      </c>
      <c r="T9948" s="58">
        <v>10.058231629229157</v>
      </c>
      <c r="U9948" s="58">
        <v>5.5725743397986118</v>
      </c>
      <c r="V9948" s="58">
        <v>9.5532804510991056</v>
      </c>
      <c r="W9948" s="58">
        <v>0.69347918686346177</v>
      </c>
      <c r="X9948" s="58">
        <v>0.79281222866965784</v>
      </c>
      <c r="Y9948" s="58">
        <v>0.8745602564932945</v>
      </c>
      <c r="Z9948" s="58">
        <v>0.9537781126291347</v>
      </c>
    </row>
    <row r="9949" spans="19:26" x14ac:dyDescent="0.2">
      <c r="S9949" s="58">
        <v>5.9573190476215032</v>
      </c>
      <c r="T9949" s="58">
        <v>17.893136316304656</v>
      </c>
      <c r="U9949" s="58">
        <v>5.5302405642468315</v>
      </c>
      <c r="V9949" s="58">
        <v>17.633530900374279</v>
      </c>
      <c r="W9949" s="58">
        <v>0.82047271749982709</v>
      </c>
      <c r="X9949" s="58">
        <v>0.73883223816966159</v>
      </c>
      <c r="Y9949" s="58">
        <v>0.80572363486785736</v>
      </c>
      <c r="Z9949" s="58">
        <v>0.89185004351638208</v>
      </c>
    </row>
    <row r="9950" spans="19:26" x14ac:dyDescent="0.2">
      <c r="S9950" s="58">
        <v>5.9778647333350667</v>
      </c>
      <c r="T9950" s="58">
        <v>12.661818946431689</v>
      </c>
      <c r="U9950" s="58">
        <v>6.9672001862869157</v>
      </c>
      <c r="V9950" s="58">
        <v>18.613080225108018</v>
      </c>
      <c r="W9950" s="58">
        <v>0.69582915548424007</v>
      </c>
      <c r="X9950" s="58">
        <v>0.71297823729111653</v>
      </c>
      <c r="Y9950" s="58">
        <v>0.86601728478718598</v>
      </c>
      <c r="Z9950" s="58">
        <v>0.92615523808474354</v>
      </c>
    </row>
    <row r="9951" spans="19:26" x14ac:dyDescent="0.2">
      <c r="S9951" s="58">
        <v>4.5440954772858762</v>
      </c>
      <c r="T9951" s="58">
        <v>8.3726431724652883</v>
      </c>
      <c r="U9951" s="58">
        <v>4.8937740351706767</v>
      </c>
      <c r="V9951" s="58">
        <v>8.9181770374092313</v>
      </c>
      <c r="W9951" s="58">
        <v>0.7634578793873793</v>
      </c>
      <c r="X9951" s="58">
        <v>0.65678846748048914</v>
      </c>
      <c r="Y9951" s="58">
        <v>0.82449539666320681</v>
      </c>
      <c r="Z9951" s="58">
        <v>0.92230900181312625</v>
      </c>
    </row>
    <row r="9952" spans="19:26" x14ac:dyDescent="0.2">
      <c r="S9952" s="58">
        <v>4.3741850316915079</v>
      </c>
      <c r="T9952" s="58">
        <v>7.8600365177746818</v>
      </c>
      <c r="U9952" s="58">
        <v>4.069402215520725</v>
      </c>
      <c r="V9952" s="58">
        <v>5.8098029714482289</v>
      </c>
      <c r="W9952" s="58">
        <v>0.73843443142804333</v>
      </c>
      <c r="X9952" s="58">
        <v>0.64470038202611502</v>
      </c>
      <c r="Y9952" s="58">
        <v>0.79476904967189643</v>
      </c>
      <c r="Z9952" s="58">
        <v>0.92256733666501933</v>
      </c>
    </row>
    <row r="9953" spans="19:26" x14ac:dyDescent="0.2">
      <c r="S9953" s="58">
        <v>3.7197201269806599</v>
      </c>
      <c r="T9953" s="58">
        <v>5.9603026347128534</v>
      </c>
      <c r="U9953" s="58">
        <v>4.0530070512992271</v>
      </c>
      <c r="V9953" s="58">
        <v>6.2481907564252674</v>
      </c>
      <c r="W9953" s="58">
        <v>0.83666833652333505</v>
      </c>
      <c r="X9953" s="58">
        <v>0.7060361166576562</v>
      </c>
      <c r="Y9953" s="58">
        <v>0.85518035790912905</v>
      </c>
      <c r="Z9953" s="58">
        <v>0.94310856081123329</v>
      </c>
    </row>
    <row r="9954" spans="19:26" x14ac:dyDescent="0.2">
      <c r="S9954" s="58">
        <v>4.8043076727568135</v>
      </c>
      <c r="T9954" s="58">
        <v>9.011394462737174</v>
      </c>
      <c r="U9954" s="58">
        <v>4.9712269491986305</v>
      </c>
      <c r="V9954" s="58">
        <v>9.7687806380691029</v>
      </c>
      <c r="W9954" s="58">
        <v>0.734371536777222</v>
      </c>
      <c r="X9954" s="58">
        <v>0.81505137866962174</v>
      </c>
      <c r="Y9954" s="58">
        <v>0.82946125559516082</v>
      </c>
      <c r="Z9954" s="58">
        <v>0.94115697931074571</v>
      </c>
    </row>
    <row r="9955" spans="19:26" x14ac:dyDescent="0.2">
      <c r="S9955" s="58">
        <v>3.9126761139932626</v>
      </c>
      <c r="T9955" s="58">
        <v>6.1162957358245276</v>
      </c>
      <c r="U9955" s="58">
        <v>3.3375224323597741</v>
      </c>
      <c r="V9955" s="58">
        <v>4.5957173306154484</v>
      </c>
      <c r="W9955" s="58">
        <v>0.72433281908753355</v>
      </c>
      <c r="X9955" s="58">
        <v>0.63359679679519687</v>
      </c>
      <c r="Y9955" s="58">
        <v>0.8480005202381331</v>
      </c>
      <c r="Z9955" s="58">
        <v>0.95535914359778207</v>
      </c>
    </row>
    <row r="9956" spans="19:26" x14ac:dyDescent="0.2">
      <c r="S9956" s="58">
        <v>5.6867120339939046</v>
      </c>
      <c r="T9956" s="58">
        <v>13.709872372724151</v>
      </c>
      <c r="U9956" s="58">
        <v>6.0066002688457756</v>
      </c>
      <c r="V9956" s="58">
        <v>18.896452320398897</v>
      </c>
      <c r="W9956" s="58">
        <v>0.79496590017951185</v>
      </c>
      <c r="X9956" s="58">
        <v>0.63678533821426087</v>
      </c>
      <c r="Y9956" s="58">
        <v>0.84846989557639896</v>
      </c>
      <c r="Z9956" s="58">
        <v>0.90010453253887601</v>
      </c>
    </row>
    <row r="9957" spans="19:26" x14ac:dyDescent="0.2">
      <c r="S9957" s="58">
        <v>4.4080419495357948</v>
      </c>
      <c r="T9957" s="58">
        <v>8.2714833580479645</v>
      </c>
      <c r="U9957" s="58">
        <v>4.1302363164087215</v>
      </c>
      <c r="V9957" s="58">
        <v>7.7216757814765939</v>
      </c>
      <c r="W9957" s="58">
        <v>0.79246739817625378</v>
      </c>
      <c r="X9957" s="58">
        <v>0.68009339442003136</v>
      </c>
      <c r="Y9957" s="58">
        <v>0.80342679024620456</v>
      </c>
      <c r="Z9957" s="58">
        <v>0.91662737630132729</v>
      </c>
    </row>
    <row r="9958" spans="19:26" x14ac:dyDescent="0.2">
      <c r="S9958" s="58">
        <v>4.1427879959397194</v>
      </c>
      <c r="T9958" s="58">
        <v>6.9031922333736784</v>
      </c>
      <c r="U9958" s="58">
        <v>4.1642795660736738</v>
      </c>
      <c r="V9958" s="58">
        <v>7.0981463380342813</v>
      </c>
      <c r="W9958" s="58">
        <v>0.69499578913027238</v>
      </c>
      <c r="X9958" s="58">
        <v>0.54826342835227981</v>
      </c>
      <c r="Y9958" s="58">
        <v>0.78731338251155958</v>
      </c>
      <c r="Z9958" s="58">
        <v>0.92533568738154781</v>
      </c>
    </row>
    <row r="9959" spans="19:26" x14ac:dyDescent="0.2">
      <c r="S9959" s="58">
        <v>6.2408591184080899</v>
      </c>
      <c r="T9959" s="58">
        <v>16.824330259920711</v>
      </c>
      <c r="U9959" s="58">
        <v>6.8898633950543768</v>
      </c>
      <c r="V9959" s="58">
        <v>14.921896033702653</v>
      </c>
      <c r="W9959" s="58">
        <v>0.74359008139560578</v>
      </c>
      <c r="X9959" s="58">
        <v>0.76743214053672593</v>
      </c>
      <c r="Y9959" s="58">
        <v>0.82335399575385104</v>
      </c>
      <c r="Z9959" s="58">
        <v>0.90316180409430724</v>
      </c>
    </row>
    <row r="9960" spans="19:26" x14ac:dyDescent="0.2">
      <c r="S9960" s="58">
        <v>6.2734074374977631</v>
      </c>
      <c r="T9960" s="58">
        <v>17.952811623159718</v>
      </c>
      <c r="U9960" s="58">
        <v>7.0637889526034163</v>
      </c>
      <c r="V9960" s="58">
        <v>22.514573881062667</v>
      </c>
      <c r="W9960" s="58">
        <v>0.75960707550066298</v>
      </c>
      <c r="X9960" s="58">
        <v>0.60637920325985384</v>
      </c>
      <c r="Y9960" s="58">
        <v>0.81778466852623499</v>
      </c>
      <c r="Z9960" s="58">
        <v>0.89128535107251117</v>
      </c>
    </row>
    <row r="9961" spans="19:26" x14ac:dyDescent="0.2">
      <c r="S9961" s="58">
        <v>5.1856688934169037</v>
      </c>
      <c r="T9961" s="58">
        <v>12.117980143519375</v>
      </c>
      <c r="U9961" s="58">
        <v>5.7833681591063915</v>
      </c>
      <c r="V9961" s="58">
        <v>11.306927199530623</v>
      </c>
      <c r="W9961" s="58">
        <v>0.79293876485496506</v>
      </c>
      <c r="X9961" s="58">
        <v>0.70267311416400124</v>
      </c>
      <c r="Y9961" s="58">
        <v>0.78829232839361008</v>
      </c>
      <c r="Z9961" s="58">
        <v>0.90079652844640168</v>
      </c>
    </row>
    <row r="9962" spans="19:26" x14ac:dyDescent="0.2">
      <c r="S9962" s="58">
        <v>3.8299213928386759</v>
      </c>
      <c r="T9962" s="58">
        <v>6.1686812681704017</v>
      </c>
      <c r="U9962" s="58">
        <v>4.3272930763246213</v>
      </c>
      <c r="V9962" s="58">
        <v>6.5503860699244427</v>
      </c>
      <c r="W9962" s="58">
        <v>0.72570153070218701</v>
      </c>
      <c r="X9962" s="58">
        <v>0.54321473149989541</v>
      </c>
      <c r="Y9962" s="58">
        <v>0.7887793606670408</v>
      </c>
      <c r="Z9962" s="58">
        <v>0.92482118299731353</v>
      </c>
    </row>
    <row r="9963" spans="19:26" x14ac:dyDescent="0.2">
      <c r="S9963" s="58">
        <v>3.9940794947513676</v>
      </c>
      <c r="T9963" s="58">
        <v>6.4011514533939291</v>
      </c>
      <c r="U9963" s="58">
        <v>4.1483933199681333</v>
      </c>
      <c r="V9963" s="58">
        <v>6.2680669704116463</v>
      </c>
      <c r="W9963" s="58">
        <v>0.7283819911216618</v>
      </c>
      <c r="X9963" s="58">
        <v>0.6412231050697812</v>
      </c>
      <c r="Y9963" s="58">
        <v>0.83514935498283205</v>
      </c>
      <c r="Z9963" s="58">
        <v>0.94796320671825618</v>
      </c>
    </row>
    <row r="9964" spans="19:26" x14ac:dyDescent="0.2">
      <c r="S9964" s="58">
        <v>4.8042594040000717</v>
      </c>
      <c r="T9964" s="58">
        <v>9.6432113185599864</v>
      </c>
      <c r="U9964" s="58">
        <v>5.6418077840021983</v>
      </c>
      <c r="V9964" s="58">
        <v>12.457930557949114</v>
      </c>
      <c r="W9964" s="58">
        <v>0.80040270758085363</v>
      </c>
      <c r="X9964" s="58">
        <v>0.68931096832962013</v>
      </c>
      <c r="Y9964" s="58">
        <v>0.82912590421832932</v>
      </c>
      <c r="Z9964" s="58">
        <v>0.91382264191204532</v>
      </c>
    </row>
    <row r="9965" spans="19:26" x14ac:dyDescent="0.2">
      <c r="S9965" s="58">
        <v>4.6785967353031257</v>
      </c>
      <c r="T9965" s="58">
        <v>9.820866146725626</v>
      </c>
      <c r="U9965" s="58">
        <v>4.6539163711018618</v>
      </c>
      <c r="V9965" s="58">
        <v>10.046222715639026</v>
      </c>
      <c r="W9965" s="58">
        <v>0.82739585951973027</v>
      </c>
      <c r="X9965" s="58">
        <v>0.78625502904306643</v>
      </c>
      <c r="Y9965" s="58">
        <v>0.79020214056883631</v>
      </c>
      <c r="Z9965" s="58">
        <v>0.91020190506416654</v>
      </c>
    </row>
    <row r="9966" spans="19:26" x14ac:dyDescent="0.2">
      <c r="S9966" s="58">
        <v>4.0796776430960904</v>
      </c>
      <c r="T9966" s="58">
        <v>6.6131114160803426</v>
      </c>
      <c r="U9966" s="58">
        <v>4.5027971634573358</v>
      </c>
      <c r="V9966" s="58">
        <v>6.7252349673234919</v>
      </c>
      <c r="W9966" s="58">
        <v>0.70250234196437777</v>
      </c>
      <c r="X9966" s="58">
        <v>0.5064288375236311</v>
      </c>
      <c r="Y9966" s="58">
        <v>0.81326954334782287</v>
      </c>
      <c r="Z9966" s="58">
        <v>0.92610971242845896</v>
      </c>
    </row>
    <row r="9967" spans="19:26" x14ac:dyDescent="0.2">
      <c r="S9967" s="58">
        <v>7.6406263745937872</v>
      </c>
      <c r="T9967" s="58">
        <v>23.039983707641724</v>
      </c>
      <c r="U9967" s="58">
        <v>7.9082298931484516</v>
      </c>
      <c r="V9967" s="58">
        <v>22.770218523567575</v>
      </c>
      <c r="W9967" s="58">
        <v>0.70654440635716265</v>
      </c>
      <c r="X9967" s="58">
        <v>0.59568873957230095</v>
      </c>
      <c r="Y9967" s="58">
        <v>0.88660043461460825</v>
      </c>
      <c r="Z9967" s="58">
        <v>0.89473915193075004</v>
      </c>
    </row>
    <row r="9968" spans="19:26" x14ac:dyDescent="0.2">
      <c r="S9968" s="58">
        <v>5.3059545670581461</v>
      </c>
      <c r="T9968" s="58">
        <v>11.723833631606581</v>
      </c>
      <c r="U9968" s="58">
        <v>4.9210928485143013</v>
      </c>
      <c r="V9968" s="58">
        <v>10.855094275754979</v>
      </c>
      <c r="W9968" s="58">
        <v>0.78276287960617108</v>
      </c>
      <c r="X9968" s="58">
        <v>0.6348444461985937</v>
      </c>
      <c r="Y9968" s="58">
        <v>0.83226016000032255</v>
      </c>
      <c r="Z9968" s="58">
        <v>0.90444543002530831</v>
      </c>
    </row>
    <row r="9969" spans="19:26" x14ac:dyDescent="0.2">
      <c r="S9969" s="58">
        <v>3.1735653104934127</v>
      </c>
      <c r="T9969" s="58">
        <v>4.682848976298315</v>
      </c>
      <c r="U9969" s="58">
        <v>3.1609754492085136</v>
      </c>
      <c r="V9969" s="58">
        <v>4.5190695821602462</v>
      </c>
      <c r="W9969" s="58">
        <v>0.79239447156929865</v>
      </c>
      <c r="X9969" s="58">
        <v>0.58955343598814747</v>
      </c>
      <c r="Y9969" s="58">
        <v>0.78658860007773157</v>
      </c>
      <c r="Z9969" s="58">
        <v>0.93444622808454558</v>
      </c>
    </row>
    <row r="9970" spans="19:26" x14ac:dyDescent="0.2">
      <c r="S9970" s="58">
        <v>4.2730895836311253</v>
      </c>
      <c r="T9970" s="58">
        <v>7.3348415379777103</v>
      </c>
      <c r="U9970" s="58">
        <v>4.3639366909126176</v>
      </c>
      <c r="V9970" s="58">
        <v>9.6959999934479555</v>
      </c>
      <c r="W9970" s="58">
        <v>0.73200975369351573</v>
      </c>
      <c r="X9970" s="58">
        <v>0.63480096887233262</v>
      </c>
      <c r="Y9970" s="58">
        <v>0.81499971546915062</v>
      </c>
      <c r="Z9970" s="58">
        <v>0.93138676986181346</v>
      </c>
    </row>
    <row r="9971" spans="19:26" x14ac:dyDescent="0.2">
      <c r="S9971" s="58">
        <v>4.4649022849172439</v>
      </c>
      <c r="T9971" s="58">
        <v>8.4076892360631277</v>
      </c>
      <c r="U9971" s="58">
        <v>4.5659690938154984</v>
      </c>
      <c r="V9971" s="58">
        <v>8.9243853405243367</v>
      </c>
      <c r="W9971" s="58">
        <v>0.75980846020064985</v>
      </c>
      <c r="X9971" s="58">
        <v>0.60457058009063391</v>
      </c>
      <c r="Y9971" s="58">
        <v>0.78763419019810921</v>
      </c>
      <c r="Z9971" s="58">
        <v>0.91078954175462257</v>
      </c>
    </row>
    <row r="9972" spans="19:26" x14ac:dyDescent="0.2">
      <c r="S9972" s="58">
        <v>6.7537343293273802</v>
      </c>
      <c r="T9972" s="58">
        <v>23.178687430822407</v>
      </c>
      <c r="U9972" s="58">
        <v>5.6316902455305202</v>
      </c>
      <c r="V9972" s="58">
        <v>18.894868509608227</v>
      </c>
      <c r="W9972" s="58">
        <v>0.80121360716027823</v>
      </c>
      <c r="X9972" s="58">
        <v>0.74692765708057129</v>
      </c>
      <c r="Y9972" s="58">
        <v>0.84661770373428447</v>
      </c>
      <c r="Z9972" s="58">
        <v>0.89092105439830416</v>
      </c>
    </row>
    <row r="9973" spans="19:26" x14ac:dyDescent="0.2">
      <c r="S9973" s="58">
        <v>4.8883815228155489</v>
      </c>
      <c r="T9973" s="58">
        <v>9.0819376466984547</v>
      </c>
      <c r="U9973" s="58">
        <v>5.2392647445442195</v>
      </c>
      <c r="V9973" s="58">
        <v>8.5341964547629381</v>
      </c>
      <c r="W9973" s="58">
        <v>0.76500119913198172</v>
      </c>
      <c r="X9973" s="58">
        <v>0.68051360339657263</v>
      </c>
      <c r="Y9973" s="58">
        <v>0.88397479720193484</v>
      </c>
      <c r="Z9973" s="58">
        <v>0.93136974602379252</v>
      </c>
    </row>
    <row r="9974" spans="19:26" x14ac:dyDescent="0.2">
      <c r="S9974" s="58">
        <v>5.3663626316830229</v>
      </c>
      <c r="T9974" s="58">
        <v>12.257642538783738</v>
      </c>
      <c r="U9974" s="58">
        <v>6.0124827398685134</v>
      </c>
      <c r="V9974" s="58">
        <v>11.612861749353529</v>
      </c>
      <c r="W9974" s="58">
        <v>0.83580396723199268</v>
      </c>
      <c r="X9974" s="58">
        <v>0.57775486033160828</v>
      </c>
      <c r="Y9974" s="58">
        <v>0.86304963220172415</v>
      </c>
      <c r="Z9974" s="58">
        <v>0.89789926023153654</v>
      </c>
    </row>
    <row r="9975" spans="19:26" x14ac:dyDescent="0.2">
      <c r="S9975" s="58">
        <v>4.0344562005771536</v>
      </c>
      <c r="T9975" s="58">
        <v>7.0702721379932871</v>
      </c>
      <c r="U9975" s="58">
        <v>4.9211640714298452</v>
      </c>
      <c r="V9975" s="58">
        <v>8.6304280128266111</v>
      </c>
      <c r="W9975" s="58">
        <v>0.81294612179602987</v>
      </c>
      <c r="X9975" s="58">
        <v>0.65608303438301641</v>
      </c>
      <c r="Y9975" s="58">
        <v>0.80328974262039898</v>
      </c>
      <c r="Z9975" s="58">
        <v>0.91928106082207728</v>
      </c>
    </row>
    <row r="9976" spans="19:26" x14ac:dyDescent="0.2">
      <c r="S9976" s="58">
        <v>5.089995325253061</v>
      </c>
      <c r="T9976" s="58">
        <v>10.518466877652692</v>
      </c>
      <c r="U9976" s="58">
        <v>4.5954030887171076</v>
      </c>
      <c r="V9976" s="58">
        <v>7.3911388940802416</v>
      </c>
      <c r="W9976" s="58">
        <v>0.70485188695373924</v>
      </c>
      <c r="X9976" s="58">
        <v>0.70916152815140365</v>
      </c>
      <c r="Y9976" s="58">
        <v>0.77684338765546368</v>
      </c>
      <c r="Z9976" s="58">
        <v>0.9160873751461025</v>
      </c>
    </row>
    <row r="9977" spans="19:26" x14ac:dyDescent="0.2">
      <c r="S9977" s="58">
        <v>4.0189282082051729</v>
      </c>
      <c r="T9977" s="58">
        <v>6.7733869866455212</v>
      </c>
      <c r="U9977" s="58">
        <v>4.0744028184155274</v>
      </c>
      <c r="V9977" s="58">
        <v>6.667473165118623</v>
      </c>
      <c r="W9977" s="58">
        <v>0.79674285351890117</v>
      </c>
      <c r="X9977" s="58">
        <v>0.62769868694129383</v>
      </c>
      <c r="Y9977" s="58">
        <v>0.83442246266748965</v>
      </c>
      <c r="Z9977" s="58">
        <v>0.92742163216648599</v>
      </c>
    </row>
    <row r="9978" spans="19:26" x14ac:dyDescent="0.2">
      <c r="S9978" s="58">
        <v>7.7485939540145123</v>
      </c>
      <c r="T9978" s="58">
        <v>44.747430932455941</v>
      </c>
      <c r="U9978" s="58">
        <v>8.1469549140315589</v>
      </c>
      <c r="V9978" s="58">
        <v>64.230752169008923</v>
      </c>
      <c r="W9978" s="58">
        <v>0.79423460386109934</v>
      </c>
      <c r="X9978" s="58">
        <v>0.79584984552493254</v>
      </c>
      <c r="Y9978" s="58">
        <v>0.83342804012272476</v>
      </c>
      <c r="Z9978" s="58">
        <v>0.88101242206860098</v>
      </c>
    </row>
    <row r="9979" spans="19:26" x14ac:dyDescent="0.2">
      <c r="S9979" s="58">
        <v>5.5957535673782397</v>
      </c>
      <c r="T9979" s="58">
        <v>13.505021991221435</v>
      </c>
      <c r="U9979" s="58">
        <v>5.7351832719463678</v>
      </c>
      <c r="V9979" s="58">
        <v>14.235506557981125</v>
      </c>
      <c r="W9979" s="58">
        <v>0.76751767114357849</v>
      </c>
      <c r="X9979" s="58">
        <v>0.73937725934236675</v>
      </c>
      <c r="Y9979" s="58">
        <v>0.81237480163127984</v>
      </c>
      <c r="Z9979" s="58">
        <v>0.90511397463802845</v>
      </c>
    </row>
    <row r="9980" spans="19:26" x14ac:dyDescent="0.2">
      <c r="S9980" s="58">
        <v>5.9062710551592161</v>
      </c>
      <c r="T9980" s="58">
        <v>14.106263876704233</v>
      </c>
      <c r="U9980" s="58">
        <v>5.6435104929727853</v>
      </c>
      <c r="V9980" s="58">
        <v>14.779808211922454</v>
      </c>
      <c r="W9980" s="58">
        <v>0.74746129029574548</v>
      </c>
      <c r="X9980" s="58">
        <v>0.61241520681388928</v>
      </c>
      <c r="Y9980" s="58">
        <v>0.84197906033257219</v>
      </c>
      <c r="Z9980" s="58">
        <v>0.9015485650460161</v>
      </c>
    </row>
    <row r="9981" spans="19:26" x14ac:dyDescent="0.2">
      <c r="S9981" s="58">
        <v>4.3243375871619962</v>
      </c>
      <c r="T9981" s="58">
        <v>7.9076508890313395</v>
      </c>
      <c r="U9981" s="58">
        <v>4.127862197612858</v>
      </c>
      <c r="V9981" s="58">
        <v>7.8136819942416595</v>
      </c>
      <c r="W9981" s="58">
        <v>0.77862424981558098</v>
      </c>
      <c r="X9981" s="58">
        <v>0.66260008931723746</v>
      </c>
      <c r="Y9981" s="58">
        <v>0.80005676725307584</v>
      </c>
      <c r="Z9981" s="58">
        <v>0.91854467541020712</v>
      </c>
    </row>
    <row r="9982" spans="19:26" x14ac:dyDescent="0.2">
      <c r="S9982" s="58">
        <v>3.2579787460395488</v>
      </c>
      <c r="T9982" s="58">
        <v>4.8775464948527656</v>
      </c>
      <c r="U9982" s="58">
        <v>2.9718600647605435</v>
      </c>
      <c r="V9982" s="58">
        <v>4.3033031840133251</v>
      </c>
      <c r="W9982" s="58">
        <v>0.80727571715610835</v>
      </c>
      <c r="X9982" s="58">
        <v>0.72822721455205452</v>
      </c>
      <c r="Y9982" s="58">
        <v>0.7993868067801766</v>
      </c>
      <c r="Z9982" s="58">
        <v>0.9517607462106743</v>
      </c>
    </row>
    <row r="9983" spans="19:26" x14ac:dyDescent="0.2">
      <c r="S9983" s="58">
        <v>3.481265947064518</v>
      </c>
      <c r="T9983" s="58">
        <v>5.3223879958446503</v>
      </c>
      <c r="U9983" s="58">
        <v>4.3017993282059974</v>
      </c>
      <c r="V9983" s="58">
        <v>7.78160138924419</v>
      </c>
      <c r="W9983" s="58">
        <v>0.78559840980164597</v>
      </c>
      <c r="X9983" s="58">
        <v>0.67447874344355985</v>
      </c>
      <c r="Y9983" s="58">
        <v>0.82027528516128279</v>
      </c>
      <c r="Z9983" s="58">
        <v>0.9486943144208414</v>
      </c>
    </row>
    <row r="9984" spans="19:26" x14ac:dyDescent="0.2">
      <c r="S9984" s="58">
        <v>4.08695410650183</v>
      </c>
      <c r="T9984" s="58">
        <v>7.1266827150447334</v>
      </c>
      <c r="U9984" s="58">
        <v>4.8769225755093339</v>
      </c>
      <c r="V9984" s="58">
        <v>7.9787221012108986</v>
      </c>
      <c r="W9984" s="58">
        <v>0.79036708684767498</v>
      </c>
      <c r="X9984" s="58">
        <v>0.73912884384924737</v>
      </c>
      <c r="Y9984" s="58">
        <v>0.80539790527248523</v>
      </c>
      <c r="Z9984" s="58">
        <v>0.93102945588161823</v>
      </c>
    </row>
    <row r="9985" spans="19:26" x14ac:dyDescent="0.2">
      <c r="S9985" s="58">
        <v>5.0208574848438232</v>
      </c>
      <c r="T9985" s="58">
        <v>9.7057250299445457</v>
      </c>
      <c r="U9985" s="58">
        <v>4.6869622901294106</v>
      </c>
      <c r="V9985" s="58">
        <v>8.3579649095514696</v>
      </c>
      <c r="W9985" s="58">
        <v>0.75294660374645617</v>
      </c>
      <c r="X9985" s="58">
        <v>0.71214853560173053</v>
      </c>
      <c r="Y9985" s="58">
        <v>0.85834759885504852</v>
      </c>
      <c r="Z9985" s="58">
        <v>0.92814735509865431</v>
      </c>
    </row>
    <row r="9986" spans="19:26" x14ac:dyDescent="0.2">
      <c r="S9986" s="58">
        <v>4.3236624772522214</v>
      </c>
      <c r="T9986" s="58">
        <v>7.4299182867069442</v>
      </c>
      <c r="U9986" s="58">
        <v>4.4322076601679559</v>
      </c>
      <c r="V9986" s="58">
        <v>8.2625703645936781</v>
      </c>
      <c r="W9986" s="58">
        <v>0.73700883192641975</v>
      </c>
      <c r="X9986" s="58">
        <v>0.67102245799934956</v>
      </c>
      <c r="Y9986" s="58">
        <v>0.82854277401706689</v>
      </c>
      <c r="Z9986" s="58">
        <v>0.93724963714732867</v>
      </c>
    </row>
    <row r="9987" spans="19:26" x14ac:dyDescent="0.2">
      <c r="S9987" s="58">
        <v>5.2522762693026035</v>
      </c>
      <c r="T9987" s="58">
        <v>11.13376180547178</v>
      </c>
      <c r="U9987" s="58">
        <v>4.9213729548957934</v>
      </c>
      <c r="V9987" s="58">
        <v>12.545050960012565</v>
      </c>
      <c r="W9987" s="58">
        <v>0.81008449529659354</v>
      </c>
      <c r="X9987" s="58">
        <v>0.67360638368185111</v>
      </c>
      <c r="Y9987" s="58">
        <v>0.87588408197463941</v>
      </c>
      <c r="Z9987" s="58">
        <v>0.91200294755475442</v>
      </c>
    </row>
    <row r="9988" spans="19:26" x14ac:dyDescent="0.2">
      <c r="S9988" s="58">
        <v>3.1141147467025845</v>
      </c>
      <c r="T9988" s="58">
        <v>4.4601457155349058</v>
      </c>
      <c r="U9988" s="58">
        <v>3.1694734862649696</v>
      </c>
      <c r="V9988" s="58">
        <v>5.6431948166174193</v>
      </c>
      <c r="W9988" s="58">
        <v>0.80536576964659456</v>
      </c>
      <c r="X9988" s="58">
        <v>0.5764562661790259</v>
      </c>
      <c r="Y9988" s="58">
        <v>0.83635808010525503</v>
      </c>
      <c r="Z9988" s="58">
        <v>0.94714934238339443</v>
      </c>
    </row>
    <row r="9989" spans="19:26" x14ac:dyDescent="0.2">
      <c r="S9989" s="58">
        <v>4.2909136508995891</v>
      </c>
      <c r="T9989" s="58">
        <v>7.5016527159396453</v>
      </c>
      <c r="U9989" s="58">
        <v>4.0215136853000839</v>
      </c>
      <c r="V9989" s="58">
        <v>6.8726877270470101</v>
      </c>
      <c r="W9989" s="58">
        <v>0.79417163485698039</v>
      </c>
      <c r="X9989" s="58">
        <v>0.62041761900460746</v>
      </c>
      <c r="Y9989" s="58">
        <v>0.85264932781861469</v>
      </c>
      <c r="Z9989" s="58">
        <v>0.92478341563299138</v>
      </c>
    </row>
    <row r="9990" spans="19:26" x14ac:dyDescent="0.2">
      <c r="S9990" s="58">
        <v>5.8522613196871314</v>
      </c>
      <c r="T9990" s="58">
        <v>14.77160014846795</v>
      </c>
      <c r="U9990" s="58">
        <v>6.8747167506477362</v>
      </c>
      <c r="V9990" s="58">
        <v>18.70233256644979</v>
      </c>
      <c r="W9990" s="58">
        <v>0.82542711936129476</v>
      </c>
      <c r="X9990" s="58">
        <v>0.72328046179335759</v>
      </c>
      <c r="Y9990" s="58">
        <v>0.87342212661989715</v>
      </c>
      <c r="Z9990" s="58">
        <v>0.90272807262926047</v>
      </c>
    </row>
    <row r="9991" spans="19:26" x14ac:dyDescent="0.2">
      <c r="S9991" s="58">
        <v>5.1983034235491266</v>
      </c>
      <c r="T9991" s="58">
        <v>12.345905583475865</v>
      </c>
      <c r="U9991" s="58">
        <v>5.4616688822405512</v>
      </c>
      <c r="V9991" s="58">
        <v>15.929853075939985</v>
      </c>
      <c r="W9991" s="58">
        <v>0.82409399091571101</v>
      </c>
      <c r="X9991" s="58">
        <v>0.710346079874838</v>
      </c>
      <c r="Y9991" s="58">
        <v>0.80202495884335634</v>
      </c>
      <c r="Z9991" s="58">
        <v>0.89974409876761308</v>
      </c>
    </row>
    <row r="9992" spans="19:26" x14ac:dyDescent="0.2">
      <c r="S9992" s="58">
        <v>4.9727098446403843</v>
      </c>
      <c r="T9992" s="58">
        <v>9.8740639750418566</v>
      </c>
      <c r="U9992" s="58">
        <v>5.1602382392800203</v>
      </c>
      <c r="V9992" s="58">
        <v>9.8163076284368422</v>
      </c>
      <c r="W9992" s="58">
        <v>0.78452475128771537</v>
      </c>
      <c r="X9992" s="58">
        <v>0.62836192609787422</v>
      </c>
      <c r="Y9992" s="58">
        <v>0.85614558925822914</v>
      </c>
      <c r="Z9992" s="58">
        <v>0.91384509813285186</v>
      </c>
    </row>
    <row r="9993" spans="19:26" x14ac:dyDescent="0.2">
      <c r="S9993" s="58">
        <v>6.0578276280270167</v>
      </c>
      <c r="T9993" s="58">
        <v>16.626759219476892</v>
      </c>
      <c r="U9993" s="58">
        <v>5.7253801192971565</v>
      </c>
      <c r="V9993" s="58">
        <v>21.21526510503061</v>
      </c>
      <c r="W9993" s="58">
        <v>0.8586703271458993</v>
      </c>
      <c r="X9993" s="58">
        <v>0.69457221928111745</v>
      </c>
      <c r="Y9993" s="58">
        <v>0.88786976373983173</v>
      </c>
      <c r="Z9993" s="58">
        <v>0.89644317379225569</v>
      </c>
    </row>
    <row r="9994" spans="19:26" x14ac:dyDescent="0.2">
      <c r="S9994" s="58">
        <v>4.4899167400267928</v>
      </c>
      <c r="T9994" s="58">
        <v>8.0655083009441704</v>
      </c>
      <c r="U9994" s="58">
        <v>4.542991067512081</v>
      </c>
      <c r="V9994" s="58">
        <v>10.700662387222778</v>
      </c>
      <c r="W9994" s="58">
        <v>0.79658872073489384</v>
      </c>
      <c r="X9994" s="58">
        <v>0.70167240790096586</v>
      </c>
      <c r="Y9994" s="58">
        <v>0.86836036117706294</v>
      </c>
      <c r="Z9994" s="58">
        <v>0.9322279927752779</v>
      </c>
    </row>
    <row r="9995" spans="19:26" x14ac:dyDescent="0.2">
      <c r="S9995" s="58">
        <v>4.0937389458348541</v>
      </c>
      <c r="T9995" s="58">
        <v>6.9500752537279125</v>
      </c>
      <c r="U9995" s="58">
        <v>3.8151253825282914</v>
      </c>
      <c r="V9995" s="58">
        <v>5.7725769964023232</v>
      </c>
      <c r="W9995" s="58">
        <v>0.78210122765356771</v>
      </c>
      <c r="X9995" s="58">
        <v>0.72187635092252733</v>
      </c>
      <c r="Y9995" s="58">
        <v>0.8317243214901604</v>
      </c>
      <c r="Z9995" s="58">
        <v>0.9389537707123754</v>
      </c>
    </row>
    <row r="9996" spans="19:26" x14ac:dyDescent="0.2">
      <c r="S9996" s="58">
        <v>4.5308017534218985</v>
      </c>
      <c r="T9996" s="58">
        <v>8.5874417556448268</v>
      </c>
      <c r="U9996" s="58">
        <v>4.7562560581080779</v>
      </c>
      <c r="V9996" s="58">
        <v>10.622081577484513</v>
      </c>
      <c r="W9996" s="58">
        <v>0.79255076178912709</v>
      </c>
      <c r="X9996" s="58">
        <v>0.69718538728615997</v>
      </c>
      <c r="Y9996" s="58">
        <v>0.81917945393855274</v>
      </c>
      <c r="Z9996" s="58">
        <v>0.91928118246042134</v>
      </c>
    </row>
    <row r="9997" spans="19:26" x14ac:dyDescent="0.2">
      <c r="S9997" s="58">
        <v>4.0463748520026908</v>
      </c>
      <c r="T9997" s="58">
        <v>6.6004542003224307</v>
      </c>
      <c r="U9997" s="58">
        <v>4.0218308526704751</v>
      </c>
      <c r="V9997" s="58">
        <v>6.6145926766540821</v>
      </c>
      <c r="W9997" s="58">
        <v>0.7649060750798925</v>
      </c>
      <c r="X9997" s="58">
        <v>0.69676763839673905</v>
      </c>
      <c r="Y9997" s="58">
        <v>0.85818248155388133</v>
      </c>
      <c r="Z9997" s="58">
        <v>0.95040010549785559</v>
      </c>
    </row>
    <row r="9998" spans="19:26" x14ac:dyDescent="0.2">
      <c r="S9998" s="58">
        <v>6.9067189472556025</v>
      </c>
      <c r="T9998" s="58">
        <v>17.646446885512653</v>
      </c>
      <c r="U9998" s="58">
        <v>6.3651420779809795</v>
      </c>
      <c r="V9998" s="58">
        <v>17.015913883923243</v>
      </c>
      <c r="W9998" s="58">
        <v>0.70003804758477994</v>
      </c>
      <c r="X9998" s="58">
        <v>0.66062608214053331</v>
      </c>
      <c r="Y9998" s="58">
        <v>0.87336711984550031</v>
      </c>
      <c r="Z9998" s="58">
        <v>0.90663177036806397</v>
      </c>
    </row>
    <row r="9999" spans="19:26" x14ac:dyDescent="0.2">
      <c r="S9999" s="58">
        <v>7.3819685121794105</v>
      </c>
      <c r="T9999" s="58">
        <v>21.178520526610445</v>
      </c>
      <c r="U9999" s="58">
        <v>7.4636557906360528</v>
      </c>
      <c r="V9999" s="58">
        <v>21.892073249270982</v>
      </c>
      <c r="W9999" s="58">
        <v>0.70175579100745877</v>
      </c>
      <c r="X9999" s="58">
        <v>0.60453808150610633</v>
      </c>
      <c r="Y9999" s="58">
        <v>0.87441757665232522</v>
      </c>
      <c r="Z9999" s="58">
        <v>0.89698378175638882</v>
      </c>
    </row>
    <row r="10000" spans="19:26" x14ac:dyDescent="0.2">
      <c r="S10000" s="58">
        <v>6.8317098644306835</v>
      </c>
      <c r="T10000" s="58">
        <v>29.819956302504885</v>
      </c>
      <c r="U10000" s="58">
        <v>6.4207990556591907</v>
      </c>
      <c r="V10000" s="58">
        <v>17.405515492822108</v>
      </c>
      <c r="W10000" s="58">
        <v>0.88053546413001382</v>
      </c>
      <c r="X10000" s="58">
        <v>0.79064661949889015</v>
      </c>
      <c r="Y10000" s="58">
        <v>0.8483398802066674</v>
      </c>
      <c r="Z10000" s="58">
        <v>0.88406615522787979</v>
      </c>
    </row>
    <row r="10001" spans="19:26" x14ac:dyDescent="0.2">
      <c r="S10001" s="58">
        <v>5.0836565588189444</v>
      </c>
      <c r="T10001" s="58">
        <v>10.541135036509493</v>
      </c>
      <c r="U10001" s="58">
        <v>5.1894084098966546</v>
      </c>
      <c r="V10001" s="58">
        <v>10.873584686884705</v>
      </c>
      <c r="W10001" s="58">
        <v>0.71355355608008986</v>
      </c>
      <c r="X10001" s="58">
        <v>0.65446299833872568</v>
      </c>
      <c r="Y10001" s="58">
        <v>0.78137225797580401</v>
      </c>
      <c r="Z10001" s="58">
        <v>0.91102266856235548</v>
      </c>
    </row>
    <row r="10002" spans="19:26" x14ac:dyDescent="0.2">
      <c r="S10002" s="58">
        <v>6.0739483839290047</v>
      </c>
      <c r="T10002" s="58">
        <v>17.69564451378055</v>
      </c>
      <c r="U10002" s="58">
        <v>6.1160244805666641</v>
      </c>
      <c r="V10002" s="58">
        <v>18.308085970312824</v>
      </c>
      <c r="W10002" s="58">
        <v>0.81604682920152394</v>
      </c>
      <c r="X10002" s="58">
        <v>0.6863866560832339</v>
      </c>
      <c r="Y10002" s="58">
        <v>0.83010774264532916</v>
      </c>
      <c r="Z10002" s="58">
        <v>0.8924376512114881</v>
      </c>
    </row>
    <row r="10003" spans="19:26" x14ac:dyDescent="0.2">
      <c r="S10003" s="58">
        <v>4.3620453907747176</v>
      </c>
      <c r="T10003" s="58">
        <v>7.7697241716835901</v>
      </c>
      <c r="U10003" s="58">
        <v>4.1604707656462034</v>
      </c>
      <c r="V10003" s="58">
        <v>7.8522830262262566</v>
      </c>
      <c r="W10003" s="58">
        <v>0.78046729153528505</v>
      </c>
      <c r="X10003" s="58">
        <v>0.6883682212382134</v>
      </c>
      <c r="Y10003" s="58">
        <v>0.83580497969262157</v>
      </c>
      <c r="Z10003" s="58">
        <v>0.92921237484100583</v>
      </c>
    </row>
    <row r="10004" spans="19:26" x14ac:dyDescent="0.2">
      <c r="S10004" s="58">
        <v>4.4372176236874177</v>
      </c>
      <c r="T10004" s="58">
        <v>8.2708612884396882</v>
      </c>
      <c r="U10004" s="58">
        <v>3.8258000726513912</v>
      </c>
      <c r="V10004" s="58">
        <v>7.2337632823766462</v>
      </c>
      <c r="W10004" s="58">
        <v>0.73782068487719588</v>
      </c>
      <c r="X10004" s="58">
        <v>0.66722591681734711</v>
      </c>
      <c r="Y10004" s="58">
        <v>0.77454436766372747</v>
      </c>
      <c r="Z10004" s="58">
        <v>0.91777190685278864</v>
      </c>
    </row>
    <row r="10005" spans="19:26" x14ac:dyDescent="0.2">
      <c r="S10005" s="58">
        <v>4.5016388905075519</v>
      </c>
      <c r="T10005" s="58">
        <v>8.0188387573681954</v>
      </c>
      <c r="U10005" s="58">
        <v>4.6932459348524729</v>
      </c>
      <c r="V10005" s="58">
        <v>8.0154130714438327</v>
      </c>
      <c r="W10005" s="58">
        <v>0.7674730591144111</v>
      </c>
      <c r="X10005" s="58">
        <v>0.57729833199952718</v>
      </c>
      <c r="Y10005" s="58">
        <v>0.85384588955057972</v>
      </c>
      <c r="Z10005" s="58">
        <v>0.92074825845623465</v>
      </c>
    </row>
    <row r="10006" spans="19:26" x14ac:dyDescent="0.2">
      <c r="S10006" s="58">
        <v>3.5284673742494825</v>
      </c>
      <c r="T10006" s="58">
        <v>5.4991922799895345</v>
      </c>
      <c r="U10006" s="58">
        <v>3.1931662481059586</v>
      </c>
      <c r="V10006" s="58">
        <v>5.3826381064593862</v>
      </c>
      <c r="W10006" s="58">
        <v>0.84304712945064897</v>
      </c>
      <c r="X10006" s="58">
        <v>0.5852293404615635</v>
      </c>
      <c r="Y10006" s="58">
        <v>0.84500752765961118</v>
      </c>
      <c r="Z10006" s="58">
        <v>0.92935119054053983</v>
      </c>
    </row>
    <row r="10007" spans="19:26" x14ac:dyDescent="0.2">
      <c r="S10007" s="58">
        <v>6.1272782992944483</v>
      </c>
      <c r="T10007" s="58">
        <v>16.396665049242714</v>
      </c>
      <c r="U10007" s="58">
        <v>6.1948598102777641</v>
      </c>
      <c r="V10007" s="58">
        <v>15.770131125519695</v>
      </c>
      <c r="W10007" s="58">
        <v>0.76030349891519677</v>
      </c>
      <c r="X10007" s="58">
        <v>0.77089598587126784</v>
      </c>
      <c r="Y10007" s="58">
        <v>0.8275768421577735</v>
      </c>
      <c r="Z10007" s="58">
        <v>0.90290228898446401</v>
      </c>
    </row>
    <row r="10008" spans="19:26" x14ac:dyDescent="0.2">
      <c r="S10008" s="58">
        <v>4.4394759223416544</v>
      </c>
      <c r="T10008" s="58">
        <v>7.7216350727085068</v>
      </c>
      <c r="U10008" s="58">
        <v>3.9447347099192527</v>
      </c>
      <c r="V10008" s="58">
        <v>7.1540515098707198</v>
      </c>
      <c r="W10008" s="58">
        <v>0.79211845957205818</v>
      </c>
      <c r="X10008" s="58">
        <v>0.7206207206589399</v>
      </c>
      <c r="Y10008" s="58">
        <v>0.89191265365148631</v>
      </c>
      <c r="Z10008" s="58">
        <v>0.9432807412477151</v>
      </c>
    </row>
    <row r="10009" spans="19:26" x14ac:dyDescent="0.2">
      <c r="S10009" s="58">
        <v>4.0910140158167083</v>
      </c>
      <c r="T10009" s="58">
        <v>6.9333383048815724</v>
      </c>
      <c r="U10009" s="58">
        <v>3.9848135701966663</v>
      </c>
      <c r="V10009" s="58">
        <v>5.733671556632177</v>
      </c>
      <c r="W10009" s="58">
        <v>0.77794680529395333</v>
      </c>
      <c r="X10009" s="58">
        <v>0.61460039238550912</v>
      </c>
      <c r="Y10009" s="58">
        <v>0.82980717639616475</v>
      </c>
      <c r="Z10009" s="58">
        <v>0.9267380022374726</v>
      </c>
    </row>
    <row r="10010" spans="19:26" x14ac:dyDescent="0.2">
      <c r="S10010" s="58">
        <v>5.2998240843943689</v>
      </c>
      <c r="T10010" s="58">
        <v>11.945500989899596</v>
      </c>
      <c r="U10010" s="58">
        <v>5.3894952217896961</v>
      </c>
      <c r="V10010" s="58">
        <v>12.946545373383248</v>
      </c>
      <c r="W10010" s="58">
        <v>0.72380320721194014</v>
      </c>
      <c r="X10010" s="58">
        <v>0.71545239148877537</v>
      </c>
      <c r="Y10010" s="58">
        <v>0.77289199508695294</v>
      </c>
      <c r="Z10010" s="58">
        <v>0.90739990689972239</v>
      </c>
    </row>
    <row r="10011" spans="19:26" x14ac:dyDescent="0.2">
      <c r="S10011" s="58">
        <v>3.6840370897751451</v>
      </c>
      <c r="T10011" s="58">
        <v>6.0075325343459527</v>
      </c>
      <c r="U10011" s="58">
        <v>3.6541560944917637</v>
      </c>
      <c r="V10011" s="58">
        <v>6.2278545673155703</v>
      </c>
      <c r="W10011" s="58">
        <v>0.82750196275483479</v>
      </c>
      <c r="X10011" s="58">
        <v>0.58534415711678334</v>
      </c>
      <c r="Y10011" s="58">
        <v>0.81063777235525791</v>
      </c>
      <c r="Z10011" s="58">
        <v>0.91971453048081675</v>
      </c>
    </row>
    <row r="10012" spans="19:26" x14ac:dyDescent="0.2">
      <c r="S10012" s="58">
        <v>3.8006937742733151</v>
      </c>
      <c r="T10012" s="58">
        <v>5.9225494473399465</v>
      </c>
      <c r="U10012" s="58">
        <v>4.0626420617595782</v>
      </c>
      <c r="V10012" s="58">
        <v>6.1008611127341119</v>
      </c>
      <c r="W10012" s="58">
        <v>0.73340077804905457</v>
      </c>
      <c r="X10012" s="58">
        <v>0.58339180257648404</v>
      </c>
      <c r="Y10012" s="58">
        <v>0.83402267691713372</v>
      </c>
      <c r="Z10012" s="58">
        <v>0.94306875397775469</v>
      </c>
    </row>
    <row r="10013" spans="19:26" x14ac:dyDescent="0.2">
      <c r="S10013" s="58">
        <v>6.7756587238342805</v>
      </c>
      <c r="T10013" s="58">
        <v>18.712358787318557</v>
      </c>
      <c r="U10013" s="58">
        <v>6.3491291768263158</v>
      </c>
      <c r="V10013" s="58">
        <v>15.515565639016227</v>
      </c>
      <c r="W10013" s="58">
        <v>0.71874784374694956</v>
      </c>
      <c r="X10013" s="58">
        <v>0.7097207369497972</v>
      </c>
      <c r="Y10013" s="58">
        <v>0.84817693768107993</v>
      </c>
      <c r="Z10013" s="58">
        <v>0.90228752297228909</v>
      </c>
    </row>
    <row r="10014" spans="19:26" x14ac:dyDescent="0.2">
      <c r="S10014" s="58">
        <v>3.1215308858705897</v>
      </c>
      <c r="T10014" s="58">
        <v>4.5571591331348866</v>
      </c>
      <c r="U10014" s="58">
        <v>2.9707120328032719</v>
      </c>
      <c r="V10014" s="58">
        <v>4.3535126109333895</v>
      </c>
      <c r="W10014" s="58">
        <v>0.84800049903078256</v>
      </c>
      <c r="X10014" s="58">
        <v>0.57933043000311846</v>
      </c>
      <c r="Y10014" s="58">
        <v>0.82564461951866375</v>
      </c>
      <c r="Z10014" s="58">
        <v>0.93524025639618458</v>
      </c>
    </row>
    <row r="10015" spans="19:26" x14ac:dyDescent="0.2">
      <c r="S10015" s="58">
        <v>4.9640374885658236</v>
      </c>
      <c r="T10015" s="58">
        <v>9.6730985047339981</v>
      </c>
      <c r="U10015" s="58">
        <v>5.0162731929982414</v>
      </c>
      <c r="V10015" s="58">
        <v>10.941847830534314</v>
      </c>
      <c r="W10015" s="58">
        <v>0.72308664234147269</v>
      </c>
      <c r="X10015" s="58">
        <v>0.69786451299573593</v>
      </c>
      <c r="Y10015" s="58">
        <v>0.81396728503738247</v>
      </c>
      <c r="Z10015" s="58">
        <v>0.92373579166448339</v>
      </c>
    </row>
    <row r="10016" spans="19:26" x14ac:dyDescent="0.2">
      <c r="S10016" s="58">
        <v>7.1903367413913397</v>
      </c>
      <c r="T10016" s="58">
        <v>25.015286726572111</v>
      </c>
      <c r="U10016" s="58">
        <v>7.4690762588098361</v>
      </c>
      <c r="V10016" s="58">
        <v>23.076308919044347</v>
      </c>
      <c r="W10016" s="58">
        <v>0.74879869188422177</v>
      </c>
      <c r="X10016" s="58">
        <v>0.63609470224561215</v>
      </c>
      <c r="Y10016" s="58">
        <v>0.84389982653984541</v>
      </c>
      <c r="Z10016" s="58">
        <v>0.88836878234207217</v>
      </c>
    </row>
    <row r="10017" spans="19:26" x14ac:dyDescent="0.2">
      <c r="S10017" s="58">
        <v>6.6560372224187301</v>
      </c>
      <c r="T10017" s="58">
        <v>21.562603637879192</v>
      </c>
      <c r="U10017" s="58">
        <v>6.5358026560625007</v>
      </c>
      <c r="V10017" s="58">
        <v>20.93346739002239</v>
      </c>
      <c r="W10017" s="58">
        <v>0.77488661652513791</v>
      </c>
      <c r="X10017" s="58">
        <v>0.63127145575536281</v>
      </c>
      <c r="Y10017" s="58">
        <v>0.8317426966564424</v>
      </c>
      <c r="Z10017" s="58">
        <v>0.888631013116991</v>
      </c>
    </row>
    <row r="10018" spans="19:26" x14ac:dyDescent="0.2">
      <c r="S10018" s="58">
        <v>4.04493407503056</v>
      </c>
      <c r="T10018" s="58">
        <v>6.8112594160292455</v>
      </c>
      <c r="U10018" s="58">
        <v>3.0698372503374434</v>
      </c>
      <c r="V10018" s="58">
        <v>5.4150824137525326</v>
      </c>
      <c r="W10018" s="58">
        <v>0.75039217062113295</v>
      </c>
      <c r="X10018" s="58">
        <v>0.70213805148978492</v>
      </c>
      <c r="Y10018" s="58">
        <v>0.80431324952926131</v>
      </c>
      <c r="Z10018" s="58">
        <v>0.93761619724255196</v>
      </c>
    </row>
    <row r="10019" spans="19:26" x14ac:dyDescent="0.2">
      <c r="S10019" s="58">
        <v>5.2163389552193813</v>
      </c>
      <c r="T10019" s="58">
        <v>12.491611147492243</v>
      </c>
      <c r="U10019" s="58">
        <v>4.9940102921910974</v>
      </c>
      <c r="V10019" s="58">
        <v>13.0905630586604</v>
      </c>
      <c r="W10019" s="58">
        <v>0.86492153773827996</v>
      </c>
      <c r="X10019" s="58">
        <v>0.75896087961290604</v>
      </c>
      <c r="Y10019" s="58">
        <v>0.82682203468152748</v>
      </c>
      <c r="Z10019" s="58">
        <v>0.90170730211651273</v>
      </c>
    </row>
    <row r="10020" spans="19:26" x14ac:dyDescent="0.2">
      <c r="S10020" s="58">
        <v>4.7807734693840471</v>
      </c>
      <c r="T10020" s="58">
        <v>9.8492380366371268</v>
      </c>
      <c r="U10020" s="58">
        <v>5.3326599356554123</v>
      </c>
      <c r="V10020" s="58">
        <v>12.195709033393346</v>
      </c>
      <c r="W10020" s="58">
        <v>0.82021303862358674</v>
      </c>
      <c r="X10020" s="58">
        <v>0.71229029696362767</v>
      </c>
      <c r="Y10020" s="58">
        <v>0.81871943675309244</v>
      </c>
      <c r="Z10020" s="58">
        <v>0.91064739433502029</v>
      </c>
    </row>
    <row r="10021" spans="19:26" x14ac:dyDescent="0.2">
      <c r="S10021" s="58">
        <v>3.9946934144492348</v>
      </c>
      <c r="T10021" s="58">
        <v>6.9305103168518594</v>
      </c>
      <c r="U10021" s="58">
        <v>4.2558975555074863</v>
      </c>
      <c r="V10021" s="58">
        <v>6.5071619194852124</v>
      </c>
      <c r="W10021" s="58">
        <v>0.8010191196190446</v>
      </c>
      <c r="X10021" s="58">
        <v>0.58927691589939268</v>
      </c>
      <c r="Y10021" s="58">
        <v>0.79684763419761429</v>
      </c>
      <c r="Z10021" s="58">
        <v>0.9140871515909148</v>
      </c>
    </row>
    <row r="10022" spans="19:26" x14ac:dyDescent="0.2">
      <c r="S10022" s="58">
        <v>4.94503037561116</v>
      </c>
      <c r="T10022" s="58">
        <v>10.695318376177465</v>
      </c>
      <c r="U10022" s="58">
        <v>4.9298295660048543</v>
      </c>
      <c r="V10022" s="58">
        <v>14.497044381423029</v>
      </c>
      <c r="W10022" s="58">
        <v>0.80723325901601484</v>
      </c>
      <c r="X10022" s="58">
        <v>0.64524849472700763</v>
      </c>
      <c r="Y10022" s="58">
        <v>0.80486840952070893</v>
      </c>
      <c r="Z10022" s="58">
        <v>0.9023337261021227</v>
      </c>
    </row>
    <row r="10282" spans="19:26" x14ac:dyDescent="0.2">
      <c r="S10282" s="67"/>
      <c r="T10282" s="67"/>
      <c r="V10282" s="67"/>
      <c r="W10282" s="67"/>
      <c r="X10282" s="67"/>
      <c r="Y10282" s="67"/>
      <c r="Z10282" s="67"/>
    </row>
    <row r="12099" spans="19:22" x14ac:dyDescent="0.2">
      <c r="S12099" s="68"/>
      <c r="T12099" s="68"/>
      <c r="V12099" s="68"/>
    </row>
    <row r="13816" spans="19:22" x14ac:dyDescent="0.2">
      <c r="S13816" s="67"/>
      <c r="T13816" s="67"/>
      <c r="V13816" s="67"/>
    </row>
    <row r="14869" spans="21:21" x14ac:dyDescent="0.2">
      <c r="U14869" s="67"/>
    </row>
    <row r="16561" spans="19:26" x14ac:dyDescent="0.2">
      <c r="S16561" s="67"/>
      <c r="T16561" s="67"/>
      <c r="V16561" s="67"/>
      <c r="W16561" s="67"/>
      <c r="X16561" s="67"/>
      <c r="Y16561" s="67"/>
      <c r="Z16561" s="67"/>
    </row>
    <row r="16957" spans="21:21" x14ac:dyDescent="0.2">
      <c r="U16957" s="67"/>
    </row>
    <row r="17560" spans="21:21" x14ac:dyDescent="0.2">
      <c r="U17560" s="67"/>
    </row>
    <row r="20282" spans="19:26" x14ac:dyDescent="0.2">
      <c r="S20282" s="67"/>
      <c r="T20282" s="67"/>
      <c r="V20282" s="67"/>
      <c r="W20282" s="67"/>
      <c r="X20282" s="67"/>
      <c r="Y20282" s="67"/>
      <c r="Z20282" s="67"/>
    </row>
    <row r="22099" spans="19:22" x14ac:dyDescent="0.2">
      <c r="S22099" s="68"/>
      <c r="T22099" s="68"/>
      <c r="V22099" s="68"/>
    </row>
    <row r="23816" spans="19:22" x14ac:dyDescent="0.2">
      <c r="S23816" s="67"/>
      <c r="T23816" s="67"/>
      <c r="V23816" s="67"/>
    </row>
    <row r="24869" spans="21:21" x14ac:dyDescent="0.2">
      <c r="U24869" s="67"/>
    </row>
    <row r="26561" spans="19:26" x14ac:dyDescent="0.2">
      <c r="S26561" s="67"/>
      <c r="T26561" s="67"/>
      <c r="V26561" s="67"/>
      <c r="W26561" s="67"/>
      <c r="X26561" s="67"/>
      <c r="Y26561" s="67"/>
      <c r="Z26561" s="67"/>
    </row>
    <row r="26957" spans="21:21" x14ac:dyDescent="0.2">
      <c r="U26957" s="67"/>
    </row>
    <row r="27560" spans="21:21" x14ac:dyDescent="0.2">
      <c r="U27560" s="67"/>
    </row>
    <row r="30282" spans="19:26" x14ac:dyDescent="0.2">
      <c r="S30282" s="67"/>
      <c r="T30282" s="67"/>
      <c r="V30282" s="67"/>
      <c r="W30282" s="67"/>
      <c r="X30282" s="67"/>
      <c r="Y30282" s="67"/>
      <c r="Z30282" s="67"/>
    </row>
    <row r="32099" spans="19:22" x14ac:dyDescent="0.2">
      <c r="S32099" s="68"/>
      <c r="T32099" s="68"/>
      <c r="V32099" s="68"/>
    </row>
    <row r="33816" spans="19:22" x14ac:dyDescent="0.2">
      <c r="S33816" s="67"/>
      <c r="T33816" s="67"/>
      <c r="V33816" s="67"/>
    </row>
    <row r="34869" spans="21:21" x14ac:dyDescent="0.2">
      <c r="U34869" s="67"/>
    </row>
    <row r="36561" spans="19:26" x14ac:dyDescent="0.2">
      <c r="S36561" s="67"/>
      <c r="T36561" s="67"/>
      <c r="V36561" s="67"/>
      <c r="W36561" s="67"/>
      <c r="X36561" s="67"/>
      <c r="Y36561" s="67"/>
      <c r="Z36561" s="67"/>
    </row>
    <row r="36957" spans="21:21" x14ac:dyDescent="0.2">
      <c r="U36957" s="67"/>
    </row>
    <row r="37560" spans="21:21" x14ac:dyDescent="0.2">
      <c r="U37560" s="67"/>
    </row>
    <row r="40282" spans="19:26" x14ac:dyDescent="0.2">
      <c r="S40282" s="67"/>
      <c r="T40282" s="67"/>
      <c r="V40282" s="67"/>
      <c r="W40282" s="67"/>
      <c r="X40282" s="67"/>
      <c r="Y40282" s="67"/>
      <c r="Z40282" s="67"/>
    </row>
    <row r="42099" spans="19:22" x14ac:dyDescent="0.2">
      <c r="S42099" s="68"/>
      <c r="T42099" s="68"/>
      <c r="V42099" s="68"/>
    </row>
    <row r="43816" spans="19:22" x14ac:dyDescent="0.2">
      <c r="S43816" s="67"/>
      <c r="T43816" s="67"/>
      <c r="V43816" s="67"/>
    </row>
    <row r="44869" spans="21:21" x14ac:dyDescent="0.2">
      <c r="U44869" s="67"/>
    </row>
    <row r="46561" spans="19:26" x14ac:dyDescent="0.2">
      <c r="S46561" s="67"/>
      <c r="T46561" s="67"/>
      <c r="V46561" s="67"/>
      <c r="W46561" s="67"/>
      <c r="X46561" s="67"/>
      <c r="Y46561" s="67"/>
      <c r="Z46561" s="67"/>
    </row>
    <row r="46957" spans="21:21" x14ac:dyDescent="0.2">
      <c r="U46957" s="67"/>
    </row>
    <row r="47560" spans="21:21" x14ac:dyDescent="0.2">
      <c r="U47560" s="67"/>
    </row>
  </sheetData>
  <mergeCells count="63">
    <mergeCell ref="AH2:AL2"/>
    <mergeCell ref="U20:V20"/>
    <mergeCell ref="S18:Z18"/>
    <mergeCell ref="W20:Z20"/>
    <mergeCell ref="S20:T20"/>
    <mergeCell ref="S2:AA2"/>
    <mergeCell ref="S8:Z8"/>
    <mergeCell ref="AC1:AF1"/>
    <mergeCell ref="J16:M16"/>
    <mergeCell ref="K7:P14"/>
    <mergeCell ref="K6:P6"/>
    <mergeCell ref="N2:P2"/>
    <mergeCell ref="O25:P25"/>
    <mergeCell ref="B18:B19"/>
    <mergeCell ref="J17:K17"/>
    <mergeCell ref="L17:M17"/>
    <mergeCell ref="J18:J19"/>
    <mergeCell ref="G18:G19"/>
    <mergeCell ref="J22:J23"/>
    <mergeCell ref="L22:L23"/>
    <mergeCell ref="C22:C23"/>
    <mergeCell ref="E22:E23"/>
    <mergeCell ref="J20:J21"/>
    <mergeCell ref="B22:B23"/>
    <mergeCell ref="O17:P17"/>
    <mergeCell ref="B49:P49"/>
    <mergeCell ref="C31:G31"/>
    <mergeCell ref="K31:N31"/>
    <mergeCell ref="P29:P30"/>
    <mergeCell ref="I29:N29"/>
    <mergeCell ref="C30:G30"/>
    <mergeCell ref="B48:P48"/>
    <mergeCell ref="J30:N30"/>
    <mergeCell ref="L35:O35"/>
    <mergeCell ref="H35:J35"/>
    <mergeCell ref="B47:P47"/>
    <mergeCell ref="C33:G33"/>
    <mergeCell ref="K33:N33"/>
    <mergeCell ref="P31:P33"/>
    <mergeCell ref="B6:G6"/>
    <mergeCell ref="I22:I23"/>
    <mergeCell ref="I20:I21"/>
    <mergeCell ref="L18:L19"/>
    <mergeCell ref="E18:E19"/>
    <mergeCell ref="I15:P15"/>
    <mergeCell ref="C18:C19"/>
    <mergeCell ref="C17:D17"/>
    <mergeCell ref="E17:F17"/>
    <mergeCell ref="I18:I19"/>
    <mergeCell ref="N20:N21"/>
    <mergeCell ref="E20:E21"/>
    <mergeCell ref="B20:B21"/>
    <mergeCell ref="C16:F16"/>
    <mergeCell ref="B12:C12"/>
    <mergeCell ref="B15:G15"/>
    <mergeCell ref="B13:G13"/>
    <mergeCell ref="C32:G32"/>
    <mergeCell ref="K32:N32"/>
    <mergeCell ref="B29:G29"/>
    <mergeCell ref="N18:N19"/>
    <mergeCell ref="L20:L21"/>
    <mergeCell ref="G20:G21"/>
    <mergeCell ref="C20:C21"/>
  </mergeCells>
  <phoneticPr fontId="3" type="noConversion"/>
  <conditionalFormatting sqref="X22">
    <cfRule type="cellIs" dxfId="18" priority="85" stopIfTrue="1" operator="lessThan">
      <formula>$V$15</formula>
    </cfRule>
  </conditionalFormatting>
  <conditionalFormatting sqref="Z22">
    <cfRule type="cellIs" dxfId="17" priority="86" stopIfTrue="1" operator="lessThan">
      <formula>$Z$15</formula>
    </cfRule>
  </conditionalFormatting>
  <conditionalFormatting sqref="W22 C8 E8">
    <cfRule type="cellIs" dxfId="16" priority="94" stopIfTrue="1" operator="lessThan">
      <formula>$V$14</formula>
    </cfRule>
  </conditionalFormatting>
  <conditionalFormatting sqref="Y22">
    <cfRule type="cellIs" dxfId="15" priority="102" stopIfTrue="1" operator="lessThan">
      <formula>$Z$14</formula>
    </cfRule>
  </conditionalFormatting>
  <conditionalFormatting sqref="I8">
    <cfRule type="cellIs" dxfId="14" priority="29" stopIfTrue="1" operator="lessThan">
      <formula>$V$14</formula>
    </cfRule>
  </conditionalFormatting>
  <conditionalFormatting sqref="G8">
    <cfRule type="cellIs" dxfId="13" priority="17" stopIfTrue="1" operator="lessThan">
      <formula>$V$14</formula>
    </cfRule>
  </conditionalFormatting>
  <conditionalFormatting sqref="C10 E10">
    <cfRule type="cellIs" dxfId="12" priority="13" stopIfTrue="1" operator="lessThan">
      <formula>$V$14</formula>
    </cfRule>
  </conditionalFormatting>
  <conditionalFormatting sqref="I10">
    <cfRule type="cellIs" dxfId="11" priority="12" stopIfTrue="1" operator="lessThan">
      <formula>$V$14</formula>
    </cfRule>
  </conditionalFormatting>
  <conditionalFormatting sqref="G10">
    <cfRule type="cellIs" dxfId="10" priority="11" stopIfTrue="1" operator="lessThan">
      <formula>$V$14</formula>
    </cfRule>
  </conditionalFormatting>
  <conditionalFormatting sqref="C9 E9">
    <cfRule type="cellIs" dxfId="9" priority="6" stopIfTrue="1" operator="lessThan">
      <formula>$V$14</formula>
    </cfRule>
  </conditionalFormatting>
  <conditionalFormatting sqref="I9">
    <cfRule type="cellIs" dxfId="8" priority="5" stopIfTrue="1" operator="lessThan">
      <formula>$V$14</formula>
    </cfRule>
  </conditionalFormatting>
  <conditionalFormatting sqref="G9">
    <cfRule type="cellIs" dxfId="7" priority="4" stopIfTrue="1" operator="lessThan">
      <formula>$V$14</formula>
    </cfRule>
  </conditionalFormatting>
  <conditionalFormatting sqref="C11 E11">
    <cfRule type="cellIs" dxfId="6" priority="3" stopIfTrue="1" operator="lessThan">
      <formula>$V$14</formula>
    </cfRule>
  </conditionalFormatting>
  <conditionalFormatting sqref="I11">
    <cfRule type="cellIs" dxfId="5" priority="2" stopIfTrue="1" operator="lessThan">
      <formula>$V$14</formula>
    </cfRule>
  </conditionalFormatting>
  <conditionalFormatting sqref="G11">
    <cfRule type="cellIs" dxfId="4" priority="1" stopIfTrue="1" operator="lessThan">
      <formula>$V$14</formula>
    </cfRule>
  </conditionalFormatting>
  <pageMargins left="0.75" right="0.75" top="1" bottom="1" header="0.5" footer="0.5"/>
  <pageSetup orientation="portrait" verticalDpi="1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1058" r:id="rId3" name="Button 34">
              <controlPr defaultSize="0" print="0" autoFill="0" autoPict="0" macro="[0]!ThisWorkbook.exp_misc">
                <anchor moveWithCells="1" sizeWithCells="1">
                  <from>
                    <xdr:col>11</xdr:col>
                    <xdr:colOff>352425</xdr:colOff>
                    <xdr:row>11</xdr:row>
                    <xdr:rowOff>142875</xdr:rowOff>
                  </from>
                  <to>
                    <xdr:col>14</xdr:col>
                    <xdr:colOff>428625</xdr:colOff>
                    <xdr:row>13</xdr:row>
                    <xdr:rowOff>104775</xdr:rowOff>
                  </to>
                </anchor>
              </controlPr>
            </control>
          </mc:Choice>
        </mc:AlternateContent>
        <mc:AlternateContent xmlns:mc="http://schemas.openxmlformats.org/markup-compatibility/2006">
          <mc:Choice Requires="x14">
            <control shapeId="1087" r:id="rId4" name="Drop Down 63">
              <controlPr defaultSize="0" autoLine="0" autoPict="0">
                <anchor moveWithCells="1">
                  <from>
                    <xdr:col>4</xdr:col>
                    <xdr:colOff>0</xdr:colOff>
                    <xdr:row>11</xdr:row>
                    <xdr:rowOff>9525</xdr:rowOff>
                  </from>
                  <to>
                    <xdr:col>5</xdr:col>
                    <xdr:colOff>28575</xdr:colOff>
                    <xdr:row>12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AU82"/>
  <sheetViews>
    <sheetView zoomScale="120" zoomScaleNormal="120" workbookViewId="0">
      <selection activeCell="AJ24" sqref="AJ24"/>
    </sheetView>
  </sheetViews>
  <sheetFormatPr baseColWidth="10" defaultColWidth="11.42578125" defaultRowHeight="12.75" x14ac:dyDescent="0.2"/>
  <cols>
    <col min="1" max="1" width="2.85546875" style="2" customWidth="1"/>
    <col min="2" max="2" width="13.85546875" style="2" customWidth="1"/>
    <col min="3" max="3" width="8" style="2" customWidth="1"/>
    <col min="4" max="4" width="2.42578125" style="2" customWidth="1"/>
    <col min="5" max="5" width="7.42578125" style="2" customWidth="1"/>
    <col min="6" max="6" width="2.28515625" style="2" customWidth="1"/>
    <col min="7" max="7" width="7" style="2" customWidth="1"/>
    <col min="8" max="8" width="2.7109375" style="2" customWidth="1"/>
    <col min="9" max="9" width="8.85546875" style="2" customWidth="1"/>
    <col min="10" max="10" width="8.42578125" style="2" customWidth="1"/>
    <col min="11" max="11" width="7.42578125" style="2" bestFit="1" customWidth="1"/>
    <col min="12" max="12" width="7.85546875" style="2" customWidth="1"/>
    <col min="13" max="13" width="8.42578125" style="2" customWidth="1"/>
    <col min="14" max="14" width="8.28515625" style="2" customWidth="1"/>
    <col min="15" max="15" width="6.42578125" style="2" customWidth="1"/>
    <col min="16" max="16" width="9.7109375" style="2" customWidth="1"/>
    <col min="17" max="17" width="2.42578125" style="2" customWidth="1"/>
    <col min="18" max="18" width="2.28515625" style="2" customWidth="1"/>
    <col min="19" max="19" width="6.28515625" style="58" customWidth="1"/>
    <col min="20" max="22" width="7.140625" style="58" customWidth="1"/>
    <col min="23" max="23" width="6.85546875" style="58" bestFit="1" customWidth="1"/>
    <col min="24" max="24" width="6.28515625" style="58" bestFit="1" customWidth="1"/>
    <col min="25" max="25" width="7" style="58" bestFit="1" customWidth="1"/>
    <col min="26" max="26" width="6.42578125" style="58" bestFit="1" customWidth="1"/>
    <col min="27" max="27" width="3.42578125" style="2" customWidth="1"/>
    <col min="28" max="28" width="9.28515625" style="2" customWidth="1"/>
    <col min="29" max="29" width="6.42578125" style="2" customWidth="1"/>
    <col min="30" max="30" width="8.42578125" style="2" customWidth="1"/>
    <col min="31" max="31" width="1.140625" style="49" customWidth="1"/>
    <col min="32" max="32" width="1.42578125" style="49" customWidth="1"/>
    <col min="33" max="33" width="6.42578125" style="49" customWidth="1"/>
    <col min="34" max="34" width="6.140625" style="49" customWidth="1"/>
    <col min="35" max="35" width="1.140625" style="2" customWidth="1"/>
    <col min="36" max="36" width="11" style="2" customWidth="1"/>
    <col min="37" max="37" width="11.42578125" style="2" customWidth="1"/>
    <col min="38" max="38" width="14" style="62" bestFit="1" customWidth="1"/>
    <col min="39" max="39" width="11.42578125" style="58" customWidth="1"/>
    <col min="40" max="16384" width="11.42578125" style="2"/>
  </cols>
  <sheetData>
    <row r="1" spans="2:47" ht="5.25" customHeight="1" x14ac:dyDescent="0.2">
      <c r="AC1" s="307"/>
      <c r="AD1" s="307"/>
      <c r="AE1" s="307"/>
      <c r="AF1" s="307"/>
      <c r="AG1" s="307"/>
      <c r="AH1" s="307"/>
      <c r="AI1" s="307"/>
      <c r="AJ1" s="307"/>
    </row>
    <row r="2" spans="2:47" ht="13.5" thickBot="1" x14ac:dyDescent="0.25">
      <c r="B2" s="87" t="s">
        <v>75</v>
      </c>
      <c r="C2" s="87"/>
      <c r="D2" s="87"/>
      <c r="E2" s="87"/>
      <c r="F2" s="87"/>
      <c r="G2" s="87"/>
      <c r="H2" s="87"/>
      <c r="I2" s="87"/>
      <c r="J2" s="87"/>
      <c r="K2" s="87"/>
      <c r="L2" s="87"/>
      <c r="M2" s="87"/>
      <c r="N2" s="87"/>
      <c r="O2" s="87"/>
      <c r="P2" s="88" t="s">
        <v>76</v>
      </c>
      <c r="Q2" s="26"/>
      <c r="R2" s="26"/>
      <c r="S2" s="313" t="s">
        <v>99</v>
      </c>
      <c r="T2" s="313"/>
      <c r="U2" s="313"/>
      <c r="V2" s="313"/>
      <c r="W2" s="313"/>
      <c r="X2" s="313"/>
      <c r="Y2" s="313"/>
      <c r="Z2" s="313"/>
      <c r="AA2" s="313"/>
      <c r="AB2" s="10"/>
      <c r="AC2" s="60" t="s">
        <v>41</v>
      </c>
      <c r="AD2" s="60" t="s">
        <v>43</v>
      </c>
      <c r="AE2" s="60"/>
      <c r="AF2" s="314" t="s">
        <v>42</v>
      </c>
      <c r="AG2" s="314"/>
      <c r="AH2" s="314"/>
      <c r="AI2" s="59"/>
      <c r="AJ2" s="60" t="s">
        <v>46</v>
      </c>
      <c r="AL2" s="313" t="s">
        <v>56</v>
      </c>
      <c r="AM2" s="313"/>
      <c r="AN2" s="313"/>
      <c r="AO2" s="313"/>
      <c r="AP2" s="313"/>
      <c r="AQ2" s="90"/>
    </row>
    <row r="3" spans="2:47" ht="13.5" thickTop="1" x14ac:dyDescent="0.2">
      <c r="B3" s="22"/>
      <c r="Q3" s="11"/>
      <c r="R3" s="11"/>
      <c r="S3" s="58" t="s">
        <v>144</v>
      </c>
      <c r="V3" s="170">
        <f ca="1">IF(V7=TRUE,"",(J18/J22)/(L18/L22))</f>
        <v>1.0109614007110452</v>
      </c>
      <c r="W3" s="58" t="s">
        <v>145</v>
      </c>
      <c r="Z3" s="170">
        <f ca="1">IF(V7=TRUE,"",(J18/J20)/(L18/L20))</f>
        <v>1.0150761944359081</v>
      </c>
      <c r="AA3" s="58"/>
      <c r="AB3" s="58" t="str">
        <f>B8</f>
        <v>Se (Smoke+)</v>
      </c>
      <c r="AC3" s="61">
        <f ca="1">V11</f>
        <v>0.50958841898281215</v>
      </c>
      <c r="AD3" s="134">
        <f ca="1">(AC3*(I8+G8-C8-E8)+(C8+E8))/2</f>
        <v>0.87595884189828122</v>
      </c>
      <c r="AE3" s="4"/>
      <c r="AF3" s="320">
        <f ca="1">IF(AD3&lt;E8,C8+SQRT((E8-C8)*(2*AD3-C8-E8)),IF(AD3&gt;G8,I8-SQRT((I8+G8-2*AD3)*(I8-G8)),AD3))</f>
        <v>0.87595884189828122</v>
      </c>
      <c r="AG3" s="320"/>
      <c r="AH3" s="320"/>
      <c r="AJ3" s="89">
        <f ca="1">AF3</f>
        <v>0.87595884189828122</v>
      </c>
      <c r="AL3" s="60" t="s">
        <v>55</v>
      </c>
      <c r="AM3" s="60" t="str">
        <f>W21</f>
        <v>Se(D+)</v>
      </c>
      <c r="AN3" s="60" t="str">
        <f>X21</f>
        <v>Se(D-)</v>
      </c>
      <c r="AO3" s="60" t="str">
        <f>Y21</f>
        <v>Sp(D+)</v>
      </c>
      <c r="AP3" s="60" t="str">
        <f>Z21</f>
        <v>Sp(D-)</v>
      </c>
      <c r="AQ3" s="58"/>
    </row>
    <row r="4" spans="2:47" x14ac:dyDescent="0.2">
      <c r="Q4" s="11"/>
      <c r="R4" s="11"/>
      <c r="S4" s="67" t="s">
        <v>3</v>
      </c>
      <c r="V4" s="67">
        <f>SQRT(1/C18-1/C22+1/E18-1/E22)</f>
        <v>6.3519498427844295E-2</v>
      </c>
      <c r="W4" s="67" t="s">
        <v>2</v>
      </c>
      <c r="Z4" s="67">
        <f>SQRT(1/C18+1/C20+1/E18+1/E20)</f>
        <v>8.4089681755556769E-2</v>
      </c>
      <c r="AA4" s="58"/>
      <c r="AB4" s="58" t="str">
        <f>B9</f>
        <v>Se (Smoke-)</v>
      </c>
      <c r="AC4" s="137">
        <f ca="1">V12</f>
        <v>0.25971386597214907</v>
      </c>
      <c r="AD4" s="138">
        <f ca="1">(AC4*(I9+G9-C9-E9)+(C9+E9))/2</f>
        <v>0.90097138659721487</v>
      </c>
      <c r="AE4" s="33"/>
      <c r="AF4" s="319">
        <f ca="1">IF(AD4&lt;E9,C9+SQRT((E9-C9)*(2*AD4-C9-E9)),IF(AD4&gt;G9,I9-SQRT((I9+G9-2*AD4)*(I9-G9)),AD4))</f>
        <v>0.90097138659721487</v>
      </c>
      <c r="AG4" s="319"/>
      <c r="AH4" s="319"/>
      <c r="AJ4" s="89">
        <f ca="1">IF(E12=1,AF3,AF4)</f>
        <v>0.90097138659721487</v>
      </c>
      <c r="AL4" s="62">
        <v>0</v>
      </c>
      <c r="AM4" s="58">
        <f t="array" ref="AM4:AM54">FREQUENCY(W23:W50000,AL4:AL54)</f>
        <v>0</v>
      </c>
      <c r="AN4" s="58">
        <f t="array" ref="AN4:AN54">FREQUENCY(X23:X50000,AL4:AL54)</f>
        <v>0</v>
      </c>
      <c r="AO4" s="58">
        <f t="array" ref="AO4:AO54">FREQUENCY(Y23:Y50000,AL4:AL54)</f>
        <v>0</v>
      </c>
      <c r="AP4" s="58">
        <f t="array" ref="AP4:AP54">FREQUENCY(Z23:Z50000,AL4:AL54)</f>
        <v>0</v>
      </c>
      <c r="AS4" s="141"/>
      <c r="AU4" s="23" t="s">
        <v>44</v>
      </c>
    </row>
    <row r="5" spans="2:47" x14ac:dyDescent="0.2">
      <c r="B5" s="11"/>
      <c r="C5" s="11"/>
      <c r="D5" s="11"/>
      <c r="E5" s="11"/>
      <c r="G5" s="11"/>
      <c r="H5" s="11"/>
      <c r="I5" s="11"/>
      <c r="J5" s="11"/>
      <c r="K5" s="11"/>
      <c r="L5" s="11"/>
      <c r="M5" s="11"/>
      <c r="N5" s="11"/>
      <c r="O5" s="11"/>
      <c r="P5" s="11"/>
      <c r="Q5" s="11"/>
      <c r="R5" s="11"/>
      <c r="S5" s="67" t="s">
        <v>147</v>
      </c>
      <c r="V5" s="58">
        <f ca="1">IF(V7=TRUE,"",SQRT(1/J18-1/J22+1/L18-1/L22))</f>
        <v>5.905553051045169E-2</v>
      </c>
      <c r="W5" s="67" t="s">
        <v>146</v>
      </c>
      <c r="Z5" s="58">
        <f ca="1">IF(V7=TRUE,"",SQRT(1/J18+1/L18+1/J20+1/L20))</f>
        <v>8.117999247637768E-2</v>
      </c>
      <c r="AA5" s="58"/>
      <c r="AB5" s="58" t="str">
        <f>B10</f>
        <v>Sp (Smoke+)</v>
      </c>
      <c r="AC5" s="137">
        <f ca="1">Z11</f>
        <v>0.34212984838885119</v>
      </c>
      <c r="AD5" s="138">
        <f ca="1">(AC5*(I10+G10-C10-E10)+(C10+E10))/2</f>
        <v>0.98842129848388849</v>
      </c>
      <c r="AE5" s="33"/>
      <c r="AF5" s="319">
        <f ca="1">IF(AD5&lt;E10,C10+SQRT((E10-C10)*(2*AD5-C10-E10)),IF(AD5&gt;G10,I10-SQRT((I10+G10-2*AD5)*(I10-G10)),AD5))</f>
        <v>0.98827199913429453</v>
      </c>
      <c r="AG5" s="319"/>
      <c r="AH5" s="319"/>
      <c r="AJ5" s="89">
        <f ca="1">AF5</f>
        <v>0.98827199913429453</v>
      </c>
      <c r="AL5" s="62">
        <f t="shared" ref="AL5:AL36" si="0">AL4+0.02</f>
        <v>0.02</v>
      </c>
      <c r="AM5" s="58">
        <v>0</v>
      </c>
      <c r="AN5" s="58">
        <v>0</v>
      </c>
      <c r="AO5" s="58">
        <v>0</v>
      </c>
      <c r="AP5" s="58">
        <v>0</v>
      </c>
      <c r="AU5" s="23" t="s">
        <v>74</v>
      </c>
    </row>
    <row r="6" spans="2:47" ht="12.75" customHeight="1" x14ac:dyDescent="0.2">
      <c r="B6" s="278" t="s">
        <v>7</v>
      </c>
      <c r="C6" s="278"/>
      <c r="D6" s="278"/>
      <c r="E6" s="278"/>
      <c r="F6" s="278"/>
      <c r="G6" s="278"/>
      <c r="H6" s="24"/>
      <c r="I6" s="24"/>
      <c r="J6" s="136" t="s">
        <v>85</v>
      </c>
      <c r="K6" s="311" t="s">
        <v>5</v>
      </c>
      <c r="L6" s="311"/>
      <c r="M6" s="311"/>
      <c r="N6" s="311"/>
      <c r="O6" s="311"/>
      <c r="P6" s="311"/>
      <c r="Q6" s="26"/>
      <c r="R6" s="26"/>
      <c r="S6" s="58" t="s">
        <v>97</v>
      </c>
      <c r="V6" s="89">
        <f ca="1">IF(V7=TRUE,"",EXP(LN(V3)-V5*NORMINV(RAND(),0,1)))</f>
        <v>0.98571513481155582</v>
      </c>
      <c r="W6" s="58" t="s">
        <v>98</v>
      </c>
      <c r="Z6" s="58">
        <f ca="1">IF(V7=TRUE,"",EXP(LN(Z3)-Z5*NORMINV(RAND(),0,1)))</f>
        <v>0.9349897075595317</v>
      </c>
      <c r="AB6" s="58" t="str">
        <f>B11</f>
        <v>Sp (Smoke-)</v>
      </c>
      <c r="AC6" s="137">
        <f ca="1">Z12</f>
        <v>0.75256277776776148</v>
      </c>
      <c r="AD6" s="138">
        <f ca="1">(AC6*(I11+G11-C11-E11)+(C11+E11))/2</f>
        <v>0.99005125555535523</v>
      </c>
      <c r="AE6" s="33"/>
      <c r="AF6" s="319">
        <f ca="1">IF(AD6&lt;E11,C11+SQRT((E11-C11)*(2*AD6-C11-E11)),IF(AD6&gt;G11,I11-SQRT((I11+G11-2*AD6)*(I11-G11)),AD6))</f>
        <v>0.99005138758957334</v>
      </c>
      <c r="AG6" s="319"/>
      <c r="AH6" s="319"/>
      <c r="AJ6" s="89">
        <f ca="1">IF(E12=1,AF5,AF6)</f>
        <v>0.99005138758957334</v>
      </c>
      <c r="AL6" s="62">
        <f t="shared" si="0"/>
        <v>0.04</v>
      </c>
      <c r="AM6" s="58">
        <v>0</v>
      </c>
      <c r="AN6" s="58">
        <v>0</v>
      </c>
      <c r="AO6" s="58">
        <v>0</v>
      </c>
      <c r="AP6" s="58">
        <v>0</v>
      </c>
    </row>
    <row r="7" spans="2:47" ht="15.75" customHeight="1" x14ac:dyDescent="0.2">
      <c r="C7" s="9" t="s">
        <v>37</v>
      </c>
      <c r="D7" s="71"/>
      <c r="E7" s="9" t="s">
        <v>38</v>
      </c>
      <c r="F7" s="26"/>
      <c r="G7" s="72" t="s">
        <v>40</v>
      </c>
      <c r="H7" s="25"/>
      <c r="I7" s="54" t="s">
        <v>39</v>
      </c>
      <c r="J7" s="93" t="str">
        <f>IF(C8&lt;=E8,IF(E8&lt;=G8,IF(G8&lt;=I8,"No error","Error"),"Error"),"Error")</f>
        <v>No error</v>
      </c>
      <c r="K7" s="308"/>
      <c r="L7" s="308"/>
      <c r="M7" s="308"/>
      <c r="N7" s="308"/>
      <c r="O7" s="308"/>
      <c r="P7" s="308"/>
      <c r="Q7" s="25"/>
      <c r="R7" s="25"/>
      <c r="S7" s="58" t="s">
        <v>143</v>
      </c>
      <c r="V7" s="58" t="b">
        <f ca="1">OR(AJ18&lt;=0,AJ20&lt;=0,AJ19&lt;=0,AJ21&lt;=0)</f>
        <v>0</v>
      </c>
      <c r="AB7" s="11"/>
      <c r="AC7" s="11"/>
      <c r="AD7" s="11"/>
      <c r="AE7" s="11"/>
      <c r="AF7" s="11"/>
      <c r="AG7" s="11"/>
      <c r="AI7" s="49"/>
      <c r="AJ7" s="49"/>
      <c r="AK7" s="49"/>
      <c r="AL7" s="62">
        <f t="shared" si="0"/>
        <v>0.06</v>
      </c>
      <c r="AM7" s="58">
        <v>0</v>
      </c>
      <c r="AN7" s="58">
        <v>0</v>
      </c>
      <c r="AO7" s="58">
        <v>0</v>
      </c>
      <c r="AP7" s="58">
        <v>0</v>
      </c>
    </row>
    <row r="8" spans="2:47" ht="15" customHeight="1" x14ac:dyDescent="0.2">
      <c r="B8" s="28" t="str">
        <f>CONCATENATE("Se (",IF(C14="","E+",CONCATENATE(C14,"+")),")")</f>
        <v>Se (Smoke+)</v>
      </c>
      <c r="C8" s="55">
        <v>0.8</v>
      </c>
      <c r="E8" s="55">
        <v>0.85</v>
      </c>
      <c r="G8" s="55">
        <v>0.9</v>
      </c>
      <c r="I8" s="55">
        <v>0.95</v>
      </c>
      <c r="J8" s="1" t="s">
        <v>101</v>
      </c>
      <c r="K8" s="309"/>
      <c r="L8" s="309"/>
      <c r="M8" s="309"/>
      <c r="N8" s="309"/>
      <c r="O8" s="309"/>
      <c r="P8" s="309"/>
      <c r="Q8" s="25"/>
      <c r="R8" s="25"/>
      <c r="S8" s="313" t="s">
        <v>103</v>
      </c>
      <c r="T8" s="313"/>
      <c r="U8" s="313"/>
      <c r="V8" s="313"/>
      <c r="W8" s="313"/>
      <c r="X8" s="313"/>
      <c r="Y8" s="313"/>
      <c r="Z8" s="313"/>
      <c r="AE8" s="128"/>
      <c r="AF8" s="58"/>
      <c r="AG8" s="58"/>
      <c r="AL8" s="62">
        <f t="shared" si="0"/>
        <v>0.08</v>
      </c>
      <c r="AM8" s="58">
        <v>0</v>
      </c>
      <c r="AN8" s="58">
        <v>0</v>
      </c>
      <c r="AO8" s="58">
        <v>0</v>
      </c>
      <c r="AP8" s="58">
        <v>0</v>
      </c>
    </row>
    <row r="9" spans="2:47" x14ac:dyDescent="0.2">
      <c r="B9" s="28" t="str">
        <f>CONCATENATE("Se (",IF(C14="","E-",CONCATENATE(C14,"-")),")")</f>
        <v>Se (Smoke-)</v>
      </c>
      <c r="C9" s="30">
        <v>0.85</v>
      </c>
      <c r="E9" s="30">
        <v>0.9</v>
      </c>
      <c r="G9" s="30">
        <v>0.95</v>
      </c>
      <c r="I9" s="30">
        <v>1</v>
      </c>
      <c r="J9" s="30">
        <v>0.8</v>
      </c>
      <c r="K9" s="309"/>
      <c r="L9" s="309"/>
      <c r="M9" s="309"/>
      <c r="N9" s="309"/>
      <c r="O9" s="309"/>
      <c r="P9" s="309"/>
      <c r="Q9" s="11"/>
      <c r="R9" s="11"/>
      <c r="S9" s="58" t="s">
        <v>134</v>
      </c>
      <c r="V9" s="58">
        <f ca="1">NORMINV(RAND(),0,1)</f>
        <v>2.4036916579075203E-2</v>
      </c>
      <c r="W9" s="58" t="s">
        <v>134</v>
      </c>
      <c r="Z9" s="58">
        <f ca="1">NORMINV(RAND(),0,1)</f>
        <v>-0.40665731277981282</v>
      </c>
      <c r="AE9" s="23"/>
      <c r="AF9" s="23"/>
      <c r="AG9" s="58" t="s">
        <v>181</v>
      </c>
      <c r="AI9" s="58"/>
      <c r="AJ9" s="58">
        <f ca="1">IF(J18&lt;&gt;"",J18/J22,"")</f>
        <v>0.27293318233295583</v>
      </c>
      <c r="AL9" s="62">
        <f t="shared" si="0"/>
        <v>0.1</v>
      </c>
      <c r="AM9" s="58">
        <v>0</v>
      </c>
      <c r="AN9" s="58">
        <v>0</v>
      </c>
      <c r="AO9" s="58">
        <v>0</v>
      </c>
      <c r="AP9" s="58">
        <v>0</v>
      </c>
    </row>
    <row r="10" spans="2:47" x14ac:dyDescent="0.2">
      <c r="B10" s="28" t="str">
        <f>CONCATENATE("Sp (",IF(C14="","E+",CONCATENATE(C14,"+")),")")</f>
        <v>Sp (Smoke+)</v>
      </c>
      <c r="C10" s="30">
        <v>0.98</v>
      </c>
      <c r="E10" s="30">
        <v>0.99</v>
      </c>
      <c r="G10" s="30">
        <v>0.99</v>
      </c>
      <c r="I10" s="30">
        <v>1</v>
      </c>
      <c r="J10" s="1" t="s">
        <v>102</v>
      </c>
      <c r="K10" s="309"/>
      <c r="L10" s="309"/>
      <c r="M10" s="309"/>
      <c r="N10" s="309"/>
      <c r="O10" s="309"/>
      <c r="P10" s="309"/>
      <c r="Q10" s="11"/>
      <c r="R10" s="11"/>
      <c r="S10" s="58" t="s">
        <v>135</v>
      </c>
      <c r="T10" s="153"/>
      <c r="V10" s="58">
        <f ca="1">IF(J9&lt;1,NORMINV(RAND(),$J$9*V9,SQRT(1-J9^2)),V9)</f>
        <v>-0.64422779128015117</v>
      </c>
      <c r="W10" s="58" t="s">
        <v>135</v>
      </c>
      <c r="X10" s="153"/>
      <c r="Z10" s="58">
        <f ca="1">IF(J11&lt;1,NORMINV(RAND(),$J$11*Z9,SQRT(1-J11^2)),Z9)</f>
        <v>0.68257656847782022</v>
      </c>
      <c r="AE10" s="23"/>
      <c r="AF10" s="23"/>
      <c r="AG10" s="58" t="s">
        <v>182</v>
      </c>
      <c r="AI10" s="58"/>
      <c r="AJ10" s="58">
        <f ca="1">IF(L18&lt;&gt;"",L18/L22,"")</f>
        <v>0.26997389033942559</v>
      </c>
      <c r="AL10" s="62">
        <f t="shared" si="0"/>
        <v>0.12000000000000001</v>
      </c>
      <c r="AM10" s="58">
        <v>0</v>
      </c>
      <c r="AN10" s="58">
        <v>0</v>
      </c>
      <c r="AO10" s="58">
        <v>0</v>
      </c>
      <c r="AP10" s="58">
        <v>0</v>
      </c>
    </row>
    <row r="11" spans="2:47" x14ac:dyDescent="0.2">
      <c r="B11" s="28" t="str">
        <f>CONCATENATE("Sp (",IF(C14="","E-",CONCATENATE(C14,"-")),")")</f>
        <v>Sp (Smoke-)</v>
      </c>
      <c r="C11" s="30">
        <v>0.97</v>
      </c>
      <c r="E11" s="30">
        <v>0.98</v>
      </c>
      <c r="G11" s="30">
        <v>0.99</v>
      </c>
      <c r="I11" s="30">
        <v>1</v>
      </c>
      <c r="J11" s="30">
        <v>0.8</v>
      </c>
      <c r="K11" s="309"/>
      <c r="L11" s="309"/>
      <c r="M11" s="309"/>
      <c r="N11" s="309"/>
      <c r="O11" s="309"/>
      <c r="P11" s="309"/>
      <c r="Q11" s="11"/>
      <c r="R11" s="11"/>
      <c r="S11" s="58" t="s">
        <v>136</v>
      </c>
      <c r="T11" s="153"/>
      <c r="V11" s="58">
        <f ca="1">_xlfn.NORM.DIST(V9,0,1,TRUE)</f>
        <v>0.50958841898281215</v>
      </c>
      <c r="W11" s="58" t="s">
        <v>136</v>
      </c>
      <c r="X11" s="153"/>
      <c r="Z11" s="58">
        <f ca="1">_xlfn.NORM.DIST(Z9,0,1,TRUE)</f>
        <v>0.34212984838885119</v>
      </c>
      <c r="AC11" s="153"/>
      <c r="AD11" s="153"/>
      <c r="AG11" s="58" t="s">
        <v>128</v>
      </c>
      <c r="AH11" s="58"/>
      <c r="AI11" s="153"/>
      <c r="AJ11" s="58">
        <f ca="1">IF(AND(AJ18&gt;0,AJ20&gt;0),_xlfn.BETA.INV(RAND(),AJ18,AJ20),"")</f>
        <v>0.25782669506483119</v>
      </c>
      <c r="AL11" s="62">
        <f t="shared" si="0"/>
        <v>0.14000000000000001</v>
      </c>
      <c r="AM11" s="58">
        <v>0</v>
      </c>
      <c r="AN11" s="58">
        <v>0</v>
      </c>
      <c r="AO11" s="58">
        <v>0</v>
      </c>
      <c r="AP11" s="58">
        <v>0</v>
      </c>
    </row>
    <row r="12" spans="2:47" ht="18" customHeight="1" x14ac:dyDescent="0.2">
      <c r="B12" s="288" t="s">
        <v>45</v>
      </c>
      <c r="C12" s="288"/>
      <c r="D12" s="31"/>
      <c r="E12" s="30">
        <v>2</v>
      </c>
      <c r="F12" s="26"/>
      <c r="G12" s="1" t="s">
        <v>47</v>
      </c>
      <c r="H12" s="64"/>
      <c r="I12" s="63">
        <v>1000</v>
      </c>
      <c r="J12" s="25"/>
      <c r="K12" s="309"/>
      <c r="L12" s="309"/>
      <c r="M12" s="309"/>
      <c r="N12" s="309"/>
      <c r="O12" s="309"/>
      <c r="P12" s="309"/>
      <c r="Q12" s="11"/>
      <c r="R12" s="11"/>
      <c r="S12" s="58" t="s">
        <v>137</v>
      </c>
      <c r="T12" s="153"/>
      <c r="V12" s="58">
        <f ca="1">_xlfn.NORM.DIST(V10,0,1,TRUE)</f>
        <v>0.25971386597214907</v>
      </c>
      <c r="W12" s="58" t="s">
        <v>137</v>
      </c>
      <c r="X12" s="153"/>
      <c r="Z12" s="58">
        <f ca="1">_xlfn.NORM.DIST(Z10,0,1,TRUE)</f>
        <v>0.75256277776776148</v>
      </c>
      <c r="AB12" s="153"/>
      <c r="AC12" s="153"/>
      <c r="AD12" s="153"/>
      <c r="AG12" s="58" t="s">
        <v>129</v>
      </c>
      <c r="AH12" s="58"/>
      <c r="AI12" s="153"/>
      <c r="AJ12" s="58">
        <f ca="1">IF(AND(AJ19&gt;0,AJ21&gt;0),_xlfn.BETA.INV(RAND(),AJ19,AJ21),"")</f>
        <v>0.26764954305012212</v>
      </c>
      <c r="AL12" s="62">
        <f t="shared" si="0"/>
        <v>0.16</v>
      </c>
      <c r="AM12" s="58">
        <v>0</v>
      </c>
      <c r="AN12" s="58">
        <v>0</v>
      </c>
      <c r="AO12" s="58">
        <v>0</v>
      </c>
      <c r="AP12" s="58">
        <v>0</v>
      </c>
    </row>
    <row r="13" spans="2:47" x14ac:dyDescent="0.2">
      <c r="B13" s="266" t="s">
        <v>33</v>
      </c>
      <c r="C13" s="266"/>
      <c r="D13" s="266"/>
      <c r="E13" s="266"/>
      <c r="F13" s="266"/>
      <c r="G13" s="266"/>
      <c r="I13" s="25"/>
      <c r="J13" s="25"/>
      <c r="K13" s="309"/>
      <c r="L13" s="309"/>
      <c r="M13" s="309"/>
      <c r="N13" s="309"/>
      <c r="O13" s="309"/>
      <c r="P13" s="309"/>
      <c r="Q13" s="11"/>
      <c r="R13" s="11"/>
      <c r="S13" s="9" t="s">
        <v>106</v>
      </c>
      <c r="T13" s="10"/>
      <c r="U13" s="77"/>
      <c r="V13" s="77"/>
      <c r="W13" s="77"/>
      <c r="X13" s="10"/>
      <c r="Y13" s="77"/>
      <c r="Z13" s="77"/>
      <c r="AG13" s="58" t="s">
        <v>121</v>
      </c>
      <c r="AH13" s="58"/>
      <c r="AI13" s="153"/>
      <c r="AJ13" s="58">
        <f ca="1">IF(AJ11&lt;&gt;"",(P18*AJ11)/(P18*AJ11+((1-P20)*(1-AJ11))),"")</f>
        <v>0.96288971546092361</v>
      </c>
      <c r="AL13" s="62">
        <f t="shared" si="0"/>
        <v>0.18</v>
      </c>
      <c r="AM13" s="58">
        <v>0</v>
      </c>
      <c r="AN13" s="58">
        <v>0</v>
      </c>
      <c r="AO13" s="58">
        <v>0</v>
      </c>
      <c r="AP13" s="58">
        <v>0</v>
      </c>
    </row>
    <row r="14" spans="2:47" x14ac:dyDescent="0.2">
      <c r="B14" s="26" t="s">
        <v>10</v>
      </c>
      <c r="C14" s="57" t="s">
        <v>79</v>
      </c>
      <c r="D14" s="13" t="s">
        <v>11</v>
      </c>
      <c r="E14" s="11"/>
      <c r="G14" s="29" t="s">
        <v>78</v>
      </c>
      <c r="H14" s="38"/>
      <c r="I14" s="56"/>
      <c r="J14" s="56"/>
      <c r="K14" s="310"/>
      <c r="L14" s="310"/>
      <c r="M14" s="310"/>
      <c r="N14" s="310"/>
      <c r="O14" s="310"/>
      <c r="P14" s="310"/>
      <c r="R14" s="11"/>
      <c r="S14" s="99" t="s">
        <v>107</v>
      </c>
      <c r="U14" s="153"/>
      <c r="V14" s="173">
        <f>C18/C22</f>
        <v>0.2434881087202718</v>
      </c>
      <c r="W14" s="99" t="s">
        <v>109</v>
      </c>
      <c r="Y14" s="153"/>
      <c r="Z14" s="173">
        <f>1-V14</f>
        <v>0.75651189127972818</v>
      </c>
      <c r="AA14" s="11"/>
      <c r="AG14" s="58" t="s">
        <v>122</v>
      </c>
      <c r="AH14" s="58"/>
      <c r="AI14" s="153"/>
      <c r="AJ14" s="58">
        <f ca="1">IF(AJ12&lt;&gt;"",(P19*AJ12)/(P19*AJ12+((1-P21)*(1-AJ12))),"")</f>
        <v>0.97067239212324041</v>
      </c>
      <c r="AL14" s="62">
        <f t="shared" si="0"/>
        <v>0.19999999999999998</v>
      </c>
      <c r="AM14" s="58">
        <v>0</v>
      </c>
      <c r="AN14" s="58">
        <v>0</v>
      </c>
      <c r="AO14" s="58">
        <v>0</v>
      </c>
      <c r="AP14" s="58">
        <v>0</v>
      </c>
    </row>
    <row r="15" spans="2:47" x14ac:dyDescent="0.2">
      <c r="B15" s="289" t="str">
        <f>IF(C14&lt;&gt;"",IF(G14&lt;&gt;"",CONCATENATE("Data (Enter ",C14,"-",G14," Data in Blue Cells)"),"Data (Enter Crude Data in Blue Cells)"),"Data (Enter Crude Data in Blue Cells)")</f>
        <v>Data (Enter Smoke-BC Data in Blue Cells)</v>
      </c>
      <c r="C15" s="289"/>
      <c r="D15" s="289"/>
      <c r="E15" s="289"/>
      <c r="F15" s="289"/>
      <c r="G15" s="289"/>
      <c r="H15" s="53"/>
      <c r="I15" s="284" t="s">
        <v>170</v>
      </c>
      <c r="J15" s="284"/>
      <c r="K15" s="284"/>
      <c r="L15" s="284"/>
      <c r="M15" s="284"/>
      <c r="N15" s="284"/>
      <c r="O15" s="284"/>
      <c r="P15" s="284"/>
      <c r="R15" s="11"/>
      <c r="S15" s="99" t="s">
        <v>108</v>
      </c>
      <c r="U15" s="153"/>
      <c r="V15" s="142">
        <f>E18/E22</f>
        <v>0.25221932114882506</v>
      </c>
      <c r="W15" s="99" t="s">
        <v>110</v>
      </c>
      <c r="Y15" s="153"/>
      <c r="Z15" s="142">
        <f>1-V15</f>
        <v>0.74778067885117494</v>
      </c>
      <c r="AA15" s="11"/>
      <c r="AG15" s="58" t="s">
        <v>123</v>
      </c>
      <c r="AH15" s="58"/>
      <c r="AI15" s="153"/>
      <c r="AJ15" s="58">
        <f ca="1">IF(AJ11&lt;&gt;"",(P20*(1-AJ11))/((1-P18)*AJ11+P20*(1-AJ11)),"")</f>
        <v>0.95821920079281964</v>
      </c>
      <c r="AL15" s="62">
        <f t="shared" si="0"/>
        <v>0.21999999999999997</v>
      </c>
      <c r="AM15" s="58">
        <v>0</v>
      </c>
      <c r="AN15" s="58">
        <v>0</v>
      </c>
      <c r="AO15" s="58">
        <v>0</v>
      </c>
      <c r="AP15" s="58">
        <v>0</v>
      </c>
    </row>
    <row r="16" spans="2:47" ht="13.5" thickBot="1" x14ac:dyDescent="0.25">
      <c r="B16" s="4"/>
      <c r="C16" s="287" t="s">
        <v>34</v>
      </c>
      <c r="D16" s="287" t="s">
        <v>1</v>
      </c>
      <c r="E16" s="287"/>
      <c r="F16" s="287"/>
      <c r="G16" s="46"/>
      <c r="I16" s="4"/>
      <c r="J16" s="287" t="s">
        <v>169</v>
      </c>
      <c r="K16" s="287"/>
      <c r="L16" s="287"/>
      <c r="M16" s="287"/>
      <c r="N16" s="47"/>
      <c r="P16" s="23">
        <f ca="1">IF(J18&gt;0,IF(J20&gt;0,IF(L18&gt;0,IF(L20&gt;0,0,1),1),1),1)</f>
        <v>0</v>
      </c>
      <c r="R16" s="11"/>
      <c r="S16" s="9" t="s">
        <v>148</v>
      </c>
      <c r="T16" s="10"/>
      <c r="U16" s="77"/>
      <c r="V16" s="77"/>
      <c r="W16" s="77"/>
      <c r="X16" s="10"/>
      <c r="Y16" s="77"/>
      <c r="Z16" s="77"/>
      <c r="AA16" s="11"/>
      <c r="AG16" s="58" t="s">
        <v>124</v>
      </c>
      <c r="AH16" s="58"/>
      <c r="AI16" s="153"/>
      <c r="AJ16" s="58">
        <f ca="1">IF(AJ12&lt;&gt;"",(P21*(1-AJ12))/((1-P19 )*AJ12+P21*(1-AJ12)),"")</f>
        <v>0.96473385177292736</v>
      </c>
      <c r="AL16" s="62">
        <f t="shared" si="0"/>
        <v>0.23999999999999996</v>
      </c>
      <c r="AM16" s="58">
        <v>0</v>
      </c>
      <c r="AN16" s="58">
        <v>0</v>
      </c>
      <c r="AO16" s="58">
        <v>0</v>
      </c>
      <c r="AP16" s="58">
        <v>0</v>
      </c>
    </row>
    <row r="17" spans="2:42" ht="13.5" thickBot="1" x14ac:dyDescent="0.25">
      <c r="B17" s="6"/>
      <c r="C17" s="286" t="str">
        <f>IF(C14&lt;&gt;"",CONCATENATE(C14," +"),"E+")</f>
        <v>Smoke +</v>
      </c>
      <c r="D17" s="286" t="s">
        <v>0</v>
      </c>
      <c r="E17" s="286" t="str">
        <f>IF(C14&lt;&gt;"",CONCATENATE(C14," -"),"E-")</f>
        <v>Smoke -</v>
      </c>
      <c r="F17" s="286" t="s">
        <v>0</v>
      </c>
      <c r="G17" s="34" t="s">
        <v>1</v>
      </c>
      <c r="I17" s="6"/>
      <c r="J17" s="286" t="str">
        <f>C17</f>
        <v>Smoke +</v>
      </c>
      <c r="K17" s="286" t="s">
        <v>0</v>
      </c>
      <c r="L17" s="286" t="str">
        <f>E17</f>
        <v>Smoke -</v>
      </c>
      <c r="M17" s="286" t="s">
        <v>0</v>
      </c>
      <c r="N17" s="48" t="str">
        <f>G17</f>
        <v>Total</v>
      </c>
      <c r="O17" s="306" t="s">
        <v>84</v>
      </c>
      <c r="P17" s="306"/>
      <c r="S17" s="99" t="s">
        <v>138</v>
      </c>
      <c r="U17" s="153"/>
      <c r="V17" s="173" t="str">
        <f>IF(ISBLANK(W23)=TRUE,"",CORREL(W22:W999999,X22:X999999))</f>
        <v/>
      </c>
      <c r="W17" s="174" t="s">
        <v>139</v>
      </c>
      <c r="Y17" s="168"/>
      <c r="Z17" s="173" t="str">
        <f>IF(ISBLANK(Y23)=TRUE,"",CORREL(Y22:Y999999,Z22:Z999999))</f>
        <v/>
      </c>
      <c r="AB17" s="153"/>
      <c r="AC17" s="153"/>
      <c r="AD17" s="153"/>
      <c r="AG17" s="58"/>
      <c r="AH17" s="58"/>
      <c r="AI17" s="153"/>
      <c r="AJ17" s="58"/>
      <c r="AL17" s="62">
        <f t="shared" si="0"/>
        <v>0.25999999999999995</v>
      </c>
      <c r="AM17" s="58">
        <v>0</v>
      </c>
      <c r="AN17" s="58">
        <v>0</v>
      </c>
      <c r="AO17" s="58">
        <v>0</v>
      </c>
      <c r="AP17" s="58">
        <v>0</v>
      </c>
    </row>
    <row r="18" spans="2:42" ht="14.25" customHeight="1" x14ac:dyDescent="0.2">
      <c r="B18" s="279" t="str">
        <f>IF(G14&lt;&gt;"",CONCATENATE(G14," +"),"D+")</f>
        <v>BC +</v>
      </c>
      <c r="C18" s="285">
        <v>215</v>
      </c>
      <c r="D18" s="15" t="s">
        <v>15</v>
      </c>
      <c r="E18" s="282">
        <v>1449</v>
      </c>
      <c r="F18" s="15" t="s">
        <v>17</v>
      </c>
      <c r="G18" s="271">
        <f>SUM(C18:F19)</f>
        <v>1664</v>
      </c>
      <c r="H18" s="11"/>
      <c r="I18" s="279" t="str">
        <f>B18</f>
        <v>BC +</v>
      </c>
      <c r="J18" s="303">
        <f ca="1">IF(AND(AJ13&lt;&gt;"",AJ15&lt;&gt;""),IF(AJ13=1,C18,IF(AJ13=0,0,_xlfn.BINOM.INV(C18,AJ13,RAND())))+IF(AJ15=1,0,IF(AJ15=0,C20,_xlfn.BINOM.INV(C20,1-AJ15,RAND()))),"")</f>
        <v>241</v>
      </c>
      <c r="K18" s="19" t="s">
        <v>125</v>
      </c>
      <c r="L18" s="303">
        <f ca="1">IF(AND(AJ14&lt;&gt;"",AJ16&lt;&gt;""),IF(AJ14=1,E18,IF(AJ14=0,0,_xlfn.BINOM.INV(E18,AJ14,RAND())))+IF(AJ16=1,0,IF(AJ16=0,E20,_xlfn.BINOM.INV(E20,1-AJ16,RAND()))),"")</f>
        <v>1551</v>
      </c>
      <c r="M18" s="19" t="s">
        <v>127</v>
      </c>
      <c r="N18" s="316">
        <f ca="1">J18+L18</f>
        <v>1792</v>
      </c>
      <c r="O18" s="13" t="s">
        <v>57</v>
      </c>
      <c r="P18" s="76">
        <f ca="1">AJ3</f>
        <v>0.87595884189828122</v>
      </c>
      <c r="S18" s="315" t="s">
        <v>100</v>
      </c>
      <c r="T18" s="315"/>
      <c r="U18" s="315"/>
      <c r="V18" s="315"/>
      <c r="W18" s="315"/>
      <c r="X18" s="315"/>
      <c r="Y18" s="315"/>
      <c r="Z18" s="315"/>
      <c r="AG18" s="58" t="s">
        <v>125</v>
      </c>
      <c r="AH18" s="58"/>
      <c r="AI18" s="58"/>
      <c r="AJ18" s="58">
        <f ca="1">((C18-(1-P20)*C22) / (P18-(1-P20)))</f>
        <v>236.79341851660251</v>
      </c>
      <c r="AL18" s="62">
        <f t="shared" si="0"/>
        <v>0.27999999999999997</v>
      </c>
      <c r="AM18" s="58">
        <v>0</v>
      </c>
      <c r="AN18" s="58">
        <v>0</v>
      </c>
      <c r="AO18" s="58">
        <v>0</v>
      </c>
      <c r="AP18" s="58">
        <v>0</v>
      </c>
    </row>
    <row r="19" spans="2:42" ht="12.75" customHeight="1" x14ac:dyDescent="0.2">
      <c r="B19" s="279"/>
      <c r="C19" s="283"/>
      <c r="D19" s="16"/>
      <c r="E19" s="283"/>
      <c r="F19" s="15"/>
      <c r="G19" s="274"/>
      <c r="H19" s="11"/>
      <c r="I19" s="279"/>
      <c r="J19" s="281"/>
      <c r="K19" s="19"/>
      <c r="L19" s="281"/>
      <c r="M19" s="19"/>
      <c r="N19" s="274"/>
      <c r="O19" s="13" t="s">
        <v>58</v>
      </c>
      <c r="P19" s="76">
        <f ca="1">IF(E12=2,AJ4,P18)</f>
        <v>0.90097138659721487</v>
      </c>
      <c r="AE19" s="149"/>
      <c r="AF19" s="149"/>
      <c r="AG19" s="58" t="s">
        <v>127</v>
      </c>
      <c r="AH19" s="58"/>
      <c r="AI19" s="58"/>
      <c r="AJ19" s="58">
        <f ca="1">(E18-(1-P21)*E22) / (P19-(1-P21))</f>
        <v>1562.0759222146678</v>
      </c>
      <c r="AL19" s="62">
        <f t="shared" si="0"/>
        <v>0.3</v>
      </c>
      <c r="AM19" s="58">
        <v>0</v>
      </c>
      <c r="AN19" s="58">
        <v>0</v>
      </c>
      <c r="AO19" s="58">
        <v>0</v>
      </c>
      <c r="AP19" s="58">
        <v>0</v>
      </c>
    </row>
    <row r="20" spans="2:42" ht="12.75" customHeight="1" x14ac:dyDescent="0.2">
      <c r="B20" s="279" t="str">
        <f>IF(G14&lt;&gt;"",CONCATENATE(G14," -"),"D-")</f>
        <v>BC -</v>
      </c>
      <c r="C20" s="276">
        <v>668</v>
      </c>
      <c r="D20" s="17" t="s">
        <v>16</v>
      </c>
      <c r="E20" s="276">
        <v>4296</v>
      </c>
      <c r="F20" s="17" t="s">
        <v>18</v>
      </c>
      <c r="G20" s="274">
        <f>SUM(C20:F21)</f>
        <v>4964</v>
      </c>
      <c r="I20" s="279" t="str">
        <f>B20</f>
        <v>BC -</v>
      </c>
      <c r="J20" s="272">
        <f ca="1">IF(J18&lt;&gt;"",C22-J18,"")</f>
        <v>642</v>
      </c>
      <c r="K20" s="20" t="s">
        <v>126</v>
      </c>
      <c r="L20" s="272">
        <f ca="1">IF(L18&lt;&gt;"",E22-L18,"")</f>
        <v>4194</v>
      </c>
      <c r="M20" s="20" t="s">
        <v>74</v>
      </c>
      <c r="N20" s="317">
        <f ca="1">J20+L20</f>
        <v>4836</v>
      </c>
      <c r="O20" s="13" t="s">
        <v>59</v>
      </c>
      <c r="P20" s="76">
        <f ca="1">AJ5</f>
        <v>0.98827199913429453</v>
      </c>
      <c r="S20" s="60" t="s">
        <v>72</v>
      </c>
      <c r="T20" s="60"/>
      <c r="U20" s="60" t="s">
        <v>66</v>
      </c>
      <c r="V20" s="60"/>
      <c r="W20" s="60" t="s">
        <v>54</v>
      </c>
      <c r="X20" s="60"/>
      <c r="Y20" s="60"/>
      <c r="Z20" s="60"/>
      <c r="AB20" s="147"/>
      <c r="AC20" s="148"/>
      <c r="AD20" s="145"/>
      <c r="AE20" s="149"/>
      <c r="AF20" s="149"/>
      <c r="AG20" s="58" t="s">
        <v>126</v>
      </c>
      <c r="AH20" s="58"/>
      <c r="AI20" s="58"/>
      <c r="AJ20" s="58">
        <f ca="1">C22-AJ18</f>
        <v>646.20658148339749</v>
      </c>
      <c r="AL20" s="62">
        <f t="shared" si="0"/>
        <v>0.32</v>
      </c>
      <c r="AM20" s="58">
        <v>0</v>
      </c>
      <c r="AN20" s="58">
        <v>0</v>
      </c>
      <c r="AO20" s="58">
        <v>0</v>
      </c>
      <c r="AP20" s="58">
        <v>0</v>
      </c>
    </row>
    <row r="21" spans="2:42" ht="13.5" thickBot="1" x14ac:dyDescent="0.25">
      <c r="B21" s="279"/>
      <c r="C21" s="277"/>
      <c r="D21" s="18"/>
      <c r="E21" s="277"/>
      <c r="F21" s="18"/>
      <c r="G21" s="275"/>
      <c r="I21" s="279"/>
      <c r="J21" s="273"/>
      <c r="K21" s="21"/>
      <c r="L21" s="273"/>
      <c r="M21" s="21"/>
      <c r="N21" s="275"/>
      <c r="O21" s="13" t="s">
        <v>60</v>
      </c>
      <c r="P21" s="76">
        <f ca="1">IF(E12=2,AJ6,P20)</f>
        <v>0.99005138758957334</v>
      </c>
      <c r="S21" s="66" t="s">
        <v>48</v>
      </c>
      <c r="T21" s="66" t="s">
        <v>49</v>
      </c>
      <c r="U21" s="66" t="str">
        <f>S21</f>
        <v>RR</v>
      </c>
      <c r="V21" s="66" t="str">
        <f>T21</f>
        <v>OR</v>
      </c>
      <c r="W21" s="66" t="s">
        <v>51</v>
      </c>
      <c r="X21" s="66" t="s">
        <v>50</v>
      </c>
      <c r="Y21" s="66" t="s">
        <v>52</v>
      </c>
      <c r="Z21" s="66" t="s">
        <v>53</v>
      </c>
      <c r="AB21" s="147"/>
      <c r="AC21" s="148"/>
      <c r="AD21" s="145"/>
      <c r="AE21" s="149"/>
      <c r="AF21" s="149"/>
      <c r="AG21" s="58" t="s">
        <v>74</v>
      </c>
      <c r="AH21" s="58"/>
      <c r="AI21" s="58"/>
      <c r="AJ21" s="58">
        <f ca="1">E22-AJ19</f>
        <v>4182.924077785332</v>
      </c>
      <c r="AL21" s="62">
        <f t="shared" si="0"/>
        <v>0.34</v>
      </c>
      <c r="AM21" s="58">
        <v>0</v>
      </c>
      <c r="AN21" s="58">
        <v>0</v>
      </c>
      <c r="AO21" s="58">
        <v>0</v>
      </c>
      <c r="AP21" s="58">
        <v>0</v>
      </c>
    </row>
    <row r="22" spans="2:42" ht="12.75" customHeight="1" x14ac:dyDescent="0.2">
      <c r="B22" s="279" t="s">
        <v>1</v>
      </c>
      <c r="C22" s="304">
        <f>SUM(C18:C21)</f>
        <v>883</v>
      </c>
      <c r="D22" s="19" t="s">
        <v>20</v>
      </c>
      <c r="E22" s="304">
        <f>SUM(E18:E21)</f>
        <v>5745</v>
      </c>
      <c r="F22" s="19" t="s">
        <v>19</v>
      </c>
      <c r="G22" s="7"/>
      <c r="I22" s="279" t="str">
        <f>B22</f>
        <v>Total</v>
      </c>
      <c r="J22" s="303">
        <f ca="1">J18+J20</f>
        <v>883</v>
      </c>
      <c r="K22" s="19" t="s">
        <v>130</v>
      </c>
      <c r="L22" s="303">
        <f ca="1">L18+L20</f>
        <v>5745</v>
      </c>
      <c r="M22" s="19" t="s">
        <v>131</v>
      </c>
      <c r="S22" s="66">
        <f ca="1">IF(OR(J18="",J20="",L18="",L20="",AJ23=0),"",AJ23)</f>
        <v>0.98627226061237994</v>
      </c>
      <c r="T22" s="66">
        <f ca="1">IF(OR(J18="",J20="",L18="",L20="",AJ24=0),"",AJ24)</f>
        <v>0.98124192135053312</v>
      </c>
      <c r="U22" s="124">
        <f ca="1">IF(OR(J18="",J20="",L18="",L20="",V3=0),"",V6)</f>
        <v>0.98571513481155582</v>
      </c>
      <c r="V22" s="66">
        <f ca="1">IF(OR(J18="",J20="",L18="",L20="",Z3=0),"",Z6)</f>
        <v>0.9349897075595317</v>
      </c>
      <c r="W22" s="139">
        <f ca="1">AJ3</f>
        <v>0.87595884189828122</v>
      </c>
      <c r="X22" s="139">
        <f ca="1">AJ4</f>
        <v>0.90097138659721487</v>
      </c>
      <c r="Y22" s="140">
        <f ca="1">AJ5</f>
        <v>0.98827199913429453</v>
      </c>
      <c r="Z22" s="130">
        <f ca="1">AJ6</f>
        <v>0.99005138758957334</v>
      </c>
      <c r="AB22" s="147"/>
      <c r="AC22" s="148"/>
      <c r="AD22" s="145"/>
      <c r="AE22" s="149"/>
      <c r="AF22" s="149"/>
      <c r="AG22" s="23"/>
      <c r="AH22" s="23"/>
      <c r="AI22" s="153"/>
      <c r="AJ22" s="153"/>
      <c r="AL22" s="62">
        <f t="shared" si="0"/>
        <v>0.36000000000000004</v>
      </c>
      <c r="AM22" s="58">
        <v>0</v>
      </c>
      <c r="AN22" s="58">
        <v>0</v>
      </c>
      <c r="AO22" s="58">
        <v>0</v>
      </c>
      <c r="AP22" s="58">
        <v>0</v>
      </c>
    </row>
    <row r="23" spans="2:42" ht="13.5" customHeight="1" x14ac:dyDescent="0.2">
      <c r="B23" s="279"/>
      <c r="C23" s="305"/>
      <c r="D23" s="8"/>
      <c r="E23" s="305"/>
      <c r="F23" s="8"/>
      <c r="G23" s="3"/>
      <c r="I23" s="279"/>
      <c r="J23" s="281"/>
      <c r="K23" s="154"/>
      <c r="L23" s="281"/>
      <c r="M23" s="154"/>
      <c r="AB23" s="148"/>
      <c r="AC23" s="148"/>
      <c r="AD23" s="148"/>
      <c r="AE23" s="149"/>
      <c r="AF23" s="149"/>
      <c r="AG23" s="58" t="s">
        <v>48</v>
      </c>
      <c r="AH23" s="58"/>
      <c r="AI23" s="58"/>
      <c r="AJ23" s="58">
        <f ca="1">(AJ18/(AJ18+AJ20))/(AJ19/(AJ19+AJ21))</f>
        <v>0.98627226061237994</v>
      </c>
      <c r="AL23" s="62">
        <f t="shared" si="0"/>
        <v>0.38000000000000006</v>
      </c>
      <c r="AM23" s="58">
        <v>0</v>
      </c>
      <c r="AN23" s="58">
        <v>0</v>
      </c>
      <c r="AO23" s="58">
        <v>0</v>
      </c>
      <c r="AP23" s="58">
        <v>0</v>
      </c>
    </row>
    <row r="24" spans="2:42" ht="13.5" customHeight="1" x14ac:dyDescent="0.2">
      <c r="B24" s="51"/>
      <c r="C24" s="51"/>
      <c r="D24" s="52"/>
      <c r="E24" s="51"/>
      <c r="F24" s="52"/>
      <c r="G24" s="3"/>
      <c r="AB24" s="145"/>
      <c r="AC24" s="148"/>
      <c r="AD24" s="148"/>
      <c r="AE24" s="149"/>
      <c r="AF24" s="149"/>
      <c r="AG24" s="58" t="s">
        <v>49</v>
      </c>
      <c r="AH24" s="58"/>
      <c r="AI24" s="58"/>
      <c r="AJ24" s="58">
        <f ca="1">(AJ18/AJ20)/(AJ19/AJ21)</f>
        <v>0.98124192135053312</v>
      </c>
      <c r="AL24" s="62">
        <f t="shared" si="0"/>
        <v>0.40000000000000008</v>
      </c>
      <c r="AM24" s="58">
        <v>0</v>
      </c>
      <c r="AN24" s="58">
        <v>0</v>
      </c>
      <c r="AO24" s="58">
        <v>0</v>
      </c>
      <c r="AP24" s="58">
        <v>0</v>
      </c>
    </row>
    <row r="25" spans="2:42" ht="13.5" customHeight="1" x14ac:dyDescent="0.2">
      <c r="B25" s="43" t="s">
        <v>35</v>
      </c>
      <c r="C25" s="44"/>
      <c r="D25" s="44"/>
      <c r="E25" s="45" t="s">
        <v>4</v>
      </c>
      <c r="F25" s="45"/>
      <c r="G25" s="44"/>
      <c r="I25" s="40" t="s">
        <v>113</v>
      </c>
      <c r="J25" s="41"/>
      <c r="K25" s="41"/>
      <c r="L25" s="41"/>
      <c r="M25" s="42" t="s">
        <v>36</v>
      </c>
      <c r="O25" s="318"/>
      <c r="P25" s="318"/>
      <c r="AB25" s="148"/>
      <c r="AC25" s="148"/>
      <c r="AD25" s="148"/>
      <c r="AE25" s="149"/>
      <c r="AF25" s="149"/>
      <c r="AG25" s="149"/>
      <c r="AH25" s="149"/>
      <c r="AI25" s="148"/>
      <c r="AJ25" s="148"/>
      <c r="AL25" s="62">
        <f t="shared" si="0"/>
        <v>0.4200000000000001</v>
      </c>
      <c r="AM25" s="58">
        <v>0</v>
      </c>
      <c r="AN25" s="58">
        <v>0</v>
      </c>
      <c r="AO25" s="58">
        <v>0</v>
      </c>
      <c r="AP25" s="58">
        <v>0</v>
      </c>
    </row>
    <row r="26" spans="2:42" ht="13.5" customHeight="1" x14ac:dyDescent="0.2">
      <c r="B26" s="13" t="str">
        <f>IF(C14&lt;&gt;"",IF(G14&lt;&gt;"",CONCATENATE("RR (",C14,"-",G14,")"),"RR (ED)"),"RR (ED)")</f>
        <v>RR (Smoke-BC)</v>
      </c>
      <c r="E26" s="14" t="str">
        <f>CONCATENATE(ROUND((C18/C22)/(E18/E22),2)," (",ROUND(EXP(LN((C18/C22)/(E18/E22))-1.96*V4),2)," - ",ROUND(EXP(LN((C18/C22)/(E18/E22))+1.96*V4),2),")")</f>
        <v>0.97 (0.85 - 1.09)</v>
      </c>
      <c r="F26" s="14"/>
      <c r="G26" s="14"/>
      <c r="I26" s="13" t="str">
        <f>IF(C14&lt;&gt;"",IF(G14&lt;&gt;"",CONCATENATE("RR (",C14,"-",G14,")"),"RR (ED)"),"RR (ED)")</f>
        <v>RR (Smoke-BC)</v>
      </c>
      <c r="K26" s="14"/>
      <c r="M26" s="155" t="str">
        <f ca="1">IF(OR(J18="",J20="",L18="",L20=""),"",CONCATENATE(ROUND((J18/J22)/(L18/L22),2)))</f>
        <v>1,01</v>
      </c>
      <c r="O26" s="11"/>
      <c r="P26" s="11"/>
      <c r="AB26" s="148"/>
      <c r="AC26" s="145"/>
      <c r="AD26" s="145"/>
      <c r="AE26" s="149"/>
      <c r="AF26" s="149"/>
      <c r="AG26" s="150"/>
      <c r="AH26" s="149"/>
      <c r="AI26" s="148"/>
      <c r="AJ26" s="148"/>
      <c r="AL26" s="62">
        <f t="shared" si="0"/>
        <v>0.44000000000000011</v>
      </c>
      <c r="AM26" s="58">
        <v>0</v>
      </c>
      <c r="AN26" s="58">
        <v>0</v>
      </c>
      <c r="AO26" s="58">
        <v>0</v>
      </c>
      <c r="AP26" s="58">
        <v>0</v>
      </c>
    </row>
    <row r="27" spans="2:42" ht="13.5" customHeight="1" x14ac:dyDescent="0.2">
      <c r="B27" s="9" t="str">
        <f>IF(C14&lt;&gt;"",IF(G14&lt;&gt;"",CONCATENATE("OR (",C14,"-",G14,")"),"OR (ED)"),"OR (ED)")</f>
        <v>OR (Smoke-BC)</v>
      </c>
      <c r="C27" s="10"/>
      <c r="D27" s="10"/>
      <c r="E27" s="39" t="str">
        <f>CONCATENATE(ROUND((C18/C20)/(E18/E20),2)," (",ROUND(EXP(LN((C18/C20)/(E18/E20))-1.96*Z4),2)," - ",ROUND(EXP(LN((C18/C20)/(E18/E20))+1.96*Z4),2),")")</f>
        <v>0.95 (0.81 - 1.13)</v>
      </c>
      <c r="F27" s="39"/>
      <c r="G27" s="39"/>
      <c r="I27" s="9" t="str">
        <f>IF(C14&lt;&gt;"",IF(G14&lt;&gt;"",CONCATENATE("OR (",C14,"-",G14,")"),"OR (ED)"),"OR (ED)")</f>
        <v>OR (Smoke-BC)</v>
      </c>
      <c r="J27" s="10"/>
      <c r="K27" s="39"/>
      <c r="L27" s="10"/>
      <c r="M27" s="156" t="str">
        <f ca="1">IF(OR(J18="",J20="",L18="",L20=""),"",CONCATENATE(ROUND((J18/J20)/(L18/L20),2)))</f>
        <v>1,02</v>
      </c>
      <c r="O27" s="11"/>
      <c r="P27" s="11"/>
      <c r="AB27" s="148"/>
      <c r="AC27" s="145"/>
      <c r="AD27" s="145"/>
      <c r="AE27" s="149"/>
      <c r="AF27" s="149"/>
      <c r="AG27" s="150"/>
      <c r="AH27" s="149"/>
      <c r="AI27" s="148"/>
      <c r="AJ27" s="148"/>
      <c r="AL27" s="62">
        <f t="shared" si="0"/>
        <v>0.46000000000000013</v>
      </c>
      <c r="AM27" s="58">
        <v>0</v>
      </c>
      <c r="AN27" s="58">
        <v>0</v>
      </c>
      <c r="AO27" s="58">
        <v>0</v>
      </c>
      <c r="AP27" s="58">
        <v>0</v>
      </c>
    </row>
    <row r="28" spans="2:42" ht="13.5" customHeight="1" x14ac:dyDescent="0.2">
      <c r="B28" s="13"/>
      <c r="C28" s="11"/>
      <c r="D28" s="11"/>
      <c r="E28" s="14"/>
      <c r="F28" s="14"/>
      <c r="G28" s="14"/>
      <c r="AB28" s="148"/>
      <c r="AC28" s="145"/>
      <c r="AD28" s="145"/>
      <c r="AE28" s="149"/>
      <c r="AF28" s="149"/>
      <c r="AG28" s="150"/>
      <c r="AH28" s="149"/>
      <c r="AI28" s="148"/>
      <c r="AJ28" s="148"/>
      <c r="AL28" s="62">
        <f t="shared" si="0"/>
        <v>0.48000000000000015</v>
      </c>
      <c r="AM28" s="58">
        <v>0</v>
      </c>
      <c r="AN28" s="58">
        <v>0</v>
      </c>
      <c r="AO28" s="58">
        <v>0</v>
      </c>
      <c r="AP28" s="58">
        <v>0</v>
      </c>
    </row>
    <row r="29" spans="2:42" ht="13.5" customHeight="1" x14ac:dyDescent="0.2">
      <c r="B29" s="269" t="str">
        <f>CONCATENATE("RR Simulation Results (N=",COUNT(U23:U50000),")")</f>
        <v>RR Simulation Results (N=0)</v>
      </c>
      <c r="C29" s="269"/>
      <c r="D29" s="269"/>
      <c r="E29" s="269"/>
      <c r="F29" s="269"/>
      <c r="G29" s="269"/>
      <c r="I29" s="269" t="str">
        <f>CONCATENATE("OR Simulation Results (N=",COUNT(V23:V50000),")")</f>
        <v>OR Simulation Results (N=0)</v>
      </c>
      <c r="J29" s="269"/>
      <c r="K29" s="269"/>
      <c r="L29" s="269"/>
      <c r="M29" s="269"/>
      <c r="N29" s="269"/>
      <c r="O29" s="26"/>
      <c r="P29" s="293" t="s">
        <v>183</v>
      </c>
      <c r="AB29" s="147"/>
      <c r="AC29" s="145"/>
      <c r="AD29" s="145"/>
      <c r="AE29" s="149"/>
      <c r="AF29" s="149"/>
      <c r="AG29" s="150"/>
      <c r="AH29" s="149"/>
      <c r="AI29" s="148"/>
      <c r="AJ29" s="148"/>
      <c r="AL29" s="62">
        <f t="shared" si="0"/>
        <v>0.50000000000000011</v>
      </c>
      <c r="AM29" s="58">
        <v>0</v>
      </c>
      <c r="AN29" s="58">
        <v>0</v>
      </c>
      <c r="AO29" s="58">
        <v>0</v>
      </c>
      <c r="AP29" s="58">
        <v>0</v>
      </c>
    </row>
    <row r="30" spans="2:42" ht="13.5" customHeight="1" x14ac:dyDescent="0.2">
      <c r="B30" s="40" t="s">
        <v>70</v>
      </c>
      <c r="C30" s="269" t="s">
        <v>71</v>
      </c>
      <c r="D30" s="269"/>
      <c r="E30" s="269"/>
      <c r="F30" s="269"/>
      <c r="G30" s="269"/>
      <c r="I30" s="40" t="s">
        <v>70</v>
      </c>
      <c r="J30" s="269" t="s">
        <v>71</v>
      </c>
      <c r="K30" s="269"/>
      <c r="L30" s="269"/>
      <c r="M30" s="269"/>
      <c r="N30" s="269"/>
      <c r="O30" s="11"/>
      <c r="P30" s="294"/>
      <c r="AB30" s="147"/>
      <c r="AC30" s="145"/>
      <c r="AD30" s="148"/>
      <c r="AE30" s="149"/>
      <c r="AF30" s="149"/>
      <c r="AG30" s="149"/>
      <c r="AH30" s="149"/>
      <c r="AI30" s="148"/>
      <c r="AJ30" s="148"/>
      <c r="AL30" s="62">
        <f t="shared" si="0"/>
        <v>0.52000000000000013</v>
      </c>
      <c r="AM30" s="58">
        <v>0</v>
      </c>
      <c r="AN30" s="58">
        <v>0</v>
      </c>
      <c r="AO30" s="58">
        <v>0</v>
      </c>
      <c r="AP30" s="58">
        <v>0</v>
      </c>
    </row>
    <row r="31" spans="2:42" ht="13.5" customHeight="1" x14ac:dyDescent="0.2">
      <c r="B31" s="13" t="s">
        <v>67</v>
      </c>
      <c r="C31" s="291" t="str">
        <f>E26</f>
        <v>0.97 (0.85 - 1.09)</v>
      </c>
      <c r="D31" s="292"/>
      <c r="E31" s="292"/>
      <c r="F31" s="292"/>
      <c r="G31" s="292"/>
      <c r="I31" s="13" t="s">
        <v>67</v>
      </c>
      <c r="J31" s="50"/>
      <c r="K31" s="291" t="str">
        <f>E27</f>
        <v>0.95 (0.81 - 1.13)</v>
      </c>
      <c r="L31" s="292"/>
      <c r="M31" s="292"/>
      <c r="N31" s="292"/>
      <c r="P31" s="299" t="str">
        <f>IF(COUNTA(V23:V400000)&gt;0,I12-COUNT(V23:V50000),"")</f>
        <v/>
      </c>
      <c r="AB31" s="147"/>
      <c r="AC31" s="145"/>
      <c r="AD31" s="148"/>
      <c r="AE31" s="149"/>
      <c r="AF31" s="149"/>
      <c r="AG31" s="149"/>
      <c r="AH31" s="149"/>
      <c r="AI31" s="148"/>
      <c r="AJ31" s="148"/>
      <c r="AL31" s="62">
        <f t="shared" si="0"/>
        <v>0.54000000000000015</v>
      </c>
      <c r="AM31" s="58">
        <v>0</v>
      </c>
      <c r="AN31" s="58">
        <v>0</v>
      </c>
      <c r="AO31" s="58">
        <v>0</v>
      </c>
      <c r="AP31" s="58">
        <v>0</v>
      </c>
    </row>
    <row r="32" spans="2:42" ht="13.5" customHeight="1" x14ac:dyDescent="0.2">
      <c r="B32" s="13" t="s">
        <v>68</v>
      </c>
      <c r="C32" s="267" t="str">
        <f>IF(COUNTA(S23:S400000)&gt;0,CONCATENATE(ROUND(PERCENTILE(S23:S50011,0.5),2)," (",ROUND(PERCENTILE(S23:S50011,0.025),2)," - ",ROUND(PERCENTILE(S22:S50010,0.975),2),")"),"")</f>
        <v/>
      </c>
      <c r="D32" s="267"/>
      <c r="E32" s="267"/>
      <c r="F32" s="267"/>
      <c r="G32" s="267"/>
      <c r="I32" s="13" t="s">
        <v>68</v>
      </c>
      <c r="J32" s="50"/>
      <c r="K32" s="268" t="str">
        <f>IF(COUNTA(T23:T400000)&gt;0,CONCATENATE(ROUND(PERCENTILE(T23:T50011,0.5),2)," (",ROUND(PERCENTILE(T23:T50011,0.025),2)," - ",ROUND(PERCENTILE(T23:T50011,0.975),2),")"),"")</f>
        <v/>
      </c>
      <c r="L32" s="268"/>
      <c r="M32" s="268"/>
      <c r="N32" s="268"/>
      <c r="P32" s="300"/>
      <c r="AB32" s="148"/>
      <c r="AC32" s="148"/>
      <c r="AD32" s="148"/>
      <c r="AE32" s="149"/>
      <c r="AF32" s="149"/>
      <c r="AG32" s="149"/>
      <c r="AH32" s="149"/>
      <c r="AI32" s="148"/>
      <c r="AJ32" s="148"/>
      <c r="AL32" s="62">
        <f t="shared" si="0"/>
        <v>0.56000000000000016</v>
      </c>
      <c r="AM32" s="58">
        <v>0</v>
      </c>
      <c r="AN32" s="58">
        <v>0</v>
      </c>
      <c r="AO32" s="58">
        <v>0</v>
      </c>
      <c r="AP32" s="58">
        <v>0</v>
      </c>
    </row>
    <row r="33" spans="2:42" x14ac:dyDescent="0.2">
      <c r="B33" s="9" t="s">
        <v>69</v>
      </c>
      <c r="C33" s="298" t="str">
        <f>IF(COUNTA(U23:U400000)&gt;0,CONCATENATE(ROUND(PERCENTILE(U23:U50011,0.5),2)," (",ROUND(PERCENTILE(U23:U50011,0.025),2)," - ",ROUND(PERCENTILE(U23:U50011,0.975),2),")"),"")</f>
        <v/>
      </c>
      <c r="D33" s="298"/>
      <c r="E33" s="298"/>
      <c r="F33" s="298"/>
      <c r="G33" s="298"/>
      <c r="I33" s="9" t="s">
        <v>69</v>
      </c>
      <c r="J33" s="69"/>
      <c r="K33" s="298" t="str">
        <f>IF(COUNTA(V23:V400000)&gt;0,CONCATENATE(ROUND(PERCENTILE(V23:V50011,0.5),2)," (",ROUND(PERCENTILE(V23:V50011,0.025),2)," - ",ROUND(PERCENTILE(V23:V50011,0.975),2),")"),"")</f>
        <v/>
      </c>
      <c r="L33" s="298"/>
      <c r="M33" s="298"/>
      <c r="N33" s="298"/>
      <c r="O33" s="10"/>
      <c r="P33" s="301"/>
      <c r="AB33" s="148"/>
      <c r="AC33" s="148"/>
      <c r="AD33" s="148"/>
      <c r="AE33" s="149"/>
      <c r="AF33" s="149"/>
      <c r="AG33" s="149"/>
      <c r="AH33" s="149"/>
      <c r="AI33" s="148"/>
      <c r="AJ33" s="148"/>
      <c r="AL33" s="62">
        <f t="shared" si="0"/>
        <v>0.58000000000000018</v>
      </c>
      <c r="AM33" s="58">
        <v>0</v>
      </c>
      <c r="AN33" s="58">
        <v>0</v>
      </c>
      <c r="AO33" s="58">
        <v>0</v>
      </c>
      <c r="AP33" s="58">
        <v>0</v>
      </c>
    </row>
    <row r="34" spans="2:42" ht="12.75" customHeight="1" x14ac:dyDescent="0.2">
      <c r="AB34" s="145"/>
      <c r="AC34" s="148"/>
      <c r="AD34" s="148"/>
      <c r="AE34" s="149"/>
      <c r="AF34" s="149"/>
      <c r="AG34" s="149"/>
      <c r="AH34" s="149"/>
      <c r="AI34" s="148"/>
      <c r="AJ34" s="148"/>
      <c r="AL34" s="62">
        <f t="shared" si="0"/>
        <v>0.6000000000000002</v>
      </c>
      <c r="AM34" s="58">
        <v>0</v>
      </c>
      <c r="AN34" s="58">
        <v>0</v>
      </c>
      <c r="AO34" s="58">
        <v>0</v>
      </c>
      <c r="AP34" s="58">
        <v>0</v>
      </c>
    </row>
    <row r="35" spans="2:42" x14ac:dyDescent="0.2">
      <c r="B35" s="11"/>
      <c r="C35" s="11"/>
      <c r="D35" s="11"/>
      <c r="E35" s="11"/>
      <c r="F35" s="11"/>
      <c r="G35" s="11"/>
      <c r="H35" s="296"/>
      <c r="I35" s="296"/>
      <c r="J35" s="296"/>
      <c r="K35" s="11"/>
      <c r="L35" s="295" t="e">
        <f>#REF!+#REF!</f>
        <v>#REF!</v>
      </c>
      <c r="M35" s="295"/>
      <c r="N35" s="295"/>
      <c r="O35" s="295"/>
      <c r="P35" s="11"/>
      <c r="Q35" s="26"/>
      <c r="R35" s="26"/>
      <c r="AB35" s="148"/>
      <c r="AC35" s="148"/>
      <c r="AD35" s="148"/>
      <c r="AE35" s="149"/>
      <c r="AF35" s="149"/>
      <c r="AG35" s="149"/>
      <c r="AH35" s="151"/>
      <c r="AI35" s="152"/>
      <c r="AJ35" s="148"/>
      <c r="AL35" s="62">
        <f t="shared" si="0"/>
        <v>0.62000000000000022</v>
      </c>
      <c r="AM35" s="58">
        <v>0</v>
      </c>
      <c r="AN35" s="58">
        <v>0</v>
      </c>
      <c r="AO35" s="58">
        <v>0</v>
      </c>
      <c r="AP35" s="58">
        <v>0</v>
      </c>
    </row>
    <row r="36" spans="2:42" x14ac:dyDescent="0.2">
      <c r="B36" s="11"/>
      <c r="C36" s="11"/>
      <c r="D36" s="11"/>
      <c r="E36" s="11"/>
      <c r="F36" s="11"/>
      <c r="G36" s="11"/>
      <c r="H36" s="37"/>
      <c r="I36" s="37"/>
      <c r="J36" s="37"/>
      <c r="K36" s="11"/>
      <c r="L36" s="78"/>
      <c r="M36" s="78"/>
      <c r="N36" s="78"/>
      <c r="O36" s="78"/>
      <c r="P36" s="11"/>
      <c r="AB36" s="148"/>
      <c r="AC36" s="145"/>
      <c r="AD36" s="145"/>
      <c r="AE36" s="149"/>
      <c r="AF36" s="149"/>
      <c r="AG36" s="149"/>
      <c r="AH36" s="151"/>
      <c r="AI36" s="152"/>
      <c r="AJ36" s="148"/>
      <c r="AL36" s="62">
        <f t="shared" si="0"/>
        <v>0.64000000000000024</v>
      </c>
      <c r="AM36" s="58">
        <v>0</v>
      </c>
      <c r="AN36" s="58">
        <v>0</v>
      </c>
      <c r="AO36" s="58">
        <v>0</v>
      </c>
      <c r="AP36" s="58">
        <v>0</v>
      </c>
    </row>
    <row r="37" spans="2:42" x14ac:dyDescent="0.2">
      <c r="B37" s="11"/>
      <c r="C37" s="11"/>
      <c r="D37" s="11"/>
      <c r="E37" s="11"/>
      <c r="F37" s="11"/>
      <c r="G37" s="11"/>
      <c r="H37" s="37"/>
      <c r="I37" s="37"/>
      <c r="J37" s="37"/>
      <c r="K37" s="11"/>
      <c r="L37" s="78"/>
      <c r="M37" s="78"/>
      <c r="N37" s="78"/>
      <c r="O37" s="78"/>
      <c r="P37" s="11"/>
      <c r="Q37" s="27"/>
      <c r="R37" s="27"/>
      <c r="AB37" s="148"/>
      <c r="AC37" s="145"/>
      <c r="AD37" s="145"/>
      <c r="AE37" s="149"/>
      <c r="AF37" s="149"/>
      <c r="AG37" s="149"/>
      <c r="AH37" s="151"/>
      <c r="AI37" s="152"/>
      <c r="AJ37" s="148"/>
      <c r="AL37" s="62">
        <f t="shared" ref="AL37:AL53" si="1">AL36+0.02</f>
        <v>0.66000000000000025</v>
      </c>
      <c r="AM37" s="58">
        <v>0</v>
      </c>
      <c r="AN37" s="58">
        <v>0</v>
      </c>
      <c r="AO37" s="58">
        <v>0</v>
      </c>
      <c r="AP37" s="58">
        <v>0</v>
      </c>
    </row>
    <row r="38" spans="2:42" x14ac:dyDescent="0.2">
      <c r="B38" s="11"/>
      <c r="C38" s="11"/>
      <c r="D38" s="11"/>
      <c r="E38" s="11"/>
      <c r="F38" s="11"/>
      <c r="G38" s="11"/>
      <c r="H38" s="37"/>
      <c r="I38" s="37"/>
      <c r="J38" s="37"/>
      <c r="K38" s="11"/>
      <c r="L38" s="78"/>
      <c r="M38" s="78"/>
      <c r="N38" s="78"/>
      <c r="O38" s="78"/>
      <c r="P38" s="11"/>
      <c r="Q38" s="27"/>
      <c r="R38" s="27"/>
      <c r="AB38" s="148"/>
      <c r="AC38" s="145"/>
      <c r="AD38" s="145"/>
      <c r="AE38" s="149"/>
      <c r="AF38" s="149"/>
      <c r="AG38" s="149"/>
      <c r="AH38" s="151"/>
      <c r="AI38" s="152"/>
      <c r="AJ38" s="148"/>
      <c r="AL38" s="62">
        <f t="shared" si="1"/>
        <v>0.68000000000000027</v>
      </c>
      <c r="AM38" s="58">
        <v>0</v>
      </c>
      <c r="AN38" s="58">
        <v>0</v>
      </c>
      <c r="AO38" s="58">
        <v>0</v>
      </c>
      <c r="AP38" s="58">
        <v>0</v>
      </c>
    </row>
    <row r="39" spans="2:42" x14ac:dyDescent="0.2">
      <c r="B39" s="11"/>
      <c r="C39" s="11"/>
      <c r="D39" s="11"/>
      <c r="E39" s="11"/>
      <c r="F39" s="11"/>
      <c r="G39" s="11"/>
      <c r="H39" s="37"/>
      <c r="I39" s="37"/>
      <c r="J39" s="37"/>
      <c r="K39" s="11"/>
      <c r="L39" s="78"/>
      <c r="M39" s="78"/>
      <c r="N39" s="78"/>
      <c r="O39" s="78"/>
      <c r="P39" s="11"/>
      <c r="Q39" s="11"/>
      <c r="R39" s="11"/>
      <c r="AB39" s="148"/>
      <c r="AC39" s="145"/>
      <c r="AD39" s="145"/>
      <c r="AE39" s="149"/>
      <c r="AF39" s="149"/>
      <c r="AG39" s="149"/>
      <c r="AH39" s="151"/>
      <c r="AI39" s="152"/>
      <c r="AJ39" s="148"/>
      <c r="AL39" s="62">
        <f t="shared" si="1"/>
        <v>0.70000000000000029</v>
      </c>
      <c r="AM39" s="58">
        <v>0</v>
      </c>
      <c r="AN39" s="58">
        <v>0</v>
      </c>
      <c r="AO39" s="58">
        <v>0</v>
      </c>
      <c r="AP39" s="58">
        <v>0</v>
      </c>
    </row>
    <row r="40" spans="2:42" x14ac:dyDescent="0.2">
      <c r="B40" s="11"/>
      <c r="C40" s="11"/>
      <c r="D40" s="11"/>
      <c r="E40" s="11"/>
      <c r="F40" s="11"/>
      <c r="G40" s="11"/>
      <c r="H40" s="37"/>
      <c r="I40" s="37"/>
      <c r="J40" s="37"/>
      <c r="K40" s="11"/>
      <c r="L40" s="78"/>
      <c r="M40" s="78"/>
      <c r="N40" s="78"/>
      <c r="O40" s="78"/>
      <c r="P40" s="11"/>
      <c r="Q40" s="26"/>
      <c r="R40" s="26"/>
      <c r="AB40" s="148"/>
      <c r="AC40" s="145"/>
      <c r="AD40" s="148"/>
      <c r="AE40" s="149"/>
      <c r="AF40" s="149"/>
      <c r="AG40" s="149"/>
      <c r="AH40" s="151"/>
      <c r="AI40" s="152"/>
      <c r="AJ40" s="148"/>
      <c r="AL40" s="62">
        <f t="shared" si="1"/>
        <v>0.72000000000000031</v>
      </c>
      <c r="AM40" s="58">
        <v>0</v>
      </c>
      <c r="AN40" s="58">
        <v>0</v>
      </c>
      <c r="AO40" s="58">
        <v>0</v>
      </c>
      <c r="AP40" s="58">
        <v>0</v>
      </c>
    </row>
    <row r="41" spans="2:42" x14ac:dyDescent="0.2">
      <c r="B41" s="11"/>
      <c r="C41" s="11"/>
      <c r="D41" s="11"/>
      <c r="E41" s="11"/>
      <c r="F41" s="11"/>
      <c r="G41" s="11"/>
      <c r="H41" s="37"/>
      <c r="I41" s="37"/>
      <c r="J41" s="37"/>
      <c r="K41" s="11"/>
      <c r="L41" s="78"/>
      <c r="M41" s="78"/>
      <c r="N41" s="78"/>
      <c r="O41" s="78"/>
      <c r="P41" s="11"/>
      <c r="AB41" s="148"/>
      <c r="AC41" s="145"/>
      <c r="AD41" s="148"/>
      <c r="AE41" s="149"/>
      <c r="AF41" s="149"/>
      <c r="AG41" s="149"/>
      <c r="AH41" s="151"/>
      <c r="AI41" s="152"/>
      <c r="AJ41" s="148"/>
      <c r="AL41" s="62">
        <f t="shared" si="1"/>
        <v>0.74000000000000032</v>
      </c>
      <c r="AM41" s="58">
        <v>0</v>
      </c>
      <c r="AN41" s="58">
        <v>0</v>
      </c>
      <c r="AO41" s="58">
        <v>0</v>
      </c>
      <c r="AP41" s="58">
        <v>0</v>
      </c>
    </row>
    <row r="42" spans="2:42" x14ac:dyDescent="0.2">
      <c r="B42" s="11"/>
      <c r="C42" s="11"/>
      <c r="D42" s="11"/>
      <c r="E42" s="11"/>
      <c r="F42" s="11"/>
      <c r="G42" s="11"/>
      <c r="H42" s="37"/>
      <c r="I42" s="37"/>
      <c r="J42" s="37"/>
      <c r="K42" s="11"/>
      <c r="L42" s="78"/>
      <c r="M42" s="78"/>
      <c r="N42" s="78"/>
      <c r="O42" s="78"/>
      <c r="P42" s="11"/>
      <c r="AH42" s="65"/>
      <c r="AI42" s="32"/>
      <c r="AL42" s="62">
        <f t="shared" si="1"/>
        <v>0.76000000000000034</v>
      </c>
      <c r="AM42" s="58">
        <v>0</v>
      </c>
      <c r="AN42" s="58">
        <v>0</v>
      </c>
      <c r="AO42" s="58">
        <v>0</v>
      </c>
      <c r="AP42" s="58">
        <v>0</v>
      </c>
    </row>
    <row r="43" spans="2:42" x14ac:dyDescent="0.2">
      <c r="B43" s="11"/>
      <c r="C43" s="11"/>
      <c r="D43" s="11"/>
      <c r="E43" s="11"/>
      <c r="F43" s="11"/>
      <c r="G43" s="11"/>
      <c r="H43" s="37"/>
      <c r="I43" s="37"/>
      <c r="J43" s="37"/>
      <c r="K43" s="11"/>
      <c r="L43" s="78"/>
      <c r="M43" s="78"/>
      <c r="N43" s="78"/>
      <c r="O43" s="78"/>
      <c r="P43" s="11"/>
      <c r="AH43" s="65"/>
      <c r="AI43" s="32"/>
      <c r="AL43" s="62">
        <f t="shared" si="1"/>
        <v>0.78000000000000036</v>
      </c>
      <c r="AM43" s="58">
        <v>0</v>
      </c>
      <c r="AN43" s="58">
        <v>0</v>
      </c>
      <c r="AO43" s="58">
        <v>0</v>
      </c>
      <c r="AP43" s="58">
        <v>0</v>
      </c>
    </row>
    <row r="44" spans="2:42" x14ac:dyDescent="0.2">
      <c r="B44" s="11"/>
      <c r="C44" s="11"/>
      <c r="D44" s="11"/>
      <c r="E44" s="11"/>
      <c r="F44" s="11"/>
      <c r="G44" s="11"/>
      <c r="H44" s="37"/>
      <c r="I44" s="37"/>
      <c r="J44" s="37"/>
      <c r="K44" s="11"/>
      <c r="L44" s="78"/>
      <c r="M44" s="78"/>
      <c r="N44" s="78"/>
      <c r="O44" s="78"/>
      <c r="P44" s="11"/>
      <c r="AH44" s="65"/>
      <c r="AI44" s="32"/>
      <c r="AL44" s="62">
        <f t="shared" si="1"/>
        <v>0.80000000000000038</v>
      </c>
      <c r="AM44" s="58">
        <v>0</v>
      </c>
      <c r="AN44" s="58">
        <v>0</v>
      </c>
      <c r="AO44" s="58">
        <v>0</v>
      </c>
      <c r="AP44" s="58">
        <v>0</v>
      </c>
    </row>
    <row r="45" spans="2:42" x14ac:dyDescent="0.2">
      <c r="B45" s="11"/>
      <c r="C45" s="11"/>
      <c r="D45" s="11"/>
      <c r="E45" s="11"/>
      <c r="F45" s="11"/>
      <c r="G45" s="11"/>
      <c r="H45" s="37"/>
      <c r="I45" s="37"/>
      <c r="J45" s="37"/>
      <c r="K45" s="11"/>
      <c r="L45" s="78"/>
      <c r="M45" s="78"/>
      <c r="N45" s="78"/>
      <c r="O45" s="78"/>
      <c r="P45" s="11"/>
      <c r="AH45" s="65"/>
      <c r="AI45" s="32"/>
      <c r="AL45" s="62">
        <f t="shared" si="1"/>
        <v>0.8200000000000004</v>
      </c>
      <c r="AM45" s="58">
        <v>0</v>
      </c>
      <c r="AN45" s="58">
        <v>0</v>
      </c>
      <c r="AO45" s="58">
        <v>0</v>
      </c>
      <c r="AP45" s="58">
        <v>0</v>
      </c>
    </row>
    <row r="46" spans="2:42" x14ac:dyDescent="0.2">
      <c r="B46" s="24" t="s">
        <v>9</v>
      </c>
      <c r="C46" s="24"/>
      <c r="D46" s="24"/>
      <c r="E46" s="24"/>
      <c r="F46" s="24"/>
      <c r="G46" s="24"/>
      <c r="H46" s="24"/>
      <c r="I46" s="24"/>
      <c r="J46" s="24"/>
      <c r="K46" s="24"/>
      <c r="L46" s="24"/>
      <c r="M46" s="24"/>
      <c r="N46" s="24"/>
      <c r="O46" s="24"/>
      <c r="P46" s="24"/>
      <c r="AL46" s="62">
        <f t="shared" si="1"/>
        <v>0.84000000000000041</v>
      </c>
      <c r="AM46" s="58">
        <v>0</v>
      </c>
      <c r="AN46" s="58">
        <v>0</v>
      </c>
      <c r="AO46" s="58">
        <v>0</v>
      </c>
      <c r="AP46" s="58">
        <v>0</v>
      </c>
    </row>
    <row r="47" spans="2:42" x14ac:dyDescent="0.2">
      <c r="B47" s="297"/>
      <c r="C47" s="297"/>
      <c r="D47" s="297"/>
      <c r="E47" s="297"/>
      <c r="F47" s="297"/>
      <c r="G47" s="297"/>
      <c r="H47" s="297"/>
      <c r="I47" s="297"/>
      <c r="J47" s="297"/>
      <c r="K47" s="297"/>
      <c r="L47" s="297"/>
      <c r="M47" s="297"/>
      <c r="N47" s="297"/>
      <c r="O47" s="297"/>
      <c r="P47" s="297"/>
      <c r="AL47" s="62">
        <f t="shared" si="1"/>
        <v>0.86000000000000043</v>
      </c>
      <c r="AM47" s="58">
        <v>0</v>
      </c>
      <c r="AN47" s="58">
        <v>0</v>
      </c>
      <c r="AO47" s="58">
        <v>0</v>
      </c>
      <c r="AP47" s="58">
        <v>0</v>
      </c>
    </row>
    <row r="48" spans="2:42" x14ac:dyDescent="0.2">
      <c r="B48" s="290"/>
      <c r="C48" s="290"/>
      <c r="D48" s="290"/>
      <c r="E48" s="290"/>
      <c r="F48" s="290"/>
      <c r="G48" s="290"/>
      <c r="H48" s="290"/>
      <c r="I48" s="290"/>
      <c r="J48" s="290"/>
      <c r="K48" s="290"/>
      <c r="L48" s="290"/>
      <c r="M48" s="290"/>
      <c r="N48" s="290"/>
      <c r="O48" s="290"/>
      <c r="P48" s="290"/>
      <c r="AL48" s="62">
        <f t="shared" si="1"/>
        <v>0.88000000000000045</v>
      </c>
      <c r="AM48" s="58">
        <v>0</v>
      </c>
      <c r="AN48" s="58">
        <v>0</v>
      </c>
      <c r="AO48" s="58">
        <v>0</v>
      </c>
      <c r="AP48" s="58">
        <v>0</v>
      </c>
    </row>
    <row r="49" spans="2:42" x14ac:dyDescent="0.2">
      <c r="B49" s="290"/>
      <c r="C49" s="290"/>
      <c r="D49" s="290"/>
      <c r="E49" s="290"/>
      <c r="F49" s="290"/>
      <c r="G49" s="290"/>
      <c r="H49" s="290"/>
      <c r="I49" s="290"/>
      <c r="J49" s="290"/>
      <c r="K49" s="290"/>
      <c r="L49" s="290"/>
      <c r="M49" s="290"/>
      <c r="N49" s="290"/>
      <c r="O49" s="290"/>
      <c r="P49" s="290"/>
      <c r="AL49" s="62">
        <f t="shared" si="1"/>
        <v>0.90000000000000047</v>
      </c>
      <c r="AM49" s="58">
        <v>0</v>
      </c>
      <c r="AN49" s="58">
        <v>0</v>
      </c>
      <c r="AO49" s="58">
        <v>0</v>
      </c>
      <c r="AP49" s="58">
        <v>0</v>
      </c>
    </row>
    <row r="50" spans="2:42" x14ac:dyDescent="0.2">
      <c r="B50" s="10"/>
      <c r="C50" s="10"/>
      <c r="D50" s="10"/>
      <c r="E50" s="10"/>
      <c r="F50" s="10"/>
      <c r="G50" s="10"/>
      <c r="H50" s="10"/>
      <c r="I50" s="10"/>
      <c r="J50" s="10"/>
      <c r="K50" s="10"/>
      <c r="L50" s="10"/>
      <c r="M50" s="10"/>
      <c r="N50" s="10"/>
      <c r="O50" s="10"/>
      <c r="P50" s="10"/>
      <c r="AL50" s="62">
        <f t="shared" si="1"/>
        <v>0.92000000000000048</v>
      </c>
      <c r="AM50" s="58">
        <v>0</v>
      </c>
      <c r="AN50" s="58">
        <v>0</v>
      </c>
      <c r="AO50" s="58">
        <v>0</v>
      </c>
      <c r="AP50" s="58">
        <v>0</v>
      </c>
    </row>
    <row r="51" spans="2:42" x14ac:dyDescent="0.2">
      <c r="AL51" s="62">
        <f t="shared" si="1"/>
        <v>0.9400000000000005</v>
      </c>
      <c r="AM51" s="58">
        <v>0</v>
      </c>
      <c r="AN51" s="58">
        <v>0</v>
      </c>
      <c r="AO51" s="58">
        <v>0</v>
      </c>
      <c r="AP51" s="58">
        <v>0</v>
      </c>
    </row>
    <row r="52" spans="2:42" x14ac:dyDescent="0.2">
      <c r="AL52" s="62">
        <f t="shared" si="1"/>
        <v>0.96000000000000052</v>
      </c>
      <c r="AM52" s="58">
        <v>0</v>
      </c>
      <c r="AN52" s="58">
        <v>0</v>
      </c>
      <c r="AO52" s="58">
        <v>0</v>
      </c>
      <c r="AP52" s="58">
        <v>0</v>
      </c>
    </row>
    <row r="53" spans="2:42" x14ac:dyDescent="0.2">
      <c r="AL53" s="62">
        <f t="shared" si="1"/>
        <v>0.98000000000000054</v>
      </c>
      <c r="AM53" s="58">
        <v>0</v>
      </c>
      <c r="AN53" s="58">
        <v>0</v>
      </c>
      <c r="AO53" s="58">
        <v>0</v>
      </c>
      <c r="AP53" s="58">
        <v>0</v>
      </c>
    </row>
    <row r="54" spans="2:42" x14ac:dyDescent="0.2">
      <c r="AL54" s="62">
        <v>1</v>
      </c>
      <c r="AM54" s="58">
        <v>0</v>
      </c>
      <c r="AN54" s="58">
        <v>0</v>
      </c>
      <c r="AO54" s="58">
        <v>0</v>
      </c>
      <c r="AP54" s="58">
        <v>0</v>
      </c>
    </row>
    <row r="57" spans="2:42" x14ac:dyDescent="0.2">
      <c r="C57" s="58"/>
    </row>
    <row r="58" spans="2:42" x14ac:dyDescent="0.2">
      <c r="B58" s="58"/>
      <c r="C58" s="58"/>
    </row>
    <row r="78" spans="7:8" x14ac:dyDescent="0.2">
      <c r="G78" s="3"/>
      <c r="H78" s="3"/>
    </row>
    <row r="79" spans="7:8" x14ac:dyDescent="0.2">
      <c r="G79" s="3"/>
      <c r="H79" s="3"/>
    </row>
    <row r="80" spans="7:8" x14ac:dyDescent="0.2">
      <c r="G80" s="3"/>
      <c r="H80" s="3"/>
    </row>
    <row r="81" spans="7:8" x14ac:dyDescent="0.2">
      <c r="G81" s="3"/>
      <c r="H81" s="3"/>
    </row>
    <row r="82" spans="7:8" x14ac:dyDescent="0.2">
      <c r="H82" s="3"/>
    </row>
  </sheetData>
  <mergeCells count="64">
    <mergeCell ref="AL2:AP2"/>
    <mergeCell ref="AC1:AJ1"/>
    <mergeCell ref="B12:C12"/>
    <mergeCell ref="K6:P6"/>
    <mergeCell ref="AF6:AH6"/>
    <mergeCell ref="AF2:AH2"/>
    <mergeCell ref="AF3:AH3"/>
    <mergeCell ref="AF4:AH4"/>
    <mergeCell ref="AF5:AH5"/>
    <mergeCell ref="K7:P14"/>
    <mergeCell ref="B6:G6"/>
    <mergeCell ref="S2:AA2"/>
    <mergeCell ref="B47:P47"/>
    <mergeCell ref="B18:B19"/>
    <mergeCell ref="J17:K17"/>
    <mergeCell ref="L17:M17"/>
    <mergeCell ref="J18:J19"/>
    <mergeCell ref="E20:E21"/>
    <mergeCell ref="E18:E19"/>
    <mergeCell ref="H35:J35"/>
    <mergeCell ref="G20:G21"/>
    <mergeCell ref="I29:N29"/>
    <mergeCell ref="P29:P30"/>
    <mergeCell ref="I22:I23"/>
    <mergeCell ref="O17:P17"/>
    <mergeCell ref="P31:P33"/>
    <mergeCell ref="B49:P49"/>
    <mergeCell ref="B22:B23"/>
    <mergeCell ref="O25:P25"/>
    <mergeCell ref="C33:G33"/>
    <mergeCell ref="K31:N31"/>
    <mergeCell ref="L35:O35"/>
    <mergeCell ref="B48:P48"/>
    <mergeCell ref="K33:N33"/>
    <mergeCell ref="J22:J23"/>
    <mergeCell ref="L22:L23"/>
    <mergeCell ref="C22:C23"/>
    <mergeCell ref="E22:E23"/>
    <mergeCell ref="C31:G31"/>
    <mergeCell ref="C30:G30"/>
    <mergeCell ref="J30:N30"/>
    <mergeCell ref="B29:G29"/>
    <mergeCell ref="C16:F16"/>
    <mergeCell ref="E17:F17"/>
    <mergeCell ref="J16:M16"/>
    <mergeCell ref="N20:N21"/>
    <mergeCell ref="I20:I21"/>
    <mergeCell ref="L18:L19"/>
    <mergeCell ref="S18:Z18"/>
    <mergeCell ref="S8:Z8"/>
    <mergeCell ref="K32:N32"/>
    <mergeCell ref="C17:D17"/>
    <mergeCell ref="J20:J21"/>
    <mergeCell ref="I18:I19"/>
    <mergeCell ref="C18:C19"/>
    <mergeCell ref="G18:G19"/>
    <mergeCell ref="N18:N19"/>
    <mergeCell ref="C32:G32"/>
    <mergeCell ref="B13:G13"/>
    <mergeCell ref="B15:G15"/>
    <mergeCell ref="I15:P15"/>
    <mergeCell ref="B20:B21"/>
    <mergeCell ref="L20:L21"/>
    <mergeCell ref="C20:C21"/>
  </mergeCells>
  <phoneticPr fontId="3" type="noConversion"/>
  <conditionalFormatting sqref="C8 E8 G8 I8">
    <cfRule type="cellIs" dxfId="3" priority="59" stopIfTrue="1" operator="lessThan">
      <formula>$V$14</formula>
    </cfRule>
  </conditionalFormatting>
  <conditionalFormatting sqref="C9 E9 G9 I9">
    <cfRule type="cellIs" dxfId="2" priority="63" stopIfTrue="1" operator="lessThan">
      <formula>$V$15</formula>
    </cfRule>
  </conditionalFormatting>
  <conditionalFormatting sqref="C10 E10 G10:G11 I10:I11">
    <cfRule type="cellIs" dxfId="1" priority="64" stopIfTrue="1" operator="lessThan">
      <formula>$Z$14</formula>
    </cfRule>
  </conditionalFormatting>
  <conditionalFormatting sqref="C11 E11">
    <cfRule type="cellIs" dxfId="0" priority="68" stopIfTrue="1" operator="lessThan">
      <formula>$Z$15</formula>
    </cfRule>
  </conditionalFormatting>
  <pageMargins left="0.75" right="0.75" top="1" bottom="1" header="0.5" footer="0.5"/>
  <pageSetup orientation="portrait"/>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147" r:id="rId3" name="Button 3">
              <controlPr defaultSize="0" print="0" autoFill="0" autoPict="0" macro="[0]!ThisWorkbook.outc_misc">
                <anchor moveWithCells="1" sizeWithCells="1">
                  <from>
                    <xdr:col>11</xdr:col>
                    <xdr:colOff>352425</xdr:colOff>
                    <xdr:row>11</xdr:row>
                    <xdr:rowOff>0</xdr:rowOff>
                  </from>
                  <to>
                    <xdr:col>14</xdr:col>
                    <xdr:colOff>447675</xdr:colOff>
                    <xdr:row>13</xdr:row>
                    <xdr:rowOff>85725</xdr:rowOff>
                  </to>
                </anchor>
              </controlPr>
            </control>
          </mc:Choice>
        </mc:AlternateContent>
        <mc:AlternateContent xmlns:mc="http://schemas.openxmlformats.org/markup-compatibility/2006">
          <mc:Choice Requires="x14">
            <control shapeId="6172" r:id="rId4" name="Drop Down 28">
              <controlPr defaultSize="0" autoLine="0" autoPict="0">
                <anchor moveWithCells="1">
                  <from>
                    <xdr:col>4</xdr:col>
                    <xdr:colOff>0</xdr:colOff>
                    <xdr:row>11</xdr:row>
                    <xdr:rowOff>9525</xdr:rowOff>
                  </from>
                  <to>
                    <xdr:col>5</xdr:col>
                    <xdr:colOff>28575</xdr:colOff>
                    <xdr:row>12</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7639-6AA0-F94D-8F45-819837D25E75}">
  <sheetPr codeName="Sheet4"/>
  <dimension ref="B1:AK90007"/>
  <sheetViews>
    <sheetView zoomScale="120" zoomScaleNormal="120" workbookViewId="0">
      <selection activeCell="AB12" sqref="AB12"/>
    </sheetView>
  </sheetViews>
  <sheetFormatPr baseColWidth="10" defaultColWidth="11.42578125" defaultRowHeight="12.75" x14ac:dyDescent="0.2"/>
  <cols>
    <col min="1" max="1" width="2.85546875" style="153" customWidth="1"/>
    <col min="2" max="2" width="12.7109375" style="153" customWidth="1"/>
    <col min="3" max="3" width="7.42578125" style="153" customWidth="1"/>
    <col min="4" max="4" width="3" style="153" customWidth="1"/>
    <col min="5" max="5" width="6.7109375" style="153" customWidth="1"/>
    <col min="6" max="6" width="4.42578125" style="153" customWidth="1"/>
    <col min="7" max="7" width="7.140625" style="153" customWidth="1"/>
    <col min="8" max="8" width="2.28515625" style="153" customWidth="1"/>
    <col min="9" max="9" width="8.42578125" style="153" customWidth="1"/>
    <col min="10" max="10" width="7.42578125" style="153" customWidth="1"/>
    <col min="11" max="11" width="8.42578125" style="153" customWidth="1"/>
    <col min="12" max="12" width="6.28515625" style="153" customWidth="1"/>
    <col min="13" max="13" width="7.7109375" style="153" bestFit="1" customWidth="1"/>
    <col min="14" max="14" width="7.140625" style="153" customWidth="1"/>
    <col min="15" max="15" width="7" style="153" customWidth="1"/>
    <col min="16" max="16" width="9.28515625" style="153" customWidth="1"/>
    <col min="17" max="17" width="3.85546875" style="153" customWidth="1"/>
    <col min="18" max="18" width="5.28515625" style="153" customWidth="1"/>
    <col min="19" max="19" width="11.42578125" style="58" bestFit="1" customWidth="1"/>
    <col min="20" max="20" width="8.85546875" style="58" customWidth="1"/>
    <col min="21" max="21" width="7.85546875" style="58" customWidth="1"/>
    <col min="22" max="22" width="7.140625" style="58" customWidth="1"/>
    <col min="23" max="23" width="7.28515625" style="58" customWidth="1"/>
    <col min="24" max="24" width="6.42578125" style="58" customWidth="1"/>
    <col min="25" max="25" width="7.7109375" style="58" customWidth="1"/>
    <col min="26" max="26" width="6.28515625" style="58" customWidth="1"/>
    <col min="27" max="29" width="11.42578125" style="58" customWidth="1"/>
    <col min="30" max="30" width="1.85546875" style="58" customWidth="1"/>
    <col min="31" max="31" width="6.28515625" style="58" customWidth="1"/>
    <col min="32" max="37" width="11.42578125" style="58" customWidth="1"/>
    <col min="38" max="38" width="11.42578125" style="153" customWidth="1"/>
    <col min="39" max="16384" width="11.42578125" style="153"/>
  </cols>
  <sheetData>
    <row r="1" spans="2:37" ht="5.25" customHeight="1" x14ac:dyDescent="0.2">
      <c r="AB1" s="321"/>
      <c r="AC1" s="321"/>
      <c r="AD1" s="321"/>
      <c r="AE1" s="321"/>
      <c r="AF1" s="182"/>
      <c r="AG1" s="182"/>
      <c r="AH1" s="182"/>
      <c r="AI1" s="182"/>
    </row>
    <row r="2" spans="2:37" ht="13.5" thickBot="1" x14ac:dyDescent="0.25">
      <c r="B2" s="210" t="s">
        <v>80</v>
      </c>
      <c r="C2" s="210"/>
      <c r="D2" s="210"/>
      <c r="E2" s="210"/>
      <c r="F2" s="210"/>
      <c r="G2" s="210"/>
      <c r="H2" s="210"/>
      <c r="I2" s="210"/>
      <c r="J2" s="210"/>
      <c r="K2" s="210"/>
      <c r="L2" s="210"/>
      <c r="M2" s="210"/>
      <c r="N2" s="210"/>
      <c r="O2" s="312" t="s">
        <v>81</v>
      </c>
      <c r="P2" s="312"/>
      <c r="Q2" s="312"/>
      <c r="R2" s="1"/>
      <c r="S2" s="313" t="s">
        <v>99</v>
      </c>
      <c r="T2" s="313"/>
      <c r="U2" s="313"/>
      <c r="V2" s="313"/>
      <c r="W2" s="313"/>
      <c r="X2" s="313"/>
      <c r="Y2" s="313"/>
      <c r="AA2" s="77"/>
      <c r="AB2" s="214" t="s">
        <v>41</v>
      </c>
      <c r="AC2" s="214" t="s">
        <v>43</v>
      </c>
      <c r="AD2" s="214"/>
      <c r="AE2" s="66" t="s">
        <v>42</v>
      </c>
      <c r="AG2" s="313" t="s">
        <v>56</v>
      </c>
      <c r="AH2" s="313"/>
      <c r="AI2" s="313"/>
      <c r="AJ2" s="313"/>
      <c r="AK2" s="313"/>
    </row>
    <row r="3" spans="2:37" ht="13.5" thickTop="1" x14ac:dyDescent="0.2">
      <c r="B3" s="22"/>
      <c r="S3" s="58" t="s">
        <v>49</v>
      </c>
      <c r="V3" s="129">
        <f ca="1">IF(V7=FALSE,L28,"")</f>
        <v>0.28392187727587503</v>
      </c>
      <c r="W3" s="58" t="s">
        <v>48</v>
      </c>
      <c r="Y3" s="129">
        <f ca="1">IF(V7=FALSE,L27,"")</f>
        <v>0.42674339414833473</v>
      </c>
      <c r="AA3" s="58" t="str">
        <f>B8</f>
        <v>p1</v>
      </c>
      <c r="AB3" s="61">
        <f ca="1">IF(J9=0,RAND(),V11)</f>
        <v>0.6716511253950016</v>
      </c>
      <c r="AC3" s="215">
        <f ca="1">(AB3*(I8+G8-C8-E8)+(C8+E8))/2</f>
        <v>0.82574766880925021</v>
      </c>
      <c r="AD3" s="215"/>
      <c r="AE3" s="219">
        <f ca="1">IF(AC3&lt;E8,C8+SQRT((E8-C8)*(2*AC3-C8-E8)),IF(AC3&gt;G8,I8-SQRT((I8+G8-2*AC3)*(I8-G8)),AC3))</f>
        <v>0.82574766880925021</v>
      </c>
      <c r="AG3" s="214" t="s">
        <v>55</v>
      </c>
      <c r="AH3" s="214" t="str">
        <f>W21</f>
        <v>p1</v>
      </c>
      <c r="AI3" s="214" t="str">
        <f>X21</f>
        <v>p0</v>
      </c>
      <c r="AJ3" s="214" t="str">
        <f>Y21</f>
        <v>RRDC</v>
      </c>
      <c r="AK3" s="214" t="s">
        <v>55</v>
      </c>
    </row>
    <row r="4" spans="2:37" x14ac:dyDescent="0.2">
      <c r="S4" s="58" t="s">
        <v>2</v>
      </c>
      <c r="V4" s="58">
        <f>SQRT(1/C18+1/C20+1/E18+1/E20)</f>
        <v>0.18422469102983074</v>
      </c>
      <c r="W4" s="58" t="s">
        <v>3</v>
      </c>
      <c r="Y4" s="58">
        <f>SQRT(1/C18-1/C22+1/E18-1/E22)</f>
        <v>0.11869397371838183</v>
      </c>
      <c r="AA4" s="58" t="str">
        <f>B9</f>
        <v>p0</v>
      </c>
      <c r="AB4" s="61">
        <f ca="1">IF(J9=0,RAND(),V12)</f>
        <v>0.5034491002484347</v>
      </c>
      <c r="AC4" s="215">
        <f ca="1">(AB4*(I9+G9-C9-E9)+(C9+E9))/2</f>
        <v>6.0172455012421744E-2</v>
      </c>
      <c r="AD4" s="215"/>
      <c r="AE4" s="219">
        <f ca="1">IF(AC4&lt;E9,C9+SQRT((E9-C9)*(2*AC4-C9-E9)),IF(AC4&gt;G9,I9-SQRT((I9+G9-2*AC4)*(I9-G9)),AC4))</f>
        <v>6.0172455012421744E-2</v>
      </c>
      <c r="AG4" s="215">
        <v>0</v>
      </c>
      <c r="AH4" s="58">
        <f t="array" ref="AH4:AH53">FREQUENCY(W23:W10000,AG4:AG53)</f>
        <v>0</v>
      </c>
      <c r="AI4" s="58">
        <f t="array" ref="AI4:AI53">FREQUENCY(X23:X10000,AG4:AG53)</f>
        <v>0</v>
      </c>
      <c r="AJ4" s="58">
        <f t="array" ref="AJ4:AJ104">FREQUENCY(Y23:Y10000,AK4:AK104)</f>
        <v>0</v>
      </c>
      <c r="AK4" s="215">
        <v>0</v>
      </c>
    </row>
    <row r="5" spans="2:37" x14ac:dyDescent="0.2">
      <c r="S5" s="58" t="s">
        <v>133</v>
      </c>
      <c r="V5" s="58">
        <f ca="1">SQRT(1/AB11+1/AC11+1/AB12+1/AC12+1/AB15+1/AC15+1/AB16+1/AC16)</f>
        <v>0.55151494489977371</v>
      </c>
      <c r="W5" s="58" t="s">
        <v>132</v>
      </c>
      <c r="Y5" s="58">
        <f ca="1">SQRT(1/AB11+1/AC11-1/(AB11+AC11)-1/(AB12+AC12)+1/AB15+1/AC15-1/(AB15+AC15)-1/(AB16+AC16))</f>
        <v>0.40738388512408857</v>
      </c>
      <c r="AA5" s="77" t="str">
        <f>B10</f>
        <v>RRDC</v>
      </c>
      <c r="AB5" s="80">
        <f ca="1">RAND()</f>
        <v>0.32218791253858869</v>
      </c>
      <c r="AC5" s="213">
        <f ca="1">(AB5*(I10+G10-C10-E10)+(C10+E10))/2</f>
        <v>0.61443758250771774</v>
      </c>
      <c r="AD5" s="213"/>
      <c r="AE5" s="169">
        <f ca="1">IF(AC5&lt;E10,C10+SQRT((E10-C10)*(2*AC5-C10-E10)),IF(AC5&gt;G10,I10-SQRT((I10+G10-2*AC5)*(I10-G10)),AC5))</f>
        <v>0.61443758250771774</v>
      </c>
      <c r="AG5" s="215">
        <f>AG4+0.02</f>
        <v>0.02</v>
      </c>
      <c r="AH5" s="58">
        <v>0</v>
      </c>
      <c r="AI5" s="58">
        <v>0</v>
      </c>
      <c r="AJ5" s="58">
        <v>0</v>
      </c>
      <c r="AK5" s="215">
        <f>AK4+0.1</f>
        <v>0.1</v>
      </c>
    </row>
    <row r="6" spans="2:37" ht="12.75" customHeight="1" x14ac:dyDescent="0.2">
      <c r="B6" s="278" t="s">
        <v>7</v>
      </c>
      <c r="C6" s="278"/>
      <c r="D6" s="278"/>
      <c r="E6" s="278"/>
      <c r="F6" s="278"/>
      <c r="G6" s="278"/>
      <c r="H6" s="278"/>
      <c r="I6" s="278"/>
      <c r="J6" s="220" t="s">
        <v>85</v>
      </c>
      <c r="K6" s="311" t="s">
        <v>5</v>
      </c>
      <c r="L6" s="311"/>
      <c r="M6" s="311"/>
      <c r="N6" s="311"/>
      <c r="O6" s="311"/>
      <c r="P6" s="311"/>
      <c r="Q6" s="311"/>
      <c r="R6" s="190"/>
      <c r="S6" s="241" t="s">
        <v>160</v>
      </c>
      <c r="T6" s="241"/>
      <c r="U6" s="241"/>
      <c r="V6" s="241">
        <f ca="1">IF(V3="","",SQRT(((X9*X11+Y9*Y11)/(2*(X9+Y9)^2))+(((X9*X12+X10*X11)+(Y9*Y12+Y10*Y11))/(2*(X9+Y9)*(X11+Y11)))*((X10*X12+Y10*Y12)/(2*(X10+Y10)^2))))</f>
        <v>0.19284115107429811</v>
      </c>
      <c r="W6" s="241" t="s">
        <v>161</v>
      </c>
      <c r="X6" s="242"/>
      <c r="Y6" s="241">
        <f ca="1">SQRT(((((N18+P18)*N22*P22/(N22+P22)^2-N18*P18/(N22+P22))) + (((I18+K18)*I22*K22/(I22+K22)^2-I18*K18/(I22+K22))))/ (((N18*P22/(N22+P22)+I18*K22/(I22+K22)))*(P18*N22/(N22+P22)+K18*I22/(I22+K22))))</f>
        <v>0.16699272880172114</v>
      </c>
      <c r="AB6" s="61"/>
      <c r="AC6" s="215"/>
      <c r="AD6" s="215"/>
      <c r="AE6" s="221"/>
      <c r="AG6" s="215">
        <f t="shared" ref="AG6:AG54" si="0">AG5+0.02</f>
        <v>0.04</v>
      </c>
      <c r="AH6" s="58">
        <v>0</v>
      </c>
      <c r="AI6" s="58">
        <v>0</v>
      </c>
      <c r="AJ6" s="58">
        <v>0</v>
      </c>
      <c r="AK6" s="215">
        <f t="shared" ref="AK6:AK69" si="1">AK5+0.1</f>
        <v>0.2</v>
      </c>
    </row>
    <row r="7" spans="2:37" ht="15.75" customHeight="1" x14ac:dyDescent="0.2">
      <c r="C7" s="9" t="s">
        <v>37</v>
      </c>
      <c r="D7" s="222"/>
      <c r="E7" s="9" t="s">
        <v>38</v>
      </c>
      <c r="F7" s="1"/>
      <c r="G7" s="9" t="s">
        <v>40</v>
      </c>
      <c r="H7" s="199"/>
      <c r="I7" s="196" t="s">
        <v>39</v>
      </c>
      <c r="J7" s="223" t="str">
        <f>IF(C8&lt;=E8,IF(E8&lt;=G8,IF(G8&lt;=I8,"No error","Error"),"Error"),"Error")</f>
        <v>No error</v>
      </c>
      <c r="K7" s="322"/>
      <c r="L7" s="322"/>
      <c r="M7" s="322"/>
      <c r="N7" s="322"/>
      <c r="O7" s="322"/>
      <c r="P7" s="322"/>
      <c r="Q7" s="322"/>
      <c r="R7" s="224"/>
      <c r="S7" s="58" t="s">
        <v>143</v>
      </c>
      <c r="V7" s="58" t="b">
        <f ca="1">OR(AB10&lt;=0,AC10&lt;=0,AB11&lt;=0,AC11&lt;=0,AB15&lt;=0,AC15&lt;=0,AB16&lt;=0,AC16&lt;=0)</f>
        <v>0</v>
      </c>
      <c r="AA7" s="58" t="s">
        <v>171</v>
      </c>
      <c r="AG7" s="215">
        <f t="shared" si="0"/>
        <v>0.06</v>
      </c>
      <c r="AH7" s="58">
        <v>0</v>
      </c>
      <c r="AI7" s="58">
        <v>0</v>
      </c>
      <c r="AJ7" s="58">
        <v>0</v>
      </c>
      <c r="AK7" s="215">
        <f t="shared" si="1"/>
        <v>0.30000000000000004</v>
      </c>
    </row>
    <row r="8" spans="2:37" ht="15" customHeight="1" x14ac:dyDescent="0.25">
      <c r="B8" s="28" t="s">
        <v>61</v>
      </c>
      <c r="C8" s="211">
        <v>0.7</v>
      </c>
      <c r="E8" s="211">
        <v>0.75</v>
      </c>
      <c r="G8" s="211">
        <v>0.85</v>
      </c>
      <c r="I8" s="211">
        <v>0.9</v>
      </c>
      <c r="J8" s="1" t="s">
        <v>105</v>
      </c>
      <c r="K8" s="323"/>
      <c r="L8" s="323"/>
      <c r="M8" s="323"/>
      <c r="N8" s="323"/>
      <c r="O8" s="323"/>
      <c r="P8" s="323"/>
      <c r="Q8" s="323"/>
      <c r="R8" s="224"/>
      <c r="S8" s="77" t="s">
        <v>103</v>
      </c>
      <c r="T8" s="77"/>
      <c r="U8" s="77"/>
      <c r="V8" s="77"/>
      <c r="W8" s="243" t="s">
        <v>162</v>
      </c>
      <c r="X8" s="243"/>
      <c r="Y8" s="243"/>
      <c r="AB8" s="58" t="str">
        <f>I16</f>
        <v>Muslim +</v>
      </c>
      <c r="AG8" s="215">
        <f t="shared" si="0"/>
        <v>0.08</v>
      </c>
      <c r="AH8" s="58">
        <v>0</v>
      </c>
      <c r="AI8" s="58">
        <v>0</v>
      </c>
      <c r="AJ8" s="58">
        <v>0</v>
      </c>
      <c r="AK8" s="215">
        <f t="shared" si="1"/>
        <v>0.4</v>
      </c>
    </row>
    <row r="9" spans="2:37" ht="14.25" x14ac:dyDescent="0.25">
      <c r="B9" s="28" t="s">
        <v>62</v>
      </c>
      <c r="C9" s="211">
        <v>0.03</v>
      </c>
      <c r="E9" s="211">
        <v>0.04</v>
      </c>
      <c r="G9" s="211">
        <v>7.0000000000000007E-2</v>
      </c>
      <c r="I9" s="211">
        <v>0.1</v>
      </c>
      <c r="J9" s="211">
        <v>0</v>
      </c>
      <c r="K9" s="323"/>
      <c r="L9" s="323"/>
      <c r="M9" s="323"/>
      <c r="N9" s="323"/>
      <c r="O9" s="323"/>
      <c r="P9" s="323"/>
      <c r="Q9" s="323"/>
      <c r="R9" s="224"/>
      <c r="S9" s="58" t="s">
        <v>134</v>
      </c>
      <c r="V9" s="58">
        <f ca="1">NORMINV(RAND(),0,1)</f>
        <v>2.6015903350180953</v>
      </c>
      <c r="W9" s="241" t="s">
        <v>163</v>
      </c>
      <c r="X9" s="241">
        <f ca="1">I18*K20/(I22+K22)</f>
        <v>1.05</v>
      </c>
      <c r="Y9" s="241">
        <f ca="1">N18*P20/(N22+P22)</f>
        <v>8.0068965517241377</v>
      </c>
      <c r="AB9" s="58" t="str">
        <f>I17</f>
        <v>Circ +</v>
      </c>
      <c r="AC9" s="58" t="str">
        <f>K17</f>
        <v>Circ -</v>
      </c>
      <c r="AG9" s="215">
        <f t="shared" si="0"/>
        <v>0.1</v>
      </c>
      <c r="AH9" s="58">
        <v>0</v>
      </c>
      <c r="AI9" s="58">
        <v>0</v>
      </c>
      <c r="AJ9" s="58">
        <v>0</v>
      </c>
      <c r="AK9" s="215">
        <f t="shared" si="1"/>
        <v>0.5</v>
      </c>
    </row>
    <row r="10" spans="2:37" ht="15.75" customHeight="1" x14ac:dyDescent="0.25">
      <c r="B10" s="28" t="s">
        <v>63</v>
      </c>
      <c r="C10" s="211">
        <v>0.5</v>
      </c>
      <c r="D10" s="186"/>
      <c r="E10" s="211">
        <v>0.6</v>
      </c>
      <c r="F10" s="186"/>
      <c r="G10" s="211">
        <v>0.7</v>
      </c>
      <c r="H10" s="186"/>
      <c r="I10" s="211">
        <v>0.8</v>
      </c>
      <c r="J10" s="153" t="str">
        <f>IF(C10&lt;=E10,IF(E10&lt;=G10,IF(G10&lt;=I10,"","Error"),"Error"),"Error")</f>
        <v/>
      </c>
      <c r="K10" s="323"/>
      <c r="L10" s="323"/>
      <c r="M10" s="323"/>
      <c r="N10" s="323"/>
      <c r="O10" s="323"/>
      <c r="P10" s="323"/>
      <c r="Q10" s="323"/>
      <c r="R10" s="224"/>
      <c r="S10" s="58" t="s">
        <v>135</v>
      </c>
      <c r="T10" s="153"/>
      <c r="V10" s="58">
        <f ca="1">IF(J9&lt;1,NORMINV(RAND(),$J$9*V9,SQRT(1-J9^2)),V9)</f>
        <v>0.28430407946750663</v>
      </c>
      <c r="W10" s="241" t="s">
        <v>164</v>
      </c>
      <c r="X10" s="241">
        <f ca="1">K18*I20/(I22+K22)</f>
        <v>5.7615384615384615</v>
      </c>
      <c r="Y10" s="241">
        <f ca="1">P18*N20/(N22+P22)</f>
        <v>26.627586206896552</v>
      </c>
      <c r="AA10" s="58" t="str">
        <f>B18</f>
        <v>HIV +</v>
      </c>
      <c r="AB10" s="129">
        <f ca="1">(O29*AB12*C18) / (O29*AB12+C22-AB12)</f>
        <v>78.157446339998955</v>
      </c>
      <c r="AC10" s="129">
        <f ca="1">(O29*AC12*E18)/(O29*AC12+E22- AC12)</f>
        <v>3.2172801755471054</v>
      </c>
      <c r="AG10" s="215">
        <f t="shared" si="0"/>
        <v>0.12000000000000001</v>
      </c>
      <c r="AH10" s="58">
        <v>0</v>
      </c>
      <c r="AI10" s="58">
        <v>0</v>
      </c>
      <c r="AJ10" s="58">
        <v>0</v>
      </c>
      <c r="AK10" s="215">
        <f t="shared" si="1"/>
        <v>0.6</v>
      </c>
    </row>
    <row r="11" spans="2:37" ht="14.25" customHeight="1" x14ac:dyDescent="0.2">
      <c r="B11" s="1" t="s">
        <v>47</v>
      </c>
      <c r="C11" s="324">
        <v>1000</v>
      </c>
      <c r="D11" s="324"/>
      <c r="E11" s="324"/>
      <c r="K11" s="323"/>
      <c r="L11" s="323"/>
      <c r="M11" s="323"/>
      <c r="N11" s="323"/>
      <c r="O11" s="323"/>
      <c r="P11" s="323"/>
      <c r="Q11" s="323"/>
      <c r="R11" s="224"/>
      <c r="S11" s="58" t="s">
        <v>136</v>
      </c>
      <c r="T11" s="153"/>
      <c r="V11" s="58">
        <f ca="1">_xlfn.NORM.DIST(V9,0,1,TRUE)</f>
        <v>0.99536036884066648</v>
      </c>
      <c r="W11" s="241" t="s">
        <v>165</v>
      </c>
      <c r="X11" s="241">
        <f ca="1">(K20+I18)/(I22+K22)</f>
        <v>0.16346153846153846</v>
      </c>
      <c r="Y11" s="241">
        <f ca="1">(P20+N18)/(N22+P22)</f>
        <v>0.3896551724137931</v>
      </c>
      <c r="AA11" s="58" t="str">
        <f>B20</f>
        <v>HIV -</v>
      </c>
      <c r="AB11" s="129">
        <f ca="1">AB12-AB10</f>
        <v>443.71508034744716</v>
      </c>
      <c r="AC11" s="129">
        <f ca="1">AC12-AC10</f>
        <v>7.4934168166639656</v>
      </c>
      <c r="AG11" s="215">
        <f t="shared" si="0"/>
        <v>0.14000000000000001</v>
      </c>
      <c r="AH11" s="58">
        <v>0</v>
      </c>
      <c r="AI11" s="58">
        <v>0</v>
      </c>
      <c r="AJ11" s="58">
        <v>0</v>
      </c>
      <c r="AK11" s="215">
        <f t="shared" si="1"/>
        <v>0.7</v>
      </c>
    </row>
    <row r="12" spans="2:37" x14ac:dyDescent="0.2">
      <c r="B12" s="9"/>
      <c r="C12" s="218"/>
      <c r="D12" s="218"/>
      <c r="E12" s="218"/>
      <c r="F12" s="182"/>
      <c r="G12" s="182"/>
      <c r="H12" s="182"/>
      <c r="I12" s="182"/>
      <c r="K12" s="323"/>
      <c r="L12" s="323"/>
      <c r="M12" s="323"/>
      <c r="N12" s="323"/>
      <c r="O12" s="323"/>
      <c r="P12" s="323"/>
      <c r="Q12" s="323"/>
      <c r="R12" s="224"/>
      <c r="S12" s="58" t="s">
        <v>137</v>
      </c>
      <c r="T12" s="153"/>
      <c r="V12" s="58">
        <f ca="1">_xlfn.NORM.DIST(V10,0,1,TRUE)</f>
        <v>0.61191131993961645</v>
      </c>
      <c r="W12" s="241" t="s">
        <v>166</v>
      </c>
      <c r="X12" s="241">
        <f ca="1">(K18+I20)/(I22+K22)</f>
        <v>0.83653846153846156</v>
      </c>
      <c r="Y12" s="241">
        <f ca="1">(P18+N20)/(N22+P22)</f>
        <v>0.6103448275862069</v>
      </c>
      <c r="AA12" s="58" t="str">
        <f>B22</f>
        <v>Total</v>
      </c>
      <c r="AB12" s="129">
        <f ca="1">C22*O27</f>
        <v>521.87252668744611</v>
      </c>
      <c r="AC12" s="129">
        <f ca="1">E22*O28</f>
        <v>10.710696992211071</v>
      </c>
      <c r="AG12" s="215">
        <f t="shared" si="0"/>
        <v>0.16</v>
      </c>
      <c r="AH12" s="58">
        <v>0</v>
      </c>
      <c r="AI12" s="58">
        <v>0</v>
      </c>
      <c r="AJ12" s="58">
        <v>0</v>
      </c>
      <c r="AK12" s="215">
        <f t="shared" si="1"/>
        <v>0.79999999999999993</v>
      </c>
    </row>
    <row r="13" spans="2:37" x14ac:dyDescent="0.2">
      <c r="B13" s="288" t="s">
        <v>33</v>
      </c>
      <c r="C13" s="288"/>
      <c r="D13" s="288"/>
      <c r="E13" s="217"/>
      <c r="F13" s="325" t="s">
        <v>10</v>
      </c>
      <c r="G13" s="325"/>
      <c r="H13" s="326"/>
      <c r="I13" s="225" t="s">
        <v>14</v>
      </c>
      <c r="K13" s="323"/>
      <c r="L13" s="323"/>
      <c r="M13" s="323"/>
      <c r="N13" s="323"/>
      <c r="O13" s="323"/>
      <c r="P13" s="323"/>
      <c r="Q13" s="323"/>
      <c r="R13" s="224"/>
      <c r="X13" s="153"/>
      <c r="AB13" s="58" t="str">
        <f>N16</f>
        <v>Muslim -</v>
      </c>
      <c r="AG13" s="215">
        <f t="shared" si="0"/>
        <v>0.18</v>
      </c>
      <c r="AH13" s="58">
        <v>0</v>
      </c>
      <c r="AI13" s="58">
        <v>0</v>
      </c>
      <c r="AJ13" s="58">
        <v>0</v>
      </c>
      <c r="AK13" s="215">
        <f t="shared" si="1"/>
        <v>0.89999999999999991</v>
      </c>
    </row>
    <row r="14" spans="2:37" x14ac:dyDescent="0.2">
      <c r="B14" s="1" t="s">
        <v>12</v>
      </c>
      <c r="C14" s="327" t="s">
        <v>73</v>
      </c>
      <c r="D14" s="327"/>
      <c r="F14" s="288" t="s">
        <v>11</v>
      </c>
      <c r="G14" s="288"/>
      <c r="H14" s="328"/>
      <c r="I14" s="226" t="s">
        <v>13</v>
      </c>
      <c r="J14" s="224"/>
      <c r="K14" s="224"/>
      <c r="L14" s="224"/>
      <c r="S14" s="1" t="s">
        <v>140</v>
      </c>
      <c r="T14" s="153"/>
      <c r="V14" s="142" t="str">
        <f>IF(ISBLANK(W23)=TRUE,"",CORREL(W22:W999999,X22:X999999))</f>
        <v/>
      </c>
      <c r="X14" s="153"/>
      <c r="AB14" s="58" t="str">
        <f>AB9</f>
        <v>Circ +</v>
      </c>
      <c r="AC14" s="58" t="str">
        <f>AC9</f>
        <v>Circ -</v>
      </c>
      <c r="AG14" s="215">
        <f t="shared" si="0"/>
        <v>0.19999999999999998</v>
      </c>
      <c r="AH14" s="58">
        <v>0</v>
      </c>
      <c r="AI14" s="58">
        <v>0</v>
      </c>
      <c r="AJ14" s="58">
        <v>0</v>
      </c>
      <c r="AK14" s="215">
        <f t="shared" si="1"/>
        <v>0.99999999999999989</v>
      </c>
    </row>
    <row r="15" spans="2:37" x14ac:dyDescent="0.2">
      <c r="B15" s="289" t="str">
        <f>IF(I13&lt;&gt;"",IF(I14&lt;&gt;"",CONCATENATE("Data (Enter Crude ",I13,"-",I14," Data in Blue Cells)"),"Data (Enter Crude Data in Blue Cells)"),"Data (Enter Crude Data in Blue Cells)")</f>
        <v>Data (Enter Crude Circ-HIV Data in Blue Cells)</v>
      </c>
      <c r="C15" s="289"/>
      <c r="D15" s="289"/>
      <c r="E15" s="289"/>
      <c r="F15" s="289"/>
      <c r="G15" s="289"/>
      <c r="H15" s="289"/>
      <c r="I15" s="289"/>
      <c r="J15" s="289"/>
      <c r="K15" s="289"/>
      <c r="L15" s="289"/>
      <c r="M15" s="289"/>
      <c r="N15" s="289"/>
      <c r="O15" s="289"/>
      <c r="P15" s="289"/>
      <c r="Q15" s="289"/>
      <c r="R15" s="198"/>
      <c r="T15" s="153"/>
      <c r="X15" s="153"/>
      <c r="AA15" s="58" t="str">
        <f>AA10</f>
        <v>HIV +</v>
      </c>
      <c r="AB15" s="129">
        <f ca="1">C18-AB10</f>
        <v>26.842553660001045</v>
      </c>
      <c r="AC15" s="129">
        <f ca="1">E18-AC10</f>
        <v>81.782719824452897</v>
      </c>
      <c r="AG15" s="215">
        <f t="shared" si="0"/>
        <v>0.21999999999999997</v>
      </c>
      <c r="AH15" s="58">
        <v>0</v>
      </c>
      <c r="AI15" s="58">
        <v>0</v>
      </c>
      <c r="AJ15" s="58">
        <v>0</v>
      </c>
      <c r="AK15" s="215">
        <f t="shared" si="1"/>
        <v>1.0999999999999999</v>
      </c>
    </row>
    <row r="16" spans="2:37" ht="14.25" customHeight="1" thickBot="1" x14ac:dyDescent="0.25">
      <c r="B16" s="217"/>
      <c r="C16" s="287" t="s">
        <v>1</v>
      </c>
      <c r="D16" s="287" t="s">
        <v>1</v>
      </c>
      <c r="E16" s="287"/>
      <c r="F16" s="287"/>
      <c r="G16" s="5"/>
      <c r="H16" s="5"/>
      <c r="I16" s="287" t="str">
        <f>IF(C14&lt;&gt;"",CONCATENATE(C14," +"),"C+")</f>
        <v>Muslim +</v>
      </c>
      <c r="J16" s="287"/>
      <c r="K16" s="287"/>
      <c r="L16" s="287"/>
      <c r="M16" s="5"/>
      <c r="N16" s="287" t="str">
        <f>IF(C14&lt;&gt;"",CONCATENATE(C14," -"),"C-")</f>
        <v>Muslim -</v>
      </c>
      <c r="O16" s="287"/>
      <c r="P16" s="287"/>
      <c r="Q16" s="287"/>
      <c r="T16" s="153"/>
      <c r="X16" s="153"/>
      <c r="AA16" s="58" t="str">
        <f>AA11</f>
        <v>HIV -</v>
      </c>
      <c r="AB16" s="129">
        <f ca="1">C20-AB11</f>
        <v>83.284919652552844</v>
      </c>
      <c r="AC16" s="129">
        <f ca="1">E20-AC11</f>
        <v>85.506583183336033</v>
      </c>
      <c r="AG16" s="215">
        <f t="shared" si="0"/>
        <v>0.23999999999999996</v>
      </c>
      <c r="AH16" s="58">
        <v>0</v>
      </c>
      <c r="AI16" s="58">
        <v>0</v>
      </c>
      <c r="AJ16" s="58">
        <v>0</v>
      </c>
      <c r="AK16" s="215">
        <f t="shared" si="1"/>
        <v>1.2</v>
      </c>
    </row>
    <row r="17" spans="2:37" ht="13.5" thickBot="1" x14ac:dyDescent="0.25">
      <c r="B17" s="200"/>
      <c r="C17" s="286" t="str">
        <f>IF(I13&lt;&gt;"",CONCATENATE(I13," +"),"E+")</f>
        <v>Circ +</v>
      </c>
      <c r="D17" s="286" t="s">
        <v>0</v>
      </c>
      <c r="E17" s="286" t="str">
        <f>IF(I13&lt;&gt;"",CONCATENATE(I13," -"),"E-")</f>
        <v>Circ -</v>
      </c>
      <c r="F17" s="286" t="s">
        <v>0</v>
      </c>
      <c r="G17" s="5"/>
      <c r="H17" s="5"/>
      <c r="I17" s="286" t="str">
        <f>C17</f>
        <v>Circ +</v>
      </c>
      <c r="J17" s="286" t="s">
        <v>0</v>
      </c>
      <c r="K17" s="286" t="str">
        <f>E17</f>
        <v>Circ -</v>
      </c>
      <c r="L17" s="286" t="s">
        <v>0</v>
      </c>
      <c r="M17" s="5"/>
      <c r="N17" s="286" t="str">
        <f>C17</f>
        <v>Circ +</v>
      </c>
      <c r="O17" s="286" t="s">
        <v>0</v>
      </c>
      <c r="P17" s="286" t="str">
        <f>E17</f>
        <v>Circ -</v>
      </c>
      <c r="Q17" s="286" t="s">
        <v>0</v>
      </c>
      <c r="AA17" s="58" t="str">
        <f>AA12</f>
        <v>Total</v>
      </c>
      <c r="AB17" s="129">
        <f ca="1">C22-AB12</f>
        <v>110.12747331255389</v>
      </c>
      <c r="AC17" s="129">
        <f ca="1">E22-AC12</f>
        <v>167.28930300778893</v>
      </c>
      <c r="AG17" s="215">
        <f t="shared" si="0"/>
        <v>0.25999999999999995</v>
      </c>
      <c r="AH17" s="58">
        <v>0</v>
      </c>
      <c r="AI17" s="58">
        <v>0</v>
      </c>
      <c r="AJ17" s="58">
        <v>0</v>
      </c>
      <c r="AK17" s="215">
        <f t="shared" si="1"/>
        <v>1.3</v>
      </c>
    </row>
    <row r="18" spans="2:37" ht="12.75" customHeight="1" x14ac:dyDescent="0.2">
      <c r="B18" s="279" t="str">
        <f>IF(I14&lt;&gt;"",CONCATENATE(I14," +"),"D+")</f>
        <v>HIV +</v>
      </c>
      <c r="C18" s="285">
        <v>105</v>
      </c>
      <c r="D18" s="15" t="s">
        <v>15</v>
      </c>
      <c r="E18" s="282">
        <v>85</v>
      </c>
      <c r="F18" s="15" t="s">
        <v>17</v>
      </c>
      <c r="G18" s="227"/>
      <c r="H18" s="179"/>
      <c r="I18" s="329">
        <f ca="1">IF(AB10/C18=1,C18,IF(AB10/C18=0,0,_xlfn.BINOM.INV(C18,AB10/C18,RAND())))</f>
        <v>78</v>
      </c>
      <c r="J18" s="19" t="s">
        <v>21</v>
      </c>
      <c r="K18" s="329">
        <f ca="1">IF(AC10/E18=1,E18,IF(AC10/E18=0,0,_xlfn.BINOM.INV(E18,AC10/E18,RAND())))</f>
        <v>7</v>
      </c>
      <c r="L18" s="19" t="s">
        <v>24</v>
      </c>
      <c r="M18" s="179"/>
      <c r="N18" s="329">
        <f ca="1">IF(I18="","",C18-I18)</f>
        <v>27</v>
      </c>
      <c r="O18" s="19" t="s">
        <v>27</v>
      </c>
      <c r="P18" s="329">
        <f ca="1">IF(K18="","",E18-K18)</f>
        <v>78</v>
      </c>
      <c r="Q18" s="19" t="s">
        <v>30</v>
      </c>
      <c r="R18" s="194"/>
      <c r="S18" s="315" t="s">
        <v>100</v>
      </c>
      <c r="T18" s="315"/>
      <c r="U18" s="315"/>
      <c r="V18" s="315"/>
      <c r="W18" s="315"/>
      <c r="X18" s="315"/>
      <c r="Y18" s="315"/>
      <c r="AG18" s="215">
        <f t="shared" si="0"/>
        <v>0.27999999999999997</v>
      </c>
      <c r="AH18" s="58">
        <v>0</v>
      </c>
      <c r="AI18" s="58">
        <v>0</v>
      </c>
      <c r="AJ18" s="58">
        <v>0</v>
      </c>
      <c r="AK18" s="215">
        <f t="shared" si="1"/>
        <v>1.4000000000000001</v>
      </c>
    </row>
    <row r="19" spans="2:37" ht="5.25" customHeight="1" x14ac:dyDescent="0.2">
      <c r="B19" s="279"/>
      <c r="C19" s="283"/>
      <c r="D19" s="16"/>
      <c r="E19" s="283"/>
      <c r="F19" s="15"/>
      <c r="G19" s="227"/>
      <c r="H19" s="179"/>
      <c r="I19" s="330"/>
      <c r="J19" s="19"/>
      <c r="K19" s="330"/>
      <c r="L19" s="19"/>
      <c r="M19" s="179"/>
      <c r="N19" s="330"/>
      <c r="O19" s="19"/>
      <c r="P19" s="330"/>
      <c r="Q19" s="19"/>
      <c r="R19" s="194"/>
      <c r="AG19" s="215">
        <f t="shared" si="0"/>
        <v>0.3</v>
      </c>
      <c r="AH19" s="58">
        <v>0</v>
      </c>
      <c r="AI19" s="58">
        <v>0</v>
      </c>
      <c r="AJ19" s="58">
        <v>0</v>
      </c>
      <c r="AK19" s="215">
        <f t="shared" si="1"/>
        <v>1.5000000000000002</v>
      </c>
    </row>
    <row r="20" spans="2:37" ht="12.75" customHeight="1" x14ac:dyDescent="0.2">
      <c r="B20" s="279" t="str">
        <f>IF(I14&lt;&gt;"",CONCATENATE(I14," -"),"D-")</f>
        <v>HIV -</v>
      </c>
      <c r="C20" s="276">
        <v>527</v>
      </c>
      <c r="D20" s="17" t="s">
        <v>16</v>
      </c>
      <c r="E20" s="276">
        <v>93</v>
      </c>
      <c r="F20" s="17" t="s">
        <v>18</v>
      </c>
      <c r="G20" s="227"/>
      <c r="H20" s="179"/>
      <c r="I20" s="331">
        <f ca="1">IF(AB11/C20=1,C20,IF(AB11/C20=0,0,_xlfn.BINOM.INV(C20,AB11/C20,RAND())))</f>
        <v>428</v>
      </c>
      <c r="J20" s="20" t="s">
        <v>22</v>
      </c>
      <c r="K20" s="331">
        <f ca="1">IF(AC11/E20=1,E20,IF(AC11/E20=0,0,_xlfn.BINOM.INV(E20,AC11/E20,RAND())))</f>
        <v>7</v>
      </c>
      <c r="L20" s="20" t="s">
        <v>25</v>
      </c>
      <c r="M20" s="179"/>
      <c r="N20" s="331">
        <f ca="1">IF(I20="","",C20-I20)</f>
        <v>99</v>
      </c>
      <c r="O20" s="20" t="s">
        <v>28</v>
      </c>
      <c r="P20" s="331">
        <f ca="1">IF(K20="","",E20-K20)</f>
        <v>86</v>
      </c>
      <c r="Q20" s="20" t="s">
        <v>31</v>
      </c>
      <c r="R20" s="228"/>
      <c r="S20" s="314" t="s">
        <v>72</v>
      </c>
      <c r="T20" s="314"/>
      <c r="U20" s="314" t="s">
        <v>66</v>
      </c>
      <c r="V20" s="314"/>
      <c r="W20" s="314" t="s">
        <v>54</v>
      </c>
      <c r="X20" s="314"/>
      <c r="Y20" s="314"/>
      <c r="AA20" s="58" t="s">
        <v>159</v>
      </c>
      <c r="AB20" s="244">
        <f ca="1">(AB10+AB15)/((AB12*AC10/AC12)+(AB17*AC15/AC17))</f>
        <v>0.49857991226157516</v>
      </c>
      <c r="AE20" s="23"/>
      <c r="AF20" s="23"/>
      <c r="AG20" s="215">
        <f t="shared" si="0"/>
        <v>0.32</v>
      </c>
      <c r="AH20" s="58">
        <v>0</v>
      </c>
      <c r="AI20" s="58">
        <v>0</v>
      </c>
      <c r="AJ20" s="58">
        <v>0</v>
      </c>
      <c r="AK20" s="215">
        <f t="shared" si="1"/>
        <v>1.6000000000000003</v>
      </c>
    </row>
    <row r="21" spans="2:37" ht="15" customHeight="1" thickBot="1" x14ac:dyDescent="0.35">
      <c r="B21" s="279"/>
      <c r="C21" s="277"/>
      <c r="D21" s="18"/>
      <c r="E21" s="277"/>
      <c r="F21" s="18"/>
      <c r="G21" s="229"/>
      <c r="H21" s="179"/>
      <c r="I21" s="332"/>
      <c r="J21" s="21"/>
      <c r="K21" s="332"/>
      <c r="L21" s="21"/>
      <c r="M21" s="179"/>
      <c r="N21" s="332"/>
      <c r="O21" s="21"/>
      <c r="P21" s="332"/>
      <c r="Q21" s="21"/>
      <c r="R21" s="194"/>
      <c r="S21" s="66" t="s">
        <v>176</v>
      </c>
      <c r="T21" s="66" t="s">
        <v>177</v>
      </c>
      <c r="U21" s="66" t="s">
        <v>176</v>
      </c>
      <c r="V21" s="66" t="s">
        <v>177</v>
      </c>
      <c r="W21" s="66" t="str">
        <f>B8</f>
        <v>p1</v>
      </c>
      <c r="X21" s="66" t="str">
        <f>B9</f>
        <v>p0</v>
      </c>
      <c r="Y21" s="66" t="s">
        <v>64</v>
      </c>
      <c r="AA21" s="58" t="s">
        <v>167</v>
      </c>
      <c r="AB21" s="58">
        <f ca="1">(AB10+AB15)/((AB11*AC10/AC11)+(AB16*AC15/AC16))</f>
        <v>0.38865023582216668</v>
      </c>
      <c r="AD21" s="23">
        <f>FREQUENCY(W25:W61,AK6:AK7)</f>
        <v>0</v>
      </c>
      <c r="AE21" s="23"/>
      <c r="AF21" s="23"/>
      <c r="AG21" s="215">
        <f t="shared" si="0"/>
        <v>0.34</v>
      </c>
      <c r="AH21" s="58">
        <v>0</v>
      </c>
      <c r="AI21" s="58">
        <v>0</v>
      </c>
      <c r="AJ21" s="58">
        <v>0</v>
      </c>
      <c r="AK21" s="215">
        <f t="shared" si="1"/>
        <v>1.7000000000000004</v>
      </c>
    </row>
    <row r="22" spans="2:37" x14ac:dyDescent="0.2">
      <c r="B22" s="279" t="s">
        <v>1</v>
      </c>
      <c r="C22" s="304">
        <f>SUM(C18:C21)</f>
        <v>632</v>
      </c>
      <c r="D22" s="19" t="s">
        <v>20</v>
      </c>
      <c r="E22" s="304">
        <f>SUM(E18:E21)</f>
        <v>178</v>
      </c>
      <c r="F22" s="19" t="s">
        <v>19</v>
      </c>
      <c r="G22" s="230"/>
      <c r="H22" s="179"/>
      <c r="I22" s="329">
        <f ca="1">IF(AB12="","",I18+I20)</f>
        <v>506</v>
      </c>
      <c r="J22" s="19" t="s">
        <v>23</v>
      </c>
      <c r="K22" s="329">
        <f ca="1">IF(AC12="","",K18+K20)</f>
        <v>14</v>
      </c>
      <c r="L22" s="19" t="s">
        <v>26</v>
      </c>
      <c r="M22" s="179"/>
      <c r="N22" s="329">
        <f ca="1">IF(AB17="","",N18+N20)</f>
        <v>126</v>
      </c>
      <c r="O22" s="19" t="s">
        <v>29</v>
      </c>
      <c r="P22" s="329">
        <f ca="1">IF(AC17="","",P18+P20)</f>
        <v>164</v>
      </c>
      <c r="Q22" s="19" t="s">
        <v>32</v>
      </c>
      <c r="S22" s="130">
        <f ca="1">IF(AB22&gt;0,AB22,"")</f>
        <v>0.49857991226157522</v>
      </c>
      <c r="T22" s="130">
        <f ca="1">IF(AB23&gt;0,AB23,"")</f>
        <v>0.3423013614858561</v>
      </c>
      <c r="U22" s="132">
        <f ca="1">IF(L27="","",EXP(LN(L27)-Y6*NORMINV(RAND(),0,1)))</f>
        <v>0.48380626127040666</v>
      </c>
      <c r="V22" s="66">
        <f ca="1">IF(L28="","",EXP(LN(L28)-V6*NORMINV(RAND(),0,1)))</f>
        <v>0.35091941854423891</v>
      </c>
      <c r="W22" s="125">
        <f ca="1">O27</f>
        <v>0.82574766880925021</v>
      </c>
      <c r="X22" s="125">
        <f ca="1">O28</f>
        <v>6.0172455012421744E-2</v>
      </c>
      <c r="Y22" s="131">
        <f ca="1">O29</f>
        <v>0.61443758250771774</v>
      </c>
      <c r="AA22" s="58" t="s">
        <v>174</v>
      </c>
      <c r="AB22" s="215">
        <f ca="1">(AB15*AC17/(AB17+AC17)+AB10*AC12/(AB12+AC12))/(AC15*AB17/(AB17+AC17)+AC10*AB12/(AB12+AC12))</f>
        <v>0.49857991226157522</v>
      </c>
      <c r="AC22" s="215"/>
      <c r="AD22" s="23"/>
      <c r="AE22" s="23"/>
      <c r="AF22" s="23"/>
      <c r="AG22" s="215">
        <f t="shared" si="0"/>
        <v>0.36000000000000004</v>
      </c>
      <c r="AH22" s="58">
        <v>0</v>
      </c>
      <c r="AI22" s="58">
        <v>0</v>
      </c>
      <c r="AJ22" s="58">
        <v>0</v>
      </c>
      <c r="AK22" s="215">
        <f t="shared" si="1"/>
        <v>1.8000000000000005</v>
      </c>
    </row>
    <row r="23" spans="2:37" x14ac:dyDescent="0.2">
      <c r="B23" s="279"/>
      <c r="C23" s="305"/>
      <c r="D23" s="8"/>
      <c r="E23" s="305"/>
      <c r="F23" s="8"/>
      <c r="G23" s="5"/>
      <c r="H23" s="186"/>
      <c r="I23" s="330"/>
      <c r="J23" s="154"/>
      <c r="K23" s="330"/>
      <c r="L23" s="154"/>
      <c r="N23" s="330"/>
      <c r="O23" s="154"/>
      <c r="P23" s="330"/>
      <c r="Q23" s="154"/>
      <c r="T23" s="70"/>
      <c r="U23" s="70"/>
      <c r="X23" s="166"/>
      <c r="Y23" s="166"/>
      <c r="AA23" s="58" t="s">
        <v>175</v>
      </c>
      <c r="AB23" s="58">
        <f ca="1">(AB15*AC16/(AB16+AC16)+AB10*AC11/(AB11+AC11))/(AC15*AB16/(AB16+AC16)+AC10*AB11/(AB11+AC11))</f>
        <v>0.3423013614858561</v>
      </c>
      <c r="AD23" s="23"/>
      <c r="AE23" s="23"/>
      <c r="AF23" s="23"/>
      <c r="AG23" s="215">
        <f t="shared" si="0"/>
        <v>0.38000000000000006</v>
      </c>
      <c r="AH23" s="58">
        <v>0</v>
      </c>
      <c r="AI23" s="58">
        <v>0</v>
      </c>
      <c r="AJ23" s="58">
        <v>0</v>
      </c>
      <c r="AK23" s="215">
        <f t="shared" si="1"/>
        <v>1.9000000000000006</v>
      </c>
    </row>
    <row r="24" spans="2:37" x14ac:dyDescent="0.2">
      <c r="I24" s="333">
        <f ca="1">I22+K22</f>
        <v>520</v>
      </c>
      <c r="J24" s="334"/>
      <c r="K24" s="334"/>
      <c r="L24" s="334"/>
      <c r="N24" s="335">
        <f ca="1">N22+P22</f>
        <v>290</v>
      </c>
      <c r="O24" s="335"/>
      <c r="P24" s="335"/>
      <c r="Q24" s="335"/>
      <c r="AD24" s="23"/>
      <c r="AE24" s="23"/>
      <c r="AF24" s="23"/>
      <c r="AG24" s="215">
        <f t="shared" si="0"/>
        <v>0.40000000000000008</v>
      </c>
      <c r="AH24" s="58">
        <v>0</v>
      </c>
      <c r="AI24" s="58">
        <v>0</v>
      </c>
      <c r="AJ24" s="58">
        <v>0</v>
      </c>
      <c r="AK24" s="215">
        <f t="shared" si="1"/>
        <v>2.0000000000000004</v>
      </c>
    </row>
    <row r="25" spans="2:37" x14ac:dyDescent="0.2">
      <c r="B25" s="336" t="str">
        <f>IF(I13&lt;&gt;"",IF(I14&lt;&gt;"",CONCATENATE("Crude and Bias-Adjusted Measures of ",I13,"-",I14," Relationship"),"Crude and Bias-Adjusted Measures"),"Crude and Adjusted Measures")</f>
        <v>Crude and Bias-Adjusted Measures of Circ-HIV Relationship</v>
      </c>
      <c r="C25" s="336"/>
      <c r="D25" s="336"/>
      <c r="E25" s="336"/>
      <c r="F25" s="336"/>
      <c r="G25" s="336"/>
      <c r="H25" s="336"/>
      <c r="I25" s="336"/>
      <c r="J25" s="336"/>
      <c r="K25" s="336"/>
      <c r="L25" s="336"/>
      <c r="M25" s="336"/>
      <c r="N25" s="336"/>
      <c r="O25" s="336"/>
      <c r="P25" s="336"/>
      <c r="Q25" s="336"/>
      <c r="R25" s="190"/>
      <c r="AD25" s="23"/>
      <c r="AE25" s="23"/>
      <c r="AF25" s="23"/>
      <c r="AG25" s="215">
        <f t="shared" si="0"/>
        <v>0.4200000000000001</v>
      </c>
      <c r="AH25" s="58">
        <v>0</v>
      </c>
      <c r="AI25" s="58">
        <v>0</v>
      </c>
      <c r="AJ25" s="58">
        <v>0</v>
      </c>
      <c r="AK25" s="215">
        <f t="shared" si="1"/>
        <v>2.1000000000000005</v>
      </c>
    </row>
    <row r="26" spans="2:37" ht="13.5" thickBot="1" x14ac:dyDescent="0.25">
      <c r="B26" s="9" t="s">
        <v>6</v>
      </c>
      <c r="C26" s="288" t="s">
        <v>4</v>
      </c>
      <c r="D26" s="288"/>
      <c r="E26" s="288"/>
      <c r="F26" s="288"/>
      <c r="G26" s="190"/>
      <c r="I26" s="288" t="s">
        <v>178</v>
      </c>
      <c r="J26" s="288"/>
      <c r="K26" s="288"/>
      <c r="L26" s="288"/>
      <c r="N26" s="337" t="s">
        <v>65</v>
      </c>
      <c r="O26" s="337"/>
      <c r="P26" s="231"/>
      <c r="Q26" s="231"/>
      <c r="AD26" s="23"/>
      <c r="AE26" s="23"/>
      <c r="AF26" s="23"/>
      <c r="AG26" s="215">
        <f t="shared" si="0"/>
        <v>0.44000000000000011</v>
      </c>
      <c r="AH26" s="58">
        <v>0</v>
      </c>
      <c r="AI26" s="58">
        <v>0</v>
      </c>
      <c r="AJ26" s="58">
        <v>0</v>
      </c>
      <c r="AK26" s="215">
        <f t="shared" si="1"/>
        <v>2.2000000000000006</v>
      </c>
    </row>
    <row r="27" spans="2:37" ht="14.25" x14ac:dyDescent="0.25">
      <c r="B27" s="1" t="str">
        <f>IF(I13&lt;&gt;"",IF(I14&lt;&gt;"",CONCATENATE("RR (",I13,"-",I14,")"),"RR (ED)"),"RR (ED)")</f>
        <v>RR (Circ-HIV)</v>
      </c>
      <c r="C27" s="338" t="str">
        <f>CONCATENATE(ROUND((C18/C22)/(E18/E22),2)," (",ROUND(EXP(LN((C18/C22)/(E18/E22))-1.96*Y4),2)," - ",ROUND(EXP(LN((C18/C22)/(E18/E22))+1.96*Y4),2),")")</f>
        <v>0.35 (0.28 - 0.44)</v>
      </c>
      <c r="D27" s="338"/>
      <c r="E27" s="338"/>
      <c r="F27" s="338"/>
      <c r="G27" s="216"/>
      <c r="I27" s="1" t="str">
        <f>IF(I13&lt;&gt;"",IF(I14&lt;&gt;"",CONCATENATE("RR (",I13,"-",I14,")"),"RR (ED)"),"RR (ED)")</f>
        <v>RR (Circ-HIV)</v>
      </c>
      <c r="K27" s="186"/>
      <c r="L27" s="186">
        <f ca="1">IF(OR(I18="",I20="",K18="",K20="",N18="",N20="",P18="",P20="",I18&lt;=0,I20&lt;=0,K18&lt;=0,K20&lt;=0,N18&lt;=0,N20&lt;=0,P18&lt;=0,P20&lt;=0),"",(N18*P22/(N22+P22)+I18*K22/(I22+K22))/(P18*N22/(N22+P22)+K18*I22/(I22+K22)))</f>
        <v>0.42674339414833473</v>
      </c>
      <c r="N27" s="28" t="s">
        <v>61</v>
      </c>
      <c r="O27" s="194">
        <f ca="1">AE3</f>
        <v>0.82574766880925021</v>
      </c>
      <c r="Q27" s="216"/>
      <c r="AD27" s="23"/>
      <c r="AE27" s="23"/>
      <c r="AF27" s="23"/>
      <c r="AG27" s="215">
        <f t="shared" si="0"/>
        <v>0.46000000000000013</v>
      </c>
      <c r="AH27" s="58">
        <v>0</v>
      </c>
      <c r="AI27" s="58">
        <v>0</v>
      </c>
      <c r="AJ27" s="58">
        <v>0</v>
      </c>
      <c r="AK27" s="215">
        <f t="shared" si="1"/>
        <v>2.3000000000000007</v>
      </c>
    </row>
    <row r="28" spans="2:37" ht="14.25" x14ac:dyDescent="0.25">
      <c r="B28" s="1" t="str">
        <f>IF(I13&lt;&gt;"",IF(I14&lt;&gt;"",CONCATENATE("OR (",I13,"-",I14,")"),"OR (ED)"),"OR (ED)")</f>
        <v>OR (Circ-HIV)</v>
      </c>
      <c r="C28" s="338" t="str">
        <f>CONCATENATE(ROUND((C18/C20)/(E18/E20),2)," (",ROUND(EXP(LN((C18/C20)/(E18/E20))-1.96*V4),2)," - ",ROUND(EXP(LN((C18/C20)/(E18/E20))+1.96*V4),2),")")</f>
        <v>0.22 (0.15 - 0.31)</v>
      </c>
      <c r="D28" s="338"/>
      <c r="E28" s="338"/>
      <c r="F28" s="338"/>
      <c r="G28" s="216"/>
      <c r="I28" s="1" t="str">
        <f>IF(I13&lt;&gt;"",IF(I14&lt;&gt;"",CONCATENATE("OR (",I13,"-",I14,")"),"OR (ED)"),"OR (ED)")</f>
        <v>OR (Circ-HIV)</v>
      </c>
      <c r="K28" s="186"/>
      <c r="L28" s="186">
        <f ca="1">IF(OR(I18="",I20="",K18="",K20="",N18="",N20="",P18="",P20="",I18&lt;=0,I20&lt;=0,K18&lt;=0,K20&lt;=0,N18&lt;=0,N20&lt;=0,P18&lt;=0,P20&lt;=0),"",(N18*P20/(N20+P20)+I18*K20/(I20+K20))/(P18*N20/(N20+P20)+K18*I20/(I20+K20)))</f>
        <v>0.28392187727587503</v>
      </c>
      <c r="N28" s="28" t="s">
        <v>62</v>
      </c>
      <c r="O28" s="194">
        <f ca="1">AE4</f>
        <v>6.0172455012421744E-2</v>
      </c>
      <c r="Q28" s="216"/>
      <c r="AD28" s="23"/>
      <c r="AE28" s="23"/>
      <c r="AF28" s="144"/>
      <c r="AG28" s="215">
        <f t="shared" si="0"/>
        <v>0.48000000000000015</v>
      </c>
      <c r="AH28" s="58">
        <v>0</v>
      </c>
      <c r="AI28" s="58">
        <v>0</v>
      </c>
      <c r="AJ28" s="58">
        <v>0</v>
      </c>
      <c r="AK28" s="215">
        <f t="shared" si="1"/>
        <v>2.4000000000000008</v>
      </c>
    </row>
    <row r="29" spans="2:37" ht="14.25" x14ac:dyDescent="0.25">
      <c r="C29" s="58"/>
      <c r="E29" s="58"/>
      <c r="F29" s="58"/>
      <c r="G29" s="58"/>
      <c r="I29" s="58"/>
      <c r="K29" s="58"/>
      <c r="L29" s="58"/>
      <c r="N29" s="28" t="s">
        <v>63</v>
      </c>
      <c r="O29" s="232">
        <f ca="1">AE5</f>
        <v>0.61443758250771774</v>
      </c>
      <c r="AD29" s="23"/>
      <c r="AE29" s="23"/>
      <c r="AF29" s="144"/>
      <c r="AG29" s="215">
        <f t="shared" si="0"/>
        <v>0.50000000000000011</v>
      </c>
      <c r="AH29" s="58">
        <v>0</v>
      </c>
      <c r="AI29" s="58">
        <v>0</v>
      </c>
      <c r="AJ29" s="58">
        <v>0</v>
      </c>
      <c r="AK29" s="215">
        <f t="shared" si="1"/>
        <v>2.5000000000000009</v>
      </c>
    </row>
    <row r="30" spans="2:37" ht="12.95" customHeight="1" x14ac:dyDescent="0.2">
      <c r="B30" s="23"/>
      <c r="C30" s="23"/>
      <c r="D30" s="23"/>
      <c r="H30" s="23"/>
      <c r="I30" s="23"/>
      <c r="J30" s="23"/>
      <c r="M30" s="23">
        <f ca="1">IF(I18&gt;0,IF(I20&gt;0,IF(K18&gt;0,IF(K20&gt;0,IF(N18&gt;0,IF(N20&gt;0,IF(P18&gt;0,IF(P20&gt;0,0,1),1),1),1),1),1),1),1)</f>
        <v>0</v>
      </c>
      <c r="AD30" s="23"/>
      <c r="AE30" s="23"/>
      <c r="AF30" s="144"/>
      <c r="AG30" s="215">
        <f t="shared" si="0"/>
        <v>0.52000000000000013</v>
      </c>
      <c r="AH30" s="58">
        <v>0</v>
      </c>
      <c r="AI30" s="58">
        <v>0</v>
      </c>
      <c r="AJ30" s="58">
        <v>0</v>
      </c>
      <c r="AK30" s="215">
        <f t="shared" si="1"/>
        <v>2.600000000000001</v>
      </c>
    </row>
    <row r="31" spans="2:37" ht="12" customHeight="1" x14ac:dyDescent="0.2">
      <c r="B31" s="269" t="str">
        <f>CONCATENATE(IF(I13&lt;&gt;"",IF(I14&lt;&gt;"",CONCATENATE(I13,"-",I14," Relationship "),"Results "),"Results "),IF(C14&lt;&gt;"",CONCATENATE("Adjusted for ",C14),"Adjusted for Uncontrolled Confounder"))</f>
        <v>Circ-HIV Relationship Adjusted for Muslim</v>
      </c>
      <c r="C31" s="269"/>
      <c r="D31" s="269"/>
      <c r="E31" s="269"/>
      <c r="F31" s="269"/>
      <c r="G31" s="269"/>
      <c r="H31" s="269"/>
      <c r="I31" s="269"/>
      <c r="J31" s="269"/>
      <c r="K31" s="269"/>
      <c r="L31" s="269"/>
      <c r="M31" s="269"/>
      <c r="N31" s="269"/>
      <c r="O31" s="269"/>
      <c r="P31" s="269"/>
      <c r="Q31" s="269"/>
      <c r="R31" s="190"/>
      <c r="AD31" s="23"/>
      <c r="AE31" s="23"/>
      <c r="AF31" s="144"/>
      <c r="AG31" s="215">
        <f>AG30+0.02</f>
        <v>0.54000000000000015</v>
      </c>
      <c r="AH31" s="58">
        <v>0</v>
      </c>
      <c r="AI31" s="58">
        <v>0</v>
      </c>
      <c r="AJ31" s="58">
        <v>0</v>
      </c>
      <c r="AK31" s="215">
        <f t="shared" si="1"/>
        <v>2.7000000000000011</v>
      </c>
    </row>
    <row r="32" spans="2:37" ht="6.75" customHeight="1" x14ac:dyDescent="0.2">
      <c r="B32" s="191"/>
      <c r="C32" s="191"/>
      <c r="D32" s="191"/>
      <c r="E32" s="191"/>
      <c r="F32" s="193"/>
      <c r="G32" s="193"/>
      <c r="H32" s="193"/>
      <c r="I32" s="193"/>
      <c r="J32" s="191"/>
      <c r="K32" s="191"/>
      <c r="L32" s="193"/>
      <c r="M32" s="193"/>
      <c r="N32" s="193"/>
      <c r="O32" s="191"/>
      <c r="P32" s="191"/>
      <c r="Q32" s="191"/>
      <c r="AD32" s="23"/>
      <c r="AE32" s="23"/>
      <c r="AF32" s="23"/>
      <c r="AG32" s="215">
        <f t="shared" si="0"/>
        <v>0.56000000000000016</v>
      </c>
      <c r="AH32" s="58">
        <v>0</v>
      </c>
      <c r="AI32" s="58">
        <v>0</v>
      </c>
      <c r="AJ32" s="58">
        <v>0</v>
      </c>
      <c r="AK32" s="215">
        <f t="shared" si="1"/>
        <v>2.8000000000000012</v>
      </c>
    </row>
    <row r="33" spans="2:37" x14ac:dyDescent="0.2">
      <c r="B33" s="269" t="str">
        <f>CONCATENATE("RR Simulation Results (N=",COUNT(U23:U50000),")")</f>
        <v>RR Simulation Results (N=0)</v>
      </c>
      <c r="C33" s="269"/>
      <c r="D33" s="269"/>
      <c r="E33" s="269"/>
      <c r="F33" s="269"/>
      <c r="G33" s="269"/>
      <c r="I33" s="269" t="str">
        <f>CONCATENATE("OR Simulation Results (N=",COUNT(V23:V50000),")")</f>
        <v>OR Simulation Results (N=0)</v>
      </c>
      <c r="J33" s="269"/>
      <c r="K33" s="269"/>
      <c r="L33" s="269"/>
      <c r="M33" s="269"/>
      <c r="N33" s="269"/>
      <c r="O33" s="1"/>
      <c r="P33" s="293" t="s">
        <v>183</v>
      </c>
      <c r="Q33" s="193"/>
      <c r="AD33" s="23"/>
      <c r="AE33" s="23"/>
      <c r="AF33" s="23"/>
      <c r="AG33" s="215">
        <f t="shared" si="0"/>
        <v>0.58000000000000018</v>
      </c>
      <c r="AH33" s="58">
        <v>0</v>
      </c>
      <c r="AI33" s="58">
        <v>0</v>
      </c>
      <c r="AJ33" s="58">
        <v>0</v>
      </c>
      <c r="AK33" s="215">
        <f t="shared" si="1"/>
        <v>2.9000000000000012</v>
      </c>
    </row>
    <row r="34" spans="2:37" ht="14.25" x14ac:dyDescent="0.2">
      <c r="B34" s="40" t="s">
        <v>70</v>
      </c>
      <c r="C34" s="269" t="s">
        <v>71</v>
      </c>
      <c r="D34" s="269"/>
      <c r="E34" s="269"/>
      <c r="F34" s="269"/>
      <c r="G34" s="269"/>
      <c r="I34" s="40" t="s">
        <v>70</v>
      </c>
      <c r="J34" s="269" t="s">
        <v>71</v>
      </c>
      <c r="K34" s="269"/>
      <c r="L34" s="269"/>
      <c r="M34" s="269"/>
      <c r="N34" s="269"/>
      <c r="P34" s="294"/>
      <c r="Q34" s="193"/>
      <c r="AD34" s="23"/>
      <c r="AE34" s="23"/>
      <c r="AF34" s="23"/>
      <c r="AG34" s="215">
        <f t="shared" si="0"/>
        <v>0.6000000000000002</v>
      </c>
      <c r="AH34" s="58">
        <v>0</v>
      </c>
      <c r="AI34" s="58">
        <v>0</v>
      </c>
      <c r="AJ34" s="58">
        <v>0</v>
      </c>
      <c r="AK34" s="215">
        <f t="shared" si="1"/>
        <v>3.0000000000000013</v>
      </c>
    </row>
    <row r="35" spans="2:37" x14ac:dyDescent="0.2">
      <c r="B35" s="1" t="s">
        <v>67</v>
      </c>
      <c r="C35" s="340" t="str">
        <f>C27</f>
        <v>0.35 (0.28 - 0.44)</v>
      </c>
      <c r="D35" s="341"/>
      <c r="E35" s="341"/>
      <c r="F35" s="341"/>
      <c r="G35" s="341"/>
      <c r="I35" s="1" t="s">
        <v>67</v>
      </c>
      <c r="J35" s="216"/>
      <c r="K35" s="340" t="str">
        <f>C28</f>
        <v>0.22 (0.15 - 0.31)</v>
      </c>
      <c r="L35" s="341"/>
      <c r="M35" s="341"/>
      <c r="N35" s="341"/>
      <c r="P35" s="344" t="str">
        <f>IF(COUNTA(V23:V400000)&gt;0,C11-COUNT(V23:V50000),"")</f>
        <v/>
      </c>
      <c r="Q35" s="193"/>
      <c r="AD35" s="23"/>
      <c r="AE35" s="23"/>
      <c r="AF35" s="23"/>
      <c r="AG35" s="215">
        <f t="shared" si="0"/>
        <v>0.62000000000000022</v>
      </c>
      <c r="AH35" s="58">
        <v>0</v>
      </c>
      <c r="AI35" s="58">
        <v>0</v>
      </c>
      <c r="AJ35" s="58">
        <v>0</v>
      </c>
      <c r="AK35" s="215">
        <f t="shared" si="1"/>
        <v>3.1000000000000014</v>
      </c>
    </row>
    <row r="36" spans="2:37" x14ac:dyDescent="0.2">
      <c r="B36" s="1" t="s">
        <v>68</v>
      </c>
      <c r="C36" s="342" t="str">
        <f>IF(COUNTA(S23:S400000)&gt;0,CONCATENATE(ROUND(PERCENTILE(S23:S50019,0.5),2)," (",ROUND(PERCENTILE(S23:S50019,0.025),2)," - ",ROUND(PERCENTILE(S23:S50019,0.975),2),")"),"")</f>
        <v/>
      </c>
      <c r="D36" s="342"/>
      <c r="E36" s="342"/>
      <c r="F36" s="342"/>
      <c r="G36" s="342"/>
      <c r="I36" s="1" t="s">
        <v>68</v>
      </c>
      <c r="J36" s="216"/>
      <c r="K36" s="342" t="str">
        <f>IF(COUNTA(T23:T400000)&gt;0,CONCATENATE(ROUND(PERCENTILE(T23:T50019,0.5),2)," (",ROUND(PERCENTILE(T23:T50019,0.025),2)," - ",ROUND(PERCENTILE(T23:T50019,0.975),2),")"),"")</f>
        <v/>
      </c>
      <c r="L36" s="342"/>
      <c r="M36" s="342"/>
      <c r="N36" s="342"/>
      <c r="P36" s="345"/>
      <c r="Q36" s="191"/>
      <c r="AA36" s="168"/>
      <c r="AB36" s="168"/>
      <c r="AC36" s="168"/>
      <c r="AD36" s="23"/>
      <c r="AE36" s="23"/>
      <c r="AF36" s="23"/>
      <c r="AG36" s="215">
        <f t="shared" si="0"/>
        <v>0.64000000000000024</v>
      </c>
      <c r="AH36" s="58">
        <v>0</v>
      </c>
      <c r="AI36" s="58">
        <v>0</v>
      </c>
      <c r="AJ36" s="58">
        <v>0</v>
      </c>
      <c r="AK36" s="215">
        <f t="shared" si="1"/>
        <v>3.2000000000000015</v>
      </c>
    </row>
    <row r="37" spans="2:37" x14ac:dyDescent="0.2">
      <c r="B37" s="9" t="s">
        <v>69</v>
      </c>
      <c r="C37" s="343" t="str">
        <f>IF(COUNTA(U23:U400000)&gt;0,CONCATENATE(ROUND(PERCENTILE(U23:U50019,0.5),2)," (",ROUND(PERCENTILE(U23:U50019,0.025),2)," - ",ROUND(PERCENTILE(U23:U50019,0.975),2),")"),"")</f>
        <v/>
      </c>
      <c r="D37" s="343"/>
      <c r="E37" s="343"/>
      <c r="F37" s="343"/>
      <c r="G37" s="343"/>
      <c r="I37" s="9" t="s">
        <v>69</v>
      </c>
      <c r="J37" s="189"/>
      <c r="K37" s="343" t="str">
        <f>IF(COUNTA(V23:V400000)&gt;0,CONCATENATE(ROUND(PERCENTILE(V23:V50019,0.5),2)," (",ROUND(PERCENTILE(V23:V50019,0.025),2)," - ",ROUND(PERCENTILE(V23:V50019,0.975),2),")"),"")</f>
        <v/>
      </c>
      <c r="L37" s="343"/>
      <c r="M37" s="343"/>
      <c r="N37" s="343"/>
      <c r="O37" s="182"/>
      <c r="P37" s="346"/>
      <c r="Q37" s="233"/>
      <c r="R37" s="1"/>
      <c r="AA37" s="168"/>
      <c r="AB37" s="168"/>
      <c r="AC37" s="168"/>
      <c r="AD37" s="23"/>
      <c r="AE37" s="23"/>
      <c r="AF37" s="23"/>
      <c r="AG37" s="215">
        <f t="shared" si="0"/>
        <v>0.66000000000000025</v>
      </c>
      <c r="AH37" s="58">
        <v>0</v>
      </c>
      <c r="AI37" s="58">
        <v>0</v>
      </c>
      <c r="AJ37" s="58">
        <v>0</v>
      </c>
      <c r="AK37" s="215">
        <f t="shared" si="1"/>
        <v>3.3000000000000016</v>
      </c>
    </row>
    <row r="38" spans="2:37" x14ac:dyDescent="0.2">
      <c r="B38" s="191"/>
      <c r="C38" s="191"/>
      <c r="D38" s="191"/>
      <c r="E38" s="191"/>
      <c r="F38" s="191"/>
      <c r="G38" s="191"/>
      <c r="H38" s="191"/>
      <c r="I38" s="191"/>
      <c r="J38" s="193"/>
      <c r="K38" s="234"/>
      <c r="L38" s="191"/>
      <c r="M38" s="234"/>
      <c r="N38" s="235"/>
      <c r="O38" s="234"/>
      <c r="P38" s="191"/>
      <c r="Q38" s="191"/>
      <c r="AA38" s="168"/>
      <c r="AB38" s="236"/>
      <c r="AC38" s="236"/>
      <c r="AD38" s="23"/>
      <c r="AE38" s="23"/>
      <c r="AF38" s="23"/>
      <c r="AG38" s="215">
        <f t="shared" si="0"/>
        <v>0.68000000000000027</v>
      </c>
      <c r="AH38" s="58">
        <v>0</v>
      </c>
      <c r="AI38" s="58">
        <v>0</v>
      </c>
      <c r="AJ38" s="58">
        <v>0</v>
      </c>
      <c r="AK38" s="215">
        <f t="shared" si="1"/>
        <v>3.4000000000000017</v>
      </c>
    </row>
    <row r="39" spans="2:37" x14ac:dyDescent="0.2">
      <c r="H39" s="237">
        <f ca="1">O29</f>
        <v>0.61443758250771774</v>
      </c>
      <c r="I39" s="191"/>
      <c r="J39" s="191"/>
      <c r="K39" s="191"/>
      <c r="L39" s="191"/>
      <c r="M39" s="191"/>
      <c r="N39" s="191"/>
      <c r="O39" s="191"/>
      <c r="P39" s="191"/>
      <c r="Q39" s="191"/>
      <c r="R39" s="28"/>
      <c r="AA39" s="168"/>
      <c r="AB39" s="236"/>
      <c r="AC39" s="236"/>
      <c r="AD39" s="23"/>
      <c r="AE39" s="23"/>
      <c r="AF39" s="23"/>
      <c r="AG39" s="215">
        <f t="shared" si="0"/>
        <v>0.70000000000000029</v>
      </c>
      <c r="AH39" s="58">
        <v>0</v>
      </c>
      <c r="AI39" s="58">
        <v>0</v>
      </c>
      <c r="AJ39" s="58">
        <v>0</v>
      </c>
      <c r="AK39" s="215">
        <f t="shared" si="1"/>
        <v>3.5000000000000018</v>
      </c>
    </row>
    <row r="40" spans="2:37" x14ac:dyDescent="0.2">
      <c r="B40" s="75"/>
      <c r="C40" s="75"/>
      <c r="D40" s="75"/>
      <c r="E40" s="23"/>
      <c r="F40" s="238"/>
      <c r="G40" s="238"/>
      <c r="H40" s="237"/>
      <c r="I40" s="191"/>
      <c r="J40" s="191"/>
      <c r="K40" s="191"/>
      <c r="L40" s="191"/>
      <c r="M40" s="191"/>
      <c r="N40" s="191"/>
      <c r="O40" s="191"/>
      <c r="P40" s="191"/>
      <c r="Q40" s="191"/>
      <c r="R40" s="239"/>
      <c r="AA40" s="168"/>
      <c r="AB40" s="236"/>
      <c r="AC40" s="236"/>
      <c r="AG40" s="215">
        <f t="shared" si="0"/>
        <v>0.72000000000000031</v>
      </c>
      <c r="AH40" s="58">
        <v>0</v>
      </c>
      <c r="AI40" s="58">
        <v>0</v>
      </c>
      <c r="AJ40" s="58">
        <v>0</v>
      </c>
      <c r="AK40" s="215">
        <f t="shared" si="1"/>
        <v>3.6000000000000019</v>
      </c>
    </row>
    <row r="41" spans="2:37" ht="38.25" customHeight="1" x14ac:dyDescent="0.2">
      <c r="B41" s="75"/>
      <c r="C41" s="75"/>
      <c r="D41" s="75"/>
      <c r="E41" s="23"/>
      <c r="F41" s="238"/>
      <c r="G41" s="238"/>
      <c r="H41" s="237"/>
      <c r="I41" s="191"/>
      <c r="J41" s="191"/>
      <c r="K41" s="191"/>
      <c r="L41" s="191"/>
      <c r="M41" s="191"/>
      <c r="N41" s="191"/>
      <c r="O41" s="191"/>
      <c r="P41" s="191"/>
      <c r="Q41" s="191"/>
      <c r="R41" s="239"/>
      <c r="AA41" s="240"/>
      <c r="AB41" s="240"/>
      <c r="AC41" s="240"/>
      <c r="AG41" s="215">
        <f t="shared" si="0"/>
        <v>0.74000000000000032</v>
      </c>
      <c r="AH41" s="58">
        <v>0</v>
      </c>
      <c r="AI41" s="58">
        <v>0</v>
      </c>
      <c r="AJ41" s="58">
        <v>0</v>
      </c>
      <c r="AK41" s="215">
        <f t="shared" si="1"/>
        <v>3.700000000000002</v>
      </c>
    </row>
    <row r="42" spans="2:37" x14ac:dyDescent="0.2">
      <c r="B42" s="75"/>
      <c r="C42" s="75"/>
      <c r="D42" s="75"/>
      <c r="E42" s="23"/>
      <c r="F42" s="238"/>
      <c r="G42" s="238"/>
      <c r="H42" s="237"/>
      <c r="I42" s="191"/>
      <c r="J42" s="191"/>
      <c r="K42" s="191"/>
      <c r="L42" s="191"/>
      <c r="M42" s="191"/>
      <c r="N42" s="191"/>
      <c r="O42" s="191"/>
      <c r="P42" s="191"/>
      <c r="Q42" s="191"/>
      <c r="AA42" s="174"/>
      <c r="AB42" s="236"/>
      <c r="AC42" s="236"/>
      <c r="AG42" s="215">
        <f t="shared" si="0"/>
        <v>0.76000000000000034</v>
      </c>
      <c r="AH42" s="58">
        <v>0</v>
      </c>
      <c r="AI42" s="58">
        <v>0</v>
      </c>
      <c r="AJ42" s="58">
        <v>0</v>
      </c>
      <c r="AK42" s="215">
        <f t="shared" si="1"/>
        <v>3.800000000000002</v>
      </c>
    </row>
    <row r="43" spans="2:37" x14ac:dyDescent="0.2">
      <c r="B43" s="75"/>
      <c r="C43" s="75"/>
      <c r="D43" s="75"/>
      <c r="E43" s="23"/>
      <c r="F43" s="238"/>
      <c r="G43" s="238"/>
      <c r="H43" s="237"/>
      <c r="I43" s="191"/>
      <c r="J43" s="191"/>
      <c r="K43" s="191"/>
      <c r="L43" s="191"/>
      <c r="M43" s="191"/>
      <c r="N43" s="191"/>
      <c r="O43" s="191"/>
      <c r="P43" s="191"/>
      <c r="Q43" s="191"/>
      <c r="R43" s="1"/>
      <c r="AA43" s="174"/>
      <c r="AB43" s="236"/>
      <c r="AC43" s="168"/>
      <c r="AG43" s="215">
        <f t="shared" si="0"/>
        <v>0.78000000000000036</v>
      </c>
      <c r="AH43" s="58">
        <v>0</v>
      </c>
      <c r="AI43" s="58">
        <v>0</v>
      </c>
      <c r="AJ43" s="58">
        <v>0</v>
      </c>
      <c r="AK43" s="215">
        <f t="shared" si="1"/>
        <v>3.9000000000000021</v>
      </c>
    </row>
    <row r="44" spans="2:37" x14ac:dyDescent="0.2">
      <c r="B44" s="75"/>
      <c r="C44" s="75"/>
      <c r="D44" s="75"/>
      <c r="E44" s="23"/>
      <c r="F44" s="238"/>
      <c r="G44" s="238"/>
      <c r="H44" s="237"/>
      <c r="I44" s="191"/>
      <c r="J44" s="191"/>
      <c r="K44" s="191"/>
      <c r="L44" s="191"/>
      <c r="M44" s="191"/>
      <c r="N44" s="191"/>
      <c r="O44" s="191"/>
      <c r="P44" s="191"/>
      <c r="Q44" s="191"/>
      <c r="AA44" s="174"/>
      <c r="AB44" s="236"/>
      <c r="AC44" s="168"/>
      <c r="AG44" s="215">
        <f t="shared" si="0"/>
        <v>0.80000000000000038</v>
      </c>
      <c r="AH44" s="58">
        <v>0</v>
      </c>
      <c r="AI44" s="58">
        <v>0</v>
      </c>
      <c r="AJ44" s="58">
        <v>0</v>
      </c>
      <c r="AK44" s="215">
        <f t="shared" si="1"/>
        <v>4.0000000000000018</v>
      </c>
    </row>
    <row r="45" spans="2:37" x14ac:dyDescent="0.2">
      <c r="B45" s="75"/>
      <c r="C45" s="75"/>
      <c r="D45" s="75"/>
      <c r="E45" s="23"/>
      <c r="F45" s="238"/>
      <c r="G45" s="238"/>
      <c r="H45" s="237"/>
      <c r="I45" s="191"/>
      <c r="J45" s="191"/>
      <c r="K45" s="191"/>
      <c r="L45" s="191"/>
      <c r="M45" s="191"/>
      <c r="N45" s="191"/>
      <c r="O45" s="191"/>
      <c r="P45" s="191"/>
      <c r="Q45" s="191"/>
      <c r="R45" s="28"/>
      <c r="AA45" s="240"/>
      <c r="AB45" s="240"/>
      <c r="AC45" s="240"/>
      <c r="AG45" s="215">
        <f t="shared" si="0"/>
        <v>0.8200000000000004</v>
      </c>
      <c r="AH45" s="58">
        <v>0</v>
      </c>
      <c r="AI45" s="58">
        <v>0</v>
      </c>
      <c r="AJ45" s="58">
        <v>0</v>
      </c>
      <c r="AK45" s="215">
        <f t="shared" si="1"/>
        <v>4.1000000000000014</v>
      </c>
    </row>
    <row r="46" spans="2:37" x14ac:dyDescent="0.2">
      <c r="B46" s="83"/>
      <c r="C46" s="83"/>
      <c r="D46" s="83"/>
      <c r="E46" s="12"/>
      <c r="F46" s="84"/>
      <c r="G46" s="84"/>
      <c r="H46" s="85"/>
      <c r="I46" s="86"/>
      <c r="J46" s="86"/>
      <c r="K46" s="86"/>
      <c r="L46" s="86"/>
      <c r="M46" s="86"/>
      <c r="N46" s="86"/>
      <c r="O46" s="86"/>
      <c r="P46" s="86"/>
      <c r="Q46" s="86"/>
      <c r="AA46" s="240"/>
      <c r="AB46" s="240"/>
      <c r="AC46" s="240"/>
      <c r="AG46" s="215">
        <f>AG45+0.02</f>
        <v>0.84000000000000041</v>
      </c>
      <c r="AH46" s="58">
        <v>0</v>
      </c>
      <c r="AI46" s="58">
        <v>0</v>
      </c>
      <c r="AJ46" s="58">
        <v>0</v>
      </c>
      <c r="AK46" s="215">
        <f t="shared" si="1"/>
        <v>4.2000000000000011</v>
      </c>
    </row>
    <row r="47" spans="2:37" x14ac:dyDescent="0.2">
      <c r="B47" s="347" t="s">
        <v>9</v>
      </c>
      <c r="C47" s="347"/>
      <c r="D47" s="347"/>
      <c r="E47" s="347"/>
      <c r="F47" s="347"/>
      <c r="G47" s="347"/>
      <c r="H47" s="347"/>
      <c r="I47" s="347"/>
      <c r="J47" s="347"/>
      <c r="K47" s="347"/>
      <c r="L47" s="347"/>
      <c r="M47" s="347"/>
      <c r="N47" s="347"/>
      <c r="O47" s="347"/>
      <c r="P47" s="347"/>
      <c r="Q47" s="347"/>
      <c r="AA47" s="174"/>
      <c r="AB47" s="174"/>
      <c r="AC47" s="240"/>
      <c r="AG47" s="215">
        <f t="shared" si="0"/>
        <v>0.86000000000000043</v>
      </c>
      <c r="AH47" s="58">
        <v>0</v>
      </c>
      <c r="AI47" s="58">
        <v>0</v>
      </c>
      <c r="AJ47" s="58">
        <v>0</v>
      </c>
      <c r="AK47" s="215">
        <f t="shared" si="1"/>
        <v>4.3000000000000007</v>
      </c>
    </row>
    <row r="48" spans="2:37" x14ac:dyDescent="0.2">
      <c r="B48" s="348"/>
      <c r="C48" s="348"/>
      <c r="D48" s="348"/>
      <c r="E48" s="348"/>
      <c r="F48" s="348"/>
      <c r="G48" s="348"/>
      <c r="H48" s="348"/>
      <c r="I48" s="348"/>
      <c r="J48" s="348"/>
      <c r="K48" s="348"/>
      <c r="L48" s="348"/>
      <c r="M48" s="348"/>
      <c r="N48" s="348"/>
      <c r="O48" s="348"/>
      <c r="P48" s="348"/>
      <c r="Q48" s="348"/>
      <c r="AA48" s="174"/>
      <c r="AB48" s="174"/>
      <c r="AC48" s="240"/>
      <c r="AG48" s="215">
        <f t="shared" si="0"/>
        <v>0.88000000000000045</v>
      </c>
      <c r="AH48" s="58">
        <v>0</v>
      </c>
      <c r="AI48" s="58">
        <v>0</v>
      </c>
      <c r="AJ48" s="58">
        <v>0</v>
      </c>
      <c r="AK48" s="215">
        <f t="shared" si="1"/>
        <v>4.4000000000000004</v>
      </c>
    </row>
    <row r="49" spans="2:37" x14ac:dyDescent="0.2">
      <c r="B49" s="339"/>
      <c r="C49" s="339"/>
      <c r="D49" s="339"/>
      <c r="E49" s="339"/>
      <c r="F49" s="339"/>
      <c r="G49" s="339"/>
      <c r="H49" s="339"/>
      <c r="I49" s="339"/>
      <c r="J49" s="339"/>
      <c r="K49" s="339"/>
      <c r="L49" s="339"/>
      <c r="M49" s="339"/>
      <c r="N49" s="339"/>
      <c r="O49" s="339"/>
      <c r="P49" s="339"/>
      <c r="Q49" s="339"/>
      <c r="AG49" s="215">
        <f t="shared" si="0"/>
        <v>0.90000000000000047</v>
      </c>
      <c r="AH49" s="58">
        <v>0</v>
      </c>
      <c r="AI49" s="58">
        <v>0</v>
      </c>
      <c r="AJ49" s="58">
        <v>0</v>
      </c>
      <c r="AK49" s="215">
        <f t="shared" si="1"/>
        <v>4.5</v>
      </c>
    </row>
    <row r="50" spans="2:37" x14ac:dyDescent="0.2">
      <c r="B50" s="339"/>
      <c r="C50" s="339"/>
      <c r="D50" s="339"/>
      <c r="E50" s="339"/>
      <c r="F50" s="339"/>
      <c r="G50" s="339"/>
      <c r="H50" s="339"/>
      <c r="I50" s="339"/>
      <c r="J50" s="339"/>
      <c r="K50" s="339"/>
      <c r="L50" s="339"/>
      <c r="M50" s="339"/>
      <c r="N50" s="339"/>
      <c r="O50" s="339"/>
      <c r="P50" s="339"/>
      <c r="Q50" s="339"/>
      <c r="AG50" s="215">
        <f t="shared" si="0"/>
        <v>0.92000000000000048</v>
      </c>
      <c r="AH50" s="58">
        <v>0</v>
      </c>
      <c r="AI50" s="58">
        <v>0</v>
      </c>
      <c r="AJ50" s="58">
        <v>0</v>
      </c>
      <c r="AK50" s="215">
        <f t="shared" si="1"/>
        <v>4.5999999999999996</v>
      </c>
    </row>
    <row r="51" spans="2:37" x14ac:dyDescent="0.2">
      <c r="B51" s="339"/>
      <c r="C51" s="339"/>
      <c r="D51" s="339"/>
      <c r="E51" s="339"/>
      <c r="F51" s="339"/>
      <c r="G51" s="339"/>
      <c r="H51" s="339"/>
      <c r="I51" s="339"/>
      <c r="J51" s="339"/>
      <c r="K51" s="339"/>
      <c r="L51" s="339"/>
      <c r="M51" s="339"/>
      <c r="N51" s="339"/>
      <c r="O51" s="339"/>
      <c r="P51" s="339"/>
      <c r="Q51" s="339"/>
      <c r="AG51" s="215">
        <f t="shared" si="0"/>
        <v>0.9400000000000005</v>
      </c>
      <c r="AH51" s="58">
        <v>0</v>
      </c>
      <c r="AI51" s="58">
        <v>0</v>
      </c>
      <c r="AJ51" s="58">
        <v>0</v>
      </c>
      <c r="AK51" s="215">
        <f t="shared" si="1"/>
        <v>4.6999999999999993</v>
      </c>
    </row>
    <row r="52" spans="2:37" x14ac:dyDescent="0.2">
      <c r="AG52" s="215">
        <f t="shared" si="0"/>
        <v>0.96000000000000052</v>
      </c>
      <c r="AH52" s="58">
        <v>0</v>
      </c>
      <c r="AI52" s="58">
        <v>0</v>
      </c>
      <c r="AJ52" s="58">
        <v>0</v>
      </c>
      <c r="AK52" s="215">
        <f t="shared" si="1"/>
        <v>4.7999999999999989</v>
      </c>
    </row>
    <row r="53" spans="2:37" x14ac:dyDescent="0.2">
      <c r="AG53" s="215">
        <f t="shared" si="0"/>
        <v>0.98000000000000054</v>
      </c>
      <c r="AH53" s="58">
        <v>0</v>
      </c>
      <c r="AI53" s="58">
        <v>0</v>
      </c>
      <c r="AJ53" s="58">
        <v>0</v>
      </c>
      <c r="AK53" s="215">
        <f t="shared" si="1"/>
        <v>4.8999999999999986</v>
      </c>
    </row>
    <row r="54" spans="2:37" x14ac:dyDescent="0.2">
      <c r="AG54" s="215">
        <f t="shared" si="0"/>
        <v>1.0000000000000004</v>
      </c>
      <c r="AH54" s="58">
        <f t="array" ref="AH54">FREQUENCY(W73:W10050,AG54:AG103)</f>
        <v>0</v>
      </c>
      <c r="AI54" s="58">
        <f t="array" ref="AI54">FREQUENCY(X73:X10050,AG54:AG103)</f>
        <v>0</v>
      </c>
      <c r="AJ54" s="58">
        <v>0</v>
      </c>
      <c r="AK54" s="215">
        <f t="shared" si="1"/>
        <v>4.9999999999999982</v>
      </c>
    </row>
    <row r="55" spans="2:37" x14ac:dyDescent="0.2">
      <c r="AJ55" s="58">
        <v>0</v>
      </c>
      <c r="AK55" s="215">
        <f t="shared" si="1"/>
        <v>5.0999999999999979</v>
      </c>
    </row>
    <row r="56" spans="2:37" x14ac:dyDescent="0.2">
      <c r="AJ56" s="58">
        <v>0</v>
      </c>
      <c r="AK56" s="215">
        <f t="shared" si="1"/>
        <v>5.1999999999999975</v>
      </c>
    </row>
    <row r="57" spans="2:37" x14ac:dyDescent="0.2">
      <c r="AJ57" s="58">
        <v>0</v>
      </c>
      <c r="AK57" s="215">
        <f t="shared" si="1"/>
        <v>5.2999999999999972</v>
      </c>
    </row>
    <row r="58" spans="2:37" x14ac:dyDescent="0.2">
      <c r="AJ58" s="58">
        <v>0</v>
      </c>
      <c r="AK58" s="215">
        <f t="shared" si="1"/>
        <v>5.3999999999999968</v>
      </c>
    </row>
    <row r="59" spans="2:37" x14ac:dyDescent="0.2">
      <c r="AJ59" s="58">
        <v>0</v>
      </c>
      <c r="AK59" s="215">
        <f t="shared" si="1"/>
        <v>5.4999999999999964</v>
      </c>
    </row>
    <row r="60" spans="2:37" x14ac:dyDescent="0.2">
      <c r="AJ60" s="58">
        <v>0</v>
      </c>
      <c r="AK60" s="215">
        <f t="shared" si="1"/>
        <v>5.5999999999999961</v>
      </c>
    </row>
    <row r="61" spans="2:37" x14ac:dyDescent="0.2">
      <c r="AJ61" s="58">
        <v>0</v>
      </c>
      <c r="AK61" s="215">
        <f t="shared" si="1"/>
        <v>5.6999999999999957</v>
      </c>
    </row>
    <row r="62" spans="2:37" x14ac:dyDescent="0.2">
      <c r="AJ62" s="58">
        <v>0</v>
      </c>
      <c r="AK62" s="215">
        <f t="shared" si="1"/>
        <v>5.7999999999999954</v>
      </c>
    </row>
    <row r="63" spans="2:37" x14ac:dyDescent="0.2">
      <c r="AJ63" s="58">
        <v>0</v>
      </c>
      <c r="AK63" s="215">
        <f t="shared" si="1"/>
        <v>5.899999999999995</v>
      </c>
    </row>
    <row r="64" spans="2:37" x14ac:dyDescent="0.2">
      <c r="AJ64" s="58">
        <v>0</v>
      </c>
      <c r="AK64" s="215">
        <f t="shared" si="1"/>
        <v>5.9999999999999947</v>
      </c>
    </row>
    <row r="65" spans="9:37" x14ac:dyDescent="0.2">
      <c r="AJ65" s="58">
        <v>0</v>
      </c>
      <c r="AK65" s="215">
        <f t="shared" si="1"/>
        <v>6.0999999999999943</v>
      </c>
    </row>
    <row r="66" spans="9:37" x14ac:dyDescent="0.2">
      <c r="AJ66" s="58">
        <v>0</v>
      </c>
      <c r="AK66" s="215">
        <f t="shared" si="1"/>
        <v>6.199999999999994</v>
      </c>
    </row>
    <row r="67" spans="9:37" x14ac:dyDescent="0.2">
      <c r="AJ67" s="58">
        <v>0</v>
      </c>
      <c r="AK67" s="215">
        <f t="shared" si="1"/>
        <v>6.2999999999999936</v>
      </c>
    </row>
    <row r="68" spans="9:37" x14ac:dyDescent="0.2">
      <c r="AJ68" s="58">
        <v>0</v>
      </c>
      <c r="AK68" s="215">
        <f t="shared" si="1"/>
        <v>6.3999999999999932</v>
      </c>
    </row>
    <row r="69" spans="9:37" x14ac:dyDescent="0.2">
      <c r="AJ69" s="58">
        <v>0</v>
      </c>
      <c r="AK69" s="215">
        <f t="shared" si="1"/>
        <v>6.4999999999999929</v>
      </c>
    </row>
    <row r="70" spans="9:37" x14ac:dyDescent="0.2">
      <c r="AJ70" s="58">
        <v>0</v>
      </c>
      <c r="AK70" s="215">
        <f t="shared" ref="AK70:AK104" si="2">AK69+0.1</f>
        <v>6.5999999999999925</v>
      </c>
    </row>
    <row r="71" spans="9:37" x14ac:dyDescent="0.2">
      <c r="AJ71" s="58">
        <v>0</v>
      </c>
      <c r="AK71" s="215">
        <f t="shared" si="2"/>
        <v>6.6999999999999922</v>
      </c>
    </row>
    <row r="72" spans="9:37" x14ac:dyDescent="0.2">
      <c r="AJ72" s="58">
        <v>0</v>
      </c>
      <c r="AK72" s="215">
        <f t="shared" si="2"/>
        <v>6.7999999999999918</v>
      </c>
    </row>
    <row r="73" spans="9:37" x14ac:dyDescent="0.2">
      <c r="AJ73" s="58">
        <v>0</v>
      </c>
      <c r="AK73" s="215">
        <f t="shared" si="2"/>
        <v>6.8999999999999915</v>
      </c>
    </row>
    <row r="74" spans="9:37" x14ac:dyDescent="0.2">
      <c r="AJ74" s="58">
        <v>0</v>
      </c>
      <c r="AK74" s="215">
        <f t="shared" si="2"/>
        <v>6.9999999999999911</v>
      </c>
    </row>
    <row r="75" spans="9:37" x14ac:dyDescent="0.2">
      <c r="AJ75" s="58">
        <v>0</v>
      </c>
      <c r="AK75" s="215">
        <f t="shared" si="2"/>
        <v>7.0999999999999908</v>
      </c>
    </row>
    <row r="76" spans="9:37" x14ac:dyDescent="0.2">
      <c r="AJ76" s="58">
        <v>0</v>
      </c>
      <c r="AK76" s="215">
        <f t="shared" si="2"/>
        <v>7.1999999999999904</v>
      </c>
    </row>
    <row r="77" spans="9:37" x14ac:dyDescent="0.2">
      <c r="I77" s="186"/>
      <c r="J77" s="186"/>
      <c r="K77" s="186"/>
      <c r="AJ77" s="58">
        <v>0</v>
      </c>
      <c r="AK77" s="215">
        <f t="shared" si="2"/>
        <v>7.2999999999999901</v>
      </c>
    </row>
    <row r="78" spans="9:37" x14ac:dyDescent="0.2">
      <c r="I78" s="186"/>
      <c r="J78" s="186"/>
      <c r="K78" s="186"/>
      <c r="AJ78" s="58">
        <v>0</v>
      </c>
      <c r="AK78" s="215">
        <f t="shared" si="2"/>
        <v>7.3999999999999897</v>
      </c>
    </row>
    <row r="79" spans="9:37" x14ac:dyDescent="0.2">
      <c r="I79" s="186"/>
      <c r="J79" s="186"/>
      <c r="K79" s="186"/>
      <c r="AJ79" s="58">
        <v>0</v>
      </c>
      <c r="AK79" s="215">
        <f t="shared" si="2"/>
        <v>7.4999999999999893</v>
      </c>
    </row>
    <row r="80" spans="9:37" x14ac:dyDescent="0.2">
      <c r="I80" s="186"/>
      <c r="J80" s="186"/>
      <c r="K80" s="186"/>
      <c r="N80" s="186"/>
      <c r="AJ80" s="58">
        <v>0</v>
      </c>
      <c r="AK80" s="215">
        <f t="shared" si="2"/>
        <v>7.599999999999989</v>
      </c>
    </row>
    <row r="81" spans="14:37" x14ac:dyDescent="0.2">
      <c r="N81" s="186"/>
      <c r="AJ81" s="58">
        <v>0</v>
      </c>
      <c r="AK81" s="215">
        <f t="shared" si="2"/>
        <v>7.6999999999999886</v>
      </c>
    </row>
    <row r="82" spans="14:37" x14ac:dyDescent="0.2">
      <c r="N82" s="186"/>
      <c r="AJ82" s="58">
        <v>0</v>
      </c>
      <c r="AK82" s="215">
        <f t="shared" si="2"/>
        <v>7.7999999999999883</v>
      </c>
    </row>
    <row r="83" spans="14:37" x14ac:dyDescent="0.2">
      <c r="AJ83" s="58">
        <v>0</v>
      </c>
      <c r="AK83" s="215">
        <f t="shared" si="2"/>
        <v>7.8999999999999879</v>
      </c>
    </row>
    <row r="84" spans="14:37" x14ac:dyDescent="0.2">
      <c r="AJ84" s="58">
        <v>0</v>
      </c>
      <c r="AK84" s="215">
        <f t="shared" si="2"/>
        <v>7.9999999999999876</v>
      </c>
    </row>
    <row r="85" spans="14:37" x14ac:dyDescent="0.2">
      <c r="AJ85" s="58">
        <v>0</v>
      </c>
      <c r="AK85" s="215">
        <f t="shared" si="2"/>
        <v>8.0999999999999872</v>
      </c>
    </row>
    <row r="86" spans="14:37" x14ac:dyDescent="0.2">
      <c r="AJ86" s="58">
        <v>0</v>
      </c>
      <c r="AK86" s="215">
        <f t="shared" si="2"/>
        <v>8.1999999999999869</v>
      </c>
    </row>
    <row r="87" spans="14:37" x14ac:dyDescent="0.2">
      <c r="AJ87" s="58">
        <v>0</v>
      </c>
      <c r="AK87" s="215">
        <f t="shared" si="2"/>
        <v>8.2999999999999865</v>
      </c>
    </row>
    <row r="88" spans="14:37" x14ac:dyDescent="0.2">
      <c r="AJ88" s="58">
        <v>0</v>
      </c>
      <c r="AK88" s="215">
        <f t="shared" si="2"/>
        <v>8.3999999999999861</v>
      </c>
    </row>
    <row r="89" spans="14:37" x14ac:dyDescent="0.2">
      <c r="AJ89" s="58">
        <v>0</v>
      </c>
      <c r="AK89" s="215">
        <f t="shared" si="2"/>
        <v>8.4999999999999858</v>
      </c>
    </row>
    <row r="90" spans="14:37" x14ac:dyDescent="0.2">
      <c r="AJ90" s="58">
        <v>0</v>
      </c>
      <c r="AK90" s="215">
        <f t="shared" si="2"/>
        <v>8.5999999999999854</v>
      </c>
    </row>
    <row r="91" spans="14:37" x14ac:dyDescent="0.2">
      <c r="AJ91" s="58">
        <v>0</v>
      </c>
      <c r="AK91" s="215">
        <f t="shared" si="2"/>
        <v>8.6999999999999851</v>
      </c>
    </row>
    <row r="92" spans="14:37" x14ac:dyDescent="0.2">
      <c r="AJ92" s="58">
        <v>0</v>
      </c>
      <c r="AK92" s="215">
        <f t="shared" si="2"/>
        <v>8.7999999999999847</v>
      </c>
    </row>
    <row r="93" spans="14:37" x14ac:dyDescent="0.2">
      <c r="AJ93" s="58">
        <v>0</v>
      </c>
      <c r="AK93" s="215">
        <f t="shared" si="2"/>
        <v>8.8999999999999844</v>
      </c>
    </row>
    <row r="94" spans="14:37" x14ac:dyDescent="0.2">
      <c r="AJ94" s="58">
        <v>0</v>
      </c>
      <c r="AK94" s="215">
        <f t="shared" si="2"/>
        <v>8.999999999999984</v>
      </c>
    </row>
    <row r="95" spans="14:37" x14ac:dyDescent="0.2">
      <c r="AJ95" s="58">
        <v>0</v>
      </c>
      <c r="AK95" s="215">
        <f t="shared" si="2"/>
        <v>9.0999999999999837</v>
      </c>
    </row>
    <row r="96" spans="14:37" x14ac:dyDescent="0.2">
      <c r="AJ96" s="58">
        <v>0</v>
      </c>
      <c r="AK96" s="215">
        <f t="shared" si="2"/>
        <v>9.1999999999999833</v>
      </c>
    </row>
    <row r="97" spans="36:37" x14ac:dyDescent="0.2">
      <c r="AJ97" s="58">
        <v>0</v>
      </c>
      <c r="AK97" s="215">
        <f t="shared" si="2"/>
        <v>9.2999999999999829</v>
      </c>
    </row>
    <row r="98" spans="36:37" x14ac:dyDescent="0.2">
      <c r="AJ98" s="58">
        <v>0</v>
      </c>
      <c r="AK98" s="215">
        <f t="shared" si="2"/>
        <v>9.3999999999999826</v>
      </c>
    </row>
    <row r="99" spans="36:37" x14ac:dyDescent="0.2">
      <c r="AJ99" s="58">
        <v>0</v>
      </c>
      <c r="AK99" s="215">
        <f t="shared" si="2"/>
        <v>9.4999999999999822</v>
      </c>
    </row>
    <row r="100" spans="36:37" x14ac:dyDescent="0.2">
      <c r="AJ100" s="58">
        <v>0</v>
      </c>
      <c r="AK100" s="215">
        <f t="shared" si="2"/>
        <v>9.5999999999999819</v>
      </c>
    </row>
    <row r="101" spans="36:37" x14ac:dyDescent="0.2">
      <c r="AJ101" s="58">
        <v>0</v>
      </c>
      <c r="AK101" s="215">
        <f t="shared" si="2"/>
        <v>9.6999999999999815</v>
      </c>
    </row>
    <row r="102" spans="36:37" x14ac:dyDescent="0.2">
      <c r="AJ102" s="58">
        <v>0</v>
      </c>
      <c r="AK102" s="215">
        <f t="shared" si="2"/>
        <v>9.7999999999999812</v>
      </c>
    </row>
    <row r="103" spans="36:37" x14ac:dyDescent="0.2">
      <c r="AJ103" s="58">
        <v>0</v>
      </c>
      <c r="AK103" s="215">
        <f t="shared" si="2"/>
        <v>9.8999999999999808</v>
      </c>
    </row>
    <row r="104" spans="36:37" x14ac:dyDescent="0.2">
      <c r="AJ104" s="58">
        <v>0</v>
      </c>
      <c r="AK104" s="215">
        <f t="shared" si="2"/>
        <v>9.9999999999999805</v>
      </c>
    </row>
    <row r="1010" spans="19:25" x14ac:dyDescent="0.2">
      <c r="S1010" s="130"/>
      <c r="T1010" s="130"/>
      <c r="U1010" s="132"/>
      <c r="V1010" s="66"/>
      <c r="W1010" s="125"/>
      <c r="X1010" s="125"/>
      <c r="Y1010" s="131"/>
    </row>
    <row r="2556" spans="19:25" x14ac:dyDescent="0.2">
      <c r="S2556" s="130"/>
      <c r="T2556" s="130"/>
      <c r="U2556" s="132"/>
      <c r="V2556" s="66"/>
      <c r="W2556" s="125"/>
      <c r="X2556" s="125"/>
      <c r="Y2556" s="131"/>
    </row>
    <row r="10007" spans="19:22" x14ac:dyDescent="0.2">
      <c r="S10007" s="167"/>
      <c r="T10007" s="167"/>
      <c r="U10007" s="167"/>
      <c r="V10007" s="167"/>
    </row>
    <row r="10008" spans="19:22" x14ac:dyDescent="0.2">
      <c r="S10008" s="167"/>
      <c r="T10008" s="167"/>
      <c r="U10008" s="167"/>
      <c r="V10008" s="167"/>
    </row>
    <row r="10023" spans="19:25" x14ac:dyDescent="0.2">
      <c r="S10023" s="157"/>
      <c r="T10023" s="158"/>
      <c r="U10023" s="158"/>
      <c r="V10023" s="157"/>
      <c r="W10023" s="157"/>
      <c r="X10023" s="159"/>
      <c r="Y10023" s="159"/>
    </row>
    <row r="10024" spans="19:25" x14ac:dyDescent="0.2">
      <c r="S10024" s="157"/>
      <c r="T10024" s="157"/>
      <c r="U10024" s="157"/>
      <c r="V10024" s="157"/>
      <c r="W10024" s="157"/>
      <c r="X10024" s="157"/>
      <c r="Y10024" s="157"/>
    </row>
    <row r="10025" spans="19:25" x14ac:dyDescent="0.2">
      <c r="S10025" s="157"/>
      <c r="T10025" s="157"/>
      <c r="U10025" s="157"/>
      <c r="V10025" s="157"/>
      <c r="W10025" s="157"/>
      <c r="X10025" s="157"/>
      <c r="Y10025" s="157"/>
    </row>
    <row r="10026" spans="19:25" x14ac:dyDescent="0.2">
      <c r="S10026" s="157"/>
      <c r="T10026" s="157"/>
      <c r="U10026" s="157"/>
      <c r="V10026" s="157"/>
      <c r="W10026" s="157"/>
      <c r="X10026" s="157"/>
      <c r="Y10026" s="157"/>
    </row>
    <row r="10027" spans="19:25" x14ac:dyDescent="0.2">
      <c r="S10027" s="157"/>
      <c r="T10027" s="157"/>
      <c r="U10027" s="157"/>
      <c r="V10027" s="157"/>
      <c r="W10027" s="157"/>
      <c r="X10027" s="157"/>
      <c r="Y10027" s="157"/>
    </row>
    <row r="10028" spans="19:25" x14ac:dyDescent="0.2">
      <c r="S10028" s="157"/>
      <c r="T10028" s="157"/>
      <c r="U10028" s="157"/>
      <c r="V10028" s="157"/>
      <c r="W10028" s="157"/>
      <c r="X10028" s="157"/>
      <c r="Y10028" s="157"/>
    </row>
    <row r="10029" spans="19:25" x14ac:dyDescent="0.2">
      <c r="S10029" s="157"/>
      <c r="T10029" s="157"/>
      <c r="U10029" s="157"/>
      <c r="V10029" s="157"/>
      <c r="W10029" s="157"/>
      <c r="X10029" s="157"/>
      <c r="Y10029" s="157"/>
    </row>
    <row r="10030" spans="19:25" x14ac:dyDescent="0.2">
      <c r="S10030" s="157"/>
      <c r="T10030" s="157"/>
      <c r="U10030" s="157"/>
      <c r="V10030" s="157"/>
      <c r="W10030" s="157"/>
      <c r="X10030" s="157"/>
      <c r="Y10030" s="157"/>
    </row>
    <row r="10031" spans="19:25" x14ac:dyDescent="0.2">
      <c r="S10031" s="157"/>
      <c r="T10031" s="157"/>
      <c r="U10031" s="157"/>
      <c r="V10031" s="157"/>
      <c r="W10031" s="157"/>
      <c r="X10031" s="157"/>
      <c r="Y10031" s="157"/>
    </row>
    <row r="10032" spans="19:25" x14ac:dyDescent="0.2">
      <c r="S10032" s="157"/>
      <c r="T10032" s="157"/>
      <c r="U10032" s="157"/>
      <c r="V10032" s="157"/>
      <c r="W10032" s="157"/>
      <c r="X10032" s="157"/>
      <c r="Y10032" s="157"/>
    </row>
    <row r="10033" spans="19:25" x14ac:dyDescent="0.2">
      <c r="S10033" s="157"/>
      <c r="T10033" s="157"/>
      <c r="U10033" s="157"/>
      <c r="V10033" s="157"/>
      <c r="W10033" s="157"/>
      <c r="X10033" s="157"/>
      <c r="Y10033" s="157"/>
    </row>
    <row r="10034" spans="19:25" x14ac:dyDescent="0.2">
      <c r="S10034" s="157"/>
      <c r="T10034" s="157"/>
      <c r="U10034" s="157"/>
      <c r="V10034" s="157"/>
      <c r="W10034" s="157"/>
      <c r="X10034" s="157"/>
      <c r="Y10034" s="157"/>
    </row>
    <row r="10035" spans="19:25" x14ac:dyDescent="0.2">
      <c r="S10035" s="157"/>
      <c r="T10035" s="157"/>
      <c r="U10035" s="157"/>
      <c r="V10035" s="157"/>
      <c r="W10035" s="157"/>
      <c r="X10035" s="157"/>
      <c r="Y10035" s="157"/>
    </row>
    <row r="10036" spans="19:25" x14ac:dyDescent="0.2">
      <c r="S10036" s="157"/>
      <c r="T10036" s="157"/>
      <c r="U10036" s="157"/>
      <c r="V10036" s="157"/>
      <c r="W10036" s="157"/>
      <c r="X10036" s="157"/>
      <c r="Y10036" s="157"/>
    </row>
    <row r="10037" spans="19:25" x14ac:dyDescent="0.2">
      <c r="S10037" s="157"/>
      <c r="T10037" s="157"/>
      <c r="U10037" s="157"/>
      <c r="V10037" s="157"/>
      <c r="W10037" s="157"/>
      <c r="X10037" s="157"/>
      <c r="Y10037" s="157"/>
    </row>
    <row r="10038" spans="19:25" x14ac:dyDescent="0.2">
      <c r="S10038" s="157"/>
      <c r="T10038" s="157"/>
      <c r="U10038" s="157"/>
      <c r="V10038" s="157"/>
      <c r="W10038" s="157"/>
      <c r="X10038" s="157"/>
      <c r="Y10038" s="157"/>
    </row>
    <row r="10039" spans="19:25" x14ac:dyDescent="0.2">
      <c r="S10039" s="157"/>
      <c r="T10039" s="157"/>
      <c r="U10039" s="157"/>
      <c r="V10039" s="157"/>
      <c r="W10039" s="157"/>
      <c r="X10039" s="157"/>
      <c r="Y10039" s="157"/>
    </row>
    <row r="10040" spans="19:25" x14ac:dyDescent="0.2">
      <c r="S10040" s="157"/>
      <c r="T10040" s="157"/>
      <c r="U10040" s="157"/>
      <c r="V10040" s="157"/>
      <c r="W10040" s="157"/>
      <c r="X10040" s="157"/>
      <c r="Y10040" s="157"/>
    </row>
    <row r="10041" spans="19:25" x14ac:dyDescent="0.2">
      <c r="S10041" s="157"/>
      <c r="T10041" s="157"/>
      <c r="U10041" s="157"/>
      <c r="V10041" s="157"/>
      <c r="W10041" s="157"/>
      <c r="X10041" s="157"/>
      <c r="Y10041" s="157"/>
    </row>
    <row r="10042" spans="19:25" x14ac:dyDescent="0.2">
      <c r="S10042" s="157"/>
      <c r="T10042" s="157"/>
      <c r="U10042" s="157"/>
      <c r="V10042" s="157"/>
      <c r="W10042" s="157"/>
      <c r="X10042" s="157"/>
      <c r="Y10042" s="157"/>
    </row>
    <row r="10043" spans="19:25" x14ac:dyDescent="0.2">
      <c r="S10043" s="157"/>
      <c r="T10043" s="157"/>
      <c r="U10043" s="157"/>
      <c r="V10043" s="157"/>
      <c r="W10043" s="157"/>
      <c r="X10043" s="157"/>
      <c r="Y10043" s="157"/>
    </row>
    <row r="10044" spans="19:25" x14ac:dyDescent="0.2">
      <c r="S10044" s="157"/>
      <c r="T10044" s="157"/>
      <c r="U10044" s="157"/>
      <c r="V10044" s="157"/>
      <c r="W10044" s="157"/>
      <c r="X10044" s="157"/>
      <c r="Y10044" s="157"/>
    </row>
    <row r="10045" spans="19:25" x14ac:dyDescent="0.2">
      <c r="S10045" s="157"/>
      <c r="T10045" s="157"/>
      <c r="U10045" s="157"/>
      <c r="V10045" s="157"/>
      <c r="W10045" s="157"/>
      <c r="X10045" s="157"/>
      <c r="Y10045" s="157"/>
    </row>
    <row r="10046" spans="19:25" x14ac:dyDescent="0.2">
      <c r="S10046" s="157"/>
      <c r="T10046" s="157"/>
      <c r="U10046" s="157"/>
      <c r="V10046" s="157"/>
      <c r="W10046" s="157"/>
      <c r="X10046" s="157"/>
      <c r="Y10046" s="157"/>
    </row>
    <row r="10047" spans="19:25" x14ac:dyDescent="0.2">
      <c r="S10047" s="157"/>
      <c r="T10047" s="157"/>
      <c r="U10047" s="157"/>
      <c r="V10047" s="157"/>
      <c r="W10047" s="157"/>
      <c r="X10047" s="157"/>
      <c r="Y10047" s="157"/>
    </row>
    <row r="10048" spans="19:25" x14ac:dyDescent="0.2">
      <c r="S10048" s="157"/>
      <c r="T10048" s="157"/>
      <c r="U10048" s="157"/>
      <c r="V10048" s="157"/>
      <c r="W10048" s="157"/>
      <c r="X10048" s="157"/>
      <c r="Y10048" s="157"/>
    </row>
    <row r="10049" spans="19:25" x14ac:dyDescent="0.2">
      <c r="S10049" s="157"/>
      <c r="T10049" s="157"/>
      <c r="U10049" s="157"/>
      <c r="V10049" s="157"/>
      <c r="W10049" s="157"/>
      <c r="X10049" s="157"/>
      <c r="Y10049" s="157"/>
    </row>
    <row r="10050" spans="19:25" x14ac:dyDescent="0.2">
      <c r="S10050" s="157"/>
      <c r="T10050" s="157"/>
      <c r="U10050" s="157"/>
      <c r="V10050" s="157"/>
      <c r="W10050" s="157"/>
      <c r="X10050" s="157"/>
      <c r="Y10050" s="157"/>
    </row>
    <row r="10051" spans="19:25" x14ac:dyDescent="0.2">
      <c r="S10051" s="157"/>
      <c r="T10051" s="157"/>
      <c r="U10051" s="157"/>
      <c r="V10051" s="157"/>
      <c r="W10051" s="157"/>
      <c r="X10051" s="157"/>
      <c r="Y10051" s="157"/>
    </row>
    <row r="10052" spans="19:25" x14ac:dyDescent="0.2">
      <c r="S10052" s="157"/>
      <c r="T10052" s="157"/>
      <c r="U10052" s="157"/>
      <c r="V10052" s="157"/>
      <c r="W10052" s="157"/>
      <c r="X10052" s="157"/>
      <c r="Y10052" s="157"/>
    </row>
    <row r="10053" spans="19:25" x14ac:dyDescent="0.2">
      <c r="S10053" s="157"/>
      <c r="T10053" s="157"/>
      <c r="U10053" s="157"/>
      <c r="V10053" s="157"/>
      <c r="W10053" s="157"/>
      <c r="X10053" s="157"/>
      <c r="Y10053" s="157"/>
    </row>
    <row r="10054" spans="19:25" x14ac:dyDescent="0.2">
      <c r="S10054" s="157"/>
      <c r="T10054" s="157"/>
      <c r="U10054" s="157"/>
      <c r="V10054" s="157"/>
      <c r="W10054" s="157"/>
      <c r="X10054" s="157"/>
      <c r="Y10054" s="157"/>
    </row>
    <row r="10055" spans="19:25" x14ac:dyDescent="0.2">
      <c r="S10055" s="157"/>
      <c r="T10055" s="157"/>
      <c r="U10055" s="157"/>
      <c r="V10055" s="157"/>
      <c r="W10055" s="157"/>
      <c r="X10055" s="157"/>
      <c r="Y10055" s="157"/>
    </row>
    <row r="10056" spans="19:25" x14ac:dyDescent="0.2">
      <c r="S10056" s="157"/>
      <c r="T10056" s="157"/>
      <c r="U10056" s="157"/>
      <c r="V10056" s="157"/>
      <c r="W10056" s="157"/>
      <c r="X10056" s="157"/>
      <c r="Y10056" s="157"/>
    </row>
    <row r="10057" spans="19:25" x14ac:dyDescent="0.2">
      <c r="S10057" s="157"/>
      <c r="T10057" s="157"/>
      <c r="U10057" s="157"/>
      <c r="V10057" s="157"/>
      <c r="W10057" s="157"/>
      <c r="X10057" s="157"/>
      <c r="Y10057" s="157"/>
    </row>
    <row r="10058" spans="19:25" x14ac:dyDescent="0.2">
      <c r="S10058" s="157"/>
      <c r="T10058" s="157"/>
      <c r="U10058" s="157"/>
      <c r="V10058" s="157"/>
      <c r="W10058" s="157"/>
      <c r="X10058" s="157"/>
      <c r="Y10058" s="157"/>
    </row>
    <row r="10059" spans="19:25" x14ac:dyDescent="0.2">
      <c r="S10059" s="157"/>
      <c r="T10059" s="157"/>
      <c r="U10059" s="157"/>
      <c r="V10059" s="157"/>
      <c r="W10059" s="157"/>
      <c r="X10059" s="157"/>
      <c r="Y10059" s="157"/>
    </row>
    <row r="10060" spans="19:25" x14ac:dyDescent="0.2">
      <c r="S10060" s="157"/>
      <c r="T10060" s="157"/>
      <c r="U10060" s="157"/>
      <c r="V10060" s="157"/>
      <c r="W10060" s="157"/>
      <c r="X10060" s="157"/>
      <c r="Y10060" s="157"/>
    </row>
    <row r="10061" spans="19:25" x14ac:dyDescent="0.2">
      <c r="S10061" s="157"/>
      <c r="T10061" s="157"/>
      <c r="U10061" s="157"/>
      <c r="V10061" s="157"/>
      <c r="W10061" s="157"/>
      <c r="X10061" s="157"/>
      <c r="Y10061" s="157"/>
    </row>
    <row r="10062" spans="19:25" x14ac:dyDescent="0.2">
      <c r="S10062" s="157"/>
      <c r="T10062" s="157"/>
      <c r="U10062" s="157"/>
      <c r="V10062" s="157"/>
      <c r="W10062" s="157"/>
      <c r="X10062" s="157"/>
      <c r="Y10062" s="157"/>
    </row>
    <row r="10063" spans="19:25" x14ac:dyDescent="0.2">
      <c r="S10063" s="157"/>
      <c r="T10063" s="157"/>
      <c r="U10063" s="157"/>
      <c r="V10063" s="157"/>
      <c r="W10063" s="157"/>
      <c r="X10063" s="157"/>
      <c r="Y10063" s="157"/>
    </row>
    <row r="10064" spans="19:25" x14ac:dyDescent="0.2">
      <c r="S10064" s="157"/>
      <c r="T10064" s="157"/>
      <c r="U10064" s="157"/>
      <c r="V10064" s="157"/>
      <c r="W10064" s="157"/>
      <c r="X10064" s="157"/>
      <c r="Y10064" s="157"/>
    </row>
    <row r="10065" spans="19:25" x14ac:dyDescent="0.2">
      <c r="S10065" s="157"/>
      <c r="T10065" s="157"/>
      <c r="U10065" s="157"/>
      <c r="V10065" s="157"/>
      <c r="W10065" s="157"/>
      <c r="X10065" s="157"/>
      <c r="Y10065" s="157"/>
    </row>
    <row r="10066" spans="19:25" x14ac:dyDescent="0.2">
      <c r="S10066" s="157"/>
      <c r="T10066" s="157"/>
      <c r="U10066" s="157"/>
      <c r="V10066" s="157"/>
      <c r="W10066" s="157"/>
      <c r="X10066" s="157"/>
      <c r="Y10066" s="157"/>
    </row>
    <row r="10067" spans="19:25" x14ac:dyDescent="0.2">
      <c r="S10067" s="157"/>
      <c r="T10067" s="157"/>
      <c r="U10067" s="157"/>
      <c r="V10067" s="157"/>
      <c r="W10067" s="157"/>
      <c r="X10067" s="157"/>
      <c r="Y10067" s="157"/>
    </row>
    <row r="10068" spans="19:25" x14ac:dyDescent="0.2">
      <c r="S10068" s="157"/>
      <c r="T10068" s="157"/>
      <c r="U10068" s="157"/>
      <c r="V10068" s="157"/>
      <c r="W10068" s="157"/>
      <c r="X10068" s="157"/>
      <c r="Y10068" s="157"/>
    </row>
    <row r="10069" spans="19:25" x14ac:dyDescent="0.2">
      <c r="S10069" s="157"/>
      <c r="T10069" s="157"/>
      <c r="U10069" s="157"/>
      <c r="V10069" s="157"/>
      <c r="W10069" s="157"/>
      <c r="X10069" s="157"/>
      <c r="Y10069" s="157"/>
    </row>
    <row r="10070" spans="19:25" x14ac:dyDescent="0.2">
      <c r="S10070" s="157"/>
      <c r="T10070" s="157"/>
      <c r="U10070" s="157"/>
      <c r="V10070" s="157"/>
      <c r="W10070" s="157"/>
      <c r="X10070" s="157"/>
      <c r="Y10070" s="157"/>
    </row>
    <row r="10071" spans="19:25" x14ac:dyDescent="0.2">
      <c r="S10071" s="157"/>
      <c r="T10071" s="157"/>
      <c r="U10071" s="157"/>
      <c r="V10071" s="157"/>
      <c r="W10071" s="157"/>
      <c r="X10071" s="157"/>
      <c r="Y10071" s="157"/>
    </row>
    <row r="10072" spans="19:25" x14ac:dyDescent="0.2">
      <c r="S10072" s="157"/>
      <c r="T10072" s="157"/>
      <c r="U10072" s="157"/>
      <c r="V10072" s="157"/>
      <c r="W10072" s="157"/>
      <c r="X10072" s="157"/>
      <c r="Y10072" s="157"/>
    </row>
    <row r="10073" spans="19:25" x14ac:dyDescent="0.2">
      <c r="S10073" s="157"/>
      <c r="T10073" s="157"/>
      <c r="U10073" s="157"/>
      <c r="V10073" s="157"/>
      <c r="W10073" s="157"/>
      <c r="X10073" s="157"/>
      <c r="Y10073" s="157"/>
    </row>
    <row r="10074" spans="19:25" x14ac:dyDescent="0.2">
      <c r="S10074" s="157"/>
      <c r="T10074" s="157"/>
      <c r="U10074" s="157"/>
      <c r="V10074" s="157"/>
      <c r="W10074" s="157"/>
      <c r="X10074" s="157"/>
      <c r="Y10074" s="157"/>
    </row>
    <row r="10075" spans="19:25" x14ac:dyDescent="0.2">
      <c r="S10075" s="157"/>
      <c r="T10075" s="157"/>
      <c r="U10075" s="157"/>
      <c r="V10075" s="157"/>
      <c r="W10075" s="157"/>
      <c r="X10075" s="157"/>
      <c r="Y10075" s="157"/>
    </row>
    <row r="10076" spans="19:25" x14ac:dyDescent="0.2">
      <c r="S10076" s="157"/>
      <c r="T10076" s="157"/>
      <c r="U10076" s="157"/>
      <c r="V10076" s="157"/>
      <c r="W10076" s="157"/>
      <c r="X10076" s="157"/>
      <c r="Y10076" s="157"/>
    </row>
    <row r="10077" spans="19:25" x14ac:dyDescent="0.2">
      <c r="S10077" s="157"/>
      <c r="T10077" s="157"/>
      <c r="U10077" s="157"/>
      <c r="V10077" s="157"/>
      <c r="W10077" s="157"/>
      <c r="X10077" s="157"/>
      <c r="Y10077" s="157"/>
    </row>
    <row r="10078" spans="19:25" x14ac:dyDescent="0.2">
      <c r="S10078" s="157"/>
      <c r="T10078" s="157"/>
      <c r="U10078" s="157"/>
      <c r="V10078" s="157"/>
      <c r="W10078" s="157"/>
      <c r="X10078" s="157"/>
      <c r="Y10078" s="157"/>
    </row>
    <row r="10079" spans="19:25" x14ac:dyDescent="0.2">
      <c r="S10079" s="157"/>
      <c r="T10079" s="157"/>
      <c r="U10079" s="157"/>
      <c r="V10079" s="157"/>
      <c r="W10079" s="157"/>
      <c r="X10079" s="157"/>
      <c r="Y10079" s="157"/>
    </row>
    <row r="10080" spans="19:25" x14ac:dyDescent="0.2">
      <c r="S10080" s="157"/>
      <c r="T10080" s="157"/>
      <c r="U10080" s="157"/>
      <c r="V10080" s="157"/>
      <c r="W10080" s="157"/>
      <c r="X10080" s="157"/>
      <c r="Y10080" s="157"/>
    </row>
    <row r="10081" spans="19:25" x14ac:dyDescent="0.2">
      <c r="S10081" s="157"/>
      <c r="T10081" s="157"/>
      <c r="U10081" s="157"/>
      <c r="V10081" s="157"/>
      <c r="W10081" s="157"/>
      <c r="X10081" s="157"/>
      <c r="Y10081" s="157"/>
    </row>
    <row r="10082" spans="19:25" x14ac:dyDescent="0.2">
      <c r="S10082" s="157"/>
      <c r="T10082" s="157"/>
      <c r="U10082" s="157"/>
      <c r="V10082" s="157"/>
      <c r="W10082" s="157"/>
      <c r="X10082" s="157"/>
      <c r="Y10082" s="157"/>
    </row>
    <row r="10083" spans="19:25" x14ac:dyDescent="0.2">
      <c r="S10083" s="157"/>
      <c r="T10083" s="157"/>
      <c r="U10083" s="157"/>
      <c r="V10083" s="157"/>
      <c r="W10083" s="157"/>
      <c r="X10083" s="157"/>
      <c r="Y10083" s="157"/>
    </row>
    <row r="10084" spans="19:25" x14ac:dyDescent="0.2">
      <c r="S10084" s="157"/>
      <c r="T10084" s="157"/>
      <c r="U10084" s="157"/>
      <c r="V10084" s="157"/>
      <c r="W10084" s="157"/>
      <c r="X10084" s="157"/>
      <c r="Y10084" s="157"/>
    </row>
    <row r="10085" spans="19:25" x14ac:dyDescent="0.2">
      <c r="S10085" s="157"/>
      <c r="T10085" s="157"/>
      <c r="U10085" s="157"/>
      <c r="V10085" s="157"/>
      <c r="W10085" s="157"/>
      <c r="X10085" s="157"/>
      <c r="Y10085" s="157"/>
    </row>
    <row r="10086" spans="19:25" x14ac:dyDescent="0.2">
      <c r="S10086" s="157"/>
      <c r="T10086" s="157"/>
      <c r="U10086" s="157"/>
      <c r="V10086" s="157"/>
      <c r="W10086" s="157"/>
      <c r="X10086" s="157"/>
      <c r="Y10086" s="157"/>
    </row>
    <row r="10087" spans="19:25" x14ac:dyDescent="0.2">
      <c r="S10087" s="157"/>
      <c r="T10087" s="157"/>
      <c r="U10087" s="157"/>
      <c r="V10087" s="157"/>
      <c r="W10087" s="157"/>
      <c r="X10087" s="157"/>
      <c r="Y10087" s="157"/>
    </row>
    <row r="10088" spans="19:25" x14ac:dyDescent="0.2">
      <c r="S10088" s="157"/>
      <c r="T10088" s="157"/>
      <c r="U10088" s="157"/>
      <c r="V10088" s="157"/>
      <c r="W10088" s="157"/>
      <c r="X10088" s="157"/>
      <c r="Y10088" s="157"/>
    </row>
    <row r="10089" spans="19:25" x14ac:dyDescent="0.2">
      <c r="S10089" s="157"/>
      <c r="T10089" s="157"/>
      <c r="U10089" s="157"/>
      <c r="V10089" s="157"/>
      <c r="W10089" s="157"/>
      <c r="X10089" s="157"/>
      <c r="Y10089" s="157"/>
    </row>
    <row r="10090" spans="19:25" x14ac:dyDescent="0.2">
      <c r="S10090" s="157"/>
      <c r="T10090" s="157"/>
      <c r="U10090" s="157"/>
      <c r="V10090" s="157"/>
      <c r="W10090" s="157"/>
      <c r="X10090" s="157"/>
      <c r="Y10090" s="157"/>
    </row>
    <row r="10091" spans="19:25" x14ac:dyDescent="0.2">
      <c r="S10091" s="157"/>
      <c r="T10091" s="157"/>
      <c r="U10091" s="157"/>
      <c r="V10091" s="157"/>
      <c r="W10091" s="157"/>
      <c r="X10091" s="157"/>
      <c r="Y10091" s="157"/>
    </row>
    <row r="10092" spans="19:25" x14ac:dyDescent="0.2">
      <c r="S10092" s="157"/>
      <c r="T10092" s="157"/>
      <c r="U10092" s="157"/>
      <c r="V10092" s="157"/>
      <c r="W10092" s="157"/>
      <c r="X10092" s="157"/>
      <c r="Y10092" s="157"/>
    </row>
    <row r="10093" spans="19:25" x14ac:dyDescent="0.2">
      <c r="S10093" s="157"/>
      <c r="T10093" s="157"/>
      <c r="U10093" s="157"/>
      <c r="V10093" s="157"/>
      <c r="W10093" s="157"/>
      <c r="X10093" s="157"/>
      <c r="Y10093" s="157"/>
    </row>
    <row r="10094" spans="19:25" x14ac:dyDescent="0.2">
      <c r="S10094" s="157"/>
      <c r="T10094" s="157"/>
      <c r="U10094" s="157"/>
      <c r="V10094" s="157"/>
      <c r="W10094" s="157"/>
      <c r="X10094" s="157"/>
      <c r="Y10094" s="157"/>
    </row>
    <row r="10095" spans="19:25" x14ac:dyDescent="0.2">
      <c r="S10095" s="157"/>
      <c r="T10095" s="157"/>
      <c r="U10095" s="157"/>
      <c r="V10095" s="157"/>
      <c r="W10095" s="157"/>
      <c r="X10095" s="157"/>
      <c r="Y10095" s="157"/>
    </row>
    <row r="10096" spans="19:25" x14ac:dyDescent="0.2">
      <c r="S10096" s="157"/>
      <c r="T10096" s="157"/>
      <c r="U10096" s="157"/>
      <c r="V10096" s="157"/>
      <c r="W10096" s="157"/>
      <c r="X10096" s="157"/>
      <c r="Y10096" s="157"/>
    </row>
    <row r="10097" spans="19:25" x14ac:dyDescent="0.2">
      <c r="S10097" s="157"/>
      <c r="T10097" s="157"/>
      <c r="U10097" s="157"/>
      <c r="V10097" s="157"/>
      <c r="W10097" s="157"/>
      <c r="X10097" s="157"/>
      <c r="Y10097" s="157"/>
    </row>
    <row r="10098" spans="19:25" x14ac:dyDescent="0.2">
      <c r="S10098" s="157"/>
      <c r="T10098" s="157"/>
      <c r="U10098" s="157"/>
      <c r="V10098" s="157"/>
      <c r="W10098" s="157"/>
      <c r="X10098" s="157"/>
      <c r="Y10098" s="157"/>
    </row>
    <row r="10099" spans="19:25" x14ac:dyDescent="0.2">
      <c r="S10099" s="157"/>
      <c r="T10099" s="157"/>
      <c r="U10099" s="157"/>
      <c r="V10099" s="157"/>
      <c r="W10099" s="157"/>
      <c r="X10099" s="157"/>
      <c r="Y10099" s="157"/>
    </row>
    <row r="10100" spans="19:25" x14ac:dyDescent="0.2">
      <c r="S10100" s="157"/>
      <c r="T10100" s="157"/>
      <c r="U10100" s="157"/>
      <c r="V10100" s="157"/>
      <c r="W10100" s="157"/>
      <c r="X10100" s="157"/>
      <c r="Y10100" s="157"/>
    </row>
    <row r="10101" spans="19:25" x14ac:dyDescent="0.2">
      <c r="S10101" s="157"/>
      <c r="T10101" s="157"/>
      <c r="U10101" s="157"/>
      <c r="V10101" s="157"/>
      <c r="W10101" s="157"/>
      <c r="X10101" s="157"/>
      <c r="Y10101" s="157"/>
    </row>
    <row r="10102" spans="19:25" x14ac:dyDescent="0.2">
      <c r="S10102" s="157"/>
      <c r="T10102" s="157"/>
      <c r="U10102" s="157"/>
      <c r="V10102" s="157"/>
      <c r="W10102" s="157"/>
      <c r="X10102" s="157"/>
      <c r="Y10102" s="157"/>
    </row>
    <row r="10103" spans="19:25" x14ac:dyDescent="0.2">
      <c r="S10103" s="157"/>
      <c r="T10103" s="157"/>
      <c r="U10103" s="157"/>
      <c r="V10103" s="157"/>
      <c r="W10103" s="157"/>
      <c r="X10103" s="157"/>
      <c r="Y10103" s="157"/>
    </row>
    <row r="10104" spans="19:25" x14ac:dyDescent="0.2">
      <c r="S10104" s="157"/>
      <c r="T10104" s="157"/>
      <c r="U10104" s="157"/>
      <c r="V10104" s="157"/>
      <c r="W10104" s="157"/>
      <c r="X10104" s="157"/>
      <c r="Y10104" s="157"/>
    </row>
    <row r="10105" spans="19:25" x14ac:dyDescent="0.2">
      <c r="S10105" s="157"/>
      <c r="T10105" s="157"/>
      <c r="U10105" s="157"/>
      <c r="V10105" s="157"/>
      <c r="W10105" s="157"/>
      <c r="X10105" s="157"/>
      <c r="Y10105" s="157"/>
    </row>
    <row r="10106" spans="19:25" x14ac:dyDescent="0.2">
      <c r="S10106" s="157"/>
      <c r="T10106" s="157"/>
      <c r="U10106" s="157"/>
      <c r="V10106" s="157"/>
      <c r="W10106" s="157"/>
      <c r="X10106" s="157"/>
      <c r="Y10106" s="157"/>
    </row>
    <row r="10107" spans="19:25" x14ac:dyDescent="0.2">
      <c r="S10107" s="157"/>
      <c r="T10107" s="157"/>
      <c r="U10107" s="157"/>
      <c r="V10107" s="157"/>
      <c r="W10107" s="157"/>
      <c r="X10107" s="157"/>
      <c r="Y10107" s="157"/>
    </row>
    <row r="10108" spans="19:25" x14ac:dyDescent="0.2">
      <c r="S10108" s="157"/>
      <c r="T10108" s="157"/>
      <c r="U10108" s="157"/>
      <c r="V10108" s="157"/>
      <c r="W10108" s="157"/>
      <c r="X10108" s="157"/>
      <c r="Y10108" s="157"/>
    </row>
    <row r="10109" spans="19:25" x14ac:dyDescent="0.2">
      <c r="S10109" s="157"/>
      <c r="T10109" s="157"/>
      <c r="U10109" s="157"/>
      <c r="V10109" s="157"/>
      <c r="W10109" s="157"/>
      <c r="X10109" s="157"/>
      <c r="Y10109" s="157"/>
    </row>
    <row r="10110" spans="19:25" x14ac:dyDescent="0.2">
      <c r="S10110" s="157"/>
      <c r="T10110" s="157"/>
      <c r="U10110" s="157"/>
      <c r="V10110" s="157"/>
      <c r="W10110" s="157"/>
      <c r="X10110" s="157"/>
      <c r="Y10110" s="157"/>
    </row>
    <row r="10111" spans="19:25" x14ac:dyDescent="0.2">
      <c r="S10111" s="157"/>
      <c r="T10111" s="157"/>
      <c r="U10111" s="157"/>
      <c r="V10111" s="157"/>
      <c r="W10111" s="157"/>
      <c r="X10111" s="157"/>
      <c r="Y10111" s="157"/>
    </row>
    <row r="10112" spans="19:25" x14ac:dyDescent="0.2">
      <c r="S10112" s="157"/>
      <c r="T10112" s="157"/>
      <c r="U10112" s="157"/>
      <c r="V10112" s="157"/>
      <c r="W10112" s="157"/>
      <c r="X10112" s="157"/>
      <c r="Y10112" s="157"/>
    </row>
    <row r="10113" spans="19:25" x14ac:dyDescent="0.2">
      <c r="S10113" s="157"/>
      <c r="T10113" s="157"/>
      <c r="U10113" s="157"/>
      <c r="V10113" s="157"/>
      <c r="W10113" s="157"/>
      <c r="X10113" s="157"/>
      <c r="Y10113" s="157"/>
    </row>
    <row r="10114" spans="19:25" x14ac:dyDescent="0.2">
      <c r="S10114" s="157"/>
      <c r="T10114" s="157"/>
      <c r="U10114" s="157"/>
      <c r="V10114" s="157"/>
      <c r="W10114" s="157"/>
      <c r="X10114" s="157"/>
      <c r="Y10114" s="157"/>
    </row>
    <row r="10115" spans="19:25" x14ac:dyDescent="0.2">
      <c r="S10115" s="157"/>
      <c r="T10115" s="157"/>
      <c r="U10115" s="157"/>
      <c r="V10115" s="157"/>
      <c r="W10115" s="157"/>
      <c r="X10115" s="157"/>
      <c r="Y10115" s="157"/>
    </row>
    <row r="10116" spans="19:25" x14ac:dyDescent="0.2">
      <c r="S10116" s="157"/>
      <c r="T10116" s="157"/>
      <c r="U10116" s="157"/>
      <c r="V10116" s="157"/>
      <c r="W10116" s="157"/>
      <c r="X10116" s="157"/>
      <c r="Y10116" s="157"/>
    </row>
    <row r="10117" spans="19:25" x14ac:dyDescent="0.2">
      <c r="S10117" s="157"/>
      <c r="T10117" s="157"/>
      <c r="U10117" s="157"/>
      <c r="V10117" s="157"/>
      <c r="W10117" s="157"/>
      <c r="X10117" s="157"/>
      <c r="Y10117" s="157"/>
    </row>
    <row r="10118" spans="19:25" x14ac:dyDescent="0.2">
      <c r="S10118" s="157"/>
      <c r="T10118" s="157"/>
      <c r="U10118" s="157"/>
      <c r="V10118" s="157"/>
      <c r="W10118" s="157"/>
      <c r="X10118" s="157"/>
      <c r="Y10118" s="157"/>
    </row>
    <row r="10119" spans="19:25" x14ac:dyDescent="0.2">
      <c r="S10119" s="157"/>
      <c r="T10119" s="157"/>
      <c r="U10119" s="157"/>
      <c r="V10119" s="157"/>
      <c r="W10119" s="157"/>
      <c r="X10119" s="157"/>
      <c r="Y10119" s="157"/>
    </row>
    <row r="10120" spans="19:25" x14ac:dyDescent="0.2">
      <c r="S10120" s="157"/>
      <c r="T10120" s="157"/>
      <c r="U10120" s="157"/>
      <c r="V10120" s="157"/>
      <c r="W10120" s="157"/>
      <c r="X10120" s="157"/>
      <c r="Y10120" s="157"/>
    </row>
    <row r="10121" spans="19:25" x14ac:dyDescent="0.2">
      <c r="S10121" s="157"/>
      <c r="T10121" s="157"/>
      <c r="U10121" s="157"/>
      <c r="V10121" s="157"/>
      <c r="W10121" s="157"/>
      <c r="X10121" s="157"/>
      <c r="Y10121" s="157"/>
    </row>
    <row r="10122" spans="19:25" x14ac:dyDescent="0.2">
      <c r="S10122" s="157"/>
      <c r="T10122" s="157"/>
      <c r="U10122" s="157"/>
      <c r="V10122" s="157"/>
      <c r="W10122" s="157"/>
      <c r="X10122" s="157"/>
      <c r="Y10122" s="157"/>
    </row>
    <row r="10123" spans="19:25" x14ac:dyDescent="0.2">
      <c r="S10123" s="157"/>
      <c r="T10123" s="157"/>
      <c r="U10123" s="157"/>
      <c r="V10123" s="157"/>
      <c r="W10123" s="157"/>
      <c r="X10123" s="157"/>
      <c r="Y10123" s="157"/>
    </row>
    <row r="10124" spans="19:25" x14ac:dyDescent="0.2">
      <c r="S10124" s="157"/>
      <c r="T10124" s="157"/>
      <c r="U10124" s="157"/>
      <c r="V10124" s="157"/>
      <c r="W10124" s="157"/>
      <c r="X10124" s="157"/>
      <c r="Y10124" s="157"/>
    </row>
    <row r="10125" spans="19:25" x14ac:dyDescent="0.2">
      <c r="S10125" s="157"/>
      <c r="T10125" s="157"/>
      <c r="U10125" s="157"/>
      <c r="V10125" s="157"/>
      <c r="W10125" s="157"/>
      <c r="X10125" s="157"/>
      <c r="Y10125" s="157"/>
    </row>
    <row r="10126" spans="19:25" x14ac:dyDescent="0.2">
      <c r="S10126" s="157"/>
      <c r="T10126" s="157"/>
      <c r="U10126" s="157"/>
      <c r="V10126" s="157"/>
      <c r="W10126" s="157"/>
      <c r="X10126" s="157"/>
      <c r="Y10126" s="157"/>
    </row>
    <row r="10127" spans="19:25" x14ac:dyDescent="0.2">
      <c r="S10127" s="157"/>
      <c r="T10127" s="157"/>
      <c r="U10127" s="157"/>
      <c r="V10127" s="157"/>
      <c r="W10127" s="157"/>
      <c r="X10127" s="157"/>
      <c r="Y10127" s="157"/>
    </row>
    <row r="10128" spans="19:25" x14ac:dyDescent="0.2">
      <c r="S10128" s="157"/>
      <c r="T10128" s="157"/>
      <c r="U10128" s="157"/>
      <c r="V10128" s="157"/>
      <c r="W10128" s="157"/>
      <c r="X10128" s="157"/>
      <c r="Y10128" s="157"/>
    </row>
    <row r="10129" spans="19:25" x14ac:dyDescent="0.2">
      <c r="S10129" s="157"/>
      <c r="T10129" s="157"/>
      <c r="U10129" s="157"/>
      <c r="V10129" s="157"/>
      <c r="W10129" s="157"/>
      <c r="X10129" s="157"/>
      <c r="Y10129" s="157"/>
    </row>
    <row r="10130" spans="19:25" x14ac:dyDescent="0.2">
      <c r="S10130" s="157"/>
      <c r="T10130" s="157"/>
      <c r="U10130" s="157"/>
      <c r="V10130" s="157"/>
      <c r="W10130" s="157"/>
      <c r="X10130" s="157"/>
      <c r="Y10130" s="157"/>
    </row>
    <row r="10131" spans="19:25" x14ac:dyDescent="0.2">
      <c r="S10131" s="157"/>
      <c r="T10131" s="157"/>
      <c r="U10131" s="157"/>
      <c r="V10131" s="157"/>
      <c r="W10131" s="157"/>
      <c r="X10131" s="157"/>
      <c r="Y10131" s="157"/>
    </row>
    <row r="10132" spans="19:25" x14ac:dyDescent="0.2">
      <c r="S10132" s="157"/>
      <c r="T10132" s="157"/>
      <c r="U10132" s="157"/>
      <c r="V10132" s="157"/>
      <c r="W10132" s="157"/>
      <c r="X10132" s="157"/>
      <c r="Y10132" s="157"/>
    </row>
    <row r="10133" spans="19:25" x14ac:dyDescent="0.2">
      <c r="S10133" s="157"/>
      <c r="T10133" s="157"/>
      <c r="U10133" s="157"/>
      <c r="V10133" s="157"/>
      <c r="W10133" s="157"/>
      <c r="X10133" s="157"/>
      <c r="Y10133" s="157"/>
    </row>
    <row r="10134" spans="19:25" x14ac:dyDescent="0.2">
      <c r="S10134" s="157"/>
      <c r="T10134" s="157"/>
      <c r="U10134" s="157"/>
      <c r="V10134" s="157"/>
      <c r="W10134" s="157"/>
      <c r="X10134" s="157"/>
      <c r="Y10134" s="157"/>
    </row>
    <row r="10135" spans="19:25" x14ac:dyDescent="0.2">
      <c r="S10135" s="157"/>
      <c r="T10135" s="157"/>
      <c r="U10135" s="157"/>
      <c r="V10135" s="157"/>
      <c r="W10135" s="157"/>
      <c r="X10135" s="157"/>
      <c r="Y10135" s="157"/>
    </row>
    <row r="10136" spans="19:25" x14ac:dyDescent="0.2">
      <c r="S10136" s="157"/>
      <c r="T10136" s="157"/>
      <c r="U10136" s="157"/>
      <c r="V10136" s="157"/>
      <c r="W10136" s="157"/>
      <c r="X10136" s="157"/>
      <c r="Y10136" s="157"/>
    </row>
    <row r="10137" spans="19:25" x14ac:dyDescent="0.2">
      <c r="S10137" s="157"/>
      <c r="T10137" s="157"/>
      <c r="U10137" s="157"/>
      <c r="V10137" s="157"/>
      <c r="W10137" s="157"/>
      <c r="X10137" s="157"/>
      <c r="Y10137" s="157"/>
    </row>
    <row r="10138" spans="19:25" x14ac:dyDescent="0.2">
      <c r="S10138" s="157"/>
      <c r="T10138" s="157"/>
      <c r="U10138" s="157"/>
      <c r="V10138" s="157"/>
      <c r="W10138" s="157"/>
      <c r="X10138" s="157"/>
      <c r="Y10138" s="157"/>
    </row>
    <row r="10139" spans="19:25" x14ac:dyDescent="0.2">
      <c r="S10139" s="157"/>
      <c r="T10139" s="157"/>
      <c r="U10139" s="157"/>
      <c r="V10139" s="157"/>
      <c r="W10139" s="157"/>
      <c r="X10139" s="157"/>
      <c r="Y10139" s="157"/>
    </row>
    <row r="10140" spans="19:25" x14ac:dyDescent="0.2">
      <c r="S10140" s="157"/>
      <c r="T10140" s="157"/>
      <c r="U10140" s="157"/>
      <c r="V10140" s="157"/>
      <c r="W10140" s="157"/>
      <c r="X10140" s="157"/>
      <c r="Y10140" s="157"/>
    </row>
    <row r="10141" spans="19:25" x14ac:dyDescent="0.2">
      <c r="S10141" s="157"/>
      <c r="T10141" s="157"/>
      <c r="U10141" s="157"/>
      <c r="V10141" s="157"/>
      <c r="W10141" s="157"/>
      <c r="X10141" s="157"/>
      <c r="Y10141" s="157"/>
    </row>
    <row r="10142" spans="19:25" x14ac:dyDescent="0.2">
      <c r="S10142" s="157"/>
      <c r="T10142" s="157"/>
      <c r="U10142" s="157"/>
      <c r="V10142" s="157"/>
      <c r="W10142" s="157"/>
      <c r="X10142" s="157"/>
      <c r="Y10142" s="157"/>
    </row>
    <row r="10143" spans="19:25" x14ac:dyDescent="0.2">
      <c r="S10143" s="157"/>
      <c r="T10143" s="157"/>
      <c r="U10143" s="157"/>
      <c r="V10143" s="157"/>
      <c r="W10143" s="157"/>
      <c r="X10143" s="157"/>
      <c r="Y10143" s="157"/>
    </row>
    <row r="10144" spans="19:25" x14ac:dyDescent="0.2">
      <c r="S10144" s="157"/>
      <c r="T10144" s="157"/>
      <c r="U10144" s="157"/>
      <c r="V10144" s="157"/>
      <c r="W10144" s="157"/>
      <c r="X10144" s="157"/>
      <c r="Y10144" s="157"/>
    </row>
    <row r="10145" spans="19:25" x14ac:dyDescent="0.2">
      <c r="S10145" s="157"/>
      <c r="T10145" s="157"/>
      <c r="U10145" s="157"/>
      <c r="V10145" s="157"/>
      <c r="W10145" s="157"/>
      <c r="X10145" s="157"/>
      <c r="Y10145" s="157"/>
    </row>
    <row r="10146" spans="19:25" x14ac:dyDescent="0.2">
      <c r="S10146" s="157"/>
      <c r="T10146" s="157"/>
      <c r="U10146" s="157"/>
      <c r="V10146" s="157"/>
      <c r="W10146" s="157"/>
      <c r="X10146" s="157"/>
      <c r="Y10146" s="157"/>
    </row>
    <row r="10147" spans="19:25" x14ac:dyDescent="0.2">
      <c r="S10147" s="157"/>
      <c r="T10147" s="157"/>
      <c r="U10147" s="157"/>
      <c r="V10147" s="157"/>
      <c r="W10147" s="157"/>
      <c r="X10147" s="157"/>
      <c r="Y10147" s="157"/>
    </row>
    <row r="10148" spans="19:25" x14ac:dyDescent="0.2">
      <c r="S10148" s="157"/>
      <c r="T10148" s="157"/>
      <c r="U10148" s="157"/>
      <c r="V10148" s="157"/>
      <c r="W10148" s="157"/>
      <c r="X10148" s="157"/>
      <c r="Y10148" s="157"/>
    </row>
    <row r="10149" spans="19:25" x14ac:dyDescent="0.2">
      <c r="S10149" s="157"/>
      <c r="T10149" s="157"/>
      <c r="U10149" s="157"/>
      <c r="V10149" s="157"/>
      <c r="W10149" s="157"/>
      <c r="X10149" s="157"/>
      <c r="Y10149" s="157"/>
    </row>
    <row r="10150" spans="19:25" x14ac:dyDescent="0.2">
      <c r="S10150" s="157"/>
      <c r="T10150" s="157"/>
      <c r="U10150" s="157"/>
      <c r="V10150" s="157"/>
      <c r="W10150" s="157"/>
      <c r="X10150" s="157"/>
      <c r="Y10150" s="157"/>
    </row>
    <row r="10151" spans="19:25" x14ac:dyDescent="0.2">
      <c r="S10151" s="157"/>
      <c r="T10151" s="157"/>
      <c r="U10151" s="157"/>
      <c r="V10151" s="157"/>
      <c r="W10151" s="157"/>
      <c r="X10151" s="157"/>
      <c r="Y10151" s="157"/>
    </row>
    <row r="10152" spans="19:25" x14ac:dyDescent="0.2">
      <c r="S10152" s="157"/>
      <c r="T10152" s="157"/>
      <c r="U10152" s="157"/>
      <c r="V10152" s="157"/>
      <c r="W10152" s="157"/>
      <c r="X10152" s="157"/>
      <c r="Y10152" s="157"/>
    </row>
    <row r="10153" spans="19:25" x14ac:dyDescent="0.2">
      <c r="S10153" s="157"/>
      <c r="T10153" s="157"/>
      <c r="U10153" s="157"/>
      <c r="V10153" s="157"/>
      <c r="W10153" s="157"/>
      <c r="X10153" s="157"/>
      <c r="Y10153" s="157"/>
    </row>
    <row r="10154" spans="19:25" x14ac:dyDescent="0.2">
      <c r="S10154" s="157"/>
      <c r="T10154" s="157"/>
      <c r="U10154" s="157"/>
      <c r="V10154" s="157"/>
      <c r="W10154" s="157"/>
      <c r="X10154" s="157"/>
      <c r="Y10154" s="157"/>
    </row>
    <row r="10155" spans="19:25" x14ac:dyDescent="0.2">
      <c r="S10155" s="157"/>
      <c r="T10155" s="157"/>
      <c r="U10155" s="157"/>
      <c r="V10155" s="157"/>
      <c r="W10155" s="157"/>
      <c r="X10155" s="157"/>
      <c r="Y10155" s="157"/>
    </row>
    <row r="10156" spans="19:25" x14ac:dyDescent="0.2">
      <c r="S10156" s="157"/>
      <c r="T10156" s="157"/>
      <c r="U10156" s="157"/>
      <c r="V10156" s="157"/>
      <c r="W10156" s="157"/>
      <c r="X10156" s="157"/>
      <c r="Y10156" s="157"/>
    </row>
    <row r="10157" spans="19:25" x14ac:dyDescent="0.2">
      <c r="S10157" s="157"/>
      <c r="T10157" s="157"/>
      <c r="U10157" s="157"/>
      <c r="V10157" s="157"/>
      <c r="W10157" s="157"/>
      <c r="X10157" s="157"/>
      <c r="Y10157" s="157"/>
    </row>
    <row r="10158" spans="19:25" x14ac:dyDescent="0.2">
      <c r="S10158" s="157"/>
      <c r="T10158" s="157"/>
      <c r="U10158" s="157"/>
      <c r="V10158" s="157"/>
      <c r="W10158" s="157"/>
      <c r="X10158" s="157"/>
      <c r="Y10158" s="157"/>
    </row>
    <row r="10159" spans="19:25" x14ac:dyDescent="0.2">
      <c r="S10159" s="157"/>
      <c r="T10159" s="157"/>
      <c r="U10159" s="157"/>
      <c r="V10159" s="157"/>
      <c r="W10159" s="157"/>
      <c r="X10159" s="157"/>
      <c r="Y10159" s="157"/>
    </row>
    <row r="10160" spans="19:25" x14ac:dyDescent="0.2">
      <c r="S10160" s="157"/>
      <c r="T10160" s="157"/>
      <c r="U10160" s="157"/>
      <c r="V10160" s="157"/>
      <c r="W10160" s="157"/>
      <c r="X10160" s="157"/>
      <c r="Y10160" s="157"/>
    </row>
    <row r="10161" spans="19:25" x14ac:dyDescent="0.2">
      <c r="S10161" s="157"/>
      <c r="T10161" s="157"/>
      <c r="U10161" s="157"/>
      <c r="V10161" s="157"/>
      <c r="W10161" s="157"/>
      <c r="X10161" s="157"/>
      <c r="Y10161" s="157"/>
    </row>
    <row r="10162" spans="19:25" x14ac:dyDescent="0.2">
      <c r="S10162" s="157"/>
      <c r="T10162" s="157"/>
      <c r="U10162" s="157"/>
      <c r="V10162" s="157"/>
      <c r="W10162" s="157"/>
      <c r="X10162" s="157"/>
      <c r="Y10162" s="157"/>
    </row>
    <row r="10163" spans="19:25" x14ac:dyDescent="0.2">
      <c r="S10163" s="157"/>
      <c r="T10163" s="157"/>
      <c r="U10163" s="157"/>
      <c r="V10163" s="157"/>
      <c r="W10163" s="157"/>
      <c r="X10163" s="157"/>
      <c r="Y10163" s="157"/>
    </row>
    <row r="10164" spans="19:25" x14ac:dyDescent="0.2">
      <c r="S10164" s="157"/>
      <c r="T10164" s="157"/>
      <c r="U10164" s="157"/>
      <c r="V10164" s="157"/>
      <c r="W10164" s="157"/>
      <c r="X10164" s="157"/>
      <c r="Y10164" s="157"/>
    </row>
    <row r="10165" spans="19:25" x14ac:dyDescent="0.2">
      <c r="S10165" s="157"/>
      <c r="T10165" s="157"/>
      <c r="U10165" s="157"/>
      <c r="V10165" s="157"/>
      <c r="W10165" s="157"/>
      <c r="X10165" s="157"/>
      <c r="Y10165" s="157"/>
    </row>
    <row r="10166" spans="19:25" x14ac:dyDescent="0.2">
      <c r="S10166" s="157"/>
      <c r="T10166" s="157"/>
      <c r="U10166" s="157"/>
      <c r="V10166" s="157"/>
      <c r="W10166" s="157"/>
      <c r="X10166" s="157"/>
      <c r="Y10166" s="157"/>
    </row>
    <row r="10167" spans="19:25" x14ac:dyDescent="0.2">
      <c r="S10167" s="157"/>
      <c r="T10167" s="157"/>
      <c r="U10167" s="157"/>
      <c r="V10167" s="157"/>
      <c r="W10167" s="157"/>
      <c r="X10167" s="157"/>
      <c r="Y10167" s="157"/>
    </row>
    <row r="10168" spans="19:25" x14ac:dyDescent="0.2">
      <c r="S10168" s="157"/>
      <c r="T10168" s="157"/>
      <c r="U10168" s="157"/>
      <c r="V10168" s="157"/>
      <c r="W10168" s="157"/>
      <c r="X10168" s="157"/>
      <c r="Y10168" s="157"/>
    </row>
    <row r="10169" spans="19:25" x14ac:dyDescent="0.2">
      <c r="S10169" s="157"/>
      <c r="T10169" s="157"/>
      <c r="U10169" s="157"/>
      <c r="V10169" s="157"/>
      <c r="W10169" s="157"/>
      <c r="X10169" s="157"/>
      <c r="Y10169" s="157"/>
    </row>
    <row r="10170" spans="19:25" x14ac:dyDescent="0.2">
      <c r="S10170" s="157"/>
      <c r="T10170" s="157"/>
      <c r="U10170" s="157"/>
      <c r="V10170" s="157"/>
      <c r="W10170" s="157"/>
      <c r="X10170" s="157"/>
      <c r="Y10170" s="157"/>
    </row>
    <row r="10171" spans="19:25" x14ac:dyDescent="0.2">
      <c r="S10171" s="157"/>
      <c r="T10171" s="157"/>
      <c r="U10171" s="157"/>
      <c r="V10171" s="157"/>
      <c r="W10171" s="157"/>
      <c r="X10171" s="157"/>
      <c r="Y10171" s="157"/>
    </row>
    <row r="10172" spans="19:25" x14ac:dyDescent="0.2">
      <c r="S10172" s="157"/>
      <c r="T10172" s="157"/>
      <c r="U10172" s="157"/>
      <c r="V10172" s="157"/>
      <c r="W10172" s="157"/>
      <c r="X10172" s="157"/>
      <c r="Y10172" s="157"/>
    </row>
    <row r="10173" spans="19:25" x14ac:dyDescent="0.2">
      <c r="S10173" s="157"/>
      <c r="T10173" s="157"/>
      <c r="U10173" s="157"/>
      <c r="V10173" s="157"/>
      <c r="W10173" s="157"/>
      <c r="X10173" s="157"/>
      <c r="Y10173" s="157"/>
    </row>
    <row r="10174" spans="19:25" x14ac:dyDescent="0.2">
      <c r="S10174" s="157"/>
      <c r="T10174" s="157"/>
      <c r="U10174" s="157"/>
      <c r="V10174" s="157"/>
      <c r="W10174" s="157"/>
      <c r="X10174" s="157"/>
      <c r="Y10174" s="157"/>
    </row>
    <row r="10175" spans="19:25" x14ac:dyDescent="0.2">
      <c r="S10175" s="157"/>
      <c r="T10175" s="157"/>
      <c r="U10175" s="157"/>
      <c r="V10175" s="157"/>
      <c r="W10175" s="157"/>
      <c r="X10175" s="157"/>
      <c r="Y10175" s="157"/>
    </row>
    <row r="10176" spans="19:25" x14ac:dyDescent="0.2">
      <c r="S10176" s="157"/>
      <c r="T10176" s="157"/>
      <c r="U10176" s="157"/>
      <c r="V10176" s="157"/>
      <c r="W10176" s="157"/>
      <c r="X10176" s="157"/>
      <c r="Y10176" s="157"/>
    </row>
    <row r="10177" spans="19:25" x14ac:dyDescent="0.2">
      <c r="S10177" s="157"/>
      <c r="T10177" s="157"/>
      <c r="U10177" s="157"/>
      <c r="V10177" s="157"/>
      <c r="W10177" s="157"/>
      <c r="X10177" s="157"/>
      <c r="Y10177" s="157"/>
    </row>
    <row r="10178" spans="19:25" x14ac:dyDescent="0.2">
      <c r="S10178" s="157"/>
      <c r="T10178" s="157"/>
      <c r="U10178" s="157"/>
      <c r="V10178" s="157"/>
      <c r="W10178" s="157"/>
      <c r="X10178" s="157"/>
      <c r="Y10178" s="157"/>
    </row>
    <row r="10179" spans="19:25" x14ac:dyDescent="0.2">
      <c r="S10179" s="157"/>
      <c r="T10179" s="157"/>
      <c r="U10179" s="157"/>
      <c r="V10179" s="157"/>
      <c r="W10179" s="157"/>
      <c r="X10179" s="157"/>
      <c r="Y10179" s="157"/>
    </row>
    <row r="10180" spans="19:25" x14ac:dyDescent="0.2">
      <c r="S10180" s="157"/>
      <c r="T10180" s="157"/>
      <c r="U10180" s="157"/>
      <c r="V10180" s="157"/>
      <c r="W10180" s="157"/>
      <c r="X10180" s="157"/>
      <c r="Y10180" s="157"/>
    </row>
    <row r="10181" spans="19:25" x14ac:dyDescent="0.2">
      <c r="S10181" s="157"/>
      <c r="T10181" s="157"/>
      <c r="U10181" s="157"/>
      <c r="V10181" s="157"/>
      <c r="W10181" s="157"/>
      <c r="X10181" s="157"/>
      <c r="Y10181" s="157"/>
    </row>
    <row r="10182" spans="19:25" x14ac:dyDescent="0.2">
      <c r="S10182" s="157"/>
      <c r="T10182" s="157"/>
      <c r="U10182" s="157"/>
      <c r="V10182" s="157"/>
      <c r="W10182" s="157"/>
      <c r="X10182" s="157"/>
      <c r="Y10182" s="157"/>
    </row>
    <row r="10183" spans="19:25" x14ac:dyDescent="0.2">
      <c r="S10183" s="157"/>
      <c r="T10183" s="157"/>
      <c r="U10183" s="157"/>
      <c r="V10183" s="157"/>
      <c r="W10183" s="157"/>
      <c r="X10183" s="157"/>
      <c r="Y10183" s="157"/>
    </row>
    <row r="10184" spans="19:25" x14ac:dyDescent="0.2">
      <c r="S10184" s="157"/>
      <c r="T10184" s="157"/>
      <c r="U10184" s="157"/>
      <c r="V10184" s="157"/>
      <c r="W10184" s="157"/>
      <c r="X10184" s="157"/>
      <c r="Y10184" s="157"/>
    </row>
    <row r="10185" spans="19:25" x14ac:dyDescent="0.2">
      <c r="S10185" s="157"/>
      <c r="T10185" s="157"/>
      <c r="U10185" s="157"/>
      <c r="V10185" s="157"/>
      <c r="W10185" s="157"/>
      <c r="X10185" s="157"/>
      <c r="Y10185" s="157"/>
    </row>
    <row r="10186" spans="19:25" x14ac:dyDescent="0.2">
      <c r="S10186" s="157"/>
      <c r="T10186" s="157"/>
      <c r="U10186" s="157"/>
      <c r="V10186" s="157"/>
      <c r="W10186" s="157"/>
      <c r="X10186" s="157"/>
      <c r="Y10186" s="157"/>
    </row>
    <row r="10187" spans="19:25" x14ac:dyDescent="0.2">
      <c r="S10187" s="157"/>
      <c r="T10187" s="157"/>
      <c r="U10187" s="157"/>
      <c r="V10187" s="157"/>
      <c r="W10187" s="157"/>
      <c r="X10187" s="157"/>
      <c r="Y10187" s="157"/>
    </row>
    <row r="10188" spans="19:25" x14ac:dyDescent="0.2">
      <c r="S10188" s="157"/>
      <c r="T10188" s="157"/>
      <c r="U10188" s="157"/>
      <c r="V10188" s="157"/>
      <c r="W10188" s="157"/>
      <c r="X10188" s="157"/>
      <c r="Y10188" s="157"/>
    </row>
    <row r="10189" spans="19:25" x14ac:dyDescent="0.2">
      <c r="S10189" s="157"/>
      <c r="T10189" s="157"/>
      <c r="U10189" s="157"/>
      <c r="V10189" s="157"/>
      <c r="W10189" s="157"/>
      <c r="X10189" s="157"/>
      <c r="Y10189" s="157"/>
    </row>
    <row r="10190" spans="19:25" x14ac:dyDescent="0.2">
      <c r="S10190" s="157"/>
      <c r="T10190" s="157"/>
      <c r="U10190" s="157"/>
      <c r="V10190" s="157"/>
      <c r="W10190" s="157"/>
      <c r="X10190" s="157"/>
      <c r="Y10190" s="157"/>
    </row>
    <row r="10191" spans="19:25" x14ac:dyDescent="0.2">
      <c r="S10191" s="157"/>
      <c r="T10191" s="157"/>
      <c r="U10191" s="157"/>
      <c r="V10191" s="157"/>
      <c r="W10191" s="157"/>
      <c r="X10191" s="157"/>
      <c r="Y10191" s="157"/>
    </row>
    <row r="10192" spans="19:25" x14ac:dyDescent="0.2">
      <c r="S10192" s="157"/>
      <c r="T10192" s="157"/>
      <c r="U10192" s="157"/>
      <c r="V10192" s="157"/>
      <c r="W10192" s="157"/>
      <c r="X10192" s="157"/>
      <c r="Y10192" s="157"/>
    </row>
    <row r="10193" spans="19:25" x14ac:dyDescent="0.2">
      <c r="S10193" s="157"/>
      <c r="T10193" s="157"/>
      <c r="U10193" s="157"/>
      <c r="V10193" s="157"/>
      <c r="W10193" s="157"/>
      <c r="X10193" s="157"/>
      <c r="Y10193" s="157"/>
    </row>
    <row r="10194" spans="19:25" x14ac:dyDescent="0.2">
      <c r="S10194" s="157"/>
      <c r="T10194" s="157"/>
      <c r="U10194" s="157"/>
      <c r="V10194" s="157"/>
      <c r="W10194" s="157"/>
      <c r="X10194" s="157"/>
      <c r="Y10194" s="157"/>
    </row>
    <row r="10195" spans="19:25" x14ac:dyDescent="0.2">
      <c r="S10195" s="157"/>
      <c r="T10195" s="157"/>
      <c r="U10195" s="157"/>
      <c r="V10195" s="157"/>
      <c r="W10195" s="157"/>
      <c r="X10195" s="157"/>
      <c r="Y10195" s="157"/>
    </row>
    <row r="10196" spans="19:25" x14ac:dyDescent="0.2">
      <c r="S10196" s="157"/>
      <c r="T10196" s="157"/>
      <c r="U10196" s="157"/>
      <c r="V10196" s="157"/>
      <c r="W10196" s="157"/>
      <c r="X10196" s="157"/>
      <c r="Y10196" s="157"/>
    </row>
    <row r="10197" spans="19:25" x14ac:dyDescent="0.2">
      <c r="S10197" s="157"/>
      <c r="T10197" s="157"/>
      <c r="U10197" s="157"/>
      <c r="V10197" s="157"/>
      <c r="W10197" s="157"/>
      <c r="X10197" s="157"/>
      <c r="Y10197" s="157"/>
    </row>
    <row r="10198" spans="19:25" x14ac:dyDescent="0.2">
      <c r="S10198" s="157"/>
      <c r="T10198" s="157"/>
      <c r="U10198" s="157"/>
      <c r="V10198" s="157"/>
      <c r="W10198" s="157"/>
      <c r="X10198" s="157"/>
      <c r="Y10198" s="157"/>
    </row>
    <row r="10199" spans="19:25" x14ac:dyDescent="0.2">
      <c r="S10199" s="157"/>
      <c r="T10199" s="157"/>
      <c r="U10199" s="157"/>
      <c r="V10199" s="157"/>
      <c r="W10199" s="157"/>
      <c r="X10199" s="157"/>
      <c r="Y10199" s="157"/>
    </row>
    <row r="10200" spans="19:25" x14ac:dyDescent="0.2">
      <c r="S10200" s="157"/>
      <c r="T10200" s="157"/>
      <c r="U10200" s="157"/>
      <c r="V10200" s="157"/>
      <c r="W10200" s="157"/>
      <c r="X10200" s="157"/>
      <c r="Y10200" s="157"/>
    </row>
    <row r="10201" spans="19:25" x14ac:dyDescent="0.2">
      <c r="S10201" s="157"/>
      <c r="T10201" s="157"/>
      <c r="U10201" s="157"/>
      <c r="V10201" s="157"/>
      <c r="W10201" s="157"/>
      <c r="X10201" s="157"/>
      <c r="Y10201" s="157"/>
    </row>
    <row r="10202" spans="19:25" x14ac:dyDescent="0.2">
      <c r="S10202" s="157"/>
      <c r="T10202" s="157"/>
      <c r="U10202" s="157"/>
      <c r="V10202" s="157"/>
      <c r="W10202" s="157"/>
      <c r="X10202" s="157"/>
      <c r="Y10202" s="157"/>
    </row>
    <row r="10203" spans="19:25" x14ac:dyDescent="0.2">
      <c r="S10203" s="157"/>
      <c r="T10203" s="157"/>
      <c r="U10203" s="157"/>
      <c r="V10203" s="157"/>
      <c r="W10203" s="157"/>
      <c r="X10203" s="157"/>
      <c r="Y10203" s="157"/>
    </row>
    <row r="10204" spans="19:25" x14ac:dyDescent="0.2">
      <c r="S10204" s="157"/>
      <c r="T10204" s="157"/>
      <c r="U10204" s="157"/>
      <c r="V10204" s="157"/>
      <c r="W10204" s="157"/>
      <c r="X10204" s="157"/>
      <c r="Y10204" s="157"/>
    </row>
    <row r="10205" spans="19:25" x14ac:dyDescent="0.2">
      <c r="S10205" s="157"/>
      <c r="T10205" s="157"/>
      <c r="U10205" s="157"/>
      <c r="V10205" s="157"/>
      <c r="W10205" s="157"/>
      <c r="X10205" s="157"/>
      <c r="Y10205" s="157"/>
    </row>
    <row r="10206" spans="19:25" x14ac:dyDescent="0.2">
      <c r="S10206" s="157"/>
      <c r="T10206" s="157"/>
      <c r="U10206" s="157"/>
      <c r="V10206" s="157"/>
      <c r="W10206" s="157"/>
      <c r="X10206" s="157"/>
      <c r="Y10206" s="157"/>
    </row>
    <row r="10207" spans="19:25" x14ac:dyDescent="0.2">
      <c r="S10207" s="157"/>
      <c r="T10207" s="157"/>
      <c r="U10207" s="157"/>
      <c r="V10207" s="157"/>
      <c r="W10207" s="157"/>
      <c r="X10207" s="157"/>
      <c r="Y10207" s="157"/>
    </row>
    <row r="10208" spans="19:25" x14ac:dyDescent="0.2">
      <c r="S10208" s="157"/>
      <c r="T10208" s="157"/>
      <c r="U10208" s="157"/>
      <c r="V10208" s="157"/>
      <c r="W10208" s="157"/>
      <c r="X10208" s="157"/>
      <c r="Y10208" s="157"/>
    </row>
    <row r="10209" spans="19:25" x14ac:dyDescent="0.2">
      <c r="S10209" s="157"/>
      <c r="T10209" s="157"/>
      <c r="U10209" s="157"/>
      <c r="V10209" s="157"/>
      <c r="W10209" s="157"/>
      <c r="X10209" s="157"/>
      <c r="Y10209" s="157"/>
    </row>
    <row r="10210" spans="19:25" x14ac:dyDescent="0.2">
      <c r="S10210" s="157"/>
      <c r="T10210" s="157"/>
      <c r="U10210" s="157"/>
      <c r="V10210" s="157"/>
      <c r="W10210" s="157"/>
      <c r="X10210" s="157"/>
      <c r="Y10210" s="157"/>
    </row>
    <row r="10211" spans="19:25" x14ac:dyDescent="0.2">
      <c r="S10211" s="157"/>
      <c r="T10211" s="157"/>
      <c r="U10211" s="157"/>
      <c r="V10211" s="157"/>
      <c r="W10211" s="157"/>
      <c r="X10211" s="157"/>
      <c r="Y10211" s="157"/>
    </row>
    <row r="10212" spans="19:25" x14ac:dyDescent="0.2">
      <c r="S10212" s="157"/>
      <c r="T10212" s="157"/>
      <c r="U10212" s="157"/>
      <c r="V10212" s="157"/>
      <c r="W10212" s="157"/>
      <c r="X10212" s="157"/>
      <c r="Y10212" s="157"/>
    </row>
    <row r="10213" spans="19:25" x14ac:dyDescent="0.2">
      <c r="S10213" s="157"/>
      <c r="T10213" s="157"/>
      <c r="U10213" s="157"/>
      <c r="V10213" s="157"/>
      <c r="W10213" s="157"/>
      <c r="X10213" s="157"/>
      <c r="Y10213" s="157"/>
    </row>
    <row r="10214" spans="19:25" x14ac:dyDescent="0.2">
      <c r="S10214" s="157"/>
      <c r="T10214" s="157"/>
      <c r="U10214" s="157"/>
      <c r="V10214" s="157"/>
      <c r="W10214" s="157"/>
      <c r="X10214" s="157"/>
      <c r="Y10214" s="157"/>
    </row>
    <row r="10215" spans="19:25" x14ac:dyDescent="0.2">
      <c r="S10215" s="157"/>
      <c r="T10215" s="157"/>
      <c r="U10215" s="157"/>
      <c r="V10215" s="157"/>
      <c r="W10215" s="157"/>
      <c r="X10215" s="157"/>
      <c r="Y10215" s="157"/>
    </row>
    <row r="10216" spans="19:25" x14ac:dyDescent="0.2">
      <c r="S10216" s="157"/>
      <c r="T10216" s="157"/>
      <c r="U10216" s="157"/>
      <c r="V10216" s="157"/>
      <c r="W10216" s="157"/>
      <c r="X10216" s="157"/>
      <c r="Y10216" s="157"/>
    </row>
    <row r="10217" spans="19:25" x14ac:dyDescent="0.2">
      <c r="S10217" s="157"/>
      <c r="T10217" s="157"/>
      <c r="U10217" s="157"/>
      <c r="V10217" s="157"/>
      <c r="W10217" s="157"/>
      <c r="X10217" s="157"/>
      <c r="Y10217" s="157"/>
    </row>
    <row r="10218" spans="19:25" x14ac:dyDescent="0.2">
      <c r="S10218" s="157"/>
      <c r="T10218" s="157"/>
      <c r="U10218" s="157"/>
      <c r="V10218" s="157"/>
      <c r="W10218" s="157"/>
      <c r="X10218" s="157"/>
      <c r="Y10218" s="157"/>
    </row>
    <row r="10219" spans="19:25" x14ac:dyDescent="0.2">
      <c r="S10219" s="157"/>
      <c r="T10219" s="157"/>
      <c r="U10219" s="157"/>
      <c r="V10219" s="157"/>
      <c r="W10219" s="157"/>
      <c r="X10219" s="157"/>
      <c r="Y10219" s="157"/>
    </row>
    <row r="10220" spans="19:25" x14ac:dyDescent="0.2">
      <c r="S10220" s="157"/>
      <c r="T10220" s="157"/>
      <c r="U10220" s="157"/>
      <c r="V10220" s="157"/>
      <c r="W10220" s="157"/>
      <c r="X10220" s="157"/>
      <c r="Y10220" s="157"/>
    </row>
    <row r="10221" spans="19:25" x14ac:dyDescent="0.2">
      <c r="S10221" s="157"/>
      <c r="T10221" s="157"/>
      <c r="U10221" s="157"/>
      <c r="V10221" s="157"/>
      <c r="W10221" s="157"/>
      <c r="X10221" s="157"/>
      <c r="Y10221" s="157"/>
    </row>
    <row r="10222" spans="19:25" x14ac:dyDescent="0.2">
      <c r="S10222" s="157"/>
      <c r="T10222" s="157"/>
      <c r="U10222" s="157"/>
      <c r="V10222" s="157"/>
      <c r="W10222" s="157"/>
      <c r="X10222" s="157"/>
      <c r="Y10222" s="157"/>
    </row>
    <row r="10223" spans="19:25" x14ac:dyDescent="0.2">
      <c r="S10223" s="157"/>
      <c r="T10223" s="157"/>
      <c r="U10223" s="157"/>
      <c r="V10223" s="157"/>
      <c r="W10223" s="157"/>
      <c r="X10223" s="157"/>
      <c r="Y10223" s="157"/>
    </row>
    <row r="10224" spans="19:25" x14ac:dyDescent="0.2">
      <c r="S10224" s="157"/>
      <c r="T10224" s="157"/>
      <c r="U10224" s="157"/>
      <c r="V10224" s="157"/>
      <c r="W10224" s="157"/>
      <c r="X10224" s="157"/>
      <c r="Y10224" s="157"/>
    </row>
    <row r="10225" spans="19:25" x14ac:dyDescent="0.2">
      <c r="S10225" s="157"/>
      <c r="T10225" s="157"/>
      <c r="U10225" s="157"/>
      <c r="V10225" s="157"/>
      <c r="W10225" s="157"/>
      <c r="X10225" s="157"/>
      <c r="Y10225" s="157"/>
    </row>
    <row r="10226" spans="19:25" x14ac:dyDescent="0.2">
      <c r="S10226" s="157"/>
      <c r="T10226" s="157"/>
      <c r="U10226" s="157"/>
      <c r="V10226" s="157"/>
      <c r="W10226" s="157"/>
      <c r="X10226" s="157"/>
      <c r="Y10226" s="157"/>
    </row>
    <row r="10227" spans="19:25" x14ac:dyDescent="0.2">
      <c r="S10227" s="157"/>
      <c r="T10227" s="157"/>
      <c r="U10227" s="157"/>
      <c r="V10227" s="157"/>
      <c r="W10227" s="157"/>
      <c r="X10227" s="157"/>
      <c r="Y10227" s="157"/>
    </row>
    <row r="10228" spans="19:25" x14ac:dyDescent="0.2">
      <c r="S10228" s="157"/>
      <c r="T10228" s="157"/>
      <c r="U10228" s="157"/>
      <c r="V10228" s="157"/>
      <c r="W10228" s="157"/>
      <c r="X10228" s="157"/>
      <c r="Y10228" s="157"/>
    </row>
    <row r="10229" spans="19:25" x14ac:dyDescent="0.2">
      <c r="S10229" s="157"/>
      <c r="T10229" s="157"/>
      <c r="U10229" s="157"/>
      <c r="V10229" s="157"/>
      <c r="W10229" s="157"/>
      <c r="X10229" s="157"/>
      <c r="Y10229" s="157"/>
    </row>
    <row r="10230" spans="19:25" x14ac:dyDescent="0.2">
      <c r="S10230" s="157"/>
      <c r="T10230" s="157"/>
      <c r="U10230" s="157"/>
      <c r="V10230" s="157"/>
      <c r="W10230" s="157"/>
      <c r="X10230" s="157"/>
      <c r="Y10230" s="157"/>
    </row>
    <row r="10231" spans="19:25" x14ac:dyDescent="0.2">
      <c r="S10231" s="157"/>
      <c r="T10231" s="157"/>
      <c r="U10231" s="157"/>
      <c r="V10231" s="157"/>
      <c r="W10231" s="157"/>
      <c r="X10231" s="157"/>
      <c r="Y10231" s="157"/>
    </row>
    <row r="10232" spans="19:25" x14ac:dyDescent="0.2">
      <c r="S10232" s="157"/>
      <c r="T10232" s="157"/>
      <c r="U10232" s="157"/>
      <c r="V10232" s="157"/>
      <c r="W10232" s="157"/>
      <c r="X10232" s="157"/>
      <c r="Y10232" s="157"/>
    </row>
    <row r="10233" spans="19:25" x14ac:dyDescent="0.2">
      <c r="S10233" s="157"/>
      <c r="T10233" s="157"/>
      <c r="U10233" s="157"/>
      <c r="V10233" s="157"/>
      <c r="W10233" s="157"/>
      <c r="X10233" s="157"/>
      <c r="Y10233" s="157"/>
    </row>
    <row r="10234" spans="19:25" x14ac:dyDescent="0.2">
      <c r="S10234" s="157"/>
      <c r="T10234" s="157"/>
      <c r="U10234" s="157"/>
      <c r="V10234" s="157"/>
      <c r="W10234" s="157"/>
      <c r="X10234" s="157"/>
      <c r="Y10234" s="157"/>
    </row>
    <row r="10235" spans="19:25" x14ac:dyDescent="0.2">
      <c r="S10235" s="157"/>
      <c r="T10235" s="157"/>
      <c r="U10235" s="157"/>
      <c r="V10235" s="157"/>
      <c r="W10235" s="157"/>
      <c r="X10235" s="157"/>
      <c r="Y10235" s="157"/>
    </row>
    <row r="10236" spans="19:25" x14ac:dyDescent="0.2">
      <c r="S10236" s="157"/>
      <c r="T10236" s="157"/>
      <c r="U10236" s="157"/>
      <c r="V10236" s="157"/>
      <c r="W10236" s="157"/>
      <c r="X10236" s="157"/>
      <c r="Y10236" s="157"/>
    </row>
    <row r="10237" spans="19:25" x14ac:dyDescent="0.2">
      <c r="S10237" s="157"/>
      <c r="T10237" s="157"/>
      <c r="U10237" s="157"/>
      <c r="V10237" s="157"/>
      <c r="W10237" s="157"/>
      <c r="X10237" s="157"/>
      <c r="Y10237" s="157"/>
    </row>
    <row r="10238" spans="19:25" x14ac:dyDescent="0.2">
      <c r="S10238" s="157"/>
      <c r="T10238" s="157"/>
      <c r="U10238" s="157"/>
      <c r="V10238" s="157"/>
      <c r="W10238" s="157"/>
      <c r="X10238" s="157"/>
      <c r="Y10238" s="157"/>
    </row>
    <row r="10239" spans="19:25" x14ac:dyDescent="0.2">
      <c r="S10239" s="157"/>
      <c r="T10239" s="157"/>
      <c r="U10239" s="157"/>
      <c r="V10239" s="157"/>
      <c r="W10239" s="157"/>
      <c r="X10239" s="157"/>
      <c r="Y10239" s="157"/>
    </row>
    <row r="10240" spans="19:25" x14ac:dyDescent="0.2">
      <c r="S10240" s="157"/>
      <c r="T10240" s="157"/>
      <c r="U10240" s="157"/>
      <c r="V10240" s="157"/>
      <c r="W10240" s="157"/>
      <c r="X10240" s="157"/>
      <c r="Y10240" s="157"/>
    </row>
    <row r="10241" spans="19:25" x14ac:dyDescent="0.2">
      <c r="S10241" s="157"/>
      <c r="T10241" s="157"/>
      <c r="U10241" s="157"/>
      <c r="V10241" s="157"/>
      <c r="W10241" s="157"/>
      <c r="X10241" s="157"/>
      <c r="Y10241" s="157"/>
    </row>
    <row r="10242" spans="19:25" x14ac:dyDescent="0.2">
      <c r="S10242" s="157"/>
      <c r="T10242" s="157"/>
      <c r="U10242" s="157"/>
      <c r="V10242" s="157"/>
      <c r="W10242" s="157"/>
      <c r="X10242" s="157"/>
      <c r="Y10242" s="157"/>
    </row>
    <row r="10243" spans="19:25" x14ac:dyDescent="0.2">
      <c r="S10243" s="157"/>
      <c r="T10243" s="157"/>
      <c r="U10243" s="157"/>
      <c r="V10243" s="157"/>
      <c r="W10243" s="157"/>
      <c r="X10243" s="157"/>
      <c r="Y10243" s="157"/>
    </row>
    <row r="10244" spans="19:25" x14ac:dyDescent="0.2">
      <c r="S10244" s="157"/>
      <c r="T10244" s="157"/>
      <c r="U10244" s="157"/>
      <c r="V10244" s="157"/>
      <c r="W10244" s="157"/>
      <c r="X10244" s="157"/>
      <c r="Y10244" s="157"/>
    </row>
    <row r="10245" spans="19:25" x14ac:dyDescent="0.2">
      <c r="S10245" s="157"/>
      <c r="T10245" s="157"/>
      <c r="U10245" s="157"/>
      <c r="V10245" s="157"/>
      <c r="W10245" s="157"/>
      <c r="X10245" s="157"/>
      <c r="Y10245" s="157"/>
    </row>
    <row r="10246" spans="19:25" x14ac:dyDescent="0.2">
      <c r="S10246" s="157"/>
      <c r="T10246" s="157"/>
      <c r="U10246" s="157"/>
      <c r="V10246" s="157"/>
      <c r="W10246" s="157"/>
      <c r="X10246" s="157"/>
      <c r="Y10246" s="157"/>
    </row>
    <row r="10247" spans="19:25" x14ac:dyDescent="0.2">
      <c r="S10247" s="157"/>
      <c r="T10247" s="157"/>
      <c r="U10247" s="157"/>
      <c r="V10247" s="157"/>
      <c r="W10247" s="157"/>
      <c r="X10247" s="157"/>
      <c r="Y10247" s="157"/>
    </row>
    <row r="10248" spans="19:25" x14ac:dyDescent="0.2">
      <c r="S10248" s="157"/>
      <c r="T10248" s="157"/>
      <c r="U10248" s="157"/>
      <c r="V10248" s="157"/>
      <c r="W10248" s="157"/>
      <c r="X10248" s="157"/>
      <c r="Y10248" s="157"/>
    </row>
    <row r="10249" spans="19:25" x14ac:dyDescent="0.2">
      <c r="S10249" s="157"/>
      <c r="T10249" s="157"/>
      <c r="U10249" s="157"/>
      <c r="V10249" s="157"/>
      <c r="W10249" s="157"/>
      <c r="X10249" s="157"/>
      <c r="Y10249" s="157"/>
    </row>
    <row r="10250" spans="19:25" x14ac:dyDescent="0.2">
      <c r="S10250" s="157"/>
      <c r="T10250" s="157"/>
      <c r="U10250" s="157"/>
      <c r="V10250" s="157"/>
      <c r="W10250" s="157"/>
      <c r="X10250" s="157"/>
      <c r="Y10250" s="157"/>
    </row>
    <row r="10251" spans="19:25" x14ac:dyDescent="0.2">
      <c r="S10251" s="157"/>
      <c r="T10251" s="157"/>
      <c r="U10251" s="157"/>
      <c r="V10251" s="157"/>
      <c r="W10251" s="157"/>
      <c r="X10251" s="157"/>
      <c r="Y10251" s="157"/>
    </row>
    <row r="10252" spans="19:25" x14ac:dyDescent="0.2">
      <c r="S10252" s="157"/>
      <c r="T10252" s="157"/>
      <c r="U10252" s="157"/>
      <c r="V10252" s="157"/>
      <c r="W10252" s="157"/>
      <c r="X10252" s="157"/>
      <c r="Y10252" s="157"/>
    </row>
    <row r="10253" spans="19:25" x14ac:dyDescent="0.2">
      <c r="S10253" s="157"/>
      <c r="T10253" s="157"/>
      <c r="U10253" s="157"/>
      <c r="V10253" s="157"/>
      <c r="W10253" s="157"/>
      <c r="X10253" s="157"/>
      <c r="Y10253" s="157"/>
    </row>
    <row r="10254" spans="19:25" x14ac:dyDescent="0.2">
      <c r="S10254" s="157"/>
      <c r="T10254" s="157"/>
      <c r="U10254" s="157"/>
      <c r="V10254" s="157"/>
      <c r="W10254" s="157"/>
      <c r="X10254" s="157"/>
      <c r="Y10254" s="157"/>
    </row>
    <row r="10255" spans="19:25" x14ac:dyDescent="0.2">
      <c r="S10255" s="157"/>
      <c r="T10255" s="157"/>
      <c r="U10255" s="157"/>
      <c r="V10255" s="157"/>
      <c r="W10255" s="157"/>
      <c r="X10255" s="157"/>
      <c r="Y10255" s="157"/>
    </row>
    <row r="10256" spans="19:25" x14ac:dyDescent="0.2">
      <c r="S10256" s="157"/>
      <c r="T10256" s="157"/>
      <c r="U10256" s="157"/>
      <c r="V10256" s="157"/>
      <c r="W10256" s="157"/>
      <c r="X10256" s="157"/>
      <c r="Y10256" s="157"/>
    </row>
    <row r="10257" spans="19:25" x14ac:dyDescent="0.2">
      <c r="S10257" s="157"/>
      <c r="T10257" s="157"/>
      <c r="U10257" s="157"/>
      <c r="V10257" s="157"/>
      <c r="W10257" s="157"/>
      <c r="X10257" s="157"/>
      <c r="Y10257" s="157"/>
    </row>
    <row r="10258" spans="19:25" x14ac:dyDescent="0.2">
      <c r="S10258" s="157"/>
      <c r="T10258" s="157"/>
      <c r="U10258" s="157"/>
      <c r="V10258" s="157"/>
      <c r="W10258" s="157"/>
      <c r="X10258" s="157"/>
      <c r="Y10258" s="157"/>
    </row>
    <row r="10259" spans="19:25" x14ac:dyDescent="0.2">
      <c r="S10259" s="157"/>
      <c r="T10259" s="157"/>
      <c r="U10259" s="157"/>
      <c r="V10259" s="157"/>
      <c r="W10259" s="157"/>
      <c r="X10259" s="157"/>
      <c r="Y10259" s="157"/>
    </row>
    <row r="10260" spans="19:25" x14ac:dyDescent="0.2">
      <c r="S10260" s="157"/>
      <c r="T10260" s="157"/>
      <c r="U10260" s="157"/>
      <c r="V10260" s="157"/>
      <c r="W10260" s="157"/>
      <c r="X10260" s="157"/>
      <c r="Y10260" s="157"/>
    </row>
    <row r="10261" spans="19:25" x14ac:dyDescent="0.2">
      <c r="S10261" s="157"/>
      <c r="T10261" s="157"/>
      <c r="U10261" s="157"/>
      <c r="V10261" s="157"/>
      <c r="W10261" s="157"/>
      <c r="X10261" s="157"/>
      <c r="Y10261" s="157"/>
    </row>
    <row r="10262" spans="19:25" x14ac:dyDescent="0.2">
      <c r="S10262" s="157"/>
      <c r="T10262" s="157"/>
      <c r="U10262" s="157"/>
      <c r="V10262" s="157"/>
      <c r="W10262" s="157"/>
      <c r="X10262" s="157"/>
      <c r="Y10262" s="157"/>
    </row>
    <row r="10263" spans="19:25" x14ac:dyDescent="0.2">
      <c r="S10263" s="157"/>
      <c r="T10263" s="157"/>
      <c r="U10263" s="157"/>
      <c r="V10263" s="157"/>
      <c r="W10263" s="157"/>
      <c r="X10263" s="157"/>
      <c r="Y10263" s="157"/>
    </row>
    <row r="10264" spans="19:25" x14ac:dyDescent="0.2">
      <c r="S10264" s="157"/>
      <c r="T10264" s="157"/>
      <c r="U10264" s="157"/>
      <c r="V10264" s="157"/>
      <c r="W10264" s="157"/>
      <c r="X10264" s="157"/>
      <c r="Y10264" s="157"/>
    </row>
    <row r="10265" spans="19:25" x14ac:dyDescent="0.2">
      <c r="S10265" s="157"/>
      <c r="T10265" s="157"/>
      <c r="U10265" s="157"/>
      <c r="V10265" s="157"/>
      <c r="W10265" s="157"/>
      <c r="X10265" s="157"/>
      <c r="Y10265" s="157"/>
    </row>
    <row r="10266" spans="19:25" x14ac:dyDescent="0.2">
      <c r="S10266" s="157"/>
      <c r="T10266" s="157"/>
      <c r="U10266" s="157"/>
      <c r="V10266" s="157"/>
      <c r="W10266" s="157"/>
      <c r="X10266" s="157"/>
      <c r="Y10266" s="157"/>
    </row>
    <row r="10267" spans="19:25" x14ac:dyDescent="0.2">
      <c r="S10267" s="157"/>
      <c r="T10267" s="157"/>
      <c r="U10267" s="157"/>
      <c r="V10267" s="157"/>
      <c r="W10267" s="157"/>
      <c r="X10267" s="157"/>
      <c r="Y10267" s="157"/>
    </row>
    <row r="10268" spans="19:25" x14ac:dyDescent="0.2">
      <c r="S10268" s="157"/>
      <c r="T10268" s="157"/>
      <c r="U10268" s="157"/>
      <c r="V10268" s="157"/>
      <c r="W10268" s="157"/>
      <c r="X10268" s="157"/>
      <c r="Y10268" s="157"/>
    </row>
    <row r="10269" spans="19:25" x14ac:dyDescent="0.2">
      <c r="S10269" s="157"/>
      <c r="T10269" s="157"/>
      <c r="U10269" s="157"/>
      <c r="V10269" s="157"/>
      <c r="W10269" s="157"/>
      <c r="X10269" s="157"/>
      <c r="Y10269" s="157"/>
    </row>
    <row r="10270" spans="19:25" x14ac:dyDescent="0.2">
      <c r="S10270" s="157"/>
      <c r="T10270" s="157"/>
      <c r="U10270" s="157"/>
      <c r="V10270" s="157"/>
      <c r="W10270" s="157"/>
      <c r="X10270" s="157"/>
      <c r="Y10270" s="157"/>
    </row>
    <row r="10271" spans="19:25" x14ac:dyDescent="0.2">
      <c r="S10271" s="157"/>
      <c r="T10271" s="157"/>
      <c r="U10271" s="157"/>
      <c r="V10271" s="157"/>
      <c r="W10271" s="157"/>
      <c r="X10271" s="157"/>
      <c r="Y10271" s="157"/>
    </row>
    <row r="10272" spans="19:25" x14ac:dyDescent="0.2">
      <c r="S10272" s="157"/>
      <c r="T10272" s="157"/>
      <c r="U10272" s="157"/>
      <c r="V10272" s="157"/>
      <c r="W10272" s="157"/>
      <c r="X10272" s="157"/>
      <c r="Y10272" s="157"/>
    </row>
    <row r="10273" spans="19:25" x14ac:dyDescent="0.2">
      <c r="S10273" s="157"/>
      <c r="T10273" s="157"/>
      <c r="U10273" s="157"/>
      <c r="V10273" s="157"/>
      <c r="W10273" s="157"/>
      <c r="X10273" s="157"/>
      <c r="Y10273" s="157"/>
    </row>
    <row r="10274" spans="19:25" x14ac:dyDescent="0.2">
      <c r="S10274" s="157"/>
      <c r="T10274" s="157"/>
      <c r="U10274" s="157"/>
      <c r="V10274" s="157"/>
      <c r="W10274" s="157"/>
      <c r="X10274" s="157"/>
      <c r="Y10274" s="157"/>
    </row>
    <row r="10275" spans="19:25" x14ac:dyDescent="0.2">
      <c r="S10275" s="157"/>
      <c r="T10275" s="157"/>
      <c r="U10275" s="157"/>
      <c r="V10275" s="157"/>
      <c r="W10275" s="157"/>
      <c r="X10275" s="157"/>
      <c r="Y10275" s="157"/>
    </row>
    <row r="10276" spans="19:25" x14ac:dyDescent="0.2">
      <c r="S10276" s="157"/>
      <c r="T10276" s="157"/>
      <c r="U10276" s="157"/>
      <c r="V10276" s="157"/>
      <c r="W10276" s="157"/>
      <c r="X10276" s="157"/>
      <c r="Y10276" s="157"/>
    </row>
    <row r="10277" spans="19:25" x14ac:dyDescent="0.2">
      <c r="S10277" s="157"/>
      <c r="T10277" s="157"/>
      <c r="U10277" s="157"/>
      <c r="V10277" s="157"/>
      <c r="W10277" s="157"/>
      <c r="X10277" s="157"/>
      <c r="Y10277" s="157"/>
    </row>
    <row r="10278" spans="19:25" x14ac:dyDescent="0.2">
      <c r="S10278" s="157"/>
      <c r="T10278" s="157"/>
      <c r="U10278" s="157"/>
      <c r="V10278" s="157"/>
      <c r="W10278" s="157"/>
      <c r="X10278" s="157"/>
      <c r="Y10278" s="157"/>
    </row>
    <row r="10279" spans="19:25" x14ac:dyDescent="0.2">
      <c r="S10279" s="157"/>
      <c r="T10279" s="157"/>
      <c r="U10279" s="157"/>
      <c r="V10279" s="157"/>
      <c r="W10279" s="157"/>
      <c r="X10279" s="157"/>
      <c r="Y10279" s="157"/>
    </row>
    <row r="10280" spans="19:25" x14ac:dyDescent="0.2">
      <c r="S10280" s="157"/>
      <c r="T10280" s="157"/>
      <c r="U10280" s="157"/>
      <c r="V10280" s="157"/>
      <c r="W10280" s="157"/>
      <c r="X10280" s="157"/>
      <c r="Y10280" s="157"/>
    </row>
    <row r="10281" spans="19:25" x14ac:dyDescent="0.2">
      <c r="S10281" s="157"/>
      <c r="T10281" s="157"/>
      <c r="U10281" s="157"/>
      <c r="V10281" s="157"/>
      <c r="W10281" s="157"/>
      <c r="X10281" s="157"/>
      <c r="Y10281" s="157"/>
    </row>
    <row r="10282" spans="19:25" x14ac:dyDescent="0.2">
      <c r="S10282" s="157"/>
      <c r="T10282" s="157"/>
      <c r="U10282" s="157"/>
      <c r="V10282" s="157"/>
      <c r="W10282" s="157"/>
      <c r="X10282" s="157"/>
      <c r="Y10282" s="157"/>
    </row>
    <row r="10283" spans="19:25" x14ac:dyDescent="0.2">
      <c r="S10283" s="157"/>
      <c r="T10283" s="157"/>
      <c r="U10283" s="157"/>
      <c r="V10283" s="157"/>
      <c r="W10283" s="157"/>
      <c r="X10283" s="157"/>
      <c r="Y10283" s="157"/>
    </row>
    <row r="10284" spans="19:25" x14ac:dyDescent="0.2">
      <c r="S10284" s="157"/>
      <c r="T10284" s="157"/>
      <c r="U10284" s="157"/>
      <c r="V10284" s="157"/>
      <c r="W10284" s="157"/>
      <c r="X10284" s="157"/>
      <c r="Y10284" s="157"/>
    </row>
    <row r="10285" spans="19:25" x14ac:dyDescent="0.2">
      <c r="S10285" s="157"/>
      <c r="T10285" s="157"/>
      <c r="U10285" s="157"/>
      <c r="V10285" s="157"/>
      <c r="W10285" s="157"/>
      <c r="X10285" s="157"/>
      <c r="Y10285" s="157"/>
    </row>
    <row r="10286" spans="19:25" x14ac:dyDescent="0.2">
      <c r="S10286" s="157"/>
      <c r="T10286" s="157"/>
      <c r="U10286" s="157"/>
      <c r="V10286" s="157"/>
      <c r="W10286" s="157"/>
      <c r="X10286" s="157"/>
      <c r="Y10286" s="157"/>
    </row>
    <row r="10287" spans="19:25" x14ac:dyDescent="0.2">
      <c r="S10287" s="157"/>
      <c r="T10287" s="157"/>
      <c r="U10287" s="157"/>
      <c r="V10287" s="157"/>
      <c r="W10287" s="157"/>
      <c r="X10287" s="157"/>
      <c r="Y10287" s="157"/>
    </row>
    <row r="10288" spans="19:25" x14ac:dyDescent="0.2">
      <c r="S10288" s="157"/>
      <c r="T10288" s="157"/>
      <c r="U10288" s="157"/>
      <c r="V10288" s="157"/>
      <c r="W10288" s="157"/>
      <c r="X10288" s="157"/>
      <c r="Y10288" s="157"/>
    </row>
    <row r="10289" spans="19:25" x14ac:dyDescent="0.2">
      <c r="S10289" s="157"/>
      <c r="T10289" s="157"/>
      <c r="U10289" s="157"/>
      <c r="V10289" s="157"/>
      <c r="W10289" s="157"/>
      <c r="X10289" s="157"/>
      <c r="Y10289" s="157"/>
    </row>
    <row r="10290" spans="19:25" x14ac:dyDescent="0.2">
      <c r="S10290" s="157"/>
      <c r="T10290" s="157"/>
      <c r="U10290" s="157"/>
      <c r="V10290" s="157"/>
      <c r="W10290" s="157"/>
      <c r="X10290" s="157"/>
      <c r="Y10290" s="157"/>
    </row>
    <row r="10291" spans="19:25" x14ac:dyDescent="0.2">
      <c r="S10291" s="157"/>
      <c r="T10291" s="157"/>
      <c r="U10291" s="157"/>
      <c r="V10291" s="157"/>
      <c r="W10291" s="157"/>
      <c r="X10291" s="157"/>
      <c r="Y10291" s="157"/>
    </row>
    <row r="10292" spans="19:25" x14ac:dyDescent="0.2">
      <c r="S10292" s="157"/>
      <c r="T10292" s="157"/>
      <c r="U10292" s="157"/>
      <c r="V10292" s="157"/>
      <c r="W10292" s="157"/>
      <c r="X10292" s="157"/>
      <c r="Y10292" s="157"/>
    </row>
    <row r="10293" spans="19:25" x14ac:dyDescent="0.2">
      <c r="S10293" s="157"/>
      <c r="T10293" s="157"/>
      <c r="U10293" s="157"/>
      <c r="V10293" s="157"/>
      <c r="W10293" s="157"/>
      <c r="X10293" s="157"/>
      <c r="Y10293" s="157"/>
    </row>
    <row r="10294" spans="19:25" x14ac:dyDescent="0.2">
      <c r="S10294" s="157"/>
      <c r="T10294" s="157"/>
      <c r="U10294" s="157"/>
      <c r="V10294" s="157"/>
      <c r="W10294" s="157"/>
      <c r="X10294" s="157"/>
      <c r="Y10294" s="157"/>
    </row>
    <row r="10295" spans="19:25" x14ac:dyDescent="0.2">
      <c r="S10295" s="157"/>
      <c r="T10295" s="157"/>
      <c r="U10295" s="157"/>
      <c r="V10295" s="157"/>
      <c r="W10295" s="157"/>
      <c r="X10295" s="157"/>
      <c r="Y10295" s="157"/>
    </row>
    <row r="10296" spans="19:25" x14ac:dyDescent="0.2">
      <c r="S10296" s="157"/>
      <c r="T10296" s="157"/>
      <c r="U10296" s="157"/>
      <c r="V10296" s="157"/>
      <c r="W10296" s="157"/>
      <c r="X10296" s="157"/>
      <c r="Y10296" s="157"/>
    </row>
    <row r="10297" spans="19:25" x14ac:dyDescent="0.2">
      <c r="S10297" s="157"/>
      <c r="T10297" s="157"/>
      <c r="U10297" s="157"/>
      <c r="V10297" s="157"/>
      <c r="W10297" s="157"/>
      <c r="X10297" s="157"/>
      <c r="Y10297" s="157"/>
    </row>
    <row r="10298" spans="19:25" x14ac:dyDescent="0.2">
      <c r="S10298" s="157"/>
      <c r="T10298" s="157"/>
      <c r="U10298" s="157"/>
      <c r="V10298" s="157"/>
      <c r="W10298" s="157"/>
      <c r="X10298" s="157"/>
      <c r="Y10298" s="157"/>
    </row>
    <row r="10299" spans="19:25" x14ac:dyDescent="0.2">
      <c r="S10299" s="157"/>
      <c r="T10299" s="157"/>
      <c r="U10299" s="157"/>
      <c r="V10299" s="157"/>
      <c r="W10299" s="157"/>
      <c r="X10299" s="157"/>
      <c r="Y10299" s="157"/>
    </row>
    <row r="10300" spans="19:25" x14ac:dyDescent="0.2">
      <c r="S10300" s="157"/>
      <c r="T10300" s="157"/>
      <c r="U10300" s="157"/>
      <c r="V10300" s="157"/>
      <c r="W10300" s="157"/>
      <c r="X10300" s="157"/>
      <c r="Y10300" s="157"/>
    </row>
    <row r="10301" spans="19:25" x14ac:dyDescent="0.2">
      <c r="S10301" s="157"/>
      <c r="T10301" s="157"/>
      <c r="U10301" s="157"/>
      <c r="V10301" s="157"/>
      <c r="W10301" s="157"/>
      <c r="X10301" s="157"/>
      <c r="Y10301" s="157"/>
    </row>
    <row r="10302" spans="19:25" x14ac:dyDescent="0.2">
      <c r="S10302" s="157"/>
      <c r="T10302" s="157"/>
      <c r="U10302" s="157"/>
      <c r="V10302" s="157"/>
      <c r="W10302" s="157"/>
      <c r="X10302" s="157"/>
      <c r="Y10302" s="157"/>
    </row>
    <row r="10303" spans="19:25" x14ac:dyDescent="0.2">
      <c r="S10303" s="157"/>
      <c r="T10303" s="157"/>
      <c r="U10303" s="157"/>
      <c r="V10303" s="157"/>
      <c r="W10303" s="157"/>
      <c r="X10303" s="157"/>
      <c r="Y10303" s="157"/>
    </row>
    <row r="10304" spans="19:25" x14ac:dyDescent="0.2">
      <c r="S10304" s="157"/>
      <c r="T10304" s="157"/>
      <c r="U10304" s="157"/>
      <c r="V10304" s="157"/>
      <c r="W10304" s="157"/>
      <c r="X10304" s="157"/>
      <c r="Y10304" s="157"/>
    </row>
    <row r="10305" spans="19:25" x14ac:dyDescent="0.2">
      <c r="S10305" s="157"/>
      <c r="T10305" s="157"/>
      <c r="U10305" s="157"/>
      <c r="V10305" s="157"/>
      <c r="W10305" s="157"/>
      <c r="X10305" s="157"/>
      <c r="Y10305" s="157"/>
    </row>
    <row r="10306" spans="19:25" x14ac:dyDescent="0.2">
      <c r="S10306" s="157"/>
      <c r="T10306" s="157"/>
      <c r="U10306" s="157"/>
      <c r="V10306" s="157"/>
      <c r="W10306" s="157"/>
      <c r="X10306" s="157"/>
      <c r="Y10306" s="157"/>
    </row>
    <row r="10307" spans="19:25" x14ac:dyDescent="0.2">
      <c r="S10307" s="157"/>
      <c r="T10307" s="157"/>
      <c r="U10307" s="157"/>
      <c r="V10307" s="157"/>
      <c r="W10307" s="157"/>
      <c r="X10307" s="157"/>
      <c r="Y10307" s="157"/>
    </row>
    <row r="10308" spans="19:25" x14ac:dyDescent="0.2">
      <c r="S10308" s="157"/>
      <c r="T10308" s="157"/>
      <c r="U10308" s="157"/>
      <c r="V10308" s="157"/>
      <c r="W10308" s="157"/>
      <c r="X10308" s="157"/>
      <c r="Y10308" s="157"/>
    </row>
    <row r="10309" spans="19:25" x14ac:dyDescent="0.2">
      <c r="S10309" s="157"/>
      <c r="T10309" s="157"/>
      <c r="U10309" s="157"/>
      <c r="V10309" s="157"/>
      <c r="W10309" s="157"/>
      <c r="X10309" s="157"/>
      <c r="Y10309" s="157"/>
    </row>
    <row r="10310" spans="19:25" x14ac:dyDescent="0.2">
      <c r="S10310" s="157"/>
      <c r="T10310" s="157"/>
      <c r="U10310" s="157"/>
      <c r="V10310" s="157"/>
      <c r="W10310" s="157"/>
      <c r="X10310" s="157"/>
      <c r="Y10310" s="157"/>
    </row>
    <row r="10311" spans="19:25" x14ac:dyDescent="0.2">
      <c r="S10311" s="157"/>
      <c r="T10311" s="157"/>
      <c r="U10311" s="157"/>
      <c r="V10311" s="157"/>
      <c r="W10311" s="157"/>
      <c r="X10311" s="157"/>
      <c r="Y10311" s="157"/>
    </row>
    <row r="10312" spans="19:25" x14ac:dyDescent="0.2">
      <c r="S10312" s="157"/>
      <c r="T10312" s="157"/>
      <c r="U10312" s="157"/>
      <c r="V10312" s="157"/>
      <c r="W10312" s="157"/>
      <c r="X10312" s="157"/>
      <c r="Y10312" s="157"/>
    </row>
    <row r="10313" spans="19:25" x14ac:dyDescent="0.2">
      <c r="S10313" s="157"/>
      <c r="T10313" s="157"/>
      <c r="U10313" s="157"/>
      <c r="V10313" s="157"/>
      <c r="W10313" s="157"/>
      <c r="X10313" s="157"/>
      <c r="Y10313" s="157"/>
    </row>
    <row r="10314" spans="19:25" x14ac:dyDescent="0.2">
      <c r="S10314" s="157"/>
      <c r="T10314" s="157"/>
      <c r="U10314" s="157"/>
      <c r="V10314" s="157"/>
      <c r="W10314" s="157"/>
      <c r="X10314" s="157"/>
      <c r="Y10314" s="157"/>
    </row>
    <row r="10315" spans="19:25" x14ac:dyDescent="0.2">
      <c r="S10315" s="157"/>
      <c r="T10315" s="157"/>
      <c r="U10315" s="157"/>
      <c r="V10315" s="157"/>
      <c r="W10315" s="157"/>
      <c r="X10315" s="157"/>
      <c r="Y10315" s="157"/>
    </row>
    <row r="10316" spans="19:25" x14ac:dyDescent="0.2">
      <c r="S10316" s="157"/>
      <c r="T10316" s="157"/>
      <c r="U10316" s="157"/>
      <c r="V10316" s="157"/>
      <c r="W10316" s="157"/>
      <c r="X10316" s="157"/>
      <c r="Y10316" s="157"/>
    </row>
    <row r="10317" spans="19:25" x14ac:dyDescent="0.2">
      <c r="S10317" s="157"/>
      <c r="T10317" s="157"/>
      <c r="U10317" s="157"/>
      <c r="V10317" s="157"/>
      <c r="W10317" s="157"/>
      <c r="X10317" s="157"/>
      <c r="Y10317" s="157"/>
    </row>
    <row r="10318" spans="19:25" x14ac:dyDescent="0.2">
      <c r="S10318" s="157"/>
      <c r="T10318" s="157"/>
      <c r="U10318" s="157"/>
      <c r="V10318" s="157"/>
      <c r="W10318" s="157"/>
      <c r="X10318" s="157"/>
      <c r="Y10318" s="157"/>
    </row>
    <row r="10319" spans="19:25" x14ac:dyDescent="0.2">
      <c r="S10319" s="157"/>
      <c r="T10319" s="157"/>
      <c r="U10319" s="157"/>
      <c r="V10319" s="157"/>
      <c r="W10319" s="157"/>
      <c r="X10319" s="157"/>
      <c r="Y10319" s="157"/>
    </row>
    <row r="10320" spans="19:25" x14ac:dyDescent="0.2">
      <c r="S10320" s="157"/>
      <c r="T10320" s="157"/>
      <c r="U10320" s="157"/>
      <c r="V10320" s="157"/>
      <c r="W10320" s="157"/>
      <c r="X10320" s="157"/>
      <c r="Y10320" s="157"/>
    </row>
    <row r="10321" spans="19:25" x14ac:dyDescent="0.2">
      <c r="S10321" s="157"/>
      <c r="T10321" s="157"/>
      <c r="U10321" s="157"/>
      <c r="V10321" s="157"/>
      <c r="W10321" s="157"/>
      <c r="X10321" s="157"/>
      <c r="Y10321" s="157"/>
    </row>
    <row r="10322" spans="19:25" x14ac:dyDescent="0.2">
      <c r="S10322" s="157"/>
      <c r="T10322" s="157"/>
      <c r="U10322" s="157"/>
      <c r="V10322" s="157"/>
      <c r="W10322" s="157"/>
      <c r="X10322" s="157"/>
      <c r="Y10322" s="157"/>
    </row>
    <row r="10323" spans="19:25" x14ac:dyDescent="0.2">
      <c r="S10323" s="157"/>
      <c r="T10323" s="157"/>
      <c r="U10323" s="157"/>
      <c r="V10323" s="157"/>
      <c r="W10323" s="157"/>
      <c r="X10323" s="157"/>
      <c r="Y10323" s="157"/>
    </row>
    <row r="10324" spans="19:25" x14ac:dyDescent="0.2">
      <c r="S10324" s="157"/>
      <c r="T10324" s="157"/>
      <c r="U10324" s="157"/>
      <c r="V10324" s="157"/>
      <c r="W10324" s="157"/>
      <c r="X10324" s="157"/>
      <c r="Y10324" s="157"/>
    </row>
    <row r="10325" spans="19:25" x14ac:dyDescent="0.2">
      <c r="S10325" s="157"/>
      <c r="T10325" s="157"/>
      <c r="U10325" s="157"/>
      <c r="V10325" s="157"/>
      <c r="W10325" s="157"/>
      <c r="X10325" s="157"/>
      <c r="Y10325" s="157"/>
    </row>
    <row r="10326" spans="19:25" x14ac:dyDescent="0.2">
      <c r="S10326" s="157"/>
      <c r="T10326" s="157"/>
      <c r="U10326" s="157"/>
      <c r="V10326" s="157"/>
      <c r="W10326" s="157"/>
      <c r="X10326" s="157"/>
      <c r="Y10326" s="157"/>
    </row>
    <row r="10327" spans="19:25" x14ac:dyDescent="0.2">
      <c r="S10327" s="157"/>
      <c r="T10327" s="157"/>
      <c r="U10327" s="157"/>
      <c r="V10327" s="157"/>
      <c r="W10327" s="157"/>
      <c r="X10327" s="157"/>
      <c r="Y10327" s="157"/>
    </row>
    <row r="10328" spans="19:25" x14ac:dyDescent="0.2">
      <c r="S10328" s="157"/>
      <c r="T10328" s="157"/>
      <c r="U10328" s="157"/>
      <c r="V10328" s="157"/>
      <c r="W10328" s="157"/>
      <c r="X10328" s="157"/>
      <c r="Y10328" s="157"/>
    </row>
    <row r="10329" spans="19:25" x14ac:dyDescent="0.2">
      <c r="S10329" s="157"/>
      <c r="T10329" s="157"/>
      <c r="U10329" s="157"/>
      <c r="V10329" s="157"/>
      <c r="W10329" s="157"/>
      <c r="X10329" s="157"/>
      <c r="Y10329" s="157"/>
    </row>
    <row r="10330" spans="19:25" x14ac:dyDescent="0.2">
      <c r="S10330" s="157"/>
      <c r="T10330" s="157"/>
      <c r="U10330" s="157"/>
      <c r="V10330" s="157"/>
      <c r="W10330" s="157"/>
      <c r="X10330" s="157"/>
      <c r="Y10330" s="157"/>
    </row>
    <row r="10331" spans="19:25" x14ac:dyDescent="0.2">
      <c r="S10331" s="157"/>
      <c r="T10331" s="157"/>
      <c r="U10331" s="157"/>
      <c r="V10331" s="157"/>
      <c r="W10331" s="157"/>
      <c r="X10331" s="157"/>
      <c r="Y10331" s="157"/>
    </row>
    <row r="10332" spans="19:25" x14ac:dyDescent="0.2">
      <c r="S10332" s="157"/>
      <c r="T10332" s="157"/>
      <c r="U10332" s="157"/>
      <c r="V10332" s="157"/>
      <c r="W10332" s="157"/>
      <c r="X10332" s="157"/>
      <c r="Y10332" s="157"/>
    </row>
    <row r="10333" spans="19:25" x14ac:dyDescent="0.2">
      <c r="S10333" s="157"/>
      <c r="T10333" s="157"/>
      <c r="U10333" s="157"/>
      <c r="V10333" s="157"/>
      <c r="W10333" s="157"/>
      <c r="X10333" s="157"/>
      <c r="Y10333" s="157"/>
    </row>
    <row r="10334" spans="19:25" x14ac:dyDescent="0.2">
      <c r="S10334" s="157"/>
      <c r="T10334" s="157"/>
      <c r="U10334" s="157"/>
      <c r="V10334" s="157"/>
      <c r="W10334" s="157"/>
      <c r="X10334" s="157"/>
      <c r="Y10334" s="157"/>
    </row>
    <row r="10335" spans="19:25" x14ac:dyDescent="0.2">
      <c r="S10335" s="157"/>
      <c r="T10335" s="157"/>
      <c r="U10335" s="157"/>
      <c r="V10335" s="157"/>
      <c r="W10335" s="157"/>
      <c r="X10335" s="157"/>
      <c r="Y10335" s="157"/>
    </row>
    <row r="10336" spans="19:25" x14ac:dyDescent="0.2">
      <c r="S10336" s="157"/>
      <c r="T10336" s="157"/>
      <c r="U10336" s="157"/>
      <c r="V10336" s="157"/>
      <c r="W10336" s="157"/>
      <c r="X10336" s="157"/>
      <c r="Y10336" s="157"/>
    </row>
    <row r="10337" spans="19:25" x14ac:dyDescent="0.2">
      <c r="S10337" s="157"/>
      <c r="T10337" s="157"/>
      <c r="U10337" s="157"/>
      <c r="V10337" s="157"/>
      <c r="W10337" s="157"/>
      <c r="X10337" s="157"/>
      <c r="Y10337" s="157"/>
    </row>
    <row r="10338" spans="19:25" x14ac:dyDescent="0.2">
      <c r="S10338" s="157"/>
      <c r="T10338" s="157"/>
      <c r="U10338" s="157"/>
      <c r="V10338" s="157"/>
      <c r="W10338" s="157"/>
      <c r="X10338" s="157"/>
      <c r="Y10338" s="157"/>
    </row>
    <row r="10339" spans="19:25" x14ac:dyDescent="0.2">
      <c r="S10339" s="157"/>
      <c r="T10339" s="157"/>
      <c r="U10339" s="157"/>
      <c r="V10339" s="157"/>
      <c r="W10339" s="157"/>
      <c r="X10339" s="157"/>
      <c r="Y10339" s="157"/>
    </row>
    <row r="10340" spans="19:25" x14ac:dyDescent="0.2">
      <c r="S10340" s="157"/>
      <c r="T10340" s="157"/>
      <c r="U10340" s="157"/>
      <c r="V10340" s="157"/>
      <c r="W10340" s="157"/>
      <c r="X10340" s="157"/>
      <c r="Y10340" s="157"/>
    </row>
    <row r="10341" spans="19:25" x14ac:dyDescent="0.2">
      <c r="S10341" s="157"/>
      <c r="T10341" s="157"/>
      <c r="U10341" s="157"/>
      <c r="V10341" s="157"/>
      <c r="W10341" s="157"/>
      <c r="X10341" s="157"/>
      <c r="Y10341" s="157"/>
    </row>
    <row r="10342" spans="19:25" x14ac:dyDescent="0.2">
      <c r="S10342" s="157"/>
      <c r="T10342" s="157"/>
      <c r="U10342" s="157"/>
      <c r="V10342" s="157"/>
      <c r="W10342" s="157"/>
      <c r="X10342" s="157"/>
      <c r="Y10342" s="157"/>
    </row>
    <row r="10343" spans="19:25" x14ac:dyDescent="0.2">
      <c r="S10343" s="157"/>
      <c r="T10343" s="157"/>
      <c r="U10343" s="157"/>
      <c r="V10343" s="157"/>
      <c r="W10343" s="157"/>
      <c r="X10343" s="157"/>
      <c r="Y10343" s="157"/>
    </row>
    <row r="10344" spans="19:25" x14ac:dyDescent="0.2">
      <c r="S10344" s="157"/>
      <c r="T10344" s="157"/>
      <c r="U10344" s="157"/>
      <c r="V10344" s="157"/>
      <c r="W10344" s="157"/>
      <c r="X10344" s="157"/>
      <c r="Y10344" s="157"/>
    </row>
    <row r="10345" spans="19:25" x14ac:dyDescent="0.2">
      <c r="S10345" s="157"/>
      <c r="T10345" s="157"/>
      <c r="U10345" s="157"/>
      <c r="V10345" s="157"/>
      <c r="W10345" s="157"/>
      <c r="X10345" s="157"/>
      <c r="Y10345" s="157"/>
    </row>
    <row r="10346" spans="19:25" x14ac:dyDescent="0.2">
      <c r="S10346" s="157"/>
      <c r="T10346" s="157"/>
      <c r="U10346" s="157"/>
      <c r="V10346" s="157"/>
      <c r="W10346" s="157"/>
      <c r="X10346" s="157"/>
      <c r="Y10346" s="157"/>
    </row>
    <row r="10347" spans="19:25" x14ac:dyDescent="0.2">
      <c r="S10347" s="157"/>
      <c r="T10347" s="157"/>
      <c r="U10347" s="157"/>
      <c r="V10347" s="157"/>
      <c r="W10347" s="157"/>
      <c r="X10347" s="157"/>
      <c r="Y10347" s="157"/>
    </row>
    <row r="10348" spans="19:25" x14ac:dyDescent="0.2">
      <c r="S10348" s="157"/>
      <c r="T10348" s="157"/>
      <c r="U10348" s="157"/>
      <c r="V10348" s="157"/>
      <c r="W10348" s="157"/>
      <c r="X10348" s="157"/>
      <c r="Y10348" s="157"/>
    </row>
    <row r="10349" spans="19:25" x14ac:dyDescent="0.2">
      <c r="S10349" s="157"/>
      <c r="T10349" s="157"/>
      <c r="U10349" s="157"/>
      <c r="V10349" s="157"/>
      <c r="W10349" s="157"/>
      <c r="X10349" s="157"/>
      <c r="Y10349" s="157"/>
    </row>
    <row r="10350" spans="19:25" x14ac:dyDescent="0.2">
      <c r="S10350" s="157"/>
      <c r="T10350" s="157"/>
      <c r="U10350" s="157"/>
      <c r="V10350" s="157"/>
      <c r="W10350" s="157"/>
      <c r="X10350" s="157"/>
      <c r="Y10350" s="157"/>
    </row>
    <row r="10351" spans="19:25" x14ac:dyDescent="0.2">
      <c r="S10351" s="157"/>
      <c r="T10351" s="157"/>
      <c r="U10351" s="157"/>
      <c r="V10351" s="157"/>
      <c r="W10351" s="157"/>
      <c r="X10351" s="157"/>
      <c r="Y10351" s="157"/>
    </row>
    <row r="10352" spans="19:25" x14ac:dyDescent="0.2">
      <c r="S10352" s="157"/>
      <c r="T10352" s="157"/>
      <c r="U10352" s="157"/>
      <c r="V10352" s="157"/>
      <c r="W10352" s="157"/>
      <c r="X10352" s="157"/>
      <c r="Y10352" s="157"/>
    </row>
    <row r="10353" spans="19:25" x14ac:dyDescent="0.2">
      <c r="S10353" s="157"/>
      <c r="T10353" s="157"/>
      <c r="U10353" s="157"/>
      <c r="V10353" s="157"/>
      <c r="W10353" s="157"/>
      <c r="X10353" s="157"/>
      <c r="Y10353" s="157"/>
    </row>
    <row r="10354" spans="19:25" x14ac:dyDescent="0.2">
      <c r="S10354" s="157"/>
      <c r="T10354" s="157"/>
      <c r="U10354" s="157"/>
      <c r="V10354" s="157"/>
      <c r="W10354" s="157"/>
      <c r="X10354" s="157"/>
      <c r="Y10354" s="157"/>
    </row>
    <row r="10355" spans="19:25" x14ac:dyDescent="0.2">
      <c r="S10355" s="157"/>
      <c r="T10355" s="157"/>
      <c r="U10355" s="157"/>
      <c r="V10355" s="157"/>
      <c r="W10355" s="157"/>
      <c r="X10355" s="157"/>
      <c r="Y10355" s="157"/>
    </row>
    <row r="10356" spans="19:25" x14ac:dyDescent="0.2">
      <c r="S10356" s="157"/>
      <c r="T10356" s="157"/>
      <c r="U10356" s="157"/>
      <c r="V10356" s="157"/>
      <c r="W10356" s="157"/>
      <c r="X10356" s="157"/>
      <c r="Y10356" s="157"/>
    </row>
    <row r="10357" spans="19:25" x14ac:dyDescent="0.2">
      <c r="S10357" s="157"/>
      <c r="T10357" s="157"/>
      <c r="U10357" s="157"/>
      <c r="V10357" s="157"/>
      <c r="W10357" s="157"/>
      <c r="X10357" s="157"/>
      <c r="Y10357" s="157"/>
    </row>
    <row r="10358" spans="19:25" x14ac:dyDescent="0.2">
      <c r="S10358" s="157"/>
      <c r="T10358" s="157"/>
      <c r="U10358" s="157"/>
      <c r="V10358" s="157"/>
      <c r="W10358" s="157"/>
      <c r="X10358" s="157"/>
      <c r="Y10358" s="157"/>
    </row>
    <row r="10359" spans="19:25" x14ac:dyDescent="0.2">
      <c r="S10359" s="157"/>
      <c r="T10359" s="157"/>
      <c r="U10359" s="157"/>
      <c r="V10359" s="157"/>
      <c r="W10359" s="157"/>
      <c r="X10359" s="157"/>
      <c r="Y10359" s="157"/>
    </row>
    <row r="10360" spans="19:25" x14ac:dyDescent="0.2">
      <c r="S10360" s="157"/>
      <c r="T10360" s="157"/>
      <c r="U10360" s="157"/>
      <c r="V10360" s="157"/>
      <c r="W10360" s="157"/>
      <c r="X10360" s="157"/>
      <c r="Y10360" s="157"/>
    </row>
    <row r="10361" spans="19:25" x14ac:dyDescent="0.2">
      <c r="S10361" s="157"/>
      <c r="T10361" s="157"/>
      <c r="U10361" s="157"/>
      <c r="V10361" s="157"/>
      <c r="W10361" s="157"/>
      <c r="X10361" s="157"/>
      <c r="Y10361" s="157"/>
    </row>
    <row r="10362" spans="19:25" x14ac:dyDescent="0.2">
      <c r="S10362" s="157"/>
      <c r="T10362" s="157"/>
      <c r="U10362" s="157"/>
      <c r="V10362" s="157"/>
      <c r="W10362" s="157"/>
      <c r="X10362" s="157"/>
      <c r="Y10362" s="157"/>
    </row>
    <row r="10363" spans="19:25" x14ac:dyDescent="0.2">
      <c r="S10363" s="157"/>
      <c r="T10363" s="157"/>
      <c r="U10363" s="157"/>
      <c r="V10363" s="157"/>
      <c r="W10363" s="157"/>
      <c r="X10363" s="157"/>
      <c r="Y10363" s="157"/>
    </row>
    <row r="10364" spans="19:25" x14ac:dyDescent="0.2">
      <c r="S10364" s="157"/>
      <c r="T10364" s="157"/>
      <c r="U10364" s="157"/>
      <c r="V10364" s="157"/>
      <c r="W10364" s="157"/>
      <c r="X10364" s="157"/>
      <c r="Y10364" s="157"/>
    </row>
    <row r="10365" spans="19:25" x14ac:dyDescent="0.2">
      <c r="S10365" s="157"/>
      <c r="T10365" s="157"/>
      <c r="U10365" s="157"/>
      <c r="V10365" s="157"/>
      <c r="W10365" s="157"/>
      <c r="X10365" s="157"/>
      <c r="Y10365" s="157"/>
    </row>
    <row r="10366" spans="19:25" x14ac:dyDescent="0.2">
      <c r="S10366" s="157"/>
      <c r="T10366" s="157"/>
      <c r="U10366" s="157"/>
      <c r="V10366" s="157"/>
      <c r="W10366" s="157"/>
      <c r="X10366" s="157"/>
      <c r="Y10366" s="157"/>
    </row>
    <row r="10367" spans="19:25" x14ac:dyDescent="0.2">
      <c r="S10367" s="157"/>
      <c r="T10367" s="157"/>
      <c r="U10367" s="157"/>
      <c r="V10367" s="157"/>
      <c r="W10367" s="157"/>
      <c r="X10367" s="157"/>
      <c r="Y10367" s="157"/>
    </row>
    <row r="10368" spans="19:25" x14ac:dyDescent="0.2">
      <c r="S10368" s="157"/>
      <c r="T10368" s="157"/>
      <c r="U10368" s="157"/>
      <c r="V10368" s="157"/>
      <c r="W10368" s="157"/>
      <c r="X10368" s="157"/>
      <c r="Y10368" s="157"/>
    </row>
    <row r="10369" spans="19:25" x14ac:dyDescent="0.2">
      <c r="S10369" s="157"/>
      <c r="T10369" s="157"/>
      <c r="U10369" s="157"/>
      <c r="V10369" s="157"/>
      <c r="W10369" s="157"/>
      <c r="X10369" s="157"/>
      <c r="Y10369" s="157"/>
    </row>
    <row r="10370" spans="19:25" x14ac:dyDescent="0.2">
      <c r="S10370" s="157"/>
      <c r="T10370" s="157"/>
      <c r="U10370" s="157"/>
      <c r="V10370" s="157"/>
      <c r="W10370" s="157"/>
      <c r="X10370" s="157"/>
      <c r="Y10370" s="157"/>
    </row>
    <row r="10371" spans="19:25" x14ac:dyDescent="0.2">
      <c r="S10371" s="157"/>
      <c r="T10371" s="157"/>
      <c r="U10371" s="157"/>
      <c r="V10371" s="157"/>
      <c r="W10371" s="157"/>
      <c r="X10371" s="157"/>
      <c r="Y10371" s="157"/>
    </row>
    <row r="10372" spans="19:25" x14ac:dyDescent="0.2">
      <c r="S10372" s="157"/>
      <c r="T10372" s="157"/>
      <c r="U10372" s="157"/>
      <c r="V10372" s="157"/>
      <c r="W10372" s="157"/>
      <c r="X10372" s="157"/>
      <c r="Y10372" s="157"/>
    </row>
    <row r="10373" spans="19:25" x14ac:dyDescent="0.2">
      <c r="S10373" s="157"/>
      <c r="T10373" s="157"/>
      <c r="U10373" s="157"/>
      <c r="V10373" s="157"/>
      <c r="W10373" s="157"/>
      <c r="X10373" s="157"/>
      <c r="Y10373" s="157"/>
    </row>
    <row r="10374" spans="19:25" x14ac:dyDescent="0.2">
      <c r="S10374" s="157"/>
      <c r="T10374" s="157"/>
      <c r="U10374" s="157"/>
      <c r="V10374" s="157"/>
      <c r="W10374" s="157"/>
      <c r="X10374" s="157"/>
      <c r="Y10374" s="157"/>
    </row>
    <row r="10375" spans="19:25" x14ac:dyDescent="0.2">
      <c r="S10375" s="157"/>
      <c r="T10375" s="157"/>
      <c r="U10375" s="157"/>
      <c r="V10375" s="157"/>
      <c r="W10375" s="157"/>
      <c r="X10375" s="157"/>
      <c r="Y10375" s="157"/>
    </row>
    <row r="10376" spans="19:25" x14ac:dyDescent="0.2">
      <c r="S10376" s="157"/>
      <c r="T10376" s="157"/>
      <c r="U10376" s="157"/>
      <c r="V10376" s="157"/>
      <c r="W10376" s="157"/>
      <c r="X10376" s="157"/>
      <c r="Y10376" s="157"/>
    </row>
    <row r="10377" spans="19:25" x14ac:dyDescent="0.2">
      <c r="S10377" s="157"/>
      <c r="T10377" s="157"/>
      <c r="U10377" s="157"/>
      <c r="V10377" s="157"/>
      <c r="W10377" s="157"/>
      <c r="X10377" s="157"/>
      <c r="Y10377" s="157"/>
    </row>
    <row r="10378" spans="19:25" x14ac:dyDescent="0.2">
      <c r="S10378" s="157"/>
      <c r="T10378" s="157"/>
      <c r="U10378" s="157"/>
      <c r="V10378" s="157"/>
      <c r="W10378" s="157"/>
      <c r="X10378" s="157"/>
      <c r="Y10378" s="157"/>
    </row>
    <row r="10379" spans="19:25" x14ac:dyDescent="0.2">
      <c r="S10379" s="157"/>
      <c r="T10379" s="157"/>
      <c r="U10379" s="157"/>
      <c r="V10379" s="157"/>
      <c r="W10379" s="157"/>
      <c r="X10379" s="157"/>
      <c r="Y10379" s="157"/>
    </row>
    <row r="10380" spans="19:25" x14ac:dyDescent="0.2">
      <c r="S10380" s="157"/>
      <c r="T10380" s="157"/>
      <c r="U10380" s="157"/>
      <c r="V10380" s="157"/>
      <c r="W10380" s="157"/>
      <c r="X10380" s="157"/>
      <c r="Y10380" s="157"/>
    </row>
    <row r="10381" spans="19:25" x14ac:dyDescent="0.2">
      <c r="S10381" s="157"/>
      <c r="T10381" s="157"/>
      <c r="U10381" s="157"/>
      <c r="V10381" s="157"/>
      <c r="W10381" s="157"/>
      <c r="X10381" s="157"/>
      <c r="Y10381" s="157"/>
    </row>
    <row r="10382" spans="19:25" x14ac:dyDescent="0.2">
      <c r="S10382" s="157"/>
      <c r="T10382" s="157"/>
      <c r="U10382" s="157"/>
      <c r="V10382" s="157"/>
      <c r="W10382" s="157"/>
      <c r="X10382" s="157"/>
      <c r="Y10382" s="157"/>
    </row>
    <row r="10383" spans="19:25" x14ac:dyDescent="0.2">
      <c r="S10383" s="157"/>
      <c r="T10383" s="157"/>
      <c r="U10383" s="157"/>
      <c r="V10383" s="157"/>
      <c r="W10383" s="157"/>
      <c r="X10383" s="157"/>
      <c r="Y10383" s="157"/>
    </row>
    <row r="10384" spans="19:25" x14ac:dyDescent="0.2">
      <c r="S10384" s="157"/>
      <c r="T10384" s="157"/>
      <c r="U10384" s="157"/>
      <c r="V10384" s="157"/>
      <c r="W10384" s="157"/>
      <c r="X10384" s="157"/>
      <c r="Y10384" s="157"/>
    </row>
    <row r="10385" spans="19:25" x14ac:dyDescent="0.2">
      <c r="S10385" s="157"/>
      <c r="T10385" s="157"/>
      <c r="U10385" s="157"/>
      <c r="V10385" s="157"/>
      <c r="W10385" s="157"/>
      <c r="X10385" s="157"/>
      <c r="Y10385" s="157"/>
    </row>
    <row r="10386" spans="19:25" x14ac:dyDescent="0.2">
      <c r="S10386" s="157"/>
      <c r="T10386" s="157"/>
      <c r="U10386" s="157"/>
      <c r="V10386" s="157"/>
      <c r="W10386" s="157"/>
      <c r="X10386" s="157"/>
      <c r="Y10386" s="157"/>
    </row>
    <row r="10387" spans="19:25" x14ac:dyDescent="0.2">
      <c r="S10387" s="157"/>
      <c r="T10387" s="157"/>
      <c r="U10387" s="157"/>
      <c r="V10387" s="157"/>
      <c r="W10387" s="157"/>
      <c r="X10387" s="157"/>
      <c r="Y10387" s="157"/>
    </row>
    <row r="10388" spans="19:25" x14ac:dyDescent="0.2">
      <c r="S10388" s="157"/>
      <c r="T10388" s="157"/>
      <c r="U10388" s="157"/>
      <c r="V10388" s="157"/>
      <c r="W10388" s="157"/>
      <c r="X10388" s="157"/>
      <c r="Y10388" s="157"/>
    </row>
    <row r="10389" spans="19:25" x14ac:dyDescent="0.2">
      <c r="S10389" s="157"/>
      <c r="T10389" s="157"/>
      <c r="U10389" s="157"/>
      <c r="V10389" s="157"/>
      <c r="W10389" s="157"/>
      <c r="X10389" s="157"/>
      <c r="Y10389" s="157"/>
    </row>
    <row r="10390" spans="19:25" x14ac:dyDescent="0.2">
      <c r="S10390" s="157"/>
      <c r="T10390" s="157"/>
      <c r="U10390" s="157"/>
      <c r="V10390" s="157"/>
      <c r="W10390" s="157"/>
      <c r="X10390" s="157"/>
      <c r="Y10390" s="157"/>
    </row>
    <row r="10391" spans="19:25" x14ac:dyDescent="0.2">
      <c r="S10391" s="157"/>
      <c r="T10391" s="157"/>
      <c r="U10391" s="157"/>
      <c r="V10391" s="157"/>
      <c r="W10391" s="157"/>
      <c r="X10391" s="157"/>
      <c r="Y10391" s="157"/>
    </row>
    <row r="10392" spans="19:25" x14ac:dyDescent="0.2">
      <c r="S10392" s="157"/>
      <c r="T10392" s="157"/>
      <c r="U10392" s="157"/>
      <c r="V10392" s="157"/>
      <c r="W10392" s="157"/>
      <c r="X10392" s="157"/>
      <c r="Y10392" s="157"/>
    </row>
    <row r="10393" spans="19:25" x14ac:dyDescent="0.2">
      <c r="S10393" s="157"/>
      <c r="T10393" s="157"/>
      <c r="U10393" s="157"/>
      <c r="V10393" s="157"/>
      <c r="W10393" s="157"/>
      <c r="X10393" s="157"/>
      <c r="Y10393" s="157"/>
    </row>
    <row r="10394" spans="19:25" x14ac:dyDescent="0.2">
      <c r="S10394" s="157"/>
      <c r="T10394" s="157"/>
      <c r="U10394" s="157"/>
      <c r="V10394" s="157"/>
      <c r="W10394" s="157"/>
      <c r="X10394" s="157"/>
      <c r="Y10394" s="157"/>
    </row>
    <row r="10395" spans="19:25" x14ac:dyDescent="0.2">
      <c r="S10395" s="157"/>
      <c r="T10395" s="157"/>
      <c r="U10395" s="157"/>
      <c r="V10395" s="157"/>
      <c r="W10395" s="157"/>
      <c r="X10395" s="157"/>
      <c r="Y10395" s="157"/>
    </row>
    <row r="10396" spans="19:25" x14ac:dyDescent="0.2">
      <c r="S10396" s="157"/>
      <c r="T10396" s="157"/>
      <c r="U10396" s="157"/>
      <c r="V10396" s="157"/>
      <c r="W10396" s="157"/>
      <c r="X10396" s="157"/>
      <c r="Y10396" s="157"/>
    </row>
    <row r="10397" spans="19:25" x14ac:dyDescent="0.2">
      <c r="S10397" s="157"/>
      <c r="T10397" s="157"/>
      <c r="U10397" s="157"/>
      <c r="V10397" s="157"/>
      <c r="W10397" s="157"/>
      <c r="X10397" s="157"/>
      <c r="Y10397" s="157"/>
    </row>
    <row r="10398" spans="19:25" x14ac:dyDescent="0.2">
      <c r="S10398" s="157"/>
      <c r="T10398" s="157"/>
      <c r="U10398" s="157"/>
      <c r="V10398" s="157"/>
      <c r="W10398" s="157"/>
      <c r="X10398" s="157"/>
      <c r="Y10398" s="157"/>
    </row>
    <row r="10399" spans="19:25" x14ac:dyDescent="0.2">
      <c r="S10399" s="157"/>
      <c r="T10399" s="157"/>
      <c r="U10399" s="157"/>
      <c r="V10399" s="157"/>
      <c r="W10399" s="157"/>
      <c r="X10399" s="157"/>
      <c r="Y10399" s="157"/>
    </row>
    <row r="10400" spans="19:25" x14ac:dyDescent="0.2">
      <c r="S10400" s="157"/>
      <c r="T10400" s="157"/>
      <c r="U10400" s="157"/>
      <c r="V10400" s="157"/>
      <c r="W10400" s="157"/>
      <c r="X10400" s="157"/>
      <c r="Y10400" s="157"/>
    </row>
    <row r="10401" spans="19:25" x14ac:dyDescent="0.2">
      <c r="S10401" s="157"/>
      <c r="T10401" s="157"/>
      <c r="U10401" s="157"/>
      <c r="V10401" s="157"/>
      <c r="W10401" s="157"/>
      <c r="X10401" s="157"/>
      <c r="Y10401" s="157"/>
    </row>
    <row r="10402" spans="19:25" x14ac:dyDescent="0.2">
      <c r="S10402" s="157"/>
      <c r="T10402" s="157"/>
      <c r="U10402" s="157"/>
      <c r="V10402" s="157"/>
      <c r="W10402" s="157"/>
      <c r="X10402" s="157"/>
      <c r="Y10402" s="157"/>
    </row>
    <row r="10403" spans="19:25" x14ac:dyDescent="0.2">
      <c r="S10403" s="157"/>
      <c r="T10403" s="157"/>
      <c r="U10403" s="157"/>
      <c r="V10403" s="157"/>
      <c r="W10403" s="157"/>
      <c r="X10403" s="157"/>
      <c r="Y10403" s="157"/>
    </row>
    <row r="10404" spans="19:25" x14ac:dyDescent="0.2">
      <c r="S10404" s="157"/>
      <c r="T10404" s="157"/>
      <c r="U10404" s="157"/>
      <c r="V10404" s="157"/>
      <c r="W10404" s="157"/>
      <c r="X10404" s="157"/>
      <c r="Y10404" s="157"/>
    </row>
    <row r="10405" spans="19:25" x14ac:dyDescent="0.2">
      <c r="S10405" s="157"/>
      <c r="T10405" s="157"/>
      <c r="U10405" s="157"/>
      <c r="V10405" s="157"/>
      <c r="W10405" s="157"/>
      <c r="X10405" s="157"/>
      <c r="Y10405" s="157"/>
    </row>
    <row r="10406" spans="19:25" x14ac:dyDescent="0.2">
      <c r="S10406" s="157"/>
      <c r="T10406" s="157"/>
      <c r="U10406" s="157"/>
      <c r="V10406" s="157"/>
      <c r="W10406" s="157"/>
      <c r="X10406" s="157"/>
      <c r="Y10406" s="157"/>
    </row>
    <row r="10407" spans="19:25" x14ac:dyDescent="0.2">
      <c r="S10407" s="157"/>
      <c r="T10407" s="157"/>
      <c r="U10407" s="157"/>
      <c r="V10407" s="157"/>
      <c r="W10407" s="157"/>
      <c r="X10407" s="157"/>
      <c r="Y10407" s="157"/>
    </row>
    <row r="10408" spans="19:25" x14ac:dyDescent="0.2">
      <c r="S10408" s="157"/>
      <c r="T10408" s="157"/>
      <c r="U10408" s="157"/>
      <c r="V10408" s="157"/>
      <c r="W10408" s="157"/>
      <c r="X10408" s="157"/>
      <c r="Y10408" s="157"/>
    </row>
    <row r="10409" spans="19:25" x14ac:dyDescent="0.2">
      <c r="S10409" s="157"/>
      <c r="T10409" s="157"/>
      <c r="U10409" s="157"/>
      <c r="V10409" s="157"/>
      <c r="W10409" s="157"/>
      <c r="X10409" s="157"/>
      <c r="Y10409" s="157"/>
    </row>
    <row r="10410" spans="19:25" x14ac:dyDescent="0.2">
      <c r="S10410" s="157"/>
      <c r="T10410" s="157"/>
      <c r="U10410" s="157"/>
      <c r="V10410" s="157"/>
      <c r="W10410" s="157"/>
      <c r="X10410" s="157"/>
      <c r="Y10410" s="157"/>
    </row>
    <row r="10411" spans="19:25" x14ac:dyDescent="0.2">
      <c r="S10411" s="157"/>
      <c r="T10411" s="157"/>
      <c r="U10411" s="157"/>
      <c r="V10411" s="157"/>
      <c r="W10411" s="157"/>
      <c r="X10411" s="157"/>
      <c r="Y10411" s="157"/>
    </row>
    <row r="10412" spans="19:25" x14ac:dyDescent="0.2">
      <c r="S10412" s="157"/>
      <c r="T10412" s="157"/>
      <c r="U10412" s="157"/>
      <c r="V10412" s="157"/>
      <c r="W10412" s="157"/>
      <c r="X10412" s="157"/>
      <c r="Y10412" s="157"/>
    </row>
    <row r="10413" spans="19:25" x14ac:dyDescent="0.2">
      <c r="S10413" s="157"/>
      <c r="T10413" s="157"/>
      <c r="U10413" s="157"/>
      <c r="V10413" s="157"/>
      <c r="W10413" s="157"/>
      <c r="X10413" s="157"/>
      <c r="Y10413" s="157"/>
    </row>
    <row r="10414" spans="19:25" x14ac:dyDescent="0.2">
      <c r="S10414" s="157"/>
      <c r="T10414" s="157"/>
      <c r="U10414" s="157"/>
      <c r="V10414" s="157"/>
      <c r="W10414" s="157"/>
      <c r="X10414" s="157"/>
      <c r="Y10414" s="157"/>
    </row>
    <row r="10415" spans="19:25" x14ac:dyDescent="0.2">
      <c r="S10415" s="157"/>
      <c r="T10415" s="157"/>
      <c r="U10415" s="157"/>
      <c r="V10415" s="157"/>
      <c r="W10415" s="157"/>
      <c r="X10415" s="157"/>
      <c r="Y10415" s="157"/>
    </row>
    <row r="10416" spans="19:25" x14ac:dyDescent="0.2">
      <c r="S10416" s="157"/>
      <c r="T10416" s="157"/>
      <c r="U10416" s="157"/>
      <c r="V10416" s="157"/>
      <c r="W10416" s="157"/>
      <c r="X10416" s="157"/>
      <c r="Y10416" s="157"/>
    </row>
    <row r="10417" spans="19:25" x14ac:dyDescent="0.2">
      <c r="S10417" s="157"/>
      <c r="T10417" s="157"/>
      <c r="U10417" s="157"/>
      <c r="V10417" s="157"/>
      <c r="W10417" s="157"/>
      <c r="X10417" s="157"/>
      <c r="Y10417" s="157"/>
    </row>
    <row r="10418" spans="19:25" x14ac:dyDescent="0.2">
      <c r="S10418" s="157"/>
      <c r="T10418" s="157"/>
      <c r="U10418" s="157"/>
      <c r="V10418" s="157"/>
      <c r="W10418" s="157"/>
      <c r="X10418" s="157"/>
      <c r="Y10418" s="157"/>
    </row>
    <row r="10419" spans="19:25" x14ac:dyDescent="0.2">
      <c r="S10419" s="157"/>
      <c r="T10419" s="157"/>
      <c r="U10419" s="157"/>
      <c r="V10419" s="157"/>
      <c r="W10419" s="157"/>
      <c r="X10419" s="157"/>
      <c r="Y10419" s="157"/>
    </row>
    <row r="10420" spans="19:25" x14ac:dyDescent="0.2">
      <c r="S10420" s="157"/>
      <c r="T10420" s="157"/>
      <c r="U10420" s="157"/>
      <c r="V10420" s="157"/>
      <c r="W10420" s="157"/>
      <c r="X10420" s="157"/>
      <c r="Y10420" s="157"/>
    </row>
    <row r="10421" spans="19:25" x14ac:dyDescent="0.2">
      <c r="S10421" s="157"/>
      <c r="T10421" s="157"/>
      <c r="U10421" s="157"/>
      <c r="V10421" s="157"/>
      <c r="W10421" s="157"/>
      <c r="X10421" s="157"/>
      <c r="Y10421" s="157"/>
    </row>
    <row r="10422" spans="19:25" x14ac:dyDescent="0.2">
      <c r="S10422" s="157"/>
      <c r="T10422" s="157"/>
      <c r="U10422" s="157"/>
      <c r="V10422" s="157"/>
      <c r="W10422" s="157"/>
      <c r="X10422" s="157"/>
      <c r="Y10422" s="157"/>
    </row>
    <row r="10423" spans="19:25" x14ac:dyDescent="0.2">
      <c r="S10423" s="157"/>
      <c r="T10423" s="157"/>
      <c r="U10423" s="157"/>
      <c r="V10423" s="157"/>
      <c r="W10423" s="157"/>
      <c r="X10423" s="157"/>
      <c r="Y10423" s="157"/>
    </row>
    <row r="10424" spans="19:25" x14ac:dyDescent="0.2">
      <c r="S10424" s="157"/>
      <c r="T10424" s="157"/>
      <c r="U10424" s="157"/>
      <c r="V10424" s="157"/>
      <c r="W10424" s="157"/>
      <c r="X10424" s="157"/>
      <c r="Y10424" s="157"/>
    </row>
    <row r="10425" spans="19:25" x14ac:dyDescent="0.2">
      <c r="S10425" s="157"/>
      <c r="T10425" s="157"/>
      <c r="U10425" s="157"/>
      <c r="V10425" s="157"/>
      <c r="W10425" s="157"/>
      <c r="X10425" s="157"/>
      <c r="Y10425" s="157"/>
    </row>
    <row r="10426" spans="19:25" x14ac:dyDescent="0.2">
      <c r="S10426" s="157"/>
      <c r="T10426" s="157"/>
      <c r="U10426" s="157"/>
      <c r="V10426" s="157"/>
      <c r="W10426" s="157"/>
      <c r="X10426" s="157"/>
      <c r="Y10426" s="157"/>
    </row>
    <row r="10427" spans="19:25" x14ac:dyDescent="0.2">
      <c r="S10427" s="157"/>
      <c r="T10427" s="157"/>
      <c r="U10427" s="157"/>
      <c r="V10427" s="157"/>
      <c r="W10427" s="157"/>
      <c r="X10427" s="157"/>
      <c r="Y10427" s="157"/>
    </row>
    <row r="10428" spans="19:25" x14ac:dyDescent="0.2">
      <c r="S10428" s="157"/>
      <c r="T10428" s="157"/>
      <c r="U10428" s="157"/>
      <c r="V10428" s="157"/>
      <c r="W10428" s="157"/>
      <c r="X10428" s="157"/>
      <c r="Y10428" s="157"/>
    </row>
    <row r="10429" spans="19:25" x14ac:dyDescent="0.2">
      <c r="S10429" s="157"/>
      <c r="T10429" s="157"/>
      <c r="U10429" s="157"/>
      <c r="V10429" s="157"/>
      <c r="W10429" s="157"/>
      <c r="X10429" s="157"/>
      <c r="Y10429" s="157"/>
    </row>
    <row r="10430" spans="19:25" x14ac:dyDescent="0.2">
      <c r="S10430" s="157"/>
      <c r="T10430" s="157"/>
      <c r="U10430" s="157"/>
      <c r="V10430" s="157"/>
      <c r="W10430" s="157"/>
      <c r="X10430" s="157"/>
      <c r="Y10430" s="157"/>
    </row>
    <row r="10431" spans="19:25" x14ac:dyDescent="0.2">
      <c r="S10431" s="157"/>
      <c r="T10431" s="157"/>
      <c r="U10431" s="157"/>
      <c r="V10431" s="157"/>
      <c r="W10431" s="157"/>
      <c r="X10431" s="157"/>
      <c r="Y10431" s="157"/>
    </row>
    <row r="10432" spans="19:25" x14ac:dyDescent="0.2">
      <c r="S10432" s="157"/>
      <c r="T10432" s="157"/>
      <c r="U10432" s="157"/>
      <c r="V10432" s="157"/>
      <c r="W10432" s="157"/>
      <c r="X10432" s="157"/>
      <c r="Y10432" s="157"/>
    </row>
    <row r="10433" spans="19:25" x14ac:dyDescent="0.2">
      <c r="S10433" s="157"/>
      <c r="T10433" s="157"/>
      <c r="U10433" s="157"/>
      <c r="V10433" s="157"/>
      <c r="W10433" s="157"/>
      <c r="X10433" s="157"/>
      <c r="Y10433" s="157"/>
    </row>
    <row r="10434" spans="19:25" x14ac:dyDescent="0.2">
      <c r="S10434" s="157"/>
      <c r="T10434" s="157"/>
      <c r="U10434" s="157"/>
      <c r="V10434" s="157"/>
      <c r="W10434" s="157"/>
      <c r="X10434" s="157"/>
      <c r="Y10434" s="157"/>
    </row>
    <row r="10435" spans="19:25" x14ac:dyDescent="0.2">
      <c r="S10435" s="157"/>
      <c r="T10435" s="157"/>
      <c r="U10435" s="157"/>
      <c r="V10435" s="157"/>
      <c r="W10435" s="157"/>
      <c r="X10435" s="157"/>
      <c r="Y10435" s="157"/>
    </row>
    <row r="10436" spans="19:25" x14ac:dyDescent="0.2">
      <c r="S10436" s="157"/>
      <c r="T10436" s="157"/>
      <c r="U10436" s="157"/>
      <c r="V10436" s="157"/>
      <c r="W10436" s="157"/>
      <c r="X10436" s="157"/>
      <c r="Y10436" s="157"/>
    </row>
    <row r="10437" spans="19:25" x14ac:dyDescent="0.2">
      <c r="S10437" s="157"/>
      <c r="T10437" s="157"/>
      <c r="U10437" s="157"/>
      <c r="V10437" s="157"/>
      <c r="W10437" s="157"/>
      <c r="X10437" s="157"/>
      <c r="Y10437" s="157"/>
    </row>
    <row r="10438" spans="19:25" x14ac:dyDescent="0.2">
      <c r="S10438" s="157"/>
      <c r="T10438" s="157"/>
      <c r="U10438" s="157"/>
      <c r="V10438" s="157"/>
      <c r="W10438" s="157"/>
      <c r="X10438" s="157"/>
      <c r="Y10438" s="157"/>
    </row>
    <row r="10439" spans="19:25" x14ac:dyDescent="0.2">
      <c r="S10439" s="157"/>
      <c r="T10439" s="157"/>
      <c r="U10439" s="157"/>
      <c r="V10439" s="157"/>
      <c r="W10439" s="157"/>
      <c r="X10439" s="157"/>
      <c r="Y10439" s="157"/>
    </row>
    <row r="10440" spans="19:25" x14ac:dyDescent="0.2">
      <c r="S10440" s="157"/>
      <c r="T10440" s="157"/>
      <c r="U10440" s="157"/>
      <c r="V10440" s="157"/>
      <c r="W10440" s="157"/>
      <c r="X10440" s="157"/>
      <c r="Y10440" s="157"/>
    </row>
    <row r="10441" spans="19:25" x14ac:dyDescent="0.2">
      <c r="S10441" s="157"/>
      <c r="T10441" s="157"/>
      <c r="U10441" s="157"/>
      <c r="V10441" s="157"/>
      <c r="W10441" s="157"/>
      <c r="X10441" s="157"/>
      <c r="Y10441" s="157"/>
    </row>
    <row r="10442" spans="19:25" x14ac:dyDescent="0.2">
      <c r="S10442" s="157"/>
      <c r="T10442" s="157"/>
      <c r="U10442" s="157"/>
      <c r="V10442" s="157"/>
      <c r="W10442" s="157"/>
      <c r="X10442" s="157"/>
      <c r="Y10442" s="157"/>
    </row>
    <row r="10443" spans="19:25" x14ac:dyDescent="0.2">
      <c r="S10443" s="157"/>
      <c r="T10443" s="157"/>
      <c r="U10443" s="157"/>
      <c r="V10443" s="157"/>
      <c r="W10443" s="157"/>
      <c r="X10443" s="157"/>
      <c r="Y10443" s="157"/>
    </row>
    <row r="10444" spans="19:25" x14ac:dyDescent="0.2">
      <c r="S10444" s="157"/>
      <c r="T10444" s="157"/>
      <c r="U10444" s="157"/>
      <c r="V10444" s="157"/>
      <c r="W10444" s="157"/>
      <c r="X10444" s="157"/>
      <c r="Y10444" s="157"/>
    </row>
    <row r="10445" spans="19:25" x14ac:dyDescent="0.2">
      <c r="S10445" s="157"/>
      <c r="T10445" s="157"/>
      <c r="U10445" s="157"/>
      <c r="V10445" s="157"/>
      <c r="W10445" s="157"/>
      <c r="X10445" s="157"/>
      <c r="Y10445" s="157"/>
    </row>
    <row r="10446" spans="19:25" x14ac:dyDescent="0.2">
      <c r="S10446" s="157"/>
      <c r="T10446" s="157"/>
      <c r="U10446" s="157"/>
      <c r="V10446" s="157"/>
      <c r="W10446" s="157"/>
      <c r="X10446" s="157"/>
      <c r="Y10446" s="157"/>
    </row>
    <row r="10447" spans="19:25" x14ac:dyDescent="0.2">
      <c r="S10447" s="157"/>
      <c r="T10447" s="157"/>
      <c r="U10447" s="157"/>
      <c r="V10447" s="157"/>
      <c r="W10447" s="157"/>
      <c r="X10447" s="157"/>
      <c r="Y10447" s="157"/>
    </row>
    <row r="10448" spans="19:25" x14ac:dyDescent="0.2">
      <c r="S10448" s="157"/>
      <c r="T10448" s="157"/>
      <c r="U10448" s="157"/>
      <c r="V10448" s="157"/>
      <c r="W10448" s="157"/>
      <c r="X10448" s="157"/>
      <c r="Y10448" s="157"/>
    </row>
    <row r="10449" spans="19:25" x14ac:dyDescent="0.2">
      <c r="S10449" s="157"/>
      <c r="T10449" s="157"/>
      <c r="U10449" s="157"/>
      <c r="V10449" s="157"/>
      <c r="W10449" s="157"/>
      <c r="X10449" s="157"/>
      <c r="Y10449" s="157"/>
    </row>
    <row r="10450" spans="19:25" x14ac:dyDescent="0.2">
      <c r="S10450" s="157"/>
      <c r="T10450" s="157"/>
      <c r="U10450" s="157"/>
      <c r="V10450" s="157"/>
      <c r="W10450" s="157"/>
      <c r="X10450" s="157"/>
      <c r="Y10450" s="157"/>
    </row>
    <row r="10451" spans="19:25" x14ac:dyDescent="0.2">
      <c r="S10451" s="157"/>
      <c r="T10451" s="157"/>
      <c r="U10451" s="157"/>
      <c r="V10451" s="157"/>
      <c r="W10451" s="157"/>
      <c r="X10451" s="157"/>
      <c r="Y10451" s="157"/>
    </row>
    <row r="10452" spans="19:25" x14ac:dyDescent="0.2">
      <c r="S10452" s="157"/>
      <c r="T10452" s="157"/>
      <c r="U10452" s="157"/>
      <c r="V10452" s="157"/>
      <c r="W10452" s="157"/>
      <c r="X10452" s="157"/>
      <c r="Y10452" s="157"/>
    </row>
    <row r="10453" spans="19:25" x14ac:dyDescent="0.2">
      <c r="S10453" s="157"/>
      <c r="T10453" s="157"/>
      <c r="U10453" s="157"/>
      <c r="V10453" s="157"/>
      <c r="W10453" s="157"/>
      <c r="X10453" s="157"/>
      <c r="Y10453" s="157"/>
    </row>
    <row r="10454" spans="19:25" x14ac:dyDescent="0.2">
      <c r="S10454" s="157"/>
      <c r="T10454" s="157"/>
      <c r="U10454" s="157"/>
      <c r="V10454" s="157"/>
      <c r="W10454" s="157"/>
      <c r="X10454" s="157"/>
      <c r="Y10454" s="157"/>
    </row>
    <row r="10455" spans="19:25" x14ac:dyDescent="0.2">
      <c r="S10455" s="157"/>
      <c r="T10455" s="157"/>
      <c r="U10455" s="157"/>
      <c r="V10455" s="157"/>
      <c r="W10455" s="157"/>
      <c r="X10455" s="157"/>
      <c r="Y10455" s="157"/>
    </row>
    <row r="10456" spans="19:25" x14ac:dyDescent="0.2">
      <c r="S10456" s="157"/>
      <c r="T10456" s="157"/>
      <c r="U10456" s="157"/>
      <c r="V10456" s="157"/>
      <c r="W10456" s="157"/>
      <c r="X10456" s="157"/>
      <c r="Y10456" s="157"/>
    </row>
    <row r="10457" spans="19:25" x14ac:dyDescent="0.2">
      <c r="S10457" s="157"/>
      <c r="T10457" s="157"/>
      <c r="U10457" s="157"/>
      <c r="V10457" s="157"/>
      <c r="W10457" s="157"/>
      <c r="X10457" s="157"/>
      <c r="Y10457" s="157"/>
    </row>
    <row r="10458" spans="19:25" x14ac:dyDescent="0.2">
      <c r="S10458" s="157"/>
      <c r="T10458" s="157"/>
      <c r="U10458" s="157"/>
      <c r="V10458" s="157"/>
      <c r="W10458" s="157"/>
      <c r="X10458" s="157"/>
      <c r="Y10458" s="157"/>
    </row>
    <row r="10459" spans="19:25" x14ac:dyDescent="0.2">
      <c r="S10459" s="157"/>
      <c r="T10459" s="157"/>
      <c r="U10459" s="157"/>
      <c r="V10459" s="157"/>
      <c r="W10459" s="157"/>
      <c r="X10459" s="157"/>
      <c r="Y10459" s="157"/>
    </row>
    <row r="10460" spans="19:25" x14ac:dyDescent="0.2">
      <c r="S10460" s="157"/>
      <c r="T10460" s="157"/>
      <c r="U10460" s="157"/>
      <c r="V10460" s="157"/>
      <c r="W10460" s="157"/>
      <c r="X10460" s="157"/>
      <c r="Y10460" s="157"/>
    </row>
    <row r="10461" spans="19:25" x14ac:dyDescent="0.2">
      <c r="S10461" s="157"/>
      <c r="T10461" s="157"/>
      <c r="U10461" s="157"/>
      <c r="V10461" s="157"/>
      <c r="W10461" s="157"/>
      <c r="X10461" s="157"/>
      <c r="Y10461" s="157"/>
    </row>
    <row r="10462" spans="19:25" x14ac:dyDescent="0.2">
      <c r="S10462" s="157"/>
      <c r="T10462" s="157"/>
      <c r="U10462" s="157"/>
      <c r="V10462" s="157"/>
      <c r="W10462" s="157"/>
      <c r="X10462" s="157"/>
      <c r="Y10462" s="157"/>
    </row>
    <row r="10463" spans="19:25" x14ac:dyDescent="0.2">
      <c r="S10463" s="157"/>
      <c r="T10463" s="157"/>
      <c r="U10463" s="157"/>
      <c r="V10463" s="157"/>
      <c r="W10463" s="157"/>
      <c r="X10463" s="157"/>
      <c r="Y10463" s="157"/>
    </row>
    <row r="10464" spans="19:25" x14ac:dyDescent="0.2">
      <c r="S10464" s="157"/>
      <c r="T10464" s="157"/>
      <c r="U10464" s="157"/>
      <c r="V10464" s="157"/>
      <c r="W10464" s="157"/>
      <c r="X10464" s="157"/>
      <c r="Y10464" s="157"/>
    </row>
    <row r="10465" spans="19:25" x14ac:dyDescent="0.2">
      <c r="S10465" s="157"/>
      <c r="T10465" s="157"/>
      <c r="U10465" s="157"/>
      <c r="V10465" s="157"/>
      <c r="W10465" s="157"/>
      <c r="X10465" s="157"/>
      <c r="Y10465" s="157"/>
    </row>
    <row r="10466" spans="19:25" x14ac:dyDescent="0.2">
      <c r="S10466" s="157"/>
      <c r="T10466" s="157"/>
      <c r="U10466" s="157"/>
      <c r="V10466" s="157"/>
      <c r="W10466" s="157"/>
      <c r="X10466" s="157"/>
      <c r="Y10466" s="157"/>
    </row>
    <row r="10467" spans="19:25" x14ac:dyDescent="0.2">
      <c r="S10467" s="157"/>
      <c r="T10467" s="157"/>
      <c r="U10467" s="157"/>
      <c r="V10467" s="157"/>
      <c r="W10467" s="157"/>
      <c r="X10467" s="157"/>
      <c r="Y10467" s="157"/>
    </row>
    <row r="10468" spans="19:25" x14ac:dyDescent="0.2">
      <c r="S10468" s="157"/>
      <c r="T10468" s="157"/>
      <c r="U10468" s="157"/>
      <c r="V10468" s="157"/>
      <c r="W10468" s="157"/>
      <c r="X10468" s="157"/>
      <c r="Y10468" s="157"/>
    </row>
    <row r="10469" spans="19:25" x14ac:dyDescent="0.2">
      <c r="S10469" s="157"/>
      <c r="T10469" s="157"/>
      <c r="U10469" s="157"/>
      <c r="V10469" s="157"/>
      <c r="W10469" s="157"/>
      <c r="X10469" s="157"/>
      <c r="Y10469" s="157"/>
    </row>
    <row r="10470" spans="19:25" x14ac:dyDescent="0.2">
      <c r="S10470" s="157"/>
      <c r="T10470" s="157"/>
      <c r="U10470" s="157"/>
      <c r="V10470" s="157"/>
      <c r="W10470" s="157"/>
      <c r="X10470" s="157"/>
      <c r="Y10470" s="157"/>
    </row>
    <row r="10471" spans="19:25" x14ac:dyDescent="0.2">
      <c r="S10471" s="157"/>
      <c r="T10471" s="157"/>
      <c r="U10471" s="157"/>
      <c r="V10471" s="157"/>
      <c r="W10471" s="157"/>
      <c r="X10471" s="157"/>
      <c r="Y10471" s="157"/>
    </row>
    <row r="10472" spans="19:25" x14ac:dyDescent="0.2">
      <c r="S10472" s="157"/>
      <c r="T10472" s="157"/>
      <c r="U10472" s="157"/>
      <c r="V10472" s="157"/>
      <c r="W10472" s="157"/>
      <c r="X10472" s="157"/>
      <c r="Y10472" s="157"/>
    </row>
    <row r="10473" spans="19:25" x14ac:dyDescent="0.2">
      <c r="S10473" s="157"/>
      <c r="T10473" s="157"/>
      <c r="U10473" s="157"/>
      <c r="V10473" s="157"/>
      <c r="W10473" s="157"/>
      <c r="X10473" s="157"/>
      <c r="Y10473" s="157"/>
    </row>
    <row r="10474" spans="19:25" x14ac:dyDescent="0.2">
      <c r="S10474" s="157"/>
      <c r="T10474" s="157"/>
      <c r="U10474" s="157"/>
      <c r="V10474" s="157"/>
      <c r="W10474" s="157"/>
      <c r="X10474" s="157"/>
      <c r="Y10474" s="157"/>
    </row>
    <row r="10475" spans="19:25" x14ac:dyDescent="0.2">
      <c r="S10475" s="157"/>
      <c r="T10475" s="157"/>
      <c r="U10475" s="157"/>
      <c r="V10475" s="157"/>
      <c r="W10475" s="157"/>
      <c r="X10475" s="157"/>
      <c r="Y10475" s="157"/>
    </row>
    <row r="10476" spans="19:25" x14ac:dyDescent="0.2">
      <c r="S10476" s="157"/>
      <c r="T10476" s="157"/>
      <c r="U10476" s="157"/>
      <c r="V10476" s="157"/>
      <c r="W10476" s="157"/>
      <c r="X10476" s="157"/>
      <c r="Y10476" s="157"/>
    </row>
    <row r="10477" spans="19:25" x14ac:dyDescent="0.2">
      <c r="S10477" s="157"/>
      <c r="T10477" s="157"/>
      <c r="U10477" s="157"/>
      <c r="V10477" s="157"/>
      <c r="W10477" s="157"/>
      <c r="X10477" s="157"/>
      <c r="Y10477" s="157"/>
    </row>
    <row r="10478" spans="19:25" x14ac:dyDescent="0.2">
      <c r="S10478" s="157"/>
      <c r="T10478" s="157"/>
      <c r="U10478" s="157"/>
      <c r="V10478" s="157"/>
      <c r="W10478" s="157"/>
      <c r="X10478" s="157"/>
      <c r="Y10478" s="157"/>
    </row>
    <row r="10479" spans="19:25" x14ac:dyDescent="0.2">
      <c r="S10479" s="157"/>
      <c r="T10479" s="157"/>
      <c r="U10479" s="157"/>
      <c r="V10479" s="157"/>
      <c r="W10479" s="157"/>
      <c r="X10479" s="157"/>
      <c r="Y10479" s="157"/>
    </row>
    <row r="10480" spans="19:25" x14ac:dyDescent="0.2">
      <c r="S10480" s="157"/>
      <c r="T10480" s="157"/>
      <c r="U10480" s="157"/>
      <c r="V10480" s="157"/>
      <c r="W10480" s="157"/>
      <c r="X10480" s="157"/>
      <c r="Y10480" s="157"/>
    </row>
    <row r="10481" spans="19:25" x14ac:dyDescent="0.2">
      <c r="S10481" s="157"/>
      <c r="T10481" s="157"/>
      <c r="U10481" s="157"/>
      <c r="V10481" s="157"/>
      <c r="W10481" s="157"/>
      <c r="X10481" s="157"/>
      <c r="Y10481" s="157"/>
    </row>
    <row r="10482" spans="19:25" x14ac:dyDescent="0.2">
      <c r="S10482" s="157"/>
      <c r="T10482" s="157"/>
      <c r="U10482" s="157"/>
      <c r="V10482" s="157"/>
      <c r="W10482" s="157"/>
      <c r="X10482" s="157"/>
      <c r="Y10482" s="157"/>
    </row>
    <row r="10483" spans="19:25" x14ac:dyDescent="0.2">
      <c r="S10483" s="157"/>
      <c r="T10483" s="157"/>
      <c r="U10483" s="157"/>
      <c r="V10483" s="157"/>
      <c r="W10483" s="157"/>
      <c r="X10483" s="157"/>
      <c r="Y10483" s="157"/>
    </row>
    <row r="10484" spans="19:25" x14ac:dyDescent="0.2">
      <c r="S10484" s="157"/>
      <c r="T10484" s="157"/>
      <c r="U10484" s="157"/>
      <c r="V10484" s="157"/>
      <c r="W10484" s="157"/>
      <c r="X10484" s="157"/>
      <c r="Y10484" s="157"/>
    </row>
    <row r="10485" spans="19:25" x14ac:dyDescent="0.2">
      <c r="S10485" s="157"/>
      <c r="T10485" s="157"/>
      <c r="U10485" s="157"/>
      <c r="V10485" s="157"/>
      <c r="W10485" s="157"/>
      <c r="X10485" s="157"/>
      <c r="Y10485" s="157"/>
    </row>
    <row r="10486" spans="19:25" x14ac:dyDescent="0.2">
      <c r="S10486" s="157"/>
      <c r="T10486" s="157"/>
      <c r="U10486" s="157"/>
      <c r="V10486" s="157"/>
      <c r="W10486" s="157"/>
      <c r="X10486" s="157"/>
      <c r="Y10486" s="157"/>
    </row>
    <row r="10487" spans="19:25" x14ac:dyDescent="0.2">
      <c r="S10487" s="157"/>
      <c r="T10487" s="157"/>
      <c r="U10487" s="157"/>
      <c r="V10487" s="157"/>
      <c r="W10487" s="157"/>
      <c r="X10487" s="157"/>
      <c r="Y10487" s="157"/>
    </row>
    <row r="10488" spans="19:25" x14ac:dyDescent="0.2">
      <c r="S10488" s="157"/>
      <c r="T10488" s="157"/>
      <c r="U10488" s="157"/>
      <c r="V10488" s="157"/>
      <c r="W10488" s="157"/>
      <c r="X10488" s="157"/>
      <c r="Y10488" s="157"/>
    </row>
    <row r="10489" spans="19:25" x14ac:dyDescent="0.2">
      <c r="S10489" s="157"/>
      <c r="T10489" s="157"/>
      <c r="U10489" s="157"/>
      <c r="V10489" s="157"/>
      <c r="W10489" s="157"/>
      <c r="X10489" s="157"/>
      <c r="Y10489" s="157"/>
    </row>
    <row r="10490" spans="19:25" x14ac:dyDescent="0.2">
      <c r="S10490" s="157"/>
      <c r="T10490" s="157"/>
      <c r="U10490" s="157"/>
      <c r="V10490" s="157"/>
      <c r="W10490" s="157"/>
      <c r="X10490" s="157"/>
      <c r="Y10490" s="157"/>
    </row>
    <row r="10491" spans="19:25" x14ac:dyDescent="0.2">
      <c r="S10491" s="157"/>
      <c r="T10491" s="157"/>
      <c r="U10491" s="157"/>
      <c r="V10491" s="157"/>
      <c r="W10491" s="157"/>
      <c r="X10491" s="157"/>
      <c r="Y10491" s="157"/>
    </row>
    <row r="10492" spans="19:25" x14ac:dyDescent="0.2">
      <c r="S10492" s="157"/>
      <c r="T10492" s="157"/>
      <c r="U10492" s="157"/>
      <c r="V10492" s="157"/>
      <c r="W10492" s="157"/>
      <c r="X10492" s="157"/>
      <c r="Y10492" s="157"/>
    </row>
    <row r="10493" spans="19:25" x14ac:dyDescent="0.2">
      <c r="S10493" s="157"/>
      <c r="T10493" s="157"/>
      <c r="U10493" s="157"/>
      <c r="V10493" s="157"/>
      <c r="W10493" s="157"/>
      <c r="X10493" s="157"/>
      <c r="Y10493" s="157"/>
    </row>
    <row r="10494" spans="19:25" x14ac:dyDescent="0.2">
      <c r="S10494" s="157"/>
      <c r="T10494" s="157"/>
      <c r="U10494" s="157"/>
      <c r="V10494" s="157"/>
      <c r="W10494" s="157"/>
      <c r="X10494" s="157"/>
      <c r="Y10494" s="157"/>
    </row>
    <row r="10495" spans="19:25" x14ac:dyDescent="0.2">
      <c r="S10495" s="157"/>
      <c r="T10495" s="157"/>
      <c r="U10495" s="157"/>
      <c r="V10495" s="157"/>
      <c r="W10495" s="157"/>
      <c r="X10495" s="157"/>
      <c r="Y10495" s="157"/>
    </row>
    <row r="10496" spans="19:25" x14ac:dyDescent="0.2">
      <c r="S10496" s="157"/>
      <c r="T10496" s="157"/>
      <c r="U10496" s="157"/>
      <c r="V10496" s="157"/>
      <c r="W10496" s="157"/>
      <c r="X10496" s="157"/>
      <c r="Y10496" s="157"/>
    </row>
    <row r="10497" spans="19:25" x14ac:dyDescent="0.2">
      <c r="S10497" s="157"/>
      <c r="T10497" s="157"/>
      <c r="U10497" s="157"/>
      <c r="V10497" s="157"/>
      <c r="W10497" s="157"/>
      <c r="X10497" s="157"/>
      <c r="Y10497" s="157"/>
    </row>
    <row r="10498" spans="19:25" x14ac:dyDescent="0.2">
      <c r="S10498" s="157"/>
      <c r="T10498" s="157"/>
      <c r="U10498" s="157"/>
      <c r="V10498" s="157"/>
      <c r="W10498" s="157"/>
      <c r="X10498" s="157"/>
      <c r="Y10498" s="157"/>
    </row>
    <row r="10499" spans="19:25" x14ac:dyDescent="0.2">
      <c r="S10499" s="157"/>
      <c r="T10499" s="157"/>
      <c r="U10499" s="157"/>
      <c r="V10499" s="157"/>
      <c r="W10499" s="157"/>
      <c r="X10499" s="157"/>
      <c r="Y10499" s="157"/>
    </row>
    <row r="10500" spans="19:25" x14ac:dyDescent="0.2">
      <c r="S10500" s="157"/>
      <c r="T10500" s="157"/>
      <c r="U10500" s="157"/>
      <c r="V10500" s="157"/>
      <c r="W10500" s="157"/>
      <c r="X10500" s="157"/>
      <c r="Y10500" s="157"/>
    </row>
    <row r="10501" spans="19:25" x14ac:dyDescent="0.2">
      <c r="S10501" s="157"/>
      <c r="T10501" s="157"/>
      <c r="U10501" s="157"/>
      <c r="V10501" s="157"/>
      <c r="W10501" s="157"/>
      <c r="X10501" s="157"/>
      <c r="Y10501" s="157"/>
    </row>
    <row r="10502" spans="19:25" x14ac:dyDescent="0.2">
      <c r="S10502" s="157"/>
      <c r="T10502" s="157"/>
      <c r="U10502" s="157"/>
      <c r="V10502" s="157"/>
      <c r="W10502" s="157"/>
      <c r="X10502" s="157"/>
      <c r="Y10502" s="157"/>
    </row>
    <row r="10503" spans="19:25" x14ac:dyDescent="0.2">
      <c r="S10503" s="157"/>
      <c r="T10503" s="157"/>
      <c r="U10503" s="157"/>
      <c r="V10503" s="157"/>
      <c r="W10503" s="157"/>
      <c r="X10503" s="157"/>
      <c r="Y10503" s="157"/>
    </row>
    <row r="10504" spans="19:25" x14ac:dyDescent="0.2">
      <c r="S10504" s="157"/>
      <c r="T10504" s="157"/>
      <c r="U10504" s="157"/>
      <c r="V10504" s="157"/>
      <c r="W10504" s="157"/>
      <c r="X10504" s="157"/>
      <c r="Y10504" s="157"/>
    </row>
    <row r="10505" spans="19:25" x14ac:dyDescent="0.2">
      <c r="S10505" s="157"/>
      <c r="T10505" s="157"/>
      <c r="U10505" s="157"/>
      <c r="V10505" s="157"/>
      <c r="W10505" s="157"/>
      <c r="X10505" s="157"/>
      <c r="Y10505" s="157"/>
    </row>
    <row r="10506" spans="19:25" x14ac:dyDescent="0.2">
      <c r="S10506" s="157"/>
      <c r="T10506" s="157"/>
      <c r="U10506" s="157"/>
      <c r="V10506" s="157"/>
      <c r="W10506" s="157"/>
      <c r="X10506" s="157"/>
      <c r="Y10506" s="157"/>
    </row>
    <row r="10507" spans="19:25" x14ac:dyDescent="0.2">
      <c r="S10507" s="157"/>
      <c r="T10507" s="157"/>
      <c r="U10507" s="157"/>
      <c r="V10507" s="157"/>
      <c r="W10507" s="157"/>
      <c r="X10507" s="157"/>
      <c r="Y10507" s="157"/>
    </row>
    <row r="10508" spans="19:25" x14ac:dyDescent="0.2">
      <c r="S10508" s="157"/>
      <c r="T10508" s="157"/>
      <c r="U10508" s="157"/>
      <c r="V10508" s="157"/>
      <c r="W10508" s="157"/>
      <c r="X10508" s="157"/>
      <c r="Y10508" s="157"/>
    </row>
    <row r="10509" spans="19:25" x14ac:dyDescent="0.2">
      <c r="S10509" s="157"/>
      <c r="T10509" s="157"/>
      <c r="U10509" s="157"/>
      <c r="V10509" s="157"/>
      <c r="W10509" s="157"/>
      <c r="X10509" s="157"/>
      <c r="Y10509" s="157"/>
    </row>
    <row r="10510" spans="19:25" x14ac:dyDescent="0.2">
      <c r="S10510" s="157"/>
      <c r="T10510" s="157"/>
      <c r="U10510" s="157"/>
      <c r="V10510" s="157"/>
      <c r="W10510" s="157"/>
      <c r="X10510" s="157"/>
      <c r="Y10510" s="157"/>
    </row>
    <row r="10511" spans="19:25" x14ac:dyDescent="0.2">
      <c r="S10511" s="157"/>
      <c r="T10511" s="157"/>
      <c r="U10511" s="157"/>
      <c r="V10511" s="157"/>
      <c r="W10511" s="157"/>
      <c r="X10511" s="157"/>
      <c r="Y10511" s="157"/>
    </row>
    <row r="10512" spans="19:25" x14ac:dyDescent="0.2">
      <c r="S10512" s="157"/>
      <c r="T10512" s="157"/>
      <c r="U10512" s="157"/>
      <c r="V10512" s="157"/>
      <c r="W10512" s="157"/>
      <c r="X10512" s="157"/>
      <c r="Y10512" s="157"/>
    </row>
    <row r="10513" spans="19:25" x14ac:dyDescent="0.2">
      <c r="S10513" s="157"/>
      <c r="T10513" s="157"/>
      <c r="U10513" s="157"/>
      <c r="V10513" s="157"/>
      <c r="W10513" s="157"/>
      <c r="X10513" s="157"/>
      <c r="Y10513" s="157"/>
    </row>
    <row r="10514" spans="19:25" x14ac:dyDescent="0.2">
      <c r="S10514" s="157"/>
      <c r="T10514" s="157"/>
      <c r="U10514" s="157"/>
      <c r="V10514" s="157"/>
      <c r="W10514" s="157"/>
      <c r="X10514" s="157"/>
      <c r="Y10514" s="157"/>
    </row>
    <row r="10515" spans="19:25" x14ac:dyDescent="0.2">
      <c r="S10515" s="157"/>
      <c r="T10515" s="157"/>
      <c r="U10515" s="157"/>
      <c r="V10515" s="157"/>
      <c r="W10515" s="157"/>
      <c r="X10515" s="157"/>
      <c r="Y10515" s="157"/>
    </row>
    <row r="10516" spans="19:25" x14ac:dyDescent="0.2">
      <c r="S10516" s="157"/>
      <c r="T10516" s="157"/>
      <c r="U10516" s="157"/>
      <c r="V10516" s="157"/>
      <c r="W10516" s="157"/>
      <c r="X10516" s="157"/>
      <c r="Y10516" s="157"/>
    </row>
    <row r="10517" spans="19:25" x14ac:dyDescent="0.2">
      <c r="S10517" s="157"/>
      <c r="T10517" s="157"/>
      <c r="U10517" s="157"/>
      <c r="V10517" s="157"/>
      <c r="W10517" s="157"/>
      <c r="X10517" s="157"/>
      <c r="Y10517" s="157"/>
    </row>
    <row r="10518" spans="19:25" x14ac:dyDescent="0.2">
      <c r="S10518" s="157"/>
      <c r="T10518" s="157"/>
      <c r="U10518" s="157"/>
      <c r="V10518" s="157"/>
      <c r="W10518" s="157"/>
      <c r="X10518" s="157"/>
      <c r="Y10518" s="157"/>
    </row>
    <row r="10519" spans="19:25" x14ac:dyDescent="0.2">
      <c r="S10519" s="157"/>
      <c r="T10519" s="157"/>
      <c r="U10519" s="157"/>
      <c r="V10519" s="157"/>
      <c r="W10519" s="157"/>
      <c r="X10519" s="157"/>
      <c r="Y10519" s="157"/>
    </row>
    <row r="10520" spans="19:25" x14ac:dyDescent="0.2">
      <c r="S10520" s="157"/>
      <c r="T10520" s="157"/>
      <c r="U10520" s="157"/>
      <c r="V10520" s="157"/>
      <c r="W10520" s="157"/>
      <c r="X10520" s="157"/>
      <c r="Y10520" s="157"/>
    </row>
    <row r="10521" spans="19:25" x14ac:dyDescent="0.2">
      <c r="S10521" s="157"/>
      <c r="T10521" s="157"/>
      <c r="U10521" s="157"/>
      <c r="V10521" s="157"/>
      <c r="W10521" s="157"/>
      <c r="X10521" s="157"/>
      <c r="Y10521" s="157"/>
    </row>
    <row r="10522" spans="19:25" x14ac:dyDescent="0.2">
      <c r="S10522" s="157"/>
      <c r="T10522" s="157"/>
      <c r="U10522" s="157"/>
      <c r="V10522" s="157"/>
      <c r="W10522" s="157"/>
      <c r="X10522" s="157"/>
      <c r="Y10522" s="157"/>
    </row>
    <row r="10523" spans="19:25" x14ac:dyDescent="0.2">
      <c r="S10523" s="157"/>
      <c r="T10523" s="157"/>
      <c r="U10523" s="157"/>
      <c r="V10523" s="157"/>
      <c r="W10523" s="157"/>
      <c r="X10523" s="157"/>
      <c r="Y10523" s="157"/>
    </row>
    <row r="10524" spans="19:25" x14ac:dyDescent="0.2">
      <c r="S10524" s="157"/>
      <c r="T10524" s="157"/>
      <c r="U10524" s="157"/>
      <c r="V10524" s="157"/>
      <c r="W10524" s="157"/>
      <c r="X10524" s="157"/>
      <c r="Y10524" s="157"/>
    </row>
    <row r="10525" spans="19:25" x14ac:dyDescent="0.2">
      <c r="S10525" s="157"/>
      <c r="T10525" s="157"/>
      <c r="U10525" s="157"/>
      <c r="V10525" s="157"/>
      <c r="W10525" s="157"/>
      <c r="X10525" s="157"/>
      <c r="Y10525" s="157"/>
    </row>
    <row r="10526" spans="19:25" x14ac:dyDescent="0.2">
      <c r="S10526" s="157"/>
      <c r="T10526" s="157"/>
      <c r="U10526" s="157"/>
      <c r="V10526" s="157"/>
      <c r="W10526" s="157"/>
      <c r="X10526" s="157"/>
      <c r="Y10526" s="157"/>
    </row>
    <row r="10527" spans="19:25" x14ac:dyDescent="0.2">
      <c r="S10527" s="157"/>
      <c r="T10527" s="157"/>
      <c r="U10527" s="157"/>
      <c r="V10527" s="157"/>
      <c r="W10527" s="157"/>
      <c r="X10527" s="157"/>
      <c r="Y10527" s="157"/>
    </row>
    <row r="10528" spans="19:25" x14ac:dyDescent="0.2">
      <c r="S10528" s="157"/>
      <c r="T10528" s="157"/>
      <c r="U10528" s="157"/>
      <c r="V10528" s="157"/>
      <c r="W10528" s="157"/>
      <c r="X10528" s="157"/>
      <c r="Y10528" s="157"/>
    </row>
    <row r="10529" spans="19:25" x14ac:dyDescent="0.2">
      <c r="S10529" s="157"/>
      <c r="T10529" s="157"/>
      <c r="U10529" s="157"/>
      <c r="V10529" s="157"/>
      <c r="W10529" s="157"/>
      <c r="X10529" s="157"/>
      <c r="Y10529" s="157"/>
    </row>
    <row r="10530" spans="19:25" x14ac:dyDescent="0.2">
      <c r="S10530" s="157"/>
      <c r="T10530" s="157"/>
      <c r="U10530" s="157"/>
      <c r="V10530" s="157"/>
      <c r="W10530" s="157"/>
      <c r="X10530" s="157"/>
      <c r="Y10530" s="157"/>
    </row>
    <row r="10531" spans="19:25" x14ac:dyDescent="0.2">
      <c r="S10531" s="157"/>
      <c r="T10531" s="157"/>
      <c r="U10531" s="157"/>
      <c r="V10531" s="157"/>
      <c r="W10531" s="157"/>
      <c r="X10531" s="157"/>
      <c r="Y10531" s="157"/>
    </row>
    <row r="10532" spans="19:25" x14ac:dyDescent="0.2">
      <c r="S10532" s="157"/>
      <c r="T10532" s="157"/>
      <c r="U10532" s="157"/>
      <c r="V10532" s="157"/>
      <c r="W10532" s="157"/>
      <c r="X10532" s="157"/>
      <c r="Y10532" s="157"/>
    </row>
    <row r="10533" spans="19:25" x14ac:dyDescent="0.2">
      <c r="S10533" s="157"/>
      <c r="T10533" s="157"/>
      <c r="U10533" s="157"/>
      <c r="V10533" s="157"/>
      <c r="W10533" s="157"/>
      <c r="X10533" s="157"/>
      <c r="Y10533" s="157"/>
    </row>
    <row r="10534" spans="19:25" x14ac:dyDescent="0.2">
      <c r="S10534" s="157"/>
      <c r="T10534" s="157"/>
      <c r="U10534" s="157"/>
      <c r="V10534" s="157"/>
      <c r="W10534" s="157"/>
      <c r="X10534" s="157"/>
      <c r="Y10534" s="157"/>
    </row>
    <row r="10535" spans="19:25" x14ac:dyDescent="0.2">
      <c r="S10535" s="157"/>
      <c r="T10535" s="157"/>
      <c r="U10535" s="157"/>
      <c r="V10535" s="157"/>
      <c r="W10535" s="157"/>
      <c r="X10535" s="157"/>
      <c r="Y10535" s="157"/>
    </row>
    <row r="10536" spans="19:25" x14ac:dyDescent="0.2">
      <c r="S10536" s="157"/>
      <c r="T10536" s="157"/>
      <c r="U10536" s="157"/>
      <c r="V10536" s="157"/>
      <c r="W10536" s="157"/>
      <c r="X10536" s="157"/>
      <c r="Y10536" s="157"/>
    </row>
    <row r="10537" spans="19:25" x14ac:dyDescent="0.2">
      <c r="S10537" s="157"/>
      <c r="T10537" s="157"/>
      <c r="U10537" s="157"/>
      <c r="V10537" s="157"/>
      <c r="W10537" s="157"/>
      <c r="X10537" s="157"/>
      <c r="Y10537" s="157"/>
    </row>
    <row r="10538" spans="19:25" x14ac:dyDescent="0.2">
      <c r="S10538" s="157"/>
      <c r="T10538" s="157"/>
      <c r="U10538" s="157"/>
      <c r="V10538" s="157"/>
      <c r="W10538" s="157"/>
      <c r="X10538" s="157"/>
      <c r="Y10538" s="157"/>
    </row>
    <row r="10539" spans="19:25" x14ac:dyDescent="0.2">
      <c r="S10539" s="157"/>
      <c r="T10539" s="157"/>
      <c r="U10539" s="157"/>
      <c r="V10539" s="157"/>
      <c r="W10539" s="157"/>
      <c r="X10539" s="157"/>
      <c r="Y10539" s="157"/>
    </row>
    <row r="10540" spans="19:25" x14ac:dyDescent="0.2">
      <c r="S10540" s="157"/>
      <c r="T10540" s="157"/>
      <c r="U10540" s="157"/>
      <c r="V10540" s="157"/>
      <c r="W10540" s="157"/>
      <c r="X10540" s="157"/>
      <c r="Y10540" s="157"/>
    </row>
    <row r="10541" spans="19:25" x14ac:dyDescent="0.2">
      <c r="S10541" s="157"/>
      <c r="T10541" s="157"/>
      <c r="U10541" s="157"/>
      <c r="V10541" s="157"/>
      <c r="W10541" s="157"/>
      <c r="X10541" s="157"/>
      <c r="Y10541" s="157"/>
    </row>
    <row r="10542" spans="19:25" x14ac:dyDescent="0.2">
      <c r="S10542" s="157"/>
      <c r="T10542" s="157"/>
      <c r="U10542" s="157"/>
      <c r="V10542" s="157"/>
      <c r="W10542" s="157"/>
      <c r="X10542" s="157"/>
      <c r="Y10542" s="157"/>
    </row>
    <row r="10543" spans="19:25" x14ac:dyDescent="0.2">
      <c r="S10543" s="157"/>
      <c r="T10543" s="157"/>
      <c r="U10543" s="157"/>
      <c r="V10543" s="157"/>
      <c r="W10543" s="157"/>
      <c r="X10543" s="157"/>
      <c r="Y10543" s="157"/>
    </row>
    <row r="10544" spans="19:25" x14ac:dyDescent="0.2">
      <c r="S10544" s="157"/>
      <c r="T10544" s="157"/>
      <c r="U10544" s="157"/>
      <c r="V10544" s="157"/>
      <c r="W10544" s="157"/>
      <c r="X10544" s="157"/>
      <c r="Y10544" s="157"/>
    </row>
    <row r="10545" spans="19:25" x14ac:dyDescent="0.2">
      <c r="S10545" s="157"/>
      <c r="T10545" s="157"/>
      <c r="U10545" s="157"/>
      <c r="V10545" s="157"/>
      <c r="W10545" s="157"/>
      <c r="X10545" s="157"/>
      <c r="Y10545" s="157"/>
    </row>
    <row r="10546" spans="19:25" x14ac:dyDescent="0.2">
      <c r="S10546" s="157"/>
      <c r="T10546" s="157"/>
      <c r="U10546" s="157"/>
      <c r="V10546" s="157"/>
      <c r="W10546" s="157"/>
      <c r="X10546" s="157"/>
      <c r="Y10546" s="157"/>
    </row>
    <row r="10547" spans="19:25" x14ac:dyDescent="0.2">
      <c r="S10547" s="157"/>
      <c r="T10547" s="157"/>
      <c r="U10547" s="157"/>
      <c r="V10547" s="157"/>
      <c r="W10547" s="157"/>
      <c r="X10547" s="157"/>
      <c r="Y10547" s="157"/>
    </row>
    <row r="10548" spans="19:25" x14ac:dyDescent="0.2">
      <c r="S10548" s="157"/>
      <c r="T10548" s="157"/>
      <c r="U10548" s="157"/>
      <c r="V10548" s="157"/>
      <c r="W10548" s="157"/>
      <c r="X10548" s="157"/>
      <c r="Y10548" s="157"/>
    </row>
    <row r="10549" spans="19:25" x14ac:dyDescent="0.2">
      <c r="S10549" s="157"/>
      <c r="T10549" s="157"/>
      <c r="U10549" s="157"/>
      <c r="V10549" s="157"/>
      <c r="W10549" s="157"/>
      <c r="X10549" s="157"/>
      <c r="Y10549" s="157"/>
    </row>
    <row r="10550" spans="19:25" x14ac:dyDescent="0.2">
      <c r="S10550" s="157"/>
      <c r="T10550" s="157"/>
      <c r="U10550" s="157"/>
      <c r="V10550" s="157"/>
      <c r="W10550" s="157"/>
      <c r="X10550" s="157"/>
      <c r="Y10550" s="157"/>
    </row>
    <row r="10551" spans="19:25" x14ac:dyDescent="0.2">
      <c r="S10551" s="157"/>
      <c r="T10551" s="157"/>
      <c r="U10551" s="157"/>
      <c r="V10551" s="157"/>
      <c r="W10551" s="157"/>
      <c r="X10551" s="157"/>
      <c r="Y10551" s="157"/>
    </row>
    <row r="10552" spans="19:25" x14ac:dyDescent="0.2">
      <c r="S10552" s="157"/>
      <c r="T10552" s="157"/>
      <c r="U10552" s="157"/>
      <c r="V10552" s="157"/>
      <c r="W10552" s="157"/>
      <c r="X10552" s="157"/>
      <c r="Y10552" s="157"/>
    </row>
    <row r="10553" spans="19:25" x14ac:dyDescent="0.2">
      <c r="S10553" s="157"/>
      <c r="T10553" s="157"/>
      <c r="U10553" s="157"/>
      <c r="V10553" s="157"/>
      <c r="W10553" s="157"/>
      <c r="X10553" s="157"/>
      <c r="Y10553" s="157"/>
    </row>
    <row r="10554" spans="19:25" x14ac:dyDescent="0.2">
      <c r="S10554" s="157"/>
      <c r="T10554" s="157"/>
      <c r="U10554" s="157"/>
      <c r="V10554" s="157"/>
      <c r="W10554" s="157"/>
      <c r="X10554" s="157"/>
      <c r="Y10554" s="157"/>
    </row>
    <row r="10555" spans="19:25" x14ac:dyDescent="0.2">
      <c r="S10555" s="157"/>
      <c r="T10555" s="157"/>
      <c r="U10555" s="157"/>
      <c r="V10555" s="157"/>
      <c r="W10555" s="157"/>
      <c r="X10555" s="157"/>
      <c r="Y10555" s="157"/>
    </row>
    <row r="10556" spans="19:25" x14ac:dyDescent="0.2">
      <c r="S10556" s="157"/>
      <c r="T10556" s="157"/>
      <c r="U10556" s="157"/>
      <c r="V10556" s="157"/>
      <c r="W10556" s="157"/>
      <c r="X10556" s="157"/>
      <c r="Y10556" s="157"/>
    </row>
    <row r="10557" spans="19:25" x14ac:dyDescent="0.2">
      <c r="S10557" s="157"/>
      <c r="T10557" s="157"/>
      <c r="U10557" s="157"/>
      <c r="V10557" s="157"/>
      <c r="W10557" s="157"/>
      <c r="X10557" s="157"/>
      <c r="Y10557" s="157"/>
    </row>
    <row r="10558" spans="19:25" x14ac:dyDescent="0.2">
      <c r="S10558" s="157"/>
      <c r="T10558" s="157"/>
      <c r="U10558" s="157"/>
      <c r="V10558" s="157"/>
      <c r="W10558" s="157"/>
      <c r="X10558" s="157"/>
      <c r="Y10558" s="157"/>
    </row>
    <row r="10559" spans="19:25" x14ac:dyDescent="0.2">
      <c r="S10559" s="157"/>
      <c r="T10559" s="157"/>
      <c r="U10559" s="157"/>
      <c r="V10559" s="157"/>
      <c r="W10559" s="157"/>
      <c r="X10559" s="157"/>
      <c r="Y10559" s="157"/>
    </row>
    <row r="10560" spans="19:25" x14ac:dyDescent="0.2">
      <c r="S10560" s="157"/>
      <c r="T10560" s="157"/>
      <c r="U10560" s="157"/>
      <c r="V10560" s="157"/>
      <c r="W10560" s="157"/>
      <c r="X10560" s="157"/>
      <c r="Y10560" s="157"/>
    </row>
    <row r="10561" spans="19:25" x14ac:dyDescent="0.2">
      <c r="S10561" s="157"/>
      <c r="T10561" s="157"/>
      <c r="U10561" s="157"/>
      <c r="V10561" s="157"/>
      <c r="W10561" s="157"/>
      <c r="X10561" s="157"/>
      <c r="Y10561" s="157"/>
    </row>
    <row r="10562" spans="19:25" x14ac:dyDescent="0.2">
      <c r="S10562" s="157"/>
      <c r="T10562" s="157"/>
      <c r="U10562" s="157"/>
      <c r="V10562" s="157"/>
      <c r="W10562" s="157"/>
      <c r="X10562" s="157"/>
      <c r="Y10562" s="157"/>
    </row>
    <row r="10563" spans="19:25" x14ac:dyDescent="0.2">
      <c r="S10563" s="157"/>
      <c r="T10563" s="157"/>
      <c r="U10563" s="157"/>
      <c r="V10563" s="157"/>
      <c r="W10563" s="157"/>
      <c r="X10563" s="157"/>
      <c r="Y10563" s="157"/>
    </row>
    <row r="10564" spans="19:25" x14ac:dyDescent="0.2">
      <c r="S10564" s="157"/>
      <c r="T10564" s="157"/>
      <c r="U10564" s="157"/>
      <c r="V10564" s="157"/>
      <c r="W10564" s="157"/>
      <c r="X10564" s="157"/>
      <c r="Y10564" s="157"/>
    </row>
    <row r="10565" spans="19:25" x14ac:dyDescent="0.2">
      <c r="S10565" s="157"/>
      <c r="T10565" s="157"/>
      <c r="U10565" s="157"/>
      <c r="V10565" s="157"/>
      <c r="W10565" s="157"/>
      <c r="X10565" s="157"/>
      <c r="Y10565" s="157"/>
    </row>
    <row r="10566" spans="19:25" x14ac:dyDescent="0.2">
      <c r="S10566" s="157"/>
      <c r="T10566" s="157"/>
      <c r="U10566" s="157"/>
      <c r="V10566" s="157"/>
      <c r="W10566" s="157"/>
      <c r="X10566" s="157"/>
      <c r="Y10566" s="157"/>
    </row>
    <row r="10567" spans="19:25" x14ac:dyDescent="0.2">
      <c r="S10567" s="157"/>
      <c r="T10567" s="157"/>
      <c r="U10567" s="157"/>
      <c r="V10567" s="157"/>
      <c r="W10567" s="157"/>
      <c r="X10567" s="157"/>
      <c r="Y10567" s="157"/>
    </row>
    <row r="10568" spans="19:25" x14ac:dyDescent="0.2">
      <c r="S10568" s="157"/>
      <c r="T10568" s="157"/>
      <c r="U10568" s="157"/>
      <c r="V10568" s="157"/>
      <c r="W10568" s="157"/>
      <c r="X10568" s="157"/>
      <c r="Y10568" s="157"/>
    </row>
    <row r="10569" spans="19:25" x14ac:dyDescent="0.2">
      <c r="S10569" s="157"/>
      <c r="T10569" s="157"/>
      <c r="U10569" s="157"/>
      <c r="V10569" s="157"/>
      <c r="W10569" s="157"/>
      <c r="X10569" s="157"/>
      <c r="Y10569" s="157"/>
    </row>
    <row r="10570" spans="19:25" x14ac:dyDescent="0.2">
      <c r="S10570" s="157"/>
      <c r="T10570" s="157"/>
      <c r="U10570" s="157"/>
      <c r="V10570" s="157"/>
      <c r="W10570" s="157"/>
      <c r="X10570" s="157"/>
      <c r="Y10570" s="157"/>
    </row>
    <row r="10571" spans="19:25" x14ac:dyDescent="0.2">
      <c r="S10571" s="157"/>
      <c r="T10571" s="157"/>
      <c r="U10571" s="157"/>
      <c r="V10571" s="157"/>
      <c r="W10571" s="157"/>
      <c r="X10571" s="157"/>
      <c r="Y10571" s="157"/>
    </row>
    <row r="10572" spans="19:25" x14ac:dyDescent="0.2">
      <c r="S10572" s="157"/>
      <c r="T10572" s="157"/>
      <c r="U10572" s="157"/>
      <c r="V10572" s="157"/>
      <c r="W10572" s="157"/>
      <c r="X10572" s="157"/>
      <c r="Y10572" s="157"/>
    </row>
    <row r="10573" spans="19:25" x14ac:dyDescent="0.2">
      <c r="S10573" s="157"/>
      <c r="T10573" s="157"/>
      <c r="U10573" s="157"/>
      <c r="V10573" s="157"/>
      <c r="W10573" s="157"/>
      <c r="X10573" s="157"/>
      <c r="Y10573" s="157"/>
    </row>
    <row r="10574" spans="19:25" x14ac:dyDescent="0.2">
      <c r="S10574" s="157"/>
      <c r="T10574" s="157"/>
      <c r="U10574" s="157"/>
      <c r="V10574" s="157"/>
      <c r="W10574" s="157"/>
      <c r="X10574" s="157"/>
      <c r="Y10574" s="157"/>
    </row>
    <row r="10575" spans="19:25" x14ac:dyDescent="0.2">
      <c r="S10575" s="157"/>
      <c r="T10575" s="157"/>
      <c r="U10575" s="157"/>
      <c r="V10575" s="157"/>
      <c r="W10575" s="157"/>
      <c r="X10575" s="157"/>
      <c r="Y10575" s="157"/>
    </row>
    <row r="10576" spans="19:25" x14ac:dyDescent="0.2">
      <c r="S10576" s="157"/>
      <c r="T10576" s="157"/>
      <c r="U10576" s="157"/>
      <c r="V10576" s="157"/>
      <c r="W10576" s="157"/>
      <c r="X10576" s="157"/>
      <c r="Y10576" s="157"/>
    </row>
    <row r="10577" spans="19:25" x14ac:dyDescent="0.2">
      <c r="S10577" s="157"/>
      <c r="T10577" s="157"/>
      <c r="U10577" s="157"/>
      <c r="V10577" s="157"/>
      <c r="W10577" s="157"/>
      <c r="X10577" s="157"/>
      <c r="Y10577" s="157"/>
    </row>
    <row r="10578" spans="19:25" x14ac:dyDescent="0.2">
      <c r="S10578" s="157"/>
      <c r="T10578" s="157"/>
      <c r="U10578" s="157"/>
      <c r="V10578" s="157"/>
      <c r="W10578" s="157"/>
      <c r="X10578" s="157"/>
      <c r="Y10578" s="157"/>
    </row>
    <row r="10579" spans="19:25" x14ac:dyDescent="0.2">
      <c r="S10579" s="157"/>
      <c r="T10579" s="157"/>
      <c r="U10579" s="157"/>
      <c r="V10579" s="157"/>
      <c r="W10579" s="157"/>
      <c r="X10579" s="157"/>
      <c r="Y10579" s="157"/>
    </row>
    <row r="10580" spans="19:25" x14ac:dyDescent="0.2">
      <c r="S10580" s="157"/>
      <c r="T10580" s="157"/>
      <c r="U10580" s="157"/>
      <c r="V10580" s="157"/>
      <c r="W10580" s="157"/>
      <c r="X10580" s="157"/>
      <c r="Y10580" s="157"/>
    </row>
    <row r="10581" spans="19:25" x14ac:dyDescent="0.2">
      <c r="S10581" s="157"/>
      <c r="T10581" s="157"/>
      <c r="U10581" s="157"/>
      <c r="V10581" s="157"/>
      <c r="W10581" s="157"/>
      <c r="X10581" s="157"/>
      <c r="Y10581" s="157"/>
    </row>
    <row r="10582" spans="19:25" x14ac:dyDescent="0.2">
      <c r="S10582" s="157"/>
      <c r="T10582" s="157"/>
      <c r="U10582" s="157"/>
      <c r="V10582" s="157"/>
      <c r="W10582" s="157"/>
      <c r="X10582" s="157"/>
      <c r="Y10582" s="157"/>
    </row>
    <row r="10583" spans="19:25" x14ac:dyDescent="0.2">
      <c r="S10583" s="157"/>
      <c r="T10583" s="157"/>
      <c r="U10583" s="157"/>
      <c r="V10583" s="157"/>
      <c r="W10583" s="157"/>
      <c r="X10583" s="157"/>
      <c r="Y10583" s="157"/>
    </row>
    <row r="10584" spans="19:25" x14ac:dyDescent="0.2">
      <c r="S10584" s="157"/>
      <c r="T10584" s="157"/>
      <c r="U10584" s="157"/>
      <c r="V10584" s="157"/>
      <c r="W10584" s="157"/>
      <c r="X10584" s="157"/>
      <c r="Y10584" s="157"/>
    </row>
    <row r="10585" spans="19:25" x14ac:dyDescent="0.2">
      <c r="S10585" s="157"/>
      <c r="T10585" s="157"/>
      <c r="U10585" s="157"/>
      <c r="V10585" s="157"/>
      <c r="W10585" s="157"/>
      <c r="X10585" s="157"/>
      <c r="Y10585" s="157"/>
    </row>
    <row r="10586" spans="19:25" x14ac:dyDescent="0.2">
      <c r="S10586" s="157"/>
      <c r="T10586" s="157"/>
      <c r="U10586" s="157"/>
      <c r="V10586" s="157"/>
      <c r="W10586" s="157"/>
      <c r="X10586" s="157"/>
      <c r="Y10586" s="157"/>
    </row>
    <row r="10587" spans="19:25" x14ac:dyDescent="0.2">
      <c r="S10587" s="157"/>
      <c r="T10587" s="157"/>
      <c r="U10587" s="157"/>
      <c r="V10587" s="157"/>
      <c r="W10587" s="157"/>
      <c r="X10587" s="157"/>
      <c r="Y10587" s="157"/>
    </row>
    <row r="10588" spans="19:25" x14ac:dyDescent="0.2">
      <c r="S10588" s="157"/>
      <c r="T10588" s="157"/>
      <c r="U10588" s="157"/>
      <c r="V10588" s="157"/>
      <c r="W10588" s="157"/>
      <c r="X10588" s="157"/>
      <c r="Y10588" s="157"/>
    </row>
    <row r="10589" spans="19:25" x14ac:dyDescent="0.2">
      <c r="S10589" s="157"/>
      <c r="T10589" s="157"/>
      <c r="U10589" s="157"/>
      <c r="V10589" s="157"/>
      <c r="W10589" s="157"/>
      <c r="X10589" s="157"/>
      <c r="Y10589" s="157"/>
    </row>
    <row r="10590" spans="19:25" x14ac:dyDescent="0.2">
      <c r="S10590" s="157"/>
      <c r="T10590" s="157"/>
      <c r="U10590" s="157"/>
      <c r="V10590" s="157"/>
      <c r="W10590" s="157"/>
      <c r="X10590" s="157"/>
      <c r="Y10590" s="157"/>
    </row>
    <row r="10591" spans="19:25" x14ac:dyDescent="0.2">
      <c r="S10591" s="157"/>
      <c r="T10591" s="157"/>
      <c r="U10591" s="157"/>
      <c r="V10591" s="157"/>
      <c r="W10591" s="157"/>
      <c r="X10591" s="157"/>
      <c r="Y10591" s="157"/>
    </row>
    <row r="10592" spans="19:25" x14ac:dyDescent="0.2">
      <c r="S10592" s="157"/>
      <c r="T10592" s="157"/>
      <c r="U10592" s="157"/>
      <c r="V10592" s="157"/>
      <c r="W10592" s="157"/>
      <c r="X10592" s="157"/>
      <c r="Y10592" s="157"/>
    </row>
    <row r="10593" spans="19:25" x14ac:dyDescent="0.2">
      <c r="S10593" s="157"/>
      <c r="T10593" s="157"/>
      <c r="U10593" s="157"/>
      <c r="V10593" s="157"/>
      <c r="W10593" s="157"/>
      <c r="X10593" s="157"/>
      <c r="Y10593" s="157"/>
    </row>
    <row r="10594" spans="19:25" x14ac:dyDescent="0.2">
      <c r="S10594" s="157"/>
      <c r="T10594" s="157"/>
      <c r="U10594" s="157"/>
      <c r="V10594" s="157"/>
      <c r="W10594" s="157"/>
      <c r="X10594" s="157"/>
      <c r="Y10594" s="157"/>
    </row>
    <row r="10595" spans="19:25" x14ac:dyDescent="0.2">
      <c r="S10595" s="157"/>
      <c r="T10595" s="157"/>
      <c r="U10595" s="157"/>
      <c r="V10595" s="157"/>
      <c r="W10595" s="157"/>
      <c r="X10595" s="157"/>
      <c r="Y10595" s="157"/>
    </row>
    <row r="10596" spans="19:25" x14ac:dyDescent="0.2">
      <c r="S10596" s="157"/>
      <c r="T10596" s="157"/>
      <c r="U10596" s="157"/>
      <c r="V10596" s="157"/>
      <c r="W10596" s="157"/>
      <c r="X10596" s="157"/>
      <c r="Y10596" s="157"/>
    </row>
    <row r="10597" spans="19:25" x14ac:dyDescent="0.2">
      <c r="S10597" s="157"/>
      <c r="T10597" s="157"/>
      <c r="U10597" s="157"/>
      <c r="V10597" s="157"/>
      <c r="W10597" s="157"/>
      <c r="X10597" s="157"/>
      <c r="Y10597" s="157"/>
    </row>
    <row r="10598" spans="19:25" x14ac:dyDescent="0.2">
      <c r="S10598" s="157"/>
      <c r="T10598" s="157"/>
      <c r="U10598" s="157"/>
      <c r="V10598" s="157"/>
      <c r="W10598" s="157"/>
      <c r="X10598" s="157"/>
      <c r="Y10598" s="157"/>
    </row>
    <row r="10599" spans="19:25" x14ac:dyDescent="0.2">
      <c r="S10599" s="157"/>
      <c r="T10599" s="157"/>
      <c r="U10599" s="157"/>
      <c r="V10599" s="157"/>
      <c r="W10599" s="157"/>
      <c r="X10599" s="157"/>
      <c r="Y10599" s="157"/>
    </row>
    <row r="10600" spans="19:25" x14ac:dyDescent="0.2">
      <c r="S10600" s="157"/>
      <c r="T10600" s="157"/>
      <c r="U10600" s="157"/>
      <c r="V10600" s="157"/>
      <c r="W10600" s="157"/>
      <c r="X10600" s="157"/>
      <c r="Y10600" s="157"/>
    </row>
    <row r="10601" spans="19:25" x14ac:dyDescent="0.2">
      <c r="S10601" s="157"/>
      <c r="T10601" s="157"/>
      <c r="U10601" s="157"/>
      <c r="V10601" s="157"/>
      <c r="W10601" s="157"/>
      <c r="X10601" s="157"/>
      <c r="Y10601" s="157"/>
    </row>
    <row r="10602" spans="19:25" x14ac:dyDescent="0.2">
      <c r="S10602" s="157"/>
      <c r="T10602" s="157"/>
      <c r="U10602" s="157"/>
      <c r="V10602" s="157"/>
      <c r="W10602" s="157"/>
      <c r="X10602" s="157"/>
      <c r="Y10602" s="157"/>
    </row>
    <row r="10603" spans="19:25" x14ac:dyDescent="0.2">
      <c r="S10603" s="157"/>
      <c r="T10603" s="157"/>
      <c r="U10603" s="157"/>
      <c r="V10603" s="157"/>
      <c r="W10603" s="157"/>
      <c r="X10603" s="157"/>
      <c r="Y10603" s="157"/>
    </row>
    <row r="10604" spans="19:25" x14ac:dyDescent="0.2">
      <c r="S10604" s="157"/>
      <c r="T10604" s="157"/>
      <c r="U10604" s="157"/>
      <c r="V10604" s="157"/>
      <c r="W10604" s="157"/>
      <c r="X10604" s="157"/>
      <c r="Y10604" s="157"/>
    </row>
    <row r="10605" spans="19:25" x14ac:dyDescent="0.2">
      <c r="S10605" s="157"/>
      <c r="T10605" s="157"/>
      <c r="U10605" s="157"/>
      <c r="V10605" s="157"/>
      <c r="W10605" s="157"/>
      <c r="X10605" s="157"/>
      <c r="Y10605" s="157"/>
    </row>
    <row r="10606" spans="19:25" x14ac:dyDescent="0.2">
      <c r="S10606" s="157"/>
      <c r="T10606" s="157"/>
      <c r="U10606" s="157"/>
      <c r="V10606" s="157"/>
      <c r="W10606" s="157"/>
      <c r="X10606" s="157"/>
      <c r="Y10606" s="157"/>
    </row>
    <row r="10607" spans="19:25" x14ac:dyDescent="0.2">
      <c r="S10607" s="157"/>
      <c r="T10607" s="157"/>
      <c r="U10607" s="157"/>
      <c r="V10607" s="157"/>
      <c r="W10607" s="157"/>
      <c r="X10607" s="157"/>
      <c r="Y10607" s="157"/>
    </row>
    <row r="10608" spans="19:25" x14ac:dyDescent="0.2">
      <c r="S10608" s="157"/>
      <c r="T10608" s="157"/>
      <c r="U10608" s="157"/>
      <c r="V10608" s="157"/>
      <c r="W10608" s="157"/>
      <c r="X10608" s="157"/>
      <c r="Y10608" s="157"/>
    </row>
    <row r="10609" spans="19:25" x14ac:dyDescent="0.2">
      <c r="S10609" s="157"/>
      <c r="T10609" s="157"/>
      <c r="U10609" s="157"/>
      <c r="V10609" s="157"/>
      <c r="W10609" s="157"/>
      <c r="X10609" s="157"/>
      <c r="Y10609" s="157"/>
    </row>
    <row r="10610" spans="19:25" x14ac:dyDescent="0.2">
      <c r="S10610" s="157"/>
      <c r="T10610" s="157"/>
      <c r="U10610" s="157"/>
      <c r="V10610" s="157"/>
      <c r="W10610" s="157"/>
      <c r="X10610" s="157"/>
      <c r="Y10610" s="157"/>
    </row>
    <row r="10611" spans="19:25" x14ac:dyDescent="0.2">
      <c r="S10611" s="157"/>
      <c r="T10611" s="157"/>
      <c r="U10611" s="157"/>
      <c r="V10611" s="157"/>
      <c r="W10611" s="157"/>
      <c r="X10611" s="157"/>
      <c r="Y10611" s="157"/>
    </row>
    <row r="10612" spans="19:25" x14ac:dyDescent="0.2">
      <c r="S10612" s="157"/>
      <c r="T10612" s="157"/>
      <c r="U10612" s="157"/>
      <c r="V10612" s="157"/>
      <c r="W10612" s="157"/>
      <c r="X10612" s="157"/>
      <c r="Y10612" s="157"/>
    </row>
    <row r="10613" spans="19:25" x14ac:dyDescent="0.2">
      <c r="S10613" s="157"/>
      <c r="T10613" s="157"/>
      <c r="U10613" s="157"/>
      <c r="V10613" s="157"/>
      <c r="W10613" s="157"/>
      <c r="X10613" s="157"/>
      <c r="Y10613" s="157"/>
    </row>
    <row r="10614" spans="19:25" x14ac:dyDescent="0.2">
      <c r="S10614" s="157"/>
      <c r="T10614" s="157"/>
      <c r="U10614" s="157"/>
      <c r="V10614" s="157"/>
      <c r="W10614" s="157"/>
      <c r="X10614" s="157"/>
      <c r="Y10614" s="157"/>
    </row>
    <row r="10615" spans="19:25" x14ac:dyDescent="0.2">
      <c r="S10615" s="157"/>
      <c r="T10615" s="157"/>
      <c r="U10615" s="157"/>
      <c r="V10615" s="157"/>
      <c r="W10615" s="157"/>
      <c r="X10615" s="157"/>
      <c r="Y10615" s="157"/>
    </row>
    <row r="10616" spans="19:25" x14ac:dyDescent="0.2">
      <c r="S10616" s="157"/>
      <c r="T10616" s="157"/>
      <c r="U10616" s="157"/>
      <c r="V10616" s="157"/>
      <c r="W10616" s="157"/>
      <c r="X10616" s="157"/>
      <c r="Y10616" s="157"/>
    </row>
    <row r="10617" spans="19:25" x14ac:dyDescent="0.2">
      <c r="S10617" s="157"/>
      <c r="T10617" s="157"/>
      <c r="U10617" s="157"/>
      <c r="V10617" s="157"/>
      <c r="W10617" s="157"/>
      <c r="X10617" s="157"/>
      <c r="Y10617" s="157"/>
    </row>
    <row r="10618" spans="19:25" x14ac:dyDescent="0.2">
      <c r="S10618" s="157"/>
      <c r="T10618" s="157"/>
      <c r="U10618" s="157"/>
      <c r="V10618" s="157"/>
      <c r="W10618" s="157"/>
      <c r="X10618" s="157"/>
      <c r="Y10618" s="157"/>
    </row>
    <row r="10619" spans="19:25" x14ac:dyDescent="0.2">
      <c r="S10619" s="157"/>
      <c r="T10619" s="157"/>
      <c r="U10619" s="157"/>
      <c r="V10619" s="157"/>
      <c r="W10619" s="157"/>
      <c r="X10619" s="157"/>
      <c r="Y10619" s="157"/>
    </row>
    <row r="10620" spans="19:25" x14ac:dyDescent="0.2">
      <c r="S10620" s="157"/>
      <c r="T10620" s="157"/>
      <c r="U10620" s="157"/>
      <c r="V10620" s="157"/>
      <c r="W10620" s="157"/>
      <c r="X10620" s="157"/>
      <c r="Y10620" s="157"/>
    </row>
    <row r="10621" spans="19:25" x14ac:dyDescent="0.2">
      <c r="S10621" s="157"/>
      <c r="T10621" s="157"/>
      <c r="U10621" s="157"/>
      <c r="V10621" s="157"/>
      <c r="W10621" s="157"/>
      <c r="X10621" s="157"/>
      <c r="Y10621" s="157"/>
    </row>
    <row r="10622" spans="19:25" x14ac:dyDescent="0.2">
      <c r="S10622" s="157"/>
      <c r="T10622" s="157"/>
      <c r="U10622" s="157"/>
      <c r="V10622" s="157"/>
      <c r="W10622" s="157"/>
      <c r="X10622" s="157"/>
      <c r="Y10622" s="157"/>
    </row>
    <row r="10623" spans="19:25" x14ac:dyDescent="0.2">
      <c r="S10623" s="157"/>
      <c r="T10623" s="157"/>
      <c r="U10623" s="157"/>
      <c r="V10623" s="157"/>
      <c r="W10623" s="157"/>
      <c r="X10623" s="157"/>
      <c r="Y10623" s="157"/>
    </row>
    <row r="10624" spans="19:25" x14ac:dyDescent="0.2">
      <c r="S10624" s="157"/>
      <c r="T10624" s="157"/>
      <c r="U10624" s="157"/>
      <c r="V10624" s="157"/>
      <c r="W10624" s="157"/>
      <c r="X10624" s="157"/>
      <c r="Y10624" s="157"/>
    </row>
    <row r="10625" spans="19:25" x14ac:dyDescent="0.2">
      <c r="S10625" s="157"/>
      <c r="T10625" s="157"/>
      <c r="U10625" s="157"/>
      <c r="V10625" s="157"/>
      <c r="W10625" s="157"/>
      <c r="X10625" s="157"/>
      <c r="Y10625" s="157"/>
    </row>
    <row r="10626" spans="19:25" x14ac:dyDescent="0.2">
      <c r="S10626" s="157"/>
      <c r="T10626" s="157"/>
      <c r="U10626" s="157"/>
      <c r="V10626" s="157"/>
      <c r="W10626" s="157"/>
      <c r="X10626" s="157"/>
      <c r="Y10626" s="157"/>
    </row>
    <row r="10627" spans="19:25" x14ac:dyDescent="0.2">
      <c r="S10627" s="157"/>
      <c r="T10627" s="157"/>
      <c r="U10627" s="157"/>
      <c r="V10627" s="157"/>
      <c r="W10627" s="157"/>
      <c r="X10627" s="157"/>
      <c r="Y10627" s="157"/>
    </row>
    <row r="10628" spans="19:25" x14ac:dyDescent="0.2">
      <c r="S10628" s="157"/>
      <c r="T10628" s="157"/>
      <c r="U10628" s="157"/>
      <c r="V10628" s="157"/>
      <c r="W10628" s="157"/>
      <c r="X10628" s="157"/>
      <c r="Y10628" s="157"/>
    </row>
    <row r="10629" spans="19:25" x14ac:dyDescent="0.2">
      <c r="S10629" s="157"/>
      <c r="T10629" s="157"/>
      <c r="U10629" s="157"/>
      <c r="V10629" s="157"/>
      <c r="W10629" s="157"/>
      <c r="X10629" s="157"/>
      <c r="Y10629" s="157"/>
    </row>
    <row r="10630" spans="19:25" x14ac:dyDescent="0.2">
      <c r="S10630" s="157"/>
      <c r="T10630" s="157"/>
      <c r="U10630" s="157"/>
      <c r="V10630" s="157"/>
      <c r="W10630" s="157"/>
      <c r="X10630" s="157"/>
      <c r="Y10630" s="157"/>
    </row>
    <row r="10631" spans="19:25" x14ac:dyDescent="0.2">
      <c r="S10631" s="157"/>
      <c r="T10631" s="157"/>
      <c r="U10631" s="157"/>
      <c r="V10631" s="157"/>
      <c r="W10631" s="157"/>
      <c r="X10631" s="157"/>
      <c r="Y10631" s="157"/>
    </row>
    <row r="10632" spans="19:25" x14ac:dyDescent="0.2">
      <c r="S10632" s="157"/>
      <c r="T10632" s="157"/>
      <c r="U10632" s="157"/>
      <c r="V10632" s="157"/>
      <c r="W10632" s="157"/>
      <c r="X10632" s="157"/>
      <c r="Y10632" s="157"/>
    </row>
    <row r="10633" spans="19:25" x14ac:dyDescent="0.2">
      <c r="S10633" s="157"/>
      <c r="T10633" s="157"/>
      <c r="U10633" s="157"/>
      <c r="V10633" s="157"/>
      <c r="W10633" s="157"/>
      <c r="X10633" s="157"/>
      <c r="Y10633" s="157"/>
    </row>
    <row r="10634" spans="19:25" x14ac:dyDescent="0.2">
      <c r="S10634" s="157"/>
      <c r="T10634" s="157"/>
      <c r="U10634" s="157"/>
      <c r="V10634" s="157"/>
      <c r="W10634" s="157"/>
      <c r="X10634" s="157"/>
      <c r="Y10634" s="157"/>
    </row>
    <row r="10635" spans="19:25" x14ac:dyDescent="0.2">
      <c r="S10635" s="157"/>
      <c r="T10635" s="157"/>
      <c r="U10635" s="157"/>
      <c r="V10635" s="157"/>
      <c r="W10635" s="157"/>
      <c r="X10635" s="157"/>
      <c r="Y10635" s="157"/>
    </row>
    <row r="10636" spans="19:25" x14ac:dyDescent="0.2">
      <c r="S10636" s="157"/>
      <c r="T10636" s="157"/>
      <c r="U10636" s="157"/>
      <c r="V10636" s="157"/>
      <c r="W10636" s="157"/>
      <c r="X10636" s="157"/>
      <c r="Y10636" s="157"/>
    </row>
    <row r="10637" spans="19:25" x14ac:dyDescent="0.2">
      <c r="S10637" s="157"/>
      <c r="T10637" s="157"/>
      <c r="U10637" s="157"/>
      <c r="V10637" s="157"/>
      <c r="W10637" s="157"/>
      <c r="X10637" s="157"/>
      <c r="Y10637" s="157"/>
    </row>
    <row r="10638" spans="19:25" x14ac:dyDescent="0.2">
      <c r="S10638" s="157"/>
      <c r="T10638" s="157"/>
      <c r="U10638" s="157"/>
      <c r="V10638" s="157"/>
      <c r="W10638" s="157"/>
      <c r="X10638" s="157"/>
      <c r="Y10638" s="157"/>
    </row>
    <row r="10639" spans="19:25" x14ac:dyDescent="0.2">
      <c r="S10639" s="157"/>
      <c r="T10639" s="157"/>
      <c r="U10639" s="157"/>
      <c r="V10639" s="157"/>
      <c r="W10639" s="157"/>
      <c r="X10639" s="157"/>
      <c r="Y10639" s="157"/>
    </row>
    <row r="10640" spans="19:25" x14ac:dyDescent="0.2">
      <c r="S10640" s="157"/>
      <c r="T10640" s="157"/>
      <c r="U10640" s="157"/>
      <c r="V10640" s="157"/>
      <c r="W10640" s="157"/>
      <c r="X10640" s="157"/>
      <c r="Y10640" s="157"/>
    </row>
    <row r="10641" spans="19:25" x14ac:dyDescent="0.2">
      <c r="S10641" s="157"/>
      <c r="T10641" s="157"/>
      <c r="U10641" s="157"/>
      <c r="V10641" s="157"/>
      <c r="W10641" s="157"/>
      <c r="X10641" s="157"/>
      <c r="Y10641" s="157"/>
    </row>
    <row r="10642" spans="19:25" x14ac:dyDescent="0.2">
      <c r="S10642" s="157"/>
      <c r="T10642" s="157"/>
      <c r="U10642" s="157"/>
      <c r="V10642" s="157"/>
      <c r="W10642" s="157"/>
      <c r="X10642" s="157"/>
      <c r="Y10642" s="157"/>
    </row>
    <row r="10643" spans="19:25" x14ac:dyDescent="0.2">
      <c r="S10643" s="157"/>
      <c r="T10643" s="157"/>
      <c r="U10643" s="157"/>
      <c r="V10643" s="157"/>
      <c r="W10643" s="157"/>
      <c r="X10643" s="157"/>
      <c r="Y10643" s="157"/>
    </row>
    <row r="10644" spans="19:25" x14ac:dyDescent="0.2">
      <c r="S10644" s="157"/>
      <c r="T10644" s="157"/>
      <c r="U10644" s="157"/>
      <c r="V10644" s="157"/>
      <c r="W10644" s="157"/>
      <c r="X10644" s="157"/>
      <c r="Y10644" s="157"/>
    </row>
    <row r="10645" spans="19:25" x14ac:dyDescent="0.2">
      <c r="S10645" s="157"/>
      <c r="T10645" s="157"/>
      <c r="U10645" s="157"/>
      <c r="V10645" s="157"/>
      <c r="W10645" s="157"/>
      <c r="X10645" s="157"/>
      <c r="Y10645" s="157"/>
    </row>
    <row r="10646" spans="19:25" x14ac:dyDescent="0.2">
      <c r="S10646" s="157"/>
      <c r="T10646" s="157"/>
      <c r="U10646" s="157"/>
      <c r="V10646" s="157"/>
      <c r="W10646" s="157"/>
      <c r="X10646" s="157"/>
      <c r="Y10646" s="157"/>
    </row>
    <row r="10647" spans="19:25" x14ac:dyDescent="0.2">
      <c r="S10647" s="157"/>
      <c r="T10647" s="157"/>
      <c r="U10647" s="157"/>
      <c r="V10647" s="157"/>
      <c r="W10647" s="157"/>
      <c r="X10647" s="157"/>
      <c r="Y10647" s="157"/>
    </row>
    <row r="10648" spans="19:25" x14ac:dyDescent="0.2">
      <c r="S10648" s="157"/>
      <c r="T10648" s="157"/>
      <c r="U10648" s="157"/>
      <c r="V10648" s="157"/>
      <c r="W10648" s="157"/>
      <c r="X10648" s="157"/>
      <c r="Y10648" s="157"/>
    </row>
    <row r="10649" spans="19:25" x14ac:dyDescent="0.2">
      <c r="S10649" s="157"/>
      <c r="T10649" s="157"/>
      <c r="U10649" s="157"/>
      <c r="V10649" s="157"/>
      <c r="W10649" s="157"/>
      <c r="X10649" s="157"/>
      <c r="Y10649" s="157"/>
    </row>
    <row r="10650" spans="19:25" x14ac:dyDescent="0.2">
      <c r="S10650" s="157"/>
      <c r="T10650" s="157"/>
      <c r="U10650" s="157"/>
      <c r="V10650" s="157"/>
      <c r="W10650" s="157"/>
      <c r="X10650" s="157"/>
      <c r="Y10650" s="157"/>
    </row>
    <row r="10651" spans="19:25" x14ac:dyDescent="0.2">
      <c r="S10651" s="157"/>
      <c r="T10651" s="157"/>
      <c r="U10651" s="157"/>
      <c r="V10651" s="157"/>
      <c r="W10651" s="157"/>
      <c r="X10651" s="157"/>
      <c r="Y10651" s="157"/>
    </row>
    <row r="10652" spans="19:25" x14ac:dyDescent="0.2">
      <c r="S10652" s="157"/>
      <c r="T10652" s="157"/>
      <c r="U10652" s="157"/>
      <c r="V10652" s="157"/>
      <c r="W10652" s="157"/>
      <c r="X10652" s="157"/>
      <c r="Y10652" s="157"/>
    </row>
    <row r="10653" spans="19:25" x14ac:dyDescent="0.2">
      <c r="S10653" s="157"/>
      <c r="T10653" s="157"/>
      <c r="U10653" s="157"/>
      <c r="V10653" s="157"/>
      <c r="W10653" s="157"/>
      <c r="X10653" s="157"/>
      <c r="Y10653" s="157"/>
    </row>
    <row r="10654" spans="19:25" x14ac:dyDescent="0.2">
      <c r="S10654" s="157"/>
      <c r="T10654" s="157"/>
      <c r="U10654" s="157"/>
      <c r="V10654" s="157"/>
      <c r="W10654" s="157"/>
      <c r="X10654" s="157"/>
      <c r="Y10654" s="157"/>
    </row>
    <row r="10655" spans="19:25" x14ac:dyDescent="0.2">
      <c r="S10655" s="157"/>
      <c r="T10655" s="157"/>
      <c r="U10655" s="157"/>
      <c r="V10655" s="157"/>
      <c r="W10655" s="157"/>
      <c r="X10655" s="157"/>
      <c r="Y10655" s="157"/>
    </row>
    <row r="10656" spans="19:25" x14ac:dyDescent="0.2">
      <c r="S10656" s="157"/>
      <c r="T10656" s="157"/>
      <c r="U10656" s="157"/>
      <c r="V10656" s="157"/>
      <c r="W10656" s="157"/>
      <c r="X10656" s="157"/>
      <c r="Y10656" s="157"/>
    </row>
    <row r="10657" spans="19:25" x14ac:dyDescent="0.2">
      <c r="S10657" s="157"/>
      <c r="T10657" s="157"/>
      <c r="U10657" s="157"/>
      <c r="V10657" s="157"/>
      <c r="W10657" s="157"/>
      <c r="X10657" s="157"/>
      <c r="Y10657" s="157"/>
    </row>
    <row r="10658" spans="19:25" x14ac:dyDescent="0.2">
      <c r="S10658" s="157"/>
      <c r="T10658" s="157"/>
      <c r="U10658" s="157"/>
      <c r="V10658" s="157"/>
      <c r="W10658" s="157"/>
      <c r="X10658" s="157"/>
      <c r="Y10658" s="157"/>
    </row>
    <row r="10659" spans="19:25" x14ac:dyDescent="0.2">
      <c r="S10659" s="157"/>
      <c r="T10659" s="157"/>
      <c r="U10659" s="157"/>
      <c r="V10659" s="157"/>
      <c r="W10659" s="157"/>
      <c r="X10659" s="157"/>
      <c r="Y10659" s="157"/>
    </row>
    <row r="10660" spans="19:25" x14ac:dyDescent="0.2">
      <c r="S10660" s="157"/>
      <c r="T10660" s="157"/>
      <c r="U10660" s="157"/>
      <c r="V10660" s="157"/>
      <c r="W10660" s="157"/>
      <c r="X10660" s="157"/>
      <c r="Y10660" s="157"/>
    </row>
    <row r="10661" spans="19:25" x14ac:dyDescent="0.2">
      <c r="S10661" s="157"/>
      <c r="T10661" s="157"/>
      <c r="U10661" s="157"/>
      <c r="V10661" s="157"/>
      <c r="W10661" s="157"/>
      <c r="X10661" s="157"/>
      <c r="Y10661" s="157"/>
    </row>
    <row r="10662" spans="19:25" x14ac:dyDescent="0.2">
      <c r="S10662" s="157"/>
      <c r="T10662" s="157"/>
      <c r="U10662" s="157"/>
      <c r="V10662" s="157"/>
      <c r="W10662" s="157"/>
      <c r="X10662" s="157"/>
      <c r="Y10662" s="157"/>
    </row>
    <row r="10663" spans="19:25" x14ac:dyDescent="0.2">
      <c r="S10663" s="157"/>
      <c r="T10663" s="157"/>
      <c r="U10663" s="157"/>
      <c r="V10663" s="157"/>
      <c r="W10663" s="157"/>
      <c r="X10663" s="157"/>
      <c r="Y10663" s="157"/>
    </row>
    <row r="10664" spans="19:25" x14ac:dyDescent="0.2">
      <c r="S10664" s="157"/>
      <c r="T10664" s="157"/>
      <c r="U10664" s="157"/>
      <c r="V10664" s="157"/>
      <c r="W10664" s="157"/>
      <c r="X10664" s="157"/>
      <c r="Y10664" s="157"/>
    </row>
    <row r="10665" spans="19:25" x14ac:dyDescent="0.2">
      <c r="S10665" s="157"/>
      <c r="T10665" s="157"/>
      <c r="U10665" s="157"/>
      <c r="V10665" s="157"/>
      <c r="W10665" s="157"/>
      <c r="X10665" s="157"/>
      <c r="Y10665" s="157"/>
    </row>
    <row r="10666" spans="19:25" x14ac:dyDescent="0.2">
      <c r="S10666" s="157"/>
      <c r="T10666" s="157"/>
      <c r="U10666" s="157"/>
      <c r="V10666" s="157"/>
      <c r="W10666" s="157"/>
      <c r="X10666" s="157"/>
      <c r="Y10666" s="157"/>
    </row>
    <row r="10667" spans="19:25" x14ac:dyDescent="0.2">
      <c r="S10667" s="157"/>
      <c r="T10667" s="157"/>
      <c r="U10667" s="157"/>
      <c r="V10667" s="157"/>
      <c r="W10667" s="157"/>
      <c r="X10667" s="157"/>
      <c r="Y10667" s="157"/>
    </row>
    <row r="10668" spans="19:25" x14ac:dyDescent="0.2">
      <c r="S10668" s="157"/>
      <c r="T10668" s="157"/>
      <c r="U10668" s="157"/>
      <c r="V10668" s="157"/>
      <c r="W10668" s="157"/>
      <c r="X10668" s="157"/>
      <c r="Y10668" s="157"/>
    </row>
    <row r="10669" spans="19:25" x14ac:dyDescent="0.2">
      <c r="S10669" s="157"/>
      <c r="T10669" s="157"/>
      <c r="U10669" s="157"/>
      <c r="V10669" s="157"/>
      <c r="W10669" s="157"/>
      <c r="X10669" s="157"/>
      <c r="Y10669" s="157"/>
    </row>
    <row r="10670" spans="19:25" x14ac:dyDescent="0.2">
      <c r="S10670" s="157"/>
      <c r="T10670" s="157"/>
      <c r="U10670" s="157"/>
      <c r="V10670" s="157"/>
      <c r="W10670" s="157"/>
      <c r="X10670" s="157"/>
      <c r="Y10670" s="157"/>
    </row>
    <row r="10671" spans="19:25" x14ac:dyDescent="0.2">
      <c r="S10671" s="157"/>
      <c r="T10671" s="157"/>
      <c r="U10671" s="157"/>
      <c r="V10671" s="157"/>
      <c r="W10671" s="157"/>
      <c r="X10671" s="157"/>
      <c r="Y10671" s="157"/>
    </row>
    <row r="10672" spans="19:25" x14ac:dyDescent="0.2">
      <c r="S10672" s="157"/>
      <c r="T10672" s="157"/>
      <c r="U10672" s="157"/>
      <c r="V10672" s="157"/>
      <c r="W10672" s="157"/>
      <c r="X10672" s="157"/>
      <c r="Y10672" s="157"/>
    </row>
    <row r="10673" spans="19:25" x14ac:dyDescent="0.2">
      <c r="S10673" s="157"/>
      <c r="T10673" s="157"/>
      <c r="U10673" s="157"/>
      <c r="V10673" s="157"/>
      <c r="W10673" s="157"/>
      <c r="X10673" s="157"/>
      <c r="Y10673" s="157"/>
    </row>
    <row r="10674" spans="19:25" x14ac:dyDescent="0.2">
      <c r="S10674" s="157"/>
      <c r="T10674" s="157"/>
      <c r="U10674" s="157"/>
      <c r="V10674" s="157"/>
      <c r="W10674" s="157"/>
      <c r="X10674" s="157"/>
      <c r="Y10674" s="157"/>
    </row>
    <row r="10675" spans="19:25" x14ac:dyDescent="0.2">
      <c r="S10675" s="157"/>
      <c r="T10675" s="157"/>
      <c r="U10675" s="157"/>
      <c r="V10675" s="157"/>
      <c r="W10675" s="157"/>
      <c r="X10675" s="157"/>
      <c r="Y10675" s="157"/>
    </row>
    <row r="10676" spans="19:25" x14ac:dyDescent="0.2">
      <c r="S10676" s="157"/>
      <c r="T10676" s="157"/>
      <c r="U10676" s="157"/>
      <c r="V10676" s="157"/>
      <c r="W10676" s="157"/>
      <c r="X10676" s="157"/>
      <c r="Y10676" s="157"/>
    </row>
    <row r="10677" spans="19:25" x14ac:dyDescent="0.2">
      <c r="S10677" s="157"/>
      <c r="T10677" s="157"/>
      <c r="U10677" s="157"/>
      <c r="V10677" s="157"/>
      <c r="W10677" s="157"/>
      <c r="X10677" s="157"/>
      <c r="Y10677" s="157"/>
    </row>
    <row r="10678" spans="19:25" x14ac:dyDescent="0.2">
      <c r="S10678" s="157"/>
      <c r="T10678" s="157"/>
      <c r="U10678" s="157"/>
      <c r="V10678" s="157"/>
      <c r="W10678" s="157"/>
      <c r="X10678" s="157"/>
      <c r="Y10678" s="157"/>
    </row>
    <row r="10679" spans="19:25" x14ac:dyDescent="0.2">
      <c r="S10679" s="157"/>
      <c r="T10679" s="157"/>
      <c r="U10679" s="157"/>
      <c r="V10679" s="157"/>
      <c r="W10679" s="157"/>
      <c r="X10679" s="157"/>
      <c r="Y10679" s="157"/>
    </row>
    <row r="10680" spans="19:25" x14ac:dyDescent="0.2">
      <c r="S10680" s="157"/>
      <c r="T10680" s="157"/>
      <c r="U10680" s="157"/>
      <c r="V10680" s="157"/>
      <c r="W10680" s="157"/>
      <c r="X10680" s="157"/>
      <c r="Y10680" s="157"/>
    </row>
    <row r="10681" spans="19:25" x14ac:dyDescent="0.2">
      <c r="S10681" s="157"/>
      <c r="T10681" s="157"/>
      <c r="U10681" s="157"/>
      <c r="V10681" s="157"/>
      <c r="W10681" s="157"/>
      <c r="X10681" s="157"/>
      <c r="Y10681" s="157"/>
    </row>
    <row r="10682" spans="19:25" x14ac:dyDescent="0.2">
      <c r="S10682" s="157"/>
      <c r="T10682" s="157"/>
      <c r="U10682" s="157"/>
      <c r="V10682" s="157"/>
      <c r="W10682" s="157"/>
      <c r="X10682" s="157"/>
      <c r="Y10682" s="157"/>
    </row>
    <row r="10683" spans="19:25" x14ac:dyDescent="0.2">
      <c r="S10683" s="157"/>
      <c r="T10683" s="157"/>
      <c r="U10683" s="157"/>
      <c r="V10683" s="157"/>
      <c r="W10683" s="157"/>
      <c r="X10683" s="157"/>
      <c r="Y10683" s="157"/>
    </row>
    <row r="10684" spans="19:25" x14ac:dyDescent="0.2">
      <c r="S10684" s="157"/>
      <c r="T10684" s="157"/>
      <c r="U10684" s="157"/>
      <c r="V10684" s="157"/>
      <c r="W10684" s="157"/>
      <c r="X10684" s="157"/>
      <c r="Y10684" s="157"/>
    </row>
    <row r="10685" spans="19:25" x14ac:dyDescent="0.2">
      <c r="S10685" s="157"/>
      <c r="T10685" s="157"/>
      <c r="U10685" s="157"/>
      <c r="V10685" s="157"/>
      <c r="W10685" s="157"/>
      <c r="X10685" s="157"/>
      <c r="Y10685" s="157"/>
    </row>
    <row r="10686" spans="19:25" x14ac:dyDescent="0.2">
      <c r="S10686" s="157"/>
      <c r="T10686" s="157"/>
      <c r="U10686" s="157"/>
      <c r="V10686" s="157"/>
      <c r="W10686" s="157"/>
      <c r="X10686" s="157"/>
      <c r="Y10686" s="157"/>
    </row>
    <row r="10687" spans="19:25" x14ac:dyDescent="0.2">
      <c r="S10687" s="157"/>
      <c r="T10687" s="157"/>
      <c r="U10687" s="157"/>
      <c r="V10687" s="157"/>
      <c r="W10687" s="157"/>
      <c r="X10687" s="157"/>
      <c r="Y10687" s="157"/>
    </row>
    <row r="10688" spans="19:25" x14ac:dyDescent="0.2">
      <c r="S10688" s="157"/>
      <c r="T10688" s="157"/>
      <c r="U10688" s="157"/>
      <c r="V10688" s="157"/>
      <c r="W10688" s="157"/>
      <c r="X10688" s="157"/>
      <c r="Y10688" s="157"/>
    </row>
    <row r="10689" spans="19:25" x14ac:dyDescent="0.2">
      <c r="S10689" s="157"/>
      <c r="T10689" s="157"/>
      <c r="U10689" s="157"/>
      <c r="V10689" s="157"/>
      <c r="W10689" s="157"/>
      <c r="X10689" s="157"/>
      <c r="Y10689" s="157"/>
    </row>
    <row r="10690" spans="19:25" x14ac:dyDescent="0.2">
      <c r="S10690" s="157"/>
      <c r="T10690" s="157"/>
      <c r="U10690" s="157"/>
      <c r="V10690" s="157"/>
      <c r="W10690" s="157"/>
      <c r="X10690" s="157"/>
      <c r="Y10690" s="157"/>
    </row>
    <row r="10691" spans="19:25" x14ac:dyDescent="0.2">
      <c r="S10691" s="157"/>
      <c r="T10691" s="157"/>
      <c r="U10691" s="157"/>
      <c r="V10691" s="157"/>
      <c r="W10691" s="157"/>
      <c r="X10691" s="157"/>
      <c r="Y10691" s="157"/>
    </row>
    <row r="10692" spans="19:25" x14ac:dyDescent="0.2">
      <c r="S10692" s="157"/>
      <c r="T10692" s="157"/>
      <c r="U10692" s="157"/>
      <c r="V10692" s="157"/>
      <c r="W10692" s="157"/>
      <c r="X10692" s="157"/>
      <c r="Y10692" s="157"/>
    </row>
    <row r="10693" spans="19:25" x14ac:dyDescent="0.2">
      <c r="S10693" s="157"/>
      <c r="T10693" s="157"/>
      <c r="U10693" s="157"/>
      <c r="V10693" s="157"/>
      <c r="W10693" s="157"/>
      <c r="X10693" s="157"/>
      <c r="Y10693" s="157"/>
    </row>
    <row r="10694" spans="19:25" x14ac:dyDescent="0.2">
      <c r="S10694" s="157"/>
      <c r="T10694" s="157"/>
      <c r="U10694" s="157"/>
      <c r="V10694" s="157"/>
      <c r="W10694" s="157"/>
      <c r="X10694" s="157"/>
      <c r="Y10694" s="157"/>
    </row>
    <row r="10695" spans="19:25" x14ac:dyDescent="0.2">
      <c r="S10695" s="157"/>
      <c r="T10695" s="157"/>
      <c r="U10695" s="157"/>
      <c r="V10695" s="157"/>
      <c r="W10695" s="157"/>
      <c r="X10695" s="157"/>
      <c r="Y10695" s="157"/>
    </row>
    <row r="10696" spans="19:25" x14ac:dyDescent="0.2">
      <c r="S10696" s="157"/>
      <c r="T10696" s="157"/>
      <c r="U10696" s="157"/>
      <c r="V10696" s="157"/>
      <c r="W10696" s="157"/>
      <c r="X10696" s="157"/>
      <c r="Y10696" s="157"/>
    </row>
    <row r="10697" spans="19:25" x14ac:dyDescent="0.2">
      <c r="S10697" s="157"/>
      <c r="T10697" s="157"/>
      <c r="U10697" s="157"/>
      <c r="V10697" s="157"/>
      <c r="W10697" s="157"/>
      <c r="X10697" s="157"/>
      <c r="Y10697" s="157"/>
    </row>
    <row r="10698" spans="19:25" x14ac:dyDescent="0.2">
      <c r="S10698" s="157"/>
      <c r="T10698" s="157"/>
      <c r="U10698" s="157"/>
      <c r="V10698" s="157"/>
      <c r="W10698" s="157"/>
      <c r="X10698" s="157"/>
      <c r="Y10698" s="157"/>
    </row>
    <row r="10699" spans="19:25" x14ac:dyDescent="0.2">
      <c r="S10699" s="157"/>
      <c r="T10699" s="157"/>
      <c r="U10699" s="157"/>
      <c r="V10699" s="157"/>
      <c r="W10699" s="157"/>
      <c r="X10699" s="157"/>
      <c r="Y10699" s="157"/>
    </row>
    <row r="10700" spans="19:25" x14ac:dyDescent="0.2">
      <c r="S10700" s="157"/>
      <c r="T10700" s="157"/>
      <c r="U10700" s="157"/>
      <c r="V10700" s="157"/>
      <c r="W10700" s="157"/>
      <c r="X10700" s="157"/>
      <c r="Y10700" s="157"/>
    </row>
    <row r="10701" spans="19:25" x14ac:dyDescent="0.2">
      <c r="S10701" s="157"/>
      <c r="T10701" s="157"/>
      <c r="U10701" s="157"/>
      <c r="V10701" s="157"/>
      <c r="W10701" s="157"/>
      <c r="X10701" s="157"/>
      <c r="Y10701" s="157"/>
    </row>
    <row r="10702" spans="19:25" x14ac:dyDescent="0.2">
      <c r="S10702" s="157"/>
      <c r="T10702" s="157"/>
      <c r="U10702" s="157"/>
      <c r="V10702" s="157"/>
      <c r="W10702" s="157"/>
      <c r="X10702" s="157"/>
      <c r="Y10702" s="157"/>
    </row>
    <row r="10703" spans="19:25" x14ac:dyDescent="0.2">
      <c r="S10703" s="157"/>
      <c r="T10703" s="157"/>
      <c r="U10703" s="157"/>
      <c r="V10703" s="157"/>
      <c r="W10703" s="157"/>
      <c r="X10703" s="157"/>
      <c r="Y10703" s="157"/>
    </row>
    <row r="10704" spans="19:25" x14ac:dyDescent="0.2">
      <c r="S10704" s="157"/>
      <c r="T10704" s="157"/>
      <c r="U10704" s="157"/>
      <c r="V10704" s="157"/>
      <c r="W10704" s="157"/>
      <c r="X10704" s="157"/>
      <c r="Y10704" s="157"/>
    </row>
    <row r="10705" spans="19:25" x14ac:dyDescent="0.2">
      <c r="S10705" s="157"/>
      <c r="T10705" s="157"/>
      <c r="U10705" s="157"/>
      <c r="V10705" s="157"/>
      <c r="W10705" s="157"/>
      <c r="X10705" s="157"/>
      <c r="Y10705" s="157"/>
    </row>
    <row r="10706" spans="19:25" x14ac:dyDescent="0.2">
      <c r="S10706" s="157"/>
      <c r="T10706" s="157"/>
      <c r="U10706" s="157"/>
      <c r="V10706" s="157"/>
      <c r="W10706" s="157"/>
      <c r="X10706" s="157"/>
      <c r="Y10706" s="157"/>
    </row>
    <row r="10707" spans="19:25" x14ac:dyDescent="0.2">
      <c r="S10707" s="157"/>
      <c r="T10707" s="157"/>
      <c r="U10707" s="157"/>
      <c r="V10707" s="157"/>
      <c r="W10707" s="157"/>
      <c r="X10707" s="157"/>
      <c r="Y10707" s="157"/>
    </row>
    <row r="10708" spans="19:25" x14ac:dyDescent="0.2">
      <c r="S10708" s="157"/>
      <c r="T10708" s="157"/>
      <c r="U10708" s="157"/>
      <c r="V10708" s="157"/>
      <c r="W10708" s="157"/>
      <c r="X10708" s="157"/>
      <c r="Y10708" s="157"/>
    </row>
    <row r="10709" spans="19:25" x14ac:dyDescent="0.2">
      <c r="S10709" s="157"/>
      <c r="T10709" s="157"/>
      <c r="U10709" s="157"/>
      <c r="V10709" s="157"/>
      <c r="W10709" s="157"/>
      <c r="X10709" s="157"/>
      <c r="Y10709" s="157"/>
    </row>
    <row r="10710" spans="19:25" x14ac:dyDescent="0.2">
      <c r="S10710" s="157"/>
      <c r="T10710" s="157"/>
      <c r="U10710" s="157"/>
      <c r="V10710" s="157"/>
      <c r="W10710" s="157"/>
      <c r="X10710" s="157"/>
      <c r="Y10710" s="157"/>
    </row>
    <row r="10711" spans="19:25" x14ac:dyDescent="0.2">
      <c r="S10711" s="157"/>
      <c r="T10711" s="157"/>
      <c r="U10711" s="157"/>
      <c r="V10711" s="157"/>
      <c r="W10711" s="157"/>
      <c r="X10711" s="157"/>
      <c r="Y10711" s="157"/>
    </row>
    <row r="10712" spans="19:25" x14ac:dyDescent="0.2">
      <c r="S10712" s="157"/>
      <c r="T10712" s="157"/>
      <c r="U10712" s="157"/>
      <c r="V10712" s="157"/>
      <c r="W10712" s="157"/>
      <c r="X10712" s="157"/>
      <c r="Y10712" s="157"/>
    </row>
    <row r="10713" spans="19:25" x14ac:dyDescent="0.2">
      <c r="S10713" s="157"/>
      <c r="T10713" s="157"/>
      <c r="U10713" s="157"/>
      <c r="V10713" s="157"/>
      <c r="W10713" s="157"/>
      <c r="X10713" s="157"/>
      <c r="Y10713" s="157"/>
    </row>
    <row r="10714" spans="19:25" x14ac:dyDescent="0.2">
      <c r="S10714" s="157"/>
      <c r="T10714" s="157"/>
      <c r="U10714" s="157"/>
      <c r="V10714" s="157"/>
      <c r="W10714" s="157"/>
      <c r="X10714" s="157"/>
      <c r="Y10714" s="157"/>
    </row>
    <row r="10715" spans="19:25" x14ac:dyDescent="0.2">
      <c r="S10715" s="157"/>
      <c r="T10715" s="157"/>
      <c r="U10715" s="157"/>
      <c r="V10715" s="157"/>
      <c r="W10715" s="157"/>
      <c r="X10715" s="157"/>
      <c r="Y10715" s="157"/>
    </row>
    <row r="10716" spans="19:25" x14ac:dyDescent="0.2">
      <c r="S10716" s="157"/>
      <c r="T10716" s="157"/>
      <c r="U10716" s="157"/>
      <c r="V10716" s="157"/>
      <c r="W10716" s="157"/>
      <c r="X10716" s="157"/>
      <c r="Y10716" s="157"/>
    </row>
    <row r="10717" spans="19:25" x14ac:dyDescent="0.2">
      <c r="S10717" s="157"/>
      <c r="T10717" s="157"/>
      <c r="U10717" s="157"/>
      <c r="V10717" s="157"/>
      <c r="W10717" s="157"/>
      <c r="X10717" s="157"/>
      <c r="Y10717" s="157"/>
    </row>
    <row r="10718" spans="19:25" x14ac:dyDescent="0.2">
      <c r="S10718" s="157"/>
      <c r="T10718" s="157"/>
      <c r="U10718" s="157"/>
      <c r="V10718" s="157"/>
      <c r="W10718" s="157"/>
      <c r="X10718" s="157"/>
      <c r="Y10718" s="157"/>
    </row>
    <row r="10719" spans="19:25" x14ac:dyDescent="0.2">
      <c r="S10719" s="157"/>
      <c r="T10719" s="157"/>
      <c r="U10719" s="157"/>
      <c r="V10719" s="157"/>
      <c r="W10719" s="157"/>
      <c r="X10719" s="157"/>
      <c r="Y10719" s="157"/>
    </row>
    <row r="10720" spans="19:25" x14ac:dyDescent="0.2">
      <c r="S10720" s="157"/>
      <c r="T10720" s="157"/>
      <c r="U10720" s="157"/>
      <c r="V10720" s="157"/>
      <c r="W10720" s="157"/>
      <c r="X10720" s="157"/>
      <c r="Y10720" s="157"/>
    </row>
    <row r="10721" spans="19:25" x14ac:dyDescent="0.2">
      <c r="S10721" s="157"/>
      <c r="T10721" s="157"/>
      <c r="U10721" s="157"/>
      <c r="V10721" s="157"/>
      <c r="W10721" s="157"/>
      <c r="X10721" s="157"/>
      <c r="Y10721" s="157"/>
    </row>
    <row r="10722" spans="19:25" x14ac:dyDescent="0.2">
      <c r="S10722" s="157"/>
      <c r="T10722" s="157"/>
      <c r="U10722" s="157"/>
      <c r="V10722" s="157"/>
      <c r="W10722" s="157"/>
      <c r="X10722" s="157"/>
      <c r="Y10722" s="157"/>
    </row>
    <row r="10723" spans="19:25" x14ac:dyDescent="0.2">
      <c r="S10723" s="157"/>
      <c r="T10723" s="157"/>
      <c r="U10723" s="157"/>
      <c r="V10723" s="157"/>
      <c r="W10723" s="157"/>
      <c r="X10723" s="157"/>
      <c r="Y10723" s="157"/>
    </row>
    <row r="10724" spans="19:25" x14ac:dyDescent="0.2">
      <c r="S10724" s="157"/>
      <c r="T10724" s="157"/>
      <c r="U10724" s="157"/>
      <c r="V10724" s="157"/>
      <c r="W10724" s="157"/>
      <c r="X10724" s="157"/>
      <c r="Y10724" s="157"/>
    </row>
    <row r="10725" spans="19:25" x14ac:dyDescent="0.2">
      <c r="S10725" s="157"/>
      <c r="T10725" s="157"/>
      <c r="U10725" s="157"/>
      <c r="V10725" s="157"/>
      <c r="W10725" s="157"/>
      <c r="X10725" s="157"/>
      <c r="Y10725" s="157"/>
    </row>
    <row r="10726" spans="19:25" x14ac:dyDescent="0.2">
      <c r="S10726" s="157"/>
      <c r="T10726" s="157"/>
      <c r="U10726" s="157"/>
      <c r="V10726" s="157"/>
      <c r="W10726" s="157"/>
      <c r="X10726" s="157"/>
      <c r="Y10726" s="157"/>
    </row>
    <row r="10727" spans="19:25" x14ac:dyDescent="0.2">
      <c r="S10727" s="157"/>
      <c r="T10727" s="157"/>
      <c r="U10727" s="157"/>
      <c r="V10727" s="157"/>
      <c r="W10727" s="157"/>
      <c r="X10727" s="157"/>
      <c r="Y10727" s="157"/>
    </row>
    <row r="10728" spans="19:25" x14ac:dyDescent="0.2">
      <c r="S10728" s="157"/>
      <c r="T10728" s="157"/>
      <c r="U10728" s="157"/>
      <c r="V10728" s="157"/>
      <c r="W10728" s="157"/>
      <c r="X10728" s="157"/>
      <c r="Y10728" s="157"/>
    </row>
    <row r="10729" spans="19:25" x14ac:dyDescent="0.2">
      <c r="S10729" s="157"/>
      <c r="T10729" s="157"/>
      <c r="U10729" s="157"/>
      <c r="V10729" s="157"/>
      <c r="W10729" s="157"/>
      <c r="X10729" s="157"/>
      <c r="Y10729" s="157"/>
    </row>
    <row r="10730" spans="19:25" x14ac:dyDescent="0.2">
      <c r="S10730" s="157"/>
      <c r="T10730" s="157"/>
      <c r="U10730" s="157"/>
      <c r="V10730" s="157"/>
      <c r="W10730" s="157"/>
      <c r="X10730" s="157"/>
      <c r="Y10730" s="157"/>
    </row>
    <row r="10731" spans="19:25" x14ac:dyDescent="0.2">
      <c r="S10731" s="157"/>
      <c r="T10731" s="157"/>
      <c r="U10731" s="157"/>
      <c r="V10731" s="157"/>
      <c r="W10731" s="157"/>
      <c r="X10731" s="157"/>
      <c r="Y10731" s="157"/>
    </row>
    <row r="10732" spans="19:25" x14ac:dyDescent="0.2">
      <c r="S10732" s="157"/>
      <c r="T10732" s="157"/>
      <c r="U10732" s="157"/>
      <c r="V10732" s="157"/>
      <c r="W10732" s="157"/>
      <c r="X10732" s="157"/>
      <c r="Y10732" s="157"/>
    </row>
    <row r="10733" spans="19:25" x14ac:dyDescent="0.2">
      <c r="S10733" s="157"/>
      <c r="T10733" s="157"/>
      <c r="U10733" s="157"/>
      <c r="V10733" s="157"/>
      <c r="W10733" s="157"/>
      <c r="X10733" s="157"/>
      <c r="Y10733" s="157"/>
    </row>
    <row r="10734" spans="19:25" x14ac:dyDescent="0.2">
      <c r="S10734" s="157"/>
      <c r="T10734" s="157"/>
      <c r="U10734" s="157"/>
      <c r="V10734" s="157"/>
      <c r="W10734" s="157"/>
      <c r="X10734" s="157"/>
      <c r="Y10734" s="157"/>
    </row>
    <row r="10735" spans="19:25" x14ac:dyDescent="0.2">
      <c r="S10735" s="157"/>
      <c r="T10735" s="157"/>
      <c r="U10735" s="157"/>
      <c r="V10735" s="157"/>
      <c r="W10735" s="157"/>
      <c r="X10735" s="157"/>
      <c r="Y10735" s="157"/>
    </row>
    <row r="10736" spans="19:25" x14ac:dyDescent="0.2">
      <c r="S10736" s="157"/>
      <c r="T10736" s="157"/>
      <c r="U10736" s="157"/>
      <c r="V10736" s="157"/>
      <c r="W10736" s="157"/>
      <c r="X10736" s="157"/>
      <c r="Y10736" s="157"/>
    </row>
    <row r="10737" spans="19:25" x14ac:dyDescent="0.2">
      <c r="S10737" s="157"/>
      <c r="T10737" s="157"/>
      <c r="U10737" s="157"/>
      <c r="V10737" s="157"/>
      <c r="W10737" s="157"/>
      <c r="X10737" s="157"/>
      <c r="Y10737" s="157"/>
    </row>
    <row r="10738" spans="19:25" x14ac:dyDescent="0.2">
      <c r="S10738" s="157"/>
      <c r="T10738" s="157"/>
      <c r="U10738" s="157"/>
      <c r="V10738" s="157"/>
      <c r="W10738" s="157"/>
      <c r="X10738" s="157"/>
      <c r="Y10738" s="157"/>
    </row>
    <row r="10739" spans="19:25" x14ac:dyDescent="0.2">
      <c r="S10739" s="157"/>
      <c r="T10739" s="157"/>
      <c r="U10739" s="157"/>
      <c r="V10739" s="157"/>
      <c r="W10739" s="157"/>
      <c r="X10739" s="157"/>
      <c r="Y10739" s="157"/>
    </row>
    <row r="10740" spans="19:25" x14ac:dyDescent="0.2">
      <c r="S10740" s="157"/>
      <c r="T10740" s="157"/>
      <c r="U10740" s="157"/>
      <c r="V10740" s="157"/>
      <c r="W10740" s="157"/>
      <c r="X10740" s="157"/>
      <c r="Y10740" s="157"/>
    </row>
    <row r="10741" spans="19:25" x14ac:dyDescent="0.2">
      <c r="S10741" s="157"/>
      <c r="T10741" s="157"/>
      <c r="U10741" s="157"/>
      <c r="V10741" s="157"/>
      <c r="W10741" s="157"/>
      <c r="X10741" s="157"/>
      <c r="Y10741" s="157"/>
    </row>
    <row r="10742" spans="19:25" x14ac:dyDescent="0.2">
      <c r="S10742" s="157"/>
      <c r="T10742" s="157"/>
      <c r="U10742" s="157"/>
      <c r="V10742" s="157"/>
      <c r="W10742" s="157"/>
      <c r="X10742" s="157"/>
      <c r="Y10742" s="157"/>
    </row>
    <row r="10743" spans="19:25" x14ac:dyDescent="0.2">
      <c r="S10743" s="157"/>
      <c r="T10743" s="157"/>
      <c r="U10743" s="157"/>
      <c r="V10743" s="157"/>
      <c r="W10743" s="157"/>
      <c r="X10743" s="157"/>
      <c r="Y10743" s="157"/>
    </row>
    <row r="10744" spans="19:25" x14ac:dyDescent="0.2">
      <c r="S10744" s="157"/>
      <c r="T10744" s="157"/>
      <c r="U10744" s="157"/>
      <c r="V10744" s="157"/>
      <c r="W10744" s="157"/>
      <c r="X10744" s="157"/>
      <c r="Y10744" s="157"/>
    </row>
    <row r="10745" spans="19:25" x14ac:dyDescent="0.2">
      <c r="S10745" s="157"/>
      <c r="T10745" s="157"/>
      <c r="U10745" s="157"/>
      <c r="V10745" s="157"/>
      <c r="W10745" s="157"/>
      <c r="X10745" s="157"/>
      <c r="Y10745" s="157"/>
    </row>
    <row r="10746" spans="19:25" x14ac:dyDescent="0.2">
      <c r="S10746" s="157"/>
      <c r="T10746" s="157"/>
      <c r="U10746" s="157"/>
      <c r="V10746" s="157"/>
      <c r="W10746" s="157"/>
      <c r="X10746" s="157"/>
      <c r="Y10746" s="157"/>
    </row>
    <row r="10747" spans="19:25" x14ac:dyDescent="0.2">
      <c r="S10747" s="157"/>
      <c r="T10747" s="157"/>
      <c r="U10747" s="157"/>
      <c r="V10747" s="157"/>
      <c r="W10747" s="157"/>
      <c r="X10747" s="157"/>
      <c r="Y10747" s="157"/>
    </row>
    <row r="10748" spans="19:25" x14ac:dyDescent="0.2">
      <c r="S10748" s="157"/>
      <c r="T10748" s="157"/>
      <c r="U10748" s="157"/>
      <c r="V10748" s="157"/>
      <c r="W10748" s="157"/>
      <c r="X10748" s="157"/>
      <c r="Y10748" s="157"/>
    </row>
    <row r="10749" spans="19:25" x14ac:dyDescent="0.2">
      <c r="S10749" s="157"/>
      <c r="T10749" s="157"/>
      <c r="U10749" s="157"/>
      <c r="V10749" s="157"/>
      <c r="W10749" s="157"/>
      <c r="X10749" s="157"/>
      <c r="Y10749" s="157"/>
    </row>
    <row r="10750" spans="19:25" x14ac:dyDescent="0.2">
      <c r="S10750" s="157"/>
      <c r="T10750" s="157"/>
      <c r="U10750" s="157"/>
      <c r="V10750" s="157"/>
      <c r="W10750" s="157"/>
      <c r="X10750" s="157"/>
      <c r="Y10750" s="157"/>
    </row>
    <row r="10751" spans="19:25" x14ac:dyDescent="0.2">
      <c r="S10751" s="157"/>
      <c r="T10751" s="157"/>
      <c r="U10751" s="157"/>
      <c r="V10751" s="157"/>
      <c r="W10751" s="157"/>
      <c r="X10751" s="157"/>
      <c r="Y10751" s="157"/>
    </row>
    <row r="10752" spans="19:25" x14ac:dyDescent="0.2">
      <c r="S10752" s="157"/>
      <c r="T10752" s="157"/>
      <c r="U10752" s="157"/>
      <c r="V10752" s="157"/>
      <c r="W10752" s="157"/>
      <c r="X10752" s="157"/>
      <c r="Y10752" s="157"/>
    </row>
    <row r="10753" spans="19:25" x14ac:dyDescent="0.2">
      <c r="S10753" s="157"/>
      <c r="T10753" s="157"/>
      <c r="U10753" s="157"/>
      <c r="V10753" s="157"/>
      <c r="W10753" s="157"/>
      <c r="X10753" s="157"/>
      <c r="Y10753" s="157"/>
    </row>
    <row r="10754" spans="19:25" x14ac:dyDescent="0.2">
      <c r="S10754" s="157"/>
      <c r="T10754" s="157"/>
      <c r="U10754" s="157"/>
      <c r="V10754" s="157"/>
      <c r="W10754" s="157"/>
      <c r="X10754" s="157"/>
      <c r="Y10754" s="157"/>
    </row>
    <row r="10755" spans="19:25" x14ac:dyDescent="0.2">
      <c r="S10755" s="157"/>
      <c r="T10755" s="157"/>
      <c r="U10755" s="157"/>
      <c r="V10755" s="157"/>
      <c r="W10755" s="157"/>
      <c r="X10755" s="157"/>
      <c r="Y10755" s="157"/>
    </row>
    <row r="10756" spans="19:25" x14ac:dyDescent="0.2">
      <c r="S10756" s="157"/>
      <c r="T10756" s="157"/>
      <c r="U10756" s="157"/>
      <c r="V10756" s="157"/>
      <c r="W10756" s="157"/>
      <c r="X10756" s="157"/>
      <c r="Y10756" s="157"/>
    </row>
    <row r="10757" spans="19:25" x14ac:dyDescent="0.2">
      <c r="S10757" s="157"/>
      <c r="T10757" s="157"/>
      <c r="U10757" s="157"/>
      <c r="V10757" s="157"/>
      <c r="W10757" s="157"/>
      <c r="X10757" s="157"/>
      <c r="Y10757" s="157"/>
    </row>
    <row r="10758" spans="19:25" x14ac:dyDescent="0.2">
      <c r="S10758" s="157"/>
      <c r="T10758" s="157"/>
      <c r="U10758" s="157"/>
      <c r="V10758" s="157"/>
      <c r="W10758" s="157"/>
      <c r="X10758" s="157"/>
      <c r="Y10758" s="157"/>
    </row>
    <row r="10759" spans="19:25" x14ac:dyDescent="0.2">
      <c r="S10759" s="157"/>
      <c r="T10759" s="157"/>
      <c r="U10759" s="157"/>
      <c r="V10759" s="157"/>
      <c r="W10759" s="157"/>
      <c r="X10759" s="157"/>
      <c r="Y10759" s="157"/>
    </row>
    <row r="10760" spans="19:25" x14ac:dyDescent="0.2">
      <c r="S10760" s="157"/>
      <c r="T10760" s="157"/>
      <c r="U10760" s="157"/>
      <c r="V10760" s="157"/>
      <c r="W10760" s="157"/>
      <c r="X10760" s="157"/>
      <c r="Y10760" s="157"/>
    </row>
    <row r="10761" spans="19:25" x14ac:dyDescent="0.2">
      <c r="S10761" s="157"/>
      <c r="T10761" s="157"/>
      <c r="U10761" s="157"/>
      <c r="V10761" s="157"/>
      <c r="W10761" s="157"/>
      <c r="X10761" s="157"/>
      <c r="Y10761" s="157"/>
    </row>
    <row r="10762" spans="19:25" x14ac:dyDescent="0.2">
      <c r="S10762" s="157"/>
      <c r="T10762" s="157"/>
      <c r="U10762" s="157"/>
      <c r="V10762" s="157"/>
      <c r="W10762" s="157"/>
      <c r="X10762" s="157"/>
      <c r="Y10762" s="157"/>
    </row>
    <row r="10763" spans="19:25" x14ac:dyDescent="0.2">
      <c r="S10763" s="157"/>
      <c r="T10763" s="157"/>
      <c r="U10763" s="157"/>
      <c r="V10763" s="157"/>
      <c r="W10763" s="157"/>
      <c r="X10763" s="157"/>
      <c r="Y10763" s="157"/>
    </row>
    <row r="10764" spans="19:25" x14ac:dyDescent="0.2">
      <c r="S10764" s="157"/>
      <c r="T10764" s="157"/>
      <c r="U10764" s="157"/>
      <c r="V10764" s="157"/>
      <c r="W10764" s="157"/>
      <c r="X10764" s="157"/>
      <c r="Y10764" s="157"/>
    </row>
    <row r="10765" spans="19:25" x14ac:dyDescent="0.2">
      <c r="S10765" s="157"/>
      <c r="T10765" s="157"/>
      <c r="U10765" s="157"/>
      <c r="V10765" s="157"/>
      <c r="W10765" s="157"/>
      <c r="X10765" s="157"/>
      <c r="Y10765" s="157"/>
    </row>
    <row r="10766" spans="19:25" x14ac:dyDescent="0.2">
      <c r="S10766" s="157"/>
      <c r="T10766" s="157"/>
      <c r="U10766" s="157"/>
      <c r="V10766" s="157"/>
      <c r="W10766" s="157"/>
      <c r="X10766" s="157"/>
      <c r="Y10766" s="157"/>
    </row>
    <row r="10767" spans="19:25" x14ac:dyDescent="0.2">
      <c r="S10767" s="157"/>
      <c r="T10767" s="157"/>
      <c r="U10767" s="157"/>
      <c r="V10767" s="157"/>
      <c r="W10767" s="157"/>
      <c r="X10767" s="157"/>
      <c r="Y10767" s="157"/>
    </row>
    <row r="10768" spans="19:25" x14ac:dyDescent="0.2">
      <c r="S10768" s="157"/>
      <c r="T10768" s="157"/>
      <c r="U10768" s="157"/>
      <c r="V10768" s="157"/>
      <c r="W10768" s="157"/>
      <c r="X10768" s="157"/>
      <c r="Y10768" s="157"/>
    </row>
    <row r="10769" spans="19:25" x14ac:dyDescent="0.2">
      <c r="S10769" s="157"/>
      <c r="T10769" s="157"/>
      <c r="U10769" s="157"/>
      <c r="V10769" s="157"/>
      <c r="W10769" s="157"/>
      <c r="X10769" s="157"/>
      <c r="Y10769" s="157"/>
    </row>
    <row r="10770" spans="19:25" x14ac:dyDescent="0.2">
      <c r="S10770" s="157"/>
      <c r="T10770" s="157"/>
      <c r="U10770" s="157"/>
      <c r="V10770" s="157"/>
      <c r="W10770" s="157"/>
      <c r="X10770" s="157"/>
      <c r="Y10770" s="157"/>
    </row>
    <row r="10771" spans="19:25" x14ac:dyDescent="0.2">
      <c r="S10771" s="157"/>
      <c r="T10771" s="157"/>
      <c r="U10771" s="157"/>
      <c r="V10771" s="157"/>
      <c r="W10771" s="157"/>
      <c r="X10771" s="157"/>
      <c r="Y10771" s="157"/>
    </row>
    <row r="10772" spans="19:25" x14ac:dyDescent="0.2">
      <c r="S10772" s="157"/>
      <c r="T10772" s="157"/>
      <c r="U10772" s="157"/>
      <c r="V10772" s="157"/>
      <c r="W10772" s="157"/>
      <c r="X10772" s="157"/>
      <c r="Y10772" s="157"/>
    </row>
    <row r="10773" spans="19:25" x14ac:dyDescent="0.2">
      <c r="S10773" s="157"/>
      <c r="T10773" s="157"/>
      <c r="U10773" s="157"/>
      <c r="V10773" s="157"/>
      <c r="W10773" s="157"/>
      <c r="X10773" s="157"/>
      <c r="Y10773" s="157"/>
    </row>
    <row r="10774" spans="19:25" x14ac:dyDescent="0.2">
      <c r="S10774" s="157"/>
      <c r="T10774" s="157"/>
      <c r="U10774" s="157"/>
      <c r="V10774" s="157"/>
      <c r="W10774" s="157"/>
      <c r="X10774" s="157"/>
      <c r="Y10774" s="157"/>
    </row>
    <row r="10775" spans="19:25" x14ac:dyDescent="0.2">
      <c r="S10775" s="157"/>
      <c r="T10775" s="157"/>
      <c r="U10775" s="157"/>
      <c r="V10775" s="157"/>
      <c r="W10775" s="157"/>
      <c r="X10775" s="157"/>
      <c r="Y10775" s="157"/>
    </row>
    <row r="10776" spans="19:25" x14ac:dyDescent="0.2">
      <c r="S10776" s="157"/>
      <c r="T10776" s="157"/>
      <c r="U10776" s="157"/>
      <c r="V10776" s="157"/>
      <c r="W10776" s="157"/>
      <c r="X10776" s="157"/>
      <c r="Y10776" s="157"/>
    </row>
    <row r="10777" spans="19:25" x14ac:dyDescent="0.2">
      <c r="S10777" s="157"/>
      <c r="T10777" s="157"/>
      <c r="U10777" s="157"/>
      <c r="V10777" s="157"/>
      <c r="W10777" s="157"/>
      <c r="X10777" s="157"/>
      <c r="Y10777" s="157"/>
    </row>
    <row r="10778" spans="19:25" x14ac:dyDescent="0.2">
      <c r="S10778" s="157"/>
      <c r="T10778" s="157"/>
      <c r="U10778" s="157"/>
      <c r="V10778" s="157"/>
      <c r="W10778" s="157"/>
      <c r="X10778" s="157"/>
      <c r="Y10778" s="157"/>
    </row>
    <row r="10779" spans="19:25" x14ac:dyDescent="0.2">
      <c r="S10779" s="157"/>
      <c r="T10779" s="157"/>
      <c r="U10779" s="157"/>
      <c r="V10779" s="157"/>
      <c r="W10779" s="157"/>
      <c r="X10779" s="157"/>
      <c r="Y10779" s="157"/>
    </row>
    <row r="10780" spans="19:25" x14ac:dyDescent="0.2">
      <c r="S10780" s="157"/>
      <c r="T10780" s="157"/>
      <c r="U10780" s="157"/>
      <c r="V10780" s="157"/>
      <c r="W10780" s="157"/>
      <c r="X10780" s="157"/>
      <c r="Y10780" s="157"/>
    </row>
    <row r="10781" spans="19:25" x14ac:dyDescent="0.2">
      <c r="S10781" s="157"/>
      <c r="T10781" s="157"/>
      <c r="U10781" s="157"/>
      <c r="V10781" s="157"/>
      <c r="W10781" s="157"/>
      <c r="X10781" s="157"/>
      <c r="Y10781" s="157"/>
    </row>
    <row r="10782" spans="19:25" x14ac:dyDescent="0.2">
      <c r="S10782" s="157"/>
      <c r="T10782" s="157"/>
      <c r="U10782" s="157"/>
      <c r="V10782" s="157"/>
      <c r="W10782" s="157"/>
      <c r="X10782" s="157"/>
      <c r="Y10782" s="157"/>
    </row>
    <row r="10783" spans="19:25" x14ac:dyDescent="0.2">
      <c r="S10783" s="157"/>
      <c r="T10783" s="157"/>
      <c r="U10783" s="157"/>
      <c r="V10783" s="157"/>
      <c r="W10783" s="157"/>
      <c r="X10783" s="157"/>
      <c r="Y10783" s="157"/>
    </row>
    <row r="10784" spans="19:25" x14ac:dyDescent="0.2">
      <c r="S10784" s="157"/>
      <c r="T10784" s="157"/>
      <c r="U10784" s="157"/>
      <c r="V10784" s="157"/>
      <c r="W10784" s="157"/>
      <c r="X10784" s="157"/>
      <c r="Y10784" s="157"/>
    </row>
    <row r="10785" spans="19:25" x14ac:dyDescent="0.2">
      <c r="S10785" s="157"/>
      <c r="T10785" s="157"/>
      <c r="U10785" s="157"/>
      <c r="V10785" s="157"/>
      <c r="W10785" s="157"/>
      <c r="X10785" s="157"/>
      <c r="Y10785" s="157"/>
    </row>
    <row r="10786" spans="19:25" x14ac:dyDescent="0.2">
      <c r="S10786" s="157"/>
      <c r="T10786" s="157"/>
      <c r="U10786" s="157"/>
      <c r="V10786" s="157"/>
      <c r="W10786" s="157"/>
      <c r="X10786" s="157"/>
      <c r="Y10786" s="157"/>
    </row>
    <row r="10787" spans="19:25" x14ac:dyDescent="0.2">
      <c r="S10787" s="157"/>
      <c r="T10787" s="157"/>
      <c r="U10787" s="157"/>
      <c r="V10787" s="157"/>
      <c r="W10787" s="157"/>
      <c r="X10787" s="157"/>
      <c r="Y10787" s="157"/>
    </row>
    <row r="10788" spans="19:25" x14ac:dyDescent="0.2">
      <c r="S10788" s="157"/>
      <c r="T10788" s="157"/>
      <c r="U10788" s="157"/>
      <c r="V10788" s="157"/>
      <c r="W10788" s="157"/>
      <c r="X10788" s="157"/>
      <c r="Y10788" s="157"/>
    </row>
    <row r="10789" spans="19:25" x14ac:dyDescent="0.2">
      <c r="S10789" s="157"/>
      <c r="T10789" s="157"/>
      <c r="U10789" s="157"/>
      <c r="V10789" s="157"/>
      <c r="W10789" s="157"/>
      <c r="X10789" s="157"/>
      <c r="Y10789" s="157"/>
    </row>
    <row r="10790" spans="19:25" x14ac:dyDescent="0.2">
      <c r="S10790" s="157"/>
      <c r="T10790" s="157"/>
      <c r="U10790" s="157"/>
      <c r="V10790" s="157"/>
      <c r="W10790" s="157"/>
      <c r="X10790" s="157"/>
      <c r="Y10790" s="157"/>
    </row>
    <row r="10791" spans="19:25" x14ac:dyDescent="0.2">
      <c r="S10791" s="157"/>
      <c r="T10791" s="157"/>
      <c r="U10791" s="157"/>
      <c r="V10791" s="157"/>
      <c r="W10791" s="157"/>
      <c r="X10791" s="157"/>
      <c r="Y10791" s="157"/>
    </row>
    <row r="10792" spans="19:25" x14ac:dyDescent="0.2">
      <c r="S10792" s="157"/>
      <c r="T10792" s="157"/>
      <c r="U10792" s="157"/>
      <c r="V10792" s="157"/>
      <c r="W10792" s="157"/>
      <c r="X10792" s="157"/>
      <c r="Y10792" s="157"/>
    </row>
    <row r="10793" spans="19:25" x14ac:dyDescent="0.2">
      <c r="S10793" s="157"/>
      <c r="T10793" s="157"/>
      <c r="U10793" s="157"/>
      <c r="V10793" s="157"/>
      <c r="W10793" s="157"/>
      <c r="X10793" s="157"/>
      <c r="Y10793" s="157"/>
    </row>
    <row r="10794" spans="19:25" x14ac:dyDescent="0.2">
      <c r="S10794" s="157"/>
      <c r="T10794" s="157"/>
      <c r="U10794" s="157"/>
      <c r="V10794" s="157"/>
      <c r="W10794" s="157"/>
      <c r="X10794" s="157"/>
      <c r="Y10794" s="157"/>
    </row>
    <row r="10795" spans="19:25" x14ac:dyDescent="0.2">
      <c r="S10795" s="157"/>
      <c r="T10795" s="157"/>
      <c r="U10795" s="157"/>
      <c r="V10795" s="157"/>
      <c r="W10795" s="157"/>
      <c r="X10795" s="157"/>
      <c r="Y10795" s="157"/>
    </row>
    <row r="10796" spans="19:25" x14ac:dyDescent="0.2">
      <c r="S10796" s="157"/>
      <c r="T10796" s="157"/>
      <c r="U10796" s="157"/>
      <c r="V10796" s="157"/>
      <c r="W10796" s="157"/>
      <c r="X10796" s="157"/>
      <c r="Y10796" s="157"/>
    </row>
    <row r="10797" spans="19:25" x14ac:dyDescent="0.2">
      <c r="S10797" s="157"/>
      <c r="T10797" s="157"/>
      <c r="U10797" s="157"/>
      <c r="V10797" s="157"/>
      <c r="W10797" s="157"/>
      <c r="X10797" s="157"/>
      <c r="Y10797" s="157"/>
    </row>
    <row r="10798" spans="19:25" x14ac:dyDescent="0.2">
      <c r="S10798" s="157"/>
      <c r="T10798" s="157"/>
      <c r="U10798" s="157"/>
      <c r="V10798" s="157"/>
      <c r="W10798" s="157"/>
      <c r="X10798" s="157"/>
      <c r="Y10798" s="157"/>
    </row>
    <row r="10799" spans="19:25" x14ac:dyDescent="0.2">
      <c r="S10799" s="157"/>
      <c r="T10799" s="157"/>
      <c r="U10799" s="157"/>
      <c r="V10799" s="157"/>
      <c r="W10799" s="157"/>
      <c r="X10799" s="157"/>
      <c r="Y10799" s="157"/>
    </row>
    <row r="10800" spans="19:25" x14ac:dyDescent="0.2">
      <c r="S10800" s="157"/>
      <c r="T10800" s="157"/>
      <c r="U10800" s="157"/>
      <c r="V10800" s="157"/>
      <c r="W10800" s="157"/>
      <c r="X10800" s="157"/>
      <c r="Y10800" s="157"/>
    </row>
    <row r="10801" spans="19:25" x14ac:dyDescent="0.2">
      <c r="S10801" s="157"/>
      <c r="T10801" s="157"/>
      <c r="U10801" s="157"/>
      <c r="V10801" s="157"/>
      <c r="W10801" s="157"/>
      <c r="X10801" s="157"/>
      <c r="Y10801" s="157"/>
    </row>
    <row r="10802" spans="19:25" x14ac:dyDescent="0.2">
      <c r="S10802" s="157"/>
      <c r="T10802" s="157"/>
      <c r="U10802" s="157"/>
      <c r="V10802" s="157"/>
      <c r="W10802" s="157"/>
      <c r="X10802" s="157"/>
      <c r="Y10802" s="157"/>
    </row>
    <row r="10803" spans="19:25" x14ac:dyDescent="0.2">
      <c r="S10803" s="157"/>
      <c r="T10803" s="157"/>
      <c r="U10803" s="157"/>
      <c r="V10803" s="157"/>
      <c r="W10803" s="157"/>
      <c r="X10803" s="157"/>
      <c r="Y10803" s="157"/>
    </row>
    <row r="10804" spans="19:25" x14ac:dyDescent="0.2">
      <c r="S10804" s="157"/>
      <c r="T10804" s="157"/>
      <c r="U10804" s="157"/>
      <c r="V10804" s="157"/>
      <c r="W10804" s="157"/>
      <c r="X10804" s="157"/>
      <c r="Y10804" s="157"/>
    </row>
    <row r="10805" spans="19:25" x14ac:dyDescent="0.2">
      <c r="S10805" s="157"/>
      <c r="T10805" s="157"/>
      <c r="U10805" s="157"/>
      <c r="V10805" s="157"/>
      <c r="W10805" s="157"/>
      <c r="X10805" s="157"/>
      <c r="Y10805" s="157"/>
    </row>
    <row r="10806" spans="19:25" x14ac:dyDescent="0.2">
      <c r="S10806" s="157"/>
      <c r="T10806" s="157"/>
      <c r="U10806" s="157"/>
      <c r="V10806" s="157"/>
      <c r="W10806" s="157"/>
      <c r="X10806" s="157"/>
      <c r="Y10806" s="157"/>
    </row>
    <row r="10807" spans="19:25" x14ac:dyDescent="0.2">
      <c r="S10807" s="157"/>
      <c r="T10807" s="157"/>
      <c r="U10807" s="157"/>
      <c r="V10807" s="157"/>
      <c r="W10807" s="157"/>
      <c r="X10807" s="157"/>
      <c r="Y10807" s="157"/>
    </row>
    <row r="10808" spans="19:25" x14ac:dyDescent="0.2">
      <c r="S10808" s="157"/>
      <c r="T10808" s="157"/>
      <c r="U10808" s="157"/>
      <c r="V10808" s="157"/>
      <c r="W10808" s="157"/>
      <c r="X10808" s="157"/>
      <c r="Y10808" s="157"/>
    </row>
    <row r="10809" spans="19:25" x14ac:dyDescent="0.2">
      <c r="S10809" s="157"/>
      <c r="T10809" s="157"/>
      <c r="U10809" s="157"/>
      <c r="V10809" s="157"/>
      <c r="W10809" s="157"/>
      <c r="X10809" s="157"/>
      <c r="Y10809" s="157"/>
    </row>
    <row r="10810" spans="19:25" x14ac:dyDescent="0.2">
      <c r="S10810" s="157"/>
      <c r="T10810" s="157"/>
      <c r="U10810" s="157"/>
      <c r="V10810" s="157"/>
      <c r="W10810" s="157"/>
      <c r="X10810" s="157"/>
      <c r="Y10810" s="157"/>
    </row>
    <row r="10811" spans="19:25" x14ac:dyDescent="0.2">
      <c r="S10811" s="157"/>
      <c r="T10811" s="157"/>
      <c r="U10811" s="157"/>
      <c r="V10811" s="157"/>
      <c r="W10811" s="157"/>
      <c r="X10811" s="157"/>
      <c r="Y10811" s="157"/>
    </row>
    <row r="10812" spans="19:25" x14ac:dyDescent="0.2">
      <c r="S10812" s="157"/>
      <c r="T10812" s="157"/>
      <c r="U10812" s="157"/>
      <c r="V10812" s="157"/>
      <c r="W10812" s="157"/>
      <c r="X10812" s="157"/>
      <c r="Y10812" s="157"/>
    </row>
    <row r="10813" spans="19:25" x14ac:dyDescent="0.2">
      <c r="S10813" s="157"/>
      <c r="T10813" s="157"/>
      <c r="U10813" s="157"/>
      <c r="V10813" s="157"/>
      <c r="W10813" s="157"/>
      <c r="X10813" s="157"/>
      <c r="Y10813" s="157"/>
    </row>
    <row r="10814" spans="19:25" x14ac:dyDescent="0.2">
      <c r="S10814" s="157"/>
      <c r="T10814" s="157"/>
      <c r="U10814" s="157"/>
      <c r="V10814" s="157"/>
      <c r="W10814" s="157"/>
      <c r="X10814" s="157"/>
      <c r="Y10814" s="157"/>
    </row>
    <row r="10815" spans="19:25" x14ac:dyDescent="0.2">
      <c r="S10815" s="157"/>
      <c r="T10815" s="157"/>
      <c r="U10815" s="157"/>
      <c r="V10815" s="157"/>
      <c r="W10815" s="157"/>
      <c r="X10815" s="157"/>
      <c r="Y10815" s="157"/>
    </row>
    <row r="10816" spans="19:25" x14ac:dyDescent="0.2">
      <c r="S10816" s="157"/>
      <c r="T10816" s="157"/>
      <c r="U10816" s="157"/>
      <c r="V10816" s="157"/>
      <c r="W10816" s="157"/>
      <c r="X10816" s="157"/>
      <c r="Y10816" s="157"/>
    </row>
    <row r="10817" spans="19:25" x14ac:dyDescent="0.2">
      <c r="S10817" s="157"/>
      <c r="T10817" s="157"/>
      <c r="U10817" s="157"/>
      <c r="V10817" s="157"/>
      <c r="W10817" s="157"/>
      <c r="X10817" s="157"/>
      <c r="Y10817" s="157"/>
    </row>
    <row r="10818" spans="19:25" x14ac:dyDescent="0.2">
      <c r="S10818" s="157"/>
      <c r="T10818" s="157"/>
      <c r="U10818" s="157"/>
      <c r="V10818" s="157"/>
      <c r="W10818" s="157"/>
      <c r="X10818" s="157"/>
      <c r="Y10818" s="157"/>
    </row>
    <row r="10819" spans="19:25" x14ac:dyDescent="0.2">
      <c r="S10819" s="157"/>
      <c r="T10819" s="157"/>
      <c r="U10819" s="157"/>
      <c r="V10819" s="157"/>
      <c r="W10819" s="157"/>
      <c r="X10819" s="157"/>
      <c r="Y10819" s="157"/>
    </row>
    <row r="10820" spans="19:25" x14ac:dyDescent="0.2">
      <c r="S10820" s="157"/>
      <c r="T10820" s="157"/>
      <c r="U10820" s="157"/>
      <c r="V10820" s="157"/>
      <c r="W10820" s="157"/>
      <c r="X10820" s="157"/>
      <c r="Y10820" s="157"/>
    </row>
    <row r="10821" spans="19:25" x14ac:dyDescent="0.2">
      <c r="S10821" s="157"/>
      <c r="T10821" s="157"/>
      <c r="U10821" s="157"/>
      <c r="V10821" s="157"/>
      <c r="W10821" s="157"/>
      <c r="X10821" s="157"/>
      <c r="Y10821" s="157"/>
    </row>
    <row r="10822" spans="19:25" x14ac:dyDescent="0.2">
      <c r="S10822" s="157"/>
      <c r="T10822" s="157"/>
      <c r="U10822" s="157"/>
      <c r="V10822" s="157"/>
      <c r="W10822" s="157"/>
      <c r="X10822" s="157"/>
      <c r="Y10822" s="157"/>
    </row>
    <row r="10823" spans="19:25" x14ac:dyDescent="0.2">
      <c r="S10823" s="157"/>
      <c r="T10823" s="157"/>
      <c r="U10823" s="157"/>
      <c r="V10823" s="157"/>
      <c r="W10823" s="157"/>
      <c r="X10823" s="157"/>
      <c r="Y10823" s="157"/>
    </row>
    <row r="10824" spans="19:25" x14ac:dyDescent="0.2">
      <c r="S10824" s="157"/>
      <c r="T10824" s="157"/>
      <c r="U10824" s="157"/>
      <c r="V10824" s="157"/>
      <c r="W10824" s="157"/>
      <c r="X10824" s="157"/>
      <c r="Y10824" s="157"/>
    </row>
    <row r="10825" spans="19:25" x14ac:dyDescent="0.2">
      <c r="S10825" s="157"/>
      <c r="T10825" s="157"/>
      <c r="U10825" s="157"/>
      <c r="V10825" s="157"/>
      <c r="W10825" s="157"/>
      <c r="X10825" s="157"/>
      <c r="Y10825" s="157"/>
    </row>
    <row r="10826" spans="19:25" x14ac:dyDescent="0.2">
      <c r="S10826" s="157"/>
      <c r="T10826" s="157"/>
      <c r="U10826" s="157"/>
      <c r="V10826" s="157"/>
      <c r="W10826" s="157"/>
      <c r="X10826" s="157"/>
      <c r="Y10826" s="157"/>
    </row>
    <row r="10827" spans="19:25" x14ac:dyDescent="0.2">
      <c r="S10827" s="157"/>
      <c r="T10827" s="157"/>
      <c r="U10827" s="157"/>
      <c r="V10827" s="157"/>
      <c r="W10827" s="157"/>
      <c r="X10827" s="157"/>
      <c r="Y10827" s="157"/>
    </row>
    <row r="10828" spans="19:25" x14ac:dyDescent="0.2">
      <c r="S10828" s="157"/>
      <c r="T10828" s="157"/>
      <c r="U10828" s="157"/>
      <c r="V10828" s="157"/>
      <c r="W10828" s="157"/>
      <c r="X10828" s="157"/>
      <c r="Y10828" s="157"/>
    </row>
    <row r="10829" spans="19:25" x14ac:dyDescent="0.2">
      <c r="S10829" s="157"/>
      <c r="T10829" s="157"/>
      <c r="U10829" s="157"/>
      <c r="V10829" s="157"/>
      <c r="W10829" s="157"/>
      <c r="X10829" s="157"/>
      <c r="Y10829" s="157"/>
    </row>
    <row r="10830" spans="19:25" x14ac:dyDescent="0.2">
      <c r="S10830" s="157"/>
      <c r="T10830" s="157"/>
      <c r="U10830" s="157"/>
      <c r="V10830" s="157"/>
      <c r="W10830" s="157"/>
      <c r="X10830" s="157"/>
      <c r="Y10830" s="157"/>
    </row>
    <row r="10831" spans="19:25" x14ac:dyDescent="0.2">
      <c r="S10831" s="157"/>
      <c r="T10831" s="157"/>
      <c r="U10831" s="157"/>
      <c r="V10831" s="157"/>
      <c r="W10831" s="157"/>
      <c r="X10831" s="157"/>
      <c r="Y10831" s="157"/>
    </row>
    <row r="10832" spans="19:25" x14ac:dyDescent="0.2">
      <c r="S10832" s="157"/>
      <c r="T10832" s="157"/>
      <c r="U10832" s="157"/>
      <c r="V10832" s="157"/>
      <c r="W10832" s="157"/>
      <c r="X10832" s="157"/>
      <c r="Y10832" s="157"/>
    </row>
    <row r="10833" spans="19:25" x14ac:dyDescent="0.2">
      <c r="S10833" s="157"/>
      <c r="T10833" s="157"/>
      <c r="U10833" s="157"/>
      <c r="V10833" s="157"/>
      <c r="W10833" s="157"/>
      <c r="X10833" s="157"/>
      <c r="Y10833" s="157"/>
    </row>
    <row r="10834" spans="19:25" x14ac:dyDescent="0.2">
      <c r="S10834" s="157"/>
      <c r="T10834" s="157"/>
      <c r="U10834" s="157"/>
      <c r="V10834" s="157"/>
      <c r="W10834" s="157"/>
      <c r="X10834" s="157"/>
      <c r="Y10834" s="157"/>
    </row>
    <row r="10835" spans="19:25" x14ac:dyDescent="0.2">
      <c r="S10835" s="157"/>
      <c r="T10835" s="157"/>
      <c r="U10835" s="157"/>
      <c r="V10835" s="157"/>
      <c r="W10835" s="157"/>
      <c r="X10835" s="157"/>
      <c r="Y10835" s="157"/>
    </row>
    <row r="10836" spans="19:25" x14ac:dyDescent="0.2">
      <c r="S10836" s="157"/>
      <c r="T10836" s="157"/>
      <c r="U10836" s="157"/>
      <c r="V10836" s="157"/>
      <c r="W10836" s="157"/>
      <c r="X10836" s="157"/>
      <c r="Y10836" s="157"/>
    </row>
    <row r="10837" spans="19:25" x14ac:dyDescent="0.2">
      <c r="S10837" s="157"/>
      <c r="T10837" s="157"/>
      <c r="U10837" s="157"/>
      <c r="V10837" s="157"/>
      <c r="W10837" s="157"/>
      <c r="X10837" s="157"/>
      <c r="Y10837" s="157"/>
    </row>
    <row r="10838" spans="19:25" x14ac:dyDescent="0.2">
      <c r="S10838" s="157"/>
      <c r="T10838" s="157"/>
      <c r="U10838" s="157"/>
      <c r="V10838" s="157"/>
      <c r="W10838" s="157"/>
      <c r="X10838" s="157"/>
      <c r="Y10838" s="157"/>
    </row>
    <row r="10839" spans="19:25" x14ac:dyDescent="0.2">
      <c r="S10839" s="157"/>
      <c r="T10839" s="157"/>
      <c r="U10839" s="157"/>
      <c r="V10839" s="157"/>
      <c r="W10839" s="157"/>
      <c r="X10839" s="157"/>
      <c r="Y10839" s="157"/>
    </row>
    <row r="10840" spans="19:25" x14ac:dyDescent="0.2">
      <c r="S10840" s="157"/>
      <c r="T10840" s="157"/>
      <c r="U10840" s="157"/>
      <c r="V10840" s="157"/>
      <c r="W10840" s="157"/>
      <c r="X10840" s="157"/>
      <c r="Y10840" s="157"/>
    </row>
    <row r="10841" spans="19:25" x14ac:dyDescent="0.2">
      <c r="S10841" s="157"/>
      <c r="T10841" s="157"/>
      <c r="U10841" s="157"/>
      <c r="V10841" s="157"/>
      <c r="W10841" s="157"/>
      <c r="X10841" s="157"/>
      <c r="Y10841" s="157"/>
    </row>
    <row r="10842" spans="19:25" x14ac:dyDescent="0.2">
      <c r="S10842" s="157"/>
      <c r="T10842" s="157"/>
      <c r="U10842" s="157"/>
      <c r="V10842" s="157"/>
      <c r="W10842" s="157"/>
      <c r="X10842" s="157"/>
      <c r="Y10842" s="157"/>
    </row>
    <row r="10843" spans="19:25" x14ac:dyDescent="0.2">
      <c r="S10843" s="157"/>
      <c r="T10843" s="157"/>
      <c r="U10843" s="157"/>
      <c r="V10843" s="157"/>
      <c r="W10843" s="157"/>
      <c r="X10843" s="157"/>
      <c r="Y10843" s="157"/>
    </row>
    <row r="10844" spans="19:25" x14ac:dyDescent="0.2">
      <c r="S10844" s="157"/>
      <c r="T10844" s="157"/>
      <c r="U10844" s="157"/>
      <c r="V10844" s="157"/>
      <c r="W10844" s="157"/>
      <c r="X10844" s="157"/>
      <c r="Y10844" s="157"/>
    </row>
    <row r="10845" spans="19:25" x14ac:dyDescent="0.2">
      <c r="S10845" s="157"/>
      <c r="T10845" s="157"/>
      <c r="U10845" s="157"/>
      <c r="V10845" s="157"/>
      <c r="W10845" s="157"/>
      <c r="X10845" s="157"/>
      <c r="Y10845" s="157"/>
    </row>
    <row r="10846" spans="19:25" x14ac:dyDescent="0.2">
      <c r="S10846" s="157"/>
      <c r="T10846" s="157"/>
      <c r="U10846" s="157"/>
      <c r="V10846" s="157"/>
      <c r="W10846" s="157"/>
      <c r="X10846" s="157"/>
      <c r="Y10846" s="157"/>
    </row>
    <row r="10847" spans="19:25" x14ac:dyDescent="0.2">
      <c r="S10847" s="157"/>
      <c r="T10847" s="157"/>
      <c r="U10847" s="157"/>
      <c r="V10847" s="157"/>
      <c r="W10847" s="157"/>
      <c r="X10847" s="157"/>
      <c r="Y10847" s="157"/>
    </row>
    <row r="10848" spans="19:25" x14ac:dyDescent="0.2">
      <c r="S10848" s="157"/>
      <c r="T10848" s="157"/>
      <c r="U10848" s="157"/>
      <c r="V10848" s="157"/>
      <c r="W10848" s="157"/>
      <c r="X10848" s="157"/>
      <c r="Y10848" s="157"/>
    </row>
    <row r="10849" spans="19:25" x14ac:dyDescent="0.2">
      <c r="S10849" s="157"/>
      <c r="T10849" s="157"/>
      <c r="U10849" s="157"/>
      <c r="V10849" s="157"/>
      <c r="W10849" s="157"/>
      <c r="X10849" s="157"/>
      <c r="Y10849" s="157"/>
    </row>
    <row r="10850" spans="19:25" x14ac:dyDescent="0.2">
      <c r="S10850" s="157"/>
      <c r="T10850" s="157"/>
      <c r="U10850" s="157"/>
      <c r="V10850" s="157"/>
      <c r="W10850" s="157"/>
      <c r="X10850" s="157"/>
      <c r="Y10850" s="157"/>
    </row>
    <row r="10851" spans="19:25" x14ac:dyDescent="0.2">
      <c r="S10851" s="157"/>
      <c r="T10851" s="157"/>
      <c r="U10851" s="157"/>
      <c r="V10851" s="157"/>
      <c r="W10851" s="157"/>
      <c r="X10851" s="157"/>
      <c r="Y10851" s="157"/>
    </row>
    <row r="10852" spans="19:25" x14ac:dyDescent="0.2">
      <c r="S10852" s="157"/>
      <c r="T10852" s="157"/>
      <c r="U10852" s="157"/>
      <c r="V10852" s="157"/>
      <c r="W10852" s="157"/>
      <c r="X10852" s="157"/>
      <c r="Y10852" s="157"/>
    </row>
    <row r="10853" spans="19:25" x14ac:dyDescent="0.2">
      <c r="S10853" s="157"/>
      <c r="T10853" s="157"/>
      <c r="U10853" s="157"/>
      <c r="V10853" s="157"/>
      <c r="W10853" s="157"/>
      <c r="X10853" s="157"/>
      <c r="Y10853" s="157"/>
    </row>
    <row r="10854" spans="19:25" x14ac:dyDescent="0.2">
      <c r="S10854" s="157"/>
      <c r="T10854" s="157"/>
      <c r="U10854" s="157"/>
      <c r="V10854" s="157"/>
      <c r="W10854" s="157"/>
      <c r="X10854" s="157"/>
      <c r="Y10854" s="157"/>
    </row>
    <row r="10855" spans="19:25" x14ac:dyDescent="0.2">
      <c r="S10855" s="157"/>
      <c r="T10855" s="157"/>
      <c r="U10855" s="157"/>
      <c r="V10855" s="157"/>
      <c r="W10855" s="157"/>
      <c r="X10855" s="157"/>
      <c r="Y10855" s="157"/>
    </row>
    <row r="10856" spans="19:25" x14ac:dyDescent="0.2">
      <c r="S10856" s="157"/>
      <c r="T10856" s="157"/>
      <c r="U10856" s="157"/>
      <c r="V10856" s="157"/>
      <c r="W10856" s="157"/>
      <c r="X10856" s="157"/>
      <c r="Y10856" s="157"/>
    </row>
    <row r="10857" spans="19:25" x14ac:dyDescent="0.2">
      <c r="S10857" s="157"/>
      <c r="T10857" s="157"/>
      <c r="U10857" s="157"/>
      <c r="V10857" s="157"/>
      <c r="W10857" s="157"/>
      <c r="X10857" s="157"/>
      <c r="Y10857" s="157"/>
    </row>
    <row r="10858" spans="19:25" x14ac:dyDescent="0.2">
      <c r="S10858" s="157"/>
      <c r="T10858" s="157"/>
      <c r="U10858" s="157"/>
      <c r="V10858" s="157"/>
      <c r="W10858" s="157"/>
      <c r="X10858" s="157"/>
      <c r="Y10858" s="157"/>
    </row>
    <row r="10859" spans="19:25" x14ac:dyDescent="0.2">
      <c r="S10859" s="157"/>
      <c r="T10859" s="157"/>
      <c r="U10859" s="157"/>
      <c r="V10859" s="157"/>
      <c r="W10859" s="157"/>
      <c r="X10859" s="157"/>
      <c r="Y10859" s="157"/>
    </row>
    <row r="10860" spans="19:25" x14ac:dyDescent="0.2">
      <c r="S10860" s="157"/>
      <c r="T10860" s="157"/>
      <c r="U10860" s="157"/>
      <c r="V10860" s="157"/>
      <c r="W10860" s="157"/>
      <c r="X10860" s="157"/>
      <c r="Y10860" s="157"/>
    </row>
    <row r="10861" spans="19:25" x14ac:dyDescent="0.2">
      <c r="S10861" s="157"/>
      <c r="T10861" s="157"/>
      <c r="U10861" s="157"/>
      <c r="V10861" s="157"/>
      <c r="W10861" s="157"/>
      <c r="X10861" s="157"/>
      <c r="Y10861" s="157"/>
    </row>
    <row r="10862" spans="19:25" x14ac:dyDescent="0.2">
      <c r="S10862" s="157"/>
      <c r="T10862" s="157"/>
      <c r="U10862" s="157"/>
      <c r="V10862" s="157"/>
      <c r="W10862" s="157"/>
      <c r="X10862" s="157"/>
      <c r="Y10862" s="157"/>
    </row>
    <row r="10863" spans="19:25" x14ac:dyDescent="0.2">
      <c r="S10863" s="157"/>
      <c r="T10863" s="157"/>
      <c r="U10863" s="157"/>
      <c r="V10863" s="157"/>
      <c r="W10863" s="157"/>
      <c r="X10863" s="157"/>
      <c r="Y10863" s="157"/>
    </row>
    <row r="10864" spans="19:25" x14ac:dyDescent="0.2">
      <c r="S10864" s="157"/>
      <c r="T10864" s="157"/>
      <c r="U10864" s="157"/>
      <c r="V10864" s="157"/>
      <c r="W10864" s="157"/>
      <c r="X10864" s="157"/>
      <c r="Y10864" s="157"/>
    </row>
    <row r="10865" spans="19:25" x14ac:dyDescent="0.2">
      <c r="S10865" s="157"/>
      <c r="T10865" s="157"/>
      <c r="U10865" s="157"/>
      <c r="V10865" s="157"/>
      <c r="W10865" s="157"/>
      <c r="X10865" s="157"/>
      <c r="Y10865" s="157"/>
    </row>
    <row r="10866" spans="19:25" x14ac:dyDescent="0.2">
      <c r="S10866" s="157"/>
      <c r="T10866" s="157"/>
      <c r="U10866" s="157"/>
      <c r="V10866" s="157"/>
      <c r="W10866" s="157"/>
      <c r="X10866" s="157"/>
      <c r="Y10866" s="157"/>
    </row>
    <row r="10867" spans="19:25" x14ac:dyDescent="0.2">
      <c r="S10867" s="157"/>
      <c r="T10867" s="157"/>
      <c r="U10867" s="157"/>
      <c r="V10867" s="157"/>
      <c r="W10867" s="157"/>
      <c r="X10867" s="157"/>
      <c r="Y10867" s="157"/>
    </row>
    <row r="10868" spans="19:25" x14ac:dyDescent="0.2">
      <c r="S10868" s="157"/>
      <c r="T10868" s="157"/>
      <c r="U10868" s="157"/>
      <c r="V10868" s="157"/>
      <c r="W10868" s="157"/>
      <c r="X10868" s="157"/>
      <c r="Y10868" s="157"/>
    </row>
    <row r="10869" spans="19:25" x14ac:dyDescent="0.2">
      <c r="S10869" s="157"/>
      <c r="T10869" s="157"/>
      <c r="U10869" s="157"/>
      <c r="V10869" s="157"/>
      <c r="W10869" s="157"/>
      <c r="X10869" s="157"/>
      <c r="Y10869" s="157"/>
    </row>
    <row r="10870" spans="19:25" x14ac:dyDescent="0.2">
      <c r="S10870" s="157"/>
      <c r="T10870" s="157"/>
      <c r="U10870" s="157"/>
      <c r="V10870" s="157"/>
      <c r="W10870" s="157"/>
      <c r="X10870" s="157"/>
      <c r="Y10870" s="157"/>
    </row>
    <row r="10871" spans="19:25" x14ac:dyDescent="0.2">
      <c r="S10871" s="157"/>
      <c r="T10871" s="157"/>
      <c r="U10871" s="157"/>
      <c r="V10871" s="157"/>
      <c r="W10871" s="157"/>
      <c r="X10871" s="157"/>
      <c r="Y10871" s="157"/>
    </row>
    <row r="10872" spans="19:25" x14ac:dyDescent="0.2">
      <c r="S10872" s="157"/>
      <c r="T10872" s="157"/>
      <c r="U10872" s="157"/>
      <c r="V10872" s="157"/>
      <c r="W10872" s="157"/>
      <c r="X10872" s="157"/>
      <c r="Y10872" s="157"/>
    </row>
    <row r="10873" spans="19:25" x14ac:dyDescent="0.2">
      <c r="S10873" s="157"/>
      <c r="T10873" s="157"/>
      <c r="U10873" s="157"/>
      <c r="V10873" s="157"/>
      <c r="W10873" s="157"/>
      <c r="X10873" s="157"/>
      <c r="Y10873" s="157"/>
    </row>
    <row r="10874" spans="19:25" x14ac:dyDescent="0.2">
      <c r="S10874" s="157"/>
      <c r="T10874" s="157"/>
      <c r="U10874" s="157"/>
      <c r="V10874" s="157"/>
      <c r="W10874" s="157"/>
      <c r="X10874" s="157"/>
      <c r="Y10874" s="157"/>
    </row>
    <row r="10875" spans="19:25" x14ac:dyDescent="0.2">
      <c r="S10875" s="157"/>
      <c r="T10875" s="157"/>
      <c r="U10875" s="157"/>
      <c r="V10875" s="157"/>
      <c r="W10875" s="157"/>
      <c r="X10875" s="157"/>
      <c r="Y10875" s="157"/>
    </row>
    <row r="10876" spans="19:25" x14ac:dyDescent="0.2">
      <c r="S10876" s="157"/>
      <c r="T10876" s="157"/>
      <c r="U10876" s="157"/>
      <c r="V10876" s="157"/>
      <c r="W10876" s="157"/>
      <c r="X10876" s="157"/>
      <c r="Y10876" s="157"/>
    </row>
    <row r="10877" spans="19:25" x14ac:dyDescent="0.2">
      <c r="S10877" s="157"/>
      <c r="T10877" s="157"/>
      <c r="U10877" s="157"/>
      <c r="V10877" s="157"/>
      <c r="W10877" s="157"/>
      <c r="X10877" s="157"/>
      <c r="Y10877" s="157"/>
    </row>
    <row r="10878" spans="19:25" x14ac:dyDescent="0.2">
      <c r="S10878" s="157"/>
      <c r="T10878" s="157"/>
      <c r="U10878" s="157"/>
      <c r="V10878" s="157"/>
      <c r="W10878" s="157"/>
      <c r="X10878" s="157"/>
      <c r="Y10878" s="157"/>
    </row>
    <row r="10879" spans="19:25" x14ac:dyDescent="0.2">
      <c r="S10879" s="157"/>
      <c r="T10879" s="157"/>
      <c r="U10879" s="157"/>
      <c r="V10879" s="157"/>
      <c r="W10879" s="157"/>
      <c r="X10879" s="157"/>
      <c r="Y10879" s="157"/>
    </row>
    <row r="10880" spans="19:25" x14ac:dyDescent="0.2">
      <c r="S10880" s="157"/>
      <c r="T10880" s="157"/>
      <c r="U10880" s="157"/>
      <c r="V10880" s="157"/>
      <c r="W10880" s="157"/>
      <c r="X10880" s="157"/>
      <c r="Y10880" s="157"/>
    </row>
    <row r="10881" spans="19:25" x14ac:dyDescent="0.2">
      <c r="S10881" s="157"/>
      <c r="T10881" s="157"/>
      <c r="U10881" s="157"/>
      <c r="V10881" s="157"/>
      <c r="W10881" s="157"/>
      <c r="X10881" s="157"/>
      <c r="Y10881" s="157"/>
    </row>
    <row r="10882" spans="19:25" x14ac:dyDescent="0.2">
      <c r="S10882" s="157"/>
      <c r="T10882" s="157"/>
      <c r="U10882" s="157"/>
      <c r="V10882" s="157"/>
      <c r="W10882" s="157"/>
      <c r="X10882" s="157"/>
      <c r="Y10882" s="157"/>
    </row>
    <row r="10883" spans="19:25" x14ac:dyDescent="0.2">
      <c r="S10883" s="157"/>
      <c r="T10883" s="157"/>
      <c r="U10883" s="157"/>
      <c r="V10883" s="157"/>
      <c r="W10883" s="157"/>
      <c r="X10883" s="157"/>
      <c r="Y10883" s="157"/>
    </row>
    <row r="10884" spans="19:25" x14ac:dyDescent="0.2">
      <c r="S10884" s="157"/>
      <c r="T10884" s="157"/>
      <c r="U10884" s="157"/>
      <c r="V10884" s="157"/>
      <c r="W10884" s="157"/>
      <c r="X10884" s="157"/>
      <c r="Y10884" s="157"/>
    </row>
    <row r="10885" spans="19:25" x14ac:dyDescent="0.2">
      <c r="S10885" s="157"/>
      <c r="T10885" s="157"/>
      <c r="U10885" s="157"/>
      <c r="V10885" s="157"/>
      <c r="W10885" s="157"/>
      <c r="X10885" s="157"/>
      <c r="Y10885" s="157"/>
    </row>
    <row r="10886" spans="19:25" x14ac:dyDescent="0.2">
      <c r="S10886" s="157"/>
      <c r="T10886" s="157"/>
      <c r="U10886" s="157"/>
      <c r="V10886" s="157"/>
      <c r="W10886" s="157"/>
      <c r="X10886" s="157"/>
      <c r="Y10886" s="157"/>
    </row>
    <row r="10887" spans="19:25" x14ac:dyDescent="0.2">
      <c r="S10887" s="157"/>
      <c r="T10887" s="157"/>
      <c r="U10887" s="157"/>
      <c r="V10887" s="157"/>
      <c r="W10887" s="157"/>
      <c r="X10887" s="157"/>
      <c r="Y10887" s="157"/>
    </row>
    <row r="10888" spans="19:25" x14ac:dyDescent="0.2">
      <c r="S10888" s="157"/>
      <c r="T10888" s="157"/>
      <c r="U10888" s="157"/>
      <c r="V10888" s="157"/>
      <c r="W10888" s="157"/>
      <c r="X10888" s="157"/>
      <c r="Y10888" s="157"/>
    </row>
    <row r="10889" spans="19:25" x14ac:dyDescent="0.2">
      <c r="S10889" s="157"/>
      <c r="T10889" s="157"/>
      <c r="U10889" s="157"/>
      <c r="V10889" s="157"/>
      <c r="W10889" s="157"/>
      <c r="X10889" s="157"/>
      <c r="Y10889" s="157"/>
    </row>
    <row r="10890" spans="19:25" x14ac:dyDescent="0.2">
      <c r="S10890" s="157"/>
      <c r="T10890" s="157"/>
      <c r="U10890" s="157"/>
      <c r="V10890" s="157"/>
      <c r="W10890" s="157"/>
      <c r="X10890" s="157"/>
      <c r="Y10890" s="157"/>
    </row>
    <row r="10891" spans="19:25" x14ac:dyDescent="0.2">
      <c r="S10891" s="157"/>
      <c r="T10891" s="157"/>
      <c r="U10891" s="157"/>
      <c r="V10891" s="157"/>
      <c r="W10891" s="157"/>
      <c r="X10891" s="157"/>
      <c r="Y10891" s="157"/>
    </row>
    <row r="10892" spans="19:25" x14ac:dyDescent="0.2">
      <c r="S10892" s="157"/>
      <c r="T10892" s="157"/>
      <c r="U10892" s="157"/>
      <c r="V10892" s="157"/>
      <c r="W10892" s="157"/>
      <c r="X10892" s="157"/>
      <c r="Y10892" s="157"/>
    </row>
    <row r="10893" spans="19:25" x14ac:dyDescent="0.2">
      <c r="S10893" s="157"/>
      <c r="T10893" s="157"/>
      <c r="U10893" s="157"/>
      <c r="V10893" s="157"/>
      <c r="W10893" s="157"/>
      <c r="X10893" s="157"/>
      <c r="Y10893" s="157"/>
    </row>
    <row r="10894" spans="19:25" x14ac:dyDescent="0.2">
      <c r="S10894" s="157"/>
      <c r="T10894" s="157"/>
      <c r="U10894" s="157"/>
      <c r="V10894" s="157"/>
      <c r="W10894" s="157"/>
      <c r="X10894" s="157"/>
      <c r="Y10894" s="157"/>
    </row>
    <row r="10895" spans="19:25" x14ac:dyDescent="0.2">
      <c r="S10895" s="157"/>
      <c r="T10895" s="157"/>
      <c r="U10895" s="157"/>
      <c r="V10895" s="157"/>
      <c r="W10895" s="157"/>
      <c r="X10895" s="157"/>
      <c r="Y10895" s="157"/>
    </row>
    <row r="10896" spans="19:25" x14ac:dyDescent="0.2">
      <c r="S10896" s="157"/>
      <c r="T10896" s="157"/>
      <c r="U10896" s="157"/>
      <c r="V10896" s="157"/>
      <c r="W10896" s="157"/>
      <c r="X10896" s="157"/>
      <c r="Y10896" s="157"/>
    </row>
    <row r="10897" spans="19:25" x14ac:dyDescent="0.2">
      <c r="S10897" s="157"/>
      <c r="T10897" s="157"/>
      <c r="U10897" s="157"/>
      <c r="V10897" s="157"/>
      <c r="W10897" s="157"/>
      <c r="X10897" s="157"/>
      <c r="Y10897" s="157"/>
    </row>
    <row r="10898" spans="19:25" x14ac:dyDescent="0.2">
      <c r="S10898" s="157"/>
      <c r="T10898" s="157"/>
      <c r="U10898" s="157"/>
      <c r="V10898" s="157"/>
      <c r="W10898" s="157"/>
      <c r="X10898" s="157"/>
      <c r="Y10898" s="157"/>
    </row>
    <row r="10899" spans="19:25" x14ac:dyDescent="0.2">
      <c r="S10899" s="157"/>
      <c r="T10899" s="157"/>
      <c r="U10899" s="157"/>
      <c r="V10899" s="157"/>
      <c r="W10899" s="157"/>
      <c r="X10899" s="157"/>
      <c r="Y10899" s="157"/>
    </row>
    <row r="10900" spans="19:25" x14ac:dyDescent="0.2">
      <c r="S10900" s="157"/>
      <c r="T10900" s="157"/>
      <c r="U10900" s="157"/>
      <c r="V10900" s="157"/>
      <c r="W10900" s="157"/>
      <c r="X10900" s="157"/>
      <c r="Y10900" s="157"/>
    </row>
    <row r="10901" spans="19:25" x14ac:dyDescent="0.2">
      <c r="S10901" s="157"/>
      <c r="T10901" s="157"/>
      <c r="U10901" s="157"/>
      <c r="V10901" s="157"/>
      <c r="W10901" s="157"/>
      <c r="X10901" s="157"/>
      <c r="Y10901" s="157"/>
    </row>
    <row r="10902" spans="19:25" x14ac:dyDescent="0.2">
      <c r="S10902" s="157"/>
      <c r="T10902" s="157"/>
      <c r="U10902" s="157"/>
      <c r="V10902" s="157"/>
      <c r="W10902" s="157"/>
      <c r="X10902" s="157"/>
      <c r="Y10902" s="157"/>
    </row>
    <row r="10903" spans="19:25" x14ac:dyDescent="0.2">
      <c r="S10903" s="157"/>
      <c r="T10903" s="157"/>
      <c r="U10903" s="157"/>
      <c r="V10903" s="157"/>
      <c r="W10903" s="157"/>
      <c r="X10903" s="157"/>
      <c r="Y10903" s="157"/>
    </row>
    <row r="10904" spans="19:25" x14ac:dyDescent="0.2">
      <c r="S10904" s="157"/>
      <c r="T10904" s="157"/>
      <c r="U10904" s="157"/>
      <c r="V10904" s="157"/>
      <c r="W10904" s="157"/>
      <c r="X10904" s="157"/>
      <c r="Y10904" s="157"/>
    </row>
    <row r="10905" spans="19:25" x14ac:dyDescent="0.2">
      <c r="S10905" s="157"/>
      <c r="T10905" s="157"/>
      <c r="U10905" s="157"/>
      <c r="V10905" s="157"/>
      <c r="W10905" s="157"/>
      <c r="X10905" s="157"/>
      <c r="Y10905" s="157"/>
    </row>
    <row r="10906" spans="19:25" x14ac:dyDescent="0.2">
      <c r="S10906" s="157"/>
      <c r="T10906" s="157"/>
      <c r="U10906" s="157"/>
      <c r="V10906" s="157"/>
      <c r="W10906" s="157"/>
      <c r="X10906" s="157"/>
      <c r="Y10906" s="157"/>
    </row>
    <row r="10907" spans="19:25" x14ac:dyDescent="0.2">
      <c r="S10907" s="157"/>
      <c r="T10907" s="157"/>
      <c r="U10907" s="157"/>
      <c r="V10907" s="157"/>
      <c r="W10907" s="157"/>
      <c r="X10907" s="157"/>
      <c r="Y10907" s="157"/>
    </row>
    <row r="10908" spans="19:25" x14ac:dyDescent="0.2">
      <c r="S10908" s="157"/>
      <c r="T10908" s="157"/>
      <c r="U10908" s="157"/>
      <c r="V10908" s="157"/>
      <c r="W10908" s="157"/>
      <c r="X10908" s="157"/>
      <c r="Y10908" s="157"/>
    </row>
    <row r="10909" spans="19:25" x14ac:dyDescent="0.2">
      <c r="S10909" s="157"/>
      <c r="T10909" s="157"/>
      <c r="U10909" s="157"/>
      <c r="V10909" s="157"/>
      <c r="W10909" s="157"/>
      <c r="X10909" s="157"/>
      <c r="Y10909" s="157"/>
    </row>
    <row r="10910" spans="19:25" x14ac:dyDescent="0.2">
      <c r="S10910" s="157"/>
      <c r="T10910" s="157"/>
      <c r="U10910" s="157"/>
      <c r="V10910" s="157"/>
      <c r="W10910" s="157"/>
      <c r="X10910" s="157"/>
      <c r="Y10910" s="157"/>
    </row>
    <row r="10911" spans="19:25" x14ac:dyDescent="0.2">
      <c r="S10911" s="157"/>
      <c r="T10911" s="157"/>
      <c r="U10911" s="157"/>
      <c r="V10911" s="157"/>
      <c r="W10911" s="157"/>
      <c r="X10911" s="157"/>
      <c r="Y10911" s="157"/>
    </row>
    <row r="10912" spans="19:25" x14ac:dyDescent="0.2">
      <c r="S10912" s="157"/>
      <c r="T10912" s="157"/>
      <c r="U10912" s="157"/>
      <c r="V10912" s="157"/>
      <c r="W10912" s="157"/>
      <c r="X10912" s="157"/>
      <c r="Y10912" s="157"/>
    </row>
    <row r="10913" spans="19:25" x14ac:dyDescent="0.2">
      <c r="S10913" s="157"/>
      <c r="T10913" s="157"/>
      <c r="U10913" s="157"/>
      <c r="V10913" s="157"/>
      <c r="W10913" s="157"/>
      <c r="X10913" s="157"/>
      <c r="Y10913" s="157"/>
    </row>
    <row r="10914" spans="19:25" x14ac:dyDescent="0.2">
      <c r="S10914" s="157"/>
      <c r="T10914" s="157"/>
      <c r="U10914" s="157"/>
      <c r="V10914" s="157"/>
      <c r="W10914" s="157"/>
      <c r="X10914" s="157"/>
      <c r="Y10914" s="157"/>
    </row>
    <row r="10915" spans="19:25" x14ac:dyDescent="0.2">
      <c r="S10915" s="157"/>
      <c r="T10915" s="157"/>
      <c r="U10915" s="157"/>
      <c r="V10915" s="157"/>
      <c r="W10915" s="157"/>
      <c r="X10915" s="157"/>
      <c r="Y10915" s="157"/>
    </row>
    <row r="10916" spans="19:25" x14ac:dyDescent="0.2">
      <c r="S10916" s="157"/>
      <c r="T10916" s="157"/>
      <c r="U10916" s="157"/>
      <c r="V10916" s="157"/>
      <c r="W10916" s="157"/>
      <c r="X10916" s="157"/>
      <c r="Y10916" s="157"/>
    </row>
    <row r="10917" spans="19:25" x14ac:dyDescent="0.2">
      <c r="S10917" s="157"/>
      <c r="T10917" s="157"/>
      <c r="U10917" s="157"/>
      <c r="V10917" s="157"/>
      <c r="W10917" s="157"/>
      <c r="X10917" s="157"/>
      <c r="Y10917" s="157"/>
    </row>
    <row r="10918" spans="19:25" x14ac:dyDescent="0.2">
      <c r="S10918" s="157"/>
      <c r="T10918" s="157"/>
      <c r="U10918" s="157"/>
      <c r="V10918" s="157"/>
      <c r="W10918" s="157"/>
      <c r="X10918" s="157"/>
      <c r="Y10918" s="157"/>
    </row>
    <row r="10919" spans="19:25" x14ac:dyDescent="0.2">
      <c r="S10919" s="157"/>
      <c r="T10919" s="157"/>
      <c r="U10919" s="157"/>
      <c r="V10919" s="157"/>
      <c r="W10919" s="157"/>
      <c r="X10919" s="157"/>
      <c r="Y10919" s="157"/>
    </row>
    <row r="10920" spans="19:25" x14ac:dyDescent="0.2">
      <c r="S10920" s="157"/>
      <c r="T10920" s="157"/>
      <c r="U10920" s="157"/>
      <c r="V10920" s="157"/>
      <c r="W10920" s="157"/>
      <c r="X10920" s="157"/>
      <c r="Y10920" s="157"/>
    </row>
    <row r="10921" spans="19:25" x14ac:dyDescent="0.2">
      <c r="S10921" s="157"/>
      <c r="T10921" s="157"/>
      <c r="U10921" s="157"/>
      <c r="V10921" s="157"/>
      <c r="W10921" s="157"/>
      <c r="X10921" s="157"/>
      <c r="Y10921" s="157"/>
    </row>
    <row r="10922" spans="19:25" x14ac:dyDescent="0.2">
      <c r="S10922" s="157"/>
      <c r="T10922" s="157"/>
      <c r="U10922" s="157"/>
      <c r="V10922" s="157"/>
      <c r="W10922" s="157"/>
      <c r="X10922" s="157"/>
      <c r="Y10922" s="157"/>
    </row>
    <row r="10923" spans="19:25" x14ac:dyDescent="0.2">
      <c r="S10923" s="157"/>
      <c r="T10923" s="157"/>
      <c r="U10923" s="157"/>
      <c r="V10923" s="157"/>
      <c r="W10923" s="157"/>
      <c r="X10923" s="157"/>
      <c r="Y10923" s="157"/>
    </row>
    <row r="10924" spans="19:25" x14ac:dyDescent="0.2">
      <c r="S10924" s="157"/>
      <c r="T10924" s="157"/>
      <c r="U10924" s="157"/>
      <c r="V10924" s="157"/>
      <c r="W10924" s="157"/>
      <c r="X10924" s="157"/>
      <c r="Y10924" s="157"/>
    </row>
    <row r="10925" spans="19:25" x14ac:dyDescent="0.2">
      <c r="S10925" s="157"/>
      <c r="T10925" s="157"/>
      <c r="U10925" s="157"/>
      <c r="V10925" s="157"/>
      <c r="W10925" s="157"/>
      <c r="X10925" s="157"/>
      <c r="Y10925" s="157"/>
    </row>
    <row r="10926" spans="19:25" x14ac:dyDescent="0.2">
      <c r="S10926" s="157"/>
      <c r="T10926" s="157"/>
      <c r="U10926" s="157"/>
      <c r="V10926" s="157"/>
      <c r="W10926" s="157"/>
      <c r="X10926" s="157"/>
      <c r="Y10926" s="157"/>
    </row>
    <row r="10927" spans="19:25" x14ac:dyDescent="0.2">
      <c r="S10927" s="157"/>
      <c r="T10927" s="157"/>
      <c r="U10927" s="157"/>
      <c r="V10927" s="157"/>
      <c r="W10927" s="157"/>
      <c r="X10927" s="157"/>
      <c r="Y10927" s="157"/>
    </row>
    <row r="10928" spans="19:25" x14ac:dyDescent="0.2">
      <c r="S10928" s="157"/>
      <c r="T10928" s="157"/>
      <c r="U10928" s="157"/>
      <c r="V10928" s="157"/>
      <c r="W10928" s="157"/>
      <c r="X10928" s="157"/>
      <c r="Y10928" s="157"/>
    </row>
    <row r="10929" spans="19:25" x14ac:dyDescent="0.2">
      <c r="S10929" s="157"/>
      <c r="T10929" s="157"/>
      <c r="U10929" s="157"/>
      <c r="V10929" s="157"/>
      <c r="W10929" s="157"/>
      <c r="X10929" s="157"/>
      <c r="Y10929" s="157"/>
    </row>
    <row r="10930" spans="19:25" x14ac:dyDescent="0.2">
      <c r="S10930" s="157"/>
      <c r="T10930" s="157"/>
      <c r="U10930" s="157"/>
      <c r="V10930" s="157"/>
      <c r="W10930" s="157"/>
      <c r="X10930" s="157"/>
      <c r="Y10930" s="157"/>
    </row>
    <row r="10931" spans="19:25" x14ac:dyDescent="0.2">
      <c r="S10931" s="157"/>
      <c r="T10931" s="157"/>
      <c r="U10931" s="157"/>
      <c r="V10931" s="157"/>
      <c r="W10931" s="157"/>
      <c r="X10931" s="157"/>
      <c r="Y10931" s="157"/>
    </row>
    <row r="10932" spans="19:25" x14ac:dyDescent="0.2">
      <c r="S10932" s="157"/>
      <c r="T10932" s="157"/>
      <c r="U10932" s="157"/>
      <c r="V10932" s="157"/>
      <c r="W10932" s="157"/>
      <c r="X10932" s="157"/>
      <c r="Y10932" s="157"/>
    </row>
    <row r="10933" spans="19:25" x14ac:dyDescent="0.2">
      <c r="S10933" s="157"/>
      <c r="T10933" s="157"/>
      <c r="U10933" s="157"/>
      <c r="V10933" s="157"/>
      <c r="W10933" s="157"/>
      <c r="X10933" s="157"/>
      <c r="Y10933" s="157"/>
    </row>
    <row r="10934" spans="19:25" x14ac:dyDescent="0.2">
      <c r="S10934" s="157"/>
      <c r="T10934" s="157"/>
      <c r="U10934" s="157"/>
      <c r="V10934" s="157"/>
      <c r="W10934" s="157"/>
      <c r="X10934" s="157"/>
      <c r="Y10934" s="157"/>
    </row>
    <row r="10935" spans="19:25" x14ac:dyDescent="0.2">
      <c r="S10935" s="157"/>
      <c r="T10935" s="157"/>
      <c r="U10935" s="157"/>
      <c r="V10935" s="157"/>
      <c r="W10935" s="157"/>
      <c r="X10935" s="157"/>
      <c r="Y10935" s="157"/>
    </row>
    <row r="10936" spans="19:25" x14ac:dyDescent="0.2">
      <c r="S10936" s="157"/>
      <c r="T10936" s="157"/>
      <c r="U10936" s="157"/>
      <c r="V10936" s="157"/>
      <c r="W10936" s="157"/>
      <c r="X10936" s="157"/>
      <c r="Y10936" s="157"/>
    </row>
    <row r="10937" spans="19:25" x14ac:dyDescent="0.2">
      <c r="S10937" s="157"/>
      <c r="T10937" s="157"/>
      <c r="U10937" s="157"/>
      <c r="V10937" s="157"/>
      <c r="W10937" s="157"/>
      <c r="X10937" s="157"/>
      <c r="Y10937" s="157"/>
    </row>
    <row r="10938" spans="19:25" x14ac:dyDescent="0.2">
      <c r="S10938" s="157"/>
      <c r="T10938" s="157"/>
      <c r="U10938" s="157"/>
      <c r="V10938" s="157"/>
      <c r="W10938" s="157"/>
      <c r="X10938" s="157"/>
      <c r="Y10938" s="157"/>
    </row>
    <row r="10939" spans="19:25" x14ac:dyDescent="0.2">
      <c r="S10939" s="157"/>
      <c r="T10939" s="157"/>
      <c r="U10939" s="157"/>
      <c r="V10939" s="157"/>
      <c r="W10939" s="157"/>
      <c r="X10939" s="157"/>
      <c r="Y10939" s="157"/>
    </row>
    <row r="10940" spans="19:25" x14ac:dyDescent="0.2">
      <c r="S10940" s="157"/>
      <c r="T10940" s="157"/>
      <c r="U10940" s="157"/>
      <c r="V10940" s="157"/>
      <c r="W10940" s="157"/>
      <c r="X10940" s="157"/>
      <c r="Y10940" s="157"/>
    </row>
    <row r="10941" spans="19:25" x14ac:dyDescent="0.2">
      <c r="S10941" s="157"/>
      <c r="T10941" s="157"/>
      <c r="U10941" s="157"/>
      <c r="V10941" s="157"/>
      <c r="W10941" s="157"/>
      <c r="X10941" s="157"/>
      <c r="Y10941" s="157"/>
    </row>
    <row r="10942" spans="19:25" x14ac:dyDescent="0.2">
      <c r="S10942" s="157"/>
      <c r="T10942" s="157"/>
      <c r="U10942" s="157"/>
      <c r="V10942" s="157"/>
      <c r="W10942" s="157"/>
      <c r="X10942" s="157"/>
      <c r="Y10942" s="157"/>
    </row>
    <row r="10943" spans="19:25" x14ac:dyDescent="0.2">
      <c r="S10943" s="157"/>
      <c r="T10943" s="157"/>
      <c r="U10943" s="157"/>
      <c r="V10943" s="157"/>
      <c r="W10943" s="157"/>
      <c r="X10943" s="157"/>
      <c r="Y10943" s="157"/>
    </row>
    <row r="10944" spans="19:25" x14ac:dyDescent="0.2">
      <c r="S10944" s="157"/>
      <c r="T10944" s="157"/>
      <c r="U10944" s="157"/>
      <c r="V10944" s="157"/>
      <c r="W10944" s="157"/>
      <c r="X10944" s="157"/>
      <c r="Y10944" s="157"/>
    </row>
    <row r="10945" spans="19:25" x14ac:dyDescent="0.2">
      <c r="S10945" s="157"/>
      <c r="T10945" s="157"/>
      <c r="U10945" s="157"/>
      <c r="V10945" s="157"/>
      <c r="W10945" s="157"/>
      <c r="X10945" s="157"/>
      <c r="Y10945" s="157"/>
    </row>
    <row r="10946" spans="19:25" x14ac:dyDescent="0.2">
      <c r="S10946" s="157"/>
      <c r="T10946" s="157"/>
      <c r="U10946" s="157"/>
      <c r="V10946" s="157"/>
      <c r="W10946" s="157"/>
      <c r="X10946" s="157"/>
      <c r="Y10946" s="157"/>
    </row>
    <row r="10947" spans="19:25" x14ac:dyDescent="0.2">
      <c r="S10947" s="157"/>
      <c r="T10947" s="157"/>
      <c r="U10947" s="157"/>
      <c r="V10947" s="157"/>
      <c r="W10947" s="157"/>
      <c r="X10947" s="157"/>
      <c r="Y10947" s="157"/>
    </row>
    <row r="10948" spans="19:25" x14ac:dyDescent="0.2">
      <c r="S10948" s="157"/>
      <c r="T10948" s="157"/>
      <c r="U10948" s="157"/>
      <c r="V10948" s="157"/>
      <c r="W10948" s="157"/>
      <c r="X10948" s="157"/>
      <c r="Y10948" s="157"/>
    </row>
    <row r="10949" spans="19:25" x14ac:dyDescent="0.2">
      <c r="S10949" s="157"/>
      <c r="T10949" s="157"/>
      <c r="U10949" s="157"/>
      <c r="V10949" s="157"/>
      <c r="W10949" s="157"/>
      <c r="X10949" s="157"/>
      <c r="Y10949" s="157"/>
    </row>
    <row r="10950" spans="19:25" x14ac:dyDescent="0.2">
      <c r="S10950" s="157"/>
      <c r="T10950" s="157"/>
      <c r="U10950" s="157"/>
      <c r="V10950" s="157"/>
      <c r="W10950" s="157"/>
      <c r="X10950" s="157"/>
      <c r="Y10950" s="157"/>
    </row>
    <row r="10951" spans="19:25" x14ac:dyDescent="0.2">
      <c r="S10951" s="157"/>
      <c r="T10951" s="157"/>
      <c r="U10951" s="157"/>
      <c r="V10951" s="157"/>
      <c r="W10951" s="157"/>
      <c r="X10951" s="157"/>
      <c r="Y10951" s="157"/>
    </row>
    <row r="10952" spans="19:25" x14ac:dyDescent="0.2">
      <c r="S10952" s="157"/>
      <c r="T10952" s="157"/>
      <c r="U10952" s="157"/>
      <c r="V10952" s="157"/>
      <c r="W10952" s="157"/>
      <c r="X10952" s="157"/>
      <c r="Y10952" s="157"/>
    </row>
    <row r="10953" spans="19:25" x14ac:dyDescent="0.2">
      <c r="S10953" s="157"/>
      <c r="T10953" s="157"/>
      <c r="U10953" s="157"/>
      <c r="V10953" s="157"/>
      <c r="W10953" s="157"/>
      <c r="X10953" s="157"/>
      <c r="Y10953" s="157"/>
    </row>
    <row r="10954" spans="19:25" x14ac:dyDescent="0.2">
      <c r="S10954" s="157"/>
      <c r="T10954" s="157"/>
      <c r="U10954" s="157"/>
      <c r="V10954" s="157"/>
      <c r="W10954" s="157"/>
      <c r="X10954" s="157"/>
      <c r="Y10954" s="157"/>
    </row>
    <row r="10955" spans="19:25" x14ac:dyDescent="0.2">
      <c r="S10955" s="157"/>
      <c r="T10955" s="157"/>
      <c r="U10955" s="157"/>
      <c r="V10955" s="157"/>
      <c r="W10955" s="157"/>
      <c r="X10955" s="157"/>
      <c r="Y10955" s="157"/>
    </row>
    <row r="10956" spans="19:25" x14ac:dyDescent="0.2">
      <c r="S10956" s="157"/>
      <c r="T10956" s="157"/>
      <c r="U10956" s="157"/>
      <c r="V10956" s="157"/>
      <c r="W10956" s="157"/>
      <c r="X10956" s="157"/>
      <c r="Y10956" s="157"/>
    </row>
    <row r="10957" spans="19:25" x14ac:dyDescent="0.2">
      <c r="S10957" s="157"/>
      <c r="T10957" s="157"/>
      <c r="U10957" s="157"/>
      <c r="V10957" s="157"/>
      <c r="W10957" s="157"/>
      <c r="X10957" s="157"/>
      <c r="Y10957" s="157"/>
    </row>
    <row r="10958" spans="19:25" x14ac:dyDescent="0.2">
      <c r="S10958" s="157"/>
      <c r="T10958" s="157"/>
      <c r="U10958" s="157"/>
      <c r="V10958" s="157"/>
      <c r="W10958" s="157"/>
      <c r="X10958" s="157"/>
      <c r="Y10958" s="157"/>
    </row>
    <row r="10959" spans="19:25" x14ac:dyDescent="0.2">
      <c r="S10959" s="157"/>
      <c r="T10959" s="157"/>
      <c r="U10959" s="157"/>
      <c r="V10959" s="157"/>
      <c r="W10959" s="157"/>
      <c r="X10959" s="157"/>
      <c r="Y10959" s="157"/>
    </row>
    <row r="10960" spans="19:25" x14ac:dyDescent="0.2">
      <c r="S10960" s="157"/>
      <c r="T10960" s="157"/>
      <c r="U10960" s="157"/>
      <c r="V10960" s="157"/>
      <c r="W10960" s="157"/>
      <c r="X10960" s="157"/>
      <c r="Y10960" s="157"/>
    </row>
    <row r="10961" spans="19:25" x14ac:dyDescent="0.2">
      <c r="S10961" s="157"/>
      <c r="T10961" s="157"/>
      <c r="U10961" s="157"/>
      <c r="V10961" s="157"/>
      <c r="W10961" s="157"/>
      <c r="X10961" s="157"/>
      <c r="Y10961" s="157"/>
    </row>
    <row r="10962" spans="19:25" x14ac:dyDescent="0.2">
      <c r="S10962" s="157"/>
      <c r="T10962" s="157"/>
      <c r="U10962" s="157"/>
      <c r="V10962" s="157"/>
      <c r="W10962" s="157"/>
      <c r="X10962" s="157"/>
      <c r="Y10962" s="157"/>
    </row>
    <row r="10963" spans="19:25" x14ac:dyDescent="0.2">
      <c r="S10963" s="157"/>
      <c r="T10963" s="157"/>
      <c r="U10963" s="157"/>
      <c r="V10963" s="157"/>
      <c r="W10963" s="157"/>
      <c r="X10963" s="157"/>
      <c r="Y10963" s="157"/>
    </row>
    <row r="10964" spans="19:25" x14ac:dyDescent="0.2">
      <c r="S10964" s="157"/>
      <c r="T10964" s="157"/>
      <c r="U10964" s="157"/>
      <c r="V10964" s="157"/>
      <c r="W10964" s="157"/>
      <c r="X10964" s="157"/>
      <c r="Y10964" s="157"/>
    </row>
    <row r="10965" spans="19:25" x14ac:dyDescent="0.2">
      <c r="S10965" s="157"/>
      <c r="T10965" s="157"/>
      <c r="U10965" s="157"/>
      <c r="V10965" s="157"/>
      <c r="W10965" s="157"/>
      <c r="X10965" s="157"/>
      <c r="Y10965" s="157"/>
    </row>
    <row r="10966" spans="19:25" x14ac:dyDescent="0.2">
      <c r="S10966" s="157"/>
      <c r="T10966" s="157"/>
      <c r="U10966" s="157"/>
      <c r="V10966" s="157"/>
      <c r="W10966" s="157"/>
      <c r="X10966" s="157"/>
      <c r="Y10966" s="157"/>
    </row>
    <row r="10967" spans="19:25" x14ac:dyDescent="0.2">
      <c r="S10967" s="157"/>
      <c r="T10967" s="157"/>
      <c r="U10967" s="157"/>
      <c r="V10967" s="157"/>
      <c r="W10967" s="157"/>
      <c r="X10967" s="157"/>
      <c r="Y10967" s="157"/>
    </row>
    <row r="10968" spans="19:25" x14ac:dyDescent="0.2">
      <c r="S10968" s="157"/>
      <c r="T10968" s="157"/>
      <c r="U10968" s="157"/>
      <c r="V10968" s="157"/>
      <c r="W10968" s="157"/>
      <c r="X10968" s="157"/>
      <c r="Y10968" s="157"/>
    </row>
    <row r="10969" spans="19:25" x14ac:dyDescent="0.2">
      <c r="S10969" s="157"/>
      <c r="T10969" s="157"/>
      <c r="U10969" s="157"/>
      <c r="V10969" s="157"/>
      <c r="W10969" s="157"/>
      <c r="X10969" s="157"/>
      <c r="Y10969" s="157"/>
    </row>
    <row r="10970" spans="19:25" x14ac:dyDescent="0.2">
      <c r="S10970" s="157"/>
      <c r="T10970" s="157"/>
      <c r="U10970" s="157"/>
      <c r="V10970" s="157"/>
      <c r="W10970" s="157"/>
      <c r="X10970" s="157"/>
      <c r="Y10970" s="157"/>
    </row>
    <row r="10971" spans="19:25" x14ac:dyDescent="0.2">
      <c r="S10971" s="157"/>
      <c r="T10971" s="157"/>
      <c r="U10971" s="157"/>
      <c r="V10971" s="157"/>
      <c r="W10971" s="157"/>
      <c r="X10971" s="157"/>
      <c r="Y10971" s="157"/>
    </row>
    <row r="10972" spans="19:25" x14ac:dyDescent="0.2">
      <c r="S10972" s="157"/>
      <c r="T10972" s="157"/>
      <c r="U10972" s="157"/>
      <c r="V10972" s="157"/>
      <c r="W10972" s="157"/>
      <c r="X10972" s="157"/>
      <c r="Y10972" s="157"/>
    </row>
    <row r="10973" spans="19:25" x14ac:dyDescent="0.2">
      <c r="S10973" s="157"/>
      <c r="T10973" s="157"/>
      <c r="U10973" s="157"/>
      <c r="V10973" s="157"/>
      <c r="W10973" s="157"/>
      <c r="X10973" s="157"/>
      <c r="Y10973" s="157"/>
    </row>
    <row r="10974" spans="19:25" x14ac:dyDescent="0.2">
      <c r="S10974" s="157"/>
      <c r="T10974" s="157"/>
      <c r="U10974" s="157"/>
      <c r="V10974" s="157"/>
      <c r="W10974" s="157"/>
      <c r="X10974" s="157"/>
      <c r="Y10974" s="157"/>
    </row>
    <row r="10975" spans="19:25" x14ac:dyDescent="0.2">
      <c r="S10975" s="157"/>
      <c r="T10975" s="157"/>
      <c r="U10975" s="157"/>
      <c r="V10975" s="157"/>
      <c r="W10975" s="157"/>
      <c r="X10975" s="157"/>
      <c r="Y10975" s="157"/>
    </row>
    <row r="10976" spans="19:25" x14ac:dyDescent="0.2">
      <c r="S10976" s="157"/>
      <c r="T10976" s="157"/>
      <c r="U10976" s="157"/>
      <c r="V10976" s="157"/>
      <c r="W10976" s="157"/>
      <c r="X10976" s="157"/>
      <c r="Y10976" s="157"/>
    </row>
    <row r="10977" spans="19:25" x14ac:dyDescent="0.2">
      <c r="S10977" s="157"/>
      <c r="T10977" s="157"/>
      <c r="U10977" s="157"/>
      <c r="V10977" s="157"/>
      <c r="W10977" s="157"/>
      <c r="X10977" s="157"/>
      <c r="Y10977" s="157"/>
    </row>
    <row r="10978" spans="19:25" x14ac:dyDescent="0.2">
      <c r="S10978" s="157"/>
      <c r="T10978" s="157"/>
      <c r="U10978" s="157"/>
      <c r="V10978" s="157"/>
      <c r="W10978" s="157"/>
      <c r="X10978" s="157"/>
      <c r="Y10978" s="157"/>
    </row>
    <row r="10979" spans="19:25" x14ac:dyDescent="0.2">
      <c r="S10979" s="157"/>
      <c r="T10979" s="157"/>
      <c r="U10979" s="157"/>
      <c r="V10979" s="157"/>
      <c r="W10979" s="157"/>
      <c r="X10979" s="157"/>
      <c r="Y10979" s="157"/>
    </row>
    <row r="10980" spans="19:25" x14ac:dyDescent="0.2">
      <c r="S10980" s="157"/>
      <c r="T10980" s="157"/>
      <c r="U10980" s="157"/>
      <c r="V10980" s="157"/>
      <c r="W10980" s="157"/>
      <c r="X10980" s="157"/>
      <c r="Y10980" s="157"/>
    </row>
    <row r="10981" spans="19:25" x14ac:dyDescent="0.2">
      <c r="S10981" s="157"/>
      <c r="T10981" s="157"/>
      <c r="U10981" s="157"/>
      <c r="V10981" s="157"/>
      <c r="W10981" s="157"/>
      <c r="X10981" s="157"/>
      <c r="Y10981" s="157"/>
    </row>
    <row r="10982" spans="19:25" x14ac:dyDescent="0.2">
      <c r="S10982" s="157"/>
      <c r="T10982" s="157"/>
      <c r="U10982" s="157"/>
      <c r="V10982" s="157"/>
      <c r="W10982" s="157"/>
      <c r="X10982" s="157"/>
      <c r="Y10982" s="157"/>
    </row>
    <row r="10983" spans="19:25" x14ac:dyDescent="0.2">
      <c r="S10983" s="157"/>
      <c r="T10983" s="157"/>
      <c r="U10983" s="157"/>
      <c r="V10983" s="157"/>
      <c r="W10983" s="157"/>
      <c r="X10983" s="157"/>
      <c r="Y10983" s="157"/>
    </row>
    <row r="10984" spans="19:25" x14ac:dyDescent="0.2">
      <c r="S10984" s="157"/>
      <c r="T10984" s="157"/>
      <c r="U10984" s="157"/>
      <c r="V10984" s="157"/>
      <c r="W10984" s="157"/>
      <c r="X10984" s="157"/>
      <c r="Y10984" s="157"/>
    </row>
    <row r="10985" spans="19:25" x14ac:dyDescent="0.2">
      <c r="S10985" s="157"/>
      <c r="T10985" s="157"/>
      <c r="U10985" s="157"/>
      <c r="V10985" s="157"/>
      <c r="W10985" s="157"/>
      <c r="X10985" s="157"/>
      <c r="Y10985" s="157"/>
    </row>
    <row r="10986" spans="19:25" x14ac:dyDescent="0.2">
      <c r="S10986" s="157"/>
      <c r="T10986" s="157"/>
      <c r="U10986" s="157"/>
      <c r="V10986" s="157"/>
      <c r="W10986" s="157"/>
      <c r="X10986" s="157"/>
      <c r="Y10986" s="157"/>
    </row>
    <row r="10987" spans="19:25" x14ac:dyDescent="0.2">
      <c r="S10987" s="157"/>
      <c r="T10987" s="157"/>
      <c r="U10987" s="157"/>
      <c r="V10987" s="157"/>
      <c r="W10987" s="157"/>
      <c r="X10987" s="157"/>
      <c r="Y10987" s="157"/>
    </row>
    <row r="10988" spans="19:25" x14ac:dyDescent="0.2">
      <c r="S10988" s="157"/>
      <c r="T10988" s="157"/>
      <c r="U10988" s="157"/>
      <c r="V10988" s="157"/>
      <c r="W10988" s="157"/>
      <c r="X10988" s="157"/>
      <c r="Y10988" s="157"/>
    </row>
    <row r="10989" spans="19:25" x14ac:dyDescent="0.2">
      <c r="S10989" s="157"/>
      <c r="T10989" s="157"/>
      <c r="U10989" s="157"/>
      <c r="V10989" s="157"/>
      <c r="W10989" s="157"/>
      <c r="X10989" s="157"/>
      <c r="Y10989" s="157"/>
    </row>
    <row r="10990" spans="19:25" x14ac:dyDescent="0.2">
      <c r="S10990" s="157"/>
      <c r="T10990" s="157"/>
      <c r="U10990" s="157"/>
      <c r="V10990" s="157"/>
      <c r="W10990" s="157"/>
      <c r="X10990" s="157"/>
      <c r="Y10990" s="157"/>
    </row>
    <row r="10991" spans="19:25" x14ac:dyDescent="0.2">
      <c r="S10991" s="157"/>
      <c r="T10991" s="157"/>
      <c r="U10991" s="157"/>
      <c r="V10991" s="157"/>
      <c r="W10991" s="157"/>
      <c r="X10991" s="157"/>
      <c r="Y10991" s="157"/>
    </row>
    <row r="10992" spans="19:25" x14ac:dyDescent="0.2">
      <c r="S10992" s="157"/>
      <c r="T10992" s="157"/>
      <c r="U10992" s="157"/>
      <c r="V10992" s="157"/>
      <c r="W10992" s="157"/>
      <c r="X10992" s="157"/>
      <c r="Y10992" s="157"/>
    </row>
    <row r="10993" spans="19:25" x14ac:dyDescent="0.2">
      <c r="S10993" s="157"/>
      <c r="T10993" s="157"/>
      <c r="U10993" s="157"/>
      <c r="V10993" s="157"/>
      <c r="W10993" s="157"/>
      <c r="X10993" s="157"/>
      <c r="Y10993" s="157"/>
    </row>
    <row r="10994" spans="19:25" x14ac:dyDescent="0.2">
      <c r="S10994" s="157"/>
      <c r="T10994" s="157"/>
      <c r="U10994" s="157"/>
      <c r="V10994" s="157"/>
      <c r="W10994" s="157"/>
      <c r="X10994" s="157"/>
      <c r="Y10994" s="157"/>
    </row>
    <row r="10995" spans="19:25" x14ac:dyDescent="0.2">
      <c r="S10995" s="157"/>
      <c r="T10995" s="157"/>
      <c r="U10995" s="157"/>
      <c r="V10995" s="157"/>
      <c r="W10995" s="157"/>
      <c r="X10995" s="157"/>
      <c r="Y10995" s="157"/>
    </row>
    <row r="10996" spans="19:25" x14ac:dyDescent="0.2">
      <c r="S10996" s="157"/>
      <c r="T10996" s="157"/>
      <c r="U10996" s="157"/>
      <c r="V10996" s="157"/>
      <c r="W10996" s="157"/>
      <c r="X10996" s="157"/>
      <c r="Y10996" s="157"/>
    </row>
    <row r="10997" spans="19:25" x14ac:dyDescent="0.2">
      <c r="S10997" s="157"/>
      <c r="T10997" s="157"/>
      <c r="U10997" s="157"/>
      <c r="V10997" s="157"/>
      <c r="W10997" s="157"/>
      <c r="X10997" s="157"/>
      <c r="Y10997" s="157"/>
    </row>
    <row r="10998" spans="19:25" x14ac:dyDescent="0.2">
      <c r="S10998" s="157"/>
      <c r="T10998" s="157"/>
      <c r="U10998" s="157"/>
      <c r="V10998" s="157"/>
      <c r="W10998" s="157"/>
      <c r="X10998" s="157"/>
      <c r="Y10998" s="157"/>
    </row>
    <row r="10999" spans="19:25" x14ac:dyDescent="0.2">
      <c r="S10999" s="157"/>
      <c r="T10999" s="157"/>
      <c r="U10999" s="157"/>
      <c r="V10999" s="157"/>
      <c r="W10999" s="157"/>
      <c r="X10999" s="157"/>
      <c r="Y10999" s="157"/>
    </row>
    <row r="11000" spans="19:25" x14ac:dyDescent="0.2">
      <c r="S11000" s="157"/>
      <c r="T11000" s="157"/>
      <c r="U11000" s="157"/>
      <c r="V11000" s="157"/>
      <c r="W11000" s="157"/>
      <c r="X11000" s="157"/>
      <c r="Y11000" s="157"/>
    </row>
    <row r="11001" spans="19:25" x14ac:dyDescent="0.2">
      <c r="S11001" s="157"/>
      <c r="T11001" s="157"/>
      <c r="U11001" s="157"/>
      <c r="V11001" s="157"/>
      <c r="W11001" s="157"/>
      <c r="X11001" s="157"/>
      <c r="Y11001" s="157"/>
    </row>
    <row r="11002" spans="19:25" x14ac:dyDescent="0.2">
      <c r="S11002" s="157"/>
      <c r="T11002" s="157"/>
      <c r="U11002" s="157"/>
      <c r="V11002" s="157"/>
      <c r="W11002" s="157"/>
      <c r="X11002" s="157"/>
      <c r="Y11002" s="157"/>
    </row>
    <row r="11003" spans="19:25" x14ac:dyDescent="0.2">
      <c r="S11003" s="157"/>
      <c r="T11003" s="157"/>
      <c r="U11003" s="157"/>
      <c r="V11003" s="157"/>
      <c r="W11003" s="157"/>
      <c r="X11003" s="157"/>
      <c r="Y11003" s="157"/>
    </row>
    <row r="11004" spans="19:25" x14ac:dyDescent="0.2">
      <c r="S11004" s="157"/>
      <c r="T11004" s="157"/>
      <c r="U11004" s="157"/>
      <c r="V11004" s="157"/>
      <c r="W11004" s="157"/>
      <c r="X11004" s="157"/>
      <c r="Y11004" s="157"/>
    </row>
    <row r="11005" spans="19:25" x14ac:dyDescent="0.2">
      <c r="S11005" s="157"/>
      <c r="T11005" s="157"/>
      <c r="U11005" s="157"/>
      <c r="V11005" s="157"/>
      <c r="W11005" s="157"/>
      <c r="X11005" s="157"/>
      <c r="Y11005" s="157"/>
    </row>
    <row r="11006" spans="19:25" x14ac:dyDescent="0.2">
      <c r="S11006" s="157"/>
      <c r="T11006" s="157"/>
      <c r="U11006" s="157"/>
      <c r="V11006" s="157"/>
      <c r="W11006" s="157"/>
      <c r="X11006" s="157"/>
      <c r="Y11006" s="157"/>
    </row>
    <row r="11007" spans="19:25" x14ac:dyDescent="0.2">
      <c r="S11007" s="157"/>
      <c r="T11007" s="157"/>
      <c r="U11007" s="157"/>
      <c r="V11007" s="157"/>
      <c r="W11007" s="157"/>
      <c r="X11007" s="157"/>
      <c r="Y11007" s="157"/>
    </row>
    <row r="11008" spans="19:25" x14ac:dyDescent="0.2">
      <c r="S11008" s="157"/>
      <c r="T11008" s="157"/>
      <c r="U11008" s="157"/>
      <c r="V11008" s="157"/>
      <c r="W11008" s="157"/>
      <c r="X11008" s="157"/>
      <c r="Y11008" s="157"/>
    </row>
    <row r="11009" spans="19:25" x14ac:dyDescent="0.2">
      <c r="S11009" s="157"/>
      <c r="T11009" s="157"/>
      <c r="U11009" s="157"/>
      <c r="V11009" s="157"/>
      <c r="W11009" s="157"/>
      <c r="X11009" s="157"/>
      <c r="Y11009" s="157"/>
    </row>
    <row r="11010" spans="19:25" x14ac:dyDescent="0.2">
      <c r="S11010" s="160"/>
      <c r="T11010" s="160"/>
      <c r="U11010" s="161"/>
      <c r="V11010" s="162"/>
      <c r="W11010" s="163"/>
      <c r="X11010" s="163"/>
      <c r="Y11010" s="164"/>
    </row>
    <row r="11011" spans="19:25" x14ac:dyDescent="0.2">
      <c r="S11011" s="157"/>
      <c r="T11011" s="157"/>
      <c r="U11011" s="157"/>
      <c r="V11011" s="157"/>
      <c r="W11011" s="157"/>
      <c r="X11011" s="157"/>
      <c r="Y11011" s="157"/>
    </row>
    <row r="11012" spans="19:25" x14ac:dyDescent="0.2">
      <c r="S11012" s="157"/>
      <c r="T11012" s="157"/>
      <c r="U11012" s="157"/>
      <c r="V11012" s="157"/>
      <c r="W11012" s="157"/>
      <c r="X11012" s="157"/>
      <c r="Y11012" s="157"/>
    </row>
    <row r="11013" spans="19:25" x14ac:dyDescent="0.2">
      <c r="S11013" s="157"/>
      <c r="T11013" s="157"/>
      <c r="U11013" s="157"/>
      <c r="V11013" s="157"/>
      <c r="W11013" s="157"/>
      <c r="X11013" s="157"/>
      <c r="Y11013" s="157"/>
    </row>
    <row r="11014" spans="19:25" x14ac:dyDescent="0.2">
      <c r="S11014" s="157"/>
      <c r="T11014" s="157"/>
      <c r="U11014" s="157"/>
      <c r="V11014" s="157"/>
      <c r="W11014" s="157"/>
      <c r="X11014" s="157"/>
      <c r="Y11014" s="157"/>
    </row>
    <row r="11015" spans="19:25" x14ac:dyDescent="0.2">
      <c r="S11015" s="157"/>
      <c r="T11015" s="157"/>
      <c r="U11015" s="157"/>
      <c r="V11015" s="157"/>
      <c r="W11015" s="157"/>
      <c r="X11015" s="157"/>
      <c r="Y11015" s="157"/>
    </row>
    <row r="11016" spans="19:25" x14ac:dyDescent="0.2">
      <c r="S11016" s="157"/>
      <c r="T11016" s="157"/>
      <c r="U11016" s="157"/>
      <c r="V11016" s="157"/>
      <c r="W11016" s="157"/>
      <c r="X11016" s="157"/>
      <c r="Y11016" s="157"/>
    </row>
    <row r="11017" spans="19:25" x14ac:dyDescent="0.2">
      <c r="S11017" s="157"/>
      <c r="T11017" s="157"/>
      <c r="U11017" s="157"/>
      <c r="V11017" s="157"/>
      <c r="W11017" s="157"/>
      <c r="X11017" s="157"/>
      <c r="Y11017" s="157"/>
    </row>
    <row r="11018" spans="19:25" x14ac:dyDescent="0.2">
      <c r="S11018" s="157"/>
      <c r="T11018" s="157"/>
      <c r="U11018" s="157"/>
      <c r="V11018" s="157"/>
      <c r="W11018" s="157"/>
      <c r="X11018" s="157"/>
      <c r="Y11018" s="157"/>
    </row>
    <row r="11019" spans="19:25" x14ac:dyDescent="0.2">
      <c r="S11019" s="157"/>
      <c r="T11019" s="157"/>
      <c r="U11019" s="157"/>
      <c r="V11019" s="157"/>
      <c r="W11019" s="157"/>
      <c r="X11019" s="157"/>
      <c r="Y11019" s="157"/>
    </row>
    <row r="11020" spans="19:25" x14ac:dyDescent="0.2">
      <c r="S11020" s="157"/>
      <c r="T11020" s="157"/>
      <c r="U11020" s="157"/>
      <c r="V11020" s="157"/>
      <c r="W11020" s="157"/>
      <c r="X11020" s="157"/>
      <c r="Y11020" s="157"/>
    </row>
    <row r="11021" spans="19:25" x14ac:dyDescent="0.2">
      <c r="S11021" s="157"/>
      <c r="T11021" s="157"/>
      <c r="U11021" s="157"/>
      <c r="V11021" s="157"/>
      <c r="W11021" s="157"/>
      <c r="X11021" s="157"/>
      <c r="Y11021" s="157"/>
    </row>
    <row r="11022" spans="19:25" x14ac:dyDescent="0.2">
      <c r="S11022" s="157"/>
      <c r="T11022" s="157"/>
      <c r="U11022" s="157"/>
      <c r="V11022" s="157"/>
      <c r="W11022" s="157"/>
      <c r="X11022" s="157"/>
      <c r="Y11022" s="157"/>
    </row>
    <row r="11023" spans="19:25" x14ac:dyDescent="0.2">
      <c r="S11023" s="157"/>
      <c r="T11023" s="157"/>
      <c r="U11023" s="157"/>
      <c r="V11023" s="157"/>
      <c r="W11023" s="157"/>
      <c r="X11023" s="157"/>
      <c r="Y11023" s="157"/>
    </row>
    <row r="11024" spans="19:25" x14ac:dyDescent="0.2">
      <c r="S11024" s="157"/>
      <c r="T11024" s="157"/>
      <c r="U11024" s="157"/>
      <c r="V11024" s="157"/>
      <c r="W11024" s="157"/>
      <c r="X11024" s="157"/>
      <c r="Y11024" s="157"/>
    </row>
    <row r="11025" spans="19:25" x14ac:dyDescent="0.2">
      <c r="S11025" s="157"/>
      <c r="T11025" s="157"/>
      <c r="U11025" s="157"/>
      <c r="V11025" s="157"/>
      <c r="W11025" s="157"/>
      <c r="X11025" s="157"/>
      <c r="Y11025" s="157"/>
    </row>
    <row r="11026" spans="19:25" x14ac:dyDescent="0.2">
      <c r="S11026" s="157"/>
      <c r="T11026" s="157"/>
      <c r="U11026" s="157"/>
      <c r="V11026" s="157"/>
      <c r="W11026" s="157"/>
      <c r="X11026" s="157"/>
      <c r="Y11026" s="157"/>
    </row>
    <row r="11027" spans="19:25" x14ac:dyDescent="0.2">
      <c r="S11027" s="157"/>
      <c r="T11027" s="157"/>
      <c r="U11027" s="157"/>
      <c r="V11027" s="157"/>
      <c r="W11027" s="157"/>
      <c r="X11027" s="157"/>
      <c r="Y11027" s="157"/>
    </row>
    <row r="11028" spans="19:25" x14ac:dyDescent="0.2">
      <c r="S11028" s="157"/>
      <c r="T11028" s="157"/>
      <c r="U11028" s="157"/>
      <c r="V11028" s="157"/>
      <c r="W11028" s="157"/>
      <c r="X11028" s="157"/>
      <c r="Y11028" s="157"/>
    </row>
    <row r="11029" spans="19:25" x14ac:dyDescent="0.2">
      <c r="S11029" s="157"/>
      <c r="T11029" s="157"/>
      <c r="U11029" s="157"/>
      <c r="V11029" s="157"/>
      <c r="W11029" s="157"/>
      <c r="X11029" s="157"/>
      <c r="Y11029" s="157"/>
    </row>
    <row r="11030" spans="19:25" x14ac:dyDescent="0.2">
      <c r="S11030" s="157"/>
      <c r="T11030" s="157"/>
      <c r="U11030" s="157"/>
      <c r="V11030" s="157"/>
      <c r="W11030" s="157"/>
      <c r="X11030" s="157"/>
      <c r="Y11030" s="157"/>
    </row>
    <row r="11031" spans="19:25" x14ac:dyDescent="0.2">
      <c r="S11031" s="157"/>
      <c r="T11031" s="157"/>
      <c r="U11031" s="157"/>
      <c r="V11031" s="157"/>
      <c r="W11031" s="157"/>
      <c r="X11031" s="157"/>
      <c r="Y11031" s="157"/>
    </row>
    <row r="11032" spans="19:25" x14ac:dyDescent="0.2">
      <c r="S11032" s="157"/>
      <c r="T11032" s="157"/>
      <c r="U11032" s="157"/>
      <c r="V11032" s="157"/>
      <c r="W11032" s="157"/>
      <c r="X11032" s="157"/>
      <c r="Y11032" s="157"/>
    </row>
    <row r="11033" spans="19:25" x14ac:dyDescent="0.2">
      <c r="S11033" s="157"/>
      <c r="T11033" s="157"/>
      <c r="U11033" s="157"/>
      <c r="V11033" s="157"/>
      <c r="W11033" s="157"/>
      <c r="X11033" s="157"/>
      <c r="Y11033" s="157"/>
    </row>
    <row r="11034" spans="19:25" x14ac:dyDescent="0.2">
      <c r="S11034" s="157"/>
      <c r="T11034" s="157"/>
      <c r="U11034" s="157"/>
      <c r="V11034" s="157"/>
      <c r="W11034" s="157"/>
      <c r="X11034" s="157"/>
      <c r="Y11034" s="157"/>
    </row>
    <row r="11035" spans="19:25" x14ac:dyDescent="0.2">
      <c r="S11035" s="157"/>
      <c r="T11035" s="157"/>
      <c r="U11035" s="157"/>
      <c r="V11035" s="157"/>
      <c r="W11035" s="157"/>
      <c r="X11035" s="157"/>
      <c r="Y11035" s="157"/>
    </row>
    <row r="11036" spans="19:25" x14ac:dyDescent="0.2">
      <c r="S11036" s="157"/>
      <c r="T11036" s="157"/>
      <c r="U11036" s="157"/>
      <c r="V11036" s="157"/>
      <c r="W11036" s="157"/>
      <c r="X11036" s="157"/>
      <c r="Y11036" s="157"/>
    </row>
    <row r="11037" spans="19:25" x14ac:dyDescent="0.2">
      <c r="S11037" s="157"/>
      <c r="T11037" s="157"/>
      <c r="U11037" s="157"/>
      <c r="V11037" s="157"/>
      <c r="W11037" s="157"/>
      <c r="X11037" s="157"/>
      <c r="Y11037" s="157"/>
    </row>
    <row r="11038" spans="19:25" x14ac:dyDescent="0.2">
      <c r="S11038" s="157"/>
      <c r="T11038" s="157"/>
      <c r="U11038" s="157"/>
      <c r="V11038" s="157"/>
      <c r="W11038" s="157"/>
      <c r="X11038" s="157"/>
      <c r="Y11038" s="157"/>
    </row>
    <row r="11039" spans="19:25" x14ac:dyDescent="0.2">
      <c r="S11039" s="157"/>
      <c r="T11039" s="157"/>
      <c r="U11039" s="157"/>
      <c r="V11039" s="157"/>
      <c r="W11039" s="157"/>
      <c r="X11039" s="157"/>
      <c r="Y11039" s="157"/>
    </row>
    <row r="11040" spans="19:25" x14ac:dyDescent="0.2">
      <c r="S11040" s="157"/>
      <c r="T11040" s="157"/>
      <c r="U11040" s="157"/>
      <c r="V11040" s="157"/>
      <c r="W11040" s="157"/>
      <c r="X11040" s="157"/>
      <c r="Y11040" s="157"/>
    </row>
    <row r="11041" spans="19:25" x14ac:dyDescent="0.2">
      <c r="S11041" s="157"/>
      <c r="T11041" s="157"/>
      <c r="U11041" s="157"/>
      <c r="V11041" s="157"/>
      <c r="W11041" s="157"/>
      <c r="X11041" s="157"/>
      <c r="Y11041" s="157"/>
    </row>
    <row r="11042" spans="19:25" x14ac:dyDescent="0.2">
      <c r="S11042" s="157"/>
      <c r="T11042" s="157"/>
      <c r="U11042" s="157"/>
      <c r="V11042" s="157"/>
      <c r="W11042" s="157"/>
      <c r="X11042" s="157"/>
      <c r="Y11042" s="157"/>
    </row>
    <row r="11043" spans="19:25" x14ac:dyDescent="0.2">
      <c r="S11043" s="157"/>
      <c r="T11043" s="157"/>
      <c r="U11043" s="157"/>
      <c r="V11043" s="157"/>
      <c r="W11043" s="157"/>
      <c r="X11043" s="157"/>
      <c r="Y11043" s="157"/>
    </row>
    <row r="11044" spans="19:25" x14ac:dyDescent="0.2">
      <c r="S11044" s="157"/>
      <c r="T11044" s="157"/>
      <c r="U11044" s="157"/>
      <c r="V11044" s="157"/>
      <c r="W11044" s="157"/>
      <c r="X11044" s="157"/>
      <c r="Y11044" s="157"/>
    </row>
    <row r="11045" spans="19:25" x14ac:dyDescent="0.2">
      <c r="S11045" s="157"/>
      <c r="T11045" s="157"/>
      <c r="U11045" s="157"/>
      <c r="V11045" s="157"/>
      <c r="W11045" s="157"/>
      <c r="X11045" s="157"/>
      <c r="Y11045" s="157"/>
    </row>
    <row r="11046" spans="19:25" x14ac:dyDescent="0.2">
      <c r="S11046" s="157"/>
      <c r="T11046" s="157"/>
      <c r="U11046" s="157"/>
      <c r="V11046" s="157"/>
      <c r="W11046" s="157"/>
      <c r="X11046" s="157"/>
      <c r="Y11046" s="157"/>
    </row>
    <row r="11047" spans="19:25" x14ac:dyDescent="0.2">
      <c r="S11047" s="157"/>
      <c r="T11047" s="157"/>
      <c r="U11047" s="157"/>
      <c r="V11047" s="157"/>
      <c r="W11047" s="157"/>
      <c r="X11047" s="157"/>
      <c r="Y11047" s="157"/>
    </row>
    <row r="11048" spans="19:25" x14ac:dyDescent="0.2">
      <c r="S11048" s="157"/>
      <c r="T11048" s="157"/>
      <c r="U11048" s="157"/>
      <c r="V11048" s="157"/>
      <c r="W11048" s="157"/>
      <c r="X11048" s="157"/>
      <c r="Y11048" s="157"/>
    </row>
    <row r="11049" spans="19:25" x14ac:dyDescent="0.2">
      <c r="S11049" s="157"/>
      <c r="T11049" s="157"/>
      <c r="U11049" s="157"/>
      <c r="V11049" s="157"/>
      <c r="W11049" s="157"/>
      <c r="X11049" s="157"/>
      <c r="Y11049" s="157"/>
    </row>
    <row r="11050" spans="19:25" x14ac:dyDescent="0.2">
      <c r="S11050" s="157"/>
      <c r="T11050" s="157"/>
      <c r="U11050" s="157"/>
      <c r="V11050" s="157"/>
      <c r="W11050" s="157"/>
      <c r="X11050" s="157"/>
      <c r="Y11050" s="157"/>
    </row>
    <row r="11051" spans="19:25" x14ac:dyDescent="0.2">
      <c r="S11051" s="157"/>
      <c r="T11051" s="157"/>
      <c r="U11051" s="157"/>
      <c r="V11051" s="157"/>
      <c r="W11051" s="157"/>
      <c r="X11051" s="157"/>
      <c r="Y11051" s="157"/>
    </row>
    <row r="11052" spans="19:25" x14ac:dyDescent="0.2">
      <c r="S11052" s="157"/>
      <c r="T11052" s="157"/>
      <c r="U11052" s="157"/>
      <c r="V11052" s="157"/>
      <c r="W11052" s="157"/>
      <c r="X11052" s="157"/>
      <c r="Y11052" s="157"/>
    </row>
    <row r="11053" spans="19:25" x14ac:dyDescent="0.2">
      <c r="S11053" s="157"/>
      <c r="T11053" s="157"/>
      <c r="U11053" s="157"/>
      <c r="V11053" s="157"/>
      <c r="W11053" s="157"/>
      <c r="X11053" s="157"/>
      <c r="Y11053" s="157"/>
    </row>
    <row r="11054" spans="19:25" x14ac:dyDescent="0.2">
      <c r="S11054" s="157"/>
      <c r="T11054" s="157"/>
      <c r="U11054" s="157"/>
      <c r="V11054" s="157"/>
      <c r="W11054" s="157"/>
      <c r="X11054" s="157"/>
      <c r="Y11054" s="157"/>
    </row>
    <row r="11055" spans="19:25" x14ac:dyDescent="0.2">
      <c r="S11055" s="157"/>
      <c r="T11055" s="157"/>
      <c r="U11055" s="157"/>
      <c r="V11055" s="157"/>
      <c r="W11055" s="157"/>
      <c r="X11055" s="157"/>
      <c r="Y11055" s="157"/>
    </row>
    <row r="11056" spans="19:25" x14ac:dyDescent="0.2">
      <c r="S11056" s="157"/>
      <c r="T11056" s="157"/>
      <c r="U11056" s="157"/>
      <c r="V11056" s="157"/>
      <c r="W11056" s="157"/>
      <c r="X11056" s="157"/>
      <c r="Y11056" s="157"/>
    </row>
    <row r="11057" spans="19:25" x14ac:dyDescent="0.2">
      <c r="S11057" s="157"/>
      <c r="T11057" s="157"/>
      <c r="U11057" s="157"/>
      <c r="V11057" s="157"/>
      <c r="W11057" s="157"/>
      <c r="X11057" s="157"/>
      <c r="Y11057" s="157"/>
    </row>
    <row r="11058" spans="19:25" x14ac:dyDescent="0.2">
      <c r="S11058" s="157"/>
      <c r="T11058" s="157"/>
      <c r="U11058" s="157"/>
      <c r="V11058" s="157"/>
      <c r="W11058" s="157"/>
      <c r="X11058" s="157"/>
      <c r="Y11058" s="157"/>
    </row>
    <row r="11059" spans="19:25" x14ac:dyDescent="0.2">
      <c r="S11059" s="157"/>
      <c r="T11059" s="157"/>
      <c r="U11059" s="157"/>
      <c r="V11059" s="157"/>
      <c r="W11059" s="157"/>
      <c r="X11059" s="157"/>
      <c r="Y11059" s="157"/>
    </row>
    <row r="11060" spans="19:25" x14ac:dyDescent="0.2">
      <c r="S11060" s="157"/>
      <c r="T11060" s="157"/>
      <c r="U11060" s="157"/>
      <c r="V11060" s="157"/>
      <c r="W11060" s="157"/>
      <c r="X11060" s="157"/>
      <c r="Y11060" s="157"/>
    </row>
    <row r="11061" spans="19:25" x14ac:dyDescent="0.2">
      <c r="S11061" s="157"/>
      <c r="T11061" s="157"/>
      <c r="U11061" s="157"/>
      <c r="V11061" s="157"/>
      <c r="W11061" s="157"/>
      <c r="X11061" s="157"/>
      <c r="Y11061" s="157"/>
    </row>
    <row r="11062" spans="19:25" x14ac:dyDescent="0.2">
      <c r="S11062" s="157"/>
      <c r="T11062" s="157"/>
      <c r="U11062" s="157"/>
      <c r="V11062" s="157"/>
      <c r="W11062" s="157"/>
      <c r="X11062" s="157"/>
      <c r="Y11062" s="157"/>
    </row>
    <row r="11063" spans="19:25" x14ac:dyDescent="0.2">
      <c r="S11063" s="157"/>
      <c r="T11063" s="157"/>
      <c r="U11063" s="157"/>
      <c r="V11063" s="157"/>
      <c r="W11063" s="157"/>
      <c r="X11063" s="157"/>
      <c r="Y11063" s="157"/>
    </row>
    <row r="11064" spans="19:25" x14ac:dyDescent="0.2">
      <c r="S11064" s="157"/>
      <c r="T11064" s="157"/>
      <c r="U11064" s="157"/>
      <c r="V11064" s="157"/>
      <c r="W11064" s="157"/>
      <c r="X11064" s="157"/>
      <c r="Y11064" s="157"/>
    </row>
    <row r="11065" spans="19:25" x14ac:dyDescent="0.2">
      <c r="S11065" s="157"/>
      <c r="T11065" s="157"/>
      <c r="U11065" s="157"/>
      <c r="V11065" s="157"/>
      <c r="W11065" s="157"/>
      <c r="X11065" s="157"/>
      <c r="Y11065" s="157"/>
    </row>
    <row r="11066" spans="19:25" x14ac:dyDescent="0.2">
      <c r="S11066" s="157"/>
      <c r="T11066" s="157"/>
      <c r="U11066" s="157"/>
      <c r="V11066" s="157"/>
      <c r="W11066" s="157"/>
      <c r="X11066" s="157"/>
      <c r="Y11066" s="157"/>
    </row>
    <row r="11067" spans="19:25" x14ac:dyDescent="0.2">
      <c r="S11067" s="157"/>
      <c r="T11067" s="157"/>
      <c r="U11067" s="157"/>
      <c r="V11067" s="157"/>
      <c r="W11067" s="157"/>
      <c r="X11067" s="157"/>
      <c r="Y11067" s="157"/>
    </row>
    <row r="11068" spans="19:25" x14ac:dyDescent="0.2">
      <c r="S11068" s="157"/>
      <c r="T11068" s="157"/>
      <c r="U11068" s="157"/>
      <c r="V11068" s="157"/>
      <c r="W11068" s="157"/>
      <c r="X11068" s="157"/>
      <c r="Y11068" s="157"/>
    </row>
    <row r="11069" spans="19:25" x14ac:dyDescent="0.2">
      <c r="S11069" s="157"/>
      <c r="T11069" s="157"/>
      <c r="U11069" s="157"/>
      <c r="V11069" s="157"/>
      <c r="W11069" s="157"/>
      <c r="X11069" s="157"/>
      <c r="Y11069" s="157"/>
    </row>
    <row r="11070" spans="19:25" x14ac:dyDescent="0.2">
      <c r="S11070" s="157"/>
      <c r="T11070" s="157"/>
      <c r="U11070" s="157"/>
      <c r="V11070" s="157"/>
      <c r="W11070" s="157"/>
      <c r="X11070" s="157"/>
      <c r="Y11070" s="157"/>
    </row>
    <row r="11071" spans="19:25" x14ac:dyDescent="0.2">
      <c r="S11071" s="157"/>
      <c r="T11071" s="157"/>
      <c r="U11071" s="157"/>
      <c r="V11071" s="157"/>
      <c r="W11071" s="157"/>
      <c r="X11071" s="157"/>
      <c r="Y11071" s="157"/>
    </row>
    <row r="11072" spans="19:25" x14ac:dyDescent="0.2">
      <c r="S11072" s="157"/>
      <c r="T11072" s="157"/>
      <c r="U11072" s="157"/>
      <c r="V11072" s="157"/>
      <c r="W11072" s="157"/>
      <c r="X11072" s="157"/>
      <c r="Y11072" s="157"/>
    </row>
    <row r="11073" spans="19:25" x14ac:dyDescent="0.2">
      <c r="S11073" s="157"/>
      <c r="T11073" s="157"/>
      <c r="U11073" s="157"/>
      <c r="V11073" s="157"/>
      <c r="W11073" s="157"/>
      <c r="X11073" s="157"/>
      <c r="Y11073" s="157"/>
    </row>
    <row r="11074" spans="19:25" x14ac:dyDescent="0.2">
      <c r="S11074" s="157"/>
      <c r="T11074" s="157"/>
      <c r="U11074" s="157"/>
      <c r="V11074" s="157"/>
      <c r="W11074" s="157"/>
      <c r="X11074" s="157"/>
      <c r="Y11074" s="157"/>
    </row>
    <row r="11075" spans="19:25" x14ac:dyDescent="0.2">
      <c r="S11075" s="157"/>
      <c r="T11075" s="157"/>
      <c r="U11075" s="157"/>
      <c r="V11075" s="157"/>
      <c r="W11075" s="157"/>
      <c r="X11075" s="157"/>
      <c r="Y11075" s="157"/>
    </row>
    <row r="11076" spans="19:25" x14ac:dyDescent="0.2">
      <c r="S11076" s="157"/>
      <c r="T11076" s="157"/>
      <c r="U11076" s="157"/>
      <c r="V11076" s="157"/>
      <c r="W11076" s="157"/>
      <c r="X11076" s="157"/>
      <c r="Y11076" s="157"/>
    </row>
    <row r="11077" spans="19:25" x14ac:dyDescent="0.2">
      <c r="S11077" s="157"/>
      <c r="T11077" s="157"/>
      <c r="U11077" s="157"/>
      <c r="V11077" s="157"/>
      <c r="W11077" s="157"/>
      <c r="X11077" s="157"/>
      <c r="Y11077" s="157"/>
    </row>
    <row r="11078" spans="19:25" x14ac:dyDescent="0.2">
      <c r="S11078" s="157"/>
      <c r="T11078" s="157"/>
      <c r="U11078" s="157"/>
      <c r="V11078" s="157"/>
      <c r="W11078" s="157"/>
      <c r="X11078" s="157"/>
      <c r="Y11078" s="157"/>
    </row>
    <row r="11079" spans="19:25" x14ac:dyDescent="0.2">
      <c r="S11079" s="157"/>
      <c r="T11079" s="157"/>
      <c r="U11079" s="157"/>
      <c r="V11079" s="157"/>
      <c r="W11079" s="157"/>
      <c r="X11079" s="157"/>
      <c r="Y11079" s="157"/>
    </row>
    <row r="11080" spans="19:25" x14ac:dyDescent="0.2">
      <c r="S11080" s="157"/>
      <c r="T11080" s="157"/>
      <c r="U11080" s="157"/>
      <c r="V11080" s="157"/>
      <c r="W11080" s="157"/>
      <c r="X11080" s="157"/>
      <c r="Y11080" s="157"/>
    </row>
    <row r="11081" spans="19:25" x14ac:dyDescent="0.2">
      <c r="S11081" s="157"/>
      <c r="T11081" s="157"/>
      <c r="U11081" s="157"/>
      <c r="V11081" s="157"/>
      <c r="W11081" s="157"/>
      <c r="X11081" s="157"/>
      <c r="Y11081" s="157"/>
    </row>
    <row r="11082" spans="19:25" x14ac:dyDescent="0.2">
      <c r="S11082" s="157"/>
      <c r="T11082" s="157"/>
      <c r="U11082" s="157"/>
      <c r="V11082" s="157"/>
      <c r="W11082" s="157"/>
      <c r="X11082" s="157"/>
      <c r="Y11082" s="157"/>
    </row>
    <row r="11083" spans="19:25" x14ac:dyDescent="0.2">
      <c r="S11083" s="157"/>
      <c r="T11083" s="157"/>
      <c r="U11083" s="157"/>
      <c r="V11083" s="157"/>
      <c r="W11083" s="157"/>
      <c r="X11083" s="157"/>
      <c r="Y11083" s="157"/>
    </row>
    <row r="11084" spans="19:25" x14ac:dyDescent="0.2">
      <c r="S11084" s="157"/>
      <c r="T11084" s="157"/>
      <c r="U11084" s="157"/>
      <c r="V11084" s="157"/>
      <c r="W11084" s="157"/>
      <c r="X11084" s="157"/>
      <c r="Y11084" s="157"/>
    </row>
    <row r="11085" spans="19:25" x14ac:dyDescent="0.2">
      <c r="S11085" s="157"/>
      <c r="T11085" s="157"/>
      <c r="U11085" s="157"/>
      <c r="V11085" s="157"/>
      <c r="W11085" s="157"/>
      <c r="X11085" s="157"/>
      <c r="Y11085" s="157"/>
    </row>
    <row r="11086" spans="19:25" x14ac:dyDescent="0.2">
      <c r="S11086" s="157"/>
      <c r="T11086" s="157"/>
      <c r="U11086" s="157"/>
      <c r="V11086" s="157"/>
      <c r="W11086" s="157"/>
      <c r="X11086" s="157"/>
      <c r="Y11086" s="157"/>
    </row>
    <row r="11087" spans="19:25" x14ac:dyDescent="0.2">
      <c r="S11087" s="157"/>
      <c r="T11087" s="157"/>
      <c r="U11087" s="157"/>
      <c r="V11087" s="157"/>
      <c r="W11087" s="157"/>
      <c r="X11087" s="157"/>
      <c r="Y11087" s="157"/>
    </row>
    <row r="11088" spans="19:25" x14ac:dyDescent="0.2">
      <c r="S11088" s="157"/>
      <c r="T11088" s="157"/>
      <c r="U11088" s="157"/>
      <c r="V11088" s="157"/>
      <c r="W11088" s="157"/>
      <c r="X11088" s="157"/>
      <c r="Y11088" s="157"/>
    </row>
    <row r="11089" spans="19:25" x14ac:dyDescent="0.2">
      <c r="S11089" s="157"/>
      <c r="T11089" s="157"/>
      <c r="U11089" s="157"/>
      <c r="V11089" s="157"/>
      <c r="W11089" s="157"/>
      <c r="X11089" s="157"/>
      <c r="Y11089" s="157"/>
    </row>
    <row r="11090" spans="19:25" x14ac:dyDescent="0.2">
      <c r="S11090" s="157"/>
      <c r="T11090" s="157"/>
      <c r="U11090" s="157"/>
      <c r="V11090" s="157"/>
      <c r="W11090" s="157"/>
      <c r="X11090" s="157"/>
      <c r="Y11090" s="157"/>
    </row>
    <row r="11091" spans="19:25" x14ac:dyDescent="0.2">
      <c r="S11091" s="157"/>
      <c r="T11091" s="157"/>
      <c r="U11091" s="157"/>
      <c r="V11091" s="157"/>
      <c r="W11091" s="157"/>
      <c r="X11091" s="157"/>
      <c r="Y11091" s="157"/>
    </row>
    <row r="11092" spans="19:25" x14ac:dyDescent="0.2">
      <c r="S11092" s="157"/>
      <c r="T11092" s="157"/>
      <c r="U11092" s="157"/>
      <c r="V11092" s="157"/>
      <c r="W11092" s="157"/>
      <c r="X11092" s="157"/>
      <c r="Y11092" s="157"/>
    </row>
    <row r="11093" spans="19:25" x14ac:dyDescent="0.2">
      <c r="S11093" s="157"/>
      <c r="T11093" s="157"/>
      <c r="U11093" s="157"/>
      <c r="V11093" s="157"/>
      <c r="W11093" s="157"/>
      <c r="X11093" s="157"/>
      <c r="Y11093" s="157"/>
    </row>
    <row r="11094" spans="19:25" x14ac:dyDescent="0.2">
      <c r="S11094" s="157"/>
      <c r="T11094" s="157"/>
      <c r="U11094" s="157"/>
      <c r="V11094" s="157"/>
      <c r="W11094" s="157"/>
      <c r="X11094" s="157"/>
      <c r="Y11094" s="157"/>
    </row>
    <row r="11095" spans="19:25" x14ac:dyDescent="0.2">
      <c r="S11095" s="157"/>
      <c r="T11095" s="157"/>
      <c r="U11095" s="157"/>
      <c r="V11095" s="157"/>
      <c r="W11095" s="157"/>
      <c r="X11095" s="157"/>
      <c r="Y11095" s="157"/>
    </row>
    <row r="11096" spans="19:25" x14ac:dyDescent="0.2">
      <c r="S11096" s="157"/>
      <c r="T11096" s="157"/>
      <c r="U11096" s="157"/>
      <c r="V11096" s="157"/>
      <c r="W11096" s="157"/>
      <c r="X11096" s="157"/>
      <c r="Y11096" s="157"/>
    </row>
    <row r="11097" spans="19:25" x14ac:dyDescent="0.2">
      <c r="S11097" s="157"/>
      <c r="T11097" s="157"/>
      <c r="U11097" s="157"/>
      <c r="V11097" s="157"/>
      <c r="W11097" s="157"/>
      <c r="X11097" s="157"/>
      <c r="Y11097" s="157"/>
    </row>
    <row r="11098" spans="19:25" x14ac:dyDescent="0.2">
      <c r="S11098" s="157"/>
      <c r="T11098" s="157"/>
      <c r="U11098" s="157"/>
      <c r="V11098" s="157"/>
      <c r="W11098" s="157"/>
      <c r="X11098" s="157"/>
      <c r="Y11098" s="157"/>
    </row>
    <row r="11099" spans="19:25" x14ac:dyDescent="0.2">
      <c r="S11099" s="157"/>
      <c r="T11099" s="157"/>
      <c r="U11099" s="157"/>
      <c r="V11099" s="157"/>
      <c r="W11099" s="157"/>
      <c r="X11099" s="157"/>
      <c r="Y11099" s="157"/>
    </row>
    <row r="11100" spans="19:25" x14ac:dyDescent="0.2">
      <c r="S11100" s="157"/>
      <c r="T11100" s="157"/>
      <c r="U11100" s="157"/>
      <c r="V11100" s="157"/>
      <c r="W11100" s="157"/>
      <c r="X11100" s="157"/>
      <c r="Y11100" s="157"/>
    </row>
    <row r="11101" spans="19:25" x14ac:dyDescent="0.2">
      <c r="S11101" s="157"/>
      <c r="T11101" s="157"/>
      <c r="U11101" s="157"/>
      <c r="V11101" s="157"/>
      <c r="W11101" s="157"/>
      <c r="X11101" s="157"/>
      <c r="Y11101" s="157"/>
    </row>
    <row r="11102" spans="19:25" x14ac:dyDescent="0.2">
      <c r="S11102" s="157"/>
      <c r="T11102" s="157"/>
      <c r="U11102" s="157"/>
      <c r="V11102" s="157"/>
      <c r="W11102" s="157"/>
      <c r="X11102" s="157"/>
      <c r="Y11102" s="157"/>
    </row>
    <row r="11103" spans="19:25" x14ac:dyDescent="0.2">
      <c r="S11103" s="157"/>
      <c r="T11103" s="157"/>
      <c r="U11103" s="157"/>
      <c r="V11103" s="157"/>
      <c r="W11103" s="157"/>
      <c r="X11103" s="157"/>
      <c r="Y11103" s="157"/>
    </row>
    <row r="11104" spans="19:25" x14ac:dyDescent="0.2">
      <c r="S11104" s="157"/>
      <c r="T11104" s="157"/>
      <c r="U11104" s="157"/>
      <c r="V11104" s="157"/>
      <c r="W11104" s="157"/>
      <c r="X11104" s="157"/>
      <c r="Y11104" s="157"/>
    </row>
    <row r="11105" spans="19:25" x14ac:dyDescent="0.2">
      <c r="S11105" s="157"/>
      <c r="T11105" s="157"/>
      <c r="U11105" s="157"/>
      <c r="V11105" s="157"/>
      <c r="W11105" s="157"/>
      <c r="X11105" s="157"/>
      <c r="Y11105" s="157"/>
    </row>
    <row r="11106" spans="19:25" x14ac:dyDescent="0.2">
      <c r="S11106" s="157"/>
      <c r="T11106" s="157"/>
      <c r="U11106" s="157"/>
      <c r="V11106" s="157"/>
      <c r="W11106" s="157"/>
      <c r="X11106" s="157"/>
      <c r="Y11106" s="157"/>
    </row>
    <row r="11107" spans="19:25" x14ac:dyDescent="0.2">
      <c r="S11107" s="157"/>
      <c r="T11107" s="157"/>
      <c r="U11107" s="157"/>
      <c r="V11107" s="157"/>
      <c r="W11107" s="157"/>
      <c r="X11107" s="157"/>
      <c r="Y11107" s="157"/>
    </row>
    <row r="11108" spans="19:25" x14ac:dyDescent="0.2">
      <c r="S11108" s="157"/>
      <c r="T11108" s="157"/>
      <c r="U11108" s="157"/>
      <c r="V11108" s="157"/>
      <c r="W11108" s="157"/>
      <c r="X11108" s="157"/>
      <c r="Y11108" s="157"/>
    </row>
    <row r="11109" spans="19:25" x14ac:dyDescent="0.2">
      <c r="S11109" s="157"/>
      <c r="T11109" s="157"/>
      <c r="U11109" s="157"/>
      <c r="V11109" s="157"/>
      <c r="W11109" s="157"/>
      <c r="X11109" s="157"/>
      <c r="Y11109" s="157"/>
    </row>
    <row r="11110" spans="19:25" x14ac:dyDescent="0.2">
      <c r="S11110" s="157"/>
      <c r="T11110" s="157"/>
      <c r="U11110" s="157"/>
      <c r="V11110" s="157"/>
      <c r="W11110" s="157"/>
      <c r="X11110" s="157"/>
      <c r="Y11110" s="157"/>
    </row>
    <row r="11111" spans="19:25" x14ac:dyDescent="0.2">
      <c r="S11111" s="157"/>
      <c r="T11111" s="157"/>
      <c r="U11111" s="157"/>
      <c r="V11111" s="157"/>
      <c r="W11111" s="157"/>
      <c r="X11111" s="157"/>
      <c r="Y11111" s="157"/>
    </row>
    <row r="11112" spans="19:25" x14ac:dyDescent="0.2">
      <c r="S11112" s="157"/>
      <c r="T11112" s="157"/>
      <c r="U11112" s="157"/>
      <c r="V11112" s="157"/>
      <c r="W11112" s="157"/>
      <c r="X11112" s="157"/>
      <c r="Y11112" s="157"/>
    </row>
    <row r="11113" spans="19:25" x14ac:dyDescent="0.2">
      <c r="S11113" s="157"/>
      <c r="T11113" s="157"/>
      <c r="U11113" s="157"/>
      <c r="V11113" s="157"/>
      <c r="W11113" s="157"/>
      <c r="X11113" s="157"/>
      <c r="Y11113" s="157"/>
    </row>
    <row r="11114" spans="19:25" x14ac:dyDescent="0.2">
      <c r="S11114" s="157"/>
      <c r="T11114" s="157"/>
      <c r="U11114" s="157"/>
      <c r="V11114" s="157"/>
      <c r="W11114" s="157"/>
      <c r="X11114" s="157"/>
      <c r="Y11114" s="157"/>
    </row>
    <row r="11115" spans="19:25" x14ac:dyDescent="0.2">
      <c r="S11115" s="157"/>
      <c r="T11115" s="157"/>
      <c r="U11115" s="157"/>
      <c r="V11115" s="157"/>
      <c r="W11115" s="157"/>
      <c r="X11115" s="157"/>
      <c r="Y11115" s="157"/>
    </row>
    <row r="11116" spans="19:25" x14ac:dyDescent="0.2">
      <c r="S11116" s="157"/>
      <c r="T11116" s="157"/>
      <c r="U11116" s="157"/>
      <c r="V11116" s="157"/>
      <c r="W11116" s="157"/>
      <c r="X11116" s="157"/>
      <c r="Y11116" s="157"/>
    </row>
    <row r="11117" spans="19:25" x14ac:dyDescent="0.2">
      <c r="S11117" s="157"/>
      <c r="T11117" s="157"/>
      <c r="U11117" s="157"/>
      <c r="V11117" s="157"/>
      <c r="W11117" s="157"/>
      <c r="X11117" s="157"/>
      <c r="Y11117" s="157"/>
    </row>
    <row r="11118" spans="19:25" x14ac:dyDescent="0.2">
      <c r="S11118" s="157"/>
      <c r="T11118" s="157"/>
      <c r="U11118" s="157"/>
      <c r="V11118" s="157"/>
      <c r="W11118" s="157"/>
      <c r="X11118" s="157"/>
      <c r="Y11118" s="157"/>
    </row>
    <row r="11119" spans="19:25" x14ac:dyDescent="0.2">
      <c r="S11119" s="157"/>
      <c r="T11119" s="157"/>
      <c r="U11119" s="157"/>
      <c r="V11119" s="157"/>
      <c r="W11119" s="157"/>
      <c r="X11119" s="157"/>
      <c r="Y11119" s="157"/>
    </row>
    <row r="11120" spans="19:25" x14ac:dyDescent="0.2">
      <c r="S11120" s="157"/>
      <c r="T11120" s="157"/>
      <c r="U11120" s="157"/>
      <c r="V11120" s="157"/>
      <c r="W11120" s="157"/>
      <c r="X11120" s="157"/>
      <c r="Y11120" s="157"/>
    </row>
    <row r="11121" spans="19:25" x14ac:dyDescent="0.2">
      <c r="S11121" s="157"/>
      <c r="T11121" s="157"/>
      <c r="U11121" s="157"/>
      <c r="V11121" s="157"/>
      <c r="W11121" s="157"/>
      <c r="X11121" s="157"/>
      <c r="Y11121" s="157"/>
    </row>
    <row r="11122" spans="19:25" x14ac:dyDescent="0.2">
      <c r="S11122" s="157"/>
      <c r="T11122" s="157"/>
      <c r="U11122" s="157"/>
      <c r="V11122" s="157"/>
      <c r="W11122" s="157"/>
      <c r="X11122" s="157"/>
      <c r="Y11122" s="157"/>
    </row>
    <row r="11123" spans="19:25" x14ac:dyDescent="0.2">
      <c r="S11123" s="157"/>
      <c r="T11123" s="157"/>
      <c r="U11123" s="157"/>
      <c r="V11123" s="157"/>
      <c r="W11123" s="157"/>
      <c r="X11123" s="157"/>
      <c r="Y11123" s="157"/>
    </row>
    <row r="11124" spans="19:25" x14ac:dyDescent="0.2">
      <c r="S11124" s="157"/>
      <c r="T11124" s="157"/>
      <c r="U11124" s="157"/>
      <c r="V11124" s="157"/>
      <c r="W11124" s="157"/>
      <c r="X11124" s="157"/>
      <c r="Y11124" s="157"/>
    </row>
    <row r="11125" spans="19:25" x14ac:dyDescent="0.2">
      <c r="S11125" s="157"/>
      <c r="T11125" s="157"/>
      <c r="U11125" s="157"/>
      <c r="V11125" s="157"/>
      <c r="W11125" s="157"/>
      <c r="X11125" s="157"/>
      <c r="Y11125" s="157"/>
    </row>
    <row r="11126" spans="19:25" x14ac:dyDescent="0.2">
      <c r="S11126" s="157"/>
      <c r="T11126" s="157"/>
      <c r="U11126" s="157"/>
      <c r="V11126" s="157"/>
      <c r="W11126" s="157"/>
      <c r="X11126" s="157"/>
      <c r="Y11126" s="157"/>
    </row>
    <row r="11127" spans="19:25" x14ac:dyDescent="0.2">
      <c r="S11127" s="157"/>
      <c r="T11127" s="157"/>
      <c r="U11127" s="157"/>
      <c r="V11127" s="157"/>
      <c r="W11127" s="157"/>
      <c r="X11127" s="157"/>
      <c r="Y11127" s="157"/>
    </row>
    <row r="11128" spans="19:25" x14ac:dyDescent="0.2">
      <c r="S11128" s="157"/>
      <c r="T11128" s="157"/>
      <c r="U11128" s="157"/>
      <c r="V11128" s="157"/>
      <c r="W11128" s="157"/>
      <c r="X11128" s="157"/>
      <c r="Y11128" s="157"/>
    </row>
    <row r="11129" spans="19:25" x14ac:dyDescent="0.2">
      <c r="S11129" s="157"/>
      <c r="T11129" s="157"/>
      <c r="U11129" s="157"/>
      <c r="V11129" s="157"/>
      <c r="W11129" s="157"/>
      <c r="X11129" s="157"/>
      <c r="Y11129" s="157"/>
    </row>
    <row r="11130" spans="19:25" x14ac:dyDescent="0.2">
      <c r="S11130" s="157"/>
      <c r="T11130" s="157"/>
      <c r="U11130" s="157"/>
      <c r="V11130" s="157"/>
      <c r="W11130" s="157"/>
      <c r="X11130" s="157"/>
      <c r="Y11130" s="157"/>
    </row>
    <row r="11131" spans="19:25" x14ac:dyDescent="0.2">
      <c r="S11131" s="157"/>
      <c r="T11131" s="157"/>
      <c r="U11131" s="157"/>
      <c r="V11131" s="157"/>
      <c r="W11131" s="157"/>
      <c r="X11131" s="157"/>
      <c r="Y11131" s="157"/>
    </row>
    <row r="11132" spans="19:25" x14ac:dyDescent="0.2">
      <c r="S11132" s="157"/>
      <c r="T11132" s="157"/>
      <c r="U11132" s="157"/>
      <c r="V11132" s="157"/>
      <c r="W11132" s="157"/>
      <c r="X11132" s="157"/>
      <c r="Y11132" s="157"/>
    </row>
    <row r="11133" spans="19:25" x14ac:dyDescent="0.2">
      <c r="S11133" s="157"/>
      <c r="T11133" s="157"/>
      <c r="U11133" s="157"/>
      <c r="V11133" s="157"/>
      <c r="W11133" s="157"/>
      <c r="X11133" s="157"/>
      <c r="Y11133" s="157"/>
    </row>
    <row r="11134" spans="19:25" x14ac:dyDescent="0.2">
      <c r="S11134" s="157"/>
      <c r="T11134" s="157"/>
      <c r="U11134" s="157"/>
      <c r="V11134" s="157"/>
      <c r="W11134" s="157"/>
      <c r="X11134" s="157"/>
      <c r="Y11134" s="157"/>
    </row>
    <row r="11135" spans="19:25" x14ac:dyDescent="0.2">
      <c r="S11135" s="157"/>
      <c r="T11135" s="157"/>
      <c r="U11135" s="157"/>
      <c r="V11135" s="157"/>
      <c r="W11135" s="157"/>
      <c r="X11135" s="157"/>
      <c r="Y11135" s="157"/>
    </row>
    <row r="11136" spans="19:25" x14ac:dyDescent="0.2">
      <c r="S11136" s="157"/>
      <c r="T11136" s="157"/>
      <c r="U11136" s="157"/>
      <c r="V11136" s="157"/>
      <c r="W11136" s="157"/>
      <c r="X11136" s="157"/>
      <c r="Y11136" s="157"/>
    </row>
    <row r="11137" spans="19:25" x14ac:dyDescent="0.2">
      <c r="S11137" s="157"/>
      <c r="T11137" s="157"/>
      <c r="U11137" s="157"/>
      <c r="V11137" s="157"/>
      <c r="W11137" s="157"/>
      <c r="X11137" s="157"/>
      <c r="Y11137" s="157"/>
    </row>
    <row r="11138" spans="19:25" x14ac:dyDescent="0.2">
      <c r="S11138" s="157"/>
      <c r="T11138" s="157"/>
      <c r="U11138" s="157"/>
      <c r="V11138" s="157"/>
      <c r="W11138" s="157"/>
      <c r="X11138" s="157"/>
      <c r="Y11138" s="157"/>
    </row>
    <row r="11139" spans="19:25" x14ac:dyDescent="0.2">
      <c r="S11139" s="157"/>
      <c r="T11139" s="157"/>
      <c r="U11139" s="157"/>
      <c r="V11139" s="157"/>
      <c r="W11139" s="157"/>
      <c r="X11139" s="157"/>
      <c r="Y11139" s="157"/>
    </row>
    <row r="11140" spans="19:25" x14ac:dyDescent="0.2">
      <c r="S11140" s="157"/>
      <c r="T11140" s="157"/>
      <c r="U11140" s="157"/>
      <c r="V11140" s="157"/>
      <c r="W11140" s="157"/>
      <c r="X11140" s="157"/>
      <c r="Y11140" s="157"/>
    </row>
    <row r="11141" spans="19:25" x14ac:dyDescent="0.2">
      <c r="S11141" s="157"/>
      <c r="T11141" s="157"/>
      <c r="U11141" s="157"/>
      <c r="V11141" s="157"/>
      <c r="W11141" s="157"/>
      <c r="X11141" s="157"/>
      <c r="Y11141" s="157"/>
    </row>
    <row r="11142" spans="19:25" x14ac:dyDescent="0.2">
      <c r="S11142" s="157"/>
      <c r="T11142" s="157"/>
      <c r="U11142" s="157"/>
      <c r="V11142" s="157"/>
      <c r="W11142" s="157"/>
      <c r="X11142" s="157"/>
      <c r="Y11142" s="157"/>
    </row>
    <row r="11143" spans="19:25" x14ac:dyDescent="0.2">
      <c r="S11143" s="157"/>
      <c r="T11143" s="157"/>
      <c r="U11143" s="157"/>
      <c r="V11143" s="157"/>
      <c r="W11143" s="157"/>
      <c r="X11143" s="157"/>
      <c r="Y11143" s="157"/>
    </row>
    <row r="11144" spans="19:25" x14ac:dyDescent="0.2">
      <c r="S11144" s="157"/>
      <c r="T11144" s="157"/>
      <c r="U11144" s="157"/>
      <c r="V11144" s="157"/>
      <c r="W11144" s="157"/>
      <c r="X11144" s="157"/>
      <c r="Y11144" s="157"/>
    </row>
    <row r="11145" spans="19:25" x14ac:dyDescent="0.2">
      <c r="S11145" s="157"/>
      <c r="T11145" s="157"/>
      <c r="U11145" s="157"/>
      <c r="V11145" s="157"/>
      <c r="W11145" s="157"/>
      <c r="X11145" s="157"/>
      <c r="Y11145" s="157"/>
    </row>
    <row r="11146" spans="19:25" x14ac:dyDescent="0.2">
      <c r="S11146" s="157"/>
      <c r="T11146" s="157"/>
      <c r="U11146" s="157"/>
      <c r="V11146" s="157"/>
      <c r="W11146" s="157"/>
      <c r="X11146" s="157"/>
      <c r="Y11146" s="157"/>
    </row>
    <row r="11147" spans="19:25" x14ac:dyDescent="0.2">
      <c r="S11147" s="157"/>
      <c r="T11147" s="157"/>
      <c r="U11147" s="157"/>
      <c r="V11147" s="157"/>
      <c r="W11147" s="157"/>
      <c r="X11147" s="157"/>
      <c r="Y11147" s="157"/>
    </row>
    <row r="11148" spans="19:25" x14ac:dyDescent="0.2">
      <c r="S11148" s="157"/>
      <c r="T11148" s="157"/>
      <c r="U11148" s="157"/>
      <c r="V11148" s="157"/>
      <c r="W11148" s="157"/>
      <c r="X11148" s="157"/>
      <c r="Y11148" s="157"/>
    </row>
    <row r="11149" spans="19:25" x14ac:dyDescent="0.2">
      <c r="S11149" s="157"/>
      <c r="T11149" s="157"/>
      <c r="U11149" s="157"/>
      <c r="V11149" s="157"/>
      <c r="W11149" s="157"/>
      <c r="X11149" s="157"/>
      <c r="Y11149" s="157"/>
    </row>
    <row r="11150" spans="19:25" x14ac:dyDescent="0.2">
      <c r="S11150" s="157"/>
      <c r="T11150" s="157"/>
      <c r="U11150" s="157"/>
      <c r="V11150" s="157"/>
      <c r="W11150" s="157"/>
      <c r="X11150" s="157"/>
      <c r="Y11150" s="157"/>
    </row>
    <row r="11151" spans="19:25" x14ac:dyDescent="0.2">
      <c r="S11151" s="157"/>
      <c r="T11151" s="157"/>
      <c r="U11151" s="157"/>
      <c r="V11151" s="157"/>
      <c r="W11151" s="157"/>
      <c r="X11151" s="157"/>
      <c r="Y11151" s="157"/>
    </row>
    <row r="11152" spans="19:25" x14ac:dyDescent="0.2">
      <c r="S11152" s="157"/>
      <c r="T11152" s="157"/>
      <c r="U11152" s="157"/>
      <c r="V11152" s="157"/>
      <c r="W11152" s="157"/>
      <c r="X11152" s="157"/>
      <c r="Y11152" s="157"/>
    </row>
    <row r="11153" spans="19:25" x14ac:dyDescent="0.2">
      <c r="S11153" s="157"/>
      <c r="T11153" s="157"/>
      <c r="U11153" s="157"/>
      <c r="V11153" s="157"/>
      <c r="W11153" s="157"/>
      <c r="X11153" s="157"/>
      <c r="Y11153" s="157"/>
    </row>
    <row r="11154" spans="19:25" x14ac:dyDescent="0.2">
      <c r="S11154" s="157"/>
      <c r="T11154" s="157"/>
      <c r="U11154" s="157"/>
      <c r="V11154" s="157"/>
      <c r="W11154" s="157"/>
      <c r="X11154" s="157"/>
      <c r="Y11154" s="157"/>
    </row>
    <row r="11155" spans="19:25" x14ac:dyDescent="0.2">
      <c r="S11155" s="157"/>
      <c r="T11155" s="157"/>
      <c r="U11155" s="157"/>
      <c r="V11155" s="157"/>
      <c r="W11155" s="157"/>
      <c r="X11155" s="157"/>
      <c r="Y11155" s="157"/>
    </row>
    <row r="11156" spans="19:25" x14ac:dyDescent="0.2">
      <c r="S11156" s="157"/>
      <c r="T11156" s="157"/>
      <c r="U11156" s="157"/>
      <c r="V11156" s="157"/>
      <c r="W11156" s="157"/>
      <c r="X11156" s="157"/>
      <c r="Y11156" s="157"/>
    </row>
    <row r="11157" spans="19:25" x14ac:dyDescent="0.2">
      <c r="S11157" s="157"/>
      <c r="T11157" s="157"/>
      <c r="U11157" s="157"/>
      <c r="V11157" s="157"/>
      <c r="W11157" s="157"/>
      <c r="X11157" s="157"/>
      <c r="Y11157" s="157"/>
    </row>
    <row r="11158" spans="19:25" x14ac:dyDescent="0.2">
      <c r="S11158" s="157"/>
      <c r="T11158" s="157"/>
      <c r="U11158" s="157"/>
      <c r="V11158" s="157"/>
      <c r="W11158" s="157"/>
      <c r="X11158" s="157"/>
      <c r="Y11158" s="157"/>
    </row>
    <row r="11159" spans="19:25" x14ac:dyDescent="0.2">
      <c r="S11159" s="157"/>
      <c r="T11159" s="157"/>
      <c r="U11159" s="157"/>
      <c r="V11159" s="157"/>
      <c r="W11159" s="157"/>
      <c r="X11159" s="157"/>
      <c r="Y11159" s="157"/>
    </row>
    <row r="11160" spans="19:25" x14ac:dyDescent="0.2">
      <c r="S11160" s="157"/>
      <c r="T11160" s="157"/>
      <c r="U11160" s="157"/>
      <c r="V11160" s="157"/>
      <c r="W11160" s="157"/>
      <c r="X11160" s="157"/>
      <c r="Y11160" s="157"/>
    </row>
    <row r="11161" spans="19:25" x14ac:dyDescent="0.2">
      <c r="S11161" s="157"/>
      <c r="T11161" s="157"/>
      <c r="U11161" s="157"/>
      <c r="V11161" s="157"/>
      <c r="W11161" s="157"/>
      <c r="X11161" s="157"/>
      <c r="Y11161" s="157"/>
    </row>
    <row r="11162" spans="19:25" x14ac:dyDescent="0.2">
      <c r="S11162" s="157"/>
      <c r="T11162" s="157"/>
      <c r="U11162" s="157"/>
      <c r="V11162" s="157"/>
      <c r="W11162" s="157"/>
      <c r="X11162" s="157"/>
      <c r="Y11162" s="157"/>
    </row>
    <row r="11163" spans="19:25" x14ac:dyDescent="0.2">
      <c r="S11163" s="157"/>
      <c r="T11163" s="157"/>
      <c r="U11163" s="157"/>
      <c r="V11163" s="157"/>
      <c r="W11163" s="157"/>
      <c r="X11163" s="157"/>
      <c r="Y11163" s="157"/>
    </row>
    <row r="11164" spans="19:25" x14ac:dyDescent="0.2">
      <c r="S11164" s="157"/>
      <c r="T11164" s="157"/>
      <c r="U11164" s="157"/>
      <c r="V11164" s="157"/>
      <c r="W11164" s="157"/>
      <c r="X11164" s="157"/>
      <c r="Y11164" s="157"/>
    </row>
    <row r="11165" spans="19:25" x14ac:dyDescent="0.2">
      <c r="S11165" s="157"/>
      <c r="T11165" s="157"/>
      <c r="U11165" s="157"/>
      <c r="V11165" s="157"/>
      <c r="W11165" s="157"/>
      <c r="X11165" s="157"/>
      <c r="Y11165" s="157"/>
    </row>
    <row r="11166" spans="19:25" x14ac:dyDescent="0.2">
      <c r="S11166" s="157"/>
      <c r="T11166" s="157"/>
      <c r="U11166" s="157"/>
      <c r="V11166" s="157"/>
      <c r="W11166" s="157"/>
      <c r="X11166" s="157"/>
      <c r="Y11166" s="157"/>
    </row>
    <row r="11167" spans="19:25" x14ac:dyDescent="0.2">
      <c r="S11167" s="157"/>
      <c r="T11167" s="157"/>
      <c r="U11167" s="157"/>
      <c r="V11167" s="157"/>
      <c r="W11167" s="157"/>
      <c r="X11167" s="157"/>
      <c r="Y11167" s="157"/>
    </row>
    <row r="11168" spans="19:25" x14ac:dyDescent="0.2">
      <c r="S11168" s="157"/>
      <c r="T11168" s="157"/>
      <c r="U11168" s="157"/>
      <c r="V11168" s="157"/>
      <c r="W11168" s="157"/>
      <c r="X11168" s="157"/>
      <c r="Y11168" s="157"/>
    </row>
    <row r="11169" spans="19:25" x14ac:dyDescent="0.2">
      <c r="S11169" s="157"/>
      <c r="T11169" s="157"/>
      <c r="U11169" s="157"/>
      <c r="V11169" s="157"/>
      <c r="W11169" s="157"/>
      <c r="X11169" s="157"/>
      <c r="Y11169" s="157"/>
    </row>
    <row r="11170" spans="19:25" x14ac:dyDescent="0.2">
      <c r="S11170" s="157"/>
      <c r="T11170" s="157"/>
      <c r="U11170" s="157"/>
      <c r="V11170" s="157"/>
      <c r="W11170" s="157"/>
      <c r="X11170" s="157"/>
      <c r="Y11170" s="157"/>
    </row>
    <row r="11171" spans="19:25" x14ac:dyDescent="0.2">
      <c r="S11171" s="157"/>
      <c r="T11171" s="157"/>
      <c r="U11171" s="157"/>
      <c r="V11171" s="157"/>
      <c r="W11171" s="157"/>
      <c r="X11171" s="157"/>
      <c r="Y11171" s="157"/>
    </row>
    <row r="11172" spans="19:25" x14ac:dyDescent="0.2">
      <c r="S11172" s="157"/>
      <c r="T11172" s="157"/>
      <c r="U11172" s="157"/>
      <c r="V11172" s="157"/>
      <c r="W11172" s="157"/>
      <c r="X11172" s="157"/>
      <c r="Y11172" s="157"/>
    </row>
    <row r="11173" spans="19:25" x14ac:dyDescent="0.2">
      <c r="S11173" s="157"/>
      <c r="T11173" s="157"/>
      <c r="U11173" s="157"/>
      <c r="V11173" s="157"/>
      <c r="W11173" s="157"/>
      <c r="X11173" s="157"/>
      <c r="Y11173" s="157"/>
    </row>
    <row r="11174" spans="19:25" x14ac:dyDescent="0.2">
      <c r="S11174" s="157"/>
      <c r="T11174" s="157"/>
      <c r="U11174" s="157"/>
      <c r="V11174" s="157"/>
      <c r="W11174" s="157"/>
      <c r="X11174" s="157"/>
      <c r="Y11174" s="157"/>
    </row>
    <row r="11175" spans="19:25" x14ac:dyDescent="0.2">
      <c r="S11175" s="157"/>
      <c r="T11175" s="157"/>
      <c r="U11175" s="157"/>
      <c r="V11175" s="157"/>
      <c r="W11175" s="157"/>
      <c r="X11175" s="157"/>
      <c r="Y11175" s="157"/>
    </row>
    <row r="11176" spans="19:25" x14ac:dyDescent="0.2">
      <c r="S11176" s="157"/>
      <c r="T11176" s="157"/>
      <c r="U11176" s="157"/>
      <c r="V11176" s="157"/>
      <c r="W11176" s="157"/>
      <c r="X11176" s="157"/>
      <c r="Y11176" s="157"/>
    </row>
    <row r="11177" spans="19:25" x14ac:dyDescent="0.2">
      <c r="S11177" s="157"/>
      <c r="T11177" s="157"/>
      <c r="U11177" s="157"/>
      <c r="V11177" s="157"/>
      <c r="W11177" s="157"/>
      <c r="X11177" s="157"/>
      <c r="Y11177" s="157"/>
    </row>
    <row r="11178" spans="19:25" x14ac:dyDescent="0.2">
      <c r="S11178" s="157"/>
      <c r="T11178" s="157"/>
      <c r="U11178" s="157"/>
      <c r="V11178" s="157"/>
      <c r="W11178" s="157"/>
      <c r="X11178" s="157"/>
      <c r="Y11178" s="157"/>
    </row>
    <row r="11179" spans="19:25" x14ac:dyDescent="0.2">
      <c r="S11179" s="157"/>
      <c r="T11179" s="157"/>
      <c r="U11179" s="157"/>
      <c r="V11179" s="157"/>
      <c r="W11179" s="157"/>
      <c r="X11179" s="157"/>
      <c r="Y11179" s="157"/>
    </row>
    <row r="11180" spans="19:25" x14ac:dyDescent="0.2">
      <c r="S11180" s="157"/>
      <c r="T11180" s="157"/>
      <c r="U11180" s="157"/>
      <c r="V11180" s="157"/>
      <c r="W11180" s="157"/>
      <c r="X11180" s="157"/>
      <c r="Y11180" s="157"/>
    </row>
    <row r="11181" spans="19:25" x14ac:dyDescent="0.2">
      <c r="S11181" s="157"/>
      <c r="T11181" s="157"/>
      <c r="U11181" s="157"/>
      <c r="V11181" s="157"/>
      <c r="W11181" s="157"/>
      <c r="X11181" s="157"/>
      <c r="Y11181" s="157"/>
    </row>
    <row r="11182" spans="19:25" x14ac:dyDescent="0.2">
      <c r="S11182" s="157"/>
      <c r="T11182" s="157"/>
      <c r="U11182" s="157"/>
      <c r="V11182" s="157"/>
      <c r="W11182" s="157"/>
      <c r="X11182" s="157"/>
      <c r="Y11182" s="157"/>
    </row>
    <row r="11183" spans="19:25" x14ac:dyDescent="0.2">
      <c r="S11183" s="157"/>
      <c r="T11183" s="157"/>
      <c r="U11183" s="157"/>
      <c r="V11183" s="157"/>
      <c r="W11183" s="157"/>
      <c r="X11183" s="157"/>
      <c r="Y11183" s="157"/>
    </row>
    <row r="11184" spans="19:25" x14ac:dyDescent="0.2">
      <c r="S11184" s="157"/>
      <c r="T11184" s="157"/>
      <c r="U11184" s="157"/>
      <c r="V11184" s="157"/>
      <c r="W11184" s="157"/>
      <c r="X11184" s="157"/>
      <c r="Y11184" s="157"/>
    </row>
    <row r="11185" spans="19:25" x14ac:dyDescent="0.2">
      <c r="S11185" s="157"/>
      <c r="T11185" s="157"/>
      <c r="U11185" s="157"/>
      <c r="V11185" s="157"/>
      <c r="W11185" s="157"/>
      <c r="X11185" s="157"/>
      <c r="Y11185" s="157"/>
    </row>
    <row r="11186" spans="19:25" x14ac:dyDescent="0.2">
      <c r="S11186" s="157"/>
      <c r="T11186" s="157"/>
      <c r="U11186" s="157"/>
      <c r="V11186" s="157"/>
      <c r="W11186" s="157"/>
      <c r="X11186" s="157"/>
      <c r="Y11186" s="157"/>
    </row>
    <row r="11187" spans="19:25" x14ac:dyDescent="0.2">
      <c r="S11187" s="157"/>
      <c r="T11187" s="157"/>
      <c r="U11187" s="157"/>
      <c r="V11187" s="157"/>
      <c r="W11187" s="157"/>
      <c r="X11187" s="157"/>
      <c r="Y11187" s="157"/>
    </row>
    <row r="11188" spans="19:25" x14ac:dyDescent="0.2">
      <c r="S11188" s="157"/>
      <c r="T11188" s="157"/>
      <c r="U11188" s="157"/>
      <c r="V11188" s="157"/>
      <c r="W11188" s="157"/>
      <c r="X11188" s="157"/>
      <c r="Y11188" s="157"/>
    </row>
    <row r="11189" spans="19:25" x14ac:dyDescent="0.2">
      <c r="S11189" s="157"/>
      <c r="T11189" s="157"/>
      <c r="U11189" s="157"/>
      <c r="V11189" s="157"/>
      <c r="W11189" s="157"/>
      <c r="X11189" s="157"/>
      <c r="Y11189" s="157"/>
    </row>
    <row r="11190" spans="19:25" x14ac:dyDescent="0.2">
      <c r="S11190" s="157"/>
      <c r="T11190" s="157"/>
      <c r="U11190" s="157"/>
      <c r="V11190" s="157"/>
      <c r="W11190" s="157"/>
      <c r="X11190" s="157"/>
      <c r="Y11190" s="157"/>
    </row>
    <row r="11191" spans="19:25" x14ac:dyDescent="0.2">
      <c r="S11191" s="157"/>
      <c r="T11191" s="157"/>
      <c r="U11191" s="157"/>
      <c r="V11191" s="157"/>
      <c r="W11191" s="157"/>
      <c r="X11191" s="157"/>
      <c r="Y11191" s="157"/>
    </row>
    <row r="11192" spans="19:25" x14ac:dyDescent="0.2">
      <c r="S11192" s="157"/>
      <c r="T11192" s="157"/>
      <c r="U11192" s="157"/>
      <c r="V11192" s="157"/>
      <c r="W11192" s="157"/>
      <c r="X11192" s="157"/>
      <c r="Y11192" s="157"/>
    </row>
    <row r="11193" spans="19:25" x14ac:dyDescent="0.2">
      <c r="S11193" s="157"/>
      <c r="T11193" s="157"/>
      <c r="U11193" s="157"/>
      <c r="V11193" s="157"/>
      <c r="W11193" s="157"/>
      <c r="X11193" s="157"/>
      <c r="Y11193" s="157"/>
    </row>
    <row r="11194" spans="19:25" x14ac:dyDescent="0.2">
      <c r="S11194" s="157"/>
      <c r="T11194" s="157"/>
      <c r="U11194" s="157"/>
      <c r="V11194" s="157"/>
      <c r="W11194" s="157"/>
      <c r="X11194" s="157"/>
      <c r="Y11194" s="157"/>
    </row>
    <row r="11195" spans="19:25" x14ac:dyDescent="0.2">
      <c r="S11195" s="157"/>
      <c r="T11195" s="157"/>
      <c r="U11195" s="157"/>
      <c r="V11195" s="157"/>
      <c r="W11195" s="157"/>
      <c r="X11195" s="157"/>
      <c r="Y11195" s="157"/>
    </row>
    <row r="11196" spans="19:25" x14ac:dyDescent="0.2">
      <c r="S11196" s="157"/>
      <c r="T11196" s="157"/>
      <c r="U11196" s="157"/>
      <c r="V11196" s="157"/>
      <c r="W11196" s="157"/>
      <c r="X11196" s="157"/>
      <c r="Y11196" s="157"/>
    </row>
    <row r="11197" spans="19:25" x14ac:dyDescent="0.2">
      <c r="S11197" s="157"/>
      <c r="T11197" s="157"/>
      <c r="U11197" s="157"/>
      <c r="V11197" s="157"/>
      <c r="W11197" s="157"/>
      <c r="X11197" s="157"/>
      <c r="Y11197" s="157"/>
    </row>
    <row r="11198" spans="19:25" x14ac:dyDescent="0.2">
      <c r="S11198" s="157"/>
      <c r="T11198" s="157"/>
      <c r="U11198" s="157"/>
      <c r="V11198" s="157"/>
      <c r="W11198" s="157"/>
      <c r="X11198" s="157"/>
      <c r="Y11198" s="157"/>
    </row>
    <row r="11199" spans="19:25" x14ac:dyDescent="0.2">
      <c r="S11199" s="157"/>
      <c r="T11199" s="157"/>
      <c r="U11199" s="157"/>
      <c r="V11199" s="157"/>
      <c r="W11199" s="157"/>
      <c r="X11199" s="157"/>
      <c r="Y11199" s="157"/>
    </row>
    <row r="11200" spans="19:25" x14ac:dyDescent="0.2">
      <c r="S11200" s="157"/>
      <c r="T11200" s="157"/>
      <c r="U11200" s="157"/>
      <c r="V11200" s="157"/>
      <c r="W11200" s="157"/>
      <c r="X11200" s="157"/>
      <c r="Y11200" s="157"/>
    </row>
    <row r="11201" spans="19:25" x14ac:dyDescent="0.2">
      <c r="S11201" s="157"/>
      <c r="T11201" s="157"/>
      <c r="U11201" s="157"/>
      <c r="V11201" s="157"/>
      <c r="W11201" s="157"/>
      <c r="X11201" s="157"/>
      <c r="Y11201" s="157"/>
    </row>
    <row r="11202" spans="19:25" x14ac:dyDescent="0.2">
      <c r="S11202" s="157"/>
      <c r="T11202" s="157"/>
      <c r="U11202" s="157"/>
      <c r="V11202" s="157"/>
      <c r="W11202" s="157"/>
      <c r="X11202" s="157"/>
      <c r="Y11202" s="157"/>
    </row>
    <row r="11203" spans="19:25" x14ac:dyDescent="0.2">
      <c r="S11203" s="157"/>
      <c r="T11203" s="157"/>
      <c r="U11203" s="157"/>
      <c r="V11203" s="157"/>
      <c r="W11203" s="157"/>
      <c r="X11203" s="157"/>
      <c r="Y11203" s="157"/>
    </row>
    <row r="11204" spans="19:25" x14ac:dyDescent="0.2">
      <c r="S11204" s="157"/>
      <c r="T11204" s="157"/>
      <c r="U11204" s="157"/>
      <c r="V11204" s="157"/>
      <c r="W11204" s="157"/>
      <c r="X11204" s="157"/>
      <c r="Y11204" s="157"/>
    </row>
    <row r="11205" spans="19:25" x14ac:dyDescent="0.2">
      <c r="S11205" s="157"/>
      <c r="T11205" s="157"/>
      <c r="U11205" s="157"/>
      <c r="V11205" s="157"/>
      <c r="W11205" s="157"/>
      <c r="X11205" s="157"/>
      <c r="Y11205" s="157"/>
    </row>
    <row r="11206" spans="19:25" x14ac:dyDescent="0.2">
      <c r="S11206" s="157"/>
      <c r="T11206" s="157"/>
      <c r="U11206" s="157"/>
      <c r="V11206" s="157"/>
      <c r="W11206" s="157"/>
      <c r="X11206" s="157"/>
      <c r="Y11206" s="157"/>
    </row>
    <row r="11207" spans="19:25" x14ac:dyDescent="0.2">
      <c r="S11207" s="157"/>
      <c r="T11207" s="157"/>
      <c r="U11207" s="157"/>
      <c r="V11207" s="157"/>
      <c r="W11207" s="157"/>
      <c r="X11207" s="157"/>
      <c r="Y11207" s="157"/>
    </row>
    <row r="11208" spans="19:25" x14ac:dyDescent="0.2">
      <c r="S11208" s="157"/>
      <c r="T11208" s="157"/>
      <c r="U11208" s="157"/>
      <c r="V11208" s="157"/>
      <c r="W11208" s="157"/>
      <c r="X11208" s="157"/>
      <c r="Y11208" s="157"/>
    </row>
    <row r="11209" spans="19:25" x14ac:dyDescent="0.2">
      <c r="S11209" s="157"/>
      <c r="T11209" s="157"/>
      <c r="U11209" s="157"/>
      <c r="V11209" s="157"/>
      <c r="W11209" s="157"/>
      <c r="X11209" s="157"/>
      <c r="Y11209" s="157"/>
    </row>
    <row r="11210" spans="19:25" x14ac:dyDescent="0.2">
      <c r="S11210" s="157"/>
      <c r="T11210" s="157"/>
      <c r="U11210" s="157"/>
      <c r="V11210" s="157"/>
      <c r="W11210" s="157"/>
      <c r="X11210" s="157"/>
      <c r="Y11210" s="157"/>
    </row>
    <row r="11211" spans="19:25" x14ac:dyDescent="0.2">
      <c r="S11211" s="157"/>
      <c r="T11211" s="157"/>
      <c r="U11211" s="157"/>
      <c r="V11211" s="157"/>
      <c r="W11211" s="157"/>
      <c r="X11211" s="157"/>
      <c r="Y11211" s="157"/>
    </row>
    <row r="11212" spans="19:25" x14ac:dyDescent="0.2">
      <c r="S11212" s="157"/>
      <c r="T11212" s="157"/>
      <c r="U11212" s="157"/>
      <c r="V11212" s="157"/>
      <c r="W11212" s="157"/>
      <c r="X11212" s="157"/>
      <c r="Y11212" s="157"/>
    </row>
    <row r="11213" spans="19:25" x14ac:dyDescent="0.2">
      <c r="S11213" s="157"/>
      <c r="T11213" s="157"/>
      <c r="U11213" s="157"/>
      <c r="V11213" s="157"/>
      <c r="W11213" s="157"/>
      <c r="X11213" s="157"/>
      <c r="Y11213" s="157"/>
    </row>
    <row r="11214" spans="19:25" x14ac:dyDescent="0.2">
      <c r="S11214" s="157"/>
      <c r="T11214" s="157"/>
      <c r="U11214" s="157"/>
      <c r="V11214" s="157"/>
      <c r="W11214" s="157"/>
      <c r="X11214" s="157"/>
      <c r="Y11214" s="157"/>
    </row>
    <row r="11215" spans="19:25" x14ac:dyDescent="0.2">
      <c r="S11215" s="157"/>
      <c r="T11215" s="157"/>
      <c r="U11215" s="157"/>
      <c r="V11215" s="157"/>
      <c r="W11215" s="157"/>
      <c r="X11215" s="157"/>
      <c r="Y11215" s="157"/>
    </row>
    <row r="11216" spans="19:25" x14ac:dyDescent="0.2">
      <c r="S11216" s="157"/>
      <c r="T11216" s="157"/>
      <c r="U11216" s="157"/>
      <c r="V11216" s="157"/>
      <c r="W11216" s="157"/>
      <c r="X11216" s="157"/>
      <c r="Y11216" s="157"/>
    </row>
    <row r="11217" spans="19:25" x14ac:dyDescent="0.2">
      <c r="S11217" s="157"/>
      <c r="T11217" s="157"/>
      <c r="U11217" s="157"/>
      <c r="V11217" s="157"/>
      <c r="W11217" s="157"/>
      <c r="X11217" s="157"/>
      <c r="Y11217" s="157"/>
    </row>
    <row r="11218" spans="19:25" x14ac:dyDescent="0.2">
      <c r="S11218" s="157"/>
      <c r="T11218" s="157"/>
      <c r="U11218" s="157"/>
      <c r="V11218" s="157"/>
      <c r="W11218" s="157"/>
      <c r="X11218" s="157"/>
      <c r="Y11218" s="157"/>
    </row>
    <row r="11219" spans="19:25" x14ac:dyDescent="0.2">
      <c r="S11219" s="157"/>
      <c r="T11219" s="157"/>
      <c r="U11219" s="157"/>
      <c r="V11219" s="157"/>
      <c r="W11219" s="157"/>
      <c r="X11219" s="157"/>
      <c r="Y11219" s="157"/>
    </row>
    <row r="11220" spans="19:25" x14ac:dyDescent="0.2">
      <c r="S11220" s="157"/>
      <c r="T11220" s="157"/>
      <c r="U11220" s="157"/>
      <c r="V11220" s="157"/>
      <c r="W11220" s="157"/>
      <c r="X11220" s="157"/>
      <c r="Y11220" s="157"/>
    </row>
    <row r="11221" spans="19:25" x14ac:dyDescent="0.2">
      <c r="S11221" s="157"/>
      <c r="T11221" s="157"/>
      <c r="U11221" s="157"/>
      <c r="V11221" s="157"/>
      <c r="W11221" s="157"/>
      <c r="X11221" s="157"/>
      <c r="Y11221" s="157"/>
    </row>
    <row r="11222" spans="19:25" x14ac:dyDescent="0.2">
      <c r="S11222" s="157"/>
      <c r="T11222" s="157"/>
      <c r="U11222" s="157"/>
      <c r="V11222" s="157"/>
      <c r="W11222" s="157"/>
      <c r="X11222" s="157"/>
      <c r="Y11222" s="157"/>
    </row>
    <row r="11223" spans="19:25" x14ac:dyDescent="0.2">
      <c r="S11223" s="157"/>
      <c r="T11223" s="157"/>
      <c r="U11223" s="157"/>
      <c r="V11223" s="157"/>
      <c r="W11223" s="157"/>
      <c r="X11223" s="157"/>
      <c r="Y11223" s="157"/>
    </row>
    <row r="11224" spans="19:25" x14ac:dyDescent="0.2">
      <c r="S11224" s="157"/>
      <c r="T11224" s="157"/>
      <c r="U11224" s="157"/>
      <c r="V11224" s="157"/>
      <c r="W11224" s="157"/>
      <c r="X11224" s="157"/>
      <c r="Y11224" s="157"/>
    </row>
    <row r="11225" spans="19:25" x14ac:dyDescent="0.2">
      <c r="S11225" s="157"/>
      <c r="T11225" s="157"/>
      <c r="U11225" s="157"/>
      <c r="V11225" s="157"/>
      <c r="W11225" s="157"/>
      <c r="X11225" s="157"/>
      <c r="Y11225" s="157"/>
    </row>
    <row r="11226" spans="19:25" x14ac:dyDescent="0.2">
      <c r="S11226" s="157"/>
      <c r="T11226" s="157"/>
      <c r="U11226" s="157"/>
      <c r="V11226" s="157"/>
      <c r="W11226" s="157"/>
      <c r="X11226" s="157"/>
      <c r="Y11226" s="157"/>
    </row>
    <row r="11227" spans="19:25" x14ac:dyDescent="0.2">
      <c r="S11227" s="157"/>
      <c r="T11227" s="157"/>
      <c r="U11227" s="157"/>
      <c r="V11227" s="157"/>
      <c r="W11227" s="157"/>
      <c r="X11227" s="157"/>
      <c r="Y11227" s="157"/>
    </row>
    <row r="11228" spans="19:25" x14ac:dyDescent="0.2">
      <c r="S11228" s="157"/>
      <c r="T11228" s="157"/>
      <c r="U11228" s="157"/>
      <c r="V11228" s="157"/>
      <c r="W11228" s="157"/>
      <c r="X11228" s="157"/>
      <c r="Y11228" s="157"/>
    </row>
    <row r="11229" spans="19:25" x14ac:dyDescent="0.2">
      <c r="S11229" s="157"/>
      <c r="T11229" s="157"/>
      <c r="U11229" s="157"/>
      <c r="V11229" s="157"/>
      <c r="W11229" s="157"/>
      <c r="X11229" s="157"/>
      <c r="Y11229" s="157"/>
    </row>
    <row r="11230" spans="19:25" x14ac:dyDescent="0.2">
      <c r="S11230" s="157"/>
      <c r="T11230" s="157"/>
      <c r="U11230" s="157"/>
      <c r="V11230" s="157"/>
      <c r="W11230" s="157"/>
      <c r="X11230" s="157"/>
      <c r="Y11230" s="157"/>
    </row>
    <row r="11231" spans="19:25" x14ac:dyDescent="0.2">
      <c r="S11231" s="157"/>
      <c r="T11231" s="157"/>
      <c r="U11231" s="157"/>
      <c r="V11231" s="157"/>
      <c r="W11231" s="157"/>
      <c r="X11231" s="157"/>
      <c r="Y11231" s="157"/>
    </row>
    <row r="11232" spans="19:25" x14ac:dyDescent="0.2">
      <c r="S11232" s="157"/>
      <c r="T11232" s="157"/>
      <c r="U11232" s="157"/>
      <c r="V11232" s="157"/>
      <c r="W11232" s="157"/>
      <c r="X11232" s="157"/>
      <c r="Y11232" s="157"/>
    </row>
    <row r="11233" spans="19:25" x14ac:dyDescent="0.2">
      <c r="S11233" s="157"/>
      <c r="T11233" s="157"/>
      <c r="U11233" s="157"/>
      <c r="V11233" s="157"/>
      <c r="W11233" s="157"/>
      <c r="X11233" s="157"/>
      <c r="Y11233" s="157"/>
    </row>
    <row r="11234" spans="19:25" x14ac:dyDescent="0.2">
      <c r="S11234" s="157"/>
      <c r="T11234" s="157"/>
      <c r="U11234" s="157"/>
      <c r="V11234" s="157"/>
      <c r="W11234" s="157"/>
      <c r="X11234" s="157"/>
      <c r="Y11234" s="157"/>
    </row>
    <row r="11235" spans="19:25" x14ac:dyDescent="0.2">
      <c r="S11235" s="157"/>
      <c r="T11235" s="157"/>
      <c r="U11235" s="157"/>
      <c r="V11235" s="157"/>
      <c r="W11235" s="157"/>
      <c r="X11235" s="157"/>
      <c r="Y11235" s="157"/>
    </row>
    <row r="11236" spans="19:25" x14ac:dyDescent="0.2">
      <c r="S11236" s="157"/>
      <c r="T11236" s="157"/>
      <c r="U11236" s="157"/>
      <c r="V11236" s="157"/>
      <c r="W11236" s="157"/>
      <c r="X11236" s="157"/>
      <c r="Y11236" s="157"/>
    </row>
    <row r="11237" spans="19:25" x14ac:dyDescent="0.2">
      <c r="S11237" s="157"/>
      <c r="T11237" s="157"/>
      <c r="U11237" s="157"/>
      <c r="V11237" s="157"/>
      <c r="W11237" s="157"/>
      <c r="X11237" s="157"/>
      <c r="Y11237" s="157"/>
    </row>
    <row r="11238" spans="19:25" x14ac:dyDescent="0.2">
      <c r="S11238" s="157"/>
      <c r="T11238" s="157"/>
      <c r="U11238" s="157"/>
      <c r="V11238" s="157"/>
      <c r="W11238" s="157"/>
      <c r="X11238" s="157"/>
      <c r="Y11238" s="157"/>
    </row>
    <row r="11239" spans="19:25" x14ac:dyDescent="0.2">
      <c r="S11239" s="157"/>
      <c r="T11239" s="157"/>
      <c r="U11239" s="157"/>
      <c r="V11239" s="157"/>
      <c r="W11239" s="157"/>
      <c r="X11239" s="157"/>
      <c r="Y11239" s="157"/>
    </row>
    <row r="11240" spans="19:25" x14ac:dyDescent="0.2">
      <c r="S11240" s="157"/>
      <c r="T11240" s="157"/>
      <c r="U11240" s="157"/>
      <c r="V11240" s="157"/>
      <c r="W11240" s="157"/>
      <c r="X11240" s="157"/>
      <c r="Y11240" s="157"/>
    </row>
    <row r="11241" spans="19:25" x14ac:dyDescent="0.2">
      <c r="S11241" s="157"/>
      <c r="T11241" s="157"/>
      <c r="U11241" s="157"/>
      <c r="V11241" s="157"/>
      <c r="W11241" s="157"/>
      <c r="X11241" s="157"/>
      <c r="Y11241" s="157"/>
    </row>
    <row r="11242" spans="19:25" x14ac:dyDescent="0.2">
      <c r="S11242" s="157"/>
      <c r="T11242" s="157"/>
      <c r="U11242" s="157"/>
      <c r="V11242" s="157"/>
      <c r="W11242" s="157"/>
      <c r="X11242" s="157"/>
      <c r="Y11242" s="157"/>
    </row>
    <row r="11243" spans="19:25" x14ac:dyDescent="0.2">
      <c r="S11243" s="157"/>
      <c r="T11243" s="157"/>
      <c r="U11243" s="157"/>
      <c r="V11243" s="157"/>
      <c r="W11243" s="157"/>
      <c r="X11243" s="157"/>
      <c r="Y11243" s="157"/>
    </row>
    <row r="11244" spans="19:25" x14ac:dyDescent="0.2">
      <c r="S11244" s="157"/>
      <c r="T11244" s="157"/>
      <c r="U11244" s="157"/>
      <c r="V11244" s="157"/>
      <c r="W11244" s="157"/>
      <c r="X11244" s="157"/>
      <c r="Y11244" s="157"/>
    </row>
    <row r="11245" spans="19:25" x14ac:dyDescent="0.2">
      <c r="S11245" s="157"/>
      <c r="T11245" s="157"/>
      <c r="U11245" s="157"/>
      <c r="V11245" s="157"/>
      <c r="W11245" s="157"/>
      <c r="X11245" s="157"/>
      <c r="Y11245" s="157"/>
    </row>
    <row r="11246" spans="19:25" x14ac:dyDescent="0.2">
      <c r="S11246" s="157"/>
      <c r="T11246" s="157"/>
      <c r="U11246" s="157"/>
      <c r="V11246" s="157"/>
      <c r="W11246" s="157"/>
      <c r="X11246" s="157"/>
      <c r="Y11246" s="157"/>
    </row>
    <row r="11247" spans="19:25" x14ac:dyDescent="0.2">
      <c r="S11247" s="157"/>
      <c r="T11247" s="157"/>
      <c r="U11247" s="157"/>
      <c r="V11247" s="157"/>
      <c r="W11247" s="157"/>
      <c r="X11247" s="157"/>
      <c r="Y11247" s="157"/>
    </row>
    <row r="11248" spans="19:25" x14ac:dyDescent="0.2">
      <c r="S11248" s="157"/>
      <c r="T11248" s="157"/>
      <c r="U11248" s="157"/>
      <c r="V11248" s="157"/>
      <c r="W11248" s="157"/>
      <c r="X11248" s="157"/>
      <c r="Y11248" s="157"/>
    </row>
    <row r="11249" spans="19:25" x14ac:dyDescent="0.2">
      <c r="S11249" s="157"/>
      <c r="T11249" s="157"/>
      <c r="U11249" s="157"/>
      <c r="V11249" s="157"/>
      <c r="W11249" s="157"/>
      <c r="X11249" s="157"/>
      <c r="Y11249" s="157"/>
    </row>
    <row r="11250" spans="19:25" x14ac:dyDescent="0.2">
      <c r="S11250" s="157"/>
      <c r="T11250" s="157"/>
      <c r="U11250" s="157"/>
      <c r="V11250" s="157"/>
      <c r="W11250" s="157"/>
      <c r="X11250" s="157"/>
      <c r="Y11250" s="157"/>
    </row>
    <row r="11251" spans="19:25" x14ac:dyDescent="0.2">
      <c r="S11251" s="157"/>
      <c r="T11251" s="157"/>
      <c r="U11251" s="157"/>
      <c r="V11251" s="157"/>
      <c r="W11251" s="157"/>
      <c r="X11251" s="157"/>
      <c r="Y11251" s="157"/>
    </row>
    <row r="11252" spans="19:25" x14ac:dyDescent="0.2">
      <c r="S11252" s="157"/>
      <c r="T11252" s="157"/>
      <c r="U11252" s="157"/>
      <c r="V11252" s="157"/>
      <c r="W11252" s="157"/>
      <c r="X11252" s="157"/>
      <c r="Y11252" s="157"/>
    </row>
    <row r="11253" spans="19:25" x14ac:dyDescent="0.2">
      <c r="S11253" s="157"/>
      <c r="T11253" s="157"/>
      <c r="U11253" s="157"/>
      <c r="V11253" s="157"/>
      <c r="W11253" s="157"/>
      <c r="X11253" s="157"/>
      <c r="Y11253" s="157"/>
    </row>
    <row r="11254" spans="19:25" x14ac:dyDescent="0.2">
      <c r="S11254" s="157"/>
      <c r="T11254" s="157"/>
      <c r="U11254" s="157"/>
      <c r="V11254" s="157"/>
      <c r="W11254" s="157"/>
      <c r="X11254" s="157"/>
      <c r="Y11254" s="157"/>
    </row>
    <row r="11255" spans="19:25" x14ac:dyDescent="0.2">
      <c r="S11255" s="157"/>
      <c r="T11255" s="157"/>
      <c r="U11255" s="157"/>
      <c r="V11255" s="157"/>
      <c r="W11255" s="157"/>
      <c r="X11255" s="157"/>
      <c r="Y11255" s="157"/>
    </row>
    <row r="11256" spans="19:25" x14ac:dyDescent="0.2">
      <c r="S11256" s="157"/>
      <c r="T11256" s="157"/>
      <c r="U11256" s="157"/>
      <c r="V11256" s="157"/>
      <c r="W11256" s="157"/>
      <c r="X11256" s="157"/>
      <c r="Y11256" s="157"/>
    </row>
    <row r="11257" spans="19:25" x14ac:dyDescent="0.2">
      <c r="S11257" s="157"/>
      <c r="T11257" s="157"/>
      <c r="U11257" s="157"/>
      <c r="V11257" s="157"/>
      <c r="W11257" s="157"/>
      <c r="X11257" s="157"/>
      <c r="Y11257" s="157"/>
    </row>
    <row r="11258" spans="19:25" x14ac:dyDescent="0.2">
      <c r="S11258" s="157"/>
      <c r="T11258" s="157"/>
      <c r="U11258" s="157"/>
      <c r="V11258" s="157"/>
      <c r="W11258" s="157"/>
      <c r="X11258" s="157"/>
      <c r="Y11258" s="157"/>
    </row>
    <row r="11259" spans="19:25" x14ac:dyDescent="0.2">
      <c r="S11259" s="157"/>
      <c r="T11259" s="157"/>
      <c r="U11259" s="157"/>
      <c r="V11259" s="157"/>
      <c r="W11259" s="157"/>
      <c r="X11259" s="157"/>
      <c r="Y11259" s="157"/>
    </row>
    <row r="11260" spans="19:25" x14ac:dyDescent="0.2">
      <c r="S11260" s="157"/>
      <c r="T11260" s="157"/>
      <c r="U11260" s="157"/>
      <c r="V11260" s="157"/>
      <c r="W11260" s="157"/>
      <c r="X11260" s="157"/>
      <c r="Y11260" s="157"/>
    </row>
    <row r="11261" spans="19:25" x14ac:dyDescent="0.2">
      <c r="S11261" s="157"/>
      <c r="T11261" s="157"/>
      <c r="U11261" s="157"/>
      <c r="V11261" s="157"/>
      <c r="W11261" s="157"/>
      <c r="X11261" s="157"/>
      <c r="Y11261" s="157"/>
    </row>
    <row r="11262" spans="19:25" x14ac:dyDescent="0.2">
      <c r="S11262" s="157"/>
      <c r="T11262" s="157"/>
      <c r="U11262" s="157"/>
      <c r="V11262" s="157"/>
      <c r="W11262" s="157"/>
      <c r="X11262" s="157"/>
      <c r="Y11262" s="157"/>
    </row>
    <row r="11263" spans="19:25" x14ac:dyDescent="0.2">
      <c r="S11263" s="157"/>
      <c r="T11263" s="157"/>
      <c r="U11263" s="157"/>
      <c r="V11263" s="157"/>
      <c r="W11263" s="157"/>
      <c r="X11263" s="157"/>
      <c r="Y11263" s="157"/>
    </row>
    <row r="11264" spans="19:25" x14ac:dyDescent="0.2">
      <c r="S11264" s="157"/>
      <c r="T11264" s="157"/>
      <c r="U11264" s="157"/>
      <c r="V11264" s="157"/>
      <c r="W11264" s="157"/>
      <c r="X11264" s="157"/>
      <c r="Y11264" s="157"/>
    </row>
    <row r="11265" spans="19:25" x14ac:dyDescent="0.2">
      <c r="S11265" s="157"/>
      <c r="T11265" s="157"/>
      <c r="U11265" s="157"/>
      <c r="V11265" s="157"/>
      <c r="W11265" s="157"/>
      <c r="X11265" s="157"/>
      <c r="Y11265" s="157"/>
    </row>
    <row r="11266" spans="19:25" x14ac:dyDescent="0.2">
      <c r="S11266" s="157"/>
      <c r="T11266" s="157"/>
      <c r="U11266" s="157"/>
      <c r="V11266" s="157"/>
      <c r="W11266" s="157"/>
      <c r="X11266" s="157"/>
      <c r="Y11266" s="157"/>
    </row>
    <row r="11267" spans="19:25" x14ac:dyDescent="0.2">
      <c r="S11267" s="157"/>
      <c r="T11267" s="157"/>
      <c r="U11267" s="157"/>
      <c r="V11267" s="157"/>
      <c r="W11267" s="157"/>
      <c r="X11267" s="157"/>
      <c r="Y11267" s="157"/>
    </row>
    <row r="11268" spans="19:25" x14ac:dyDescent="0.2">
      <c r="S11268" s="157"/>
      <c r="T11268" s="157"/>
      <c r="U11268" s="157"/>
      <c r="V11268" s="157"/>
      <c r="W11268" s="157"/>
      <c r="X11268" s="157"/>
      <c r="Y11268" s="157"/>
    </row>
    <row r="11269" spans="19:25" x14ac:dyDescent="0.2">
      <c r="S11269" s="157"/>
      <c r="T11269" s="157"/>
      <c r="U11269" s="157"/>
      <c r="V11269" s="157"/>
      <c r="W11269" s="157"/>
      <c r="X11269" s="157"/>
      <c r="Y11269" s="157"/>
    </row>
    <row r="11270" spans="19:25" x14ac:dyDescent="0.2">
      <c r="S11270" s="157"/>
      <c r="T11270" s="157"/>
      <c r="U11270" s="157"/>
      <c r="V11270" s="157"/>
      <c r="W11270" s="157"/>
      <c r="X11270" s="157"/>
      <c r="Y11270" s="157"/>
    </row>
    <row r="11271" spans="19:25" x14ac:dyDescent="0.2">
      <c r="S11271" s="157"/>
      <c r="T11271" s="157"/>
      <c r="U11271" s="157"/>
      <c r="V11271" s="157"/>
      <c r="W11271" s="157"/>
      <c r="X11271" s="157"/>
      <c r="Y11271" s="157"/>
    </row>
    <row r="11272" spans="19:25" x14ac:dyDescent="0.2">
      <c r="S11272" s="157"/>
      <c r="T11272" s="157"/>
      <c r="U11272" s="157"/>
      <c r="V11272" s="157"/>
      <c r="W11272" s="157"/>
      <c r="X11272" s="157"/>
      <c r="Y11272" s="157"/>
    </row>
    <row r="11273" spans="19:25" x14ac:dyDescent="0.2">
      <c r="S11273" s="157"/>
      <c r="T11273" s="157"/>
      <c r="U11273" s="157"/>
      <c r="V11273" s="157"/>
      <c r="W11273" s="157"/>
      <c r="X11273" s="157"/>
      <c r="Y11273" s="157"/>
    </row>
    <row r="11274" spans="19:25" x14ac:dyDescent="0.2">
      <c r="S11274" s="157"/>
      <c r="T11274" s="157"/>
      <c r="U11274" s="157"/>
      <c r="V11274" s="157"/>
      <c r="W11274" s="157"/>
      <c r="X11274" s="157"/>
      <c r="Y11274" s="157"/>
    </row>
    <row r="11275" spans="19:25" x14ac:dyDescent="0.2">
      <c r="S11275" s="157"/>
      <c r="T11275" s="157"/>
      <c r="U11275" s="157"/>
      <c r="V11275" s="157"/>
      <c r="W11275" s="157"/>
      <c r="X11275" s="157"/>
      <c r="Y11275" s="157"/>
    </row>
    <row r="11276" spans="19:25" x14ac:dyDescent="0.2">
      <c r="S11276" s="157"/>
      <c r="T11276" s="157"/>
      <c r="U11276" s="157"/>
      <c r="V11276" s="157"/>
      <c r="W11276" s="157"/>
      <c r="X11276" s="157"/>
      <c r="Y11276" s="157"/>
    </row>
    <row r="11277" spans="19:25" x14ac:dyDescent="0.2">
      <c r="S11277" s="157"/>
      <c r="T11277" s="157"/>
      <c r="U11277" s="157"/>
      <c r="V11277" s="157"/>
      <c r="W11277" s="157"/>
      <c r="X11277" s="157"/>
      <c r="Y11277" s="157"/>
    </row>
    <row r="11278" spans="19:25" x14ac:dyDescent="0.2">
      <c r="S11278" s="157"/>
      <c r="T11278" s="157"/>
      <c r="U11278" s="157"/>
      <c r="V11278" s="157"/>
      <c r="W11278" s="157"/>
      <c r="X11278" s="157"/>
      <c r="Y11278" s="157"/>
    </row>
    <row r="11279" spans="19:25" x14ac:dyDescent="0.2">
      <c r="S11279" s="157"/>
      <c r="T11279" s="157"/>
      <c r="U11279" s="157"/>
      <c r="V11279" s="157"/>
      <c r="W11279" s="157"/>
      <c r="X11279" s="157"/>
      <c r="Y11279" s="157"/>
    </row>
    <row r="11280" spans="19:25" x14ac:dyDescent="0.2">
      <c r="S11280" s="157"/>
      <c r="T11280" s="157"/>
      <c r="U11280" s="157"/>
      <c r="V11280" s="157"/>
      <c r="W11280" s="157"/>
      <c r="X11280" s="157"/>
      <c r="Y11280" s="157"/>
    </row>
    <row r="11281" spans="19:25" x14ac:dyDescent="0.2">
      <c r="S11281" s="157"/>
      <c r="T11281" s="157"/>
      <c r="U11281" s="157"/>
      <c r="V11281" s="157"/>
      <c r="W11281" s="157"/>
      <c r="X11281" s="157"/>
      <c r="Y11281" s="157"/>
    </row>
    <row r="11282" spans="19:25" x14ac:dyDescent="0.2">
      <c r="S11282" s="157"/>
      <c r="T11282" s="157"/>
      <c r="U11282" s="157"/>
      <c r="V11282" s="157"/>
      <c r="W11282" s="157"/>
      <c r="X11282" s="157"/>
      <c r="Y11282" s="157"/>
    </row>
    <row r="11283" spans="19:25" x14ac:dyDescent="0.2">
      <c r="S11283" s="157"/>
      <c r="T11283" s="157"/>
      <c r="U11283" s="157"/>
      <c r="V11283" s="157"/>
      <c r="W11283" s="157"/>
      <c r="X11283" s="157"/>
      <c r="Y11283" s="157"/>
    </row>
    <row r="11284" spans="19:25" x14ac:dyDescent="0.2">
      <c r="S11284" s="157"/>
      <c r="T11284" s="157"/>
      <c r="U11284" s="157"/>
      <c r="V11284" s="157"/>
      <c r="W11284" s="157"/>
      <c r="X11284" s="157"/>
      <c r="Y11284" s="157"/>
    </row>
    <row r="11285" spans="19:25" x14ac:dyDescent="0.2">
      <c r="S11285" s="157"/>
      <c r="T11285" s="157"/>
      <c r="U11285" s="157"/>
      <c r="V11285" s="157"/>
      <c r="W11285" s="157"/>
      <c r="X11285" s="157"/>
      <c r="Y11285" s="157"/>
    </row>
    <row r="11286" spans="19:25" x14ac:dyDescent="0.2">
      <c r="S11286" s="157"/>
      <c r="T11286" s="157"/>
      <c r="U11286" s="157"/>
      <c r="V11286" s="157"/>
      <c r="W11286" s="157"/>
      <c r="X11286" s="157"/>
      <c r="Y11286" s="157"/>
    </row>
    <row r="11287" spans="19:25" x14ac:dyDescent="0.2">
      <c r="S11287" s="157"/>
      <c r="T11287" s="157"/>
      <c r="U11287" s="157"/>
      <c r="V11287" s="157"/>
      <c r="W11287" s="157"/>
      <c r="X11287" s="157"/>
      <c r="Y11287" s="157"/>
    </row>
    <row r="11288" spans="19:25" x14ac:dyDescent="0.2">
      <c r="S11288" s="157"/>
      <c r="T11288" s="157"/>
      <c r="U11288" s="157"/>
      <c r="V11288" s="157"/>
      <c r="W11288" s="157"/>
      <c r="X11288" s="157"/>
      <c r="Y11288" s="157"/>
    </row>
    <row r="11289" spans="19:25" x14ac:dyDescent="0.2">
      <c r="S11289" s="157"/>
      <c r="T11289" s="157"/>
      <c r="U11289" s="157"/>
      <c r="V11289" s="157"/>
      <c r="W11289" s="157"/>
      <c r="X11289" s="157"/>
      <c r="Y11289" s="157"/>
    </row>
    <row r="11290" spans="19:25" x14ac:dyDescent="0.2">
      <c r="S11290" s="157"/>
      <c r="T11290" s="157"/>
      <c r="U11290" s="157"/>
      <c r="V11290" s="157"/>
      <c r="W11290" s="157"/>
      <c r="X11290" s="157"/>
      <c r="Y11290" s="157"/>
    </row>
    <row r="11291" spans="19:25" x14ac:dyDescent="0.2">
      <c r="S11291" s="157"/>
      <c r="T11291" s="157"/>
      <c r="U11291" s="157"/>
      <c r="V11291" s="157"/>
      <c r="W11291" s="157"/>
      <c r="X11291" s="157"/>
      <c r="Y11291" s="157"/>
    </row>
    <row r="11292" spans="19:25" x14ac:dyDescent="0.2">
      <c r="S11292" s="157"/>
      <c r="T11292" s="157"/>
      <c r="U11292" s="157"/>
      <c r="V11292" s="157"/>
      <c r="W11292" s="157"/>
      <c r="X11292" s="157"/>
      <c r="Y11292" s="157"/>
    </row>
    <row r="11293" spans="19:25" x14ac:dyDescent="0.2">
      <c r="S11293" s="157"/>
      <c r="T11293" s="157"/>
      <c r="U11293" s="157"/>
      <c r="V11293" s="157"/>
      <c r="W11293" s="157"/>
      <c r="X11293" s="157"/>
      <c r="Y11293" s="157"/>
    </row>
    <row r="11294" spans="19:25" x14ac:dyDescent="0.2">
      <c r="S11294" s="157"/>
      <c r="T11294" s="157"/>
      <c r="U11294" s="157"/>
      <c r="V11294" s="157"/>
      <c r="W11294" s="157"/>
      <c r="X11294" s="157"/>
      <c r="Y11294" s="157"/>
    </row>
    <row r="11295" spans="19:25" x14ac:dyDescent="0.2">
      <c r="S11295" s="157"/>
      <c r="T11295" s="157"/>
      <c r="U11295" s="157"/>
      <c r="V11295" s="157"/>
      <c r="W11295" s="157"/>
      <c r="X11295" s="157"/>
      <c r="Y11295" s="157"/>
    </row>
    <row r="11296" spans="19:25" x14ac:dyDescent="0.2">
      <c r="S11296" s="157"/>
      <c r="T11296" s="157"/>
      <c r="U11296" s="157"/>
      <c r="V11296" s="157"/>
      <c r="W11296" s="157"/>
      <c r="X11296" s="157"/>
      <c r="Y11296" s="157"/>
    </row>
    <row r="11297" spans="19:25" x14ac:dyDescent="0.2">
      <c r="S11297" s="157"/>
      <c r="T11297" s="157"/>
      <c r="U11297" s="157"/>
      <c r="V11297" s="157"/>
      <c r="W11297" s="157"/>
      <c r="X11297" s="157"/>
      <c r="Y11297" s="157"/>
    </row>
    <row r="11298" spans="19:25" x14ac:dyDescent="0.2">
      <c r="S11298" s="157"/>
      <c r="T11298" s="157"/>
      <c r="U11298" s="157"/>
      <c r="V11298" s="157"/>
      <c r="W11298" s="157"/>
      <c r="X11298" s="157"/>
      <c r="Y11298" s="157"/>
    </row>
    <row r="11299" spans="19:25" x14ac:dyDescent="0.2">
      <c r="S11299" s="157"/>
      <c r="T11299" s="157"/>
      <c r="U11299" s="157"/>
      <c r="V11299" s="157"/>
      <c r="W11299" s="157"/>
      <c r="X11299" s="157"/>
      <c r="Y11299" s="157"/>
    </row>
    <row r="11300" spans="19:25" x14ac:dyDescent="0.2">
      <c r="S11300" s="157"/>
      <c r="T11300" s="157"/>
      <c r="U11300" s="157"/>
      <c r="V11300" s="157"/>
      <c r="W11300" s="157"/>
      <c r="X11300" s="157"/>
      <c r="Y11300" s="157"/>
    </row>
    <row r="11301" spans="19:25" x14ac:dyDescent="0.2">
      <c r="S11301" s="157"/>
      <c r="T11301" s="157"/>
      <c r="U11301" s="157"/>
      <c r="V11301" s="157"/>
      <c r="W11301" s="157"/>
      <c r="X11301" s="157"/>
      <c r="Y11301" s="157"/>
    </row>
    <row r="11302" spans="19:25" x14ac:dyDescent="0.2">
      <c r="S11302" s="157"/>
      <c r="T11302" s="157"/>
      <c r="U11302" s="157"/>
      <c r="V11302" s="157"/>
      <c r="W11302" s="157"/>
      <c r="X11302" s="157"/>
      <c r="Y11302" s="157"/>
    </row>
    <row r="11303" spans="19:25" x14ac:dyDescent="0.2">
      <c r="S11303" s="157"/>
      <c r="T11303" s="157"/>
      <c r="U11303" s="157"/>
      <c r="V11303" s="157"/>
      <c r="W11303" s="157"/>
      <c r="X11303" s="157"/>
      <c r="Y11303" s="157"/>
    </row>
    <row r="11304" spans="19:25" x14ac:dyDescent="0.2">
      <c r="S11304" s="157"/>
      <c r="T11304" s="157"/>
      <c r="U11304" s="157"/>
      <c r="V11304" s="157"/>
      <c r="W11304" s="157"/>
      <c r="X11304" s="157"/>
      <c r="Y11304" s="157"/>
    </row>
    <row r="11305" spans="19:25" x14ac:dyDescent="0.2">
      <c r="S11305" s="157"/>
      <c r="T11305" s="157"/>
      <c r="U11305" s="157"/>
      <c r="V11305" s="157"/>
      <c r="W11305" s="157"/>
      <c r="X11305" s="157"/>
      <c r="Y11305" s="157"/>
    </row>
    <row r="11306" spans="19:25" x14ac:dyDescent="0.2">
      <c r="S11306" s="157"/>
      <c r="T11306" s="157"/>
      <c r="U11306" s="157"/>
      <c r="V11306" s="157"/>
      <c r="W11306" s="157"/>
      <c r="X11306" s="157"/>
      <c r="Y11306" s="157"/>
    </row>
    <row r="11307" spans="19:25" x14ac:dyDescent="0.2">
      <c r="S11307" s="157"/>
      <c r="T11307" s="157"/>
      <c r="U11307" s="157"/>
      <c r="V11307" s="157"/>
      <c r="W11307" s="157"/>
      <c r="X11307" s="157"/>
      <c r="Y11307" s="157"/>
    </row>
    <row r="11308" spans="19:25" x14ac:dyDescent="0.2">
      <c r="S11308" s="157"/>
      <c r="T11308" s="157"/>
      <c r="U11308" s="157"/>
      <c r="V11308" s="157"/>
      <c r="W11308" s="157"/>
      <c r="X11308" s="157"/>
      <c r="Y11308" s="157"/>
    </row>
    <row r="11309" spans="19:25" x14ac:dyDescent="0.2">
      <c r="S11309" s="157"/>
      <c r="T11309" s="157"/>
      <c r="U11309" s="157"/>
      <c r="V11309" s="157"/>
      <c r="W11309" s="157"/>
      <c r="X11309" s="157"/>
      <c r="Y11309" s="157"/>
    </row>
    <row r="11310" spans="19:25" x14ac:dyDescent="0.2">
      <c r="S11310" s="157"/>
      <c r="T11310" s="157"/>
      <c r="U11310" s="157"/>
      <c r="V11310" s="157"/>
      <c r="W11310" s="157"/>
      <c r="X11310" s="157"/>
      <c r="Y11310" s="157"/>
    </row>
    <row r="11311" spans="19:25" x14ac:dyDescent="0.2">
      <c r="S11311" s="157"/>
      <c r="T11311" s="157"/>
      <c r="U11311" s="157"/>
      <c r="V11311" s="157"/>
      <c r="W11311" s="157"/>
      <c r="X11311" s="157"/>
      <c r="Y11311" s="157"/>
    </row>
    <row r="11312" spans="19:25" x14ac:dyDescent="0.2">
      <c r="S11312" s="157"/>
      <c r="T11312" s="157"/>
      <c r="U11312" s="157"/>
      <c r="V11312" s="157"/>
      <c r="W11312" s="157"/>
      <c r="X11312" s="157"/>
      <c r="Y11312" s="157"/>
    </row>
    <row r="11313" spans="19:25" x14ac:dyDescent="0.2">
      <c r="S11313" s="157"/>
      <c r="T11313" s="157"/>
      <c r="U11313" s="157"/>
      <c r="V11313" s="157"/>
      <c r="W11313" s="157"/>
      <c r="X11313" s="157"/>
      <c r="Y11313" s="157"/>
    </row>
    <row r="11314" spans="19:25" x14ac:dyDescent="0.2">
      <c r="S11314" s="157"/>
      <c r="T11314" s="157"/>
      <c r="U11314" s="157"/>
      <c r="V11314" s="157"/>
      <c r="W11314" s="157"/>
      <c r="X11314" s="157"/>
      <c r="Y11314" s="157"/>
    </row>
    <row r="11315" spans="19:25" x14ac:dyDescent="0.2">
      <c r="S11315" s="157"/>
      <c r="T11315" s="157"/>
      <c r="U11315" s="157"/>
      <c r="V11315" s="157"/>
      <c r="W11315" s="157"/>
      <c r="X11315" s="157"/>
      <c r="Y11315" s="157"/>
    </row>
    <row r="11316" spans="19:25" x14ac:dyDescent="0.2">
      <c r="S11316" s="157"/>
      <c r="T11316" s="157"/>
      <c r="U11316" s="157"/>
      <c r="V11316" s="157"/>
      <c r="W11316" s="157"/>
      <c r="X11316" s="157"/>
      <c r="Y11316" s="157"/>
    </row>
    <row r="11317" spans="19:25" x14ac:dyDescent="0.2">
      <c r="S11317" s="157"/>
      <c r="T11317" s="157"/>
      <c r="U11317" s="157"/>
      <c r="V11317" s="157"/>
      <c r="W11317" s="157"/>
      <c r="X11317" s="157"/>
      <c r="Y11317" s="157"/>
    </row>
    <row r="11318" spans="19:25" x14ac:dyDescent="0.2">
      <c r="S11318" s="157"/>
      <c r="T11318" s="157"/>
      <c r="U11318" s="157"/>
      <c r="V11318" s="157"/>
      <c r="W11318" s="157"/>
      <c r="X11318" s="157"/>
      <c r="Y11318" s="157"/>
    </row>
    <row r="11319" spans="19:25" x14ac:dyDescent="0.2">
      <c r="S11319" s="157"/>
      <c r="T11319" s="157"/>
      <c r="U11319" s="157"/>
      <c r="V11319" s="157"/>
      <c r="W11319" s="157"/>
      <c r="X11319" s="157"/>
      <c r="Y11319" s="157"/>
    </row>
    <row r="11320" spans="19:25" x14ac:dyDescent="0.2">
      <c r="S11320" s="157"/>
      <c r="T11320" s="157"/>
      <c r="U11320" s="157"/>
      <c r="V11320" s="157"/>
      <c r="W11320" s="157"/>
      <c r="X11320" s="157"/>
      <c r="Y11320" s="157"/>
    </row>
    <row r="11321" spans="19:25" x14ac:dyDescent="0.2">
      <c r="S11321" s="157"/>
      <c r="T11321" s="157"/>
      <c r="U11321" s="157"/>
      <c r="V11321" s="157"/>
      <c r="W11321" s="157"/>
      <c r="X11321" s="157"/>
      <c r="Y11321" s="157"/>
    </row>
    <row r="11322" spans="19:25" x14ac:dyDescent="0.2">
      <c r="S11322" s="157"/>
      <c r="T11322" s="157"/>
      <c r="U11322" s="157"/>
      <c r="V11322" s="157"/>
      <c r="W11322" s="157"/>
      <c r="X11322" s="157"/>
      <c r="Y11322" s="157"/>
    </row>
    <row r="11323" spans="19:25" x14ac:dyDescent="0.2">
      <c r="S11323" s="157"/>
      <c r="T11323" s="157"/>
      <c r="U11323" s="157"/>
      <c r="V11323" s="157"/>
      <c r="W11323" s="157"/>
      <c r="X11323" s="157"/>
      <c r="Y11323" s="157"/>
    </row>
    <row r="11324" spans="19:25" x14ac:dyDescent="0.2">
      <c r="S11324" s="157"/>
      <c r="T11324" s="157"/>
      <c r="U11324" s="157"/>
      <c r="V11324" s="157"/>
      <c r="W11324" s="157"/>
      <c r="X11324" s="157"/>
      <c r="Y11324" s="157"/>
    </row>
    <row r="11325" spans="19:25" x14ac:dyDescent="0.2">
      <c r="S11325" s="157"/>
      <c r="T11325" s="157"/>
      <c r="U11325" s="157"/>
      <c r="V11325" s="157"/>
      <c r="W11325" s="157"/>
      <c r="X11325" s="157"/>
      <c r="Y11325" s="157"/>
    </row>
    <row r="11326" spans="19:25" x14ac:dyDescent="0.2">
      <c r="S11326" s="157"/>
      <c r="T11326" s="157"/>
      <c r="U11326" s="157"/>
      <c r="V11326" s="157"/>
      <c r="W11326" s="157"/>
      <c r="X11326" s="157"/>
      <c r="Y11326" s="157"/>
    </row>
    <row r="11327" spans="19:25" x14ac:dyDescent="0.2">
      <c r="S11327" s="157"/>
      <c r="T11327" s="157"/>
      <c r="U11327" s="157"/>
      <c r="V11327" s="157"/>
      <c r="W11327" s="157"/>
      <c r="X11327" s="157"/>
      <c r="Y11327" s="157"/>
    </row>
    <row r="11328" spans="19:25" x14ac:dyDescent="0.2">
      <c r="S11328" s="157"/>
      <c r="T11328" s="157"/>
      <c r="U11328" s="157"/>
      <c r="V11328" s="157"/>
      <c r="W11328" s="157"/>
      <c r="X11328" s="157"/>
      <c r="Y11328" s="157"/>
    </row>
    <row r="11329" spans="19:25" x14ac:dyDescent="0.2">
      <c r="S11329" s="157"/>
      <c r="T11329" s="157"/>
      <c r="U11329" s="157"/>
      <c r="V11329" s="157"/>
      <c r="W11329" s="157"/>
      <c r="X11329" s="157"/>
      <c r="Y11329" s="157"/>
    </row>
    <row r="11330" spans="19:25" x14ac:dyDescent="0.2">
      <c r="S11330" s="157"/>
      <c r="T11330" s="157"/>
      <c r="U11330" s="157"/>
      <c r="V11330" s="157"/>
      <c r="W11330" s="157"/>
      <c r="X11330" s="157"/>
      <c r="Y11330" s="157"/>
    </row>
    <row r="11331" spans="19:25" x14ac:dyDescent="0.2">
      <c r="S11331" s="157"/>
      <c r="T11331" s="157"/>
      <c r="U11331" s="157"/>
      <c r="V11331" s="157"/>
      <c r="W11331" s="157"/>
      <c r="X11331" s="157"/>
      <c r="Y11331" s="157"/>
    </row>
    <row r="11332" spans="19:25" x14ac:dyDescent="0.2">
      <c r="S11332" s="157"/>
      <c r="T11332" s="157"/>
      <c r="U11332" s="157"/>
      <c r="V11332" s="157"/>
      <c r="W11332" s="157"/>
      <c r="X11332" s="157"/>
      <c r="Y11332" s="157"/>
    </row>
    <row r="11333" spans="19:25" x14ac:dyDescent="0.2">
      <c r="S11333" s="157"/>
      <c r="T11333" s="157"/>
      <c r="U11333" s="157"/>
      <c r="V11333" s="157"/>
      <c r="W11333" s="157"/>
      <c r="X11333" s="157"/>
      <c r="Y11333" s="157"/>
    </row>
    <row r="11334" spans="19:25" x14ac:dyDescent="0.2">
      <c r="S11334" s="157"/>
      <c r="T11334" s="157"/>
      <c r="U11334" s="157"/>
      <c r="V11334" s="157"/>
      <c r="W11334" s="157"/>
      <c r="X11334" s="157"/>
      <c r="Y11334" s="157"/>
    </row>
    <row r="11335" spans="19:25" x14ac:dyDescent="0.2">
      <c r="S11335" s="157"/>
      <c r="T11335" s="157"/>
      <c r="U11335" s="157"/>
      <c r="V11335" s="157"/>
      <c r="W11335" s="157"/>
      <c r="X11335" s="157"/>
      <c r="Y11335" s="157"/>
    </row>
    <row r="11336" spans="19:25" x14ac:dyDescent="0.2">
      <c r="S11336" s="157"/>
      <c r="T11336" s="157"/>
      <c r="U11336" s="157"/>
      <c r="V11336" s="157"/>
      <c r="W11336" s="157"/>
      <c r="X11336" s="157"/>
      <c r="Y11336" s="157"/>
    </row>
    <row r="11337" spans="19:25" x14ac:dyDescent="0.2">
      <c r="S11337" s="157"/>
      <c r="T11337" s="157"/>
      <c r="U11337" s="157"/>
      <c r="V11337" s="157"/>
      <c r="W11337" s="157"/>
      <c r="X11337" s="157"/>
      <c r="Y11337" s="157"/>
    </row>
    <row r="11338" spans="19:25" x14ac:dyDescent="0.2">
      <c r="S11338" s="157"/>
      <c r="T11338" s="157"/>
      <c r="U11338" s="157"/>
      <c r="V11338" s="157"/>
      <c r="W11338" s="157"/>
      <c r="X11338" s="157"/>
      <c r="Y11338" s="157"/>
    </row>
    <row r="11339" spans="19:25" x14ac:dyDescent="0.2">
      <c r="S11339" s="157"/>
      <c r="T11339" s="157"/>
      <c r="U11339" s="157"/>
      <c r="V11339" s="157"/>
      <c r="W11339" s="157"/>
      <c r="X11339" s="157"/>
      <c r="Y11339" s="157"/>
    </row>
    <row r="11340" spans="19:25" x14ac:dyDescent="0.2">
      <c r="S11340" s="157"/>
      <c r="T11340" s="157"/>
      <c r="U11340" s="157"/>
      <c r="V11340" s="157"/>
      <c r="W11340" s="157"/>
      <c r="X11340" s="157"/>
      <c r="Y11340" s="157"/>
    </row>
    <row r="11341" spans="19:25" x14ac:dyDescent="0.2">
      <c r="S11341" s="157"/>
      <c r="T11341" s="157"/>
      <c r="U11341" s="157"/>
      <c r="V11341" s="157"/>
      <c r="W11341" s="157"/>
      <c r="X11341" s="157"/>
      <c r="Y11341" s="157"/>
    </row>
    <row r="11342" spans="19:25" x14ac:dyDescent="0.2">
      <c r="S11342" s="157"/>
      <c r="T11342" s="157"/>
      <c r="U11342" s="157"/>
      <c r="V11342" s="157"/>
      <c r="W11342" s="157"/>
      <c r="X11342" s="157"/>
      <c r="Y11342" s="157"/>
    </row>
    <row r="11343" spans="19:25" x14ac:dyDescent="0.2">
      <c r="S11343" s="157"/>
      <c r="T11343" s="157"/>
      <c r="U11343" s="157"/>
      <c r="V11343" s="157"/>
      <c r="W11343" s="157"/>
      <c r="X11343" s="157"/>
      <c r="Y11343" s="157"/>
    </row>
    <row r="11344" spans="19:25" x14ac:dyDescent="0.2">
      <c r="S11344" s="157"/>
      <c r="T11344" s="157"/>
      <c r="U11344" s="157"/>
      <c r="V11344" s="157"/>
      <c r="W11344" s="157"/>
      <c r="X11344" s="157"/>
      <c r="Y11344" s="157"/>
    </row>
    <row r="11345" spans="19:25" x14ac:dyDescent="0.2">
      <c r="S11345" s="157"/>
      <c r="T11345" s="157"/>
      <c r="U11345" s="157"/>
      <c r="V11345" s="157"/>
      <c r="W11345" s="157"/>
      <c r="X11345" s="157"/>
      <c r="Y11345" s="157"/>
    </row>
    <row r="11346" spans="19:25" x14ac:dyDescent="0.2">
      <c r="S11346" s="157"/>
      <c r="T11346" s="157"/>
      <c r="U11346" s="157"/>
      <c r="V11346" s="157"/>
      <c r="W11346" s="157"/>
      <c r="X11346" s="157"/>
      <c r="Y11346" s="157"/>
    </row>
    <row r="11347" spans="19:25" x14ac:dyDescent="0.2">
      <c r="S11347" s="157"/>
      <c r="T11347" s="157"/>
      <c r="U11347" s="157"/>
      <c r="V11347" s="157"/>
      <c r="W11347" s="157"/>
      <c r="X11347" s="157"/>
      <c r="Y11347" s="157"/>
    </row>
    <row r="11348" spans="19:25" x14ac:dyDescent="0.2">
      <c r="S11348" s="157"/>
      <c r="T11348" s="157"/>
      <c r="U11348" s="157"/>
      <c r="V11348" s="157"/>
      <c r="W11348" s="157"/>
      <c r="X11348" s="157"/>
      <c r="Y11348" s="157"/>
    </row>
    <row r="11349" spans="19:25" x14ac:dyDescent="0.2">
      <c r="S11349" s="157"/>
      <c r="T11349" s="157"/>
      <c r="U11349" s="157"/>
      <c r="V11349" s="157"/>
      <c r="W11349" s="157"/>
      <c r="X11349" s="157"/>
      <c r="Y11349" s="157"/>
    </row>
    <row r="11350" spans="19:25" x14ac:dyDescent="0.2">
      <c r="S11350" s="157"/>
      <c r="T11350" s="157"/>
      <c r="U11350" s="157"/>
      <c r="V11350" s="157"/>
      <c r="W11350" s="157"/>
      <c r="X11350" s="157"/>
      <c r="Y11350" s="157"/>
    </row>
    <row r="11351" spans="19:25" x14ac:dyDescent="0.2">
      <c r="S11351" s="157"/>
      <c r="T11351" s="157"/>
      <c r="U11351" s="157"/>
      <c r="V11351" s="157"/>
      <c r="W11351" s="157"/>
      <c r="X11351" s="157"/>
      <c r="Y11351" s="157"/>
    </row>
    <row r="11352" spans="19:25" x14ac:dyDescent="0.2">
      <c r="S11352" s="157"/>
      <c r="T11352" s="157"/>
      <c r="U11352" s="157"/>
      <c r="V11352" s="157"/>
      <c r="W11352" s="157"/>
      <c r="X11352" s="157"/>
      <c r="Y11352" s="157"/>
    </row>
    <row r="11353" spans="19:25" x14ac:dyDescent="0.2">
      <c r="S11353" s="157"/>
      <c r="T11353" s="157"/>
      <c r="U11353" s="157"/>
      <c r="V11353" s="157"/>
      <c r="W11353" s="157"/>
      <c r="X11353" s="157"/>
      <c r="Y11353" s="157"/>
    </row>
    <row r="11354" spans="19:25" x14ac:dyDescent="0.2">
      <c r="S11354" s="157"/>
      <c r="T11354" s="157"/>
      <c r="U11354" s="157"/>
      <c r="V11354" s="157"/>
      <c r="W11354" s="157"/>
      <c r="X11354" s="157"/>
      <c r="Y11354" s="157"/>
    </row>
    <row r="11355" spans="19:25" x14ac:dyDescent="0.2">
      <c r="S11355" s="157"/>
      <c r="T11355" s="157"/>
      <c r="U11355" s="157"/>
      <c r="V11355" s="157"/>
      <c r="W11355" s="157"/>
      <c r="X11355" s="157"/>
      <c r="Y11355" s="157"/>
    </row>
    <row r="11356" spans="19:25" x14ac:dyDescent="0.2">
      <c r="S11356" s="157"/>
      <c r="T11356" s="157"/>
      <c r="U11356" s="157"/>
      <c r="V11356" s="157"/>
      <c r="W11356" s="157"/>
      <c r="X11356" s="157"/>
      <c r="Y11356" s="157"/>
    </row>
    <row r="11357" spans="19:25" x14ac:dyDescent="0.2">
      <c r="S11357" s="157"/>
      <c r="T11357" s="157"/>
      <c r="U11357" s="157"/>
      <c r="V11357" s="157"/>
      <c r="W11357" s="157"/>
      <c r="X11357" s="157"/>
      <c r="Y11357" s="157"/>
    </row>
    <row r="11358" spans="19:25" x14ac:dyDescent="0.2">
      <c r="S11358" s="157"/>
      <c r="T11358" s="157"/>
      <c r="U11358" s="157"/>
      <c r="V11358" s="157"/>
      <c r="W11358" s="157"/>
      <c r="X11358" s="157"/>
      <c r="Y11358" s="157"/>
    </row>
    <row r="11359" spans="19:25" x14ac:dyDescent="0.2">
      <c r="S11359" s="157"/>
      <c r="T11359" s="157"/>
      <c r="U11359" s="157"/>
      <c r="V11359" s="157"/>
      <c r="W11359" s="157"/>
      <c r="X11359" s="157"/>
      <c r="Y11359" s="157"/>
    </row>
    <row r="11360" spans="19:25" x14ac:dyDescent="0.2">
      <c r="S11360" s="157"/>
      <c r="T11360" s="157"/>
      <c r="U11360" s="157"/>
      <c r="V11360" s="157"/>
      <c r="W11360" s="157"/>
      <c r="X11360" s="157"/>
      <c r="Y11360" s="157"/>
    </row>
    <row r="11361" spans="19:25" x14ac:dyDescent="0.2">
      <c r="S11361" s="157"/>
      <c r="T11361" s="157"/>
      <c r="U11361" s="157"/>
      <c r="V11361" s="157"/>
      <c r="W11361" s="157"/>
      <c r="X11361" s="157"/>
      <c r="Y11361" s="157"/>
    </row>
    <row r="11362" spans="19:25" x14ac:dyDescent="0.2">
      <c r="S11362" s="157"/>
      <c r="T11362" s="157"/>
      <c r="U11362" s="157"/>
      <c r="V11362" s="157"/>
      <c r="W11362" s="157"/>
      <c r="X11362" s="157"/>
      <c r="Y11362" s="157"/>
    </row>
    <row r="11363" spans="19:25" x14ac:dyDescent="0.2">
      <c r="S11363" s="157"/>
      <c r="T11363" s="157"/>
      <c r="U11363" s="157"/>
      <c r="V11363" s="157"/>
      <c r="W11363" s="157"/>
      <c r="X11363" s="157"/>
      <c r="Y11363" s="157"/>
    </row>
    <row r="11364" spans="19:25" x14ac:dyDescent="0.2">
      <c r="S11364" s="157"/>
      <c r="T11364" s="157"/>
      <c r="U11364" s="157"/>
      <c r="V11364" s="157"/>
      <c r="W11364" s="157"/>
      <c r="X11364" s="157"/>
      <c r="Y11364" s="157"/>
    </row>
    <row r="11365" spans="19:25" x14ac:dyDescent="0.2">
      <c r="S11365" s="157"/>
      <c r="T11365" s="157"/>
      <c r="U11365" s="157"/>
      <c r="V11365" s="157"/>
      <c r="W11365" s="157"/>
      <c r="X11365" s="157"/>
      <c r="Y11365" s="157"/>
    </row>
    <row r="11366" spans="19:25" x14ac:dyDescent="0.2">
      <c r="S11366" s="157"/>
      <c r="T11366" s="157"/>
      <c r="U11366" s="157"/>
      <c r="V11366" s="157"/>
      <c r="W11366" s="157"/>
      <c r="X11366" s="157"/>
      <c r="Y11366" s="157"/>
    </row>
    <row r="11367" spans="19:25" x14ac:dyDescent="0.2">
      <c r="S11367" s="157"/>
      <c r="T11367" s="157"/>
      <c r="U11367" s="157"/>
      <c r="V11367" s="157"/>
      <c r="W11367" s="157"/>
      <c r="X11367" s="157"/>
      <c r="Y11367" s="157"/>
    </row>
    <row r="11368" spans="19:25" x14ac:dyDescent="0.2">
      <c r="S11368" s="157"/>
      <c r="T11368" s="157"/>
      <c r="U11368" s="157"/>
      <c r="V11368" s="157"/>
      <c r="W11368" s="157"/>
      <c r="X11368" s="157"/>
      <c r="Y11368" s="157"/>
    </row>
    <row r="11369" spans="19:25" x14ac:dyDescent="0.2">
      <c r="S11369" s="157"/>
      <c r="T11369" s="157"/>
      <c r="U11369" s="157"/>
      <c r="V11369" s="157"/>
      <c r="W11369" s="157"/>
      <c r="X11369" s="157"/>
      <c r="Y11369" s="157"/>
    </row>
    <row r="11370" spans="19:25" x14ac:dyDescent="0.2">
      <c r="S11370" s="157"/>
      <c r="T11370" s="157"/>
      <c r="U11370" s="157"/>
      <c r="V11370" s="157"/>
      <c r="W11370" s="157"/>
      <c r="X11370" s="157"/>
      <c r="Y11370" s="157"/>
    </row>
    <row r="11371" spans="19:25" x14ac:dyDescent="0.2">
      <c r="S11371" s="157"/>
      <c r="T11371" s="157"/>
      <c r="U11371" s="157"/>
      <c r="V11371" s="157"/>
      <c r="W11371" s="157"/>
      <c r="X11371" s="157"/>
      <c r="Y11371" s="157"/>
    </row>
    <row r="11372" spans="19:25" x14ac:dyDescent="0.2">
      <c r="S11372" s="157"/>
      <c r="T11372" s="157"/>
      <c r="U11372" s="157"/>
      <c r="V11372" s="157"/>
      <c r="W11372" s="157"/>
      <c r="X11372" s="157"/>
      <c r="Y11372" s="157"/>
    </row>
    <row r="11373" spans="19:25" x14ac:dyDescent="0.2">
      <c r="S11373" s="157"/>
      <c r="T11373" s="157"/>
      <c r="U11373" s="157"/>
      <c r="V11373" s="157"/>
      <c r="W11373" s="157"/>
      <c r="X11373" s="157"/>
      <c r="Y11373" s="157"/>
    </row>
    <row r="11374" spans="19:25" x14ac:dyDescent="0.2">
      <c r="S11374" s="157"/>
      <c r="T11374" s="157"/>
      <c r="U11374" s="157"/>
      <c r="V11374" s="157"/>
      <c r="W11374" s="157"/>
      <c r="X11374" s="157"/>
      <c r="Y11374" s="157"/>
    </row>
    <row r="11375" spans="19:25" x14ac:dyDescent="0.2">
      <c r="S11375" s="157"/>
      <c r="T11375" s="157"/>
      <c r="U11375" s="157"/>
      <c r="V11375" s="157"/>
      <c r="W11375" s="157"/>
      <c r="X11375" s="157"/>
      <c r="Y11375" s="157"/>
    </row>
    <row r="11376" spans="19:25" x14ac:dyDescent="0.2">
      <c r="S11376" s="157"/>
      <c r="T11376" s="157"/>
      <c r="U11376" s="157"/>
      <c r="V11376" s="157"/>
      <c r="W11376" s="157"/>
      <c r="X11376" s="157"/>
      <c r="Y11376" s="157"/>
    </row>
    <row r="11377" spans="19:25" x14ac:dyDescent="0.2">
      <c r="S11377" s="157"/>
      <c r="T11377" s="157"/>
      <c r="U11377" s="157"/>
      <c r="V11377" s="157"/>
      <c r="W11377" s="157"/>
      <c r="X11377" s="157"/>
      <c r="Y11377" s="157"/>
    </row>
    <row r="11378" spans="19:25" x14ac:dyDescent="0.2">
      <c r="S11378" s="157"/>
      <c r="T11378" s="157"/>
      <c r="U11378" s="157"/>
      <c r="V11378" s="157"/>
      <c r="W11378" s="157"/>
      <c r="X11378" s="157"/>
      <c r="Y11378" s="157"/>
    </row>
    <row r="11379" spans="19:25" x14ac:dyDescent="0.2">
      <c r="S11379" s="157"/>
      <c r="T11379" s="157"/>
      <c r="U11379" s="157"/>
      <c r="V11379" s="157"/>
      <c r="W11379" s="157"/>
      <c r="X11379" s="157"/>
      <c r="Y11379" s="157"/>
    </row>
    <row r="11380" spans="19:25" x14ac:dyDescent="0.2">
      <c r="S11380" s="157"/>
      <c r="T11380" s="157"/>
      <c r="U11380" s="157"/>
      <c r="V11380" s="157"/>
      <c r="W11380" s="157"/>
      <c r="X11380" s="157"/>
      <c r="Y11380" s="157"/>
    </row>
    <row r="11381" spans="19:25" x14ac:dyDescent="0.2">
      <c r="S11381" s="157"/>
      <c r="T11381" s="157"/>
      <c r="U11381" s="157"/>
      <c r="V11381" s="157"/>
      <c r="W11381" s="157"/>
      <c r="X11381" s="157"/>
      <c r="Y11381" s="157"/>
    </row>
    <row r="11382" spans="19:25" x14ac:dyDescent="0.2">
      <c r="S11382" s="157"/>
      <c r="T11382" s="157"/>
      <c r="U11382" s="157"/>
      <c r="V11382" s="157"/>
      <c r="W11382" s="157"/>
      <c r="X11382" s="157"/>
      <c r="Y11382" s="157"/>
    </row>
    <row r="11383" spans="19:25" x14ac:dyDescent="0.2">
      <c r="S11383" s="157"/>
      <c r="T11383" s="157"/>
      <c r="U11383" s="157"/>
      <c r="V11383" s="157"/>
      <c r="W11383" s="157"/>
      <c r="X11383" s="157"/>
      <c r="Y11383" s="157"/>
    </row>
    <row r="11384" spans="19:25" x14ac:dyDescent="0.2">
      <c r="S11384" s="157"/>
      <c r="T11384" s="157"/>
      <c r="U11384" s="157"/>
      <c r="V11384" s="157"/>
      <c r="W11384" s="157"/>
      <c r="X11384" s="157"/>
      <c r="Y11384" s="157"/>
    </row>
    <row r="11385" spans="19:25" x14ac:dyDescent="0.2">
      <c r="S11385" s="157"/>
      <c r="T11385" s="157"/>
      <c r="U11385" s="157"/>
      <c r="V11385" s="157"/>
      <c r="W11385" s="157"/>
      <c r="X11385" s="157"/>
      <c r="Y11385" s="157"/>
    </row>
    <row r="11386" spans="19:25" x14ac:dyDescent="0.2">
      <c r="S11386" s="157"/>
      <c r="T11386" s="157"/>
      <c r="U11386" s="157"/>
      <c r="V11386" s="157"/>
      <c r="W11386" s="157"/>
      <c r="X11386" s="157"/>
      <c r="Y11386" s="157"/>
    </row>
    <row r="11387" spans="19:25" x14ac:dyDescent="0.2">
      <c r="S11387" s="157"/>
      <c r="T11387" s="157"/>
      <c r="U11387" s="157"/>
      <c r="V11387" s="157"/>
      <c r="W11387" s="157"/>
      <c r="X11387" s="157"/>
      <c r="Y11387" s="157"/>
    </row>
    <row r="11388" spans="19:25" x14ac:dyDescent="0.2">
      <c r="S11388" s="157"/>
      <c r="T11388" s="157"/>
      <c r="U11388" s="157"/>
      <c r="V11388" s="157"/>
      <c r="W11388" s="157"/>
      <c r="X11388" s="157"/>
      <c r="Y11388" s="157"/>
    </row>
    <row r="11389" spans="19:25" x14ac:dyDescent="0.2">
      <c r="S11389" s="157"/>
      <c r="T11389" s="157"/>
      <c r="U11389" s="157"/>
      <c r="V11389" s="157"/>
      <c r="W11389" s="157"/>
      <c r="X11389" s="157"/>
      <c r="Y11389" s="157"/>
    </row>
    <row r="11390" spans="19:25" x14ac:dyDescent="0.2">
      <c r="S11390" s="157"/>
      <c r="T11390" s="157"/>
      <c r="U11390" s="157"/>
      <c r="V11390" s="157"/>
      <c r="W11390" s="157"/>
      <c r="X11390" s="157"/>
      <c r="Y11390" s="157"/>
    </row>
    <row r="11391" spans="19:25" x14ac:dyDescent="0.2">
      <c r="S11391" s="157"/>
      <c r="T11391" s="157"/>
      <c r="U11391" s="157"/>
      <c r="V11391" s="157"/>
      <c r="W11391" s="157"/>
      <c r="X11391" s="157"/>
      <c r="Y11391" s="157"/>
    </row>
    <row r="11392" spans="19:25" x14ac:dyDescent="0.2">
      <c r="S11392" s="157"/>
      <c r="T11392" s="157"/>
      <c r="U11392" s="157"/>
      <c r="V11392" s="157"/>
      <c r="W11392" s="157"/>
      <c r="X11392" s="157"/>
      <c r="Y11392" s="157"/>
    </row>
    <row r="11393" spans="19:25" x14ac:dyDescent="0.2">
      <c r="S11393" s="157"/>
      <c r="T11393" s="157"/>
      <c r="U11393" s="157"/>
      <c r="V11393" s="157"/>
      <c r="W11393" s="157"/>
      <c r="X11393" s="157"/>
      <c r="Y11393" s="157"/>
    </row>
    <row r="11394" spans="19:25" x14ac:dyDescent="0.2">
      <c r="S11394" s="157"/>
      <c r="T11394" s="157"/>
      <c r="U11394" s="157"/>
      <c r="V11394" s="157"/>
      <c r="W11394" s="157"/>
      <c r="X11394" s="157"/>
      <c r="Y11394" s="157"/>
    </row>
    <row r="11395" spans="19:25" x14ac:dyDescent="0.2">
      <c r="S11395" s="157"/>
      <c r="T11395" s="157"/>
      <c r="U11395" s="157"/>
      <c r="V11395" s="157"/>
      <c r="W11395" s="157"/>
      <c r="X11395" s="157"/>
      <c r="Y11395" s="157"/>
    </row>
    <row r="11396" spans="19:25" x14ac:dyDescent="0.2">
      <c r="S11396" s="157"/>
      <c r="T11396" s="157"/>
      <c r="U11396" s="157"/>
      <c r="V11396" s="157"/>
      <c r="W11396" s="157"/>
      <c r="X11396" s="157"/>
      <c r="Y11396" s="157"/>
    </row>
    <row r="11397" spans="19:25" x14ac:dyDescent="0.2">
      <c r="S11397" s="157"/>
      <c r="T11397" s="157"/>
      <c r="U11397" s="157"/>
      <c r="V11397" s="157"/>
      <c r="W11397" s="157"/>
      <c r="X11397" s="157"/>
      <c r="Y11397" s="157"/>
    </row>
    <row r="11398" spans="19:25" x14ac:dyDescent="0.2">
      <c r="S11398" s="157"/>
      <c r="T11398" s="157"/>
      <c r="U11398" s="157"/>
      <c r="V11398" s="157"/>
      <c r="W11398" s="157"/>
      <c r="X11398" s="157"/>
      <c r="Y11398" s="157"/>
    </row>
    <row r="11399" spans="19:25" x14ac:dyDescent="0.2">
      <c r="S11399" s="157"/>
      <c r="T11399" s="157"/>
      <c r="U11399" s="157"/>
      <c r="V11399" s="157"/>
      <c r="W11399" s="157"/>
      <c r="X11399" s="157"/>
      <c r="Y11399" s="157"/>
    </row>
    <row r="11400" spans="19:25" x14ac:dyDescent="0.2">
      <c r="S11400" s="157"/>
      <c r="T11400" s="157"/>
      <c r="U11400" s="157"/>
      <c r="V11400" s="157"/>
      <c r="W11400" s="157"/>
      <c r="X11400" s="157"/>
      <c r="Y11400" s="157"/>
    </row>
    <row r="11401" spans="19:25" x14ac:dyDescent="0.2">
      <c r="S11401" s="157"/>
      <c r="T11401" s="157"/>
      <c r="U11401" s="157"/>
      <c r="V11401" s="157"/>
      <c r="W11401" s="157"/>
      <c r="X11401" s="157"/>
      <c r="Y11401" s="157"/>
    </row>
    <row r="11402" spans="19:25" x14ac:dyDescent="0.2">
      <c r="S11402" s="157"/>
      <c r="T11402" s="157"/>
      <c r="U11402" s="157"/>
      <c r="V11402" s="157"/>
      <c r="W11402" s="157"/>
      <c r="X11402" s="157"/>
      <c r="Y11402" s="157"/>
    </row>
    <row r="11403" spans="19:25" x14ac:dyDescent="0.2">
      <c r="S11403" s="157"/>
      <c r="T11403" s="157"/>
      <c r="U11403" s="157"/>
      <c r="V11403" s="157"/>
      <c r="W11403" s="157"/>
      <c r="X11403" s="157"/>
      <c r="Y11403" s="157"/>
    </row>
    <row r="11404" spans="19:25" x14ac:dyDescent="0.2">
      <c r="S11404" s="157"/>
      <c r="T11404" s="157"/>
      <c r="U11404" s="157"/>
      <c r="V11404" s="157"/>
      <c r="W11404" s="157"/>
      <c r="X11404" s="157"/>
      <c r="Y11404" s="157"/>
    </row>
    <row r="11405" spans="19:25" x14ac:dyDescent="0.2">
      <c r="S11405" s="157"/>
      <c r="T11405" s="157"/>
      <c r="U11405" s="157"/>
      <c r="V11405" s="157"/>
      <c r="W11405" s="157"/>
      <c r="X11405" s="157"/>
      <c r="Y11405" s="157"/>
    </row>
    <row r="11406" spans="19:25" x14ac:dyDescent="0.2">
      <c r="S11406" s="157"/>
      <c r="T11406" s="157"/>
      <c r="U11406" s="157"/>
      <c r="V11406" s="157"/>
      <c r="W11406" s="157"/>
      <c r="X11406" s="157"/>
      <c r="Y11406" s="157"/>
    </row>
    <row r="11407" spans="19:25" x14ac:dyDescent="0.2">
      <c r="S11407" s="157"/>
      <c r="T11407" s="157"/>
      <c r="U11407" s="157"/>
      <c r="V11407" s="157"/>
      <c r="W11407" s="157"/>
      <c r="X11407" s="157"/>
      <c r="Y11407" s="157"/>
    </row>
    <row r="11408" spans="19:25" x14ac:dyDescent="0.2">
      <c r="S11408" s="157"/>
      <c r="T11408" s="157"/>
      <c r="U11408" s="157"/>
      <c r="V11408" s="157"/>
      <c r="W11408" s="157"/>
      <c r="X11408" s="157"/>
      <c r="Y11408" s="157"/>
    </row>
    <row r="11409" spans="19:25" x14ac:dyDescent="0.2">
      <c r="S11409" s="157"/>
      <c r="T11409" s="157"/>
      <c r="U11409" s="157"/>
      <c r="V11409" s="157"/>
      <c r="W11409" s="157"/>
      <c r="X11409" s="157"/>
      <c r="Y11409" s="157"/>
    </row>
    <row r="11410" spans="19:25" x14ac:dyDescent="0.2">
      <c r="S11410" s="157"/>
      <c r="T11410" s="157"/>
      <c r="U11410" s="157"/>
      <c r="V11410" s="157"/>
      <c r="W11410" s="157"/>
      <c r="X11410" s="157"/>
      <c r="Y11410" s="157"/>
    </row>
    <row r="11411" spans="19:25" x14ac:dyDescent="0.2">
      <c r="S11411" s="157"/>
      <c r="T11411" s="157"/>
      <c r="U11411" s="157"/>
      <c r="V11411" s="157"/>
      <c r="W11411" s="157"/>
      <c r="X11411" s="157"/>
      <c r="Y11411" s="157"/>
    </row>
    <row r="11412" spans="19:25" x14ac:dyDescent="0.2">
      <c r="S11412" s="157"/>
      <c r="T11412" s="157"/>
      <c r="U11412" s="157"/>
      <c r="V11412" s="157"/>
      <c r="W11412" s="157"/>
      <c r="X11412" s="157"/>
      <c r="Y11412" s="157"/>
    </row>
    <row r="11413" spans="19:25" x14ac:dyDescent="0.2">
      <c r="S11413" s="157"/>
      <c r="T11413" s="157"/>
      <c r="U11413" s="157"/>
      <c r="V11413" s="157"/>
      <c r="W11413" s="157"/>
      <c r="X11413" s="157"/>
      <c r="Y11413" s="157"/>
    </row>
    <row r="11414" spans="19:25" x14ac:dyDescent="0.2">
      <c r="S11414" s="157"/>
      <c r="T11414" s="157"/>
      <c r="U11414" s="157"/>
      <c r="V11414" s="157"/>
      <c r="W11414" s="157"/>
      <c r="X11414" s="157"/>
      <c r="Y11414" s="157"/>
    </row>
    <row r="11415" spans="19:25" x14ac:dyDescent="0.2">
      <c r="S11415" s="157"/>
      <c r="T11415" s="157"/>
      <c r="U11415" s="157"/>
      <c r="V11415" s="157"/>
      <c r="W11415" s="157"/>
      <c r="X11415" s="157"/>
      <c r="Y11415" s="157"/>
    </row>
    <row r="11416" spans="19:25" x14ac:dyDescent="0.2">
      <c r="S11416" s="157"/>
      <c r="T11416" s="157"/>
      <c r="U11416" s="157"/>
      <c r="V11416" s="157"/>
      <c r="W11416" s="157"/>
      <c r="X11416" s="157"/>
      <c r="Y11416" s="157"/>
    </row>
    <row r="11417" spans="19:25" x14ac:dyDescent="0.2">
      <c r="S11417" s="157"/>
      <c r="T11417" s="157"/>
      <c r="U11417" s="157"/>
      <c r="V11417" s="157"/>
      <c r="W11417" s="157"/>
      <c r="X11417" s="157"/>
      <c r="Y11417" s="157"/>
    </row>
    <row r="11418" spans="19:25" x14ac:dyDescent="0.2">
      <c r="S11418" s="157"/>
      <c r="T11418" s="157"/>
      <c r="U11418" s="157"/>
      <c r="V11418" s="157"/>
      <c r="W11418" s="157"/>
      <c r="X11418" s="157"/>
      <c r="Y11418" s="157"/>
    </row>
    <row r="11419" spans="19:25" x14ac:dyDescent="0.2">
      <c r="S11419" s="157"/>
      <c r="T11419" s="157"/>
      <c r="U11419" s="157"/>
      <c r="V11419" s="157"/>
      <c r="W11419" s="157"/>
      <c r="X11419" s="157"/>
      <c r="Y11419" s="157"/>
    </row>
    <row r="11420" spans="19:25" x14ac:dyDescent="0.2">
      <c r="S11420" s="157"/>
      <c r="T11420" s="157"/>
      <c r="U11420" s="157"/>
      <c r="V11420" s="157"/>
      <c r="W11420" s="157"/>
      <c r="X11420" s="157"/>
      <c r="Y11420" s="157"/>
    </row>
    <row r="11421" spans="19:25" x14ac:dyDescent="0.2">
      <c r="S11421" s="157"/>
      <c r="T11421" s="157"/>
      <c r="U11421" s="157"/>
      <c r="V11421" s="157"/>
      <c r="W11421" s="157"/>
      <c r="X11421" s="157"/>
      <c r="Y11421" s="157"/>
    </row>
    <row r="11422" spans="19:25" x14ac:dyDescent="0.2">
      <c r="S11422" s="157"/>
      <c r="T11422" s="157"/>
      <c r="U11422" s="157"/>
      <c r="V11422" s="157"/>
      <c r="W11422" s="157"/>
      <c r="X11422" s="157"/>
      <c r="Y11422" s="157"/>
    </row>
    <row r="11423" spans="19:25" x14ac:dyDescent="0.2">
      <c r="S11423" s="157"/>
      <c r="T11423" s="157"/>
      <c r="U11423" s="157"/>
      <c r="V11423" s="157"/>
      <c r="W11423" s="157"/>
      <c r="X11423" s="157"/>
      <c r="Y11423" s="157"/>
    </row>
    <row r="11424" spans="19:25" x14ac:dyDescent="0.2">
      <c r="S11424" s="157"/>
      <c r="T11424" s="157"/>
      <c r="U11424" s="157"/>
      <c r="V11424" s="157"/>
      <c r="W11424" s="157"/>
      <c r="X11424" s="157"/>
      <c r="Y11424" s="157"/>
    </row>
    <row r="11425" spans="19:25" x14ac:dyDescent="0.2">
      <c r="S11425" s="157"/>
      <c r="T11425" s="157"/>
      <c r="U11425" s="157"/>
      <c r="V11425" s="157"/>
      <c r="W11425" s="157"/>
      <c r="X11425" s="157"/>
      <c r="Y11425" s="157"/>
    </row>
    <row r="11426" spans="19:25" x14ac:dyDescent="0.2">
      <c r="S11426" s="157"/>
      <c r="T11426" s="157"/>
      <c r="U11426" s="157"/>
      <c r="V11426" s="157"/>
      <c r="W11426" s="157"/>
      <c r="X11426" s="157"/>
      <c r="Y11426" s="157"/>
    </row>
    <row r="11427" spans="19:25" x14ac:dyDescent="0.2">
      <c r="S11427" s="157"/>
      <c r="T11427" s="157"/>
      <c r="U11427" s="157"/>
      <c r="V11427" s="157"/>
      <c r="W11427" s="157"/>
      <c r="X11427" s="157"/>
      <c r="Y11427" s="157"/>
    </row>
    <row r="11428" spans="19:25" x14ac:dyDescent="0.2">
      <c r="S11428" s="157"/>
      <c r="T11428" s="157"/>
      <c r="U11428" s="157"/>
      <c r="V11428" s="157"/>
      <c r="W11428" s="157"/>
      <c r="X11428" s="157"/>
      <c r="Y11428" s="157"/>
    </row>
    <row r="11429" spans="19:25" x14ac:dyDescent="0.2">
      <c r="S11429" s="157"/>
      <c r="T11429" s="157"/>
      <c r="U11429" s="157"/>
      <c r="V11429" s="157"/>
      <c r="W11429" s="157"/>
      <c r="X11429" s="157"/>
      <c r="Y11429" s="157"/>
    </row>
    <row r="11430" spans="19:25" x14ac:dyDescent="0.2">
      <c r="S11430" s="157"/>
      <c r="T11430" s="157"/>
      <c r="U11430" s="157"/>
      <c r="V11430" s="157"/>
      <c r="W11430" s="157"/>
      <c r="X11430" s="157"/>
      <c r="Y11430" s="157"/>
    </row>
    <row r="11431" spans="19:25" x14ac:dyDescent="0.2">
      <c r="S11431" s="157"/>
      <c r="T11431" s="157"/>
      <c r="U11431" s="157"/>
      <c r="V11431" s="157"/>
      <c r="W11431" s="157"/>
      <c r="X11431" s="157"/>
      <c r="Y11431" s="157"/>
    </row>
    <row r="11432" spans="19:25" x14ac:dyDescent="0.2">
      <c r="S11432" s="157"/>
      <c r="T11432" s="157"/>
      <c r="U11432" s="157"/>
      <c r="V11432" s="157"/>
      <c r="W11432" s="157"/>
      <c r="X11432" s="157"/>
      <c r="Y11432" s="157"/>
    </row>
    <row r="11433" spans="19:25" x14ac:dyDescent="0.2">
      <c r="S11433" s="157"/>
      <c r="T11433" s="157"/>
      <c r="U11433" s="157"/>
      <c r="V11433" s="157"/>
      <c r="W11433" s="157"/>
      <c r="X11433" s="157"/>
      <c r="Y11433" s="157"/>
    </row>
    <row r="11434" spans="19:25" x14ac:dyDescent="0.2">
      <c r="S11434" s="157"/>
      <c r="T11434" s="157"/>
      <c r="U11434" s="157"/>
      <c r="V11434" s="157"/>
      <c r="W11434" s="157"/>
      <c r="X11434" s="157"/>
      <c r="Y11434" s="157"/>
    </row>
    <row r="11435" spans="19:25" x14ac:dyDescent="0.2">
      <c r="S11435" s="157"/>
      <c r="T11435" s="157"/>
      <c r="U11435" s="157"/>
      <c r="V11435" s="157"/>
      <c r="W11435" s="157"/>
      <c r="X11435" s="157"/>
      <c r="Y11435" s="157"/>
    </row>
    <row r="11436" spans="19:25" x14ac:dyDescent="0.2">
      <c r="S11436" s="157"/>
      <c r="T11436" s="157"/>
      <c r="U11436" s="157"/>
      <c r="V11436" s="157"/>
      <c r="W11436" s="157"/>
      <c r="X11436" s="157"/>
      <c r="Y11436" s="157"/>
    </row>
    <row r="11437" spans="19:25" x14ac:dyDescent="0.2">
      <c r="S11437" s="157"/>
      <c r="T11437" s="157"/>
      <c r="U11437" s="157"/>
      <c r="V11437" s="157"/>
      <c r="W11437" s="157"/>
      <c r="X11437" s="157"/>
      <c r="Y11437" s="157"/>
    </row>
    <row r="11438" spans="19:25" x14ac:dyDescent="0.2">
      <c r="S11438" s="157"/>
      <c r="T11438" s="157"/>
      <c r="U11438" s="157"/>
      <c r="V11438" s="157"/>
      <c r="W11438" s="157"/>
      <c r="X11438" s="157"/>
      <c r="Y11438" s="157"/>
    </row>
    <row r="11439" spans="19:25" x14ac:dyDescent="0.2">
      <c r="S11439" s="157"/>
      <c r="T11439" s="157"/>
      <c r="U11439" s="157"/>
      <c r="V11439" s="157"/>
      <c r="W11439" s="157"/>
      <c r="X11439" s="157"/>
      <c r="Y11439" s="157"/>
    </row>
    <row r="11440" spans="19:25" x14ac:dyDescent="0.2">
      <c r="S11440" s="157"/>
      <c r="T11440" s="157"/>
      <c r="U11440" s="157"/>
      <c r="V11440" s="157"/>
      <c r="W11440" s="157"/>
      <c r="X11440" s="157"/>
      <c r="Y11440" s="157"/>
    </row>
    <row r="11441" spans="19:25" x14ac:dyDescent="0.2">
      <c r="S11441" s="157"/>
      <c r="T11441" s="157"/>
      <c r="U11441" s="157"/>
      <c r="V11441" s="157"/>
      <c r="W11441" s="157"/>
      <c r="X11441" s="157"/>
      <c r="Y11441" s="157"/>
    </row>
    <row r="11442" spans="19:25" x14ac:dyDescent="0.2">
      <c r="S11442" s="157"/>
      <c r="T11442" s="157"/>
      <c r="U11442" s="157"/>
      <c r="V11442" s="157"/>
      <c r="W11442" s="157"/>
      <c r="X11442" s="157"/>
      <c r="Y11442" s="157"/>
    </row>
    <row r="11443" spans="19:25" x14ac:dyDescent="0.2">
      <c r="S11443" s="157"/>
      <c r="T11443" s="157"/>
      <c r="U11443" s="157"/>
      <c r="V11443" s="157"/>
      <c r="W11443" s="157"/>
      <c r="X11443" s="157"/>
      <c r="Y11443" s="157"/>
    </row>
    <row r="11444" spans="19:25" x14ac:dyDescent="0.2">
      <c r="S11444" s="157"/>
      <c r="T11444" s="157"/>
      <c r="U11444" s="157"/>
      <c r="V11444" s="157"/>
      <c r="W11444" s="157"/>
      <c r="X11444" s="157"/>
      <c r="Y11444" s="157"/>
    </row>
    <row r="11445" spans="19:25" x14ac:dyDescent="0.2">
      <c r="S11445" s="157"/>
      <c r="T11445" s="157"/>
      <c r="U11445" s="157"/>
      <c r="V11445" s="157"/>
      <c r="W11445" s="157"/>
      <c r="X11445" s="157"/>
      <c r="Y11445" s="157"/>
    </row>
    <row r="11446" spans="19:25" x14ac:dyDescent="0.2">
      <c r="S11446" s="157"/>
      <c r="T11446" s="157"/>
      <c r="U11446" s="157"/>
      <c r="V11446" s="157"/>
      <c r="W11446" s="157"/>
      <c r="X11446" s="157"/>
      <c r="Y11446" s="157"/>
    </row>
    <row r="11447" spans="19:25" x14ac:dyDescent="0.2">
      <c r="S11447" s="157"/>
      <c r="T11447" s="157"/>
      <c r="U11447" s="157"/>
      <c r="V11447" s="157"/>
      <c r="W11447" s="157"/>
      <c r="X11447" s="157"/>
      <c r="Y11447" s="157"/>
    </row>
    <row r="11448" spans="19:25" x14ac:dyDescent="0.2">
      <c r="S11448" s="157"/>
      <c r="T11448" s="157"/>
      <c r="U11448" s="157"/>
      <c r="V11448" s="157"/>
      <c r="W11448" s="157"/>
      <c r="X11448" s="157"/>
      <c r="Y11448" s="157"/>
    </row>
    <row r="11449" spans="19:25" x14ac:dyDescent="0.2">
      <c r="S11449" s="157"/>
      <c r="T11449" s="157"/>
      <c r="U11449" s="157"/>
      <c r="V11449" s="157"/>
      <c r="W11449" s="157"/>
      <c r="X11449" s="157"/>
      <c r="Y11449" s="157"/>
    </row>
    <row r="11450" spans="19:25" x14ac:dyDescent="0.2">
      <c r="S11450" s="157"/>
      <c r="T11450" s="157"/>
      <c r="U11450" s="157"/>
      <c r="V11450" s="157"/>
      <c r="W11450" s="157"/>
      <c r="X11450" s="157"/>
      <c r="Y11450" s="157"/>
    </row>
    <row r="11451" spans="19:25" x14ac:dyDescent="0.2">
      <c r="S11451" s="157"/>
      <c r="T11451" s="157"/>
      <c r="U11451" s="157"/>
      <c r="V11451" s="157"/>
      <c r="W11451" s="157"/>
      <c r="X11451" s="157"/>
      <c r="Y11451" s="157"/>
    </row>
    <row r="11452" spans="19:25" x14ac:dyDescent="0.2">
      <c r="S11452" s="157"/>
      <c r="T11452" s="157"/>
      <c r="U11452" s="157"/>
      <c r="V11452" s="157"/>
      <c r="W11452" s="157"/>
      <c r="X11452" s="157"/>
      <c r="Y11452" s="157"/>
    </row>
    <row r="11453" spans="19:25" x14ac:dyDescent="0.2">
      <c r="S11453" s="157"/>
      <c r="T11453" s="157"/>
      <c r="U11453" s="157"/>
      <c r="V11453" s="157"/>
      <c r="W11453" s="157"/>
      <c r="X11453" s="157"/>
      <c r="Y11453" s="157"/>
    </row>
    <row r="11454" spans="19:25" x14ac:dyDescent="0.2">
      <c r="S11454" s="157"/>
      <c r="T11454" s="157"/>
      <c r="U11454" s="157"/>
      <c r="V11454" s="157"/>
      <c r="W11454" s="157"/>
      <c r="X11454" s="157"/>
      <c r="Y11454" s="157"/>
    </row>
    <row r="11455" spans="19:25" x14ac:dyDescent="0.2">
      <c r="S11455" s="157"/>
      <c r="T11455" s="157"/>
      <c r="U11455" s="157"/>
      <c r="V11455" s="157"/>
      <c r="W11455" s="157"/>
      <c r="X11455" s="157"/>
      <c r="Y11455" s="157"/>
    </row>
    <row r="11456" spans="19:25" x14ac:dyDescent="0.2">
      <c r="S11456" s="157"/>
      <c r="T11456" s="157"/>
      <c r="U11456" s="157"/>
      <c r="V11456" s="157"/>
      <c r="W11456" s="157"/>
      <c r="X11456" s="157"/>
      <c r="Y11456" s="157"/>
    </row>
    <row r="11457" spans="19:25" x14ac:dyDescent="0.2">
      <c r="S11457" s="157"/>
      <c r="T11457" s="157"/>
      <c r="U11457" s="157"/>
      <c r="V11457" s="157"/>
      <c r="W11457" s="157"/>
      <c r="X11457" s="157"/>
      <c r="Y11457" s="157"/>
    </row>
    <row r="11458" spans="19:25" x14ac:dyDescent="0.2">
      <c r="S11458" s="157"/>
      <c r="T11458" s="157"/>
      <c r="U11458" s="157"/>
      <c r="V11458" s="157"/>
      <c r="W11458" s="157"/>
      <c r="X11458" s="157"/>
      <c r="Y11458" s="157"/>
    </row>
    <row r="11459" spans="19:25" x14ac:dyDescent="0.2">
      <c r="S11459" s="157"/>
      <c r="T11459" s="157"/>
      <c r="U11459" s="157"/>
      <c r="V11459" s="157"/>
      <c r="W11459" s="157"/>
      <c r="X11459" s="157"/>
      <c r="Y11459" s="157"/>
    </row>
    <row r="11460" spans="19:25" x14ac:dyDescent="0.2">
      <c r="S11460" s="157"/>
      <c r="T11460" s="157"/>
      <c r="U11460" s="157"/>
      <c r="V11460" s="157"/>
      <c r="W11460" s="157"/>
      <c r="X11460" s="157"/>
      <c r="Y11460" s="157"/>
    </row>
    <row r="11461" spans="19:25" x14ac:dyDescent="0.2">
      <c r="S11461" s="157"/>
      <c r="T11461" s="157"/>
      <c r="U11461" s="157"/>
      <c r="V11461" s="157"/>
      <c r="W11461" s="157"/>
      <c r="X11461" s="157"/>
      <c r="Y11461" s="157"/>
    </row>
    <row r="11462" spans="19:25" x14ac:dyDescent="0.2">
      <c r="S11462" s="157"/>
      <c r="T11462" s="157"/>
      <c r="U11462" s="157"/>
      <c r="V11462" s="157"/>
      <c r="W11462" s="157"/>
      <c r="X11462" s="157"/>
      <c r="Y11462" s="157"/>
    </row>
    <row r="11463" spans="19:25" x14ac:dyDescent="0.2">
      <c r="S11463" s="157"/>
      <c r="T11463" s="157"/>
      <c r="U11463" s="157"/>
      <c r="V11463" s="157"/>
      <c r="W11463" s="157"/>
      <c r="X11463" s="157"/>
      <c r="Y11463" s="157"/>
    </row>
    <row r="11464" spans="19:25" x14ac:dyDescent="0.2">
      <c r="S11464" s="157"/>
      <c r="T11464" s="157"/>
      <c r="U11464" s="157"/>
      <c r="V11464" s="157"/>
      <c r="W11464" s="157"/>
      <c r="X11464" s="157"/>
      <c r="Y11464" s="157"/>
    </row>
    <row r="11465" spans="19:25" x14ac:dyDescent="0.2">
      <c r="S11465" s="157"/>
      <c r="T11465" s="157"/>
      <c r="U11465" s="157"/>
      <c r="V11465" s="157"/>
      <c r="W11465" s="157"/>
      <c r="X11465" s="157"/>
      <c r="Y11465" s="157"/>
    </row>
    <row r="11466" spans="19:25" x14ac:dyDescent="0.2">
      <c r="S11466" s="157"/>
      <c r="T11466" s="157"/>
      <c r="U11466" s="157"/>
      <c r="V11466" s="157"/>
      <c r="W11466" s="157"/>
      <c r="X11466" s="157"/>
      <c r="Y11466" s="157"/>
    </row>
    <row r="11467" spans="19:25" x14ac:dyDescent="0.2">
      <c r="S11467" s="157"/>
      <c r="T11467" s="157"/>
      <c r="U11467" s="157"/>
      <c r="V11467" s="157"/>
      <c r="W11467" s="157"/>
      <c r="X11467" s="157"/>
      <c r="Y11467" s="157"/>
    </row>
    <row r="11468" spans="19:25" x14ac:dyDescent="0.2">
      <c r="S11468" s="157"/>
      <c r="T11468" s="157"/>
      <c r="U11468" s="157"/>
      <c r="V11468" s="157"/>
      <c r="W11468" s="157"/>
      <c r="X11468" s="157"/>
      <c r="Y11468" s="157"/>
    </row>
    <row r="11469" spans="19:25" x14ac:dyDescent="0.2">
      <c r="S11469" s="157"/>
      <c r="T11469" s="157"/>
      <c r="U11469" s="157"/>
      <c r="V11469" s="157"/>
      <c r="W11469" s="157"/>
      <c r="X11469" s="157"/>
      <c r="Y11469" s="157"/>
    </row>
    <row r="11470" spans="19:25" x14ac:dyDescent="0.2">
      <c r="S11470" s="157"/>
      <c r="T11470" s="157"/>
      <c r="U11470" s="157"/>
      <c r="V11470" s="157"/>
      <c r="W11470" s="157"/>
      <c r="X11470" s="157"/>
      <c r="Y11470" s="157"/>
    </row>
    <row r="11471" spans="19:25" x14ac:dyDescent="0.2">
      <c r="S11471" s="157"/>
      <c r="T11471" s="157"/>
      <c r="U11471" s="157"/>
      <c r="V11471" s="157"/>
      <c r="W11471" s="157"/>
      <c r="X11471" s="157"/>
      <c r="Y11471" s="157"/>
    </row>
    <row r="11472" spans="19:25" x14ac:dyDescent="0.2">
      <c r="S11472" s="157"/>
      <c r="T11472" s="157"/>
      <c r="U11472" s="157"/>
      <c r="V11472" s="157"/>
      <c r="W11472" s="157"/>
      <c r="X11472" s="157"/>
      <c r="Y11472" s="157"/>
    </row>
    <row r="11473" spans="19:25" x14ac:dyDescent="0.2">
      <c r="S11473" s="157"/>
      <c r="T11473" s="157"/>
      <c r="U11473" s="157"/>
      <c r="V11473" s="157"/>
      <c r="W11473" s="157"/>
      <c r="X11473" s="157"/>
      <c r="Y11473" s="157"/>
    </row>
    <row r="11474" spans="19:25" x14ac:dyDescent="0.2">
      <c r="S11474" s="157"/>
      <c r="T11474" s="157"/>
      <c r="U11474" s="157"/>
      <c r="V11474" s="157"/>
      <c r="W11474" s="157"/>
      <c r="X11474" s="157"/>
      <c r="Y11474" s="157"/>
    </row>
    <row r="11475" spans="19:25" x14ac:dyDescent="0.2">
      <c r="S11475" s="157"/>
      <c r="T11475" s="157"/>
      <c r="U11475" s="157"/>
      <c r="V11475" s="157"/>
      <c r="W11475" s="157"/>
      <c r="X11475" s="157"/>
      <c r="Y11475" s="157"/>
    </row>
    <row r="11476" spans="19:25" x14ac:dyDescent="0.2">
      <c r="S11476" s="157"/>
      <c r="T11476" s="157"/>
      <c r="U11476" s="157"/>
      <c r="V11476" s="157"/>
      <c r="W11476" s="157"/>
      <c r="X11476" s="157"/>
      <c r="Y11476" s="157"/>
    </row>
    <row r="11477" spans="19:25" x14ac:dyDescent="0.2">
      <c r="S11477" s="157"/>
      <c r="T11477" s="157"/>
      <c r="U11477" s="157"/>
      <c r="V11477" s="157"/>
      <c r="W11477" s="157"/>
      <c r="X11477" s="157"/>
      <c r="Y11477" s="157"/>
    </row>
    <row r="11478" spans="19:25" x14ac:dyDescent="0.2">
      <c r="S11478" s="157"/>
      <c r="T11478" s="157"/>
      <c r="U11478" s="157"/>
      <c r="V11478" s="157"/>
      <c r="W11478" s="157"/>
      <c r="X11478" s="157"/>
      <c r="Y11478" s="157"/>
    </row>
    <row r="11479" spans="19:25" x14ac:dyDescent="0.2">
      <c r="S11479" s="157"/>
      <c r="T11479" s="157"/>
      <c r="U11479" s="157"/>
      <c r="V11479" s="157"/>
      <c r="W11479" s="157"/>
      <c r="X11479" s="157"/>
      <c r="Y11479" s="157"/>
    </row>
    <row r="11480" spans="19:25" x14ac:dyDescent="0.2">
      <c r="S11480" s="157"/>
      <c r="T11480" s="157"/>
      <c r="U11480" s="157"/>
      <c r="V11480" s="157"/>
      <c r="W11480" s="157"/>
      <c r="X11480" s="157"/>
      <c r="Y11480" s="157"/>
    </row>
    <row r="11481" spans="19:25" x14ac:dyDescent="0.2">
      <c r="S11481" s="157"/>
      <c r="T11481" s="157"/>
      <c r="U11481" s="157"/>
      <c r="V11481" s="157"/>
      <c r="W11481" s="157"/>
      <c r="X11481" s="157"/>
      <c r="Y11481" s="157"/>
    </row>
    <row r="11482" spans="19:25" x14ac:dyDescent="0.2">
      <c r="S11482" s="157"/>
      <c r="T11482" s="157"/>
      <c r="U11482" s="157"/>
      <c r="V11482" s="157"/>
      <c r="W11482" s="157"/>
      <c r="X11482" s="157"/>
      <c r="Y11482" s="157"/>
    </row>
    <row r="11483" spans="19:25" x14ac:dyDescent="0.2">
      <c r="S11483" s="157"/>
      <c r="T11483" s="157"/>
      <c r="U11483" s="157"/>
      <c r="V11483" s="157"/>
      <c r="W11483" s="157"/>
      <c r="X11483" s="157"/>
      <c r="Y11483" s="157"/>
    </row>
    <row r="11484" spans="19:25" x14ac:dyDescent="0.2">
      <c r="S11484" s="157"/>
      <c r="T11484" s="157"/>
      <c r="U11484" s="157"/>
      <c r="V11484" s="157"/>
      <c r="W11484" s="157"/>
      <c r="X11484" s="157"/>
      <c r="Y11484" s="157"/>
    </row>
    <row r="11485" spans="19:25" x14ac:dyDescent="0.2">
      <c r="S11485" s="157"/>
      <c r="T11485" s="157"/>
      <c r="U11485" s="157"/>
      <c r="V11485" s="157"/>
      <c r="W11485" s="157"/>
      <c r="X11485" s="157"/>
      <c r="Y11485" s="157"/>
    </row>
    <row r="11486" spans="19:25" x14ac:dyDescent="0.2">
      <c r="S11486" s="157"/>
      <c r="T11486" s="157"/>
      <c r="U11486" s="157"/>
      <c r="V11486" s="157"/>
      <c r="W11486" s="157"/>
      <c r="X11486" s="157"/>
      <c r="Y11486" s="157"/>
    </row>
    <row r="11487" spans="19:25" x14ac:dyDescent="0.2">
      <c r="S11487" s="157"/>
      <c r="T11487" s="157"/>
      <c r="U11487" s="157"/>
      <c r="V11487" s="157"/>
      <c r="W11487" s="157"/>
      <c r="X11487" s="157"/>
      <c r="Y11487" s="157"/>
    </row>
    <row r="11488" spans="19:25" x14ac:dyDescent="0.2">
      <c r="S11488" s="157"/>
      <c r="T11488" s="157"/>
      <c r="U11488" s="157"/>
      <c r="V11488" s="157"/>
      <c r="W11488" s="157"/>
      <c r="X11488" s="157"/>
      <c r="Y11488" s="157"/>
    </row>
    <row r="11489" spans="19:25" x14ac:dyDescent="0.2">
      <c r="S11489" s="157"/>
      <c r="T11489" s="157"/>
      <c r="U11489" s="157"/>
      <c r="V11489" s="157"/>
      <c r="W11489" s="157"/>
      <c r="X11489" s="157"/>
      <c r="Y11489" s="157"/>
    </row>
    <row r="11490" spans="19:25" x14ac:dyDescent="0.2">
      <c r="S11490" s="157"/>
      <c r="T11490" s="157"/>
      <c r="U11490" s="157"/>
      <c r="V11490" s="157"/>
      <c r="W11490" s="157"/>
      <c r="X11490" s="157"/>
      <c r="Y11490" s="157"/>
    </row>
    <row r="11491" spans="19:25" x14ac:dyDescent="0.2">
      <c r="S11491" s="157"/>
      <c r="T11491" s="157"/>
      <c r="U11491" s="157"/>
      <c r="V11491" s="157"/>
      <c r="W11491" s="157"/>
      <c r="X11491" s="157"/>
      <c r="Y11491" s="157"/>
    </row>
    <row r="11492" spans="19:25" x14ac:dyDescent="0.2">
      <c r="S11492" s="157"/>
      <c r="T11492" s="157"/>
      <c r="U11492" s="157"/>
      <c r="V11492" s="157"/>
      <c r="W11492" s="157"/>
      <c r="X11492" s="157"/>
      <c r="Y11492" s="157"/>
    </row>
    <row r="11493" spans="19:25" x14ac:dyDescent="0.2">
      <c r="S11493" s="157"/>
      <c r="T11493" s="157"/>
      <c r="U11493" s="157"/>
      <c r="V11493" s="157"/>
      <c r="W11493" s="157"/>
      <c r="X11493" s="157"/>
      <c r="Y11493" s="157"/>
    </row>
    <row r="11494" spans="19:25" x14ac:dyDescent="0.2">
      <c r="S11494" s="157"/>
      <c r="T11494" s="157"/>
      <c r="U11494" s="157"/>
      <c r="V11494" s="157"/>
      <c r="W11494" s="157"/>
      <c r="X11494" s="157"/>
      <c r="Y11494" s="157"/>
    </row>
    <row r="11495" spans="19:25" x14ac:dyDescent="0.2">
      <c r="S11495" s="157"/>
      <c r="T11495" s="157"/>
      <c r="U11495" s="157"/>
      <c r="V11495" s="157"/>
      <c r="W11495" s="157"/>
      <c r="X11495" s="157"/>
      <c r="Y11495" s="157"/>
    </row>
    <row r="11496" spans="19:25" x14ac:dyDescent="0.2">
      <c r="S11496" s="157"/>
      <c r="T11496" s="157"/>
      <c r="U11496" s="157"/>
      <c r="V11496" s="157"/>
      <c r="W11496" s="157"/>
      <c r="X11496" s="157"/>
      <c r="Y11496" s="157"/>
    </row>
    <row r="11497" spans="19:25" x14ac:dyDescent="0.2">
      <c r="S11497" s="157"/>
      <c r="T11497" s="157"/>
      <c r="U11497" s="157"/>
      <c r="V11497" s="157"/>
      <c r="W11497" s="157"/>
      <c r="X11497" s="157"/>
      <c r="Y11497" s="157"/>
    </row>
    <row r="11498" spans="19:25" x14ac:dyDescent="0.2">
      <c r="S11498" s="157"/>
      <c r="T11498" s="157"/>
      <c r="U11498" s="157"/>
      <c r="V11498" s="157"/>
      <c r="W11498" s="157"/>
      <c r="X11498" s="157"/>
      <c r="Y11498" s="157"/>
    </row>
    <row r="11499" spans="19:25" x14ac:dyDescent="0.2">
      <c r="S11499" s="157"/>
      <c r="T11499" s="157"/>
      <c r="U11499" s="157"/>
      <c r="V11499" s="157"/>
      <c r="W11499" s="157"/>
      <c r="X11499" s="157"/>
      <c r="Y11499" s="157"/>
    </row>
    <row r="11500" spans="19:25" x14ac:dyDescent="0.2">
      <c r="S11500" s="157"/>
      <c r="T11500" s="157"/>
      <c r="U11500" s="157"/>
      <c r="V11500" s="157"/>
      <c r="W11500" s="157"/>
      <c r="X11500" s="157"/>
      <c r="Y11500" s="157"/>
    </row>
    <row r="11501" spans="19:25" x14ac:dyDescent="0.2">
      <c r="S11501" s="157"/>
      <c r="T11501" s="157"/>
      <c r="U11501" s="157"/>
      <c r="V11501" s="157"/>
      <c r="W11501" s="157"/>
      <c r="X11501" s="157"/>
      <c r="Y11501" s="157"/>
    </row>
    <row r="11502" spans="19:25" x14ac:dyDescent="0.2">
      <c r="S11502" s="157"/>
      <c r="T11502" s="157"/>
      <c r="U11502" s="157"/>
      <c r="V11502" s="157"/>
      <c r="W11502" s="157"/>
      <c r="X11502" s="157"/>
      <c r="Y11502" s="157"/>
    </row>
    <row r="11503" spans="19:25" x14ac:dyDescent="0.2">
      <c r="S11503" s="157"/>
      <c r="T11503" s="157"/>
      <c r="U11503" s="157"/>
      <c r="V11503" s="157"/>
      <c r="W11503" s="157"/>
      <c r="X11503" s="157"/>
      <c r="Y11503" s="157"/>
    </row>
    <row r="11504" spans="19:25" x14ac:dyDescent="0.2">
      <c r="S11504" s="157"/>
      <c r="T11504" s="157"/>
      <c r="U11504" s="157"/>
      <c r="V11504" s="157"/>
      <c r="W11504" s="157"/>
      <c r="X11504" s="157"/>
      <c r="Y11504" s="157"/>
    </row>
    <row r="11505" spans="19:25" x14ac:dyDescent="0.2">
      <c r="S11505" s="157"/>
      <c r="T11505" s="157"/>
      <c r="U11505" s="157"/>
      <c r="V11505" s="157"/>
      <c r="W11505" s="157"/>
      <c r="X11505" s="157"/>
      <c r="Y11505" s="157"/>
    </row>
    <row r="11506" spans="19:25" x14ac:dyDescent="0.2">
      <c r="S11506" s="157"/>
      <c r="T11506" s="157"/>
      <c r="U11506" s="157"/>
      <c r="V11506" s="157"/>
      <c r="W11506" s="157"/>
      <c r="X11506" s="157"/>
      <c r="Y11506" s="157"/>
    </row>
    <row r="11507" spans="19:25" x14ac:dyDescent="0.2">
      <c r="S11507" s="157"/>
      <c r="T11507" s="157"/>
      <c r="U11507" s="157"/>
      <c r="V11507" s="157"/>
      <c r="W11507" s="157"/>
      <c r="X11507" s="157"/>
      <c r="Y11507" s="157"/>
    </row>
    <row r="11508" spans="19:25" x14ac:dyDescent="0.2">
      <c r="S11508" s="157"/>
      <c r="T11508" s="157"/>
      <c r="U11508" s="157"/>
      <c r="V11508" s="157"/>
      <c r="W11508" s="157"/>
      <c r="X11508" s="157"/>
      <c r="Y11508" s="157"/>
    </row>
    <row r="11509" spans="19:25" x14ac:dyDescent="0.2">
      <c r="S11509" s="157"/>
      <c r="T11509" s="157"/>
      <c r="U11509" s="157"/>
      <c r="V11509" s="157"/>
      <c r="W11509" s="157"/>
      <c r="X11509" s="157"/>
      <c r="Y11509" s="157"/>
    </row>
    <row r="11510" spans="19:25" x14ac:dyDescent="0.2">
      <c r="S11510" s="157"/>
      <c r="T11510" s="157"/>
      <c r="U11510" s="157"/>
      <c r="V11510" s="157"/>
      <c r="W11510" s="157"/>
      <c r="X11510" s="157"/>
      <c r="Y11510" s="157"/>
    </row>
    <row r="11511" spans="19:25" x14ac:dyDescent="0.2">
      <c r="S11511" s="157"/>
      <c r="T11511" s="157"/>
      <c r="U11511" s="157"/>
      <c r="V11511" s="157"/>
      <c r="W11511" s="157"/>
      <c r="X11511" s="157"/>
      <c r="Y11511" s="157"/>
    </row>
    <row r="11512" spans="19:25" x14ac:dyDescent="0.2">
      <c r="S11512" s="157"/>
      <c r="T11512" s="157"/>
      <c r="U11512" s="157"/>
      <c r="V11512" s="157"/>
      <c r="W11512" s="157"/>
      <c r="X11512" s="157"/>
      <c r="Y11512" s="157"/>
    </row>
    <row r="11513" spans="19:25" x14ac:dyDescent="0.2">
      <c r="S11513" s="157"/>
      <c r="T11513" s="157"/>
      <c r="U11513" s="157"/>
      <c r="V11513" s="157"/>
      <c r="W11513" s="157"/>
      <c r="X11513" s="157"/>
      <c r="Y11513" s="157"/>
    </row>
    <row r="11514" spans="19:25" x14ac:dyDescent="0.2">
      <c r="S11514" s="157"/>
      <c r="T11514" s="157"/>
      <c r="U11514" s="157"/>
      <c r="V11514" s="157"/>
      <c r="W11514" s="157"/>
      <c r="X11514" s="157"/>
      <c r="Y11514" s="157"/>
    </row>
    <row r="11515" spans="19:25" x14ac:dyDescent="0.2">
      <c r="S11515" s="157"/>
      <c r="T11515" s="157"/>
      <c r="U11515" s="157"/>
      <c r="V11515" s="157"/>
      <c r="W11515" s="157"/>
      <c r="X11515" s="157"/>
      <c r="Y11515" s="157"/>
    </row>
    <row r="11516" spans="19:25" x14ac:dyDescent="0.2">
      <c r="S11516" s="157"/>
      <c r="T11516" s="157"/>
      <c r="U11516" s="157"/>
      <c r="V11516" s="157"/>
      <c r="W11516" s="157"/>
      <c r="X11516" s="157"/>
      <c r="Y11516" s="157"/>
    </row>
    <row r="11517" spans="19:25" x14ac:dyDescent="0.2">
      <c r="S11517" s="157"/>
      <c r="T11517" s="157"/>
      <c r="U11517" s="157"/>
      <c r="V11517" s="157"/>
      <c r="W11517" s="157"/>
      <c r="X11517" s="157"/>
      <c r="Y11517" s="157"/>
    </row>
    <row r="11518" spans="19:25" x14ac:dyDescent="0.2">
      <c r="S11518" s="157"/>
      <c r="T11518" s="157"/>
      <c r="U11518" s="157"/>
      <c r="V11518" s="157"/>
      <c r="W11518" s="157"/>
      <c r="X11518" s="157"/>
      <c r="Y11518" s="157"/>
    </row>
    <row r="11519" spans="19:25" x14ac:dyDescent="0.2">
      <c r="S11519" s="157"/>
      <c r="T11519" s="157"/>
      <c r="U11519" s="157"/>
      <c r="V11519" s="157"/>
      <c r="W11519" s="157"/>
      <c r="X11519" s="157"/>
      <c r="Y11519" s="157"/>
    </row>
    <row r="11520" spans="19:25" x14ac:dyDescent="0.2">
      <c r="S11520" s="157"/>
      <c r="T11520" s="157"/>
      <c r="U11520" s="157"/>
      <c r="V11520" s="157"/>
      <c r="W11520" s="157"/>
      <c r="X11520" s="157"/>
      <c r="Y11520" s="157"/>
    </row>
    <row r="11521" spans="19:25" x14ac:dyDescent="0.2">
      <c r="S11521" s="157"/>
      <c r="T11521" s="157"/>
      <c r="U11521" s="157"/>
      <c r="V11521" s="157"/>
      <c r="W11521" s="157"/>
      <c r="X11521" s="157"/>
      <c r="Y11521" s="157"/>
    </row>
    <row r="11522" spans="19:25" x14ac:dyDescent="0.2">
      <c r="S11522" s="157"/>
      <c r="T11522" s="157"/>
      <c r="U11522" s="157"/>
      <c r="V11522" s="157"/>
      <c r="W11522" s="157"/>
      <c r="X11522" s="157"/>
      <c r="Y11522" s="157"/>
    </row>
    <row r="11523" spans="19:25" x14ac:dyDescent="0.2">
      <c r="S11523" s="157"/>
      <c r="T11523" s="157"/>
      <c r="U11523" s="157"/>
      <c r="V11523" s="157"/>
      <c r="W11523" s="157"/>
      <c r="X11523" s="157"/>
      <c r="Y11523" s="157"/>
    </row>
    <row r="11524" spans="19:25" x14ac:dyDescent="0.2">
      <c r="S11524" s="157"/>
      <c r="T11524" s="157"/>
      <c r="U11524" s="157"/>
      <c r="V11524" s="157"/>
      <c r="W11524" s="157"/>
      <c r="X11524" s="157"/>
      <c r="Y11524" s="157"/>
    </row>
    <row r="11525" spans="19:25" x14ac:dyDescent="0.2">
      <c r="S11525" s="157"/>
      <c r="T11525" s="157"/>
      <c r="U11525" s="157"/>
      <c r="V11525" s="157"/>
      <c r="W11525" s="157"/>
      <c r="X11525" s="157"/>
      <c r="Y11525" s="157"/>
    </row>
    <row r="11526" spans="19:25" x14ac:dyDescent="0.2">
      <c r="S11526" s="157"/>
      <c r="T11526" s="157"/>
      <c r="U11526" s="157"/>
      <c r="V11526" s="157"/>
      <c r="W11526" s="157"/>
      <c r="X11526" s="157"/>
      <c r="Y11526" s="157"/>
    </row>
    <row r="11527" spans="19:25" x14ac:dyDescent="0.2">
      <c r="S11527" s="157"/>
      <c r="T11527" s="157"/>
      <c r="U11527" s="157"/>
      <c r="V11527" s="157"/>
      <c r="W11527" s="157"/>
      <c r="X11527" s="157"/>
      <c r="Y11527" s="157"/>
    </row>
    <row r="11528" spans="19:25" x14ac:dyDescent="0.2">
      <c r="S11528" s="157"/>
      <c r="T11528" s="157"/>
      <c r="U11528" s="157"/>
      <c r="V11528" s="157"/>
      <c r="W11528" s="157"/>
      <c r="X11528" s="157"/>
      <c r="Y11528" s="157"/>
    </row>
    <row r="11529" spans="19:25" x14ac:dyDescent="0.2">
      <c r="S11529" s="157"/>
      <c r="T11529" s="157"/>
      <c r="U11529" s="157"/>
      <c r="V11529" s="157"/>
      <c r="W11529" s="157"/>
      <c r="X11529" s="157"/>
      <c r="Y11529" s="157"/>
    </row>
    <row r="11530" spans="19:25" x14ac:dyDescent="0.2">
      <c r="S11530" s="157"/>
      <c r="T11530" s="157"/>
      <c r="U11530" s="157"/>
      <c r="V11530" s="157"/>
      <c r="W11530" s="157"/>
      <c r="X11530" s="157"/>
      <c r="Y11530" s="157"/>
    </row>
    <row r="11531" spans="19:25" x14ac:dyDescent="0.2">
      <c r="S11531" s="157"/>
      <c r="T11531" s="157"/>
      <c r="U11531" s="157"/>
      <c r="V11531" s="157"/>
      <c r="W11531" s="157"/>
      <c r="X11531" s="157"/>
      <c r="Y11531" s="157"/>
    </row>
    <row r="11532" spans="19:25" x14ac:dyDescent="0.2">
      <c r="S11532" s="157"/>
      <c r="T11532" s="157"/>
      <c r="U11532" s="157"/>
      <c r="V11532" s="157"/>
      <c r="W11532" s="157"/>
      <c r="X11532" s="157"/>
      <c r="Y11532" s="157"/>
    </row>
    <row r="11533" spans="19:25" x14ac:dyDescent="0.2">
      <c r="S11533" s="157"/>
      <c r="T11533" s="157"/>
      <c r="U11533" s="157"/>
      <c r="V11533" s="157"/>
      <c r="W11533" s="157"/>
      <c r="X11533" s="157"/>
      <c r="Y11533" s="157"/>
    </row>
    <row r="11534" spans="19:25" x14ac:dyDescent="0.2">
      <c r="S11534" s="157"/>
      <c r="T11534" s="157"/>
      <c r="U11534" s="157"/>
      <c r="V11534" s="157"/>
      <c r="W11534" s="157"/>
      <c r="X11534" s="157"/>
      <c r="Y11534" s="157"/>
    </row>
    <row r="11535" spans="19:25" x14ac:dyDescent="0.2">
      <c r="S11535" s="157"/>
      <c r="T11535" s="157"/>
      <c r="U11535" s="157"/>
      <c r="V11535" s="157"/>
      <c r="W11535" s="157"/>
      <c r="X11535" s="157"/>
      <c r="Y11535" s="157"/>
    </row>
    <row r="11536" spans="19:25" x14ac:dyDescent="0.2">
      <c r="S11536" s="157"/>
      <c r="T11536" s="157"/>
      <c r="U11536" s="157"/>
      <c r="V11536" s="157"/>
      <c r="W11536" s="157"/>
      <c r="X11536" s="157"/>
      <c r="Y11536" s="157"/>
    </row>
    <row r="11537" spans="19:25" x14ac:dyDescent="0.2">
      <c r="S11537" s="157"/>
      <c r="T11537" s="157"/>
      <c r="U11537" s="157"/>
      <c r="V11537" s="157"/>
      <c r="W11537" s="157"/>
      <c r="X11537" s="157"/>
      <c r="Y11537" s="157"/>
    </row>
    <row r="11538" spans="19:25" x14ac:dyDescent="0.2">
      <c r="S11538" s="157"/>
      <c r="T11538" s="157"/>
      <c r="U11538" s="157"/>
      <c r="V11538" s="157"/>
      <c r="W11538" s="157"/>
      <c r="X11538" s="157"/>
      <c r="Y11538" s="157"/>
    </row>
    <row r="11539" spans="19:25" x14ac:dyDescent="0.2">
      <c r="S11539" s="157"/>
      <c r="T11539" s="157"/>
      <c r="U11539" s="157"/>
      <c r="V11539" s="157"/>
      <c r="W11539" s="157"/>
      <c r="X11539" s="157"/>
      <c r="Y11539" s="157"/>
    </row>
    <row r="11540" spans="19:25" x14ac:dyDescent="0.2">
      <c r="S11540" s="157"/>
      <c r="T11540" s="157"/>
      <c r="U11540" s="157"/>
      <c r="V11540" s="157"/>
      <c r="W11540" s="157"/>
      <c r="X11540" s="157"/>
      <c r="Y11540" s="157"/>
    </row>
    <row r="11541" spans="19:25" x14ac:dyDescent="0.2">
      <c r="S11541" s="157"/>
      <c r="T11541" s="157"/>
      <c r="U11541" s="157"/>
      <c r="V11541" s="157"/>
      <c r="W11541" s="157"/>
      <c r="X11541" s="157"/>
      <c r="Y11541" s="157"/>
    </row>
    <row r="11542" spans="19:25" x14ac:dyDescent="0.2">
      <c r="S11542" s="157"/>
      <c r="T11542" s="157"/>
      <c r="U11542" s="157"/>
      <c r="V11542" s="157"/>
      <c r="W11542" s="157"/>
      <c r="X11542" s="157"/>
      <c r="Y11542" s="157"/>
    </row>
    <row r="11543" spans="19:25" x14ac:dyDescent="0.2">
      <c r="S11543" s="157"/>
      <c r="T11543" s="157"/>
      <c r="U11543" s="157"/>
      <c r="V11543" s="157"/>
      <c r="W11543" s="157"/>
      <c r="X11543" s="157"/>
      <c r="Y11543" s="157"/>
    </row>
    <row r="11544" spans="19:25" x14ac:dyDescent="0.2">
      <c r="S11544" s="157"/>
      <c r="T11544" s="157"/>
      <c r="U11544" s="157"/>
      <c r="V11544" s="157"/>
      <c r="W11544" s="157"/>
      <c r="X11544" s="157"/>
      <c r="Y11544" s="157"/>
    </row>
    <row r="11545" spans="19:25" x14ac:dyDescent="0.2">
      <c r="S11545" s="157"/>
      <c r="T11545" s="157"/>
      <c r="U11545" s="157"/>
      <c r="V11545" s="157"/>
      <c r="W11545" s="157"/>
      <c r="X11545" s="157"/>
      <c r="Y11545" s="157"/>
    </row>
    <row r="11546" spans="19:25" x14ac:dyDescent="0.2">
      <c r="S11546" s="157"/>
      <c r="T11546" s="157"/>
      <c r="U11546" s="157"/>
      <c r="V11546" s="157"/>
      <c r="W11546" s="157"/>
      <c r="X11546" s="157"/>
      <c r="Y11546" s="157"/>
    </row>
    <row r="11547" spans="19:25" x14ac:dyDescent="0.2">
      <c r="S11547" s="157"/>
      <c r="T11547" s="157"/>
      <c r="U11547" s="157"/>
      <c r="V11547" s="157"/>
      <c r="W11547" s="157"/>
      <c r="X11547" s="157"/>
      <c r="Y11547" s="157"/>
    </row>
    <row r="11548" spans="19:25" x14ac:dyDescent="0.2">
      <c r="S11548" s="157"/>
      <c r="T11548" s="157"/>
      <c r="U11548" s="157"/>
      <c r="V11548" s="157"/>
      <c r="W11548" s="157"/>
      <c r="X11548" s="157"/>
      <c r="Y11548" s="157"/>
    </row>
    <row r="11549" spans="19:25" x14ac:dyDescent="0.2">
      <c r="S11549" s="157"/>
      <c r="T11549" s="157"/>
      <c r="U11549" s="157"/>
      <c r="V11549" s="157"/>
      <c r="W11549" s="157"/>
      <c r="X11549" s="157"/>
      <c r="Y11549" s="157"/>
    </row>
    <row r="11550" spans="19:25" x14ac:dyDescent="0.2">
      <c r="S11550" s="157"/>
      <c r="T11550" s="157"/>
      <c r="U11550" s="157"/>
      <c r="V11550" s="157"/>
      <c r="W11550" s="157"/>
      <c r="X11550" s="157"/>
      <c r="Y11550" s="157"/>
    </row>
    <row r="11551" spans="19:25" x14ac:dyDescent="0.2">
      <c r="S11551" s="157"/>
      <c r="T11551" s="157"/>
      <c r="U11551" s="157"/>
      <c r="V11551" s="157"/>
      <c r="W11551" s="157"/>
      <c r="X11551" s="157"/>
      <c r="Y11551" s="157"/>
    </row>
    <row r="11552" spans="19:25" x14ac:dyDescent="0.2">
      <c r="S11552" s="157"/>
      <c r="T11552" s="157"/>
      <c r="U11552" s="157"/>
      <c r="V11552" s="157"/>
      <c r="W11552" s="157"/>
      <c r="X11552" s="157"/>
      <c r="Y11552" s="157"/>
    </row>
    <row r="11553" spans="19:25" x14ac:dyDescent="0.2">
      <c r="S11553" s="157"/>
      <c r="T11553" s="157"/>
      <c r="U11553" s="157"/>
      <c r="V11553" s="157"/>
      <c r="W11553" s="157"/>
      <c r="X11553" s="157"/>
      <c r="Y11553" s="157"/>
    </row>
    <row r="11554" spans="19:25" x14ac:dyDescent="0.2">
      <c r="S11554" s="157"/>
      <c r="T11554" s="157"/>
      <c r="U11554" s="157"/>
      <c r="V11554" s="157"/>
      <c r="W11554" s="157"/>
      <c r="X11554" s="157"/>
      <c r="Y11554" s="157"/>
    </row>
    <row r="11555" spans="19:25" x14ac:dyDescent="0.2">
      <c r="S11555" s="157"/>
      <c r="T11555" s="157"/>
      <c r="U11555" s="157"/>
      <c r="V11555" s="157"/>
      <c r="W11555" s="157"/>
      <c r="X11555" s="157"/>
      <c r="Y11555" s="157"/>
    </row>
    <row r="11556" spans="19:25" x14ac:dyDescent="0.2">
      <c r="S11556" s="157"/>
      <c r="T11556" s="157"/>
      <c r="U11556" s="157"/>
      <c r="V11556" s="157"/>
      <c r="W11556" s="157"/>
      <c r="X11556" s="157"/>
      <c r="Y11556" s="157"/>
    </row>
    <row r="11557" spans="19:25" x14ac:dyDescent="0.2">
      <c r="S11557" s="157"/>
      <c r="T11557" s="157"/>
      <c r="U11557" s="157"/>
      <c r="V11557" s="157"/>
      <c r="W11557" s="157"/>
      <c r="X11557" s="157"/>
      <c r="Y11557" s="157"/>
    </row>
    <row r="11558" spans="19:25" x14ac:dyDescent="0.2">
      <c r="S11558" s="157"/>
      <c r="T11558" s="157"/>
      <c r="U11558" s="157"/>
      <c r="V11558" s="157"/>
      <c r="W11558" s="157"/>
      <c r="X11558" s="157"/>
      <c r="Y11558" s="157"/>
    </row>
    <row r="11559" spans="19:25" x14ac:dyDescent="0.2">
      <c r="S11559" s="157"/>
      <c r="T11559" s="157"/>
      <c r="U11559" s="157"/>
      <c r="V11559" s="157"/>
      <c r="W11559" s="157"/>
      <c r="X11559" s="157"/>
      <c r="Y11559" s="157"/>
    </row>
    <row r="11560" spans="19:25" x14ac:dyDescent="0.2">
      <c r="S11560" s="157"/>
      <c r="T11560" s="157"/>
      <c r="U11560" s="157"/>
      <c r="V11560" s="157"/>
      <c r="W11560" s="157"/>
      <c r="X11560" s="157"/>
      <c r="Y11560" s="157"/>
    </row>
    <row r="11561" spans="19:25" x14ac:dyDescent="0.2">
      <c r="S11561" s="157"/>
      <c r="T11561" s="157"/>
      <c r="U11561" s="157"/>
      <c r="V11561" s="157"/>
      <c r="W11561" s="157"/>
      <c r="X11561" s="157"/>
      <c r="Y11561" s="157"/>
    </row>
    <row r="11562" spans="19:25" x14ac:dyDescent="0.2">
      <c r="S11562" s="157"/>
      <c r="T11562" s="157"/>
      <c r="U11562" s="157"/>
      <c r="V11562" s="157"/>
      <c r="W11562" s="157"/>
      <c r="X11562" s="157"/>
      <c r="Y11562" s="157"/>
    </row>
    <row r="11563" spans="19:25" x14ac:dyDescent="0.2">
      <c r="S11563" s="157"/>
      <c r="T11563" s="157"/>
      <c r="U11563" s="157"/>
      <c r="V11563" s="157"/>
      <c r="W11563" s="157"/>
      <c r="X11563" s="157"/>
      <c r="Y11563" s="157"/>
    </row>
    <row r="11564" spans="19:25" x14ac:dyDescent="0.2">
      <c r="S11564" s="157"/>
      <c r="T11564" s="157"/>
      <c r="U11564" s="157"/>
      <c r="V11564" s="157"/>
      <c r="W11564" s="157"/>
      <c r="X11564" s="157"/>
      <c r="Y11564" s="157"/>
    </row>
    <row r="11565" spans="19:25" x14ac:dyDescent="0.2">
      <c r="S11565" s="157"/>
      <c r="T11565" s="157"/>
      <c r="U11565" s="157"/>
      <c r="V11565" s="157"/>
      <c r="W11565" s="157"/>
      <c r="X11565" s="157"/>
      <c r="Y11565" s="157"/>
    </row>
    <row r="11566" spans="19:25" x14ac:dyDescent="0.2">
      <c r="S11566" s="157"/>
      <c r="T11566" s="157"/>
      <c r="U11566" s="157"/>
      <c r="V11566" s="157"/>
      <c r="W11566" s="157"/>
      <c r="X11566" s="157"/>
      <c r="Y11566" s="157"/>
    </row>
    <row r="11567" spans="19:25" x14ac:dyDescent="0.2">
      <c r="S11567" s="157"/>
      <c r="T11567" s="157"/>
      <c r="U11567" s="157"/>
      <c r="V11567" s="157"/>
      <c r="W11567" s="157"/>
      <c r="X11567" s="157"/>
      <c r="Y11567" s="157"/>
    </row>
    <row r="11568" spans="19:25" x14ac:dyDescent="0.2">
      <c r="S11568" s="157"/>
      <c r="T11568" s="157"/>
      <c r="U11568" s="157"/>
      <c r="V11568" s="157"/>
      <c r="W11568" s="157"/>
      <c r="X11568" s="157"/>
      <c r="Y11568" s="157"/>
    </row>
    <row r="11569" spans="19:25" x14ac:dyDescent="0.2">
      <c r="S11569" s="157"/>
      <c r="T11569" s="157"/>
      <c r="U11569" s="157"/>
      <c r="V11569" s="157"/>
      <c r="W11569" s="157"/>
      <c r="X11569" s="157"/>
      <c r="Y11569" s="157"/>
    </row>
    <row r="11570" spans="19:25" x14ac:dyDescent="0.2">
      <c r="S11570" s="157"/>
      <c r="T11570" s="157"/>
      <c r="U11570" s="157"/>
      <c r="V11570" s="157"/>
      <c r="W11570" s="157"/>
      <c r="X11570" s="157"/>
      <c r="Y11570" s="157"/>
    </row>
    <row r="11571" spans="19:25" x14ac:dyDescent="0.2">
      <c r="S11571" s="157"/>
      <c r="T11571" s="157"/>
      <c r="U11571" s="157"/>
      <c r="V11571" s="157"/>
      <c r="W11571" s="157"/>
      <c r="X11571" s="157"/>
      <c r="Y11571" s="157"/>
    </row>
    <row r="11572" spans="19:25" x14ac:dyDescent="0.2">
      <c r="S11572" s="157"/>
      <c r="T11572" s="157"/>
      <c r="U11572" s="157"/>
      <c r="V11572" s="157"/>
      <c r="W11572" s="157"/>
      <c r="X11572" s="157"/>
      <c r="Y11572" s="157"/>
    </row>
    <row r="11573" spans="19:25" x14ac:dyDescent="0.2">
      <c r="S11573" s="157"/>
      <c r="T11573" s="157"/>
      <c r="U11573" s="157"/>
      <c r="V11573" s="157"/>
      <c r="W11573" s="157"/>
      <c r="X11573" s="157"/>
      <c r="Y11573" s="157"/>
    </row>
    <row r="11574" spans="19:25" x14ac:dyDescent="0.2">
      <c r="S11574" s="157"/>
      <c r="T11574" s="157"/>
      <c r="U11574" s="157"/>
      <c r="V11574" s="157"/>
      <c r="W11574" s="157"/>
      <c r="X11574" s="157"/>
      <c r="Y11574" s="157"/>
    </row>
    <row r="11575" spans="19:25" x14ac:dyDescent="0.2">
      <c r="S11575" s="157"/>
      <c r="T11575" s="157"/>
      <c r="U11575" s="157"/>
      <c r="V11575" s="157"/>
      <c r="W11575" s="157"/>
      <c r="X11575" s="157"/>
      <c r="Y11575" s="157"/>
    </row>
    <row r="11576" spans="19:25" x14ac:dyDescent="0.2">
      <c r="S11576" s="157"/>
      <c r="T11576" s="157"/>
      <c r="U11576" s="157"/>
      <c r="V11576" s="157"/>
      <c r="W11576" s="157"/>
      <c r="X11576" s="157"/>
      <c r="Y11576" s="157"/>
    </row>
    <row r="11577" spans="19:25" x14ac:dyDescent="0.2">
      <c r="S11577" s="157"/>
      <c r="T11577" s="157"/>
      <c r="U11577" s="157"/>
      <c r="V11577" s="157"/>
      <c r="W11577" s="157"/>
      <c r="X11577" s="157"/>
      <c r="Y11577" s="157"/>
    </row>
    <row r="11578" spans="19:25" x14ac:dyDescent="0.2">
      <c r="S11578" s="157"/>
      <c r="T11578" s="157"/>
      <c r="U11578" s="157"/>
      <c r="V11578" s="157"/>
      <c r="W11578" s="157"/>
      <c r="X11578" s="157"/>
      <c r="Y11578" s="157"/>
    </row>
    <row r="11579" spans="19:25" x14ac:dyDescent="0.2">
      <c r="S11579" s="157"/>
      <c r="T11579" s="157"/>
      <c r="U11579" s="157"/>
      <c r="V11579" s="157"/>
      <c r="W11579" s="157"/>
      <c r="X11579" s="157"/>
      <c r="Y11579" s="157"/>
    </row>
    <row r="11580" spans="19:25" x14ac:dyDescent="0.2">
      <c r="S11580" s="157"/>
      <c r="T11580" s="157"/>
      <c r="U11580" s="157"/>
      <c r="V11580" s="157"/>
      <c r="W11580" s="157"/>
      <c r="X11580" s="157"/>
      <c r="Y11580" s="157"/>
    </row>
    <row r="11581" spans="19:25" x14ac:dyDescent="0.2">
      <c r="S11581" s="157"/>
      <c r="T11581" s="157"/>
      <c r="U11581" s="157"/>
      <c r="V11581" s="157"/>
      <c r="W11581" s="157"/>
      <c r="X11581" s="157"/>
      <c r="Y11581" s="157"/>
    </row>
    <row r="11582" spans="19:25" x14ac:dyDescent="0.2">
      <c r="S11582" s="157"/>
      <c r="T11582" s="157"/>
      <c r="U11582" s="157"/>
      <c r="V11582" s="157"/>
      <c r="W11582" s="157"/>
      <c r="X11582" s="157"/>
      <c r="Y11582" s="157"/>
    </row>
    <row r="11583" spans="19:25" x14ac:dyDescent="0.2">
      <c r="S11583" s="157"/>
      <c r="T11583" s="157"/>
      <c r="U11583" s="157"/>
      <c r="V11583" s="157"/>
      <c r="W11583" s="157"/>
      <c r="X11583" s="157"/>
      <c r="Y11583" s="157"/>
    </row>
    <row r="11584" spans="19:25" x14ac:dyDescent="0.2">
      <c r="S11584" s="157"/>
      <c r="T11584" s="157"/>
      <c r="U11584" s="157"/>
      <c r="V11584" s="157"/>
      <c r="W11584" s="157"/>
      <c r="X11584" s="157"/>
      <c r="Y11584" s="157"/>
    </row>
    <row r="11585" spans="19:25" x14ac:dyDescent="0.2">
      <c r="S11585" s="157"/>
      <c r="T11585" s="157"/>
      <c r="U11585" s="157"/>
      <c r="V11585" s="157"/>
      <c r="W11585" s="157"/>
      <c r="X11585" s="157"/>
      <c r="Y11585" s="157"/>
    </row>
    <row r="11586" spans="19:25" x14ac:dyDescent="0.2">
      <c r="S11586" s="157"/>
      <c r="T11586" s="157"/>
      <c r="U11586" s="157"/>
      <c r="V11586" s="157"/>
      <c r="W11586" s="157"/>
      <c r="X11586" s="157"/>
      <c r="Y11586" s="157"/>
    </row>
    <row r="11587" spans="19:25" x14ac:dyDescent="0.2">
      <c r="S11587" s="157"/>
      <c r="T11587" s="157"/>
      <c r="U11587" s="157"/>
      <c r="V11587" s="157"/>
      <c r="W11587" s="157"/>
      <c r="X11587" s="157"/>
      <c r="Y11587" s="157"/>
    </row>
    <row r="11588" spans="19:25" x14ac:dyDescent="0.2">
      <c r="S11588" s="157"/>
      <c r="T11588" s="157"/>
      <c r="U11588" s="157"/>
      <c r="V11588" s="157"/>
      <c r="W11588" s="157"/>
      <c r="X11588" s="157"/>
      <c r="Y11588" s="157"/>
    </row>
    <row r="11589" spans="19:25" x14ac:dyDescent="0.2">
      <c r="S11589" s="157"/>
      <c r="T11589" s="157"/>
      <c r="U11589" s="157"/>
      <c r="V11589" s="157"/>
      <c r="W11589" s="157"/>
      <c r="X11589" s="157"/>
      <c r="Y11589" s="157"/>
    </row>
    <row r="11590" spans="19:25" x14ac:dyDescent="0.2">
      <c r="S11590" s="157"/>
      <c r="T11590" s="157"/>
      <c r="U11590" s="157"/>
      <c r="V11590" s="157"/>
      <c r="W11590" s="157"/>
      <c r="X11590" s="157"/>
      <c r="Y11590" s="157"/>
    </row>
    <row r="11591" spans="19:25" x14ac:dyDescent="0.2">
      <c r="S11591" s="157"/>
      <c r="T11591" s="157"/>
      <c r="U11591" s="157"/>
      <c r="V11591" s="157"/>
      <c r="W11591" s="157"/>
      <c r="X11591" s="157"/>
      <c r="Y11591" s="157"/>
    </row>
    <row r="11592" spans="19:25" x14ac:dyDescent="0.2">
      <c r="S11592" s="157"/>
      <c r="T11592" s="157"/>
      <c r="U11592" s="157"/>
      <c r="V11592" s="157"/>
      <c r="W11592" s="157"/>
      <c r="X11592" s="157"/>
      <c r="Y11592" s="157"/>
    </row>
    <row r="11593" spans="19:25" x14ac:dyDescent="0.2">
      <c r="S11593" s="157"/>
      <c r="T11593" s="157"/>
      <c r="U11593" s="157"/>
      <c r="V11593" s="157"/>
      <c r="W11593" s="157"/>
      <c r="X11593" s="157"/>
      <c r="Y11593" s="157"/>
    </row>
    <row r="11594" spans="19:25" x14ac:dyDescent="0.2">
      <c r="S11594" s="157"/>
      <c r="T11594" s="157"/>
      <c r="U11594" s="157"/>
      <c r="V11594" s="157"/>
      <c r="W11594" s="157"/>
      <c r="X11594" s="157"/>
      <c r="Y11594" s="157"/>
    </row>
    <row r="11595" spans="19:25" x14ac:dyDescent="0.2">
      <c r="S11595" s="157"/>
      <c r="T11595" s="157"/>
      <c r="U11595" s="157"/>
      <c r="V11595" s="157"/>
      <c r="W11595" s="157"/>
      <c r="X11595" s="157"/>
      <c r="Y11595" s="157"/>
    </row>
    <row r="11596" spans="19:25" x14ac:dyDescent="0.2">
      <c r="S11596" s="157"/>
      <c r="T11596" s="157"/>
      <c r="U11596" s="157"/>
      <c r="V11596" s="157"/>
      <c r="W11596" s="157"/>
      <c r="X11596" s="157"/>
      <c r="Y11596" s="157"/>
    </row>
    <row r="11597" spans="19:25" x14ac:dyDescent="0.2">
      <c r="S11597" s="157"/>
      <c r="T11597" s="157"/>
      <c r="U11597" s="157"/>
      <c r="V11597" s="157"/>
      <c r="W11597" s="157"/>
      <c r="X11597" s="157"/>
      <c r="Y11597" s="157"/>
    </row>
    <row r="11598" spans="19:25" x14ac:dyDescent="0.2">
      <c r="S11598" s="157"/>
      <c r="T11598" s="157"/>
      <c r="U11598" s="157"/>
      <c r="V11598" s="157"/>
      <c r="W11598" s="157"/>
      <c r="X11598" s="157"/>
      <c r="Y11598" s="157"/>
    </row>
    <row r="11599" spans="19:25" x14ac:dyDescent="0.2">
      <c r="S11599" s="157"/>
      <c r="T11599" s="157"/>
      <c r="U11599" s="157"/>
      <c r="V11599" s="157"/>
      <c r="W11599" s="157"/>
      <c r="X11599" s="157"/>
      <c r="Y11599" s="157"/>
    </row>
    <row r="11600" spans="19:25" x14ac:dyDescent="0.2">
      <c r="S11600" s="157"/>
      <c r="T11600" s="157"/>
      <c r="U11600" s="157"/>
      <c r="V11600" s="157"/>
      <c r="W11600" s="157"/>
      <c r="X11600" s="157"/>
      <c r="Y11600" s="157"/>
    </row>
    <row r="11601" spans="19:25" x14ac:dyDescent="0.2">
      <c r="S11601" s="157"/>
      <c r="T11601" s="157"/>
      <c r="U11601" s="157"/>
      <c r="V11601" s="157"/>
      <c r="W11601" s="157"/>
      <c r="X11601" s="157"/>
      <c r="Y11601" s="157"/>
    </row>
    <row r="11602" spans="19:25" x14ac:dyDescent="0.2">
      <c r="S11602" s="157"/>
      <c r="T11602" s="157"/>
      <c r="U11602" s="157"/>
      <c r="V11602" s="157"/>
      <c r="W11602" s="157"/>
      <c r="X11602" s="157"/>
      <c r="Y11602" s="157"/>
    </row>
    <row r="11603" spans="19:25" x14ac:dyDescent="0.2">
      <c r="S11603" s="157"/>
      <c r="T11603" s="157"/>
      <c r="U11603" s="157"/>
      <c r="V11603" s="157"/>
      <c r="W11603" s="157"/>
      <c r="X11603" s="157"/>
      <c r="Y11603" s="157"/>
    </row>
    <row r="11604" spans="19:25" x14ac:dyDescent="0.2">
      <c r="S11604" s="157"/>
      <c r="T11604" s="157"/>
      <c r="U11604" s="157"/>
      <c r="V11604" s="157"/>
      <c r="W11604" s="157"/>
      <c r="X11604" s="157"/>
      <c r="Y11604" s="157"/>
    </row>
    <row r="11605" spans="19:25" x14ac:dyDescent="0.2">
      <c r="S11605" s="157"/>
      <c r="T11605" s="157"/>
      <c r="U11605" s="157"/>
      <c r="V11605" s="157"/>
      <c r="W11605" s="157"/>
      <c r="X11605" s="157"/>
      <c r="Y11605" s="157"/>
    </row>
    <row r="11606" spans="19:25" x14ac:dyDescent="0.2">
      <c r="S11606" s="157"/>
      <c r="T11606" s="157"/>
      <c r="U11606" s="157"/>
      <c r="V11606" s="157"/>
      <c r="W11606" s="157"/>
      <c r="X11606" s="157"/>
      <c r="Y11606" s="157"/>
    </row>
    <row r="11607" spans="19:25" x14ac:dyDescent="0.2">
      <c r="S11607" s="157"/>
      <c r="T11607" s="157"/>
      <c r="U11607" s="157"/>
      <c r="V11607" s="157"/>
      <c r="W11607" s="157"/>
      <c r="X11607" s="157"/>
      <c r="Y11607" s="157"/>
    </row>
    <row r="11608" spans="19:25" x14ac:dyDescent="0.2">
      <c r="S11608" s="157"/>
      <c r="T11608" s="157"/>
      <c r="U11608" s="157"/>
      <c r="V11608" s="157"/>
      <c r="W11608" s="157"/>
      <c r="X11608" s="157"/>
      <c r="Y11608" s="157"/>
    </row>
    <row r="11609" spans="19:25" x14ac:dyDescent="0.2">
      <c r="S11609" s="157"/>
      <c r="T11609" s="157"/>
      <c r="U11609" s="157"/>
      <c r="V11609" s="157"/>
      <c r="W11609" s="157"/>
      <c r="X11609" s="157"/>
      <c r="Y11609" s="157"/>
    </row>
    <row r="11610" spans="19:25" x14ac:dyDescent="0.2">
      <c r="S11610" s="157"/>
      <c r="T11610" s="157"/>
      <c r="U11610" s="157"/>
      <c r="V11610" s="157"/>
      <c r="W11610" s="157"/>
      <c r="X11610" s="157"/>
      <c r="Y11610" s="157"/>
    </row>
    <row r="11611" spans="19:25" x14ac:dyDescent="0.2">
      <c r="S11611" s="157"/>
      <c r="T11611" s="157"/>
      <c r="U11611" s="157"/>
      <c r="V11611" s="157"/>
      <c r="W11611" s="157"/>
      <c r="X11611" s="157"/>
      <c r="Y11611" s="157"/>
    </row>
    <row r="11612" spans="19:25" x14ac:dyDescent="0.2">
      <c r="S11612" s="157"/>
      <c r="T11612" s="157"/>
      <c r="U11612" s="157"/>
      <c r="V11612" s="157"/>
      <c r="W11612" s="157"/>
      <c r="X11612" s="157"/>
      <c r="Y11612" s="157"/>
    </row>
    <row r="11613" spans="19:25" x14ac:dyDescent="0.2">
      <c r="S11613" s="157"/>
      <c r="T11613" s="157"/>
      <c r="U11613" s="157"/>
      <c r="V11613" s="157"/>
      <c r="W11613" s="157"/>
      <c r="X11613" s="157"/>
      <c r="Y11613" s="157"/>
    </row>
    <row r="11614" spans="19:25" x14ac:dyDescent="0.2">
      <c r="S11614" s="157"/>
      <c r="T11614" s="157"/>
      <c r="U11614" s="157"/>
      <c r="V11614" s="157"/>
      <c r="W11614" s="157"/>
      <c r="X11614" s="157"/>
      <c r="Y11614" s="157"/>
    </row>
    <row r="11615" spans="19:25" x14ac:dyDescent="0.2">
      <c r="S11615" s="157"/>
      <c r="T11615" s="157"/>
      <c r="U11615" s="157"/>
      <c r="V11615" s="157"/>
      <c r="W11615" s="157"/>
      <c r="X11615" s="157"/>
      <c r="Y11615" s="157"/>
    </row>
    <row r="11616" spans="19:25" x14ac:dyDescent="0.2">
      <c r="S11616" s="157"/>
      <c r="T11616" s="157"/>
      <c r="U11616" s="157"/>
      <c r="V11616" s="157"/>
      <c r="W11616" s="157"/>
      <c r="X11616" s="157"/>
      <c r="Y11616" s="157"/>
    </row>
    <row r="11617" spans="19:25" x14ac:dyDescent="0.2">
      <c r="S11617" s="157"/>
      <c r="T11617" s="157"/>
      <c r="U11617" s="157"/>
      <c r="V11617" s="157"/>
      <c r="W11617" s="157"/>
      <c r="X11617" s="157"/>
      <c r="Y11617" s="157"/>
    </row>
    <row r="11618" spans="19:25" x14ac:dyDescent="0.2">
      <c r="S11618" s="157"/>
      <c r="T11618" s="157"/>
      <c r="U11618" s="157"/>
      <c r="V11618" s="157"/>
      <c r="W11618" s="157"/>
      <c r="X11618" s="157"/>
      <c r="Y11618" s="157"/>
    </row>
    <row r="11619" spans="19:25" x14ac:dyDescent="0.2">
      <c r="S11619" s="157"/>
      <c r="T11619" s="157"/>
      <c r="U11619" s="157"/>
      <c r="V11619" s="157"/>
      <c r="W11619" s="157"/>
      <c r="X11619" s="157"/>
      <c r="Y11619" s="157"/>
    </row>
    <row r="11620" spans="19:25" x14ac:dyDescent="0.2">
      <c r="S11620" s="157"/>
      <c r="T11620" s="157"/>
      <c r="U11620" s="157"/>
      <c r="V11620" s="157"/>
      <c r="W11620" s="157"/>
      <c r="X11620" s="157"/>
      <c r="Y11620" s="157"/>
    </row>
    <row r="11621" spans="19:25" x14ac:dyDescent="0.2">
      <c r="S11621" s="157"/>
      <c r="T11621" s="157"/>
      <c r="U11621" s="157"/>
      <c r="V11621" s="157"/>
      <c r="W11621" s="157"/>
      <c r="X11621" s="157"/>
      <c r="Y11621" s="157"/>
    </row>
    <row r="11622" spans="19:25" x14ac:dyDescent="0.2">
      <c r="S11622" s="157"/>
      <c r="T11622" s="157"/>
      <c r="U11622" s="157"/>
      <c r="V11622" s="157"/>
      <c r="W11622" s="157"/>
      <c r="X11622" s="157"/>
      <c r="Y11622" s="157"/>
    </row>
    <row r="11623" spans="19:25" x14ac:dyDescent="0.2">
      <c r="S11623" s="157"/>
      <c r="T11623" s="157"/>
      <c r="U11623" s="157"/>
      <c r="V11623" s="157"/>
      <c r="W11623" s="157"/>
      <c r="X11623" s="157"/>
      <c r="Y11623" s="157"/>
    </row>
    <row r="11624" spans="19:25" x14ac:dyDescent="0.2">
      <c r="S11624" s="157"/>
      <c r="T11624" s="157"/>
      <c r="U11624" s="157"/>
      <c r="V11624" s="157"/>
      <c r="W11624" s="157"/>
      <c r="X11624" s="157"/>
      <c r="Y11624" s="157"/>
    </row>
    <row r="11625" spans="19:25" x14ac:dyDescent="0.2">
      <c r="S11625" s="157"/>
      <c r="T11625" s="157"/>
      <c r="U11625" s="157"/>
      <c r="V11625" s="157"/>
      <c r="W11625" s="157"/>
      <c r="X11625" s="157"/>
      <c r="Y11625" s="157"/>
    </row>
    <row r="11626" spans="19:25" x14ac:dyDescent="0.2">
      <c r="S11626" s="157"/>
      <c r="T11626" s="157"/>
      <c r="U11626" s="157"/>
      <c r="V11626" s="157"/>
      <c r="W11626" s="157"/>
      <c r="X11626" s="157"/>
      <c r="Y11626" s="157"/>
    </row>
    <row r="11627" spans="19:25" x14ac:dyDescent="0.2">
      <c r="S11627" s="157"/>
      <c r="T11627" s="157"/>
      <c r="U11627" s="157"/>
      <c r="V11627" s="157"/>
      <c r="W11627" s="157"/>
      <c r="X11627" s="157"/>
      <c r="Y11627" s="157"/>
    </row>
    <row r="11628" spans="19:25" x14ac:dyDescent="0.2">
      <c r="S11628" s="157"/>
      <c r="T11628" s="157"/>
      <c r="U11628" s="157"/>
      <c r="V11628" s="157"/>
      <c r="W11628" s="157"/>
      <c r="X11628" s="157"/>
      <c r="Y11628" s="157"/>
    </row>
    <row r="11629" spans="19:25" x14ac:dyDescent="0.2">
      <c r="S11629" s="157"/>
      <c r="T11629" s="157"/>
      <c r="U11629" s="157"/>
      <c r="V11629" s="157"/>
      <c r="W11629" s="157"/>
      <c r="X11629" s="157"/>
      <c r="Y11629" s="157"/>
    </row>
    <row r="11630" spans="19:25" x14ac:dyDescent="0.2">
      <c r="S11630" s="157"/>
      <c r="T11630" s="157"/>
      <c r="U11630" s="157"/>
      <c r="V11630" s="157"/>
      <c r="W11630" s="157"/>
      <c r="X11630" s="157"/>
      <c r="Y11630" s="157"/>
    </row>
    <row r="11631" spans="19:25" x14ac:dyDescent="0.2">
      <c r="S11631" s="157"/>
      <c r="T11631" s="157"/>
      <c r="U11631" s="157"/>
      <c r="V11631" s="157"/>
      <c r="W11631" s="157"/>
      <c r="X11631" s="157"/>
      <c r="Y11631" s="157"/>
    </row>
    <row r="11632" spans="19:25" x14ac:dyDescent="0.2">
      <c r="S11632" s="157"/>
      <c r="T11632" s="157"/>
      <c r="U11632" s="157"/>
      <c r="V11632" s="157"/>
      <c r="W11632" s="157"/>
      <c r="X11632" s="157"/>
      <c r="Y11632" s="157"/>
    </row>
    <row r="11633" spans="19:25" x14ac:dyDescent="0.2">
      <c r="S11633" s="157"/>
      <c r="T11633" s="157"/>
      <c r="U11633" s="157"/>
      <c r="V11633" s="157"/>
      <c r="W11633" s="157"/>
      <c r="X11633" s="157"/>
      <c r="Y11633" s="157"/>
    </row>
    <row r="11634" spans="19:25" x14ac:dyDescent="0.2">
      <c r="S11634" s="157"/>
      <c r="T11634" s="157"/>
      <c r="U11634" s="157"/>
      <c r="V11634" s="157"/>
      <c r="W11634" s="157"/>
      <c r="X11634" s="157"/>
      <c r="Y11634" s="157"/>
    </row>
    <row r="11635" spans="19:25" x14ac:dyDescent="0.2">
      <c r="S11635" s="157"/>
      <c r="T11635" s="157"/>
      <c r="U11635" s="157"/>
      <c r="V11635" s="157"/>
      <c r="W11635" s="157"/>
      <c r="X11635" s="157"/>
      <c r="Y11635" s="157"/>
    </row>
    <row r="11636" spans="19:25" x14ac:dyDescent="0.2">
      <c r="S11636" s="157"/>
      <c r="T11636" s="157"/>
      <c r="U11636" s="157"/>
      <c r="V11636" s="157"/>
      <c r="W11636" s="157"/>
      <c r="X11636" s="157"/>
      <c r="Y11636" s="157"/>
    </row>
    <row r="11637" spans="19:25" x14ac:dyDescent="0.2">
      <c r="S11637" s="157"/>
      <c r="T11637" s="157"/>
      <c r="U11637" s="157"/>
      <c r="V11637" s="157"/>
      <c r="W11637" s="157"/>
      <c r="X11637" s="157"/>
      <c r="Y11637" s="157"/>
    </row>
    <row r="11638" spans="19:25" x14ac:dyDescent="0.2">
      <c r="S11638" s="157"/>
      <c r="T11638" s="157"/>
      <c r="U11638" s="157"/>
      <c r="V11638" s="157"/>
      <c r="W11638" s="157"/>
      <c r="X11638" s="157"/>
      <c r="Y11638" s="157"/>
    </row>
    <row r="11639" spans="19:25" x14ac:dyDescent="0.2">
      <c r="S11639" s="157"/>
      <c r="T11639" s="157"/>
      <c r="U11639" s="157"/>
      <c r="V11639" s="157"/>
      <c r="W11639" s="157"/>
      <c r="X11639" s="157"/>
      <c r="Y11639" s="157"/>
    </row>
    <row r="11640" spans="19:25" x14ac:dyDescent="0.2">
      <c r="S11640" s="157"/>
      <c r="T11640" s="157"/>
      <c r="U11640" s="157"/>
      <c r="V11640" s="157"/>
      <c r="W11640" s="157"/>
      <c r="X11640" s="157"/>
      <c r="Y11640" s="157"/>
    </row>
    <row r="11641" spans="19:25" x14ac:dyDescent="0.2">
      <c r="S11641" s="157"/>
      <c r="T11641" s="157"/>
      <c r="U11641" s="157"/>
      <c r="V11641" s="157"/>
      <c r="W11641" s="157"/>
      <c r="X11641" s="157"/>
      <c r="Y11641" s="157"/>
    </row>
    <row r="11642" spans="19:25" x14ac:dyDescent="0.2">
      <c r="S11642" s="157"/>
      <c r="T11642" s="157"/>
      <c r="U11642" s="157"/>
      <c r="V11642" s="157"/>
      <c r="W11642" s="157"/>
      <c r="X11642" s="157"/>
      <c r="Y11642" s="157"/>
    </row>
    <row r="11643" spans="19:25" x14ac:dyDescent="0.2">
      <c r="S11643" s="157"/>
      <c r="T11643" s="157"/>
      <c r="U11643" s="157"/>
      <c r="V11643" s="157"/>
      <c r="W11643" s="157"/>
      <c r="X11643" s="157"/>
      <c r="Y11643" s="157"/>
    </row>
    <row r="11644" spans="19:25" x14ac:dyDescent="0.2">
      <c r="S11644" s="157"/>
      <c r="T11644" s="157"/>
      <c r="U11644" s="157"/>
      <c r="V11644" s="157"/>
      <c r="W11644" s="157"/>
      <c r="X11644" s="157"/>
      <c r="Y11644" s="157"/>
    </row>
    <row r="11645" spans="19:25" x14ac:dyDescent="0.2">
      <c r="S11645" s="157"/>
      <c r="T11645" s="157"/>
      <c r="U11645" s="157"/>
      <c r="V11645" s="157"/>
      <c r="W11645" s="157"/>
      <c r="X11645" s="157"/>
      <c r="Y11645" s="157"/>
    </row>
    <row r="11646" spans="19:25" x14ac:dyDescent="0.2">
      <c r="S11646" s="157"/>
      <c r="T11646" s="157"/>
      <c r="U11646" s="157"/>
      <c r="V11646" s="157"/>
      <c r="W11646" s="157"/>
      <c r="X11646" s="157"/>
      <c r="Y11646" s="157"/>
    </row>
    <row r="11647" spans="19:25" x14ac:dyDescent="0.2">
      <c r="S11647" s="157"/>
      <c r="T11647" s="157"/>
      <c r="U11647" s="157"/>
      <c r="V11647" s="157"/>
      <c r="W11647" s="157"/>
      <c r="X11647" s="157"/>
      <c r="Y11647" s="157"/>
    </row>
    <row r="11648" spans="19:25" x14ac:dyDescent="0.2">
      <c r="S11648" s="157"/>
      <c r="T11648" s="157"/>
      <c r="U11648" s="157"/>
      <c r="V11648" s="157"/>
      <c r="W11648" s="157"/>
      <c r="X11648" s="157"/>
      <c r="Y11648" s="157"/>
    </row>
    <row r="11649" spans="19:25" x14ac:dyDescent="0.2">
      <c r="S11649" s="157"/>
      <c r="T11649" s="157"/>
      <c r="U11649" s="157"/>
      <c r="V11649" s="157"/>
      <c r="W11649" s="157"/>
      <c r="X11649" s="157"/>
      <c r="Y11649" s="157"/>
    </row>
    <row r="11650" spans="19:25" x14ac:dyDescent="0.2">
      <c r="S11650" s="157"/>
      <c r="T11650" s="157"/>
      <c r="U11650" s="157"/>
      <c r="V11650" s="157"/>
      <c r="W11650" s="157"/>
      <c r="X11650" s="157"/>
      <c r="Y11650" s="157"/>
    </row>
    <row r="11651" spans="19:25" x14ac:dyDescent="0.2">
      <c r="S11651" s="157"/>
      <c r="T11651" s="157"/>
      <c r="U11651" s="157"/>
      <c r="V11651" s="157"/>
      <c r="W11651" s="157"/>
      <c r="X11651" s="157"/>
      <c r="Y11651" s="157"/>
    </row>
    <row r="11652" spans="19:25" x14ac:dyDescent="0.2">
      <c r="S11652" s="157"/>
      <c r="T11652" s="157"/>
      <c r="U11652" s="157"/>
      <c r="V11652" s="157"/>
      <c r="W11652" s="157"/>
      <c r="X11652" s="157"/>
      <c r="Y11652" s="157"/>
    </row>
    <row r="11653" spans="19:25" x14ac:dyDescent="0.2">
      <c r="S11653" s="157"/>
      <c r="T11653" s="157"/>
      <c r="U11653" s="157"/>
      <c r="V11653" s="157"/>
      <c r="W11653" s="157"/>
      <c r="X11653" s="157"/>
      <c r="Y11653" s="157"/>
    </row>
    <row r="11654" spans="19:25" x14ac:dyDescent="0.2">
      <c r="S11654" s="157"/>
      <c r="T11654" s="157"/>
      <c r="U11654" s="157"/>
      <c r="V11654" s="157"/>
      <c r="W11654" s="157"/>
      <c r="X11654" s="157"/>
      <c r="Y11654" s="157"/>
    </row>
    <row r="11655" spans="19:25" x14ac:dyDescent="0.2">
      <c r="S11655" s="157"/>
      <c r="T11655" s="157"/>
      <c r="U11655" s="157"/>
      <c r="V11655" s="157"/>
      <c r="W11655" s="157"/>
      <c r="X11655" s="157"/>
      <c r="Y11655" s="157"/>
    </row>
    <row r="11656" spans="19:25" x14ac:dyDescent="0.2">
      <c r="S11656" s="157"/>
      <c r="T11656" s="157"/>
      <c r="U11656" s="157"/>
      <c r="V11656" s="157"/>
      <c r="W11656" s="157"/>
      <c r="X11656" s="157"/>
      <c r="Y11656" s="157"/>
    </row>
    <row r="11657" spans="19:25" x14ac:dyDescent="0.2">
      <c r="S11657" s="157"/>
      <c r="T11657" s="157"/>
      <c r="U11657" s="157"/>
      <c r="V11657" s="157"/>
      <c r="W11657" s="157"/>
      <c r="X11657" s="157"/>
      <c r="Y11657" s="157"/>
    </row>
    <row r="11658" spans="19:25" x14ac:dyDescent="0.2">
      <c r="S11658" s="157"/>
      <c r="T11658" s="157"/>
      <c r="U11658" s="157"/>
      <c r="V11658" s="157"/>
      <c r="W11658" s="157"/>
      <c r="X11658" s="157"/>
      <c r="Y11658" s="157"/>
    </row>
    <row r="11659" spans="19:25" x14ac:dyDescent="0.2">
      <c r="S11659" s="157"/>
      <c r="T11659" s="157"/>
      <c r="U11659" s="157"/>
      <c r="V11659" s="157"/>
      <c r="W11659" s="157"/>
      <c r="X11659" s="157"/>
      <c r="Y11659" s="157"/>
    </row>
    <row r="11660" spans="19:25" x14ac:dyDescent="0.2">
      <c r="S11660" s="157"/>
      <c r="T11660" s="157"/>
      <c r="U11660" s="157"/>
      <c r="V11660" s="157"/>
      <c r="W11660" s="157"/>
      <c r="X11660" s="157"/>
      <c r="Y11660" s="157"/>
    </row>
    <row r="11661" spans="19:25" x14ac:dyDescent="0.2">
      <c r="S11661" s="157"/>
      <c r="T11661" s="157"/>
      <c r="U11661" s="157"/>
      <c r="V11661" s="157"/>
      <c r="W11661" s="157"/>
      <c r="X11661" s="157"/>
      <c r="Y11661" s="157"/>
    </row>
    <row r="11662" spans="19:25" x14ac:dyDescent="0.2">
      <c r="S11662" s="157"/>
      <c r="T11662" s="157"/>
      <c r="U11662" s="157"/>
      <c r="V11662" s="157"/>
      <c r="W11662" s="157"/>
      <c r="X11662" s="157"/>
      <c r="Y11662" s="157"/>
    </row>
    <row r="11663" spans="19:25" x14ac:dyDescent="0.2">
      <c r="S11663" s="157"/>
      <c r="T11663" s="157"/>
      <c r="U11663" s="157"/>
      <c r="V11663" s="157"/>
      <c r="W11663" s="157"/>
      <c r="X11663" s="157"/>
      <c r="Y11663" s="157"/>
    </row>
    <row r="11664" spans="19:25" x14ac:dyDescent="0.2">
      <c r="S11664" s="157"/>
      <c r="T11664" s="157"/>
      <c r="U11664" s="157"/>
      <c r="V11664" s="157"/>
      <c r="W11664" s="157"/>
      <c r="X11664" s="157"/>
      <c r="Y11664" s="157"/>
    </row>
    <row r="11665" spans="19:25" x14ac:dyDescent="0.2">
      <c r="S11665" s="157"/>
      <c r="T11665" s="157"/>
      <c r="U11665" s="157"/>
      <c r="V11665" s="157"/>
      <c r="W11665" s="157"/>
      <c r="X11665" s="157"/>
      <c r="Y11665" s="157"/>
    </row>
    <row r="11666" spans="19:25" x14ac:dyDescent="0.2">
      <c r="S11666" s="157"/>
      <c r="T11666" s="157"/>
      <c r="U11666" s="157"/>
      <c r="V11666" s="157"/>
      <c r="W11666" s="157"/>
      <c r="X11666" s="157"/>
      <c r="Y11666" s="157"/>
    </row>
    <row r="11667" spans="19:25" x14ac:dyDescent="0.2">
      <c r="S11667" s="157"/>
      <c r="T11667" s="157"/>
      <c r="U11667" s="157"/>
      <c r="V11667" s="157"/>
      <c r="W11667" s="157"/>
      <c r="X11667" s="157"/>
      <c r="Y11667" s="157"/>
    </row>
    <row r="11668" spans="19:25" x14ac:dyDescent="0.2">
      <c r="S11668" s="157"/>
      <c r="T11668" s="157"/>
      <c r="U11668" s="157"/>
      <c r="V11668" s="157"/>
      <c r="W11668" s="157"/>
      <c r="X11668" s="157"/>
      <c r="Y11668" s="157"/>
    </row>
    <row r="11669" spans="19:25" x14ac:dyDescent="0.2">
      <c r="S11669" s="157"/>
      <c r="T11669" s="157"/>
      <c r="U11669" s="157"/>
      <c r="V11669" s="157"/>
      <c r="W11669" s="157"/>
      <c r="X11669" s="157"/>
      <c r="Y11669" s="157"/>
    </row>
    <row r="11670" spans="19:25" x14ac:dyDescent="0.2">
      <c r="S11670" s="157"/>
      <c r="T11670" s="157"/>
      <c r="U11670" s="157"/>
      <c r="V11670" s="157"/>
      <c r="W11670" s="157"/>
      <c r="X11670" s="157"/>
      <c r="Y11670" s="157"/>
    </row>
    <row r="11671" spans="19:25" x14ac:dyDescent="0.2">
      <c r="S11671" s="157"/>
      <c r="T11671" s="157"/>
      <c r="U11671" s="157"/>
      <c r="V11671" s="157"/>
      <c r="W11671" s="157"/>
      <c r="X11671" s="157"/>
      <c r="Y11671" s="157"/>
    </row>
    <row r="11672" spans="19:25" x14ac:dyDescent="0.2">
      <c r="S11672" s="157"/>
      <c r="T11672" s="157"/>
      <c r="U11672" s="157"/>
      <c r="V11672" s="157"/>
      <c r="W11672" s="157"/>
      <c r="X11672" s="157"/>
      <c r="Y11672" s="157"/>
    </row>
    <row r="11673" spans="19:25" x14ac:dyDescent="0.2">
      <c r="S11673" s="157"/>
      <c r="T11673" s="157"/>
      <c r="U11673" s="157"/>
      <c r="V11673" s="157"/>
      <c r="W11673" s="157"/>
      <c r="X11673" s="157"/>
      <c r="Y11673" s="157"/>
    </row>
    <row r="11674" spans="19:25" x14ac:dyDescent="0.2">
      <c r="S11674" s="157"/>
      <c r="T11674" s="157"/>
      <c r="U11674" s="157"/>
      <c r="V11674" s="157"/>
      <c r="W11674" s="157"/>
      <c r="X11674" s="157"/>
      <c r="Y11674" s="157"/>
    </row>
    <row r="11675" spans="19:25" x14ac:dyDescent="0.2">
      <c r="S11675" s="157"/>
      <c r="T11675" s="157"/>
      <c r="U11675" s="157"/>
      <c r="V11675" s="157"/>
      <c r="W11675" s="157"/>
      <c r="X11675" s="157"/>
      <c r="Y11675" s="157"/>
    </row>
    <row r="11676" spans="19:25" x14ac:dyDescent="0.2">
      <c r="S11676" s="157"/>
      <c r="T11676" s="157"/>
      <c r="U11676" s="157"/>
      <c r="V11676" s="157"/>
      <c r="W11676" s="157"/>
      <c r="X11676" s="157"/>
      <c r="Y11676" s="157"/>
    </row>
    <row r="11677" spans="19:25" x14ac:dyDescent="0.2">
      <c r="S11677" s="157"/>
      <c r="T11677" s="157"/>
      <c r="U11677" s="157"/>
      <c r="V11677" s="157"/>
      <c r="W11677" s="157"/>
      <c r="X11677" s="157"/>
      <c r="Y11677" s="157"/>
    </row>
    <row r="11678" spans="19:25" x14ac:dyDescent="0.2">
      <c r="S11678" s="157"/>
      <c r="T11678" s="157"/>
      <c r="U11678" s="157"/>
      <c r="V11678" s="157"/>
      <c r="W11678" s="157"/>
      <c r="X11678" s="157"/>
      <c r="Y11678" s="157"/>
    </row>
    <row r="11679" spans="19:25" x14ac:dyDescent="0.2">
      <c r="S11679" s="157"/>
      <c r="T11679" s="157"/>
      <c r="U11679" s="157"/>
      <c r="V11679" s="157"/>
      <c r="W11679" s="157"/>
      <c r="X11679" s="157"/>
      <c r="Y11679" s="157"/>
    </row>
    <row r="11680" spans="19:25" x14ac:dyDescent="0.2">
      <c r="S11680" s="157"/>
      <c r="T11680" s="157"/>
      <c r="U11680" s="157"/>
      <c r="V11680" s="157"/>
      <c r="W11680" s="157"/>
      <c r="X11680" s="157"/>
      <c r="Y11680" s="157"/>
    </row>
    <row r="11681" spans="19:25" x14ac:dyDescent="0.2">
      <c r="S11681" s="157"/>
      <c r="T11681" s="157"/>
      <c r="U11681" s="157"/>
      <c r="V11681" s="157"/>
      <c r="W11681" s="157"/>
      <c r="X11681" s="157"/>
      <c r="Y11681" s="157"/>
    </row>
    <row r="11682" spans="19:25" x14ac:dyDescent="0.2">
      <c r="S11682" s="157"/>
      <c r="T11682" s="157"/>
      <c r="U11682" s="157"/>
      <c r="V11682" s="157"/>
      <c r="W11682" s="157"/>
      <c r="X11682" s="157"/>
      <c r="Y11682" s="157"/>
    </row>
    <row r="11683" spans="19:25" x14ac:dyDescent="0.2">
      <c r="S11683" s="157"/>
      <c r="T11683" s="157"/>
      <c r="U11683" s="157"/>
      <c r="V11683" s="157"/>
      <c r="W11683" s="157"/>
      <c r="X11683" s="157"/>
      <c r="Y11683" s="157"/>
    </row>
    <row r="11684" spans="19:25" x14ac:dyDescent="0.2">
      <c r="S11684" s="157"/>
      <c r="T11684" s="157"/>
      <c r="U11684" s="157"/>
      <c r="V11684" s="157"/>
      <c r="W11684" s="157"/>
      <c r="X11684" s="157"/>
      <c r="Y11684" s="157"/>
    </row>
    <row r="11685" spans="19:25" x14ac:dyDescent="0.2">
      <c r="S11685" s="157"/>
      <c r="T11685" s="157"/>
      <c r="U11685" s="157"/>
      <c r="V11685" s="157"/>
      <c r="W11685" s="157"/>
      <c r="X11685" s="157"/>
      <c r="Y11685" s="157"/>
    </row>
    <row r="11686" spans="19:25" x14ac:dyDescent="0.2">
      <c r="S11686" s="157"/>
      <c r="T11686" s="157"/>
      <c r="U11686" s="157"/>
      <c r="V11686" s="157"/>
      <c r="W11686" s="157"/>
      <c r="X11686" s="157"/>
      <c r="Y11686" s="157"/>
    </row>
    <row r="11687" spans="19:25" x14ac:dyDescent="0.2">
      <c r="S11687" s="157"/>
      <c r="T11687" s="157"/>
      <c r="U11687" s="157"/>
      <c r="V11687" s="157"/>
      <c r="W11687" s="157"/>
      <c r="X11687" s="157"/>
      <c r="Y11687" s="157"/>
    </row>
    <row r="11688" spans="19:25" x14ac:dyDescent="0.2">
      <c r="S11688" s="157"/>
      <c r="T11688" s="157"/>
      <c r="U11688" s="157"/>
      <c r="V11688" s="157"/>
      <c r="W11688" s="157"/>
      <c r="X11688" s="157"/>
      <c r="Y11688" s="157"/>
    </row>
    <row r="11689" spans="19:25" x14ac:dyDescent="0.2">
      <c r="S11689" s="157"/>
      <c r="T11689" s="157"/>
      <c r="U11689" s="157"/>
      <c r="V11689" s="157"/>
      <c r="W11689" s="157"/>
      <c r="X11689" s="157"/>
      <c r="Y11689" s="157"/>
    </row>
    <row r="11690" spans="19:25" x14ac:dyDescent="0.2">
      <c r="S11690" s="157"/>
      <c r="T11690" s="157"/>
      <c r="U11690" s="157"/>
      <c r="V11690" s="157"/>
      <c r="W11690" s="157"/>
      <c r="X11690" s="157"/>
      <c r="Y11690" s="157"/>
    </row>
    <row r="11691" spans="19:25" x14ac:dyDescent="0.2">
      <c r="S11691" s="157"/>
      <c r="T11691" s="157"/>
      <c r="U11691" s="157"/>
      <c r="V11691" s="157"/>
      <c r="W11691" s="157"/>
      <c r="X11691" s="157"/>
      <c r="Y11691" s="157"/>
    </row>
    <row r="11692" spans="19:25" x14ac:dyDescent="0.2">
      <c r="S11692" s="157"/>
      <c r="T11692" s="157"/>
      <c r="U11692" s="157"/>
      <c r="V11692" s="157"/>
      <c r="W11692" s="157"/>
      <c r="X11692" s="157"/>
      <c r="Y11692" s="157"/>
    </row>
    <row r="11693" spans="19:25" x14ac:dyDescent="0.2">
      <c r="S11693" s="157"/>
      <c r="T11693" s="157"/>
      <c r="U11693" s="157"/>
      <c r="V11693" s="157"/>
      <c r="W11693" s="157"/>
      <c r="X11693" s="157"/>
      <c r="Y11693" s="157"/>
    </row>
    <row r="11694" spans="19:25" x14ac:dyDescent="0.2">
      <c r="S11694" s="157"/>
      <c r="T11694" s="157"/>
      <c r="U11694" s="157"/>
      <c r="V11694" s="157"/>
      <c r="W11694" s="157"/>
      <c r="X11694" s="157"/>
      <c r="Y11694" s="157"/>
    </row>
    <row r="11695" spans="19:25" x14ac:dyDescent="0.2">
      <c r="S11695" s="157"/>
      <c r="T11695" s="157"/>
      <c r="U11695" s="157"/>
      <c r="V11695" s="157"/>
      <c r="W11695" s="157"/>
      <c r="X11695" s="157"/>
      <c r="Y11695" s="157"/>
    </row>
    <row r="11696" spans="19:25" x14ac:dyDescent="0.2">
      <c r="S11696" s="157"/>
      <c r="T11696" s="157"/>
      <c r="U11696" s="157"/>
      <c r="V11696" s="157"/>
      <c r="W11696" s="157"/>
      <c r="X11696" s="157"/>
      <c r="Y11696" s="157"/>
    </row>
    <row r="11697" spans="19:25" x14ac:dyDescent="0.2">
      <c r="S11697" s="157"/>
      <c r="T11697" s="157"/>
      <c r="U11697" s="157"/>
      <c r="V11697" s="157"/>
      <c r="W11697" s="157"/>
      <c r="X11697" s="157"/>
      <c r="Y11697" s="157"/>
    </row>
    <row r="11698" spans="19:25" x14ac:dyDescent="0.2">
      <c r="S11698" s="157"/>
      <c r="T11698" s="157"/>
      <c r="U11698" s="157"/>
      <c r="V11698" s="157"/>
      <c r="W11698" s="157"/>
      <c r="X11698" s="157"/>
      <c r="Y11698" s="157"/>
    </row>
    <row r="11699" spans="19:25" x14ac:dyDescent="0.2">
      <c r="S11699" s="157"/>
      <c r="T11699" s="157"/>
      <c r="U11699" s="157"/>
      <c r="V11699" s="157"/>
      <c r="W11699" s="157"/>
      <c r="X11699" s="157"/>
      <c r="Y11699" s="157"/>
    </row>
    <row r="11700" spans="19:25" x14ac:dyDescent="0.2">
      <c r="S11700" s="157"/>
      <c r="T11700" s="157"/>
      <c r="U11700" s="157"/>
      <c r="V11700" s="157"/>
      <c r="W11700" s="157"/>
      <c r="X11700" s="157"/>
      <c r="Y11700" s="157"/>
    </row>
    <row r="11701" spans="19:25" x14ac:dyDescent="0.2">
      <c r="S11701" s="157"/>
      <c r="T11701" s="157"/>
      <c r="U11701" s="157"/>
      <c r="V11701" s="157"/>
      <c r="W11701" s="157"/>
      <c r="X11701" s="157"/>
      <c r="Y11701" s="157"/>
    </row>
    <row r="11702" spans="19:25" x14ac:dyDescent="0.2">
      <c r="S11702" s="157"/>
      <c r="T11702" s="157"/>
      <c r="U11702" s="157"/>
      <c r="V11702" s="157"/>
      <c r="W11702" s="157"/>
      <c r="X11702" s="157"/>
      <c r="Y11702" s="157"/>
    </row>
    <row r="11703" spans="19:25" x14ac:dyDescent="0.2">
      <c r="S11703" s="157"/>
      <c r="T11703" s="157"/>
      <c r="U11703" s="157"/>
      <c r="V11703" s="157"/>
      <c r="W11703" s="157"/>
      <c r="X11703" s="157"/>
      <c r="Y11703" s="157"/>
    </row>
    <row r="11704" spans="19:25" x14ac:dyDescent="0.2">
      <c r="S11704" s="157"/>
      <c r="T11704" s="157"/>
      <c r="U11704" s="157"/>
      <c r="V11704" s="157"/>
      <c r="W11704" s="157"/>
      <c r="X11704" s="157"/>
      <c r="Y11704" s="157"/>
    </row>
    <row r="11705" spans="19:25" x14ac:dyDescent="0.2">
      <c r="S11705" s="157"/>
      <c r="T11705" s="157"/>
      <c r="U11705" s="157"/>
      <c r="V11705" s="157"/>
      <c r="W11705" s="157"/>
      <c r="X11705" s="157"/>
      <c r="Y11705" s="157"/>
    </row>
    <row r="11706" spans="19:25" x14ac:dyDescent="0.2">
      <c r="S11706" s="157"/>
      <c r="T11706" s="157"/>
      <c r="U11706" s="157"/>
      <c r="V11706" s="157"/>
      <c r="W11706" s="157"/>
      <c r="X11706" s="157"/>
      <c r="Y11706" s="157"/>
    </row>
    <row r="11707" spans="19:25" x14ac:dyDescent="0.2">
      <c r="S11707" s="157"/>
      <c r="T11707" s="157"/>
      <c r="U11707" s="157"/>
      <c r="V11707" s="157"/>
      <c r="W11707" s="157"/>
      <c r="X11707" s="157"/>
      <c r="Y11707" s="157"/>
    </row>
    <row r="11708" spans="19:25" x14ac:dyDescent="0.2">
      <c r="S11708" s="157"/>
      <c r="T11708" s="157"/>
      <c r="U11708" s="157"/>
      <c r="V11708" s="157"/>
      <c r="W11708" s="157"/>
      <c r="X11708" s="157"/>
      <c r="Y11708" s="157"/>
    </row>
    <row r="11709" spans="19:25" x14ac:dyDescent="0.2">
      <c r="S11709" s="157"/>
      <c r="T11709" s="157"/>
      <c r="U11709" s="157"/>
      <c r="V11709" s="157"/>
      <c r="W11709" s="157"/>
      <c r="X11709" s="157"/>
      <c r="Y11709" s="157"/>
    </row>
    <row r="11710" spans="19:25" x14ac:dyDescent="0.2">
      <c r="S11710" s="157"/>
      <c r="T11710" s="157"/>
      <c r="U11710" s="157"/>
      <c r="V11710" s="157"/>
      <c r="W11710" s="157"/>
      <c r="X11710" s="157"/>
      <c r="Y11710" s="157"/>
    </row>
    <row r="11711" spans="19:25" x14ac:dyDescent="0.2">
      <c r="S11711" s="157"/>
      <c r="T11711" s="157"/>
      <c r="U11711" s="157"/>
      <c r="V11711" s="157"/>
      <c r="W11711" s="157"/>
      <c r="X11711" s="157"/>
      <c r="Y11711" s="157"/>
    </row>
    <row r="11712" spans="19:25" x14ac:dyDescent="0.2">
      <c r="S11712" s="157"/>
      <c r="T11712" s="157"/>
      <c r="U11712" s="157"/>
      <c r="V11712" s="157"/>
      <c r="W11712" s="157"/>
      <c r="X11712" s="157"/>
      <c r="Y11712" s="157"/>
    </row>
    <row r="11713" spans="19:25" x14ac:dyDescent="0.2">
      <c r="S11713" s="157"/>
      <c r="T11713" s="157"/>
      <c r="U11713" s="157"/>
      <c r="V11713" s="157"/>
      <c r="W11713" s="157"/>
      <c r="X11713" s="157"/>
      <c r="Y11713" s="157"/>
    </row>
    <row r="11714" spans="19:25" x14ac:dyDescent="0.2">
      <c r="S11714" s="157"/>
      <c r="T11714" s="157"/>
      <c r="U11714" s="157"/>
      <c r="V11714" s="157"/>
      <c r="W11714" s="157"/>
      <c r="X11714" s="157"/>
      <c r="Y11714" s="157"/>
    </row>
    <row r="11715" spans="19:25" x14ac:dyDescent="0.2">
      <c r="S11715" s="157"/>
      <c r="T11715" s="157"/>
      <c r="U11715" s="157"/>
      <c r="V11715" s="157"/>
      <c r="W11715" s="157"/>
      <c r="X11715" s="157"/>
      <c r="Y11715" s="157"/>
    </row>
    <row r="11716" spans="19:25" x14ac:dyDescent="0.2">
      <c r="S11716" s="157"/>
      <c r="T11716" s="157"/>
      <c r="U11716" s="157"/>
      <c r="V11716" s="157"/>
      <c r="W11716" s="157"/>
      <c r="X11716" s="157"/>
      <c r="Y11716" s="157"/>
    </row>
    <row r="11717" spans="19:25" x14ac:dyDescent="0.2">
      <c r="S11717" s="157"/>
      <c r="T11717" s="157"/>
      <c r="U11717" s="157"/>
      <c r="V11717" s="157"/>
      <c r="W11717" s="157"/>
      <c r="X11717" s="157"/>
      <c r="Y11717" s="157"/>
    </row>
    <row r="11718" spans="19:25" x14ac:dyDescent="0.2">
      <c r="S11718" s="157"/>
      <c r="T11718" s="157"/>
      <c r="U11718" s="157"/>
      <c r="V11718" s="157"/>
      <c r="W11718" s="157"/>
      <c r="X11718" s="157"/>
      <c r="Y11718" s="157"/>
    </row>
    <row r="11719" spans="19:25" x14ac:dyDescent="0.2">
      <c r="S11719" s="157"/>
      <c r="T11719" s="157"/>
      <c r="U11719" s="157"/>
      <c r="V11719" s="157"/>
      <c r="W11719" s="157"/>
      <c r="X11719" s="157"/>
      <c r="Y11719" s="157"/>
    </row>
    <row r="11720" spans="19:25" x14ac:dyDescent="0.2">
      <c r="S11720" s="157"/>
      <c r="T11720" s="157"/>
      <c r="U11720" s="157"/>
      <c r="V11720" s="157"/>
      <c r="W11720" s="157"/>
      <c r="X11720" s="157"/>
      <c r="Y11720" s="157"/>
    </row>
    <row r="11721" spans="19:25" x14ac:dyDescent="0.2">
      <c r="S11721" s="157"/>
      <c r="T11721" s="157"/>
      <c r="U11721" s="157"/>
      <c r="V11721" s="157"/>
      <c r="W11721" s="157"/>
      <c r="X11721" s="157"/>
      <c r="Y11721" s="157"/>
    </row>
    <row r="11722" spans="19:25" x14ac:dyDescent="0.2">
      <c r="S11722" s="157"/>
      <c r="T11722" s="157"/>
      <c r="U11722" s="157"/>
      <c r="V11722" s="157"/>
      <c r="W11722" s="157"/>
      <c r="X11722" s="157"/>
      <c r="Y11722" s="157"/>
    </row>
    <row r="11723" spans="19:25" x14ac:dyDescent="0.2">
      <c r="S11723" s="157"/>
      <c r="T11723" s="157"/>
      <c r="U11723" s="157"/>
      <c r="V11723" s="157"/>
      <c r="W11723" s="157"/>
      <c r="X11723" s="157"/>
      <c r="Y11723" s="157"/>
    </row>
    <row r="11724" spans="19:25" x14ac:dyDescent="0.2">
      <c r="S11724" s="157"/>
      <c r="T11724" s="157"/>
      <c r="U11724" s="157"/>
      <c r="V11724" s="157"/>
      <c r="W11724" s="157"/>
      <c r="X11724" s="157"/>
      <c r="Y11724" s="157"/>
    </row>
    <row r="11725" spans="19:25" x14ac:dyDescent="0.2">
      <c r="S11725" s="157"/>
      <c r="T11725" s="157"/>
      <c r="U11725" s="157"/>
      <c r="V11725" s="157"/>
      <c r="W11725" s="157"/>
      <c r="X11725" s="157"/>
      <c r="Y11725" s="157"/>
    </row>
    <row r="11726" spans="19:25" x14ac:dyDescent="0.2">
      <c r="S11726" s="157"/>
      <c r="T11726" s="157"/>
      <c r="U11726" s="157"/>
      <c r="V11726" s="157"/>
      <c r="W11726" s="157"/>
      <c r="X11726" s="157"/>
      <c r="Y11726" s="157"/>
    </row>
    <row r="11727" spans="19:25" x14ac:dyDescent="0.2">
      <c r="S11727" s="157"/>
      <c r="T11727" s="157"/>
      <c r="U11727" s="157"/>
      <c r="V11727" s="157"/>
      <c r="W11727" s="157"/>
      <c r="X11727" s="157"/>
      <c r="Y11727" s="157"/>
    </row>
    <row r="11728" spans="19:25" x14ac:dyDescent="0.2">
      <c r="S11728" s="157"/>
      <c r="T11728" s="157"/>
      <c r="U11728" s="157"/>
      <c r="V11728" s="157"/>
      <c r="W11728" s="157"/>
      <c r="X11728" s="157"/>
      <c r="Y11728" s="157"/>
    </row>
    <row r="11729" spans="19:25" x14ac:dyDescent="0.2">
      <c r="S11729" s="157"/>
      <c r="T11729" s="157"/>
      <c r="U11729" s="157"/>
      <c r="V11729" s="157"/>
      <c r="W11729" s="157"/>
      <c r="X11729" s="157"/>
      <c r="Y11729" s="157"/>
    </row>
    <row r="11730" spans="19:25" x14ac:dyDescent="0.2">
      <c r="S11730" s="157"/>
      <c r="T11730" s="157"/>
      <c r="U11730" s="157"/>
      <c r="V11730" s="157"/>
      <c r="W11730" s="157"/>
      <c r="X11730" s="157"/>
      <c r="Y11730" s="157"/>
    </row>
    <row r="11731" spans="19:25" x14ac:dyDescent="0.2">
      <c r="S11731" s="157"/>
      <c r="T11731" s="157"/>
      <c r="U11731" s="157"/>
      <c r="V11731" s="157"/>
      <c r="W11731" s="157"/>
      <c r="X11731" s="157"/>
      <c r="Y11731" s="157"/>
    </row>
    <row r="11732" spans="19:25" x14ac:dyDescent="0.2">
      <c r="S11732" s="157"/>
      <c r="T11732" s="157"/>
      <c r="U11732" s="157"/>
      <c r="V11732" s="157"/>
      <c r="W11732" s="157"/>
      <c r="X11732" s="157"/>
      <c r="Y11732" s="157"/>
    </row>
    <row r="11733" spans="19:25" x14ac:dyDescent="0.2">
      <c r="S11733" s="157"/>
      <c r="T11733" s="157"/>
      <c r="U11733" s="157"/>
      <c r="V11733" s="157"/>
      <c r="W11733" s="157"/>
      <c r="X11733" s="157"/>
      <c r="Y11733" s="157"/>
    </row>
    <row r="11734" spans="19:25" x14ac:dyDescent="0.2">
      <c r="S11734" s="157"/>
      <c r="T11734" s="157"/>
      <c r="U11734" s="157"/>
      <c r="V11734" s="157"/>
      <c r="W11734" s="157"/>
      <c r="X11734" s="157"/>
      <c r="Y11734" s="157"/>
    </row>
    <row r="11735" spans="19:25" x14ac:dyDescent="0.2">
      <c r="S11735" s="157"/>
      <c r="T11735" s="157"/>
      <c r="U11735" s="157"/>
      <c r="V11735" s="157"/>
      <c r="W11735" s="157"/>
      <c r="X11735" s="157"/>
      <c r="Y11735" s="157"/>
    </row>
    <row r="11736" spans="19:25" x14ac:dyDescent="0.2">
      <c r="S11736" s="157"/>
      <c r="T11736" s="157"/>
      <c r="U11736" s="157"/>
      <c r="V11736" s="157"/>
      <c r="W11736" s="157"/>
      <c r="X11736" s="157"/>
      <c r="Y11736" s="157"/>
    </row>
    <row r="11737" spans="19:25" x14ac:dyDescent="0.2">
      <c r="S11737" s="157"/>
      <c r="T11737" s="157"/>
      <c r="U11737" s="157"/>
      <c r="V11737" s="157"/>
      <c r="W11737" s="157"/>
      <c r="X11737" s="157"/>
      <c r="Y11737" s="157"/>
    </row>
    <row r="11738" spans="19:25" x14ac:dyDescent="0.2">
      <c r="S11738" s="157"/>
      <c r="T11738" s="157"/>
      <c r="U11738" s="157"/>
      <c r="V11738" s="157"/>
      <c r="W11738" s="157"/>
      <c r="X11738" s="157"/>
      <c r="Y11738" s="157"/>
    </row>
    <row r="11739" spans="19:25" x14ac:dyDescent="0.2">
      <c r="S11739" s="157"/>
      <c r="T11739" s="157"/>
      <c r="U11739" s="157"/>
      <c r="V11739" s="157"/>
      <c r="W11739" s="157"/>
      <c r="X11739" s="157"/>
      <c r="Y11739" s="157"/>
    </row>
    <row r="11740" spans="19:25" x14ac:dyDescent="0.2">
      <c r="S11740" s="157"/>
      <c r="T11740" s="157"/>
      <c r="U11740" s="157"/>
      <c r="V11740" s="157"/>
      <c r="W11740" s="157"/>
      <c r="X11740" s="157"/>
      <c r="Y11740" s="157"/>
    </row>
    <row r="11741" spans="19:25" x14ac:dyDescent="0.2">
      <c r="S11741" s="157"/>
      <c r="T11741" s="157"/>
      <c r="U11741" s="157"/>
      <c r="V11741" s="157"/>
      <c r="W11741" s="157"/>
      <c r="X11741" s="157"/>
      <c r="Y11741" s="157"/>
    </row>
    <row r="11742" spans="19:25" x14ac:dyDescent="0.2">
      <c r="S11742" s="157"/>
      <c r="T11742" s="157"/>
      <c r="U11742" s="157"/>
      <c r="V11742" s="157"/>
      <c r="W11742" s="157"/>
      <c r="X11742" s="157"/>
      <c r="Y11742" s="157"/>
    </row>
    <row r="11743" spans="19:25" x14ac:dyDescent="0.2">
      <c r="S11743" s="157"/>
      <c r="T11743" s="157"/>
      <c r="U11743" s="157"/>
      <c r="V11743" s="157"/>
      <c r="W11743" s="157"/>
      <c r="X11743" s="157"/>
      <c r="Y11743" s="157"/>
    </row>
    <row r="11744" spans="19:25" x14ac:dyDescent="0.2">
      <c r="S11744" s="157"/>
      <c r="T11744" s="157"/>
      <c r="U11744" s="157"/>
      <c r="V11744" s="157"/>
      <c r="W11744" s="157"/>
      <c r="X11744" s="157"/>
      <c r="Y11744" s="157"/>
    </row>
    <row r="11745" spans="19:25" x14ac:dyDescent="0.2">
      <c r="S11745" s="157"/>
      <c r="T11745" s="157"/>
      <c r="U11745" s="157"/>
      <c r="V11745" s="157"/>
      <c r="W11745" s="157"/>
      <c r="X11745" s="157"/>
      <c r="Y11745" s="157"/>
    </row>
    <row r="11746" spans="19:25" x14ac:dyDescent="0.2">
      <c r="S11746" s="157"/>
      <c r="T11746" s="157"/>
      <c r="U11746" s="157"/>
      <c r="V11746" s="157"/>
      <c r="W11746" s="157"/>
      <c r="X11746" s="157"/>
      <c r="Y11746" s="157"/>
    </row>
    <row r="11747" spans="19:25" x14ac:dyDescent="0.2">
      <c r="S11747" s="157"/>
      <c r="T11747" s="157"/>
      <c r="U11747" s="157"/>
      <c r="V11747" s="157"/>
      <c r="W11747" s="157"/>
      <c r="X11747" s="157"/>
      <c r="Y11747" s="157"/>
    </row>
    <row r="11748" spans="19:25" x14ac:dyDescent="0.2">
      <c r="S11748" s="157"/>
      <c r="T11748" s="157"/>
      <c r="U11748" s="157"/>
      <c r="V11748" s="157"/>
      <c r="W11748" s="157"/>
      <c r="X11748" s="157"/>
      <c r="Y11748" s="157"/>
    </row>
    <row r="11749" spans="19:25" x14ac:dyDescent="0.2">
      <c r="S11749" s="157"/>
      <c r="T11749" s="157"/>
      <c r="U11749" s="157"/>
      <c r="V11749" s="157"/>
      <c r="W11749" s="157"/>
      <c r="X11749" s="157"/>
      <c r="Y11749" s="157"/>
    </row>
    <row r="11750" spans="19:25" x14ac:dyDescent="0.2">
      <c r="S11750" s="157"/>
      <c r="T11750" s="157"/>
      <c r="U11750" s="157"/>
      <c r="V11750" s="157"/>
      <c r="W11750" s="157"/>
      <c r="X11750" s="157"/>
      <c r="Y11750" s="157"/>
    </row>
    <row r="11751" spans="19:25" x14ac:dyDescent="0.2">
      <c r="S11751" s="157"/>
      <c r="T11751" s="157"/>
      <c r="U11751" s="157"/>
      <c r="V11751" s="157"/>
      <c r="W11751" s="157"/>
      <c r="X11751" s="157"/>
      <c r="Y11751" s="157"/>
    </row>
    <row r="11752" spans="19:25" x14ac:dyDescent="0.2">
      <c r="S11752" s="157"/>
      <c r="T11752" s="157"/>
      <c r="U11752" s="157"/>
      <c r="V11752" s="157"/>
      <c r="W11752" s="157"/>
      <c r="X11752" s="157"/>
      <c r="Y11752" s="157"/>
    </row>
    <row r="11753" spans="19:25" x14ac:dyDescent="0.2">
      <c r="S11753" s="157"/>
      <c r="T11753" s="157"/>
      <c r="U11753" s="157"/>
      <c r="V11753" s="157"/>
      <c r="W11753" s="157"/>
      <c r="X11753" s="157"/>
      <c r="Y11753" s="157"/>
    </row>
    <row r="11754" spans="19:25" x14ac:dyDescent="0.2">
      <c r="S11754" s="157"/>
      <c r="T11754" s="157"/>
      <c r="U11754" s="157"/>
      <c r="V11754" s="157"/>
      <c r="W11754" s="157"/>
      <c r="X11754" s="157"/>
      <c r="Y11754" s="157"/>
    </row>
    <row r="11755" spans="19:25" x14ac:dyDescent="0.2">
      <c r="S11755" s="157"/>
      <c r="T11755" s="157"/>
      <c r="U11755" s="157"/>
      <c r="V11755" s="157"/>
      <c r="W11755" s="157"/>
      <c r="X11755" s="157"/>
      <c r="Y11755" s="157"/>
    </row>
    <row r="11756" spans="19:25" x14ac:dyDescent="0.2">
      <c r="S11756" s="157"/>
      <c r="T11756" s="157"/>
      <c r="U11756" s="157"/>
      <c r="V11756" s="157"/>
      <c r="W11756" s="157"/>
      <c r="X11756" s="157"/>
      <c r="Y11756" s="157"/>
    </row>
    <row r="11757" spans="19:25" x14ac:dyDescent="0.2">
      <c r="S11757" s="157"/>
      <c r="T11757" s="157"/>
      <c r="U11757" s="157"/>
      <c r="V11757" s="157"/>
      <c r="W11757" s="157"/>
      <c r="X11757" s="157"/>
      <c r="Y11757" s="157"/>
    </row>
    <row r="11758" spans="19:25" x14ac:dyDescent="0.2">
      <c r="S11758" s="157"/>
      <c r="T11758" s="157"/>
      <c r="U11758" s="157"/>
      <c r="V11758" s="157"/>
      <c r="W11758" s="157"/>
      <c r="X11758" s="157"/>
      <c r="Y11758" s="157"/>
    </row>
    <row r="11759" spans="19:25" x14ac:dyDescent="0.2">
      <c r="S11759" s="157"/>
      <c r="T11759" s="157"/>
      <c r="U11759" s="157"/>
      <c r="V11759" s="157"/>
      <c r="W11759" s="157"/>
      <c r="X11759" s="157"/>
      <c r="Y11759" s="157"/>
    </row>
    <row r="11760" spans="19:25" x14ac:dyDescent="0.2">
      <c r="S11760" s="157"/>
      <c r="T11760" s="157"/>
      <c r="U11760" s="157"/>
      <c r="V11760" s="157"/>
      <c r="W11760" s="157"/>
      <c r="X11760" s="157"/>
      <c r="Y11760" s="157"/>
    </row>
    <row r="11761" spans="19:25" x14ac:dyDescent="0.2">
      <c r="S11761" s="157"/>
      <c r="T11761" s="157"/>
      <c r="U11761" s="157"/>
      <c r="V11761" s="157"/>
      <c r="W11761" s="157"/>
      <c r="X11761" s="157"/>
      <c r="Y11761" s="157"/>
    </row>
    <row r="11762" spans="19:25" x14ac:dyDescent="0.2">
      <c r="S11762" s="157"/>
      <c r="T11762" s="157"/>
      <c r="U11762" s="157"/>
      <c r="V11762" s="157"/>
      <c r="W11762" s="157"/>
      <c r="X11762" s="157"/>
      <c r="Y11762" s="157"/>
    </row>
    <row r="11763" spans="19:25" x14ac:dyDescent="0.2">
      <c r="S11763" s="157"/>
      <c r="T11763" s="157"/>
      <c r="U11763" s="157"/>
      <c r="V11763" s="157"/>
      <c r="W11763" s="157"/>
      <c r="X11763" s="157"/>
      <c r="Y11763" s="157"/>
    </row>
    <row r="11764" spans="19:25" x14ac:dyDescent="0.2">
      <c r="S11764" s="157"/>
      <c r="T11764" s="157"/>
      <c r="U11764" s="157"/>
      <c r="V11764" s="157"/>
      <c r="W11764" s="157"/>
      <c r="X11764" s="157"/>
      <c r="Y11764" s="157"/>
    </row>
    <row r="11765" spans="19:25" x14ac:dyDescent="0.2">
      <c r="S11765" s="157"/>
      <c r="T11765" s="157"/>
      <c r="U11765" s="157"/>
      <c r="V11765" s="157"/>
      <c r="W11765" s="157"/>
      <c r="X11765" s="157"/>
      <c r="Y11765" s="157"/>
    </row>
    <row r="11766" spans="19:25" x14ac:dyDescent="0.2">
      <c r="S11766" s="157"/>
      <c r="T11766" s="157"/>
      <c r="U11766" s="157"/>
      <c r="V11766" s="157"/>
      <c r="W11766" s="157"/>
      <c r="X11766" s="157"/>
      <c r="Y11766" s="157"/>
    </row>
    <row r="11767" spans="19:25" x14ac:dyDescent="0.2">
      <c r="S11767" s="157"/>
      <c r="T11767" s="157"/>
      <c r="U11767" s="157"/>
      <c r="V11767" s="157"/>
      <c r="W11767" s="157"/>
      <c r="X11767" s="157"/>
      <c r="Y11767" s="157"/>
    </row>
    <row r="11768" spans="19:25" x14ac:dyDescent="0.2">
      <c r="S11768" s="157"/>
      <c r="T11768" s="157"/>
      <c r="U11768" s="157"/>
      <c r="V11768" s="157"/>
      <c r="W11768" s="157"/>
      <c r="X11768" s="157"/>
      <c r="Y11768" s="157"/>
    </row>
    <row r="11769" spans="19:25" x14ac:dyDescent="0.2">
      <c r="S11769" s="157"/>
      <c r="T11769" s="157"/>
      <c r="U11769" s="157"/>
      <c r="V11769" s="157"/>
      <c r="W11769" s="157"/>
      <c r="X11769" s="157"/>
      <c r="Y11769" s="157"/>
    </row>
    <row r="11770" spans="19:25" x14ac:dyDescent="0.2">
      <c r="S11770" s="157"/>
      <c r="T11770" s="157"/>
      <c r="U11770" s="157"/>
      <c r="V11770" s="157"/>
      <c r="W11770" s="157"/>
      <c r="X11770" s="157"/>
      <c r="Y11770" s="157"/>
    </row>
    <row r="11771" spans="19:25" x14ac:dyDescent="0.2">
      <c r="S11771" s="157"/>
      <c r="T11771" s="157"/>
      <c r="U11771" s="157"/>
      <c r="V11771" s="157"/>
      <c r="W11771" s="157"/>
      <c r="X11771" s="157"/>
      <c r="Y11771" s="157"/>
    </row>
    <row r="11772" spans="19:25" x14ac:dyDescent="0.2">
      <c r="S11772" s="157"/>
      <c r="T11772" s="157"/>
      <c r="U11772" s="157"/>
      <c r="V11772" s="157"/>
      <c r="W11772" s="157"/>
      <c r="X11772" s="157"/>
      <c r="Y11772" s="157"/>
    </row>
    <row r="11773" spans="19:25" x14ac:dyDescent="0.2">
      <c r="S11773" s="157"/>
      <c r="T11773" s="157"/>
      <c r="U11773" s="157"/>
      <c r="V11773" s="157"/>
      <c r="W11773" s="157"/>
      <c r="X11773" s="157"/>
      <c r="Y11773" s="157"/>
    </row>
    <row r="11774" spans="19:25" x14ac:dyDescent="0.2">
      <c r="S11774" s="157"/>
      <c r="T11774" s="157"/>
      <c r="U11774" s="157"/>
      <c r="V11774" s="157"/>
      <c r="W11774" s="157"/>
      <c r="X11774" s="157"/>
      <c r="Y11774" s="157"/>
    </row>
    <row r="11775" spans="19:25" x14ac:dyDescent="0.2">
      <c r="S11775" s="157"/>
      <c r="T11775" s="157"/>
      <c r="U11775" s="157"/>
      <c r="V11775" s="157"/>
      <c r="W11775" s="157"/>
      <c r="X11775" s="157"/>
      <c r="Y11775" s="157"/>
    </row>
    <row r="11776" spans="19:25" x14ac:dyDescent="0.2">
      <c r="S11776" s="157"/>
      <c r="T11776" s="157"/>
      <c r="U11776" s="157"/>
      <c r="V11776" s="157"/>
      <c r="W11776" s="157"/>
      <c r="X11776" s="157"/>
      <c r="Y11776" s="157"/>
    </row>
    <row r="11777" spans="19:25" x14ac:dyDescent="0.2">
      <c r="S11777" s="157"/>
      <c r="T11777" s="157"/>
      <c r="U11777" s="157"/>
      <c r="V11777" s="157"/>
      <c r="W11777" s="157"/>
      <c r="X11777" s="157"/>
      <c r="Y11777" s="157"/>
    </row>
    <row r="11778" spans="19:25" x14ac:dyDescent="0.2">
      <c r="S11778" s="157"/>
      <c r="T11778" s="157"/>
      <c r="U11778" s="157"/>
      <c r="V11778" s="157"/>
      <c r="W11778" s="157"/>
      <c r="X11778" s="157"/>
      <c r="Y11778" s="157"/>
    </row>
    <row r="11779" spans="19:25" x14ac:dyDescent="0.2">
      <c r="S11779" s="157"/>
      <c r="T11779" s="157"/>
      <c r="U11779" s="157"/>
      <c r="V11779" s="157"/>
      <c r="W11779" s="157"/>
      <c r="X11779" s="157"/>
      <c r="Y11779" s="157"/>
    </row>
    <row r="11780" spans="19:25" x14ac:dyDescent="0.2">
      <c r="S11780" s="157"/>
      <c r="T11780" s="157"/>
      <c r="U11780" s="157"/>
      <c r="V11780" s="157"/>
      <c r="W11780" s="157"/>
      <c r="X11780" s="157"/>
      <c r="Y11780" s="157"/>
    </row>
    <row r="11781" spans="19:25" x14ac:dyDescent="0.2">
      <c r="S11781" s="157"/>
      <c r="T11781" s="157"/>
      <c r="U11781" s="157"/>
      <c r="V11781" s="157"/>
      <c r="W11781" s="157"/>
      <c r="X11781" s="157"/>
      <c r="Y11781" s="157"/>
    </row>
    <row r="11782" spans="19:25" x14ac:dyDescent="0.2">
      <c r="S11782" s="157"/>
      <c r="T11782" s="157"/>
      <c r="U11782" s="157"/>
      <c r="V11782" s="157"/>
      <c r="W11782" s="157"/>
      <c r="X11782" s="157"/>
      <c r="Y11782" s="157"/>
    </row>
    <row r="11783" spans="19:25" x14ac:dyDescent="0.2">
      <c r="S11783" s="157"/>
      <c r="T11783" s="157"/>
      <c r="U11783" s="157"/>
      <c r="V11783" s="157"/>
      <c r="W11783" s="157"/>
      <c r="X11783" s="157"/>
      <c r="Y11783" s="157"/>
    </row>
    <row r="11784" spans="19:25" x14ac:dyDescent="0.2">
      <c r="S11784" s="157"/>
      <c r="T11784" s="157"/>
      <c r="U11784" s="157"/>
      <c r="V11784" s="157"/>
      <c r="W11784" s="157"/>
      <c r="X11784" s="157"/>
      <c r="Y11784" s="157"/>
    </row>
    <row r="11785" spans="19:25" x14ac:dyDescent="0.2">
      <c r="S11785" s="157"/>
      <c r="T11785" s="157"/>
      <c r="U11785" s="157"/>
      <c r="V11785" s="157"/>
      <c r="W11785" s="157"/>
      <c r="X11785" s="157"/>
      <c r="Y11785" s="157"/>
    </row>
    <row r="11786" spans="19:25" x14ac:dyDescent="0.2">
      <c r="S11786" s="157"/>
      <c r="T11786" s="157"/>
      <c r="U11786" s="157"/>
      <c r="V11786" s="157"/>
      <c r="W11786" s="157"/>
      <c r="X11786" s="157"/>
      <c r="Y11786" s="157"/>
    </row>
    <row r="11787" spans="19:25" x14ac:dyDescent="0.2">
      <c r="S11787" s="157"/>
      <c r="T11787" s="157"/>
      <c r="U11787" s="157"/>
      <c r="V11787" s="157"/>
      <c r="W11787" s="157"/>
      <c r="X11787" s="157"/>
      <c r="Y11787" s="157"/>
    </row>
    <row r="11788" spans="19:25" x14ac:dyDescent="0.2">
      <c r="S11788" s="157"/>
      <c r="T11788" s="157"/>
      <c r="U11788" s="157"/>
      <c r="V11788" s="157"/>
      <c r="W11788" s="157"/>
      <c r="X11788" s="157"/>
      <c r="Y11788" s="157"/>
    </row>
    <row r="11789" spans="19:25" x14ac:dyDescent="0.2">
      <c r="S11789" s="157"/>
      <c r="T11789" s="157"/>
      <c r="U11789" s="157"/>
      <c r="V11789" s="157"/>
      <c r="W11789" s="157"/>
      <c r="X11789" s="157"/>
      <c r="Y11789" s="157"/>
    </row>
    <row r="11790" spans="19:25" x14ac:dyDescent="0.2">
      <c r="S11790" s="157"/>
      <c r="T11790" s="157"/>
      <c r="U11790" s="157"/>
      <c r="V11790" s="157"/>
      <c r="W11790" s="157"/>
      <c r="X11790" s="157"/>
      <c r="Y11790" s="157"/>
    </row>
    <row r="11791" spans="19:25" x14ac:dyDescent="0.2">
      <c r="S11791" s="157"/>
      <c r="T11791" s="157"/>
      <c r="U11791" s="157"/>
      <c r="V11791" s="157"/>
      <c r="W11791" s="157"/>
      <c r="X11791" s="157"/>
      <c r="Y11791" s="157"/>
    </row>
    <row r="11792" spans="19:25" x14ac:dyDescent="0.2">
      <c r="S11792" s="157"/>
      <c r="T11792" s="157"/>
      <c r="U11792" s="157"/>
      <c r="V11792" s="157"/>
      <c r="W11792" s="157"/>
      <c r="X11792" s="157"/>
      <c r="Y11792" s="157"/>
    </row>
    <row r="11793" spans="19:25" x14ac:dyDescent="0.2">
      <c r="S11793" s="157"/>
      <c r="T11793" s="157"/>
      <c r="U11793" s="157"/>
      <c r="V11793" s="157"/>
      <c r="W11793" s="157"/>
      <c r="X11793" s="157"/>
      <c r="Y11793" s="157"/>
    </row>
    <row r="11794" spans="19:25" x14ac:dyDescent="0.2">
      <c r="S11794" s="157"/>
      <c r="T11794" s="157"/>
      <c r="U11794" s="157"/>
      <c r="V11794" s="157"/>
      <c r="W11794" s="157"/>
      <c r="X11794" s="157"/>
      <c r="Y11794" s="157"/>
    </row>
    <row r="11795" spans="19:25" x14ac:dyDescent="0.2">
      <c r="S11795" s="157"/>
      <c r="T11795" s="157"/>
      <c r="U11795" s="157"/>
      <c r="V11795" s="157"/>
      <c r="W11795" s="157"/>
      <c r="X11795" s="157"/>
      <c r="Y11795" s="157"/>
    </row>
    <row r="11796" spans="19:25" x14ac:dyDescent="0.2">
      <c r="S11796" s="157"/>
      <c r="T11796" s="157"/>
      <c r="U11796" s="157"/>
      <c r="V11796" s="157"/>
      <c r="W11796" s="157"/>
      <c r="X11796" s="157"/>
      <c r="Y11796" s="157"/>
    </row>
    <row r="11797" spans="19:25" x14ac:dyDescent="0.2">
      <c r="S11797" s="157"/>
      <c r="T11797" s="157"/>
      <c r="U11797" s="157"/>
      <c r="V11797" s="157"/>
      <c r="W11797" s="157"/>
      <c r="X11797" s="157"/>
      <c r="Y11797" s="157"/>
    </row>
    <row r="11798" spans="19:25" x14ac:dyDescent="0.2">
      <c r="S11798" s="157"/>
      <c r="T11798" s="157"/>
      <c r="U11798" s="157"/>
      <c r="V11798" s="157"/>
      <c r="W11798" s="157"/>
      <c r="X11798" s="157"/>
      <c r="Y11798" s="157"/>
    </row>
    <row r="11799" spans="19:25" x14ac:dyDescent="0.2">
      <c r="S11799" s="157"/>
      <c r="T11799" s="157"/>
      <c r="U11799" s="157"/>
      <c r="V11799" s="157"/>
      <c r="W11799" s="157"/>
      <c r="X11799" s="157"/>
      <c r="Y11799" s="157"/>
    </row>
    <row r="11800" spans="19:25" x14ac:dyDescent="0.2">
      <c r="S11800" s="157"/>
      <c r="T11800" s="157"/>
      <c r="U11800" s="157"/>
      <c r="V11800" s="157"/>
      <c r="W11800" s="157"/>
      <c r="X11800" s="157"/>
      <c r="Y11800" s="157"/>
    </row>
    <row r="11801" spans="19:25" x14ac:dyDescent="0.2">
      <c r="S11801" s="157"/>
      <c r="T11801" s="157"/>
      <c r="U11801" s="157"/>
      <c r="V11801" s="157"/>
      <c r="W11801" s="157"/>
      <c r="X11801" s="157"/>
      <c r="Y11801" s="157"/>
    </row>
    <row r="11802" spans="19:25" x14ac:dyDescent="0.2">
      <c r="S11802" s="157"/>
      <c r="T11802" s="157"/>
      <c r="U11802" s="157"/>
      <c r="V11802" s="157"/>
      <c r="W11802" s="157"/>
      <c r="X11802" s="157"/>
      <c r="Y11802" s="157"/>
    </row>
    <row r="11803" spans="19:25" x14ac:dyDescent="0.2">
      <c r="S11803" s="157"/>
      <c r="T11803" s="157"/>
      <c r="U11803" s="157"/>
      <c r="V11803" s="157"/>
      <c r="W11803" s="157"/>
      <c r="X11803" s="157"/>
      <c r="Y11803" s="157"/>
    </row>
    <row r="11804" spans="19:25" x14ac:dyDescent="0.2">
      <c r="S11804" s="157"/>
      <c r="T11804" s="157"/>
      <c r="U11804" s="157"/>
      <c r="V11804" s="157"/>
      <c r="W11804" s="157"/>
      <c r="X11804" s="157"/>
      <c r="Y11804" s="157"/>
    </row>
    <row r="11805" spans="19:25" x14ac:dyDescent="0.2">
      <c r="S11805" s="157"/>
      <c r="T11805" s="157"/>
      <c r="U11805" s="157"/>
      <c r="V11805" s="157"/>
      <c r="W11805" s="157"/>
      <c r="X11805" s="157"/>
      <c r="Y11805" s="157"/>
    </row>
    <row r="11806" spans="19:25" x14ac:dyDescent="0.2">
      <c r="S11806" s="157"/>
      <c r="T11806" s="157"/>
      <c r="U11806" s="157"/>
      <c r="V11806" s="157"/>
      <c r="W11806" s="157"/>
      <c r="X11806" s="157"/>
      <c r="Y11806" s="157"/>
    </row>
    <row r="11807" spans="19:25" x14ac:dyDescent="0.2">
      <c r="S11807" s="157"/>
      <c r="T11807" s="157"/>
      <c r="U11807" s="157"/>
      <c r="V11807" s="157"/>
      <c r="W11807" s="157"/>
      <c r="X11807" s="157"/>
      <c r="Y11807" s="157"/>
    </row>
    <row r="11808" spans="19:25" x14ac:dyDescent="0.2">
      <c r="S11808" s="157"/>
      <c r="T11808" s="157"/>
      <c r="U11808" s="157"/>
      <c r="V11808" s="157"/>
      <c r="W11808" s="157"/>
      <c r="X11808" s="157"/>
      <c r="Y11808" s="157"/>
    </row>
    <row r="11809" spans="19:25" x14ac:dyDescent="0.2">
      <c r="S11809" s="157"/>
      <c r="T11809" s="157"/>
      <c r="U11809" s="157"/>
      <c r="V11809" s="157"/>
      <c r="W11809" s="157"/>
      <c r="X11809" s="157"/>
      <c r="Y11809" s="157"/>
    </row>
    <row r="11810" spans="19:25" x14ac:dyDescent="0.2">
      <c r="S11810" s="157"/>
      <c r="T11810" s="157"/>
      <c r="U11810" s="157"/>
      <c r="V11810" s="157"/>
      <c r="W11810" s="157"/>
      <c r="X11810" s="157"/>
      <c r="Y11810" s="157"/>
    </row>
    <row r="11811" spans="19:25" x14ac:dyDescent="0.2">
      <c r="S11811" s="157"/>
      <c r="T11811" s="157"/>
      <c r="U11811" s="157"/>
      <c r="V11811" s="157"/>
      <c r="W11811" s="157"/>
      <c r="X11811" s="157"/>
      <c r="Y11811" s="157"/>
    </row>
    <row r="11812" spans="19:25" x14ac:dyDescent="0.2">
      <c r="S11812" s="157"/>
      <c r="T11812" s="157"/>
      <c r="U11812" s="157"/>
      <c r="V11812" s="157"/>
      <c r="W11812" s="157"/>
      <c r="X11812" s="157"/>
      <c r="Y11812" s="157"/>
    </row>
    <row r="11813" spans="19:25" x14ac:dyDescent="0.2">
      <c r="S11813" s="157"/>
      <c r="T11813" s="157"/>
      <c r="U11813" s="157"/>
      <c r="V11813" s="157"/>
      <c r="W11813" s="157"/>
      <c r="X11813" s="157"/>
      <c r="Y11813" s="157"/>
    </row>
    <row r="11814" spans="19:25" x14ac:dyDescent="0.2">
      <c r="S11814" s="157"/>
      <c r="T11814" s="157"/>
      <c r="U11814" s="157"/>
      <c r="V11814" s="157"/>
      <c r="W11814" s="157"/>
      <c r="X11814" s="157"/>
      <c r="Y11814" s="157"/>
    </row>
    <row r="11815" spans="19:25" x14ac:dyDescent="0.2">
      <c r="S11815" s="157"/>
      <c r="T11815" s="157"/>
      <c r="U11815" s="157"/>
      <c r="V11815" s="157"/>
      <c r="W11815" s="157"/>
      <c r="X11815" s="157"/>
      <c r="Y11815" s="157"/>
    </row>
    <row r="11816" spans="19:25" x14ac:dyDescent="0.2">
      <c r="S11816" s="157"/>
      <c r="T11816" s="157"/>
      <c r="U11816" s="157"/>
      <c r="V11816" s="157"/>
      <c r="W11816" s="157"/>
      <c r="X11816" s="157"/>
      <c r="Y11816" s="157"/>
    </row>
    <row r="11817" spans="19:25" x14ac:dyDescent="0.2">
      <c r="S11817" s="157"/>
      <c r="T11817" s="157"/>
      <c r="U11817" s="157"/>
      <c r="V11817" s="157"/>
      <c r="W11817" s="157"/>
      <c r="X11817" s="157"/>
      <c r="Y11817" s="157"/>
    </row>
    <row r="11818" spans="19:25" x14ac:dyDescent="0.2">
      <c r="S11818" s="157"/>
      <c r="T11818" s="157"/>
      <c r="U11818" s="157"/>
      <c r="V11818" s="157"/>
      <c r="W11818" s="157"/>
      <c r="X11818" s="157"/>
      <c r="Y11818" s="157"/>
    </row>
    <row r="11819" spans="19:25" x14ac:dyDescent="0.2">
      <c r="S11819" s="157"/>
      <c r="T11819" s="157"/>
      <c r="U11819" s="157"/>
      <c r="V11819" s="157"/>
      <c r="W11819" s="157"/>
      <c r="X11819" s="157"/>
      <c r="Y11819" s="157"/>
    </row>
    <row r="11820" spans="19:25" x14ac:dyDescent="0.2">
      <c r="S11820" s="157"/>
      <c r="T11820" s="157"/>
      <c r="U11820" s="157"/>
      <c r="V11820" s="157"/>
      <c r="W11820" s="157"/>
      <c r="X11820" s="157"/>
      <c r="Y11820" s="157"/>
    </row>
    <row r="11821" spans="19:25" x14ac:dyDescent="0.2">
      <c r="S11821" s="157"/>
      <c r="T11821" s="157"/>
      <c r="U11821" s="157"/>
      <c r="V11821" s="157"/>
      <c r="W11821" s="157"/>
      <c r="X11821" s="157"/>
      <c r="Y11821" s="157"/>
    </row>
    <row r="11822" spans="19:25" x14ac:dyDescent="0.2">
      <c r="S11822" s="157"/>
      <c r="T11822" s="157"/>
      <c r="U11822" s="157"/>
      <c r="V11822" s="157"/>
      <c r="W11822" s="157"/>
      <c r="X11822" s="157"/>
      <c r="Y11822" s="157"/>
    </row>
    <row r="11823" spans="19:25" x14ac:dyDescent="0.2">
      <c r="S11823" s="157"/>
      <c r="T11823" s="157"/>
      <c r="U11823" s="157"/>
      <c r="V11823" s="157"/>
      <c r="W11823" s="157"/>
      <c r="X11823" s="157"/>
      <c r="Y11823" s="157"/>
    </row>
    <row r="11824" spans="19:25" x14ac:dyDescent="0.2">
      <c r="S11824" s="157"/>
      <c r="T11824" s="157"/>
      <c r="U11824" s="157"/>
      <c r="V11824" s="157"/>
      <c r="W11824" s="157"/>
      <c r="X11824" s="157"/>
      <c r="Y11824" s="157"/>
    </row>
    <row r="11825" spans="19:25" x14ac:dyDescent="0.2">
      <c r="S11825" s="157"/>
      <c r="T11825" s="157"/>
      <c r="U11825" s="157"/>
      <c r="V11825" s="157"/>
      <c r="W11825" s="157"/>
      <c r="X11825" s="157"/>
      <c r="Y11825" s="157"/>
    </row>
    <row r="11826" spans="19:25" x14ac:dyDescent="0.2">
      <c r="S11826" s="157"/>
      <c r="T11826" s="157"/>
      <c r="U11826" s="157"/>
      <c r="V11826" s="157"/>
      <c r="W11826" s="157"/>
      <c r="X11826" s="157"/>
      <c r="Y11826" s="157"/>
    </row>
    <row r="11827" spans="19:25" x14ac:dyDescent="0.2">
      <c r="S11827" s="157"/>
      <c r="T11827" s="157"/>
      <c r="U11827" s="157"/>
      <c r="V11827" s="157"/>
      <c r="W11827" s="157"/>
      <c r="X11827" s="157"/>
      <c r="Y11827" s="157"/>
    </row>
    <row r="11828" spans="19:25" x14ac:dyDescent="0.2">
      <c r="S11828" s="157"/>
      <c r="T11828" s="157"/>
      <c r="U11828" s="157"/>
      <c r="V11828" s="157"/>
      <c r="W11828" s="157"/>
      <c r="X11828" s="157"/>
      <c r="Y11828" s="157"/>
    </row>
    <row r="11829" spans="19:25" x14ac:dyDescent="0.2">
      <c r="S11829" s="157"/>
      <c r="T11829" s="157"/>
      <c r="U11829" s="157"/>
      <c r="V11829" s="157"/>
      <c r="W11829" s="157"/>
      <c r="X11829" s="157"/>
      <c r="Y11829" s="157"/>
    </row>
    <row r="11830" spans="19:25" x14ac:dyDescent="0.2">
      <c r="S11830" s="157"/>
      <c r="T11830" s="157"/>
      <c r="U11830" s="157"/>
      <c r="V11830" s="157"/>
      <c r="W11830" s="157"/>
      <c r="X11830" s="157"/>
      <c r="Y11830" s="157"/>
    </row>
    <row r="11831" spans="19:25" x14ac:dyDescent="0.2">
      <c r="S11831" s="157"/>
      <c r="T11831" s="157"/>
      <c r="U11831" s="157"/>
      <c r="V11831" s="157"/>
      <c r="W11831" s="157"/>
      <c r="X11831" s="157"/>
      <c r="Y11831" s="157"/>
    </row>
    <row r="11832" spans="19:25" x14ac:dyDescent="0.2">
      <c r="S11832" s="157"/>
      <c r="T11832" s="157"/>
      <c r="U11832" s="157"/>
      <c r="V11832" s="157"/>
      <c r="W11832" s="157"/>
      <c r="X11832" s="157"/>
      <c r="Y11832" s="157"/>
    </row>
    <row r="11833" spans="19:25" x14ac:dyDescent="0.2">
      <c r="S11833" s="157"/>
      <c r="T11833" s="157"/>
      <c r="U11833" s="157"/>
      <c r="V11833" s="157"/>
      <c r="W11833" s="157"/>
      <c r="X11833" s="157"/>
      <c r="Y11833" s="157"/>
    </row>
    <row r="11834" spans="19:25" x14ac:dyDescent="0.2">
      <c r="S11834" s="157"/>
      <c r="T11834" s="157"/>
      <c r="U11834" s="157"/>
      <c r="V11834" s="157"/>
      <c r="W11834" s="157"/>
      <c r="X11834" s="157"/>
      <c r="Y11834" s="157"/>
    </row>
    <row r="11835" spans="19:25" x14ac:dyDescent="0.2">
      <c r="S11835" s="157"/>
      <c r="T11835" s="157"/>
      <c r="U11835" s="157"/>
      <c r="V11835" s="157"/>
      <c r="W11835" s="157"/>
      <c r="X11835" s="157"/>
      <c r="Y11835" s="157"/>
    </row>
    <row r="11836" spans="19:25" x14ac:dyDescent="0.2">
      <c r="S11836" s="157"/>
      <c r="T11836" s="157"/>
      <c r="U11836" s="157"/>
      <c r="V11836" s="157"/>
      <c r="W11836" s="157"/>
      <c r="X11836" s="157"/>
      <c r="Y11836" s="157"/>
    </row>
    <row r="11837" spans="19:25" x14ac:dyDescent="0.2">
      <c r="S11837" s="157"/>
      <c r="T11837" s="157"/>
      <c r="U11837" s="157"/>
      <c r="V11837" s="157"/>
      <c r="W11837" s="157"/>
      <c r="X11837" s="157"/>
      <c r="Y11837" s="157"/>
    </row>
    <row r="11838" spans="19:25" x14ac:dyDescent="0.2">
      <c r="S11838" s="157"/>
      <c r="T11838" s="157"/>
      <c r="U11838" s="157"/>
      <c r="V11838" s="157"/>
      <c r="W11838" s="157"/>
      <c r="X11838" s="157"/>
      <c r="Y11838" s="157"/>
    </row>
    <row r="11839" spans="19:25" x14ac:dyDescent="0.2">
      <c r="S11839" s="157"/>
      <c r="T11839" s="157"/>
      <c r="U11839" s="157"/>
      <c r="V11839" s="157"/>
      <c r="W11839" s="157"/>
      <c r="X11839" s="157"/>
      <c r="Y11839" s="157"/>
    </row>
    <row r="11840" spans="19:25" x14ac:dyDescent="0.2">
      <c r="S11840" s="157"/>
      <c r="T11840" s="157"/>
      <c r="U11840" s="157"/>
      <c r="V11840" s="157"/>
      <c r="W11840" s="157"/>
      <c r="X11840" s="157"/>
      <c r="Y11840" s="157"/>
    </row>
    <row r="11841" spans="19:25" x14ac:dyDescent="0.2">
      <c r="S11841" s="157"/>
      <c r="T11841" s="157"/>
      <c r="U11841" s="157"/>
      <c r="V11841" s="157"/>
      <c r="W11841" s="157"/>
      <c r="X11841" s="157"/>
      <c r="Y11841" s="157"/>
    </row>
    <row r="11842" spans="19:25" x14ac:dyDescent="0.2">
      <c r="S11842" s="157"/>
      <c r="T11842" s="157"/>
      <c r="U11842" s="157"/>
      <c r="V11842" s="157"/>
      <c r="W11842" s="157"/>
      <c r="X11842" s="157"/>
      <c r="Y11842" s="157"/>
    </row>
    <row r="11843" spans="19:25" x14ac:dyDescent="0.2">
      <c r="S11843" s="157"/>
      <c r="T11843" s="157"/>
      <c r="U11843" s="157"/>
      <c r="V11843" s="157"/>
      <c r="W11843" s="157"/>
      <c r="X11843" s="157"/>
      <c r="Y11843" s="157"/>
    </row>
    <row r="11844" spans="19:25" x14ac:dyDescent="0.2">
      <c r="S11844" s="157"/>
      <c r="T11844" s="157"/>
      <c r="U11844" s="157"/>
      <c r="V11844" s="157"/>
      <c r="W11844" s="157"/>
      <c r="X11844" s="157"/>
      <c r="Y11844" s="157"/>
    </row>
    <row r="11845" spans="19:25" x14ac:dyDescent="0.2">
      <c r="S11845" s="157"/>
      <c r="T11845" s="157"/>
      <c r="U11845" s="157"/>
      <c r="V11845" s="157"/>
      <c r="W11845" s="157"/>
      <c r="X11845" s="157"/>
      <c r="Y11845" s="157"/>
    </row>
    <row r="11846" spans="19:25" x14ac:dyDescent="0.2">
      <c r="S11846" s="157"/>
      <c r="T11846" s="157"/>
      <c r="U11846" s="157"/>
      <c r="V11846" s="157"/>
      <c r="W11846" s="157"/>
      <c r="X11846" s="157"/>
      <c r="Y11846" s="157"/>
    </row>
    <row r="11847" spans="19:25" x14ac:dyDescent="0.2">
      <c r="S11847" s="157"/>
      <c r="T11847" s="157"/>
      <c r="U11847" s="157"/>
      <c r="V11847" s="157"/>
      <c r="W11847" s="157"/>
      <c r="X11847" s="157"/>
      <c r="Y11847" s="157"/>
    </row>
    <row r="11848" spans="19:25" x14ac:dyDescent="0.2">
      <c r="S11848" s="157"/>
      <c r="T11848" s="157"/>
      <c r="U11848" s="157"/>
      <c r="V11848" s="157"/>
      <c r="W11848" s="157"/>
      <c r="X11848" s="157"/>
      <c r="Y11848" s="157"/>
    </row>
    <row r="11849" spans="19:25" x14ac:dyDescent="0.2">
      <c r="S11849" s="157"/>
      <c r="T11849" s="157"/>
      <c r="U11849" s="157"/>
      <c r="V11849" s="157"/>
      <c r="W11849" s="157"/>
      <c r="X11849" s="157"/>
      <c r="Y11849" s="157"/>
    </row>
    <row r="11850" spans="19:25" x14ac:dyDescent="0.2">
      <c r="S11850" s="157"/>
      <c r="T11850" s="157"/>
      <c r="U11850" s="157"/>
      <c r="V11850" s="157"/>
      <c r="W11850" s="157"/>
      <c r="X11850" s="157"/>
      <c r="Y11850" s="157"/>
    </row>
    <row r="11851" spans="19:25" x14ac:dyDescent="0.2">
      <c r="S11851" s="157"/>
      <c r="T11851" s="157"/>
      <c r="U11851" s="157"/>
      <c r="V11851" s="157"/>
      <c r="W11851" s="157"/>
      <c r="X11851" s="157"/>
      <c r="Y11851" s="157"/>
    </row>
    <row r="11852" spans="19:25" x14ac:dyDescent="0.2">
      <c r="S11852" s="157"/>
      <c r="T11852" s="157"/>
      <c r="U11852" s="157"/>
      <c r="V11852" s="157"/>
      <c r="W11852" s="157"/>
      <c r="X11852" s="157"/>
      <c r="Y11852" s="157"/>
    </row>
    <row r="11853" spans="19:25" x14ac:dyDescent="0.2">
      <c r="S11853" s="157"/>
      <c r="T11853" s="157"/>
      <c r="U11853" s="157"/>
      <c r="V11853" s="157"/>
      <c r="W11853" s="157"/>
      <c r="X11853" s="157"/>
      <c r="Y11853" s="157"/>
    </row>
    <row r="11854" spans="19:25" x14ac:dyDescent="0.2">
      <c r="S11854" s="157"/>
      <c r="T11854" s="157"/>
      <c r="U11854" s="157"/>
      <c r="V11854" s="157"/>
      <c r="W11854" s="157"/>
      <c r="X11854" s="157"/>
      <c r="Y11854" s="157"/>
    </row>
    <row r="11855" spans="19:25" x14ac:dyDescent="0.2">
      <c r="S11855" s="157"/>
      <c r="T11855" s="157"/>
      <c r="U11855" s="157"/>
      <c r="V11855" s="157"/>
      <c r="W11855" s="157"/>
      <c r="X11855" s="157"/>
      <c r="Y11855" s="157"/>
    </row>
    <row r="11856" spans="19:25" x14ac:dyDescent="0.2">
      <c r="S11856" s="157"/>
      <c r="T11856" s="157"/>
      <c r="U11856" s="157"/>
      <c r="V11856" s="157"/>
      <c r="W11856" s="157"/>
      <c r="X11856" s="157"/>
      <c r="Y11856" s="157"/>
    </row>
    <row r="11857" spans="19:25" x14ac:dyDescent="0.2">
      <c r="S11857" s="157"/>
      <c r="T11857" s="157"/>
      <c r="U11857" s="157"/>
      <c r="V11857" s="157"/>
      <c r="W11857" s="157"/>
      <c r="X11857" s="157"/>
      <c r="Y11857" s="157"/>
    </row>
    <row r="11858" spans="19:25" x14ac:dyDescent="0.2">
      <c r="S11858" s="157"/>
      <c r="T11858" s="157"/>
      <c r="U11858" s="157"/>
      <c r="V11858" s="157"/>
      <c r="W11858" s="157"/>
      <c r="X11858" s="157"/>
      <c r="Y11858" s="157"/>
    </row>
    <row r="11859" spans="19:25" x14ac:dyDescent="0.2">
      <c r="S11859" s="157"/>
      <c r="T11859" s="157"/>
      <c r="U11859" s="157"/>
      <c r="V11859" s="157"/>
      <c r="W11859" s="157"/>
      <c r="X11859" s="157"/>
      <c r="Y11859" s="157"/>
    </row>
    <row r="11860" spans="19:25" x14ac:dyDescent="0.2">
      <c r="S11860" s="157"/>
      <c r="T11860" s="157"/>
      <c r="U11860" s="157"/>
      <c r="V11860" s="157"/>
      <c r="W11860" s="157"/>
      <c r="X11860" s="157"/>
      <c r="Y11860" s="157"/>
    </row>
    <row r="11861" spans="19:25" x14ac:dyDescent="0.2">
      <c r="S11861" s="157"/>
      <c r="T11861" s="157"/>
      <c r="U11861" s="157"/>
      <c r="V11861" s="157"/>
      <c r="W11861" s="157"/>
      <c r="X11861" s="157"/>
      <c r="Y11861" s="157"/>
    </row>
    <row r="11862" spans="19:25" x14ac:dyDescent="0.2">
      <c r="S11862" s="157"/>
      <c r="T11862" s="157"/>
      <c r="U11862" s="157"/>
      <c r="V11862" s="157"/>
      <c r="W11862" s="157"/>
      <c r="X11862" s="157"/>
      <c r="Y11862" s="157"/>
    </row>
    <row r="11863" spans="19:25" x14ac:dyDescent="0.2">
      <c r="S11863" s="157"/>
      <c r="T11863" s="157"/>
      <c r="U11863" s="157"/>
      <c r="V11863" s="157"/>
      <c r="W11863" s="157"/>
      <c r="X11863" s="157"/>
      <c r="Y11863" s="157"/>
    </row>
    <row r="11864" spans="19:25" x14ac:dyDescent="0.2">
      <c r="S11864" s="157"/>
      <c r="T11864" s="157"/>
      <c r="U11864" s="157"/>
      <c r="V11864" s="157"/>
      <c r="W11864" s="157"/>
      <c r="X11864" s="157"/>
      <c r="Y11864" s="157"/>
    </row>
    <row r="11865" spans="19:25" x14ac:dyDescent="0.2">
      <c r="S11865" s="157"/>
      <c r="T11865" s="157"/>
      <c r="U11865" s="157"/>
      <c r="V11865" s="157"/>
      <c r="W11865" s="157"/>
      <c r="X11865" s="157"/>
      <c r="Y11865" s="157"/>
    </row>
    <row r="11866" spans="19:25" x14ac:dyDescent="0.2">
      <c r="S11866" s="157"/>
      <c r="T11866" s="157"/>
      <c r="U11866" s="157"/>
      <c r="V11866" s="157"/>
      <c r="W11866" s="157"/>
      <c r="X11866" s="157"/>
      <c r="Y11866" s="157"/>
    </row>
    <row r="11867" spans="19:25" x14ac:dyDescent="0.2">
      <c r="S11867" s="157"/>
      <c r="T11867" s="157"/>
      <c r="U11867" s="157"/>
      <c r="V11867" s="157"/>
      <c r="W11867" s="157"/>
      <c r="X11867" s="157"/>
      <c r="Y11867" s="157"/>
    </row>
    <row r="11868" spans="19:25" x14ac:dyDescent="0.2">
      <c r="S11868" s="157"/>
      <c r="T11868" s="157"/>
      <c r="U11868" s="157"/>
      <c r="V11868" s="157"/>
      <c r="W11868" s="157"/>
      <c r="X11868" s="157"/>
      <c r="Y11868" s="157"/>
    </row>
    <row r="11869" spans="19:25" x14ac:dyDescent="0.2">
      <c r="S11869" s="157"/>
      <c r="T11869" s="157"/>
      <c r="U11869" s="157"/>
      <c r="V11869" s="157"/>
      <c r="W11869" s="157"/>
      <c r="X11869" s="157"/>
      <c r="Y11869" s="157"/>
    </row>
    <row r="11870" spans="19:25" x14ac:dyDescent="0.2">
      <c r="S11870" s="157"/>
      <c r="T11870" s="157"/>
      <c r="U11870" s="157"/>
      <c r="V11870" s="157"/>
      <c r="W11870" s="157"/>
      <c r="X11870" s="157"/>
      <c r="Y11870" s="157"/>
    </row>
    <row r="11871" spans="19:25" x14ac:dyDescent="0.2">
      <c r="S11871" s="157"/>
      <c r="T11871" s="157"/>
      <c r="U11871" s="157"/>
      <c r="V11871" s="157"/>
      <c r="W11871" s="157"/>
      <c r="X11871" s="157"/>
      <c r="Y11871" s="157"/>
    </row>
    <row r="11872" spans="19:25" x14ac:dyDescent="0.2">
      <c r="S11872" s="157"/>
      <c r="T11872" s="157"/>
      <c r="U11872" s="157"/>
      <c r="V11872" s="157"/>
      <c r="W11872" s="157"/>
      <c r="X11872" s="157"/>
      <c r="Y11872" s="157"/>
    </row>
    <row r="11873" spans="19:25" x14ac:dyDescent="0.2">
      <c r="S11873" s="157"/>
      <c r="T11873" s="157"/>
      <c r="U11873" s="157"/>
      <c r="V11873" s="157"/>
      <c r="W11873" s="157"/>
      <c r="X11873" s="157"/>
      <c r="Y11873" s="157"/>
    </row>
    <row r="11874" spans="19:25" x14ac:dyDescent="0.2">
      <c r="S11874" s="157"/>
      <c r="T11874" s="157"/>
      <c r="U11874" s="157"/>
      <c r="V11874" s="157"/>
      <c r="W11874" s="157"/>
      <c r="X11874" s="157"/>
      <c r="Y11874" s="157"/>
    </row>
    <row r="11875" spans="19:25" x14ac:dyDescent="0.2">
      <c r="S11875" s="157"/>
      <c r="T11875" s="157"/>
      <c r="U11875" s="157"/>
      <c r="V11875" s="157"/>
      <c r="W11875" s="157"/>
      <c r="X11875" s="157"/>
      <c r="Y11875" s="157"/>
    </row>
    <row r="11876" spans="19:25" x14ac:dyDescent="0.2">
      <c r="S11876" s="157"/>
      <c r="T11876" s="157"/>
      <c r="U11876" s="157"/>
      <c r="V11876" s="157"/>
      <c r="W11876" s="157"/>
      <c r="X11876" s="157"/>
      <c r="Y11876" s="157"/>
    </row>
    <row r="11877" spans="19:25" x14ac:dyDescent="0.2">
      <c r="S11877" s="157"/>
      <c r="T11877" s="157"/>
      <c r="U11877" s="157"/>
      <c r="V11877" s="157"/>
      <c r="W11877" s="157"/>
      <c r="X11877" s="157"/>
      <c r="Y11877" s="157"/>
    </row>
    <row r="11878" spans="19:25" x14ac:dyDescent="0.2">
      <c r="S11878" s="157"/>
      <c r="T11878" s="157"/>
      <c r="U11878" s="157"/>
      <c r="V11878" s="157"/>
      <c r="W11878" s="157"/>
      <c r="X11878" s="157"/>
      <c r="Y11878" s="157"/>
    </row>
    <row r="11879" spans="19:25" x14ac:dyDescent="0.2">
      <c r="S11879" s="157"/>
      <c r="T11879" s="157"/>
      <c r="U11879" s="157"/>
      <c r="V11879" s="157"/>
      <c r="W11879" s="157"/>
      <c r="X11879" s="157"/>
      <c r="Y11879" s="157"/>
    </row>
    <row r="11880" spans="19:25" x14ac:dyDescent="0.2">
      <c r="S11880" s="157"/>
      <c r="T11880" s="157"/>
      <c r="U11880" s="157"/>
      <c r="V11880" s="157"/>
      <c r="W11880" s="157"/>
      <c r="X11880" s="157"/>
      <c r="Y11880" s="157"/>
    </row>
    <row r="11881" spans="19:25" x14ac:dyDescent="0.2">
      <c r="S11881" s="157"/>
      <c r="T11881" s="157"/>
      <c r="U11881" s="157"/>
      <c r="V11881" s="157"/>
      <c r="W11881" s="157"/>
      <c r="X11881" s="157"/>
      <c r="Y11881" s="157"/>
    </row>
    <row r="11882" spans="19:25" x14ac:dyDescent="0.2">
      <c r="S11882" s="157"/>
      <c r="T11882" s="157"/>
      <c r="U11882" s="157"/>
      <c r="V11882" s="157"/>
      <c r="W11882" s="157"/>
      <c r="X11882" s="157"/>
      <c r="Y11882" s="157"/>
    </row>
    <row r="11883" spans="19:25" x14ac:dyDescent="0.2">
      <c r="S11883" s="157"/>
      <c r="T11883" s="157"/>
      <c r="U11883" s="157"/>
      <c r="V11883" s="157"/>
      <c r="W11883" s="157"/>
      <c r="X11883" s="157"/>
      <c r="Y11883" s="157"/>
    </row>
    <row r="11884" spans="19:25" x14ac:dyDescent="0.2">
      <c r="S11884" s="157"/>
      <c r="T11884" s="157"/>
      <c r="U11884" s="157"/>
      <c r="V11884" s="157"/>
      <c r="W11884" s="157"/>
      <c r="X11884" s="157"/>
      <c r="Y11884" s="157"/>
    </row>
    <row r="11885" spans="19:25" x14ac:dyDescent="0.2">
      <c r="S11885" s="157"/>
      <c r="T11885" s="157"/>
      <c r="U11885" s="157"/>
      <c r="V11885" s="157"/>
      <c r="W11885" s="157"/>
      <c r="X11885" s="157"/>
      <c r="Y11885" s="157"/>
    </row>
    <row r="11886" spans="19:25" x14ac:dyDescent="0.2">
      <c r="S11886" s="157"/>
      <c r="T11886" s="157"/>
      <c r="U11886" s="157"/>
      <c r="V11886" s="157"/>
      <c r="W11886" s="157"/>
      <c r="X11886" s="157"/>
      <c r="Y11886" s="157"/>
    </row>
    <row r="11887" spans="19:25" x14ac:dyDescent="0.2">
      <c r="S11887" s="157"/>
      <c r="T11887" s="157"/>
      <c r="U11887" s="157"/>
      <c r="V11887" s="157"/>
      <c r="W11887" s="157"/>
      <c r="X11887" s="157"/>
      <c r="Y11887" s="157"/>
    </row>
    <row r="11888" spans="19:25" x14ac:dyDescent="0.2">
      <c r="S11888" s="157"/>
      <c r="T11888" s="157"/>
      <c r="U11888" s="157"/>
      <c r="V11888" s="157"/>
      <c r="W11888" s="157"/>
      <c r="X11888" s="157"/>
      <c r="Y11888" s="157"/>
    </row>
    <row r="11889" spans="19:25" x14ac:dyDescent="0.2">
      <c r="S11889" s="157"/>
      <c r="T11889" s="157"/>
      <c r="U11889" s="157"/>
      <c r="V11889" s="157"/>
      <c r="W11889" s="157"/>
      <c r="X11889" s="157"/>
      <c r="Y11889" s="157"/>
    </row>
    <row r="11890" spans="19:25" x14ac:dyDescent="0.2">
      <c r="S11890" s="157"/>
      <c r="T11890" s="157"/>
      <c r="U11890" s="157"/>
      <c r="V11890" s="157"/>
      <c r="W11890" s="157"/>
      <c r="X11890" s="157"/>
      <c r="Y11890" s="157"/>
    </row>
    <row r="11891" spans="19:25" x14ac:dyDescent="0.2">
      <c r="S11891" s="157"/>
      <c r="T11891" s="157"/>
      <c r="U11891" s="157"/>
      <c r="V11891" s="157"/>
      <c r="W11891" s="157"/>
      <c r="X11891" s="157"/>
      <c r="Y11891" s="157"/>
    </row>
    <row r="11892" spans="19:25" x14ac:dyDescent="0.2">
      <c r="S11892" s="157"/>
      <c r="T11892" s="157"/>
      <c r="U11892" s="157"/>
      <c r="V11892" s="157"/>
      <c r="W11892" s="157"/>
      <c r="X11892" s="157"/>
      <c r="Y11892" s="157"/>
    </row>
    <row r="11893" spans="19:25" x14ac:dyDescent="0.2">
      <c r="S11893" s="157"/>
      <c r="T11893" s="157"/>
      <c r="U11893" s="157"/>
      <c r="V11893" s="157"/>
      <c r="W11893" s="157"/>
      <c r="X11893" s="157"/>
      <c r="Y11893" s="157"/>
    </row>
    <row r="11894" spans="19:25" x14ac:dyDescent="0.2">
      <c r="S11894" s="157"/>
      <c r="T11894" s="157"/>
      <c r="U11894" s="157"/>
      <c r="V11894" s="157"/>
      <c r="W11894" s="157"/>
      <c r="X11894" s="157"/>
      <c r="Y11894" s="157"/>
    </row>
    <row r="11895" spans="19:25" x14ac:dyDescent="0.2">
      <c r="S11895" s="157"/>
      <c r="T11895" s="157"/>
      <c r="U11895" s="157"/>
      <c r="V11895" s="157"/>
      <c r="W11895" s="157"/>
      <c r="X11895" s="157"/>
      <c r="Y11895" s="157"/>
    </row>
    <row r="11896" spans="19:25" x14ac:dyDescent="0.2">
      <c r="S11896" s="157"/>
      <c r="T11896" s="157"/>
      <c r="U11896" s="157"/>
      <c r="V11896" s="157"/>
      <c r="W11896" s="157"/>
      <c r="X11896" s="157"/>
      <c r="Y11896" s="157"/>
    </row>
    <row r="11897" spans="19:25" x14ac:dyDescent="0.2">
      <c r="S11897" s="157"/>
      <c r="T11897" s="157"/>
      <c r="U11897" s="157"/>
      <c r="V11897" s="157"/>
      <c r="W11897" s="157"/>
      <c r="X11897" s="157"/>
      <c r="Y11897" s="157"/>
    </row>
    <row r="11898" spans="19:25" x14ac:dyDescent="0.2">
      <c r="S11898" s="157"/>
      <c r="T11898" s="157"/>
      <c r="U11898" s="157"/>
      <c r="V11898" s="157"/>
      <c r="W11898" s="157"/>
      <c r="X11898" s="157"/>
      <c r="Y11898" s="157"/>
    </row>
    <row r="11899" spans="19:25" x14ac:dyDescent="0.2">
      <c r="S11899" s="157"/>
      <c r="T11899" s="157"/>
      <c r="U11899" s="157"/>
      <c r="V11899" s="157"/>
      <c r="W11899" s="157"/>
      <c r="X11899" s="157"/>
      <c r="Y11899" s="157"/>
    </row>
    <row r="11900" spans="19:25" x14ac:dyDescent="0.2">
      <c r="S11900" s="157"/>
      <c r="T11900" s="157"/>
      <c r="U11900" s="157"/>
      <c r="V11900" s="157"/>
      <c r="W11900" s="157"/>
      <c r="X11900" s="157"/>
      <c r="Y11900" s="157"/>
    </row>
    <row r="11901" spans="19:25" x14ac:dyDescent="0.2">
      <c r="S11901" s="157"/>
      <c r="T11901" s="157"/>
      <c r="U11901" s="157"/>
      <c r="V11901" s="157"/>
      <c r="W11901" s="157"/>
      <c r="X11901" s="157"/>
      <c r="Y11901" s="157"/>
    </row>
    <row r="11902" spans="19:25" x14ac:dyDescent="0.2">
      <c r="S11902" s="157"/>
      <c r="T11902" s="157"/>
      <c r="U11902" s="157"/>
      <c r="V11902" s="157"/>
      <c r="W11902" s="157"/>
      <c r="X11902" s="157"/>
      <c r="Y11902" s="157"/>
    </row>
    <row r="11903" spans="19:25" x14ac:dyDescent="0.2">
      <c r="S11903" s="157"/>
      <c r="T11903" s="157"/>
      <c r="U11903" s="157"/>
      <c r="V11903" s="157"/>
      <c r="W11903" s="157"/>
      <c r="X11903" s="157"/>
      <c r="Y11903" s="157"/>
    </row>
    <row r="11904" spans="19:25" x14ac:dyDescent="0.2">
      <c r="S11904" s="157"/>
      <c r="T11904" s="157"/>
      <c r="U11904" s="157"/>
      <c r="V11904" s="157"/>
      <c r="W11904" s="157"/>
      <c r="X11904" s="157"/>
      <c r="Y11904" s="157"/>
    </row>
    <row r="11905" spans="19:25" x14ac:dyDescent="0.2">
      <c r="S11905" s="157"/>
      <c r="T11905" s="157"/>
      <c r="U11905" s="157"/>
      <c r="V11905" s="157"/>
      <c r="W11905" s="157"/>
      <c r="X11905" s="157"/>
      <c r="Y11905" s="157"/>
    </row>
    <row r="11906" spans="19:25" x14ac:dyDescent="0.2">
      <c r="S11906" s="157"/>
      <c r="T11906" s="157"/>
      <c r="U11906" s="157"/>
      <c r="V11906" s="157"/>
      <c r="W11906" s="157"/>
      <c r="X11906" s="157"/>
      <c r="Y11906" s="157"/>
    </row>
    <row r="11907" spans="19:25" x14ac:dyDescent="0.2">
      <c r="S11907" s="157"/>
      <c r="T11907" s="157"/>
      <c r="U11907" s="157"/>
      <c r="V11907" s="157"/>
      <c r="W11907" s="157"/>
      <c r="X11907" s="157"/>
      <c r="Y11907" s="157"/>
    </row>
    <row r="11908" spans="19:25" x14ac:dyDescent="0.2">
      <c r="S11908" s="157"/>
      <c r="T11908" s="157"/>
      <c r="U11908" s="157"/>
      <c r="V11908" s="157"/>
      <c r="W11908" s="157"/>
      <c r="X11908" s="157"/>
      <c r="Y11908" s="157"/>
    </row>
    <row r="11909" spans="19:25" x14ac:dyDescent="0.2">
      <c r="S11909" s="157"/>
      <c r="T11909" s="157"/>
      <c r="U11909" s="157"/>
      <c r="V11909" s="157"/>
      <c r="W11909" s="157"/>
      <c r="X11909" s="157"/>
      <c r="Y11909" s="157"/>
    </row>
    <row r="11910" spans="19:25" x14ac:dyDescent="0.2">
      <c r="S11910" s="157"/>
      <c r="T11910" s="157"/>
      <c r="U11910" s="157"/>
      <c r="V11910" s="157"/>
      <c r="W11910" s="157"/>
      <c r="X11910" s="157"/>
      <c r="Y11910" s="157"/>
    </row>
    <row r="11911" spans="19:25" x14ac:dyDescent="0.2">
      <c r="S11911" s="157"/>
      <c r="T11911" s="157"/>
      <c r="U11911" s="157"/>
      <c r="V11911" s="157"/>
      <c r="W11911" s="157"/>
      <c r="X11911" s="157"/>
      <c r="Y11911" s="157"/>
    </row>
    <row r="11912" spans="19:25" x14ac:dyDescent="0.2">
      <c r="S11912" s="157"/>
      <c r="T11912" s="157"/>
      <c r="U11912" s="157"/>
      <c r="V11912" s="157"/>
      <c r="W11912" s="157"/>
      <c r="X11912" s="157"/>
      <c r="Y11912" s="157"/>
    </row>
    <row r="11913" spans="19:25" x14ac:dyDescent="0.2">
      <c r="S11913" s="157"/>
      <c r="T11913" s="157"/>
      <c r="U11913" s="157"/>
      <c r="V11913" s="157"/>
      <c r="W11913" s="157"/>
      <c r="X11913" s="157"/>
      <c r="Y11913" s="157"/>
    </row>
    <row r="11914" spans="19:25" x14ac:dyDescent="0.2">
      <c r="S11914" s="157"/>
      <c r="T11914" s="157"/>
      <c r="U11914" s="157"/>
      <c r="V11914" s="157"/>
      <c r="W11914" s="157"/>
      <c r="X11914" s="157"/>
      <c r="Y11914" s="157"/>
    </row>
    <row r="11915" spans="19:25" x14ac:dyDescent="0.2">
      <c r="S11915" s="157"/>
      <c r="T11915" s="157"/>
      <c r="U11915" s="157"/>
      <c r="V11915" s="157"/>
      <c r="W11915" s="157"/>
      <c r="X11915" s="157"/>
      <c r="Y11915" s="157"/>
    </row>
    <row r="11916" spans="19:25" x14ac:dyDescent="0.2">
      <c r="S11916" s="157"/>
      <c r="T11916" s="157"/>
      <c r="U11916" s="157"/>
      <c r="V11916" s="157"/>
      <c r="W11916" s="157"/>
      <c r="X11916" s="157"/>
      <c r="Y11916" s="157"/>
    </row>
    <row r="11917" spans="19:25" x14ac:dyDescent="0.2">
      <c r="S11917" s="157"/>
      <c r="T11917" s="157"/>
      <c r="U11917" s="157"/>
      <c r="V11917" s="157"/>
      <c r="W11917" s="157"/>
      <c r="X11917" s="157"/>
      <c r="Y11917" s="157"/>
    </row>
    <row r="11918" spans="19:25" x14ac:dyDescent="0.2">
      <c r="S11918" s="157"/>
      <c r="T11918" s="157"/>
      <c r="U11918" s="157"/>
      <c r="V11918" s="157"/>
      <c r="W11918" s="157"/>
      <c r="X11918" s="157"/>
      <c r="Y11918" s="157"/>
    </row>
    <row r="11919" spans="19:25" x14ac:dyDescent="0.2">
      <c r="S11919" s="157"/>
      <c r="T11919" s="157"/>
      <c r="U11919" s="157"/>
      <c r="V11919" s="157"/>
      <c r="W11919" s="157"/>
      <c r="X11919" s="157"/>
      <c r="Y11919" s="157"/>
    </row>
    <row r="11920" spans="19:25" x14ac:dyDescent="0.2">
      <c r="S11920" s="157"/>
      <c r="T11920" s="157"/>
      <c r="U11920" s="157"/>
      <c r="V11920" s="157"/>
      <c r="W11920" s="157"/>
      <c r="X11920" s="157"/>
      <c r="Y11920" s="157"/>
    </row>
    <row r="11921" spans="19:25" x14ac:dyDescent="0.2">
      <c r="S11921" s="157"/>
      <c r="T11921" s="157"/>
      <c r="U11921" s="157"/>
      <c r="V11921" s="157"/>
      <c r="W11921" s="157"/>
      <c r="X11921" s="157"/>
      <c r="Y11921" s="157"/>
    </row>
    <row r="11922" spans="19:25" x14ac:dyDescent="0.2">
      <c r="S11922" s="157"/>
      <c r="T11922" s="157"/>
      <c r="U11922" s="157"/>
      <c r="V11922" s="157"/>
      <c r="W11922" s="157"/>
      <c r="X11922" s="157"/>
      <c r="Y11922" s="157"/>
    </row>
    <row r="11923" spans="19:25" x14ac:dyDescent="0.2">
      <c r="S11923" s="157"/>
      <c r="T11923" s="157"/>
      <c r="U11923" s="157"/>
      <c r="V11923" s="157"/>
      <c r="W11923" s="157"/>
      <c r="X11923" s="157"/>
      <c r="Y11923" s="157"/>
    </row>
    <row r="11924" spans="19:25" x14ac:dyDescent="0.2">
      <c r="S11924" s="157"/>
      <c r="T11924" s="157"/>
      <c r="U11924" s="157"/>
      <c r="V11924" s="157"/>
      <c r="W11924" s="157"/>
      <c r="X11924" s="157"/>
      <c r="Y11924" s="157"/>
    </row>
    <row r="11925" spans="19:25" x14ac:dyDescent="0.2">
      <c r="S11925" s="157"/>
      <c r="T11925" s="157"/>
      <c r="U11925" s="157"/>
      <c r="V11925" s="157"/>
      <c r="W11925" s="157"/>
      <c r="X11925" s="157"/>
      <c r="Y11925" s="157"/>
    </row>
    <row r="11926" spans="19:25" x14ac:dyDescent="0.2">
      <c r="S11926" s="157"/>
      <c r="T11926" s="157"/>
      <c r="U11926" s="157"/>
      <c r="V11926" s="157"/>
      <c r="W11926" s="157"/>
      <c r="X11926" s="157"/>
      <c r="Y11926" s="157"/>
    </row>
    <row r="11927" spans="19:25" x14ac:dyDescent="0.2">
      <c r="S11927" s="157"/>
      <c r="T11927" s="157"/>
      <c r="U11927" s="157"/>
      <c r="V11927" s="157"/>
      <c r="W11927" s="157"/>
      <c r="X11927" s="157"/>
      <c r="Y11927" s="157"/>
    </row>
    <row r="11928" spans="19:25" x14ac:dyDescent="0.2">
      <c r="S11928" s="157"/>
      <c r="T11928" s="157"/>
      <c r="U11928" s="157"/>
      <c r="V11928" s="157"/>
      <c r="W11928" s="157"/>
      <c r="X11928" s="157"/>
      <c r="Y11928" s="157"/>
    </row>
    <row r="11929" spans="19:25" x14ac:dyDescent="0.2">
      <c r="S11929" s="157"/>
      <c r="T11929" s="157"/>
      <c r="U11929" s="157"/>
      <c r="V11929" s="157"/>
      <c r="W11929" s="157"/>
      <c r="X11929" s="157"/>
      <c r="Y11929" s="157"/>
    </row>
    <row r="11930" spans="19:25" x14ac:dyDescent="0.2">
      <c r="S11930" s="157"/>
      <c r="T11930" s="157"/>
      <c r="U11930" s="157"/>
      <c r="V11930" s="157"/>
      <c r="W11930" s="157"/>
      <c r="X11930" s="157"/>
      <c r="Y11930" s="157"/>
    </row>
    <row r="11931" spans="19:25" x14ac:dyDescent="0.2">
      <c r="S11931" s="157"/>
      <c r="T11931" s="157"/>
      <c r="U11931" s="157"/>
      <c r="V11931" s="157"/>
      <c r="W11931" s="157"/>
      <c r="X11931" s="157"/>
      <c r="Y11931" s="157"/>
    </row>
    <row r="11932" spans="19:25" x14ac:dyDescent="0.2">
      <c r="S11932" s="157"/>
      <c r="T11932" s="157"/>
      <c r="U11932" s="157"/>
      <c r="V11932" s="157"/>
      <c r="W11932" s="157"/>
      <c r="X11932" s="157"/>
      <c r="Y11932" s="157"/>
    </row>
    <row r="11933" spans="19:25" x14ac:dyDescent="0.2">
      <c r="S11933" s="157"/>
      <c r="T11933" s="157"/>
      <c r="U11933" s="157"/>
      <c r="V11933" s="157"/>
      <c r="W11933" s="157"/>
      <c r="X11933" s="157"/>
      <c r="Y11933" s="157"/>
    </row>
    <row r="11934" spans="19:25" x14ac:dyDescent="0.2">
      <c r="S11934" s="157"/>
      <c r="T11934" s="157"/>
      <c r="U11934" s="157"/>
      <c r="V11934" s="157"/>
      <c r="W11934" s="157"/>
      <c r="X11934" s="157"/>
      <c r="Y11934" s="157"/>
    </row>
    <row r="11935" spans="19:25" x14ac:dyDescent="0.2">
      <c r="S11935" s="157"/>
      <c r="T11935" s="157"/>
      <c r="U11935" s="157"/>
      <c r="V11935" s="157"/>
      <c r="W11935" s="157"/>
      <c r="X11935" s="157"/>
      <c r="Y11935" s="157"/>
    </row>
    <row r="11936" spans="19:25" x14ac:dyDescent="0.2">
      <c r="S11936" s="157"/>
      <c r="T11936" s="157"/>
      <c r="U11936" s="157"/>
      <c r="V11936" s="157"/>
      <c r="W11936" s="157"/>
      <c r="X11936" s="157"/>
      <c r="Y11936" s="157"/>
    </row>
    <row r="11937" spans="19:25" x14ac:dyDescent="0.2">
      <c r="S11937" s="157"/>
      <c r="T11937" s="157"/>
      <c r="U11937" s="157"/>
      <c r="V11937" s="157"/>
      <c r="W11937" s="157"/>
      <c r="X11937" s="157"/>
      <c r="Y11937" s="157"/>
    </row>
    <row r="11938" spans="19:25" x14ac:dyDescent="0.2">
      <c r="S11938" s="157"/>
      <c r="T11938" s="157"/>
      <c r="U11938" s="157"/>
      <c r="V11938" s="157"/>
      <c r="W11938" s="157"/>
      <c r="X11938" s="157"/>
      <c r="Y11938" s="157"/>
    </row>
    <row r="11939" spans="19:25" x14ac:dyDescent="0.2">
      <c r="S11939" s="157"/>
      <c r="T11939" s="157"/>
      <c r="U11939" s="157"/>
      <c r="V11939" s="157"/>
      <c r="W11939" s="157"/>
      <c r="X11939" s="157"/>
      <c r="Y11939" s="157"/>
    </row>
    <row r="11940" spans="19:25" x14ac:dyDescent="0.2">
      <c r="S11940" s="157"/>
      <c r="T11940" s="157"/>
      <c r="U11940" s="157"/>
      <c r="V11940" s="157"/>
      <c r="W11940" s="157"/>
      <c r="X11940" s="157"/>
      <c r="Y11940" s="157"/>
    </row>
    <row r="11941" spans="19:25" x14ac:dyDescent="0.2">
      <c r="S11941" s="157"/>
      <c r="T11941" s="157"/>
      <c r="U11941" s="157"/>
      <c r="V11941" s="157"/>
      <c r="W11941" s="157"/>
      <c r="X11941" s="157"/>
      <c r="Y11941" s="157"/>
    </row>
    <row r="11942" spans="19:25" x14ac:dyDescent="0.2">
      <c r="S11942" s="157"/>
      <c r="T11942" s="157"/>
      <c r="U11942" s="157"/>
      <c r="V11942" s="157"/>
      <c r="W11942" s="157"/>
      <c r="X11942" s="157"/>
      <c r="Y11942" s="157"/>
    </row>
    <row r="11943" spans="19:25" x14ac:dyDescent="0.2">
      <c r="S11943" s="157"/>
      <c r="T11943" s="157"/>
      <c r="U11943" s="157"/>
      <c r="V11943" s="157"/>
      <c r="W11943" s="157"/>
      <c r="X11943" s="157"/>
      <c r="Y11943" s="157"/>
    </row>
    <row r="11944" spans="19:25" x14ac:dyDescent="0.2">
      <c r="S11944" s="157"/>
      <c r="T11944" s="157"/>
      <c r="U11944" s="157"/>
      <c r="V11944" s="157"/>
      <c r="W11944" s="157"/>
      <c r="X11944" s="157"/>
      <c r="Y11944" s="157"/>
    </row>
    <row r="11945" spans="19:25" x14ac:dyDescent="0.2">
      <c r="S11945" s="157"/>
      <c r="T11945" s="157"/>
      <c r="U11945" s="157"/>
      <c r="V11945" s="157"/>
      <c r="W11945" s="157"/>
      <c r="X11945" s="157"/>
      <c r="Y11945" s="157"/>
    </row>
    <row r="11946" spans="19:25" x14ac:dyDescent="0.2">
      <c r="S11946" s="157"/>
      <c r="T11946" s="157"/>
      <c r="U11946" s="157"/>
      <c r="V11946" s="157"/>
      <c r="W11946" s="157"/>
      <c r="X11946" s="157"/>
      <c r="Y11946" s="157"/>
    </row>
    <row r="11947" spans="19:25" x14ac:dyDescent="0.2">
      <c r="S11947" s="157"/>
      <c r="T11947" s="157"/>
      <c r="U11947" s="157"/>
      <c r="V11947" s="157"/>
      <c r="W11947" s="157"/>
      <c r="X11947" s="157"/>
      <c r="Y11947" s="157"/>
    </row>
    <row r="11948" spans="19:25" x14ac:dyDescent="0.2">
      <c r="S11948" s="157"/>
      <c r="T11948" s="157"/>
      <c r="U11948" s="157"/>
      <c r="V11948" s="157"/>
      <c r="W11948" s="157"/>
      <c r="X11948" s="157"/>
      <c r="Y11948" s="157"/>
    </row>
    <row r="11949" spans="19:25" x14ac:dyDescent="0.2">
      <c r="S11949" s="157"/>
      <c r="T11949" s="157"/>
      <c r="U11949" s="157"/>
      <c r="V11949" s="157"/>
      <c r="W11949" s="157"/>
      <c r="X11949" s="157"/>
      <c r="Y11949" s="157"/>
    </row>
    <row r="11950" spans="19:25" x14ac:dyDescent="0.2">
      <c r="S11950" s="157"/>
      <c r="T11950" s="157"/>
      <c r="U11950" s="157"/>
      <c r="V11950" s="157"/>
      <c r="W11950" s="157"/>
      <c r="X11950" s="157"/>
      <c r="Y11950" s="157"/>
    </row>
    <row r="11951" spans="19:25" x14ac:dyDescent="0.2">
      <c r="S11951" s="157"/>
      <c r="T11951" s="157"/>
      <c r="U11951" s="157"/>
      <c r="V11951" s="157"/>
      <c r="W11951" s="157"/>
      <c r="X11951" s="157"/>
      <c r="Y11951" s="157"/>
    </row>
    <row r="11952" spans="19:25" x14ac:dyDescent="0.2">
      <c r="S11952" s="157"/>
      <c r="T11952" s="157"/>
      <c r="U11952" s="157"/>
      <c r="V11952" s="157"/>
      <c r="W11952" s="157"/>
      <c r="X11952" s="157"/>
      <c r="Y11952" s="157"/>
    </row>
    <row r="11953" spans="19:25" x14ac:dyDescent="0.2">
      <c r="S11953" s="157"/>
      <c r="T11953" s="157"/>
      <c r="U11953" s="157"/>
      <c r="V11953" s="157"/>
      <c r="W11953" s="157"/>
      <c r="X11953" s="157"/>
      <c r="Y11953" s="157"/>
    </row>
    <row r="11954" spans="19:25" x14ac:dyDescent="0.2">
      <c r="S11954" s="157"/>
      <c r="T11954" s="157"/>
      <c r="U11954" s="157"/>
      <c r="V11954" s="157"/>
      <c r="W11954" s="157"/>
      <c r="X11954" s="157"/>
      <c r="Y11954" s="157"/>
    </row>
    <row r="11955" spans="19:25" x14ac:dyDescent="0.2">
      <c r="S11955" s="157"/>
      <c r="T11955" s="157"/>
      <c r="U11955" s="157"/>
      <c r="V11955" s="157"/>
      <c r="W11955" s="157"/>
      <c r="X11955" s="157"/>
      <c r="Y11955" s="157"/>
    </row>
    <row r="11956" spans="19:25" x14ac:dyDescent="0.2">
      <c r="S11956" s="157"/>
      <c r="T11956" s="157"/>
      <c r="U11956" s="157"/>
      <c r="V11956" s="157"/>
      <c r="W11956" s="157"/>
      <c r="X11956" s="157"/>
      <c r="Y11956" s="157"/>
    </row>
    <row r="11957" spans="19:25" x14ac:dyDescent="0.2">
      <c r="S11957" s="157"/>
      <c r="T11957" s="157"/>
      <c r="U11957" s="157"/>
      <c r="V11957" s="157"/>
      <c r="W11957" s="157"/>
      <c r="X11957" s="157"/>
      <c r="Y11957" s="157"/>
    </row>
    <row r="11958" spans="19:25" x14ac:dyDescent="0.2">
      <c r="S11958" s="157"/>
      <c r="T11958" s="157"/>
      <c r="U11958" s="157"/>
      <c r="V11958" s="157"/>
      <c r="W11958" s="157"/>
      <c r="X11958" s="157"/>
      <c r="Y11958" s="157"/>
    </row>
    <row r="11959" spans="19:25" x14ac:dyDescent="0.2">
      <c r="S11959" s="157"/>
      <c r="T11959" s="157"/>
      <c r="U11959" s="157"/>
      <c r="V11959" s="157"/>
      <c r="W11959" s="157"/>
      <c r="X11959" s="157"/>
      <c r="Y11959" s="157"/>
    </row>
    <row r="11960" spans="19:25" x14ac:dyDescent="0.2">
      <c r="S11960" s="157"/>
      <c r="T11960" s="157"/>
      <c r="U11960" s="157"/>
      <c r="V11960" s="157"/>
      <c r="W11960" s="157"/>
      <c r="X11960" s="157"/>
      <c r="Y11960" s="157"/>
    </row>
    <row r="11961" spans="19:25" x14ac:dyDescent="0.2">
      <c r="S11961" s="157"/>
      <c r="T11961" s="157"/>
      <c r="U11961" s="157"/>
      <c r="V11961" s="157"/>
      <c r="W11961" s="157"/>
      <c r="X11961" s="157"/>
      <c r="Y11961" s="157"/>
    </row>
    <row r="11962" spans="19:25" x14ac:dyDescent="0.2">
      <c r="S11962" s="157"/>
      <c r="T11962" s="157"/>
      <c r="U11962" s="157"/>
      <c r="V11962" s="157"/>
      <c r="W11962" s="157"/>
      <c r="X11962" s="157"/>
      <c r="Y11962" s="157"/>
    </row>
    <row r="11963" spans="19:25" x14ac:dyDescent="0.2">
      <c r="S11963" s="157"/>
      <c r="T11963" s="157"/>
      <c r="U11963" s="157"/>
      <c r="V11963" s="157"/>
      <c r="W11963" s="157"/>
      <c r="X11963" s="157"/>
      <c r="Y11963" s="157"/>
    </row>
    <row r="11964" spans="19:25" x14ac:dyDescent="0.2">
      <c r="S11964" s="157"/>
      <c r="T11964" s="157"/>
      <c r="U11964" s="157"/>
      <c r="V11964" s="157"/>
      <c r="W11964" s="157"/>
      <c r="X11964" s="157"/>
      <c r="Y11964" s="157"/>
    </row>
    <row r="11965" spans="19:25" x14ac:dyDescent="0.2">
      <c r="S11965" s="157"/>
      <c r="T11965" s="157"/>
      <c r="U11965" s="157"/>
      <c r="V11965" s="157"/>
      <c r="W11965" s="157"/>
      <c r="X11965" s="157"/>
      <c r="Y11965" s="157"/>
    </row>
    <row r="11966" spans="19:25" x14ac:dyDescent="0.2">
      <c r="S11966" s="157"/>
      <c r="T11966" s="157"/>
      <c r="U11966" s="157"/>
      <c r="V11966" s="157"/>
      <c r="W11966" s="157"/>
      <c r="X11966" s="157"/>
      <c r="Y11966" s="157"/>
    </row>
    <row r="11967" spans="19:25" x14ac:dyDescent="0.2">
      <c r="S11967" s="157"/>
      <c r="T11967" s="157"/>
      <c r="U11967" s="157"/>
      <c r="V11967" s="157"/>
      <c r="W11967" s="157"/>
      <c r="X11967" s="157"/>
      <c r="Y11967" s="157"/>
    </row>
    <row r="11968" spans="19:25" x14ac:dyDescent="0.2">
      <c r="S11968" s="157"/>
      <c r="T11968" s="157"/>
      <c r="U11968" s="157"/>
      <c r="V11968" s="157"/>
      <c r="W11968" s="157"/>
      <c r="X11968" s="157"/>
      <c r="Y11968" s="157"/>
    </row>
    <row r="11969" spans="19:25" x14ac:dyDescent="0.2">
      <c r="S11969" s="157"/>
      <c r="T11969" s="157"/>
      <c r="U11969" s="157"/>
      <c r="V11969" s="157"/>
      <c r="W11969" s="157"/>
      <c r="X11969" s="157"/>
      <c r="Y11969" s="157"/>
    </row>
    <row r="11970" spans="19:25" x14ac:dyDescent="0.2">
      <c r="S11970" s="157"/>
      <c r="T11970" s="157"/>
      <c r="U11970" s="157"/>
      <c r="V11970" s="157"/>
      <c r="W11970" s="157"/>
      <c r="X11970" s="157"/>
      <c r="Y11970" s="157"/>
    </row>
    <row r="11971" spans="19:25" x14ac:dyDescent="0.2">
      <c r="S11971" s="157"/>
      <c r="T11971" s="157"/>
      <c r="U11971" s="157"/>
      <c r="V11971" s="157"/>
      <c r="W11971" s="157"/>
      <c r="X11971" s="157"/>
      <c r="Y11971" s="157"/>
    </row>
    <row r="11972" spans="19:25" x14ac:dyDescent="0.2">
      <c r="S11972" s="157"/>
      <c r="T11972" s="157"/>
      <c r="U11972" s="157"/>
      <c r="V11972" s="157"/>
      <c r="W11972" s="157"/>
      <c r="X11972" s="157"/>
      <c r="Y11972" s="157"/>
    </row>
    <row r="11973" spans="19:25" x14ac:dyDescent="0.2">
      <c r="S11973" s="157"/>
      <c r="T11973" s="157"/>
      <c r="U11973" s="157"/>
      <c r="V11973" s="157"/>
      <c r="W11973" s="157"/>
      <c r="X11973" s="157"/>
      <c r="Y11973" s="157"/>
    </row>
    <row r="11974" spans="19:25" x14ac:dyDescent="0.2">
      <c r="S11974" s="157"/>
      <c r="T11974" s="157"/>
      <c r="U11974" s="157"/>
      <c r="V11974" s="157"/>
      <c r="W11974" s="157"/>
      <c r="X11974" s="157"/>
      <c r="Y11974" s="157"/>
    </row>
    <row r="11975" spans="19:25" x14ac:dyDescent="0.2">
      <c r="S11975" s="157"/>
      <c r="T11975" s="157"/>
      <c r="U11975" s="157"/>
      <c r="V11975" s="157"/>
      <c r="W11975" s="157"/>
      <c r="X11975" s="157"/>
      <c r="Y11975" s="157"/>
    </row>
    <row r="11976" spans="19:25" x14ac:dyDescent="0.2">
      <c r="S11976" s="157"/>
      <c r="T11976" s="157"/>
      <c r="U11976" s="157"/>
      <c r="V11976" s="157"/>
      <c r="W11976" s="157"/>
      <c r="X11976" s="157"/>
      <c r="Y11976" s="157"/>
    </row>
    <row r="11977" spans="19:25" x14ac:dyDescent="0.2">
      <c r="S11977" s="157"/>
      <c r="T11977" s="157"/>
      <c r="U11977" s="157"/>
      <c r="V11977" s="157"/>
      <c r="W11977" s="157"/>
      <c r="X11977" s="157"/>
      <c r="Y11977" s="157"/>
    </row>
    <row r="11978" spans="19:25" x14ac:dyDescent="0.2">
      <c r="S11978" s="157"/>
      <c r="T11978" s="157"/>
      <c r="U11978" s="157"/>
      <c r="V11978" s="157"/>
      <c r="W11978" s="157"/>
      <c r="X11978" s="157"/>
      <c r="Y11978" s="157"/>
    </row>
    <row r="11979" spans="19:25" x14ac:dyDescent="0.2">
      <c r="S11979" s="157"/>
      <c r="T11979" s="157"/>
      <c r="U11979" s="157"/>
      <c r="V11979" s="157"/>
      <c r="W11979" s="157"/>
      <c r="X11979" s="157"/>
      <c r="Y11979" s="157"/>
    </row>
    <row r="11980" spans="19:25" x14ac:dyDescent="0.2">
      <c r="S11980" s="157"/>
      <c r="T11980" s="157"/>
      <c r="U11980" s="157"/>
      <c r="V11980" s="157"/>
      <c r="W11980" s="157"/>
      <c r="X11980" s="157"/>
      <c r="Y11980" s="157"/>
    </row>
    <row r="11981" spans="19:25" x14ac:dyDescent="0.2">
      <c r="S11981" s="157"/>
      <c r="T11981" s="157"/>
      <c r="U11981" s="157"/>
      <c r="V11981" s="157"/>
      <c r="W11981" s="157"/>
      <c r="X11981" s="157"/>
      <c r="Y11981" s="157"/>
    </row>
    <row r="11982" spans="19:25" x14ac:dyDescent="0.2">
      <c r="S11982" s="157"/>
      <c r="T11982" s="157"/>
      <c r="U11982" s="157"/>
      <c r="V11982" s="157"/>
      <c r="W11982" s="157"/>
      <c r="X11982" s="157"/>
      <c r="Y11982" s="157"/>
    </row>
    <row r="11983" spans="19:25" x14ac:dyDescent="0.2">
      <c r="S11983" s="157"/>
      <c r="T11983" s="157"/>
      <c r="U11983" s="157"/>
      <c r="V11983" s="157"/>
      <c r="W11983" s="157"/>
      <c r="X11983" s="157"/>
      <c r="Y11983" s="157"/>
    </row>
    <row r="11984" spans="19:25" x14ac:dyDescent="0.2">
      <c r="S11984" s="157"/>
      <c r="T11984" s="157"/>
      <c r="U11984" s="157"/>
      <c r="V11984" s="157"/>
      <c r="W11984" s="157"/>
      <c r="X11984" s="157"/>
      <c r="Y11984" s="157"/>
    </row>
    <row r="11985" spans="19:25" x14ac:dyDescent="0.2">
      <c r="S11985" s="157"/>
      <c r="T11985" s="157"/>
      <c r="U11985" s="157"/>
      <c r="V11985" s="157"/>
      <c r="W11985" s="157"/>
      <c r="X11985" s="157"/>
      <c r="Y11985" s="157"/>
    </row>
    <row r="11986" spans="19:25" x14ac:dyDescent="0.2">
      <c r="S11986" s="157"/>
      <c r="T11986" s="157"/>
      <c r="U11986" s="157"/>
      <c r="V11986" s="157"/>
      <c r="W11986" s="157"/>
      <c r="X11986" s="157"/>
      <c r="Y11986" s="157"/>
    </row>
    <row r="11987" spans="19:25" x14ac:dyDescent="0.2">
      <c r="S11987" s="157"/>
      <c r="T11987" s="157"/>
      <c r="U11987" s="157"/>
      <c r="V11987" s="157"/>
      <c r="W11987" s="157"/>
      <c r="X11987" s="157"/>
      <c r="Y11987" s="157"/>
    </row>
    <row r="11988" spans="19:25" x14ac:dyDescent="0.2">
      <c r="S11988" s="157"/>
      <c r="T11988" s="157"/>
      <c r="U11988" s="157"/>
      <c r="V11988" s="157"/>
      <c r="W11988" s="157"/>
      <c r="X11988" s="157"/>
      <c r="Y11988" s="157"/>
    </row>
    <row r="11989" spans="19:25" x14ac:dyDescent="0.2">
      <c r="S11989" s="157"/>
      <c r="T11989" s="157"/>
      <c r="U11989" s="157"/>
      <c r="V11989" s="157"/>
      <c r="W11989" s="157"/>
      <c r="X11989" s="157"/>
      <c r="Y11989" s="157"/>
    </row>
    <row r="11990" spans="19:25" x14ac:dyDescent="0.2">
      <c r="S11990" s="157"/>
      <c r="T11990" s="157"/>
      <c r="U11990" s="157"/>
      <c r="V11990" s="157"/>
      <c r="W11990" s="157"/>
      <c r="X11990" s="157"/>
      <c r="Y11990" s="157"/>
    </row>
    <row r="11991" spans="19:25" x14ac:dyDescent="0.2">
      <c r="S11991" s="157"/>
      <c r="T11991" s="157"/>
      <c r="U11991" s="157"/>
      <c r="V11991" s="157"/>
      <c r="W11991" s="157"/>
      <c r="X11991" s="157"/>
      <c r="Y11991" s="157"/>
    </row>
    <row r="11992" spans="19:25" x14ac:dyDescent="0.2">
      <c r="S11992" s="157"/>
      <c r="T11992" s="157"/>
      <c r="U11992" s="157"/>
      <c r="V11992" s="157"/>
      <c r="W11992" s="157"/>
      <c r="X11992" s="157"/>
      <c r="Y11992" s="157"/>
    </row>
    <row r="11993" spans="19:25" x14ac:dyDescent="0.2">
      <c r="S11993" s="157"/>
      <c r="T11993" s="157"/>
      <c r="U11993" s="157"/>
      <c r="V11993" s="157"/>
      <c r="W11993" s="157"/>
      <c r="X11993" s="157"/>
      <c r="Y11993" s="157"/>
    </row>
    <row r="11994" spans="19:25" x14ac:dyDescent="0.2">
      <c r="S11994" s="157"/>
      <c r="T11994" s="157"/>
      <c r="U11994" s="157"/>
      <c r="V11994" s="157"/>
      <c r="W11994" s="157"/>
      <c r="X11994" s="157"/>
      <c r="Y11994" s="157"/>
    </row>
    <row r="11995" spans="19:25" x14ac:dyDescent="0.2">
      <c r="S11995" s="157"/>
      <c r="T11995" s="157"/>
      <c r="U11995" s="157"/>
      <c r="V11995" s="157"/>
      <c r="W11995" s="157"/>
      <c r="X11995" s="157"/>
      <c r="Y11995" s="157"/>
    </row>
    <row r="11996" spans="19:25" x14ac:dyDescent="0.2">
      <c r="S11996" s="157"/>
      <c r="T11996" s="157"/>
      <c r="U11996" s="157"/>
      <c r="V11996" s="157"/>
      <c r="W11996" s="157"/>
      <c r="X11996" s="157"/>
      <c r="Y11996" s="157"/>
    </row>
    <row r="11997" spans="19:25" x14ac:dyDescent="0.2">
      <c r="S11997" s="157"/>
      <c r="T11997" s="157"/>
      <c r="U11997" s="157"/>
      <c r="V11997" s="157"/>
      <c r="W11997" s="157"/>
      <c r="X11997" s="157"/>
      <c r="Y11997" s="157"/>
    </row>
    <row r="11998" spans="19:25" x14ac:dyDescent="0.2">
      <c r="S11998" s="157"/>
      <c r="T11998" s="157"/>
      <c r="U11998" s="157"/>
      <c r="V11998" s="157"/>
      <c r="W11998" s="157"/>
      <c r="X11998" s="157"/>
      <c r="Y11998" s="157"/>
    </row>
    <row r="11999" spans="19:25" x14ac:dyDescent="0.2">
      <c r="S11999" s="157"/>
      <c r="T11999" s="157"/>
      <c r="U11999" s="157"/>
      <c r="V11999" s="157"/>
      <c r="W11999" s="157"/>
      <c r="X11999" s="157"/>
      <c r="Y11999" s="157"/>
    </row>
    <row r="12000" spans="19:25" x14ac:dyDescent="0.2">
      <c r="S12000" s="157"/>
      <c r="T12000" s="157"/>
      <c r="U12000" s="157"/>
      <c r="V12000" s="157"/>
      <c r="W12000" s="157"/>
      <c r="X12000" s="157"/>
      <c r="Y12000" s="157"/>
    </row>
    <row r="12001" spans="19:25" x14ac:dyDescent="0.2">
      <c r="S12001" s="157"/>
      <c r="T12001" s="157"/>
      <c r="U12001" s="157"/>
      <c r="V12001" s="157"/>
      <c r="W12001" s="157"/>
      <c r="X12001" s="157"/>
      <c r="Y12001" s="157"/>
    </row>
    <row r="12002" spans="19:25" x14ac:dyDescent="0.2">
      <c r="S12002" s="157"/>
      <c r="T12002" s="157"/>
      <c r="U12002" s="157"/>
      <c r="V12002" s="157"/>
      <c r="W12002" s="157"/>
      <c r="X12002" s="157"/>
      <c r="Y12002" s="157"/>
    </row>
    <row r="12003" spans="19:25" x14ac:dyDescent="0.2">
      <c r="S12003" s="157"/>
      <c r="T12003" s="157"/>
      <c r="U12003" s="157"/>
      <c r="V12003" s="157"/>
      <c r="W12003" s="157"/>
      <c r="X12003" s="157"/>
      <c r="Y12003" s="157"/>
    </row>
    <row r="12004" spans="19:25" x14ac:dyDescent="0.2">
      <c r="S12004" s="157"/>
      <c r="T12004" s="157"/>
      <c r="U12004" s="157"/>
      <c r="V12004" s="157"/>
      <c r="W12004" s="157"/>
      <c r="X12004" s="157"/>
      <c r="Y12004" s="157"/>
    </row>
    <row r="12005" spans="19:25" x14ac:dyDescent="0.2">
      <c r="S12005" s="157"/>
      <c r="T12005" s="157"/>
      <c r="U12005" s="157"/>
      <c r="V12005" s="157"/>
      <c r="W12005" s="157"/>
      <c r="X12005" s="157"/>
      <c r="Y12005" s="157"/>
    </row>
    <row r="12006" spans="19:25" x14ac:dyDescent="0.2">
      <c r="S12006" s="157"/>
      <c r="T12006" s="157"/>
      <c r="U12006" s="157"/>
      <c r="V12006" s="157"/>
      <c r="W12006" s="157"/>
      <c r="X12006" s="157"/>
      <c r="Y12006" s="157"/>
    </row>
    <row r="12007" spans="19:25" x14ac:dyDescent="0.2">
      <c r="S12007" s="157"/>
      <c r="T12007" s="157"/>
      <c r="U12007" s="157"/>
      <c r="V12007" s="157"/>
      <c r="W12007" s="157"/>
      <c r="X12007" s="157"/>
      <c r="Y12007" s="157"/>
    </row>
    <row r="12008" spans="19:25" x14ac:dyDescent="0.2">
      <c r="S12008" s="157"/>
      <c r="T12008" s="157"/>
      <c r="U12008" s="157"/>
      <c r="V12008" s="157"/>
      <c r="W12008" s="157"/>
      <c r="X12008" s="157"/>
      <c r="Y12008" s="157"/>
    </row>
    <row r="12009" spans="19:25" x14ac:dyDescent="0.2">
      <c r="S12009" s="157"/>
      <c r="T12009" s="157"/>
      <c r="U12009" s="157"/>
      <c r="V12009" s="157"/>
      <c r="W12009" s="157"/>
      <c r="X12009" s="157"/>
      <c r="Y12009" s="157"/>
    </row>
    <row r="12010" spans="19:25" x14ac:dyDescent="0.2">
      <c r="S12010" s="157"/>
      <c r="T12010" s="157"/>
      <c r="U12010" s="157"/>
      <c r="V12010" s="157"/>
      <c r="W12010" s="157"/>
      <c r="X12010" s="157"/>
      <c r="Y12010" s="157"/>
    </row>
    <row r="12011" spans="19:25" x14ac:dyDescent="0.2">
      <c r="S12011" s="157"/>
      <c r="T12011" s="157"/>
      <c r="U12011" s="157"/>
      <c r="V12011" s="157"/>
      <c r="W12011" s="157"/>
      <c r="X12011" s="157"/>
      <c r="Y12011" s="157"/>
    </row>
    <row r="12012" spans="19:25" x14ac:dyDescent="0.2">
      <c r="S12012" s="157"/>
      <c r="T12012" s="157"/>
      <c r="U12012" s="157"/>
      <c r="V12012" s="157"/>
      <c r="W12012" s="157"/>
      <c r="X12012" s="157"/>
      <c r="Y12012" s="157"/>
    </row>
    <row r="12013" spans="19:25" x14ac:dyDescent="0.2">
      <c r="S12013" s="157"/>
      <c r="T12013" s="157"/>
      <c r="U12013" s="157"/>
      <c r="V12013" s="157"/>
      <c r="W12013" s="157"/>
      <c r="X12013" s="157"/>
      <c r="Y12013" s="157"/>
    </row>
    <row r="12014" spans="19:25" x14ac:dyDescent="0.2">
      <c r="S12014" s="157"/>
      <c r="T12014" s="157"/>
      <c r="U12014" s="157"/>
      <c r="V12014" s="157"/>
      <c r="W12014" s="157"/>
      <c r="X12014" s="157"/>
      <c r="Y12014" s="157"/>
    </row>
    <row r="12015" spans="19:25" x14ac:dyDescent="0.2">
      <c r="S12015" s="157"/>
      <c r="T12015" s="157"/>
      <c r="U12015" s="157"/>
      <c r="V12015" s="157"/>
      <c r="W12015" s="157"/>
      <c r="X12015" s="157"/>
      <c r="Y12015" s="157"/>
    </row>
    <row r="12016" spans="19:25" x14ac:dyDescent="0.2">
      <c r="S12016" s="157"/>
      <c r="T12016" s="157"/>
      <c r="U12016" s="157"/>
      <c r="V12016" s="157"/>
      <c r="W12016" s="157"/>
      <c r="X12016" s="157"/>
      <c r="Y12016" s="157"/>
    </row>
    <row r="12017" spans="19:25" x14ac:dyDescent="0.2">
      <c r="S12017" s="157"/>
      <c r="T12017" s="157"/>
      <c r="U12017" s="157"/>
      <c r="V12017" s="157"/>
      <c r="W12017" s="157"/>
      <c r="X12017" s="157"/>
      <c r="Y12017" s="157"/>
    </row>
    <row r="12018" spans="19:25" x14ac:dyDescent="0.2">
      <c r="S12018" s="157"/>
      <c r="T12018" s="157"/>
      <c r="U12018" s="157"/>
      <c r="V12018" s="157"/>
      <c r="W12018" s="157"/>
      <c r="X12018" s="157"/>
      <c r="Y12018" s="157"/>
    </row>
    <row r="12019" spans="19:25" x14ac:dyDescent="0.2">
      <c r="S12019" s="157"/>
      <c r="T12019" s="157"/>
      <c r="U12019" s="157"/>
      <c r="V12019" s="157"/>
      <c r="W12019" s="157"/>
      <c r="X12019" s="157"/>
      <c r="Y12019" s="157"/>
    </row>
    <row r="12020" spans="19:25" x14ac:dyDescent="0.2">
      <c r="S12020" s="157"/>
      <c r="T12020" s="157"/>
      <c r="U12020" s="157"/>
      <c r="V12020" s="157"/>
      <c r="W12020" s="157"/>
      <c r="X12020" s="157"/>
      <c r="Y12020" s="157"/>
    </row>
    <row r="12021" spans="19:25" x14ac:dyDescent="0.2">
      <c r="S12021" s="157"/>
      <c r="T12021" s="157"/>
      <c r="U12021" s="157"/>
      <c r="V12021" s="157"/>
      <c r="W12021" s="157"/>
      <c r="X12021" s="157"/>
      <c r="Y12021" s="157"/>
    </row>
    <row r="12022" spans="19:25" x14ac:dyDescent="0.2">
      <c r="S12022" s="157"/>
      <c r="T12022" s="157"/>
      <c r="U12022" s="157"/>
      <c r="V12022" s="157"/>
      <c r="W12022" s="157"/>
      <c r="X12022" s="157"/>
      <c r="Y12022" s="157"/>
    </row>
    <row r="12023" spans="19:25" x14ac:dyDescent="0.2">
      <c r="S12023" s="157"/>
      <c r="T12023" s="157"/>
      <c r="U12023" s="157"/>
      <c r="V12023" s="157"/>
      <c r="W12023" s="157"/>
      <c r="X12023" s="157"/>
      <c r="Y12023" s="157"/>
    </row>
    <row r="12024" spans="19:25" x14ac:dyDescent="0.2">
      <c r="S12024" s="157"/>
      <c r="T12024" s="157"/>
      <c r="U12024" s="157"/>
      <c r="V12024" s="157"/>
      <c r="W12024" s="157"/>
      <c r="X12024" s="157"/>
      <c r="Y12024" s="157"/>
    </row>
    <row r="12025" spans="19:25" x14ac:dyDescent="0.2">
      <c r="S12025" s="157"/>
      <c r="T12025" s="157"/>
      <c r="U12025" s="157"/>
      <c r="V12025" s="157"/>
      <c r="W12025" s="157"/>
      <c r="X12025" s="157"/>
      <c r="Y12025" s="157"/>
    </row>
    <row r="12026" spans="19:25" x14ac:dyDescent="0.2">
      <c r="S12026" s="157"/>
      <c r="T12026" s="157"/>
      <c r="U12026" s="157"/>
      <c r="V12026" s="157"/>
      <c r="W12026" s="157"/>
      <c r="X12026" s="157"/>
      <c r="Y12026" s="157"/>
    </row>
    <row r="12027" spans="19:25" x14ac:dyDescent="0.2">
      <c r="S12027" s="157"/>
      <c r="T12027" s="157"/>
      <c r="U12027" s="157"/>
      <c r="V12027" s="157"/>
      <c r="W12027" s="157"/>
      <c r="X12027" s="157"/>
      <c r="Y12027" s="157"/>
    </row>
    <row r="12028" spans="19:25" x14ac:dyDescent="0.2">
      <c r="S12028" s="157"/>
      <c r="T12028" s="157"/>
      <c r="U12028" s="157"/>
      <c r="V12028" s="157"/>
      <c r="W12028" s="157"/>
      <c r="X12028" s="157"/>
      <c r="Y12028" s="157"/>
    </row>
    <row r="12029" spans="19:25" x14ac:dyDescent="0.2">
      <c r="S12029" s="157"/>
      <c r="T12029" s="157"/>
      <c r="U12029" s="157"/>
      <c r="V12029" s="157"/>
      <c r="W12029" s="157"/>
      <c r="X12029" s="157"/>
      <c r="Y12029" s="157"/>
    </row>
    <row r="12030" spans="19:25" x14ac:dyDescent="0.2">
      <c r="S12030" s="157"/>
      <c r="T12030" s="157"/>
      <c r="U12030" s="157"/>
      <c r="V12030" s="157"/>
      <c r="W12030" s="157"/>
      <c r="X12030" s="157"/>
      <c r="Y12030" s="157"/>
    </row>
    <row r="12031" spans="19:25" x14ac:dyDescent="0.2">
      <c r="S12031" s="157"/>
      <c r="T12031" s="157"/>
      <c r="U12031" s="157"/>
      <c r="V12031" s="157"/>
      <c r="W12031" s="157"/>
      <c r="X12031" s="157"/>
      <c r="Y12031" s="157"/>
    </row>
    <row r="12032" spans="19:25" x14ac:dyDescent="0.2">
      <c r="S12032" s="157"/>
      <c r="T12032" s="157"/>
      <c r="U12032" s="157"/>
      <c r="V12032" s="157"/>
      <c r="W12032" s="157"/>
      <c r="X12032" s="157"/>
      <c r="Y12032" s="157"/>
    </row>
    <row r="12033" spans="19:25" x14ac:dyDescent="0.2">
      <c r="S12033" s="157"/>
      <c r="T12033" s="157"/>
      <c r="U12033" s="157"/>
      <c r="V12033" s="157"/>
      <c r="W12033" s="157"/>
      <c r="X12033" s="157"/>
      <c r="Y12033" s="157"/>
    </row>
    <row r="12034" spans="19:25" x14ac:dyDescent="0.2">
      <c r="S12034" s="157"/>
      <c r="T12034" s="157"/>
      <c r="U12034" s="157"/>
      <c r="V12034" s="157"/>
      <c r="W12034" s="157"/>
      <c r="X12034" s="157"/>
      <c r="Y12034" s="157"/>
    </row>
    <row r="12035" spans="19:25" x14ac:dyDescent="0.2">
      <c r="S12035" s="157"/>
      <c r="T12035" s="157"/>
      <c r="U12035" s="157"/>
      <c r="V12035" s="157"/>
      <c r="W12035" s="157"/>
      <c r="X12035" s="157"/>
      <c r="Y12035" s="157"/>
    </row>
    <row r="12036" spans="19:25" x14ac:dyDescent="0.2">
      <c r="S12036" s="157"/>
      <c r="T12036" s="157"/>
      <c r="U12036" s="157"/>
      <c r="V12036" s="157"/>
      <c r="W12036" s="157"/>
      <c r="X12036" s="157"/>
      <c r="Y12036" s="157"/>
    </row>
    <row r="12037" spans="19:25" x14ac:dyDescent="0.2">
      <c r="S12037" s="157"/>
      <c r="T12037" s="157"/>
      <c r="U12037" s="157"/>
      <c r="V12037" s="157"/>
      <c r="W12037" s="157"/>
      <c r="X12037" s="157"/>
      <c r="Y12037" s="157"/>
    </row>
    <row r="12038" spans="19:25" x14ac:dyDescent="0.2">
      <c r="S12038" s="157"/>
      <c r="T12038" s="157"/>
      <c r="U12038" s="157"/>
      <c r="V12038" s="157"/>
      <c r="W12038" s="157"/>
      <c r="X12038" s="157"/>
      <c r="Y12038" s="157"/>
    </row>
    <row r="12039" spans="19:25" x14ac:dyDescent="0.2">
      <c r="S12039" s="157"/>
      <c r="T12039" s="157"/>
      <c r="U12039" s="157"/>
      <c r="V12039" s="157"/>
      <c r="W12039" s="157"/>
      <c r="X12039" s="157"/>
      <c r="Y12039" s="157"/>
    </row>
    <row r="12040" spans="19:25" x14ac:dyDescent="0.2">
      <c r="S12040" s="157"/>
      <c r="T12040" s="157"/>
      <c r="U12040" s="157"/>
      <c r="V12040" s="157"/>
      <c r="W12040" s="157"/>
      <c r="X12040" s="157"/>
      <c r="Y12040" s="157"/>
    </row>
    <row r="12041" spans="19:25" x14ac:dyDescent="0.2">
      <c r="S12041" s="157"/>
      <c r="T12041" s="157"/>
      <c r="U12041" s="157"/>
      <c r="V12041" s="157"/>
      <c r="W12041" s="157"/>
      <c r="X12041" s="157"/>
      <c r="Y12041" s="157"/>
    </row>
    <row r="12042" spans="19:25" x14ac:dyDescent="0.2">
      <c r="S12042" s="157"/>
      <c r="T12042" s="157"/>
      <c r="U12042" s="157"/>
      <c r="V12042" s="157"/>
      <c r="W12042" s="157"/>
      <c r="X12042" s="157"/>
      <c r="Y12042" s="157"/>
    </row>
    <row r="12043" spans="19:25" x14ac:dyDescent="0.2">
      <c r="S12043" s="157"/>
      <c r="T12043" s="157"/>
      <c r="U12043" s="157"/>
      <c r="V12043" s="157"/>
      <c r="W12043" s="157"/>
      <c r="X12043" s="157"/>
      <c r="Y12043" s="157"/>
    </row>
    <row r="12044" spans="19:25" x14ac:dyDescent="0.2">
      <c r="S12044" s="157"/>
      <c r="T12044" s="157"/>
      <c r="U12044" s="157"/>
      <c r="V12044" s="157"/>
      <c r="W12044" s="157"/>
      <c r="X12044" s="157"/>
      <c r="Y12044" s="157"/>
    </row>
    <row r="12045" spans="19:25" x14ac:dyDescent="0.2">
      <c r="S12045" s="157"/>
      <c r="T12045" s="157"/>
      <c r="U12045" s="157"/>
      <c r="V12045" s="157"/>
      <c r="W12045" s="157"/>
      <c r="X12045" s="157"/>
      <c r="Y12045" s="157"/>
    </row>
    <row r="12046" spans="19:25" x14ac:dyDescent="0.2">
      <c r="S12046" s="157"/>
      <c r="T12046" s="157"/>
      <c r="U12046" s="157"/>
      <c r="V12046" s="157"/>
      <c r="W12046" s="157"/>
      <c r="X12046" s="157"/>
      <c r="Y12046" s="157"/>
    </row>
    <row r="12047" spans="19:25" x14ac:dyDescent="0.2">
      <c r="S12047" s="157"/>
      <c r="T12047" s="157"/>
      <c r="U12047" s="157"/>
      <c r="V12047" s="157"/>
      <c r="W12047" s="157"/>
      <c r="X12047" s="157"/>
      <c r="Y12047" s="157"/>
    </row>
    <row r="12048" spans="19:25" x14ac:dyDescent="0.2">
      <c r="S12048" s="157"/>
      <c r="T12048" s="157"/>
      <c r="U12048" s="157"/>
      <c r="V12048" s="157"/>
      <c r="W12048" s="157"/>
      <c r="X12048" s="157"/>
      <c r="Y12048" s="157"/>
    </row>
    <row r="12049" spans="19:25" x14ac:dyDescent="0.2">
      <c r="S12049" s="157"/>
      <c r="T12049" s="157"/>
      <c r="U12049" s="157"/>
      <c r="V12049" s="157"/>
      <c r="W12049" s="157"/>
      <c r="X12049" s="157"/>
      <c r="Y12049" s="157"/>
    </row>
    <row r="12050" spans="19:25" x14ac:dyDescent="0.2">
      <c r="S12050" s="157"/>
      <c r="T12050" s="157"/>
      <c r="U12050" s="157"/>
      <c r="V12050" s="157"/>
      <c r="W12050" s="157"/>
      <c r="X12050" s="157"/>
      <c r="Y12050" s="157"/>
    </row>
    <row r="12051" spans="19:25" x14ac:dyDescent="0.2">
      <c r="S12051" s="157"/>
      <c r="T12051" s="157"/>
      <c r="U12051" s="157"/>
      <c r="V12051" s="157"/>
      <c r="W12051" s="157"/>
      <c r="X12051" s="157"/>
      <c r="Y12051" s="157"/>
    </row>
    <row r="12052" spans="19:25" x14ac:dyDescent="0.2">
      <c r="S12052" s="157"/>
      <c r="T12052" s="157"/>
      <c r="U12052" s="157"/>
      <c r="V12052" s="157"/>
      <c r="W12052" s="157"/>
      <c r="X12052" s="157"/>
      <c r="Y12052" s="157"/>
    </row>
    <row r="12053" spans="19:25" x14ac:dyDescent="0.2">
      <c r="S12053" s="157"/>
      <c r="T12053" s="157"/>
      <c r="U12053" s="157"/>
      <c r="V12053" s="157"/>
      <c r="W12053" s="157"/>
      <c r="X12053" s="157"/>
      <c r="Y12053" s="157"/>
    </row>
    <row r="12054" spans="19:25" x14ac:dyDescent="0.2">
      <c r="S12054" s="157"/>
      <c r="T12054" s="157"/>
      <c r="U12054" s="157"/>
      <c r="V12054" s="157"/>
      <c r="W12054" s="157"/>
      <c r="X12054" s="157"/>
      <c r="Y12054" s="157"/>
    </row>
    <row r="12055" spans="19:25" x14ac:dyDescent="0.2">
      <c r="S12055" s="157"/>
      <c r="T12055" s="157"/>
      <c r="U12055" s="157"/>
      <c r="V12055" s="157"/>
      <c r="W12055" s="157"/>
      <c r="X12055" s="157"/>
      <c r="Y12055" s="157"/>
    </row>
    <row r="12056" spans="19:25" x14ac:dyDescent="0.2">
      <c r="S12056" s="157"/>
      <c r="T12056" s="157"/>
      <c r="U12056" s="157"/>
      <c r="V12056" s="157"/>
      <c r="W12056" s="157"/>
      <c r="X12056" s="157"/>
      <c r="Y12056" s="157"/>
    </row>
    <row r="12057" spans="19:25" x14ac:dyDescent="0.2">
      <c r="S12057" s="157"/>
      <c r="T12057" s="157"/>
      <c r="U12057" s="157"/>
      <c r="V12057" s="157"/>
      <c r="W12057" s="157"/>
      <c r="X12057" s="157"/>
      <c r="Y12057" s="157"/>
    </row>
    <row r="12058" spans="19:25" x14ac:dyDescent="0.2">
      <c r="S12058" s="157"/>
      <c r="T12058" s="157"/>
      <c r="U12058" s="157"/>
      <c r="V12058" s="157"/>
      <c r="W12058" s="157"/>
      <c r="X12058" s="157"/>
      <c r="Y12058" s="157"/>
    </row>
    <row r="12059" spans="19:25" x14ac:dyDescent="0.2">
      <c r="S12059" s="157"/>
      <c r="T12059" s="157"/>
      <c r="U12059" s="157"/>
      <c r="V12059" s="157"/>
      <c r="W12059" s="157"/>
      <c r="X12059" s="157"/>
      <c r="Y12059" s="157"/>
    </row>
    <row r="12060" spans="19:25" x14ac:dyDescent="0.2">
      <c r="S12060" s="157"/>
      <c r="T12060" s="157"/>
      <c r="U12060" s="157"/>
      <c r="V12060" s="157"/>
      <c r="W12060" s="157"/>
      <c r="X12060" s="157"/>
      <c r="Y12060" s="157"/>
    </row>
    <row r="12061" spans="19:25" x14ac:dyDescent="0.2">
      <c r="S12061" s="157"/>
      <c r="T12061" s="157"/>
      <c r="U12061" s="157"/>
      <c r="V12061" s="157"/>
      <c r="W12061" s="157"/>
      <c r="X12061" s="157"/>
      <c r="Y12061" s="157"/>
    </row>
    <row r="12062" spans="19:25" x14ac:dyDescent="0.2">
      <c r="S12062" s="157"/>
      <c r="T12062" s="157"/>
      <c r="U12062" s="157"/>
      <c r="V12062" s="157"/>
      <c r="W12062" s="157"/>
      <c r="X12062" s="157"/>
      <c r="Y12062" s="157"/>
    </row>
    <row r="12063" spans="19:25" x14ac:dyDescent="0.2">
      <c r="S12063" s="157"/>
      <c r="T12063" s="157"/>
      <c r="U12063" s="157"/>
      <c r="V12063" s="157"/>
      <c r="W12063" s="157"/>
      <c r="X12063" s="157"/>
      <c r="Y12063" s="157"/>
    </row>
    <row r="12064" spans="19:25" x14ac:dyDescent="0.2">
      <c r="S12064" s="157"/>
      <c r="T12064" s="157"/>
      <c r="U12064" s="157"/>
      <c r="V12064" s="157"/>
      <c r="W12064" s="157"/>
      <c r="X12064" s="157"/>
      <c r="Y12064" s="157"/>
    </row>
    <row r="12065" spans="19:25" x14ac:dyDescent="0.2">
      <c r="S12065" s="157"/>
      <c r="T12065" s="157"/>
      <c r="U12065" s="157"/>
      <c r="V12065" s="157"/>
      <c r="W12065" s="157"/>
      <c r="X12065" s="157"/>
      <c r="Y12065" s="157"/>
    </row>
    <row r="12066" spans="19:25" x14ac:dyDescent="0.2">
      <c r="S12066" s="157"/>
      <c r="T12066" s="157"/>
      <c r="U12066" s="157"/>
      <c r="V12066" s="157"/>
      <c r="W12066" s="157"/>
      <c r="X12066" s="157"/>
      <c r="Y12066" s="157"/>
    </row>
    <row r="12067" spans="19:25" x14ac:dyDescent="0.2">
      <c r="S12067" s="157"/>
      <c r="T12067" s="157"/>
      <c r="U12067" s="157"/>
      <c r="V12067" s="157"/>
      <c r="W12067" s="157"/>
      <c r="X12067" s="157"/>
      <c r="Y12067" s="157"/>
    </row>
    <row r="12068" spans="19:25" x14ac:dyDescent="0.2">
      <c r="S12068" s="157"/>
      <c r="T12068" s="157"/>
      <c r="U12068" s="157"/>
      <c r="V12068" s="157"/>
      <c r="W12068" s="157"/>
      <c r="X12068" s="157"/>
      <c r="Y12068" s="157"/>
    </row>
    <row r="12069" spans="19:25" x14ac:dyDescent="0.2">
      <c r="S12069" s="157"/>
      <c r="T12069" s="157"/>
      <c r="U12069" s="157"/>
      <c r="V12069" s="157"/>
      <c r="W12069" s="157"/>
      <c r="X12069" s="157"/>
      <c r="Y12069" s="157"/>
    </row>
    <row r="12070" spans="19:25" x14ac:dyDescent="0.2">
      <c r="S12070" s="157"/>
      <c r="T12070" s="157"/>
      <c r="U12070" s="157"/>
      <c r="V12070" s="157"/>
      <c r="W12070" s="157"/>
      <c r="X12070" s="157"/>
      <c r="Y12070" s="157"/>
    </row>
    <row r="12071" spans="19:25" x14ac:dyDescent="0.2">
      <c r="S12071" s="157"/>
      <c r="T12071" s="157"/>
      <c r="U12071" s="157"/>
      <c r="V12071" s="157"/>
      <c r="W12071" s="157"/>
      <c r="X12071" s="157"/>
      <c r="Y12071" s="157"/>
    </row>
    <row r="12072" spans="19:25" x14ac:dyDescent="0.2">
      <c r="S12072" s="157"/>
      <c r="T12072" s="157"/>
      <c r="U12072" s="157"/>
      <c r="V12072" s="157"/>
      <c r="W12072" s="157"/>
      <c r="X12072" s="157"/>
      <c r="Y12072" s="157"/>
    </row>
    <row r="12073" spans="19:25" x14ac:dyDescent="0.2">
      <c r="S12073" s="157"/>
      <c r="T12073" s="157"/>
      <c r="U12073" s="157"/>
      <c r="V12073" s="157"/>
      <c r="W12073" s="157"/>
      <c r="X12073" s="157"/>
      <c r="Y12073" s="157"/>
    </row>
    <row r="12074" spans="19:25" x14ac:dyDescent="0.2">
      <c r="S12074" s="157"/>
      <c r="T12074" s="157"/>
      <c r="U12074" s="157"/>
      <c r="V12074" s="157"/>
      <c r="W12074" s="157"/>
      <c r="X12074" s="157"/>
      <c r="Y12074" s="157"/>
    </row>
    <row r="12075" spans="19:25" x14ac:dyDescent="0.2">
      <c r="S12075" s="157"/>
      <c r="T12075" s="157"/>
      <c r="U12075" s="157"/>
      <c r="V12075" s="157"/>
      <c r="W12075" s="157"/>
      <c r="X12075" s="157"/>
      <c r="Y12075" s="157"/>
    </row>
    <row r="12076" spans="19:25" x14ac:dyDescent="0.2">
      <c r="S12076" s="157"/>
      <c r="T12076" s="157"/>
      <c r="U12076" s="157"/>
      <c r="V12076" s="157"/>
      <c r="W12076" s="157"/>
      <c r="X12076" s="157"/>
      <c r="Y12076" s="157"/>
    </row>
    <row r="12077" spans="19:25" x14ac:dyDescent="0.2">
      <c r="S12077" s="157"/>
      <c r="T12077" s="157"/>
      <c r="U12077" s="157"/>
      <c r="V12077" s="157"/>
      <c r="W12077" s="157"/>
      <c r="X12077" s="157"/>
      <c r="Y12077" s="157"/>
    </row>
    <row r="12078" spans="19:25" x14ac:dyDescent="0.2">
      <c r="S12078" s="157"/>
      <c r="T12078" s="157"/>
      <c r="U12078" s="157"/>
      <c r="V12078" s="157"/>
      <c r="W12078" s="157"/>
      <c r="X12078" s="157"/>
      <c r="Y12078" s="157"/>
    </row>
    <row r="12079" spans="19:25" x14ac:dyDescent="0.2">
      <c r="S12079" s="157"/>
      <c r="T12079" s="157"/>
      <c r="U12079" s="157"/>
      <c r="V12079" s="157"/>
      <c r="W12079" s="157"/>
      <c r="X12079" s="157"/>
      <c r="Y12079" s="157"/>
    </row>
    <row r="12080" spans="19:25" x14ac:dyDescent="0.2">
      <c r="S12080" s="157"/>
      <c r="T12080" s="157"/>
      <c r="U12080" s="157"/>
      <c r="V12080" s="157"/>
      <c r="W12080" s="157"/>
      <c r="X12080" s="157"/>
      <c r="Y12080" s="157"/>
    </row>
    <row r="12081" spans="19:25" x14ac:dyDescent="0.2">
      <c r="S12081" s="157"/>
      <c r="T12081" s="157"/>
      <c r="U12081" s="157"/>
      <c r="V12081" s="157"/>
      <c r="W12081" s="157"/>
      <c r="X12081" s="157"/>
      <c r="Y12081" s="157"/>
    </row>
    <row r="12082" spans="19:25" x14ac:dyDescent="0.2">
      <c r="S12082" s="157"/>
      <c r="T12082" s="157"/>
      <c r="U12082" s="157"/>
      <c r="V12082" s="157"/>
      <c r="W12082" s="157"/>
      <c r="X12082" s="157"/>
      <c r="Y12082" s="157"/>
    </row>
    <row r="12083" spans="19:25" x14ac:dyDescent="0.2">
      <c r="S12083" s="157"/>
      <c r="T12083" s="157"/>
      <c r="U12083" s="157"/>
      <c r="V12083" s="157"/>
      <c r="W12083" s="157"/>
      <c r="X12083" s="157"/>
      <c r="Y12083" s="157"/>
    </row>
    <row r="12084" spans="19:25" x14ac:dyDescent="0.2">
      <c r="S12084" s="157"/>
      <c r="T12084" s="157"/>
      <c r="U12084" s="157"/>
      <c r="V12084" s="157"/>
      <c r="W12084" s="157"/>
      <c r="X12084" s="157"/>
      <c r="Y12084" s="157"/>
    </row>
    <row r="12085" spans="19:25" x14ac:dyDescent="0.2">
      <c r="S12085" s="157"/>
      <c r="T12085" s="157"/>
      <c r="U12085" s="157"/>
      <c r="V12085" s="157"/>
      <c r="W12085" s="157"/>
      <c r="X12085" s="157"/>
      <c r="Y12085" s="157"/>
    </row>
    <row r="12086" spans="19:25" x14ac:dyDescent="0.2">
      <c r="S12086" s="157"/>
      <c r="T12086" s="157"/>
      <c r="U12086" s="157"/>
      <c r="V12086" s="157"/>
      <c r="W12086" s="157"/>
      <c r="X12086" s="157"/>
      <c r="Y12086" s="157"/>
    </row>
    <row r="12087" spans="19:25" x14ac:dyDescent="0.2">
      <c r="S12087" s="157"/>
      <c r="T12087" s="157"/>
      <c r="U12087" s="157"/>
      <c r="V12087" s="157"/>
      <c r="W12087" s="157"/>
      <c r="X12087" s="157"/>
      <c r="Y12087" s="157"/>
    </row>
    <row r="12088" spans="19:25" x14ac:dyDescent="0.2">
      <c r="S12088" s="157"/>
      <c r="T12088" s="157"/>
      <c r="U12088" s="157"/>
      <c r="V12088" s="157"/>
      <c r="W12088" s="157"/>
      <c r="X12088" s="157"/>
      <c r="Y12088" s="157"/>
    </row>
    <row r="12089" spans="19:25" x14ac:dyDescent="0.2">
      <c r="S12089" s="157"/>
      <c r="T12089" s="157"/>
      <c r="U12089" s="157"/>
      <c r="V12089" s="157"/>
      <c r="W12089" s="157"/>
      <c r="X12089" s="157"/>
      <c r="Y12089" s="157"/>
    </row>
    <row r="12090" spans="19:25" x14ac:dyDescent="0.2">
      <c r="S12090" s="157"/>
      <c r="T12090" s="157"/>
      <c r="U12090" s="157"/>
      <c r="V12090" s="157"/>
      <c r="W12090" s="157"/>
      <c r="X12090" s="157"/>
      <c r="Y12090" s="157"/>
    </row>
    <row r="12091" spans="19:25" x14ac:dyDescent="0.2">
      <c r="S12091" s="157"/>
      <c r="T12091" s="157"/>
      <c r="U12091" s="157"/>
      <c r="V12091" s="157"/>
      <c r="W12091" s="157"/>
      <c r="X12091" s="157"/>
      <c r="Y12091" s="157"/>
    </row>
    <row r="12092" spans="19:25" x14ac:dyDescent="0.2">
      <c r="S12092" s="157"/>
      <c r="T12092" s="157"/>
      <c r="U12092" s="157"/>
      <c r="V12092" s="157"/>
      <c r="W12092" s="157"/>
      <c r="X12092" s="157"/>
      <c r="Y12092" s="157"/>
    </row>
    <row r="12093" spans="19:25" x14ac:dyDescent="0.2">
      <c r="S12093" s="157"/>
      <c r="T12093" s="157"/>
      <c r="U12093" s="157"/>
      <c r="V12093" s="157"/>
      <c r="W12093" s="157"/>
      <c r="X12093" s="157"/>
      <c r="Y12093" s="157"/>
    </row>
    <row r="12094" spans="19:25" x14ac:dyDescent="0.2">
      <c r="S12094" s="157"/>
      <c r="T12094" s="157"/>
      <c r="U12094" s="157"/>
      <c r="V12094" s="157"/>
      <c r="W12094" s="157"/>
      <c r="X12094" s="157"/>
      <c r="Y12094" s="157"/>
    </row>
    <row r="12095" spans="19:25" x14ac:dyDescent="0.2">
      <c r="S12095" s="157"/>
      <c r="T12095" s="157"/>
      <c r="U12095" s="157"/>
      <c r="V12095" s="157"/>
      <c r="W12095" s="157"/>
      <c r="X12095" s="157"/>
      <c r="Y12095" s="157"/>
    </row>
    <row r="12096" spans="19:25" x14ac:dyDescent="0.2">
      <c r="S12096" s="157"/>
      <c r="T12096" s="157"/>
      <c r="U12096" s="157"/>
      <c r="V12096" s="157"/>
      <c r="W12096" s="157"/>
      <c r="X12096" s="157"/>
      <c r="Y12096" s="157"/>
    </row>
    <row r="12097" spans="19:25" x14ac:dyDescent="0.2">
      <c r="S12097" s="157"/>
      <c r="T12097" s="157"/>
      <c r="U12097" s="157"/>
      <c r="V12097" s="157"/>
      <c r="W12097" s="157"/>
      <c r="X12097" s="157"/>
      <c r="Y12097" s="157"/>
    </row>
    <row r="12098" spans="19:25" x14ac:dyDescent="0.2">
      <c r="S12098" s="157"/>
      <c r="T12098" s="157"/>
      <c r="U12098" s="157"/>
      <c r="V12098" s="157"/>
      <c r="W12098" s="157"/>
      <c r="X12098" s="157"/>
      <c r="Y12098" s="157"/>
    </row>
    <row r="12099" spans="19:25" x14ac:dyDescent="0.2">
      <c r="S12099" s="157"/>
      <c r="T12099" s="157"/>
      <c r="U12099" s="157"/>
      <c r="V12099" s="157"/>
      <c r="W12099" s="157"/>
      <c r="X12099" s="157"/>
      <c r="Y12099" s="157"/>
    </row>
    <row r="12100" spans="19:25" x14ac:dyDescent="0.2">
      <c r="S12100" s="157"/>
      <c r="T12100" s="157"/>
      <c r="U12100" s="157"/>
      <c r="V12100" s="157"/>
      <c r="W12100" s="157"/>
      <c r="X12100" s="157"/>
      <c r="Y12100" s="157"/>
    </row>
    <row r="12101" spans="19:25" x14ac:dyDescent="0.2">
      <c r="S12101" s="157"/>
      <c r="T12101" s="157"/>
      <c r="U12101" s="157"/>
      <c r="V12101" s="157"/>
      <c r="W12101" s="157"/>
      <c r="X12101" s="157"/>
      <c r="Y12101" s="157"/>
    </row>
    <row r="12102" spans="19:25" x14ac:dyDescent="0.2">
      <c r="S12102" s="157"/>
      <c r="T12102" s="157"/>
      <c r="U12102" s="157"/>
      <c r="V12102" s="157"/>
      <c r="W12102" s="157"/>
      <c r="X12102" s="157"/>
      <c r="Y12102" s="157"/>
    </row>
    <row r="12103" spans="19:25" x14ac:dyDescent="0.2">
      <c r="S12103" s="157"/>
      <c r="T12103" s="157"/>
      <c r="U12103" s="157"/>
      <c r="V12103" s="157"/>
      <c r="W12103" s="157"/>
      <c r="X12103" s="157"/>
      <c r="Y12103" s="157"/>
    </row>
    <row r="12104" spans="19:25" x14ac:dyDescent="0.2">
      <c r="S12104" s="157"/>
      <c r="T12104" s="157"/>
      <c r="U12104" s="157"/>
      <c r="V12104" s="157"/>
      <c r="W12104" s="157"/>
      <c r="X12104" s="157"/>
      <c r="Y12104" s="157"/>
    </row>
    <row r="12105" spans="19:25" x14ac:dyDescent="0.2">
      <c r="S12105" s="157"/>
      <c r="T12105" s="157"/>
      <c r="U12105" s="157"/>
      <c r="V12105" s="157"/>
      <c r="W12105" s="157"/>
      <c r="X12105" s="157"/>
      <c r="Y12105" s="157"/>
    </row>
    <row r="12106" spans="19:25" x14ac:dyDescent="0.2">
      <c r="S12106" s="157"/>
      <c r="T12106" s="157"/>
      <c r="U12106" s="157"/>
      <c r="V12106" s="157"/>
      <c r="W12106" s="157"/>
      <c r="X12106" s="157"/>
      <c r="Y12106" s="157"/>
    </row>
    <row r="12107" spans="19:25" x14ac:dyDescent="0.2">
      <c r="S12107" s="157"/>
      <c r="T12107" s="157"/>
      <c r="U12107" s="157"/>
      <c r="V12107" s="157"/>
      <c r="W12107" s="157"/>
      <c r="X12107" s="157"/>
      <c r="Y12107" s="157"/>
    </row>
    <row r="12108" spans="19:25" x14ac:dyDescent="0.2">
      <c r="S12108" s="157"/>
      <c r="T12108" s="157"/>
      <c r="U12108" s="157"/>
      <c r="V12108" s="157"/>
      <c r="W12108" s="157"/>
      <c r="X12108" s="157"/>
      <c r="Y12108" s="157"/>
    </row>
    <row r="12109" spans="19:25" x14ac:dyDescent="0.2">
      <c r="S12109" s="157"/>
      <c r="T12109" s="157"/>
      <c r="U12109" s="157"/>
      <c r="V12109" s="157"/>
      <c r="W12109" s="157"/>
      <c r="X12109" s="157"/>
      <c r="Y12109" s="157"/>
    </row>
    <row r="12110" spans="19:25" x14ac:dyDescent="0.2">
      <c r="S12110" s="157"/>
      <c r="T12110" s="157"/>
      <c r="U12110" s="157"/>
      <c r="V12110" s="157"/>
      <c r="W12110" s="157"/>
      <c r="X12110" s="157"/>
      <c r="Y12110" s="157"/>
    </row>
    <row r="12111" spans="19:25" x14ac:dyDescent="0.2">
      <c r="S12111" s="157"/>
      <c r="T12111" s="157"/>
      <c r="U12111" s="157"/>
      <c r="V12111" s="157"/>
      <c r="W12111" s="157"/>
      <c r="X12111" s="157"/>
      <c r="Y12111" s="157"/>
    </row>
    <row r="12112" spans="19:25" x14ac:dyDescent="0.2">
      <c r="S12112" s="157"/>
      <c r="T12112" s="157"/>
      <c r="U12112" s="157"/>
      <c r="V12112" s="157"/>
      <c r="W12112" s="157"/>
      <c r="X12112" s="157"/>
      <c r="Y12112" s="157"/>
    </row>
    <row r="12113" spans="19:25" x14ac:dyDescent="0.2">
      <c r="S12113" s="157"/>
      <c r="T12113" s="157"/>
      <c r="U12113" s="157"/>
      <c r="V12113" s="157"/>
      <c r="W12113" s="157"/>
      <c r="X12113" s="157"/>
      <c r="Y12113" s="157"/>
    </row>
    <row r="12114" spans="19:25" x14ac:dyDescent="0.2">
      <c r="S12114" s="157"/>
      <c r="T12114" s="157"/>
      <c r="U12114" s="157"/>
      <c r="V12114" s="157"/>
      <c r="W12114" s="157"/>
      <c r="X12114" s="157"/>
      <c r="Y12114" s="157"/>
    </row>
    <row r="12115" spans="19:25" x14ac:dyDescent="0.2">
      <c r="S12115" s="157"/>
      <c r="T12115" s="157"/>
      <c r="U12115" s="157"/>
      <c r="V12115" s="157"/>
      <c r="W12115" s="157"/>
      <c r="X12115" s="157"/>
      <c r="Y12115" s="157"/>
    </row>
    <row r="12116" spans="19:25" x14ac:dyDescent="0.2">
      <c r="S12116" s="157"/>
      <c r="T12116" s="157"/>
      <c r="U12116" s="157"/>
      <c r="V12116" s="157"/>
      <c r="W12116" s="157"/>
      <c r="X12116" s="157"/>
      <c r="Y12116" s="157"/>
    </row>
    <row r="12117" spans="19:25" x14ac:dyDescent="0.2">
      <c r="S12117" s="157"/>
      <c r="T12117" s="157"/>
      <c r="U12117" s="157"/>
      <c r="V12117" s="157"/>
      <c r="W12117" s="157"/>
      <c r="X12117" s="157"/>
      <c r="Y12117" s="157"/>
    </row>
    <row r="12118" spans="19:25" x14ac:dyDescent="0.2">
      <c r="S12118" s="157"/>
      <c r="T12118" s="157"/>
      <c r="U12118" s="157"/>
      <c r="V12118" s="157"/>
      <c r="W12118" s="157"/>
      <c r="X12118" s="157"/>
      <c r="Y12118" s="157"/>
    </row>
    <row r="12119" spans="19:25" x14ac:dyDescent="0.2">
      <c r="S12119" s="157"/>
      <c r="T12119" s="157"/>
      <c r="U12119" s="157"/>
      <c r="V12119" s="157"/>
      <c r="W12119" s="157"/>
      <c r="X12119" s="157"/>
      <c r="Y12119" s="157"/>
    </row>
    <row r="12120" spans="19:25" x14ac:dyDescent="0.2">
      <c r="S12120" s="157"/>
      <c r="T12120" s="157"/>
      <c r="U12120" s="157"/>
      <c r="V12120" s="157"/>
      <c r="W12120" s="157"/>
      <c r="X12120" s="157"/>
      <c r="Y12120" s="157"/>
    </row>
    <row r="12121" spans="19:25" x14ac:dyDescent="0.2">
      <c r="S12121" s="157"/>
      <c r="T12121" s="157"/>
      <c r="U12121" s="157"/>
      <c r="V12121" s="157"/>
      <c r="W12121" s="157"/>
      <c r="X12121" s="157"/>
      <c r="Y12121" s="157"/>
    </row>
    <row r="12122" spans="19:25" x14ac:dyDescent="0.2">
      <c r="S12122" s="157"/>
      <c r="T12122" s="157"/>
      <c r="U12122" s="157"/>
      <c r="V12122" s="157"/>
      <c r="W12122" s="157"/>
      <c r="X12122" s="157"/>
      <c r="Y12122" s="157"/>
    </row>
    <row r="12123" spans="19:25" x14ac:dyDescent="0.2">
      <c r="S12123" s="157"/>
      <c r="T12123" s="157"/>
      <c r="U12123" s="157"/>
      <c r="V12123" s="157"/>
      <c r="W12123" s="157"/>
      <c r="X12123" s="157"/>
      <c r="Y12123" s="157"/>
    </row>
    <row r="12124" spans="19:25" x14ac:dyDescent="0.2">
      <c r="S12124" s="157"/>
      <c r="T12124" s="157"/>
      <c r="U12124" s="157"/>
      <c r="V12124" s="157"/>
      <c r="W12124" s="157"/>
      <c r="X12124" s="157"/>
      <c r="Y12124" s="157"/>
    </row>
    <row r="12125" spans="19:25" x14ac:dyDescent="0.2">
      <c r="S12125" s="157"/>
      <c r="T12125" s="157"/>
      <c r="U12125" s="157"/>
      <c r="V12125" s="157"/>
      <c r="W12125" s="157"/>
      <c r="X12125" s="157"/>
      <c r="Y12125" s="157"/>
    </row>
    <row r="12126" spans="19:25" x14ac:dyDescent="0.2">
      <c r="S12126" s="157"/>
      <c r="T12126" s="157"/>
      <c r="U12126" s="157"/>
      <c r="V12126" s="157"/>
      <c r="W12126" s="157"/>
      <c r="X12126" s="157"/>
      <c r="Y12126" s="157"/>
    </row>
    <row r="12127" spans="19:25" x14ac:dyDescent="0.2">
      <c r="S12127" s="157"/>
      <c r="T12127" s="157"/>
      <c r="U12127" s="157"/>
      <c r="V12127" s="157"/>
      <c r="W12127" s="157"/>
      <c r="X12127" s="157"/>
      <c r="Y12127" s="157"/>
    </row>
    <row r="12128" spans="19:25" x14ac:dyDescent="0.2">
      <c r="S12128" s="157"/>
      <c r="T12128" s="157"/>
      <c r="U12128" s="157"/>
      <c r="V12128" s="157"/>
      <c r="W12128" s="157"/>
      <c r="X12128" s="157"/>
      <c r="Y12128" s="157"/>
    </row>
    <row r="12129" spans="19:25" x14ac:dyDescent="0.2">
      <c r="S12129" s="157"/>
      <c r="T12129" s="157"/>
      <c r="U12129" s="157"/>
      <c r="V12129" s="157"/>
      <c r="W12129" s="157"/>
      <c r="X12129" s="157"/>
      <c r="Y12129" s="157"/>
    </row>
    <row r="12130" spans="19:25" x14ac:dyDescent="0.2">
      <c r="S12130" s="157"/>
      <c r="T12130" s="157"/>
      <c r="U12130" s="157"/>
      <c r="V12130" s="157"/>
      <c r="W12130" s="157"/>
      <c r="X12130" s="157"/>
      <c r="Y12130" s="157"/>
    </row>
    <row r="12131" spans="19:25" x14ac:dyDescent="0.2">
      <c r="S12131" s="157"/>
      <c r="T12131" s="157"/>
      <c r="U12131" s="157"/>
      <c r="V12131" s="157"/>
      <c r="W12131" s="157"/>
      <c r="X12131" s="157"/>
      <c r="Y12131" s="157"/>
    </row>
    <row r="12132" spans="19:25" x14ac:dyDescent="0.2">
      <c r="S12132" s="157"/>
      <c r="T12132" s="157"/>
      <c r="U12132" s="157"/>
      <c r="V12132" s="157"/>
      <c r="W12132" s="157"/>
      <c r="X12132" s="157"/>
      <c r="Y12132" s="157"/>
    </row>
    <row r="12133" spans="19:25" x14ac:dyDescent="0.2">
      <c r="S12133" s="157"/>
      <c r="T12133" s="157"/>
      <c r="U12133" s="157"/>
      <c r="V12133" s="157"/>
      <c r="W12133" s="157"/>
      <c r="X12133" s="157"/>
      <c r="Y12133" s="157"/>
    </row>
    <row r="12134" spans="19:25" x14ac:dyDescent="0.2">
      <c r="S12134" s="157"/>
      <c r="T12134" s="157"/>
      <c r="U12134" s="157"/>
      <c r="V12134" s="157"/>
      <c r="W12134" s="157"/>
      <c r="X12134" s="157"/>
      <c r="Y12134" s="157"/>
    </row>
    <row r="12135" spans="19:25" x14ac:dyDescent="0.2">
      <c r="S12135" s="157"/>
      <c r="T12135" s="157"/>
      <c r="U12135" s="157"/>
      <c r="V12135" s="157"/>
      <c r="W12135" s="157"/>
      <c r="X12135" s="157"/>
      <c r="Y12135" s="157"/>
    </row>
    <row r="12136" spans="19:25" x14ac:dyDescent="0.2">
      <c r="S12136" s="157"/>
      <c r="T12136" s="157"/>
      <c r="U12136" s="157"/>
      <c r="V12136" s="157"/>
      <c r="W12136" s="157"/>
      <c r="X12136" s="157"/>
      <c r="Y12136" s="157"/>
    </row>
    <row r="12137" spans="19:25" x14ac:dyDescent="0.2">
      <c r="S12137" s="157"/>
      <c r="T12137" s="157"/>
      <c r="U12137" s="157"/>
      <c r="V12137" s="157"/>
      <c r="W12137" s="157"/>
      <c r="X12137" s="157"/>
      <c r="Y12137" s="157"/>
    </row>
    <row r="12138" spans="19:25" x14ac:dyDescent="0.2">
      <c r="S12138" s="157"/>
      <c r="T12138" s="157"/>
      <c r="U12138" s="157"/>
      <c r="V12138" s="157"/>
      <c r="W12138" s="157"/>
      <c r="X12138" s="157"/>
      <c r="Y12138" s="157"/>
    </row>
    <row r="12139" spans="19:25" x14ac:dyDescent="0.2">
      <c r="S12139" s="157"/>
      <c r="T12139" s="157"/>
      <c r="U12139" s="157"/>
      <c r="V12139" s="157"/>
      <c r="W12139" s="157"/>
      <c r="X12139" s="157"/>
      <c r="Y12139" s="157"/>
    </row>
    <row r="12140" spans="19:25" x14ac:dyDescent="0.2">
      <c r="S12140" s="157"/>
      <c r="T12140" s="157"/>
      <c r="U12140" s="157"/>
      <c r="V12140" s="157"/>
      <c r="W12140" s="157"/>
      <c r="X12140" s="157"/>
      <c r="Y12140" s="157"/>
    </row>
    <row r="12141" spans="19:25" x14ac:dyDescent="0.2">
      <c r="S12141" s="157"/>
      <c r="T12141" s="157"/>
      <c r="U12141" s="157"/>
      <c r="V12141" s="157"/>
      <c r="W12141" s="157"/>
      <c r="X12141" s="157"/>
      <c r="Y12141" s="157"/>
    </row>
    <row r="12142" spans="19:25" x14ac:dyDescent="0.2">
      <c r="S12142" s="157"/>
      <c r="T12142" s="157"/>
      <c r="U12142" s="157"/>
      <c r="V12142" s="157"/>
      <c r="W12142" s="157"/>
      <c r="X12142" s="157"/>
      <c r="Y12142" s="157"/>
    </row>
    <row r="12143" spans="19:25" x14ac:dyDescent="0.2">
      <c r="S12143" s="157"/>
      <c r="T12143" s="157"/>
      <c r="U12143" s="157"/>
      <c r="V12143" s="157"/>
      <c r="W12143" s="157"/>
      <c r="X12143" s="157"/>
      <c r="Y12143" s="157"/>
    </row>
    <row r="12144" spans="19:25" x14ac:dyDescent="0.2">
      <c r="S12144" s="157"/>
      <c r="T12144" s="157"/>
      <c r="U12144" s="157"/>
      <c r="V12144" s="157"/>
      <c r="W12144" s="157"/>
      <c r="X12144" s="157"/>
      <c r="Y12144" s="157"/>
    </row>
    <row r="12145" spans="19:25" x14ac:dyDescent="0.2">
      <c r="S12145" s="157"/>
      <c r="T12145" s="157"/>
      <c r="U12145" s="157"/>
      <c r="V12145" s="157"/>
      <c r="W12145" s="157"/>
      <c r="X12145" s="157"/>
      <c r="Y12145" s="157"/>
    </row>
    <row r="12146" spans="19:25" x14ac:dyDescent="0.2">
      <c r="S12146" s="157"/>
      <c r="T12146" s="157"/>
      <c r="U12146" s="157"/>
      <c r="V12146" s="157"/>
      <c r="W12146" s="157"/>
      <c r="X12146" s="157"/>
      <c r="Y12146" s="157"/>
    </row>
    <row r="12147" spans="19:25" x14ac:dyDescent="0.2">
      <c r="S12147" s="157"/>
      <c r="T12147" s="157"/>
      <c r="U12147" s="157"/>
      <c r="V12147" s="157"/>
      <c r="W12147" s="157"/>
      <c r="X12147" s="157"/>
      <c r="Y12147" s="157"/>
    </row>
    <row r="12148" spans="19:25" x14ac:dyDescent="0.2">
      <c r="S12148" s="157"/>
      <c r="T12148" s="157"/>
      <c r="U12148" s="157"/>
      <c r="V12148" s="157"/>
      <c r="W12148" s="157"/>
      <c r="X12148" s="157"/>
      <c r="Y12148" s="157"/>
    </row>
    <row r="12149" spans="19:25" x14ac:dyDescent="0.2">
      <c r="S12149" s="157"/>
      <c r="T12149" s="157"/>
      <c r="U12149" s="157"/>
      <c r="V12149" s="157"/>
      <c r="W12149" s="157"/>
      <c r="X12149" s="157"/>
      <c r="Y12149" s="157"/>
    </row>
    <row r="12150" spans="19:25" x14ac:dyDescent="0.2">
      <c r="S12150" s="157"/>
      <c r="T12150" s="157"/>
      <c r="U12150" s="157"/>
      <c r="V12150" s="157"/>
      <c r="W12150" s="157"/>
      <c r="X12150" s="157"/>
      <c r="Y12150" s="157"/>
    </row>
    <row r="12151" spans="19:25" x14ac:dyDescent="0.2">
      <c r="S12151" s="157"/>
      <c r="T12151" s="157"/>
      <c r="U12151" s="157"/>
      <c r="V12151" s="157"/>
      <c r="W12151" s="157"/>
      <c r="X12151" s="157"/>
      <c r="Y12151" s="157"/>
    </row>
    <row r="12152" spans="19:25" x14ac:dyDescent="0.2">
      <c r="S12152" s="157"/>
      <c r="T12152" s="157"/>
      <c r="U12152" s="157"/>
      <c r="V12152" s="157"/>
      <c r="W12152" s="157"/>
      <c r="X12152" s="157"/>
      <c r="Y12152" s="157"/>
    </row>
    <row r="12153" spans="19:25" x14ac:dyDescent="0.2">
      <c r="S12153" s="157"/>
      <c r="T12153" s="157"/>
      <c r="U12153" s="157"/>
      <c r="V12153" s="157"/>
      <c r="W12153" s="157"/>
      <c r="X12153" s="157"/>
      <c r="Y12153" s="157"/>
    </row>
    <row r="12154" spans="19:25" x14ac:dyDescent="0.2">
      <c r="S12154" s="157"/>
      <c r="T12154" s="157"/>
      <c r="U12154" s="157"/>
      <c r="V12154" s="157"/>
      <c r="W12154" s="157"/>
      <c r="X12154" s="157"/>
      <c r="Y12154" s="157"/>
    </row>
    <row r="12155" spans="19:25" x14ac:dyDescent="0.2">
      <c r="S12155" s="157"/>
      <c r="T12155" s="157"/>
      <c r="U12155" s="157"/>
      <c r="V12155" s="157"/>
      <c r="W12155" s="157"/>
      <c r="X12155" s="157"/>
      <c r="Y12155" s="157"/>
    </row>
    <row r="12156" spans="19:25" x14ac:dyDescent="0.2">
      <c r="S12156" s="157"/>
      <c r="T12156" s="157"/>
      <c r="U12156" s="157"/>
      <c r="V12156" s="157"/>
      <c r="W12156" s="157"/>
      <c r="X12156" s="157"/>
      <c r="Y12156" s="157"/>
    </row>
    <row r="12157" spans="19:25" x14ac:dyDescent="0.2">
      <c r="S12157" s="157"/>
      <c r="T12157" s="157"/>
      <c r="U12157" s="157"/>
      <c r="V12157" s="157"/>
      <c r="W12157" s="157"/>
      <c r="X12157" s="157"/>
      <c r="Y12157" s="157"/>
    </row>
    <row r="12158" spans="19:25" x14ac:dyDescent="0.2">
      <c r="S12158" s="157"/>
      <c r="T12158" s="157"/>
      <c r="U12158" s="157"/>
      <c r="V12158" s="157"/>
      <c r="W12158" s="157"/>
      <c r="X12158" s="157"/>
      <c r="Y12158" s="157"/>
    </row>
    <row r="12159" spans="19:25" x14ac:dyDescent="0.2">
      <c r="S12159" s="157"/>
      <c r="T12159" s="157"/>
      <c r="U12159" s="157"/>
      <c r="V12159" s="157"/>
      <c r="W12159" s="157"/>
      <c r="X12159" s="157"/>
      <c r="Y12159" s="157"/>
    </row>
    <row r="12160" spans="19:25" x14ac:dyDescent="0.2">
      <c r="S12160" s="157"/>
      <c r="T12160" s="157"/>
      <c r="U12160" s="157"/>
      <c r="V12160" s="157"/>
      <c r="W12160" s="157"/>
      <c r="X12160" s="157"/>
      <c r="Y12160" s="157"/>
    </row>
    <row r="12161" spans="19:25" x14ac:dyDescent="0.2">
      <c r="S12161" s="157"/>
      <c r="T12161" s="157"/>
      <c r="U12161" s="157"/>
      <c r="V12161" s="157"/>
      <c r="W12161" s="157"/>
      <c r="X12161" s="157"/>
      <c r="Y12161" s="157"/>
    </row>
    <row r="12162" spans="19:25" x14ac:dyDescent="0.2">
      <c r="S12162" s="157"/>
      <c r="T12162" s="157"/>
      <c r="U12162" s="157"/>
      <c r="V12162" s="157"/>
      <c r="W12162" s="157"/>
      <c r="X12162" s="157"/>
      <c r="Y12162" s="157"/>
    </row>
    <row r="12163" spans="19:25" x14ac:dyDescent="0.2">
      <c r="S12163" s="157"/>
      <c r="T12163" s="157"/>
      <c r="U12163" s="157"/>
      <c r="V12163" s="157"/>
      <c r="W12163" s="157"/>
      <c r="X12163" s="157"/>
      <c r="Y12163" s="157"/>
    </row>
    <row r="12164" spans="19:25" x14ac:dyDescent="0.2">
      <c r="S12164" s="157"/>
      <c r="T12164" s="157"/>
      <c r="U12164" s="157"/>
      <c r="V12164" s="157"/>
      <c r="W12164" s="157"/>
      <c r="X12164" s="157"/>
      <c r="Y12164" s="157"/>
    </row>
    <row r="12165" spans="19:25" x14ac:dyDescent="0.2">
      <c r="S12165" s="157"/>
      <c r="T12165" s="157"/>
      <c r="U12165" s="157"/>
      <c r="V12165" s="157"/>
      <c r="W12165" s="157"/>
      <c r="X12165" s="157"/>
      <c r="Y12165" s="157"/>
    </row>
    <row r="12166" spans="19:25" x14ac:dyDescent="0.2">
      <c r="S12166" s="157"/>
      <c r="T12166" s="157"/>
      <c r="U12166" s="157"/>
      <c r="V12166" s="157"/>
      <c r="W12166" s="157"/>
      <c r="X12166" s="157"/>
      <c r="Y12166" s="157"/>
    </row>
    <row r="12167" spans="19:25" x14ac:dyDescent="0.2">
      <c r="S12167" s="157"/>
      <c r="T12167" s="157"/>
      <c r="U12167" s="157"/>
      <c r="V12167" s="157"/>
      <c r="W12167" s="157"/>
      <c r="X12167" s="157"/>
      <c r="Y12167" s="157"/>
    </row>
    <row r="12168" spans="19:25" x14ac:dyDescent="0.2">
      <c r="S12168" s="157"/>
      <c r="T12168" s="157"/>
      <c r="U12168" s="157"/>
      <c r="V12168" s="157"/>
      <c r="W12168" s="157"/>
      <c r="X12168" s="157"/>
      <c r="Y12168" s="157"/>
    </row>
    <row r="12169" spans="19:25" x14ac:dyDescent="0.2">
      <c r="S12169" s="157"/>
      <c r="T12169" s="157"/>
      <c r="U12169" s="157"/>
      <c r="V12169" s="157"/>
      <c r="W12169" s="157"/>
      <c r="X12169" s="157"/>
      <c r="Y12169" s="157"/>
    </row>
    <row r="12170" spans="19:25" x14ac:dyDescent="0.2">
      <c r="S12170" s="157"/>
      <c r="T12170" s="157"/>
      <c r="U12170" s="157"/>
      <c r="V12170" s="157"/>
      <c r="W12170" s="157"/>
      <c r="X12170" s="157"/>
      <c r="Y12170" s="157"/>
    </row>
    <row r="12171" spans="19:25" x14ac:dyDescent="0.2">
      <c r="S12171" s="157"/>
      <c r="T12171" s="157"/>
      <c r="U12171" s="157"/>
      <c r="V12171" s="157"/>
      <c r="W12171" s="157"/>
      <c r="X12171" s="157"/>
      <c r="Y12171" s="157"/>
    </row>
    <row r="12172" spans="19:25" x14ac:dyDescent="0.2">
      <c r="S12172" s="157"/>
      <c r="T12172" s="157"/>
      <c r="U12172" s="157"/>
      <c r="V12172" s="157"/>
      <c r="W12172" s="157"/>
      <c r="X12172" s="157"/>
      <c r="Y12172" s="157"/>
    </row>
    <row r="12173" spans="19:25" x14ac:dyDescent="0.2">
      <c r="S12173" s="157"/>
      <c r="T12173" s="157"/>
      <c r="U12173" s="157"/>
      <c r="V12173" s="157"/>
      <c r="W12173" s="157"/>
      <c r="X12173" s="157"/>
      <c r="Y12173" s="157"/>
    </row>
    <row r="12174" spans="19:25" x14ac:dyDescent="0.2">
      <c r="S12174" s="157"/>
      <c r="T12174" s="157"/>
      <c r="U12174" s="157"/>
      <c r="V12174" s="157"/>
      <c r="W12174" s="157"/>
      <c r="X12174" s="157"/>
      <c r="Y12174" s="157"/>
    </row>
    <row r="12175" spans="19:25" x14ac:dyDescent="0.2">
      <c r="S12175" s="157"/>
      <c r="T12175" s="157"/>
      <c r="U12175" s="157"/>
      <c r="V12175" s="157"/>
      <c r="W12175" s="157"/>
      <c r="X12175" s="157"/>
      <c r="Y12175" s="157"/>
    </row>
    <row r="12176" spans="19:25" x14ac:dyDescent="0.2">
      <c r="S12176" s="157"/>
      <c r="T12176" s="157"/>
      <c r="U12176" s="157"/>
      <c r="V12176" s="157"/>
      <c r="W12176" s="157"/>
      <c r="X12176" s="157"/>
      <c r="Y12176" s="157"/>
    </row>
    <row r="12177" spans="19:25" x14ac:dyDescent="0.2">
      <c r="S12177" s="157"/>
      <c r="T12177" s="157"/>
      <c r="U12177" s="157"/>
      <c r="V12177" s="157"/>
      <c r="W12177" s="157"/>
      <c r="X12177" s="157"/>
      <c r="Y12177" s="157"/>
    </row>
    <row r="12178" spans="19:25" x14ac:dyDescent="0.2">
      <c r="S12178" s="157"/>
      <c r="T12178" s="157"/>
      <c r="U12178" s="157"/>
      <c r="V12178" s="157"/>
      <c r="W12178" s="157"/>
      <c r="X12178" s="157"/>
      <c r="Y12178" s="157"/>
    </row>
    <row r="12179" spans="19:25" x14ac:dyDescent="0.2">
      <c r="S12179" s="157"/>
      <c r="T12179" s="157"/>
      <c r="U12179" s="157"/>
      <c r="V12179" s="157"/>
      <c r="W12179" s="157"/>
      <c r="X12179" s="157"/>
      <c r="Y12179" s="157"/>
    </row>
    <row r="12180" spans="19:25" x14ac:dyDescent="0.2">
      <c r="S12180" s="157"/>
      <c r="T12180" s="157"/>
      <c r="U12180" s="157"/>
      <c r="V12180" s="157"/>
      <c r="W12180" s="157"/>
      <c r="X12180" s="157"/>
      <c r="Y12180" s="157"/>
    </row>
    <row r="12181" spans="19:25" x14ac:dyDescent="0.2">
      <c r="S12181" s="157"/>
      <c r="T12181" s="157"/>
      <c r="U12181" s="157"/>
      <c r="V12181" s="157"/>
      <c r="W12181" s="157"/>
      <c r="X12181" s="157"/>
      <c r="Y12181" s="157"/>
    </row>
    <row r="12182" spans="19:25" x14ac:dyDescent="0.2">
      <c r="S12182" s="157"/>
      <c r="T12182" s="157"/>
      <c r="U12182" s="157"/>
      <c r="V12182" s="157"/>
      <c r="W12182" s="157"/>
      <c r="X12182" s="157"/>
      <c r="Y12182" s="157"/>
    </row>
    <row r="12183" spans="19:25" x14ac:dyDescent="0.2">
      <c r="S12183" s="157"/>
      <c r="T12183" s="157"/>
      <c r="U12183" s="157"/>
      <c r="V12183" s="157"/>
      <c r="W12183" s="157"/>
      <c r="X12183" s="157"/>
      <c r="Y12183" s="157"/>
    </row>
    <row r="12184" spans="19:25" x14ac:dyDescent="0.2">
      <c r="S12184" s="157"/>
      <c r="T12184" s="157"/>
      <c r="U12184" s="157"/>
      <c r="V12184" s="157"/>
      <c r="W12184" s="157"/>
      <c r="X12184" s="157"/>
      <c r="Y12184" s="157"/>
    </row>
    <row r="12185" spans="19:25" x14ac:dyDescent="0.2">
      <c r="S12185" s="157"/>
      <c r="T12185" s="157"/>
      <c r="U12185" s="157"/>
      <c r="V12185" s="157"/>
      <c r="W12185" s="157"/>
      <c r="X12185" s="157"/>
      <c r="Y12185" s="157"/>
    </row>
    <row r="12186" spans="19:25" x14ac:dyDescent="0.2">
      <c r="S12186" s="157"/>
      <c r="T12186" s="157"/>
      <c r="U12186" s="157"/>
      <c r="V12186" s="157"/>
      <c r="W12186" s="157"/>
      <c r="X12186" s="157"/>
      <c r="Y12186" s="157"/>
    </row>
    <row r="12187" spans="19:25" x14ac:dyDescent="0.2">
      <c r="S12187" s="157"/>
      <c r="T12187" s="157"/>
      <c r="U12187" s="157"/>
      <c r="V12187" s="157"/>
      <c r="W12187" s="157"/>
      <c r="X12187" s="157"/>
      <c r="Y12187" s="157"/>
    </row>
    <row r="12188" spans="19:25" x14ac:dyDescent="0.2">
      <c r="S12188" s="157"/>
      <c r="T12188" s="157"/>
      <c r="U12188" s="157"/>
      <c r="V12188" s="157"/>
      <c r="W12188" s="157"/>
      <c r="X12188" s="157"/>
      <c r="Y12188" s="157"/>
    </row>
    <row r="12189" spans="19:25" x14ac:dyDescent="0.2">
      <c r="S12189" s="157"/>
      <c r="T12189" s="157"/>
      <c r="U12189" s="157"/>
      <c r="V12189" s="157"/>
      <c r="W12189" s="157"/>
      <c r="X12189" s="157"/>
      <c r="Y12189" s="157"/>
    </row>
    <row r="12190" spans="19:25" x14ac:dyDescent="0.2">
      <c r="S12190" s="157"/>
      <c r="T12190" s="157"/>
      <c r="U12190" s="157"/>
      <c r="V12190" s="157"/>
      <c r="W12190" s="157"/>
      <c r="X12190" s="157"/>
      <c r="Y12190" s="157"/>
    </row>
    <row r="12191" spans="19:25" x14ac:dyDescent="0.2">
      <c r="S12191" s="157"/>
      <c r="T12191" s="157"/>
      <c r="U12191" s="157"/>
      <c r="V12191" s="157"/>
      <c r="W12191" s="157"/>
      <c r="X12191" s="157"/>
      <c r="Y12191" s="157"/>
    </row>
    <row r="12192" spans="19:25" x14ac:dyDescent="0.2">
      <c r="S12192" s="157"/>
      <c r="T12192" s="157"/>
      <c r="U12192" s="157"/>
      <c r="V12192" s="157"/>
      <c r="W12192" s="157"/>
      <c r="X12192" s="157"/>
      <c r="Y12192" s="157"/>
    </row>
    <row r="12193" spans="19:25" x14ac:dyDescent="0.2">
      <c r="S12193" s="157"/>
      <c r="T12193" s="157"/>
      <c r="U12193" s="157"/>
      <c r="V12193" s="157"/>
      <c r="W12193" s="157"/>
      <c r="X12193" s="157"/>
      <c r="Y12193" s="157"/>
    </row>
    <row r="12194" spans="19:25" x14ac:dyDescent="0.2">
      <c r="S12194" s="157"/>
      <c r="T12194" s="157"/>
      <c r="U12194" s="157"/>
      <c r="V12194" s="157"/>
      <c r="W12194" s="157"/>
      <c r="X12194" s="157"/>
      <c r="Y12194" s="157"/>
    </row>
    <row r="12195" spans="19:25" x14ac:dyDescent="0.2">
      <c r="S12195" s="157"/>
      <c r="T12195" s="157"/>
      <c r="U12195" s="157"/>
      <c r="V12195" s="157"/>
      <c r="W12195" s="157"/>
      <c r="X12195" s="157"/>
      <c r="Y12195" s="157"/>
    </row>
    <row r="12196" spans="19:25" x14ac:dyDescent="0.2">
      <c r="S12196" s="157"/>
      <c r="T12196" s="157"/>
      <c r="U12196" s="157"/>
      <c r="V12196" s="157"/>
      <c r="W12196" s="157"/>
      <c r="X12196" s="157"/>
      <c r="Y12196" s="157"/>
    </row>
    <row r="12197" spans="19:25" x14ac:dyDescent="0.2">
      <c r="S12197" s="157"/>
      <c r="T12197" s="157"/>
      <c r="U12197" s="157"/>
      <c r="V12197" s="157"/>
      <c r="W12197" s="157"/>
      <c r="X12197" s="157"/>
      <c r="Y12197" s="157"/>
    </row>
    <row r="12198" spans="19:25" x14ac:dyDescent="0.2">
      <c r="S12198" s="157"/>
      <c r="T12198" s="157"/>
      <c r="U12198" s="157"/>
      <c r="V12198" s="157"/>
      <c r="W12198" s="157"/>
      <c r="X12198" s="157"/>
      <c r="Y12198" s="157"/>
    </row>
    <row r="12199" spans="19:25" x14ac:dyDescent="0.2">
      <c r="S12199" s="157"/>
      <c r="T12199" s="157"/>
      <c r="U12199" s="157"/>
      <c r="V12199" s="157"/>
      <c r="W12199" s="157"/>
      <c r="X12199" s="157"/>
      <c r="Y12199" s="157"/>
    </row>
    <row r="12200" spans="19:25" x14ac:dyDescent="0.2">
      <c r="S12200" s="157"/>
      <c r="T12200" s="157"/>
      <c r="U12200" s="157"/>
      <c r="V12200" s="157"/>
      <c r="W12200" s="157"/>
      <c r="X12200" s="157"/>
      <c r="Y12200" s="157"/>
    </row>
    <row r="12201" spans="19:25" x14ac:dyDescent="0.2">
      <c r="S12201" s="157"/>
      <c r="T12201" s="157"/>
      <c r="U12201" s="157"/>
      <c r="V12201" s="157"/>
      <c r="W12201" s="157"/>
      <c r="X12201" s="157"/>
      <c r="Y12201" s="157"/>
    </row>
    <row r="12202" spans="19:25" x14ac:dyDescent="0.2">
      <c r="S12202" s="157"/>
      <c r="T12202" s="157"/>
      <c r="U12202" s="157"/>
      <c r="V12202" s="157"/>
      <c r="W12202" s="157"/>
      <c r="X12202" s="157"/>
      <c r="Y12202" s="157"/>
    </row>
    <row r="12203" spans="19:25" x14ac:dyDescent="0.2">
      <c r="S12203" s="157"/>
      <c r="T12203" s="157"/>
      <c r="U12203" s="157"/>
      <c r="V12203" s="157"/>
      <c r="W12203" s="157"/>
      <c r="X12203" s="157"/>
      <c r="Y12203" s="157"/>
    </row>
    <row r="12204" spans="19:25" x14ac:dyDescent="0.2">
      <c r="S12204" s="157"/>
      <c r="T12204" s="157"/>
      <c r="U12204" s="157"/>
      <c r="V12204" s="157"/>
      <c r="W12204" s="157"/>
      <c r="X12204" s="157"/>
      <c r="Y12204" s="157"/>
    </row>
    <row r="12205" spans="19:25" x14ac:dyDescent="0.2">
      <c r="S12205" s="157"/>
      <c r="T12205" s="157"/>
      <c r="U12205" s="157"/>
      <c r="V12205" s="157"/>
      <c r="W12205" s="157"/>
      <c r="X12205" s="157"/>
      <c r="Y12205" s="157"/>
    </row>
    <row r="12206" spans="19:25" x14ac:dyDescent="0.2">
      <c r="S12206" s="157"/>
      <c r="T12206" s="157"/>
      <c r="U12206" s="157"/>
      <c r="V12206" s="157"/>
      <c r="W12206" s="157"/>
      <c r="X12206" s="157"/>
      <c r="Y12206" s="157"/>
    </row>
    <row r="12207" spans="19:25" x14ac:dyDescent="0.2">
      <c r="S12207" s="157"/>
      <c r="T12207" s="157"/>
      <c r="U12207" s="157"/>
      <c r="V12207" s="157"/>
      <c r="W12207" s="157"/>
      <c r="X12207" s="157"/>
      <c r="Y12207" s="157"/>
    </row>
    <row r="12208" spans="19:25" x14ac:dyDescent="0.2">
      <c r="S12208" s="157"/>
      <c r="T12208" s="157"/>
      <c r="U12208" s="157"/>
      <c r="V12208" s="157"/>
      <c r="W12208" s="157"/>
      <c r="X12208" s="157"/>
      <c r="Y12208" s="157"/>
    </row>
    <row r="12209" spans="19:25" x14ac:dyDescent="0.2">
      <c r="S12209" s="157"/>
      <c r="T12209" s="157"/>
      <c r="U12209" s="157"/>
      <c r="V12209" s="157"/>
      <c r="W12209" s="157"/>
      <c r="X12209" s="157"/>
      <c r="Y12209" s="157"/>
    </row>
    <row r="12210" spans="19:25" x14ac:dyDescent="0.2">
      <c r="S12210" s="157"/>
      <c r="T12210" s="157"/>
      <c r="U12210" s="157"/>
      <c r="V12210" s="157"/>
      <c r="W12210" s="157"/>
      <c r="X12210" s="157"/>
      <c r="Y12210" s="157"/>
    </row>
    <row r="12211" spans="19:25" x14ac:dyDescent="0.2">
      <c r="S12211" s="157"/>
      <c r="T12211" s="157"/>
      <c r="U12211" s="157"/>
      <c r="V12211" s="157"/>
      <c r="W12211" s="157"/>
      <c r="X12211" s="157"/>
      <c r="Y12211" s="157"/>
    </row>
    <row r="12212" spans="19:25" x14ac:dyDescent="0.2">
      <c r="S12212" s="157"/>
      <c r="T12212" s="157"/>
      <c r="U12212" s="157"/>
      <c r="V12212" s="157"/>
      <c r="W12212" s="157"/>
      <c r="X12212" s="157"/>
      <c r="Y12212" s="157"/>
    </row>
    <row r="12213" spans="19:25" x14ac:dyDescent="0.2">
      <c r="S12213" s="157"/>
      <c r="T12213" s="157"/>
      <c r="U12213" s="157"/>
      <c r="V12213" s="157"/>
      <c r="W12213" s="157"/>
      <c r="X12213" s="157"/>
      <c r="Y12213" s="157"/>
    </row>
    <row r="12214" spans="19:25" x14ac:dyDescent="0.2">
      <c r="S12214" s="157"/>
      <c r="T12214" s="157"/>
      <c r="U12214" s="157"/>
      <c r="V12214" s="157"/>
      <c r="W12214" s="157"/>
      <c r="X12214" s="157"/>
      <c r="Y12214" s="157"/>
    </row>
    <row r="12215" spans="19:25" x14ac:dyDescent="0.2">
      <c r="S12215" s="157"/>
      <c r="T12215" s="157"/>
      <c r="U12215" s="157"/>
      <c r="V12215" s="157"/>
      <c r="W12215" s="157"/>
      <c r="X12215" s="157"/>
      <c r="Y12215" s="157"/>
    </row>
    <row r="12216" spans="19:25" x14ac:dyDescent="0.2">
      <c r="S12216" s="157"/>
      <c r="T12216" s="157"/>
      <c r="U12216" s="157"/>
      <c r="V12216" s="157"/>
      <c r="W12216" s="157"/>
      <c r="X12216" s="157"/>
      <c r="Y12216" s="157"/>
    </row>
    <row r="12217" spans="19:25" x14ac:dyDescent="0.2">
      <c r="S12217" s="157"/>
      <c r="T12217" s="157"/>
      <c r="U12217" s="157"/>
      <c r="V12217" s="157"/>
      <c r="W12217" s="157"/>
      <c r="X12217" s="157"/>
      <c r="Y12217" s="157"/>
    </row>
    <row r="12218" spans="19:25" x14ac:dyDescent="0.2">
      <c r="S12218" s="157"/>
      <c r="T12218" s="157"/>
      <c r="U12218" s="157"/>
      <c r="V12218" s="157"/>
      <c r="W12218" s="157"/>
      <c r="X12218" s="157"/>
      <c r="Y12218" s="157"/>
    </row>
    <row r="12219" spans="19:25" x14ac:dyDescent="0.2">
      <c r="S12219" s="157"/>
      <c r="T12219" s="157"/>
      <c r="U12219" s="157"/>
      <c r="V12219" s="157"/>
      <c r="W12219" s="157"/>
      <c r="X12219" s="157"/>
      <c r="Y12219" s="157"/>
    </row>
    <row r="12220" spans="19:25" x14ac:dyDescent="0.2">
      <c r="S12220" s="157"/>
      <c r="T12220" s="157"/>
      <c r="U12220" s="157"/>
      <c r="V12220" s="157"/>
      <c r="W12220" s="157"/>
      <c r="X12220" s="157"/>
      <c r="Y12220" s="157"/>
    </row>
    <row r="12221" spans="19:25" x14ac:dyDescent="0.2">
      <c r="S12221" s="157"/>
      <c r="T12221" s="157"/>
      <c r="U12221" s="157"/>
      <c r="V12221" s="157"/>
      <c r="W12221" s="157"/>
      <c r="X12221" s="157"/>
      <c r="Y12221" s="157"/>
    </row>
    <row r="12222" spans="19:25" x14ac:dyDescent="0.2">
      <c r="S12222" s="157"/>
      <c r="T12222" s="157"/>
      <c r="U12222" s="157"/>
      <c r="V12222" s="157"/>
      <c r="W12222" s="157"/>
      <c r="X12222" s="157"/>
      <c r="Y12222" s="157"/>
    </row>
    <row r="12223" spans="19:25" x14ac:dyDescent="0.2">
      <c r="S12223" s="157"/>
      <c r="T12223" s="157"/>
      <c r="U12223" s="157"/>
      <c r="V12223" s="157"/>
      <c r="W12223" s="157"/>
      <c r="X12223" s="157"/>
      <c r="Y12223" s="157"/>
    </row>
    <row r="12224" spans="19:25" x14ac:dyDescent="0.2">
      <c r="S12224" s="157"/>
      <c r="T12224" s="157"/>
      <c r="U12224" s="157"/>
      <c r="V12224" s="157"/>
      <c r="W12224" s="157"/>
      <c r="X12224" s="157"/>
      <c r="Y12224" s="157"/>
    </row>
    <row r="12225" spans="19:25" x14ac:dyDescent="0.2">
      <c r="S12225" s="157"/>
      <c r="T12225" s="157"/>
      <c r="U12225" s="157"/>
      <c r="V12225" s="157"/>
      <c r="W12225" s="157"/>
      <c r="X12225" s="157"/>
      <c r="Y12225" s="157"/>
    </row>
    <row r="12226" spans="19:25" x14ac:dyDescent="0.2">
      <c r="S12226" s="157"/>
      <c r="T12226" s="157"/>
      <c r="U12226" s="157"/>
      <c r="V12226" s="157"/>
      <c r="W12226" s="157"/>
      <c r="X12226" s="157"/>
      <c r="Y12226" s="157"/>
    </row>
    <row r="12227" spans="19:25" x14ac:dyDescent="0.2">
      <c r="S12227" s="157"/>
      <c r="T12227" s="157"/>
      <c r="U12227" s="157"/>
      <c r="V12227" s="157"/>
      <c r="W12227" s="157"/>
      <c r="X12227" s="157"/>
      <c r="Y12227" s="157"/>
    </row>
    <row r="12228" spans="19:25" x14ac:dyDescent="0.2">
      <c r="S12228" s="157"/>
      <c r="T12228" s="157"/>
      <c r="U12228" s="157"/>
      <c r="V12228" s="157"/>
      <c r="W12228" s="157"/>
      <c r="X12228" s="157"/>
      <c r="Y12228" s="157"/>
    </row>
    <row r="12229" spans="19:25" x14ac:dyDescent="0.2">
      <c r="S12229" s="157"/>
      <c r="T12229" s="157"/>
      <c r="U12229" s="157"/>
      <c r="V12229" s="157"/>
      <c r="W12229" s="157"/>
      <c r="X12229" s="157"/>
      <c r="Y12229" s="157"/>
    </row>
    <row r="12230" spans="19:25" x14ac:dyDescent="0.2">
      <c r="S12230" s="157"/>
      <c r="T12230" s="157"/>
      <c r="U12230" s="157"/>
      <c r="V12230" s="157"/>
      <c r="W12230" s="157"/>
      <c r="X12230" s="157"/>
      <c r="Y12230" s="157"/>
    </row>
    <row r="12231" spans="19:25" x14ac:dyDescent="0.2">
      <c r="S12231" s="157"/>
      <c r="T12231" s="157"/>
      <c r="U12231" s="157"/>
      <c r="V12231" s="157"/>
      <c r="W12231" s="157"/>
      <c r="X12231" s="157"/>
      <c r="Y12231" s="157"/>
    </row>
    <row r="12232" spans="19:25" x14ac:dyDescent="0.2">
      <c r="S12232" s="157"/>
      <c r="T12232" s="157"/>
      <c r="U12232" s="157"/>
      <c r="V12232" s="157"/>
      <c r="W12232" s="157"/>
      <c r="X12232" s="157"/>
      <c r="Y12232" s="157"/>
    </row>
    <row r="12233" spans="19:25" x14ac:dyDescent="0.2">
      <c r="S12233" s="157"/>
      <c r="T12233" s="157"/>
      <c r="U12233" s="157"/>
      <c r="V12233" s="157"/>
      <c r="W12233" s="157"/>
      <c r="X12233" s="157"/>
      <c r="Y12233" s="157"/>
    </row>
    <row r="12234" spans="19:25" x14ac:dyDescent="0.2">
      <c r="S12234" s="157"/>
      <c r="T12234" s="157"/>
      <c r="U12234" s="157"/>
      <c r="V12234" s="157"/>
      <c r="W12234" s="157"/>
      <c r="X12234" s="157"/>
      <c r="Y12234" s="157"/>
    </row>
    <row r="12235" spans="19:25" x14ac:dyDescent="0.2">
      <c r="S12235" s="157"/>
      <c r="T12235" s="157"/>
      <c r="U12235" s="157"/>
      <c r="V12235" s="157"/>
      <c r="W12235" s="157"/>
      <c r="X12235" s="157"/>
      <c r="Y12235" s="157"/>
    </row>
    <row r="12236" spans="19:25" x14ac:dyDescent="0.2">
      <c r="S12236" s="157"/>
      <c r="T12236" s="157"/>
      <c r="U12236" s="157"/>
      <c r="V12236" s="157"/>
      <c r="W12236" s="157"/>
      <c r="X12236" s="157"/>
      <c r="Y12236" s="157"/>
    </row>
    <row r="12237" spans="19:25" x14ac:dyDescent="0.2">
      <c r="S12237" s="157"/>
      <c r="T12237" s="157"/>
      <c r="U12237" s="157"/>
      <c r="V12237" s="157"/>
      <c r="W12237" s="157"/>
      <c r="X12237" s="157"/>
      <c r="Y12237" s="157"/>
    </row>
    <row r="12238" spans="19:25" x14ac:dyDescent="0.2">
      <c r="S12238" s="157"/>
      <c r="T12238" s="157"/>
      <c r="U12238" s="157"/>
      <c r="V12238" s="157"/>
      <c r="W12238" s="157"/>
      <c r="X12238" s="157"/>
      <c r="Y12238" s="157"/>
    </row>
    <row r="12239" spans="19:25" x14ac:dyDescent="0.2">
      <c r="S12239" s="157"/>
      <c r="T12239" s="157"/>
      <c r="U12239" s="157"/>
      <c r="V12239" s="157"/>
      <c r="W12239" s="157"/>
      <c r="X12239" s="157"/>
      <c r="Y12239" s="157"/>
    </row>
    <row r="12240" spans="19:25" x14ac:dyDescent="0.2">
      <c r="S12240" s="157"/>
      <c r="T12240" s="157"/>
      <c r="U12240" s="157"/>
      <c r="V12240" s="157"/>
      <c r="W12240" s="157"/>
      <c r="X12240" s="157"/>
      <c r="Y12240" s="157"/>
    </row>
    <row r="12241" spans="19:25" x14ac:dyDescent="0.2">
      <c r="S12241" s="157"/>
      <c r="T12241" s="157"/>
      <c r="U12241" s="157"/>
      <c r="V12241" s="157"/>
      <c r="W12241" s="157"/>
      <c r="X12241" s="157"/>
      <c r="Y12241" s="157"/>
    </row>
    <row r="12242" spans="19:25" x14ac:dyDescent="0.2">
      <c r="S12242" s="157"/>
      <c r="T12242" s="157"/>
      <c r="U12242" s="157"/>
      <c r="V12242" s="157"/>
      <c r="W12242" s="157"/>
      <c r="X12242" s="157"/>
      <c r="Y12242" s="157"/>
    </row>
    <row r="12243" spans="19:25" x14ac:dyDescent="0.2">
      <c r="S12243" s="157"/>
      <c r="T12243" s="157"/>
      <c r="U12243" s="157"/>
      <c r="V12243" s="157"/>
      <c r="W12243" s="157"/>
      <c r="X12243" s="157"/>
      <c r="Y12243" s="157"/>
    </row>
    <row r="12244" spans="19:25" x14ac:dyDescent="0.2">
      <c r="S12244" s="157"/>
      <c r="T12244" s="157"/>
      <c r="U12244" s="157"/>
      <c r="V12244" s="157"/>
      <c r="W12244" s="157"/>
      <c r="X12244" s="157"/>
      <c r="Y12244" s="157"/>
    </row>
    <row r="12245" spans="19:25" x14ac:dyDescent="0.2">
      <c r="S12245" s="157"/>
      <c r="T12245" s="157"/>
      <c r="U12245" s="157"/>
      <c r="V12245" s="157"/>
      <c r="W12245" s="157"/>
      <c r="X12245" s="157"/>
      <c r="Y12245" s="157"/>
    </row>
    <row r="12246" spans="19:25" x14ac:dyDescent="0.2">
      <c r="S12246" s="157"/>
      <c r="T12246" s="157"/>
      <c r="U12246" s="157"/>
      <c r="V12246" s="157"/>
      <c r="W12246" s="157"/>
      <c r="X12246" s="157"/>
      <c r="Y12246" s="157"/>
    </row>
    <row r="12247" spans="19:25" x14ac:dyDescent="0.2">
      <c r="S12247" s="157"/>
      <c r="T12247" s="157"/>
      <c r="U12247" s="157"/>
      <c r="V12247" s="157"/>
      <c r="W12247" s="157"/>
      <c r="X12247" s="157"/>
      <c r="Y12247" s="157"/>
    </row>
    <row r="12248" spans="19:25" x14ac:dyDescent="0.2">
      <c r="S12248" s="157"/>
      <c r="T12248" s="157"/>
      <c r="U12248" s="157"/>
      <c r="V12248" s="157"/>
      <c r="W12248" s="157"/>
      <c r="X12248" s="157"/>
      <c r="Y12248" s="157"/>
    </row>
    <row r="12249" spans="19:25" x14ac:dyDescent="0.2">
      <c r="S12249" s="157"/>
      <c r="T12249" s="157"/>
      <c r="U12249" s="157"/>
      <c r="V12249" s="157"/>
      <c r="W12249" s="157"/>
      <c r="X12249" s="157"/>
      <c r="Y12249" s="157"/>
    </row>
    <row r="12250" spans="19:25" x14ac:dyDescent="0.2">
      <c r="S12250" s="157"/>
      <c r="T12250" s="157"/>
      <c r="U12250" s="157"/>
      <c r="V12250" s="157"/>
      <c r="W12250" s="157"/>
      <c r="X12250" s="157"/>
      <c r="Y12250" s="157"/>
    </row>
    <row r="12251" spans="19:25" x14ac:dyDescent="0.2">
      <c r="S12251" s="157"/>
      <c r="T12251" s="157"/>
      <c r="U12251" s="157"/>
      <c r="V12251" s="157"/>
      <c r="W12251" s="157"/>
      <c r="X12251" s="157"/>
      <c r="Y12251" s="157"/>
    </row>
    <row r="12252" spans="19:25" x14ac:dyDescent="0.2">
      <c r="S12252" s="157"/>
      <c r="T12252" s="157"/>
      <c r="U12252" s="157"/>
      <c r="V12252" s="157"/>
      <c r="W12252" s="157"/>
      <c r="X12252" s="157"/>
      <c r="Y12252" s="157"/>
    </row>
    <row r="12253" spans="19:25" x14ac:dyDescent="0.2">
      <c r="S12253" s="157"/>
      <c r="T12253" s="157"/>
      <c r="U12253" s="157"/>
      <c r="V12253" s="157"/>
      <c r="W12253" s="157"/>
      <c r="X12253" s="157"/>
      <c r="Y12253" s="157"/>
    </row>
    <row r="12254" spans="19:25" x14ac:dyDescent="0.2">
      <c r="S12254" s="157"/>
      <c r="T12254" s="157"/>
      <c r="U12254" s="157"/>
      <c r="V12254" s="157"/>
      <c r="W12254" s="157"/>
      <c r="X12254" s="157"/>
      <c r="Y12254" s="157"/>
    </row>
    <row r="12255" spans="19:25" x14ac:dyDescent="0.2">
      <c r="S12255" s="157"/>
      <c r="T12255" s="157"/>
      <c r="U12255" s="157"/>
      <c r="V12255" s="157"/>
      <c r="W12255" s="157"/>
      <c r="X12255" s="157"/>
      <c r="Y12255" s="157"/>
    </row>
    <row r="12256" spans="19:25" x14ac:dyDescent="0.2">
      <c r="S12256" s="157"/>
      <c r="T12256" s="157"/>
      <c r="U12256" s="157"/>
      <c r="V12256" s="157"/>
      <c r="W12256" s="157"/>
      <c r="X12256" s="157"/>
      <c r="Y12256" s="157"/>
    </row>
    <row r="12257" spans="19:25" x14ac:dyDescent="0.2">
      <c r="S12257" s="157"/>
      <c r="T12257" s="157"/>
      <c r="U12257" s="157"/>
      <c r="V12257" s="157"/>
      <c r="W12257" s="157"/>
      <c r="X12257" s="157"/>
      <c r="Y12257" s="157"/>
    </row>
    <row r="12258" spans="19:25" x14ac:dyDescent="0.2">
      <c r="S12258" s="157"/>
      <c r="T12258" s="157"/>
      <c r="U12258" s="157"/>
      <c r="V12258" s="157"/>
      <c r="W12258" s="157"/>
      <c r="X12258" s="157"/>
      <c r="Y12258" s="157"/>
    </row>
    <row r="12259" spans="19:25" x14ac:dyDescent="0.2">
      <c r="S12259" s="157"/>
      <c r="T12259" s="157"/>
      <c r="U12259" s="157"/>
      <c r="V12259" s="157"/>
      <c r="W12259" s="157"/>
      <c r="X12259" s="157"/>
      <c r="Y12259" s="157"/>
    </row>
    <row r="12260" spans="19:25" x14ac:dyDescent="0.2">
      <c r="S12260" s="157"/>
      <c r="T12260" s="157"/>
      <c r="U12260" s="157"/>
      <c r="V12260" s="157"/>
      <c r="W12260" s="157"/>
      <c r="X12260" s="157"/>
      <c r="Y12260" s="157"/>
    </row>
    <row r="12261" spans="19:25" x14ac:dyDescent="0.2">
      <c r="S12261" s="157"/>
      <c r="T12261" s="157"/>
      <c r="U12261" s="157"/>
      <c r="V12261" s="157"/>
      <c r="W12261" s="157"/>
      <c r="X12261" s="157"/>
      <c r="Y12261" s="157"/>
    </row>
    <row r="12262" spans="19:25" x14ac:dyDescent="0.2">
      <c r="S12262" s="157"/>
      <c r="T12262" s="157"/>
      <c r="U12262" s="157"/>
      <c r="V12262" s="157"/>
      <c r="W12262" s="157"/>
      <c r="X12262" s="157"/>
      <c r="Y12262" s="157"/>
    </row>
    <row r="12263" spans="19:25" x14ac:dyDescent="0.2">
      <c r="S12263" s="157"/>
      <c r="T12263" s="157"/>
      <c r="U12263" s="157"/>
      <c r="V12263" s="157"/>
      <c r="W12263" s="157"/>
      <c r="X12263" s="157"/>
      <c r="Y12263" s="157"/>
    </row>
    <row r="12264" spans="19:25" x14ac:dyDescent="0.2">
      <c r="S12264" s="157"/>
      <c r="T12264" s="157"/>
      <c r="U12264" s="157"/>
      <c r="V12264" s="157"/>
      <c r="W12264" s="157"/>
      <c r="X12264" s="157"/>
      <c r="Y12264" s="157"/>
    </row>
    <row r="12265" spans="19:25" x14ac:dyDescent="0.2">
      <c r="S12265" s="157"/>
      <c r="T12265" s="157"/>
      <c r="U12265" s="157"/>
      <c r="V12265" s="157"/>
      <c r="W12265" s="157"/>
      <c r="X12265" s="157"/>
      <c r="Y12265" s="157"/>
    </row>
    <row r="12266" spans="19:25" x14ac:dyDescent="0.2">
      <c r="S12266" s="157"/>
      <c r="T12266" s="157"/>
      <c r="U12266" s="157"/>
      <c r="V12266" s="157"/>
      <c r="W12266" s="157"/>
      <c r="X12266" s="157"/>
      <c r="Y12266" s="157"/>
    </row>
    <row r="12267" spans="19:25" x14ac:dyDescent="0.2">
      <c r="S12267" s="157"/>
      <c r="T12267" s="157"/>
      <c r="U12267" s="157"/>
      <c r="V12267" s="157"/>
      <c r="W12267" s="157"/>
      <c r="X12267" s="157"/>
      <c r="Y12267" s="157"/>
    </row>
    <row r="12268" spans="19:25" x14ac:dyDescent="0.2">
      <c r="S12268" s="157"/>
      <c r="T12268" s="157"/>
      <c r="U12268" s="157"/>
      <c r="V12268" s="157"/>
      <c r="W12268" s="157"/>
      <c r="X12268" s="157"/>
      <c r="Y12268" s="157"/>
    </row>
    <row r="12269" spans="19:25" x14ac:dyDescent="0.2">
      <c r="S12269" s="157"/>
      <c r="T12269" s="157"/>
      <c r="U12269" s="157"/>
      <c r="V12269" s="157"/>
      <c r="W12269" s="157"/>
      <c r="X12269" s="157"/>
      <c r="Y12269" s="157"/>
    </row>
    <row r="12270" spans="19:25" x14ac:dyDescent="0.2">
      <c r="S12270" s="157"/>
      <c r="T12270" s="157"/>
      <c r="U12270" s="157"/>
      <c r="V12270" s="157"/>
      <c r="W12270" s="157"/>
      <c r="X12270" s="157"/>
      <c r="Y12270" s="157"/>
    </row>
    <row r="12271" spans="19:25" x14ac:dyDescent="0.2">
      <c r="S12271" s="157"/>
      <c r="T12271" s="157"/>
      <c r="U12271" s="157"/>
      <c r="V12271" s="157"/>
      <c r="W12271" s="157"/>
      <c r="X12271" s="157"/>
      <c r="Y12271" s="157"/>
    </row>
    <row r="12272" spans="19:25" x14ac:dyDescent="0.2">
      <c r="S12272" s="157"/>
      <c r="T12272" s="157"/>
      <c r="U12272" s="157"/>
      <c r="V12272" s="157"/>
      <c r="W12272" s="157"/>
      <c r="X12272" s="157"/>
      <c r="Y12272" s="157"/>
    </row>
    <row r="12273" spans="19:25" x14ac:dyDescent="0.2">
      <c r="S12273" s="157"/>
      <c r="T12273" s="157"/>
      <c r="U12273" s="157"/>
      <c r="V12273" s="157"/>
      <c r="W12273" s="157"/>
      <c r="X12273" s="157"/>
      <c r="Y12273" s="157"/>
    </row>
    <row r="12274" spans="19:25" x14ac:dyDescent="0.2">
      <c r="S12274" s="157"/>
      <c r="T12274" s="157"/>
      <c r="U12274" s="157"/>
      <c r="V12274" s="157"/>
      <c r="W12274" s="157"/>
      <c r="X12274" s="157"/>
      <c r="Y12274" s="157"/>
    </row>
    <row r="12275" spans="19:25" x14ac:dyDescent="0.2">
      <c r="S12275" s="157"/>
      <c r="T12275" s="157"/>
      <c r="U12275" s="157"/>
      <c r="V12275" s="157"/>
      <c r="W12275" s="157"/>
      <c r="X12275" s="157"/>
      <c r="Y12275" s="157"/>
    </row>
    <row r="12276" spans="19:25" x14ac:dyDescent="0.2">
      <c r="S12276" s="157"/>
      <c r="T12276" s="157"/>
      <c r="U12276" s="157"/>
      <c r="V12276" s="157"/>
      <c r="W12276" s="157"/>
      <c r="X12276" s="157"/>
      <c r="Y12276" s="157"/>
    </row>
    <row r="12277" spans="19:25" x14ac:dyDescent="0.2">
      <c r="S12277" s="157"/>
      <c r="T12277" s="157"/>
      <c r="U12277" s="157"/>
      <c r="V12277" s="157"/>
      <c r="W12277" s="157"/>
      <c r="X12277" s="157"/>
      <c r="Y12277" s="157"/>
    </row>
    <row r="12278" spans="19:25" x14ac:dyDescent="0.2">
      <c r="S12278" s="157"/>
      <c r="T12278" s="157"/>
      <c r="U12278" s="157"/>
      <c r="V12278" s="157"/>
      <c r="W12278" s="157"/>
      <c r="X12278" s="157"/>
      <c r="Y12278" s="157"/>
    </row>
    <row r="12279" spans="19:25" x14ac:dyDescent="0.2">
      <c r="S12279" s="157"/>
      <c r="T12279" s="157"/>
      <c r="U12279" s="157"/>
      <c r="V12279" s="157"/>
      <c r="W12279" s="157"/>
      <c r="X12279" s="157"/>
      <c r="Y12279" s="157"/>
    </row>
    <row r="12280" spans="19:25" x14ac:dyDescent="0.2">
      <c r="S12280" s="157"/>
      <c r="T12280" s="157"/>
      <c r="U12280" s="157"/>
      <c r="V12280" s="157"/>
      <c r="W12280" s="157"/>
      <c r="X12280" s="157"/>
      <c r="Y12280" s="157"/>
    </row>
    <row r="12281" spans="19:25" x14ac:dyDescent="0.2">
      <c r="S12281" s="157"/>
      <c r="T12281" s="157"/>
      <c r="U12281" s="157"/>
      <c r="V12281" s="157"/>
      <c r="W12281" s="157"/>
      <c r="X12281" s="157"/>
      <c r="Y12281" s="157"/>
    </row>
    <row r="12282" spans="19:25" x14ac:dyDescent="0.2">
      <c r="S12282" s="157"/>
      <c r="T12282" s="157"/>
      <c r="U12282" s="157"/>
      <c r="V12282" s="157"/>
      <c r="W12282" s="157"/>
      <c r="X12282" s="157"/>
      <c r="Y12282" s="157"/>
    </row>
    <row r="12283" spans="19:25" x14ac:dyDescent="0.2">
      <c r="S12283" s="157"/>
      <c r="T12283" s="157"/>
      <c r="U12283" s="157"/>
      <c r="V12283" s="157"/>
      <c r="W12283" s="157"/>
      <c r="X12283" s="157"/>
      <c r="Y12283" s="157"/>
    </row>
    <row r="12284" spans="19:25" x14ac:dyDescent="0.2">
      <c r="S12284" s="157"/>
      <c r="T12284" s="157"/>
      <c r="U12284" s="157"/>
      <c r="V12284" s="157"/>
      <c r="W12284" s="157"/>
      <c r="X12284" s="157"/>
      <c r="Y12284" s="157"/>
    </row>
    <row r="12285" spans="19:25" x14ac:dyDescent="0.2">
      <c r="S12285" s="157"/>
      <c r="T12285" s="157"/>
      <c r="U12285" s="157"/>
      <c r="V12285" s="157"/>
      <c r="W12285" s="157"/>
      <c r="X12285" s="157"/>
      <c r="Y12285" s="157"/>
    </row>
    <row r="12286" spans="19:25" x14ac:dyDescent="0.2">
      <c r="S12286" s="157"/>
      <c r="T12286" s="157"/>
      <c r="U12286" s="157"/>
      <c r="V12286" s="157"/>
      <c r="W12286" s="157"/>
      <c r="X12286" s="157"/>
      <c r="Y12286" s="157"/>
    </row>
    <row r="12287" spans="19:25" x14ac:dyDescent="0.2">
      <c r="S12287" s="157"/>
      <c r="T12287" s="157"/>
      <c r="U12287" s="157"/>
      <c r="V12287" s="157"/>
      <c r="W12287" s="157"/>
      <c r="X12287" s="157"/>
      <c r="Y12287" s="157"/>
    </row>
    <row r="12288" spans="19:25" x14ac:dyDescent="0.2">
      <c r="S12288" s="157"/>
      <c r="T12288" s="157"/>
      <c r="U12288" s="157"/>
      <c r="V12288" s="157"/>
      <c r="W12288" s="157"/>
      <c r="X12288" s="157"/>
      <c r="Y12288" s="157"/>
    </row>
    <row r="12289" spans="19:25" x14ac:dyDescent="0.2">
      <c r="S12289" s="157"/>
      <c r="T12289" s="157"/>
      <c r="U12289" s="157"/>
      <c r="V12289" s="157"/>
      <c r="W12289" s="157"/>
      <c r="X12289" s="157"/>
      <c r="Y12289" s="157"/>
    </row>
    <row r="12290" spans="19:25" x14ac:dyDescent="0.2">
      <c r="S12290" s="157"/>
      <c r="T12290" s="157"/>
      <c r="U12290" s="157"/>
      <c r="V12290" s="157"/>
      <c r="W12290" s="157"/>
      <c r="X12290" s="157"/>
      <c r="Y12290" s="157"/>
    </row>
    <row r="12291" spans="19:25" x14ac:dyDescent="0.2">
      <c r="S12291" s="157"/>
      <c r="T12291" s="157"/>
      <c r="U12291" s="157"/>
      <c r="V12291" s="157"/>
      <c r="W12291" s="157"/>
      <c r="X12291" s="157"/>
      <c r="Y12291" s="157"/>
    </row>
    <row r="12292" spans="19:25" x14ac:dyDescent="0.2">
      <c r="S12292" s="157"/>
      <c r="T12292" s="157"/>
      <c r="U12292" s="157"/>
      <c r="V12292" s="157"/>
      <c r="W12292" s="157"/>
      <c r="X12292" s="157"/>
      <c r="Y12292" s="157"/>
    </row>
    <row r="12293" spans="19:25" x14ac:dyDescent="0.2">
      <c r="S12293" s="157"/>
      <c r="T12293" s="157"/>
      <c r="U12293" s="157"/>
      <c r="V12293" s="157"/>
      <c r="W12293" s="157"/>
      <c r="X12293" s="157"/>
      <c r="Y12293" s="157"/>
    </row>
    <row r="12294" spans="19:25" x14ac:dyDescent="0.2">
      <c r="S12294" s="157"/>
      <c r="T12294" s="157"/>
      <c r="U12294" s="157"/>
      <c r="V12294" s="157"/>
      <c r="W12294" s="157"/>
      <c r="X12294" s="157"/>
      <c r="Y12294" s="157"/>
    </row>
    <row r="12295" spans="19:25" x14ac:dyDescent="0.2">
      <c r="S12295" s="157"/>
      <c r="T12295" s="157"/>
      <c r="U12295" s="157"/>
      <c r="V12295" s="157"/>
      <c r="W12295" s="157"/>
      <c r="X12295" s="157"/>
      <c r="Y12295" s="157"/>
    </row>
    <row r="12296" spans="19:25" x14ac:dyDescent="0.2">
      <c r="S12296" s="157"/>
      <c r="T12296" s="157"/>
      <c r="U12296" s="157"/>
      <c r="V12296" s="157"/>
      <c r="W12296" s="157"/>
      <c r="X12296" s="157"/>
      <c r="Y12296" s="157"/>
    </row>
    <row r="12297" spans="19:25" x14ac:dyDescent="0.2">
      <c r="S12297" s="157"/>
      <c r="T12297" s="157"/>
      <c r="U12297" s="157"/>
      <c r="V12297" s="157"/>
      <c r="W12297" s="157"/>
      <c r="X12297" s="157"/>
      <c r="Y12297" s="157"/>
    </row>
    <row r="12298" spans="19:25" x14ac:dyDescent="0.2">
      <c r="S12298" s="157"/>
      <c r="T12298" s="157"/>
      <c r="U12298" s="157"/>
      <c r="V12298" s="157"/>
      <c r="W12298" s="157"/>
      <c r="X12298" s="157"/>
      <c r="Y12298" s="157"/>
    </row>
    <row r="12299" spans="19:25" x14ac:dyDescent="0.2">
      <c r="S12299" s="157"/>
      <c r="T12299" s="157"/>
      <c r="U12299" s="157"/>
      <c r="V12299" s="157"/>
      <c r="W12299" s="157"/>
      <c r="X12299" s="157"/>
      <c r="Y12299" s="157"/>
    </row>
    <row r="12300" spans="19:25" x14ac:dyDescent="0.2">
      <c r="S12300" s="157"/>
      <c r="T12300" s="157"/>
      <c r="U12300" s="157"/>
      <c r="V12300" s="157"/>
      <c r="W12300" s="157"/>
      <c r="X12300" s="157"/>
      <c r="Y12300" s="157"/>
    </row>
    <row r="12301" spans="19:25" x14ac:dyDescent="0.2">
      <c r="S12301" s="157"/>
      <c r="T12301" s="157"/>
      <c r="U12301" s="157"/>
      <c r="V12301" s="157"/>
      <c r="W12301" s="157"/>
      <c r="X12301" s="157"/>
      <c r="Y12301" s="157"/>
    </row>
    <row r="12302" spans="19:25" x14ac:dyDescent="0.2">
      <c r="S12302" s="157"/>
      <c r="T12302" s="157"/>
      <c r="U12302" s="157"/>
      <c r="V12302" s="157"/>
      <c r="W12302" s="157"/>
      <c r="X12302" s="157"/>
      <c r="Y12302" s="157"/>
    </row>
    <row r="12303" spans="19:25" x14ac:dyDescent="0.2">
      <c r="S12303" s="157"/>
      <c r="T12303" s="157"/>
      <c r="U12303" s="157"/>
      <c r="V12303" s="157"/>
      <c r="W12303" s="157"/>
      <c r="X12303" s="157"/>
      <c r="Y12303" s="157"/>
    </row>
    <row r="12304" spans="19:25" x14ac:dyDescent="0.2">
      <c r="S12304" s="157"/>
      <c r="T12304" s="157"/>
      <c r="U12304" s="157"/>
      <c r="V12304" s="157"/>
      <c r="W12304" s="157"/>
      <c r="X12304" s="157"/>
      <c r="Y12304" s="157"/>
    </row>
    <row r="12305" spans="19:25" x14ac:dyDescent="0.2">
      <c r="S12305" s="157"/>
      <c r="T12305" s="157"/>
      <c r="U12305" s="157"/>
      <c r="V12305" s="157"/>
      <c r="W12305" s="157"/>
      <c r="X12305" s="157"/>
      <c r="Y12305" s="157"/>
    </row>
    <row r="12306" spans="19:25" x14ac:dyDescent="0.2">
      <c r="S12306" s="157"/>
      <c r="T12306" s="157"/>
      <c r="U12306" s="157"/>
      <c r="V12306" s="157"/>
      <c r="W12306" s="157"/>
      <c r="X12306" s="157"/>
      <c r="Y12306" s="157"/>
    </row>
    <row r="12307" spans="19:25" x14ac:dyDescent="0.2">
      <c r="S12307" s="157"/>
      <c r="T12307" s="157"/>
      <c r="U12307" s="157"/>
      <c r="V12307" s="157"/>
      <c r="W12307" s="157"/>
      <c r="X12307" s="157"/>
      <c r="Y12307" s="157"/>
    </row>
    <row r="12308" spans="19:25" x14ac:dyDescent="0.2">
      <c r="S12308" s="157"/>
      <c r="T12308" s="157"/>
      <c r="U12308" s="157"/>
      <c r="V12308" s="157"/>
      <c r="W12308" s="157"/>
      <c r="X12308" s="157"/>
      <c r="Y12308" s="157"/>
    </row>
    <row r="12309" spans="19:25" x14ac:dyDescent="0.2">
      <c r="S12309" s="157"/>
      <c r="T12309" s="157"/>
      <c r="U12309" s="157"/>
      <c r="V12309" s="157"/>
      <c r="W12309" s="157"/>
      <c r="X12309" s="157"/>
      <c r="Y12309" s="157"/>
    </row>
    <row r="12310" spans="19:25" x14ac:dyDescent="0.2">
      <c r="S12310" s="157"/>
      <c r="T12310" s="157"/>
      <c r="U12310" s="157"/>
      <c r="V12310" s="157"/>
      <c r="W12310" s="157"/>
      <c r="X12310" s="157"/>
      <c r="Y12310" s="157"/>
    </row>
    <row r="12311" spans="19:25" x14ac:dyDescent="0.2">
      <c r="S12311" s="157"/>
      <c r="T12311" s="157"/>
      <c r="U12311" s="157"/>
      <c r="V12311" s="157"/>
      <c r="W12311" s="157"/>
      <c r="X12311" s="157"/>
      <c r="Y12311" s="157"/>
    </row>
    <row r="12312" spans="19:25" x14ac:dyDescent="0.2">
      <c r="S12312" s="157"/>
      <c r="T12312" s="157"/>
      <c r="U12312" s="157"/>
      <c r="V12312" s="157"/>
      <c r="W12312" s="157"/>
      <c r="X12312" s="157"/>
      <c r="Y12312" s="157"/>
    </row>
    <row r="12313" spans="19:25" x14ac:dyDescent="0.2">
      <c r="S12313" s="157"/>
      <c r="T12313" s="157"/>
      <c r="U12313" s="157"/>
      <c r="V12313" s="157"/>
      <c r="W12313" s="157"/>
      <c r="X12313" s="157"/>
      <c r="Y12313" s="157"/>
    </row>
    <row r="12314" spans="19:25" x14ac:dyDescent="0.2">
      <c r="S12314" s="157"/>
      <c r="T12314" s="157"/>
      <c r="U12314" s="157"/>
      <c r="V12314" s="157"/>
      <c r="W12314" s="157"/>
      <c r="X12314" s="157"/>
      <c r="Y12314" s="157"/>
    </row>
    <row r="12315" spans="19:25" x14ac:dyDescent="0.2">
      <c r="S12315" s="157"/>
      <c r="T12315" s="157"/>
      <c r="U12315" s="157"/>
      <c r="V12315" s="157"/>
      <c r="W12315" s="157"/>
      <c r="X12315" s="157"/>
      <c r="Y12315" s="157"/>
    </row>
    <row r="12316" spans="19:25" x14ac:dyDescent="0.2">
      <c r="S12316" s="157"/>
      <c r="T12316" s="157"/>
      <c r="U12316" s="157"/>
      <c r="V12316" s="157"/>
      <c r="W12316" s="157"/>
      <c r="X12316" s="157"/>
      <c r="Y12316" s="157"/>
    </row>
    <row r="12317" spans="19:25" x14ac:dyDescent="0.2">
      <c r="S12317" s="157"/>
      <c r="T12317" s="157"/>
      <c r="U12317" s="157"/>
      <c r="V12317" s="157"/>
      <c r="W12317" s="157"/>
      <c r="X12317" s="157"/>
      <c r="Y12317" s="157"/>
    </row>
    <row r="12318" spans="19:25" x14ac:dyDescent="0.2">
      <c r="S12318" s="157"/>
      <c r="T12318" s="157"/>
      <c r="U12318" s="157"/>
      <c r="V12318" s="157"/>
      <c r="W12318" s="157"/>
      <c r="X12318" s="157"/>
      <c r="Y12318" s="157"/>
    </row>
    <row r="12319" spans="19:25" x14ac:dyDescent="0.2">
      <c r="S12319" s="157"/>
      <c r="T12319" s="157"/>
      <c r="U12319" s="157"/>
      <c r="V12319" s="157"/>
      <c r="W12319" s="157"/>
      <c r="X12319" s="157"/>
      <c r="Y12319" s="157"/>
    </row>
    <row r="12320" spans="19:25" x14ac:dyDescent="0.2">
      <c r="S12320" s="157"/>
      <c r="T12320" s="157"/>
      <c r="U12320" s="157"/>
      <c r="V12320" s="157"/>
      <c r="W12320" s="157"/>
      <c r="X12320" s="157"/>
      <c r="Y12320" s="157"/>
    </row>
    <row r="12321" spans="19:25" x14ac:dyDescent="0.2">
      <c r="S12321" s="157"/>
      <c r="T12321" s="157"/>
      <c r="U12321" s="157"/>
      <c r="V12321" s="157"/>
      <c r="W12321" s="157"/>
      <c r="X12321" s="157"/>
      <c r="Y12321" s="157"/>
    </row>
    <row r="12322" spans="19:25" x14ac:dyDescent="0.2">
      <c r="S12322" s="157"/>
      <c r="T12322" s="157"/>
      <c r="U12322" s="157"/>
      <c r="V12322" s="157"/>
      <c r="W12322" s="157"/>
      <c r="X12322" s="157"/>
      <c r="Y12322" s="157"/>
    </row>
    <row r="12323" spans="19:25" x14ac:dyDescent="0.2">
      <c r="S12323" s="157"/>
      <c r="T12323" s="157"/>
      <c r="U12323" s="157"/>
      <c r="V12323" s="157"/>
      <c r="W12323" s="157"/>
      <c r="X12323" s="157"/>
      <c r="Y12323" s="157"/>
    </row>
    <row r="12324" spans="19:25" x14ac:dyDescent="0.2">
      <c r="S12324" s="157"/>
      <c r="T12324" s="157"/>
      <c r="U12324" s="157"/>
      <c r="V12324" s="157"/>
      <c r="W12324" s="157"/>
      <c r="X12324" s="157"/>
      <c r="Y12324" s="157"/>
    </row>
    <row r="12325" spans="19:25" x14ac:dyDescent="0.2">
      <c r="S12325" s="157"/>
      <c r="T12325" s="157"/>
      <c r="U12325" s="157"/>
      <c r="V12325" s="157"/>
      <c r="W12325" s="157"/>
      <c r="X12325" s="157"/>
      <c r="Y12325" s="157"/>
    </row>
    <row r="12326" spans="19:25" x14ac:dyDescent="0.2">
      <c r="S12326" s="157"/>
      <c r="T12326" s="157"/>
      <c r="U12326" s="157"/>
      <c r="V12326" s="157"/>
      <c r="W12326" s="157"/>
      <c r="X12326" s="157"/>
      <c r="Y12326" s="157"/>
    </row>
    <row r="12327" spans="19:25" x14ac:dyDescent="0.2">
      <c r="S12327" s="157"/>
      <c r="T12327" s="157"/>
      <c r="U12327" s="157"/>
      <c r="V12327" s="157"/>
      <c r="W12327" s="157"/>
      <c r="X12327" s="157"/>
      <c r="Y12327" s="157"/>
    </row>
    <row r="12328" spans="19:25" x14ac:dyDescent="0.2">
      <c r="S12328" s="157"/>
      <c r="T12328" s="157"/>
      <c r="U12328" s="157"/>
      <c r="V12328" s="157"/>
      <c r="W12328" s="157"/>
      <c r="X12328" s="157"/>
      <c r="Y12328" s="157"/>
    </row>
    <row r="12329" spans="19:25" x14ac:dyDescent="0.2">
      <c r="S12329" s="157"/>
      <c r="T12329" s="157"/>
      <c r="U12329" s="157"/>
      <c r="V12329" s="157"/>
      <c r="W12329" s="157"/>
      <c r="X12329" s="157"/>
      <c r="Y12329" s="157"/>
    </row>
    <row r="12330" spans="19:25" x14ac:dyDescent="0.2">
      <c r="S12330" s="157"/>
      <c r="T12330" s="157"/>
      <c r="U12330" s="157"/>
      <c r="V12330" s="157"/>
      <c r="W12330" s="157"/>
      <c r="X12330" s="157"/>
      <c r="Y12330" s="157"/>
    </row>
    <row r="12331" spans="19:25" x14ac:dyDescent="0.2">
      <c r="S12331" s="157"/>
      <c r="T12331" s="157"/>
      <c r="U12331" s="157"/>
      <c r="V12331" s="157"/>
      <c r="W12331" s="157"/>
      <c r="X12331" s="157"/>
      <c r="Y12331" s="157"/>
    </row>
    <row r="12332" spans="19:25" x14ac:dyDescent="0.2">
      <c r="S12332" s="157"/>
      <c r="T12332" s="157"/>
      <c r="U12332" s="157"/>
      <c r="V12332" s="157"/>
      <c r="W12332" s="157"/>
      <c r="X12332" s="157"/>
      <c r="Y12332" s="157"/>
    </row>
    <row r="12333" spans="19:25" x14ac:dyDescent="0.2">
      <c r="S12333" s="157"/>
      <c r="T12333" s="157"/>
      <c r="U12333" s="157"/>
      <c r="V12333" s="157"/>
      <c r="W12333" s="157"/>
      <c r="X12333" s="157"/>
      <c r="Y12333" s="157"/>
    </row>
    <row r="12334" spans="19:25" x14ac:dyDescent="0.2">
      <c r="S12334" s="157"/>
      <c r="T12334" s="157"/>
      <c r="U12334" s="157"/>
      <c r="V12334" s="157"/>
      <c r="W12334" s="157"/>
      <c r="X12334" s="157"/>
      <c r="Y12334" s="157"/>
    </row>
    <row r="12335" spans="19:25" x14ac:dyDescent="0.2">
      <c r="S12335" s="157"/>
      <c r="T12335" s="157"/>
      <c r="U12335" s="157"/>
      <c r="V12335" s="157"/>
      <c r="W12335" s="157"/>
      <c r="X12335" s="157"/>
      <c r="Y12335" s="157"/>
    </row>
    <row r="12336" spans="19:25" x14ac:dyDescent="0.2">
      <c r="S12336" s="157"/>
      <c r="T12336" s="157"/>
      <c r="U12336" s="157"/>
      <c r="V12336" s="157"/>
      <c r="W12336" s="157"/>
      <c r="X12336" s="157"/>
      <c r="Y12336" s="157"/>
    </row>
    <row r="12337" spans="19:25" x14ac:dyDescent="0.2">
      <c r="S12337" s="157"/>
      <c r="T12337" s="157"/>
      <c r="U12337" s="157"/>
      <c r="V12337" s="157"/>
      <c r="W12337" s="157"/>
      <c r="X12337" s="157"/>
      <c r="Y12337" s="157"/>
    </row>
    <row r="12338" spans="19:25" x14ac:dyDescent="0.2">
      <c r="S12338" s="157"/>
      <c r="T12338" s="157"/>
      <c r="U12338" s="157"/>
      <c r="V12338" s="157"/>
      <c r="W12338" s="157"/>
      <c r="X12338" s="157"/>
      <c r="Y12338" s="157"/>
    </row>
    <row r="12339" spans="19:25" x14ac:dyDescent="0.2">
      <c r="S12339" s="157"/>
      <c r="T12339" s="157"/>
      <c r="U12339" s="157"/>
      <c r="V12339" s="157"/>
      <c r="W12339" s="157"/>
      <c r="X12339" s="157"/>
      <c r="Y12339" s="157"/>
    </row>
    <row r="12340" spans="19:25" x14ac:dyDescent="0.2">
      <c r="S12340" s="157"/>
      <c r="T12340" s="157"/>
      <c r="U12340" s="157"/>
      <c r="V12340" s="157"/>
      <c r="W12340" s="157"/>
      <c r="X12340" s="157"/>
      <c r="Y12340" s="157"/>
    </row>
    <row r="12341" spans="19:25" x14ac:dyDescent="0.2">
      <c r="S12341" s="157"/>
      <c r="T12341" s="157"/>
      <c r="U12341" s="157"/>
      <c r="V12341" s="157"/>
      <c r="W12341" s="157"/>
      <c r="X12341" s="157"/>
      <c r="Y12341" s="157"/>
    </row>
    <row r="12342" spans="19:25" x14ac:dyDescent="0.2">
      <c r="S12342" s="157"/>
      <c r="T12342" s="157"/>
      <c r="U12342" s="157"/>
      <c r="V12342" s="157"/>
      <c r="W12342" s="157"/>
      <c r="X12342" s="157"/>
      <c r="Y12342" s="157"/>
    </row>
    <row r="12343" spans="19:25" x14ac:dyDescent="0.2">
      <c r="S12343" s="157"/>
      <c r="T12343" s="157"/>
      <c r="U12343" s="157"/>
      <c r="V12343" s="157"/>
      <c r="W12343" s="157"/>
      <c r="X12343" s="157"/>
      <c r="Y12343" s="157"/>
    </row>
    <row r="12344" spans="19:25" x14ac:dyDescent="0.2">
      <c r="S12344" s="157"/>
      <c r="T12344" s="157"/>
      <c r="U12344" s="157"/>
      <c r="V12344" s="157"/>
      <c r="W12344" s="157"/>
      <c r="X12344" s="157"/>
      <c r="Y12344" s="157"/>
    </row>
    <row r="12345" spans="19:25" x14ac:dyDescent="0.2">
      <c r="S12345" s="157"/>
      <c r="T12345" s="157"/>
      <c r="U12345" s="157"/>
      <c r="V12345" s="157"/>
      <c r="W12345" s="157"/>
      <c r="X12345" s="157"/>
      <c r="Y12345" s="157"/>
    </row>
    <row r="12346" spans="19:25" x14ac:dyDescent="0.2">
      <c r="S12346" s="157"/>
      <c r="T12346" s="157"/>
      <c r="U12346" s="157"/>
      <c r="V12346" s="157"/>
      <c r="W12346" s="157"/>
      <c r="X12346" s="157"/>
      <c r="Y12346" s="157"/>
    </row>
    <row r="12347" spans="19:25" x14ac:dyDescent="0.2">
      <c r="S12347" s="157"/>
      <c r="T12347" s="157"/>
      <c r="U12347" s="157"/>
      <c r="V12347" s="157"/>
      <c r="W12347" s="157"/>
      <c r="X12347" s="157"/>
      <c r="Y12347" s="157"/>
    </row>
    <row r="12348" spans="19:25" x14ac:dyDescent="0.2">
      <c r="S12348" s="157"/>
      <c r="T12348" s="157"/>
      <c r="U12348" s="157"/>
      <c r="V12348" s="157"/>
      <c r="W12348" s="157"/>
      <c r="X12348" s="157"/>
      <c r="Y12348" s="157"/>
    </row>
    <row r="12349" spans="19:25" x14ac:dyDescent="0.2">
      <c r="S12349" s="157"/>
      <c r="T12349" s="157"/>
      <c r="U12349" s="157"/>
      <c r="V12349" s="157"/>
      <c r="W12349" s="157"/>
      <c r="X12349" s="157"/>
      <c r="Y12349" s="157"/>
    </row>
    <row r="12350" spans="19:25" x14ac:dyDescent="0.2">
      <c r="S12350" s="157"/>
      <c r="T12350" s="157"/>
      <c r="U12350" s="157"/>
      <c r="V12350" s="157"/>
      <c r="W12350" s="157"/>
      <c r="X12350" s="157"/>
      <c r="Y12350" s="157"/>
    </row>
    <row r="12351" spans="19:25" x14ac:dyDescent="0.2">
      <c r="S12351" s="157"/>
      <c r="T12351" s="157"/>
      <c r="U12351" s="157"/>
      <c r="V12351" s="157"/>
      <c r="W12351" s="157"/>
      <c r="X12351" s="157"/>
      <c r="Y12351" s="157"/>
    </row>
    <row r="12352" spans="19:25" x14ac:dyDescent="0.2">
      <c r="S12352" s="157"/>
      <c r="T12352" s="157"/>
      <c r="U12352" s="157"/>
      <c r="V12352" s="157"/>
      <c r="W12352" s="157"/>
      <c r="X12352" s="157"/>
      <c r="Y12352" s="157"/>
    </row>
    <row r="12353" spans="19:25" x14ac:dyDescent="0.2">
      <c r="S12353" s="157"/>
      <c r="T12353" s="157"/>
      <c r="U12353" s="157"/>
      <c r="V12353" s="157"/>
      <c r="W12353" s="157"/>
      <c r="X12353" s="157"/>
      <c r="Y12353" s="157"/>
    </row>
    <row r="12354" spans="19:25" x14ac:dyDescent="0.2">
      <c r="S12354" s="157"/>
      <c r="T12354" s="157"/>
      <c r="U12354" s="157"/>
      <c r="V12354" s="157"/>
      <c r="W12354" s="157"/>
      <c r="X12354" s="157"/>
      <c r="Y12354" s="157"/>
    </row>
    <row r="12355" spans="19:25" x14ac:dyDescent="0.2">
      <c r="S12355" s="157"/>
      <c r="T12355" s="157"/>
      <c r="U12355" s="157"/>
      <c r="V12355" s="157"/>
      <c r="W12355" s="157"/>
      <c r="X12355" s="157"/>
      <c r="Y12355" s="157"/>
    </row>
    <row r="12356" spans="19:25" x14ac:dyDescent="0.2">
      <c r="S12356" s="157"/>
      <c r="T12356" s="157"/>
      <c r="U12356" s="157"/>
      <c r="V12356" s="157"/>
      <c r="W12356" s="157"/>
      <c r="X12356" s="157"/>
      <c r="Y12356" s="157"/>
    </row>
    <row r="12357" spans="19:25" x14ac:dyDescent="0.2">
      <c r="S12357" s="157"/>
      <c r="T12357" s="157"/>
      <c r="U12357" s="157"/>
      <c r="V12357" s="157"/>
      <c r="W12357" s="157"/>
      <c r="X12357" s="157"/>
      <c r="Y12357" s="157"/>
    </row>
    <row r="12358" spans="19:25" x14ac:dyDescent="0.2">
      <c r="S12358" s="157"/>
      <c r="T12358" s="157"/>
      <c r="U12358" s="157"/>
      <c r="V12358" s="157"/>
      <c r="W12358" s="157"/>
      <c r="X12358" s="157"/>
      <c r="Y12358" s="157"/>
    </row>
    <row r="12359" spans="19:25" x14ac:dyDescent="0.2">
      <c r="S12359" s="157"/>
      <c r="T12359" s="157"/>
      <c r="U12359" s="157"/>
      <c r="V12359" s="157"/>
      <c r="W12359" s="157"/>
      <c r="X12359" s="157"/>
      <c r="Y12359" s="157"/>
    </row>
    <row r="12360" spans="19:25" x14ac:dyDescent="0.2">
      <c r="S12360" s="157"/>
      <c r="T12360" s="157"/>
      <c r="U12360" s="157"/>
      <c r="V12360" s="157"/>
      <c r="W12360" s="157"/>
      <c r="X12360" s="157"/>
      <c r="Y12360" s="157"/>
    </row>
    <row r="12361" spans="19:25" x14ac:dyDescent="0.2">
      <c r="S12361" s="157"/>
      <c r="T12361" s="157"/>
      <c r="U12361" s="157"/>
      <c r="V12361" s="157"/>
      <c r="W12361" s="157"/>
      <c r="X12361" s="157"/>
      <c r="Y12361" s="157"/>
    </row>
    <row r="12362" spans="19:25" x14ac:dyDescent="0.2">
      <c r="S12362" s="157"/>
      <c r="T12362" s="157"/>
      <c r="U12362" s="157"/>
      <c r="V12362" s="157"/>
      <c r="W12362" s="157"/>
      <c r="X12362" s="157"/>
      <c r="Y12362" s="157"/>
    </row>
    <row r="12363" spans="19:25" x14ac:dyDescent="0.2">
      <c r="S12363" s="157"/>
      <c r="T12363" s="157"/>
      <c r="U12363" s="157"/>
      <c r="V12363" s="157"/>
      <c r="W12363" s="157"/>
      <c r="X12363" s="157"/>
      <c r="Y12363" s="157"/>
    </row>
    <row r="12364" spans="19:25" x14ac:dyDescent="0.2">
      <c r="S12364" s="157"/>
      <c r="T12364" s="157"/>
      <c r="U12364" s="157"/>
      <c r="V12364" s="157"/>
      <c r="W12364" s="157"/>
      <c r="X12364" s="157"/>
      <c r="Y12364" s="157"/>
    </row>
    <row r="12365" spans="19:25" x14ac:dyDescent="0.2">
      <c r="S12365" s="157"/>
      <c r="T12365" s="157"/>
      <c r="U12365" s="157"/>
      <c r="V12365" s="157"/>
      <c r="W12365" s="157"/>
      <c r="X12365" s="157"/>
      <c r="Y12365" s="157"/>
    </row>
    <row r="12366" spans="19:25" x14ac:dyDescent="0.2">
      <c r="S12366" s="157"/>
      <c r="T12366" s="157"/>
      <c r="U12366" s="157"/>
      <c r="V12366" s="157"/>
      <c r="W12366" s="157"/>
      <c r="X12366" s="157"/>
      <c r="Y12366" s="157"/>
    </row>
    <row r="12367" spans="19:25" x14ac:dyDescent="0.2">
      <c r="S12367" s="157"/>
      <c r="T12367" s="157"/>
      <c r="U12367" s="157"/>
      <c r="V12367" s="157"/>
      <c r="W12367" s="157"/>
      <c r="X12367" s="157"/>
      <c r="Y12367" s="157"/>
    </row>
    <row r="12368" spans="19:25" x14ac:dyDescent="0.2">
      <c r="S12368" s="157"/>
      <c r="T12368" s="157"/>
      <c r="U12368" s="157"/>
      <c r="V12368" s="157"/>
      <c r="W12368" s="157"/>
      <c r="X12368" s="157"/>
      <c r="Y12368" s="157"/>
    </row>
    <row r="12369" spans="19:25" x14ac:dyDescent="0.2">
      <c r="S12369" s="157"/>
      <c r="T12369" s="157"/>
      <c r="U12369" s="157"/>
      <c r="V12369" s="157"/>
      <c r="W12369" s="157"/>
      <c r="X12369" s="157"/>
      <c r="Y12369" s="157"/>
    </row>
    <row r="12370" spans="19:25" x14ac:dyDescent="0.2">
      <c r="S12370" s="157"/>
      <c r="T12370" s="157"/>
      <c r="U12370" s="157"/>
      <c r="V12370" s="157"/>
      <c r="W12370" s="157"/>
      <c r="X12370" s="157"/>
      <c r="Y12370" s="157"/>
    </row>
    <row r="12371" spans="19:25" x14ac:dyDescent="0.2">
      <c r="S12371" s="157"/>
      <c r="T12371" s="157"/>
      <c r="U12371" s="157"/>
      <c r="V12371" s="157"/>
      <c r="W12371" s="157"/>
      <c r="X12371" s="157"/>
      <c r="Y12371" s="157"/>
    </row>
    <row r="12372" spans="19:25" x14ac:dyDescent="0.2">
      <c r="S12372" s="157"/>
      <c r="T12372" s="157"/>
      <c r="U12372" s="157"/>
      <c r="V12372" s="157"/>
      <c r="W12372" s="157"/>
      <c r="X12372" s="157"/>
      <c r="Y12372" s="157"/>
    </row>
    <row r="12373" spans="19:25" x14ac:dyDescent="0.2">
      <c r="S12373" s="157"/>
      <c r="T12373" s="157"/>
      <c r="U12373" s="157"/>
      <c r="V12373" s="157"/>
      <c r="W12373" s="157"/>
      <c r="X12373" s="157"/>
      <c r="Y12373" s="157"/>
    </row>
    <row r="12374" spans="19:25" x14ac:dyDescent="0.2">
      <c r="S12374" s="157"/>
      <c r="T12374" s="157"/>
      <c r="U12374" s="157"/>
      <c r="V12374" s="157"/>
      <c r="W12374" s="157"/>
      <c r="X12374" s="157"/>
      <c r="Y12374" s="157"/>
    </row>
    <row r="12375" spans="19:25" x14ac:dyDescent="0.2">
      <c r="S12375" s="157"/>
      <c r="T12375" s="157"/>
      <c r="U12375" s="157"/>
      <c r="V12375" s="157"/>
      <c r="W12375" s="157"/>
      <c r="X12375" s="157"/>
      <c r="Y12375" s="157"/>
    </row>
    <row r="12376" spans="19:25" x14ac:dyDescent="0.2">
      <c r="S12376" s="157"/>
      <c r="T12376" s="157"/>
      <c r="U12376" s="157"/>
      <c r="V12376" s="157"/>
      <c r="W12376" s="157"/>
      <c r="X12376" s="157"/>
      <c r="Y12376" s="157"/>
    </row>
    <row r="12377" spans="19:25" x14ac:dyDescent="0.2">
      <c r="S12377" s="157"/>
      <c r="T12377" s="157"/>
      <c r="U12377" s="157"/>
      <c r="V12377" s="157"/>
      <c r="W12377" s="157"/>
      <c r="X12377" s="157"/>
      <c r="Y12377" s="157"/>
    </row>
    <row r="12378" spans="19:25" x14ac:dyDescent="0.2">
      <c r="S12378" s="157"/>
      <c r="T12378" s="157"/>
      <c r="U12378" s="157"/>
      <c r="V12378" s="157"/>
      <c r="W12378" s="157"/>
      <c r="X12378" s="157"/>
      <c r="Y12378" s="157"/>
    </row>
    <row r="12379" spans="19:25" x14ac:dyDescent="0.2">
      <c r="S12379" s="157"/>
      <c r="T12379" s="157"/>
      <c r="U12379" s="157"/>
      <c r="V12379" s="157"/>
      <c r="W12379" s="157"/>
      <c r="X12379" s="157"/>
      <c r="Y12379" s="157"/>
    </row>
    <row r="12380" spans="19:25" x14ac:dyDescent="0.2">
      <c r="S12380" s="157"/>
      <c r="T12380" s="157"/>
      <c r="U12380" s="157"/>
      <c r="V12380" s="157"/>
      <c r="W12380" s="157"/>
      <c r="X12380" s="157"/>
      <c r="Y12380" s="157"/>
    </row>
    <row r="12381" spans="19:25" x14ac:dyDescent="0.2">
      <c r="S12381" s="157"/>
      <c r="T12381" s="157"/>
      <c r="U12381" s="157"/>
      <c r="V12381" s="157"/>
      <c r="W12381" s="157"/>
      <c r="X12381" s="157"/>
      <c r="Y12381" s="157"/>
    </row>
    <row r="12382" spans="19:25" x14ac:dyDescent="0.2">
      <c r="S12382" s="157"/>
      <c r="T12382" s="157"/>
      <c r="U12382" s="157"/>
      <c r="V12382" s="157"/>
      <c r="W12382" s="157"/>
      <c r="X12382" s="157"/>
      <c r="Y12382" s="157"/>
    </row>
    <row r="12383" spans="19:25" x14ac:dyDescent="0.2">
      <c r="S12383" s="157"/>
      <c r="T12383" s="157"/>
      <c r="U12383" s="157"/>
      <c r="V12383" s="157"/>
      <c r="W12383" s="157"/>
      <c r="X12383" s="157"/>
      <c r="Y12383" s="157"/>
    </row>
    <row r="12384" spans="19:25" x14ac:dyDescent="0.2">
      <c r="S12384" s="157"/>
      <c r="T12384" s="157"/>
      <c r="U12384" s="157"/>
      <c r="V12384" s="157"/>
      <c r="W12384" s="157"/>
      <c r="X12384" s="157"/>
      <c r="Y12384" s="157"/>
    </row>
    <row r="12385" spans="19:25" x14ac:dyDescent="0.2">
      <c r="S12385" s="157"/>
      <c r="T12385" s="157"/>
      <c r="U12385" s="157"/>
      <c r="V12385" s="157"/>
      <c r="W12385" s="157"/>
      <c r="X12385" s="157"/>
      <c r="Y12385" s="157"/>
    </row>
    <row r="12386" spans="19:25" x14ac:dyDescent="0.2">
      <c r="S12386" s="157"/>
      <c r="T12386" s="157"/>
      <c r="U12386" s="157"/>
      <c r="V12386" s="157"/>
      <c r="W12386" s="157"/>
      <c r="X12386" s="157"/>
      <c r="Y12386" s="157"/>
    </row>
    <row r="12387" spans="19:25" x14ac:dyDescent="0.2">
      <c r="S12387" s="157"/>
      <c r="T12387" s="157"/>
      <c r="U12387" s="157"/>
      <c r="V12387" s="157"/>
      <c r="W12387" s="157"/>
      <c r="X12387" s="157"/>
      <c r="Y12387" s="157"/>
    </row>
    <row r="12388" spans="19:25" x14ac:dyDescent="0.2">
      <c r="S12388" s="157"/>
      <c r="T12388" s="157"/>
      <c r="U12388" s="157"/>
      <c r="V12388" s="157"/>
      <c r="W12388" s="157"/>
      <c r="X12388" s="157"/>
      <c r="Y12388" s="157"/>
    </row>
    <row r="12389" spans="19:25" x14ac:dyDescent="0.2">
      <c r="S12389" s="157"/>
      <c r="T12389" s="157"/>
      <c r="U12389" s="157"/>
      <c r="V12389" s="157"/>
      <c r="W12389" s="157"/>
      <c r="X12389" s="157"/>
      <c r="Y12389" s="157"/>
    </row>
    <row r="12390" spans="19:25" x14ac:dyDescent="0.2">
      <c r="S12390" s="157"/>
      <c r="T12390" s="157"/>
      <c r="U12390" s="157"/>
      <c r="V12390" s="157"/>
      <c r="W12390" s="157"/>
      <c r="X12390" s="157"/>
      <c r="Y12390" s="157"/>
    </row>
    <row r="12391" spans="19:25" x14ac:dyDescent="0.2">
      <c r="S12391" s="157"/>
      <c r="T12391" s="157"/>
      <c r="U12391" s="157"/>
      <c r="V12391" s="157"/>
      <c r="W12391" s="157"/>
      <c r="X12391" s="157"/>
      <c r="Y12391" s="157"/>
    </row>
    <row r="12392" spans="19:25" x14ac:dyDescent="0.2">
      <c r="S12392" s="157"/>
      <c r="T12392" s="157"/>
      <c r="U12392" s="157"/>
      <c r="V12392" s="157"/>
      <c r="W12392" s="157"/>
      <c r="X12392" s="157"/>
      <c r="Y12392" s="157"/>
    </row>
    <row r="12393" spans="19:25" x14ac:dyDescent="0.2">
      <c r="S12393" s="157"/>
      <c r="T12393" s="157"/>
      <c r="U12393" s="157"/>
      <c r="V12393" s="157"/>
      <c r="W12393" s="157"/>
      <c r="X12393" s="157"/>
      <c r="Y12393" s="157"/>
    </row>
    <row r="12394" spans="19:25" x14ac:dyDescent="0.2">
      <c r="S12394" s="157"/>
      <c r="T12394" s="157"/>
      <c r="U12394" s="157"/>
      <c r="V12394" s="157"/>
      <c r="W12394" s="157"/>
      <c r="X12394" s="157"/>
      <c r="Y12394" s="157"/>
    </row>
    <row r="12395" spans="19:25" x14ac:dyDescent="0.2">
      <c r="S12395" s="157"/>
      <c r="T12395" s="157"/>
      <c r="U12395" s="157"/>
      <c r="V12395" s="157"/>
      <c r="W12395" s="157"/>
      <c r="X12395" s="157"/>
      <c r="Y12395" s="157"/>
    </row>
    <row r="12396" spans="19:25" x14ac:dyDescent="0.2">
      <c r="S12396" s="157"/>
      <c r="T12396" s="157"/>
      <c r="U12396" s="157"/>
      <c r="V12396" s="157"/>
      <c r="W12396" s="157"/>
      <c r="X12396" s="157"/>
      <c r="Y12396" s="157"/>
    </row>
    <row r="12397" spans="19:25" x14ac:dyDescent="0.2">
      <c r="S12397" s="157"/>
      <c r="T12397" s="157"/>
      <c r="U12397" s="157"/>
      <c r="V12397" s="157"/>
      <c r="W12397" s="157"/>
      <c r="X12397" s="157"/>
      <c r="Y12397" s="157"/>
    </row>
    <row r="12398" spans="19:25" x14ac:dyDescent="0.2">
      <c r="S12398" s="157"/>
      <c r="T12398" s="157"/>
      <c r="U12398" s="157"/>
      <c r="V12398" s="157"/>
      <c r="W12398" s="157"/>
      <c r="X12398" s="157"/>
      <c r="Y12398" s="157"/>
    </row>
    <row r="12399" spans="19:25" x14ac:dyDescent="0.2">
      <c r="S12399" s="157"/>
      <c r="T12399" s="157"/>
      <c r="U12399" s="157"/>
      <c r="V12399" s="157"/>
      <c r="W12399" s="157"/>
      <c r="X12399" s="157"/>
      <c r="Y12399" s="157"/>
    </row>
    <row r="12400" spans="19:25" x14ac:dyDescent="0.2">
      <c r="S12400" s="157"/>
      <c r="T12400" s="157"/>
      <c r="U12400" s="157"/>
      <c r="V12400" s="157"/>
      <c r="W12400" s="157"/>
      <c r="X12400" s="157"/>
      <c r="Y12400" s="157"/>
    </row>
    <row r="12401" spans="19:25" x14ac:dyDescent="0.2">
      <c r="S12401" s="157"/>
      <c r="T12401" s="157"/>
      <c r="U12401" s="157"/>
      <c r="V12401" s="157"/>
      <c r="W12401" s="157"/>
      <c r="X12401" s="157"/>
      <c r="Y12401" s="157"/>
    </row>
    <row r="12402" spans="19:25" x14ac:dyDescent="0.2">
      <c r="S12402" s="157"/>
      <c r="T12402" s="157"/>
      <c r="U12402" s="157"/>
      <c r="V12402" s="157"/>
      <c r="W12402" s="157"/>
      <c r="X12402" s="157"/>
      <c r="Y12402" s="157"/>
    </row>
    <row r="12403" spans="19:25" x14ac:dyDescent="0.2">
      <c r="S12403" s="157"/>
      <c r="T12403" s="157"/>
      <c r="U12403" s="157"/>
      <c r="V12403" s="157"/>
      <c r="W12403" s="157"/>
      <c r="X12403" s="157"/>
      <c r="Y12403" s="157"/>
    </row>
    <row r="12404" spans="19:25" x14ac:dyDescent="0.2">
      <c r="S12404" s="157"/>
      <c r="T12404" s="157"/>
      <c r="U12404" s="157"/>
      <c r="V12404" s="157"/>
      <c r="W12404" s="157"/>
      <c r="X12404" s="157"/>
      <c r="Y12404" s="157"/>
    </row>
    <row r="12405" spans="19:25" x14ac:dyDescent="0.2">
      <c r="S12405" s="157"/>
      <c r="T12405" s="157"/>
      <c r="U12405" s="157"/>
      <c r="V12405" s="157"/>
      <c r="W12405" s="157"/>
      <c r="X12405" s="157"/>
      <c r="Y12405" s="157"/>
    </row>
    <row r="12406" spans="19:25" x14ac:dyDescent="0.2">
      <c r="S12406" s="157"/>
      <c r="T12406" s="157"/>
      <c r="U12406" s="157"/>
      <c r="V12406" s="157"/>
      <c r="W12406" s="157"/>
      <c r="X12406" s="157"/>
      <c r="Y12406" s="157"/>
    </row>
    <row r="12407" spans="19:25" x14ac:dyDescent="0.2">
      <c r="S12407" s="157"/>
      <c r="T12407" s="157"/>
      <c r="U12407" s="157"/>
      <c r="V12407" s="157"/>
      <c r="W12407" s="157"/>
      <c r="X12407" s="157"/>
      <c r="Y12407" s="157"/>
    </row>
    <row r="12408" spans="19:25" x14ac:dyDescent="0.2">
      <c r="S12408" s="157"/>
      <c r="T12408" s="157"/>
      <c r="U12408" s="157"/>
      <c r="V12408" s="157"/>
      <c r="W12408" s="157"/>
      <c r="X12408" s="157"/>
      <c r="Y12408" s="157"/>
    </row>
    <row r="12409" spans="19:25" x14ac:dyDescent="0.2">
      <c r="S12409" s="157"/>
      <c r="T12409" s="157"/>
      <c r="U12409" s="157"/>
      <c r="V12409" s="157"/>
      <c r="W12409" s="157"/>
      <c r="X12409" s="157"/>
      <c r="Y12409" s="157"/>
    </row>
    <row r="12410" spans="19:25" x14ac:dyDescent="0.2">
      <c r="S12410" s="157"/>
      <c r="T12410" s="157"/>
      <c r="U12410" s="157"/>
      <c r="V12410" s="157"/>
      <c r="W12410" s="157"/>
      <c r="X12410" s="157"/>
      <c r="Y12410" s="157"/>
    </row>
    <row r="12411" spans="19:25" x14ac:dyDescent="0.2">
      <c r="S12411" s="157"/>
      <c r="T12411" s="157"/>
      <c r="U12411" s="157"/>
      <c r="V12411" s="157"/>
      <c r="W12411" s="157"/>
      <c r="X12411" s="157"/>
      <c r="Y12411" s="157"/>
    </row>
    <row r="12412" spans="19:25" x14ac:dyDescent="0.2">
      <c r="S12412" s="157"/>
      <c r="T12412" s="157"/>
      <c r="U12412" s="157"/>
      <c r="V12412" s="157"/>
      <c r="W12412" s="157"/>
      <c r="X12412" s="157"/>
      <c r="Y12412" s="157"/>
    </row>
    <row r="12413" spans="19:25" x14ac:dyDescent="0.2">
      <c r="S12413" s="157"/>
      <c r="T12413" s="157"/>
      <c r="U12413" s="157"/>
      <c r="V12413" s="157"/>
      <c r="W12413" s="157"/>
      <c r="X12413" s="157"/>
      <c r="Y12413" s="157"/>
    </row>
    <row r="12414" spans="19:25" x14ac:dyDescent="0.2">
      <c r="S12414" s="157"/>
      <c r="T12414" s="157"/>
      <c r="U12414" s="157"/>
      <c r="V12414" s="157"/>
      <c r="W12414" s="157"/>
      <c r="X12414" s="157"/>
      <c r="Y12414" s="157"/>
    </row>
    <row r="12415" spans="19:25" x14ac:dyDescent="0.2">
      <c r="S12415" s="157"/>
      <c r="T12415" s="157"/>
      <c r="U12415" s="157"/>
      <c r="V12415" s="157"/>
      <c r="W12415" s="157"/>
      <c r="X12415" s="157"/>
      <c r="Y12415" s="157"/>
    </row>
    <row r="12416" spans="19:25" x14ac:dyDescent="0.2">
      <c r="S12416" s="157"/>
      <c r="T12416" s="157"/>
      <c r="U12416" s="157"/>
      <c r="V12416" s="157"/>
      <c r="W12416" s="157"/>
      <c r="X12416" s="157"/>
      <c r="Y12416" s="157"/>
    </row>
    <row r="12417" spans="19:25" x14ac:dyDescent="0.2">
      <c r="S12417" s="157"/>
      <c r="T12417" s="157"/>
      <c r="U12417" s="157"/>
      <c r="V12417" s="157"/>
      <c r="W12417" s="157"/>
      <c r="X12417" s="157"/>
      <c r="Y12417" s="157"/>
    </row>
    <row r="12418" spans="19:25" x14ac:dyDescent="0.2">
      <c r="S12418" s="157"/>
      <c r="T12418" s="157"/>
      <c r="U12418" s="157"/>
      <c r="V12418" s="157"/>
      <c r="W12418" s="157"/>
      <c r="X12418" s="157"/>
      <c r="Y12418" s="157"/>
    </row>
    <row r="12419" spans="19:25" x14ac:dyDescent="0.2">
      <c r="S12419" s="157"/>
      <c r="T12419" s="157"/>
      <c r="U12419" s="157"/>
      <c r="V12419" s="157"/>
      <c r="W12419" s="157"/>
      <c r="X12419" s="157"/>
      <c r="Y12419" s="157"/>
    </row>
    <row r="12420" spans="19:25" x14ac:dyDescent="0.2">
      <c r="S12420" s="157"/>
      <c r="T12420" s="157"/>
      <c r="U12420" s="157"/>
      <c r="V12420" s="157"/>
      <c r="W12420" s="157"/>
      <c r="X12420" s="157"/>
      <c r="Y12420" s="157"/>
    </row>
    <row r="12421" spans="19:25" x14ac:dyDescent="0.2">
      <c r="S12421" s="157"/>
      <c r="T12421" s="157"/>
      <c r="U12421" s="157"/>
      <c r="V12421" s="157"/>
      <c r="W12421" s="157"/>
      <c r="X12421" s="157"/>
      <c r="Y12421" s="157"/>
    </row>
    <row r="12422" spans="19:25" x14ac:dyDescent="0.2">
      <c r="S12422" s="157"/>
      <c r="T12422" s="157"/>
      <c r="U12422" s="157"/>
      <c r="V12422" s="157"/>
      <c r="W12422" s="157"/>
      <c r="X12422" s="157"/>
      <c r="Y12422" s="157"/>
    </row>
    <row r="12423" spans="19:25" x14ac:dyDescent="0.2">
      <c r="S12423" s="157"/>
      <c r="T12423" s="157"/>
      <c r="U12423" s="157"/>
      <c r="V12423" s="157"/>
      <c r="W12423" s="157"/>
      <c r="X12423" s="157"/>
      <c r="Y12423" s="157"/>
    </row>
    <row r="12424" spans="19:25" x14ac:dyDescent="0.2">
      <c r="S12424" s="157"/>
      <c r="T12424" s="157"/>
      <c r="U12424" s="157"/>
      <c r="V12424" s="157"/>
      <c r="W12424" s="157"/>
      <c r="X12424" s="157"/>
      <c r="Y12424" s="157"/>
    </row>
    <row r="12425" spans="19:25" x14ac:dyDescent="0.2">
      <c r="S12425" s="157"/>
      <c r="T12425" s="157"/>
      <c r="U12425" s="157"/>
      <c r="V12425" s="157"/>
      <c r="W12425" s="157"/>
      <c r="X12425" s="157"/>
      <c r="Y12425" s="157"/>
    </row>
    <row r="12426" spans="19:25" x14ac:dyDescent="0.2">
      <c r="S12426" s="157"/>
      <c r="T12426" s="157"/>
      <c r="U12426" s="157"/>
      <c r="V12426" s="157"/>
      <c r="W12426" s="157"/>
      <c r="X12426" s="157"/>
      <c r="Y12426" s="157"/>
    </row>
    <row r="12427" spans="19:25" x14ac:dyDescent="0.2">
      <c r="S12427" s="157"/>
      <c r="T12427" s="157"/>
      <c r="U12427" s="157"/>
      <c r="V12427" s="157"/>
      <c r="W12427" s="157"/>
      <c r="X12427" s="157"/>
      <c r="Y12427" s="157"/>
    </row>
    <row r="12428" spans="19:25" x14ac:dyDescent="0.2">
      <c r="S12428" s="157"/>
      <c r="T12428" s="157"/>
      <c r="U12428" s="157"/>
      <c r="V12428" s="157"/>
      <c r="W12428" s="157"/>
      <c r="X12428" s="157"/>
      <c r="Y12428" s="157"/>
    </row>
    <row r="12429" spans="19:25" x14ac:dyDescent="0.2">
      <c r="S12429" s="157"/>
      <c r="T12429" s="157"/>
      <c r="U12429" s="157"/>
      <c r="V12429" s="157"/>
      <c r="W12429" s="157"/>
      <c r="X12429" s="157"/>
      <c r="Y12429" s="157"/>
    </row>
    <row r="12430" spans="19:25" x14ac:dyDescent="0.2">
      <c r="S12430" s="157"/>
      <c r="T12430" s="157"/>
      <c r="U12430" s="157"/>
      <c r="V12430" s="157"/>
      <c r="W12430" s="157"/>
      <c r="X12430" s="157"/>
      <c r="Y12430" s="157"/>
    </row>
    <row r="12431" spans="19:25" x14ac:dyDescent="0.2">
      <c r="S12431" s="157"/>
      <c r="T12431" s="157"/>
      <c r="U12431" s="157"/>
      <c r="V12431" s="157"/>
      <c r="W12431" s="157"/>
      <c r="X12431" s="157"/>
      <c r="Y12431" s="157"/>
    </row>
    <row r="12432" spans="19:25" x14ac:dyDescent="0.2">
      <c r="S12432" s="157"/>
      <c r="T12432" s="157"/>
      <c r="U12432" s="157"/>
      <c r="V12432" s="157"/>
      <c r="W12432" s="157"/>
      <c r="X12432" s="157"/>
      <c r="Y12432" s="157"/>
    </row>
    <row r="12433" spans="19:25" x14ac:dyDescent="0.2">
      <c r="S12433" s="157"/>
      <c r="T12433" s="157"/>
      <c r="U12433" s="157"/>
      <c r="V12433" s="157"/>
      <c r="W12433" s="157"/>
      <c r="X12433" s="157"/>
      <c r="Y12433" s="157"/>
    </row>
    <row r="12434" spans="19:25" x14ac:dyDescent="0.2">
      <c r="S12434" s="157"/>
      <c r="T12434" s="157"/>
      <c r="U12434" s="157"/>
      <c r="V12434" s="157"/>
      <c r="W12434" s="157"/>
      <c r="X12434" s="157"/>
      <c r="Y12434" s="157"/>
    </row>
    <row r="12435" spans="19:25" x14ac:dyDescent="0.2">
      <c r="S12435" s="157"/>
      <c r="T12435" s="157"/>
      <c r="U12435" s="157"/>
      <c r="V12435" s="157"/>
      <c r="W12435" s="157"/>
      <c r="X12435" s="157"/>
      <c r="Y12435" s="157"/>
    </row>
    <row r="12436" spans="19:25" x14ac:dyDescent="0.2">
      <c r="S12436" s="157"/>
      <c r="T12436" s="157"/>
      <c r="U12436" s="157"/>
      <c r="V12436" s="157"/>
      <c r="W12436" s="157"/>
      <c r="X12436" s="157"/>
      <c r="Y12436" s="157"/>
    </row>
    <row r="12437" spans="19:25" x14ac:dyDescent="0.2">
      <c r="S12437" s="157"/>
      <c r="T12437" s="157"/>
      <c r="U12437" s="157"/>
      <c r="V12437" s="157"/>
      <c r="W12437" s="157"/>
      <c r="X12437" s="157"/>
      <c r="Y12437" s="157"/>
    </row>
    <row r="12438" spans="19:25" x14ac:dyDescent="0.2">
      <c r="S12438" s="157"/>
      <c r="T12438" s="157"/>
      <c r="U12438" s="157"/>
      <c r="V12438" s="157"/>
      <c r="W12438" s="157"/>
      <c r="X12438" s="157"/>
      <c r="Y12438" s="157"/>
    </row>
    <row r="12439" spans="19:25" x14ac:dyDescent="0.2">
      <c r="S12439" s="157"/>
      <c r="T12439" s="157"/>
      <c r="U12439" s="157"/>
      <c r="V12439" s="157"/>
      <c r="W12439" s="157"/>
      <c r="X12439" s="157"/>
      <c r="Y12439" s="157"/>
    </row>
    <row r="12440" spans="19:25" x14ac:dyDescent="0.2">
      <c r="S12440" s="157"/>
      <c r="T12440" s="157"/>
      <c r="U12440" s="157"/>
      <c r="V12440" s="157"/>
      <c r="W12440" s="157"/>
      <c r="X12440" s="157"/>
      <c r="Y12440" s="157"/>
    </row>
    <row r="12441" spans="19:25" x14ac:dyDescent="0.2">
      <c r="S12441" s="157"/>
      <c r="T12441" s="157"/>
      <c r="U12441" s="157"/>
      <c r="V12441" s="157"/>
      <c r="W12441" s="157"/>
      <c r="X12441" s="157"/>
      <c r="Y12441" s="157"/>
    </row>
    <row r="12442" spans="19:25" x14ac:dyDescent="0.2">
      <c r="S12442" s="157"/>
      <c r="T12442" s="157"/>
      <c r="U12442" s="157"/>
      <c r="V12442" s="157"/>
      <c r="W12442" s="157"/>
      <c r="X12442" s="157"/>
      <c r="Y12442" s="157"/>
    </row>
    <row r="12443" spans="19:25" x14ac:dyDescent="0.2">
      <c r="S12443" s="157"/>
      <c r="T12443" s="157"/>
      <c r="U12443" s="157"/>
      <c r="V12443" s="157"/>
      <c r="W12443" s="157"/>
      <c r="X12443" s="157"/>
      <c r="Y12443" s="157"/>
    </row>
    <row r="12444" spans="19:25" x14ac:dyDescent="0.2">
      <c r="S12444" s="157"/>
      <c r="T12444" s="157"/>
      <c r="U12444" s="157"/>
      <c r="V12444" s="157"/>
      <c r="W12444" s="157"/>
      <c r="X12444" s="157"/>
      <c r="Y12444" s="157"/>
    </row>
    <row r="12445" spans="19:25" x14ac:dyDescent="0.2">
      <c r="S12445" s="157"/>
      <c r="T12445" s="157"/>
      <c r="U12445" s="157"/>
      <c r="V12445" s="157"/>
      <c r="W12445" s="157"/>
      <c r="X12445" s="157"/>
      <c r="Y12445" s="157"/>
    </row>
    <row r="12446" spans="19:25" x14ac:dyDescent="0.2">
      <c r="S12446" s="157"/>
      <c r="T12446" s="157"/>
      <c r="U12446" s="157"/>
      <c r="V12446" s="157"/>
      <c r="W12446" s="157"/>
      <c r="X12446" s="157"/>
      <c r="Y12446" s="157"/>
    </row>
    <row r="12447" spans="19:25" x14ac:dyDescent="0.2">
      <c r="S12447" s="157"/>
      <c r="T12447" s="157"/>
      <c r="U12447" s="157"/>
      <c r="V12447" s="157"/>
      <c r="W12447" s="157"/>
      <c r="X12447" s="157"/>
      <c r="Y12447" s="157"/>
    </row>
    <row r="12448" spans="19:25" x14ac:dyDescent="0.2">
      <c r="S12448" s="157"/>
      <c r="T12448" s="157"/>
      <c r="U12448" s="157"/>
      <c r="V12448" s="157"/>
      <c r="W12448" s="157"/>
      <c r="X12448" s="157"/>
      <c r="Y12448" s="157"/>
    </row>
    <row r="12449" spans="19:25" x14ac:dyDescent="0.2">
      <c r="S12449" s="157"/>
      <c r="T12449" s="157"/>
      <c r="U12449" s="157"/>
      <c r="V12449" s="157"/>
      <c r="W12449" s="157"/>
      <c r="X12449" s="157"/>
      <c r="Y12449" s="157"/>
    </row>
    <row r="12450" spans="19:25" x14ac:dyDescent="0.2">
      <c r="S12450" s="157"/>
      <c r="T12450" s="157"/>
      <c r="U12450" s="157"/>
      <c r="V12450" s="157"/>
      <c r="W12450" s="157"/>
      <c r="X12450" s="157"/>
      <c r="Y12450" s="157"/>
    </row>
    <row r="12451" spans="19:25" x14ac:dyDescent="0.2">
      <c r="S12451" s="157"/>
      <c r="T12451" s="157"/>
      <c r="U12451" s="157"/>
      <c r="V12451" s="157"/>
      <c r="W12451" s="157"/>
      <c r="X12451" s="157"/>
      <c r="Y12451" s="157"/>
    </row>
    <row r="12452" spans="19:25" x14ac:dyDescent="0.2">
      <c r="S12452" s="157"/>
      <c r="T12452" s="157"/>
      <c r="U12452" s="157"/>
      <c r="V12452" s="157"/>
      <c r="W12452" s="157"/>
      <c r="X12452" s="157"/>
      <c r="Y12452" s="157"/>
    </row>
    <row r="12453" spans="19:25" x14ac:dyDescent="0.2">
      <c r="S12453" s="157"/>
      <c r="T12453" s="157"/>
      <c r="U12453" s="157"/>
      <c r="V12453" s="157"/>
      <c r="W12453" s="157"/>
      <c r="X12453" s="157"/>
      <c r="Y12453" s="157"/>
    </row>
    <row r="12454" spans="19:25" x14ac:dyDescent="0.2">
      <c r="S12454" s="157"/>
      <c r="T12454" s="157"/>
      <c r="U12454" s="157"/>
      <c r="V12454" s="157"/>
      <c r="W12454" s="157"/>
      <c r="X12454" s="157"/>
      <c r="Y12454" s="157"/>
    </row>
    <row r="12455" spans="19:25" x14ac:dyDescent="0.2">
      <c r="S12455" s="157"/>
      <c r="T12455" s="157"/>
      <c r="U12455" s="157"/>
      <c r="V12455" s="157"/>
      <c r="W12455" s="157"/>
      <c r="X12455" s="157"/>
      <c r="Y12455" s="157"/>
    </row>
    <row r="12456" spans="19:25" x14ac:dyDescent="0.2">
      <c r="S12456" s="157"/>
      <c r="T12456" s="157"/>
      <c r="U12456" s="157"/>
      <c r="V12456" s="157"/>
      <c r="W12456" s="157"/>
      <c r="X12456" s="157"/>
      <c r="Y12456" s="157"/>
    </row>
    <row r="12457" spans="19:25" x14ac:dyDescent="0.2">
      <c r="S12457" s="157"/>
      <c r="T12457" s="157"/>
      <c r="U12457" s="157"/>
      <c r="V12457" s="157"/>
      <c r="W12457" s="157"/>
      <c r="X12457" s="157"/>
      <c r="Y12457" s="157"/>
    </row>
    <row r="12458" spans="19:25" x14ac:dyDescent="0.2">
      <c r="S12458" s="157"/>
      <c r="T12458" s="157"/>
      <c r="U12458" s="157"/>
      <c r="V12458" s="157"/>
      <c r="W12458" s="157"/>
      <c r="X12458" s="157"/>
      <c r="Y12458" s="157"/>
    </row>
    <row r="12459" spans="19:25" x14ac:dyDescent="0.2">
      <c r="S12459" s="157"/>
      <c r="T12459" s="157"/>
      <c r="U12459" s="157"/>
      <c r="V12459" s="157"/>
      <c r="W12459" s="157"/>
      <c r="X12459" s="157"/>
      <c r="Y12459" s="157"/>
    </row>
    <row r="12460" spans="19:25" x14ac:dyDescent="0.2">
      <c r="S12460" s="157"/>
      <c r="T12460" s="157"/>
      <c r="U12460" s="157"/>
      <c r="V12460" s="157"/>
      <c r="W12460" s="157"/>
      <c r="X12460" s="157"/>
      <c r="Y12460" s="157"/>
    </row>
    <row r="12461" spans="19:25" x14ac:dyDescent="0.2">
      <c r="S12461" s="157"/>
      <c r="T12461" s="157"/>
      <c r="U12461" s="157"/>
      <c r="V12461" s="157"/>
      <c r="W12461" s="157"/>
      <c r="X12461" s="157"/>
      <c r="Y12461" s="157"/>
    </row>
    <row r="12462" spans="19:25" x14ac:dyDescent="0.2">
      <c r="S12462" s="157"/>
      <c r="T12462" s="157"/>
      <c r="U12462" s="157"/>
      <c r="V12462" s="157"/>
      <c r="W12462" s="157"/>
      <c r="X12462" s="157"/>
      <c r="Y12462" s="157"/>
    </row>
    <row r="12463" spans="19:25" x14ac:dyDescent="0.2">
      <c r="S12463" s="157"/>
      <c r="T12463" s="157"/>
      <c r="U12463" s="157"/>
      <c r="V12463" s="157"/>
      <c r="W12463" s="157"/>
      <c r="X12463" s="157"/>
      <c r="Y12463" s="157"/>
    </row>
    <row r="12464" spans="19:25" x14ac:dyDescent="0.2">
      <c r="S12464" s="157"/>
      <c r="T12464" s="157"/>
      <c r="U12464" s="157"/>
      <c r="V12464" s="157"/>
      <c r="W12464" s="157"/>
      <c r="X12464" s="157"/>
      <c r="Y12464" s="157"/>
    </row>
    <row r="12465" spans="19:25" x14ac:dyDescent="0.2">
      <c r="S12465" s="157"/>
      <c r="T12465" s="157"/>
      <c r="U12465" s="157"/>
      <c r="V12465" s="157"/>
      <c r="W12465" s="157"/>
      <c r="X12465" s="157"/>
      <c r="Y12465" s="157"/>
    </row>
    <row r="12466" spans="19:25" x14ac:dyDescent="0.2">
      <c r="S12466" s="157"/>
      <c r="T12466" s="157"/>
      <c r="U12466" s="157"/>
      <c r="V12466" s="157"/>
      <c r="W12466" s="157"/>
      <c r="X12466" s="157"/>
      <c r="Y12466" s="157"/>
    </row>
    <row r="12467" spans="19:25" x14ac:dyDescent="0.2">
      <c r="S12467" s="157"/>
      <c r="T12467" s="157"/>
      <c r="U12467" s="157"/>
      <c r="V12467" s="157"/>
      <c r="W12467" s="157"/>
      <c r="X12467" s="157"/>
      <c r="Y12467" s="157"/>
    </row>
    <row r="12468" spans="19:25" x14ac:dyDescent="0.2">
      <c r="S12468" s="157"/>
      <c r="T12468" s="157"/>
      <c r="U12468" s="157"/>
      <c r="V12468" s="157"/>
      <c r="W12468" s="157"/>
      <c r="X12468" s="157"/>
      <c r="Y12468" s="157"/>
    </row>
    <row r="12469" spans="19:25" x14ac:dyDescent="0.2">
      <c r="S12469" s="157"/>
      <c r="T12469" s="157"/>
      <c r="U12469" s="157"/>
      <c r="V12469" s="157"/>
      <c r="W12469" s="157"/>
      <c r="X12469" s="157"/>
      <c r="Y12469" s="157"/>
    </row>
    <row r="12470" spans="19:25" x14ac:dyDescent="0.2">
      <c r="S12470" s="157"/>
      <c r="T12470" s="157"/>
      <c r="U12470" s="157"/>
      <c r="V12470" s="157"/>
      <c r="W12470" s="157"/>
      <c r="X12470" s="157"/>
      <c r="Y12470" s="157"/>
    </row>
    <row r="12471" spans="19:25" x14ac:dyDescent="0.2">
      <c r="S12471" s="157"/>
      <c r="T12471" s="157"/>
      <c r="U12471" s="157"/>
      <c r="V12471" s="157"/>
      <c r="W12471" s="157"/>
      <c r="X12471" s="157"/>
      <c r="Y12471" s="157"/>
    </row>
    <row r="12472" spans="19:25" x14ac:dyDescent="0.2">
      <c r="S12472" s="157"/>
      <c r="T12472" s="157"/>
      <c r="U12472" s="157"/>
      <c r="V12472" s="157"/>
      <c r="W12472" s="157"/>
      <c r="X12472" s="157"/>
      <c r="Y12472" s="157"/>
    </row>
    <row r="12473" spans="19:25" x14ac:dyDescent="0.2">
      <c r="S12473" s="157"/>
      <c r="T12473" s="157"/>
      <c r="U12473" s="157"/>
      <c r="V12473" s="157"/>
      <c r="W12473" s="157"/>
      <c r="X12473" s="157"/>
      <c r="Y12473" s="157"/>
    </row>
    <row r="12474" spans="19:25" x14ac:dyDescent="0.2">
      <c r="S12474" s="157"/>
      <c r="T12474" s="157"/>
      <c r="U12474" s="157"/>
      <c r="V12474" s="157"/>
      <c r="W12474" s="157"/>
      <c r="X12474" s="157"/>
      <c r="Y12474" s="157"/>
    </row>
    <row r="12475" spans="19:25" x14ac:dyDescent="0.2">
      <c r="S12475" s="157"/>
      <c r="T12475" s="157"/>
      <c r="U12475" s="157"/>
      <c r="V12475" s="157"/>
      <c r="W12475" s="157"/>
      <c r="X12475" s="157"/>
      <c r="Y12475" s="157"/>
    </row>
    <row r="12476" spans="19:25" x14ac:dyDescent="0.2">
      <c r="S12476" s="157"/>
      <c r="T12476" s="157"/>
      <c r="U12476" s="157"/>
      <c r="V12476" s="157"/>
      <c r="W12476" s="157"/>
      <c r="X12476" s="157"/>
      <c r="Y12476" s="157"/>
    </row>
    <row r="12477" spans="19:25" x14ac:dyDescent="0.2">
      <c r="S12477" s="157"/>
      <c r="T12477" s="157"/>
      <c r="U12477" s="157"/>
      <c r="V12477" s="157"/>
      <c r="W12477" s="157"/>
      <c r="X12477" s="157"/>
      <c r="Y12477" s="157"/>
    </row>
    <row r="12478" spans="19:25" x14ac:dyDescent="0.2">
      <c r="S12478" s="157"/>
      <c r="T12478" s="157"/>
      <c r="U12478" s="157"/>
      <c r="V12478" s="157"/>
      <c r="W12478" s="157"/>
      <c r="X12478" s="157"/>
      <c r="Y12478" s="157"/>
    </row>
    <row r="12479" spans="19:25" x14ac:dyDescent="0.2">
      <c r="S12479" s="157"/>
      <c r="T12479" s="157"/>
      <c r="U12479" s="157"/>
      <c r="V12479" s="157"/>
      <c r="W12479" s="157"/>
      <c r="X12479" s="157"/>
      <c r="Y12479" s="157"/>
    </row>
    <row r="12480" spans="19:25" x14ac:dyDescent="0.2">
      <c r="S12480" s="157"/>
      <c r="T12480" s="157"/>
      <c r="U12480" s="157"/>
      <c r="V12480" s="157"/>
      <c r="W12480" s="157"/>
      <c r="X12480" s="157"/>
      <c r="Y12480" s="157"/>
    </row>
    <row r="12481" spans="19:25" x14ac:dyDescent="0.2">
      <c r="S12481" s="157"/>
      <c r="T12481" s="157"/>
      <c r="U12481" s="157"/>
      <c r="V12481" s="157"/>
      <c r="W12481" s="157"/>
      <c r="X12481" s="157"/>
      <c r="Y12481" s="157"/>
    </row>
    <row r="12482" spans="19:25" x14ac:dyDescent="0.2">
      <c r="S12482" s="157"/>
      <c r="T12482" s="157"/>
      <c r="U12482" s="157"/>
      <c r="V12482" s="157"/>
      <c r="W12482" s="157"/>
      <c r="X12482" s="157"/>
      <c r="Y12482" s="157"/>
    </row>
    <row r="12483" spans="19:25" x14ac:dyDescent="0.2">
      <c r="S12483" s="157"/>
      <c r="T12483" s="157"/>
      <c r="U12483" s="157"/>
      <c r="V12483" s="157"/>
      <c r="W12483" s="157"/>
      <c r="X12483" s="157"/>
      <c r="Y12483" s="157"/>
    </row>
    <row r="12484" spans="19:25" x14ac:dyDescent="0.2">
      <c r="S12484" s="157"/>
      <c r="T12484" s="157"/>
      <c r="U12484" s="157"/>
      <c r="V12484" s="157"/>
      <c r="W12484" s="157"/>
      <c r="X12484" s="157"/>
      <c r="Y12484" s="157"/>
    </row>
    <row r="12485" spans="19:25" x14ac:dyDescent="0.2">
      <c r="S12485" s="157"/>
      <c r="T12485" s="157"/>
      <c r="U12485" s="157"/>
      <c r="V12485" s="157"/>
      <c r="W12485" s="157"/>
      <c r="X12485" s="157"/>
      <c r="Y12485" s="157"/>
    </row>
    <row r="12486" spans="19:25" x14ac:dyDescent="0.2">
      <c r="S12486" s="157"/>
      <c r="T12486" s="157"/>
      <c r="U12486" s="157"/>
      <c r="V12486" s="157"/>
      <c r="W12486" s="157"/>
      <c r="X12486" s="157"/>
      <c r="Y12486" s="157"/>
    </row>
    <row r="12487" spans="19:25" x14ac:dyDescent="0.2">
      <c r="S12487" s="157"/>
      <c r="T12487" s="157"/>
      <c r="U12487" s="157"/>
      <c r="V12487" s="157"/>
      <c r="W12487" s="157"/>
      <c r="X12487" s="157"/>
      <c r="Y12487" s="157"/>
    </row>
    <row r="12488" spans="19:25" x14ac:dyDescent="0.2">
      <c r="S12488" s="157"/>
      <c r="T12488" s="157"/>
      <c r="U12488" s="157"/>
      <c r="V12488" s="157"/>
      <c r="W12488" s="157"/>
      <c r="X12488" s="157"/>
      <c r="Y12488" s="157"/>
    </row>
    <row r="12489" spans="19:25" x14ac:dyDescent="0.2">
      <c r="S12489" s="157"/>
      <c r="T12489" s="157"/>
      <c r="U12489" s="157"/>
      <c r="V12489" s="157"/>
      <c r="W12489" s="157"/>
      <c r="X12489" s="157"/>
      <c r="Y12489" s="157"/>
    </row>
    <row r="12490" spans="19:25" x14ac:dyDescent="0.2">
      <c r="S12490" s="157"/>
      <c r="T12490" s="157"/>
      <c r="U12490" s="157"/>
      <c r="V12490" s="157"/>
      <c r="W12490" s="157"/>
      <c r="X12490" s="157"/>
      <c r="Y12490" s="157"/>
    </row>
    <row r="12491" spans="19:25" x14ac:dyDescent="0.2">
      <c r="S12491" s="157"/>
      <c r="T12491" s="157"/>
      <c r="U12491" s="157"/>
      <c r="V12491" s="157"/>
      <c r="W12491" s="157"/>
      <c r="X12491" s="157"/>
      <c r="Y12491" s="157"/>
    </row>
    <row r="12492" spans="19:25" x14ac:dyDescent="0.2">
      <c r="S12492" s="157"/>
      <c r="T12492" s="157"/>
      <c r="U12492" s="157"/>
      <c r="V12492" s="157"/>
      <c r="W12492" s="157"/>
      <c r="X12492" s="157"/>
      <c r="Y12492" s="157"/>
    </row>
    <row r="12493" spans="19:25" x14ac:dyDescent="0.2">
      <c r="S12493" s="157"/>
      <c r="T12493" s="157"/>
      <c r="U12493" s="157"/>
      <c r="V12493" s="157"/>
      <c r="W12493" s="157"/>
      <c r="X12493" s="157"/>
      <c r="Y12493" s="157"/>
    </row>
    <row r="12494" spans="19:25" x14ac:dyDescent="0.2">
      <c r="S12494" s="157"/>
      <c r="T12494" s="157"/>
      <c r="U12494" s="157"/>
      <c r="V12494" s="157"/>
      <c r="W12494" s="157"/>
      <c r="X12494" s="157"/>
      <c r="Y12494" s="157"/>
    </row>
    <row r="12495" spans="19:25" x14ac:dyDescent="0.2">
      <c r="S12495" s="157"/>
      <c r="T12495" s="157"/>
      <c r="U12495" s="157"/>
      <c r="V12495" s="157"/>
      <c r="W12495" s="157"/>
      <c r="X12495" s="157"/>
      <c r="Y12495" s="157"/>
    </row>
    <row r="12496" spans="19:25" x14ac:dyDescent="0.2">
      <c r="S12496" s="157"/>
      <c r="T12496" s="157"/>
      <c r="U12496" s="157"/>
      <c r="V12496" s="157"/>
      <c r="W12496" s="157"/>
      <c r="X12496" s="157"/>
      <c r="Y12496" s="157"/>
    </row>
    <row r="12497" spans="19:25" x14ac:dyDescent="0.2">
      <c r="S12497" s="157"/>
      <c r="T12497" s="157"/>
      <c r="U12497" s="157"/>
      <c r="V12497" s="157"/>
      <c r="W12497" s="157"/>
      <c r="X12497" s="157"/>
      <c r="Y12497" s="157"/>
    </row>
    <row r="12498" spans="19:25" x14ac:dyDescent="0.2">
      <c r="S12498" s="157"/>
      <c r="T12498" s="157"/>
      <c r="U12498" s="157"/>
      <c r="V12498" s="157"/>
      <c r="W12498" s="157"/>
      <c r="X12498" s="157"/>
      <c r="Y12498" s="157"/>
    </row>
    <row r="12499" spans="19:25" x14ac:dyDescent="0.2">
      <c r="S12499" s="157"/>
      <c r="T12499" s="157"/>
      <c r="U12499" s="157"/>
      <c r="V12499" s="157"/>
      <c r="W12499" s="157"/>
      <c r="X12499" s="157"/>
      <c r="Y12499" s="157"/>
    </row>
    <row r="12500" spans="19:25" x14ac:dyDescent="0.2">
      <c r="S12500" s="157"/>
      <c r="T12500" s="157"/>
      <c r="U12500" s="157"/>
      <c r="V12500" s="157"/>
      <c r="W12500" s="157"/>
      <c r="X12500" s="157"/>
      <c r="Y12500" s="157"/>
    </row>
    <row r="12501" spans="19:25" x14ac:dyDescent="0.2">
      <c r="S12501" s="157"/>
      <c r="T12501" s="157"/>
      <c r="U12501" s="157"/>
      <c r="V12501" s="157"/>
      <c r="W12501" s="157"/>
      <c r="X12501" s="157"/>
      <c r="Y12501" s="157"/>
    </row>
    <row r="12502" spans="19:25" x14ac:dyDescent="0.2">
      <c r="S12502" s="157"/>
      <c r="T12502" s="157"/>
      <c r="U12502" s="157"/>
      <c r="V12502" s="157"/>
      <c r="W12502" s="157"/>
      <c r="X12502" s="157"/>
      <c r="Y12502" s="157"/>
    </row>
    <row r="12503" spans="19:25" x14ac:dyDescent="0.2">
      <c r="S12503" s="157"/>
      <c r="T12503" s="157"/>
      <c r="U12503" s="157"/>
      <c r="V12503" s="157"/>
      <c r="W12503" s="157"/>
      <c r="X12503" s="157"/>
      <c r="Y12503" s="157"/>
    </row>
    <row r="12504" spans="19:25" x14ac:dyDescent="0.2">
      <c r="S12504" s="157"/>
      <c r="T12504" s="157"/>
      <c r="U12504" s="157"/>
      <c r="V12504" s="157"/>
      <c r="W12504" s="157"/>
      <c r="X12504" s="157"/>
      <c r="Y12504" s="157"/>
    </row>
    <row r="12505" spans="19:25" x14ac:dyDescent="0.2">
      <c r="S12505" s="157"/>
      <c r="T12505" s="157"/>
      <c r="U12505" s="157"/>
      <c r="V12505" s="157"/>
      <c r="W12505" s="157"/>
      <c r="X12505" s="157"/>
      <c r="Y12505" s="157"/>
    </row>
    <row r="12506" spans="19:25" x14ac:dyDescent="0.2">
      <c r="S12506" s="157"/>
      <c r="T12506" s="157"/>
      <c r="U12506" s="157"/>
      <c r="V12506" s="157"/>
      <c r="W12506" s="157"/>
      <c r="X12506" s="157"/>
      <c r="Y12506" s="157"/>
    </row>
    <row r="12507" spans="19:25" x14ac:dyDescent="0.2">
      <c r="S12507" s="157"/>
      <c r="T12507" s="157"/>
      <c r="U12507" s="157"/>
      <c r="V12507" s="157"/>
      <c r="W12507" s="157"/>
      <c r="X12507" s="157"/>
      <c r="Y12507" s="157"/>
    </row>
    <row r="12508" spans="19:25" x14ac:dyDescent="0.2">
      <c r="S12508" s="157"/>
      <c r="T12508" s="157"/>
      <c r="U12508" s="157"/>
      <c r="V12508" s="157"/>
      <c r="W12508" s="157"/>
      <c r="X12508" s="157"/>
      <c r="Y12508" s="157"/>
    </row>
    <row r="12509" spans="19:25" x14ac:dyDescent="0.2">
      <c r="S12509" s="157"/>
      <c r="T12509" s="157"/>
      <c r="U12509" s="157"/>
      <c r="V12509" s="157"/>
      <c r="W12509" s="157"/>
      <c r="X12509" s="157"/>
      <c r="Y12509" s="157"/>
    </row>
    <row r="12510" spans="19:25" x14ac:dyDescent="0.2">
      <c r="S12510" s="157"/>
      <c r="T12510" s="157"/>
      <c r="U12510" s="157"/>
      <c r="V12510" s="157"/>
      <c r="W12510" s="157"/>
      <c r="X12510" s="157"/>
      <c r="Y12510" s="157"/>
    </row>
    <row r="12511" spans="19:25" x14ac:dyDescent="0.2">
      <c r="S12511" s="157"/>
      <c r="T12511" s="157"/>
      <c r="U12511" s="157"/>
      <c r="V12511" s="157"/>
      <c r="W12511" s="157"/>
      <c r="X12511" s="157"/>
      <c r="Y12511" s="157"/>
    </row>
    <row r="12512" spans="19:25" x14ac:dyDescent="0.2">
      <c r="S12512" s="157"/>
      <c r="T12512" s="157"/>
      <c r="U12512" s="157"/>
      <c r="V12512" s="157"/>
      <c r="W12512" s="157"/>
      <c r="X12512" s="157"/>
      <c r="Y12512" s="157"/>
    </row>
    <row r="12513" spans="19:25" x14ac:dyDescent="0.2">
      <c r="S12513" s="157"/>
      <c r="T12513" s="157"/>
      <c r="U12513" s="157"/>
      <c r="V12513" s="157"/>
      <c r="W12513" s="157"/>
      <c r="X12513" s="157"/>
      <c r="Y12513" s="157"/>
    </row>
    <row r="12514" spans="19:25" x14ac:dyDescent="0.2">
      <c r="S12514" s="157"/>
      <c r="T12514" s="157"/>
      <c r="U12514" s="157"/>
      <c r="V12514" s="157"/>
      <c r="W12514" s="157"/>
      <c r="X12514" s="157"/>
      <c r="Y12514" s="157"/>
    </row>
    <row r="12515" spans="19:25" x14ac:dyDescent="0.2">
      <c r="S12515" s="157"/>
      <c r="T12515" s="157"/>
      <c r="U12515" s="157"/>
      <c r="V12515" s="157"/>
      <c r="W12515" s="157"/>
      <c r="X12515" s="157"/>
      <c r="Y12515" s="157"/>
    </row>
    <row r="12516" spans="19:25" x14ac:dyDescent="0.2">
      <c r="S12516" s="157"/>
      <c r="T12516" s="157"/>
      <c r="U12516" s="157"/>
      <c r="V12516" s="157"/>
      <c r="W12516" s="157"/>
      <c r="X12516" s="157"/>
      <c r="Y12516" s="157"/>
    </row>
    <row r="12517" spans="19:25" x14ac:dyDescent="0.2">
      <c r="S12517" s="157"/>
      <c r="T12517" s="157"/>
      <c r="U12517" s="157"/>
      <c r="V12517" s="157"/>
      <c r="W12517" s="157"/>
      <c r="X12517" s="157"/>
      <c r="Y12517" s="157"/>
    </row>
    <row r="12518" spans="19:25" x14ac:dyDescent="0.2">
      <c r="S12518" s="157"/>
      <c r="T12518" s="157"/>
      <c r="U12518" s="157"/>
      <c r="V12518" s="157"/>
      <c r="W12518" s="157"/>
      <c r="X12518" s="157"/>
      <c r="Y12518" s="157"/>
    </row>
    <row r="12519" spans="19:25" x14ac:dyDescent="0.2">
      <c r="S12519" s="157"/>
      <c r="T12519" s="157"/>
      <c r="U12519" s="157"/>
      <c r="V12519" s="157"/>
      <c r="W12519" s="157"/>
      <c r="X12519" s="157"/>
      <c r="Y12519" s="157"/>
    </row>
    <row r="12520" spans="19:25" x14ac:dyDescent="0.2">
      <c r="S12520" s="157"/>
      <c r="T12520" s="157"/>
      <c r="U12520" s="157"/>
      <c r="V12520" s="157"/>
      <c r="W12520" s="157"/>
      <c r="X12520" s="157"/>
      <c r="Y12520" s="157"/>
    </row>
    <row r="12521" spans="19:25" x14ac:dyDescent="0.2">
      <c r="S12521" s="157"/>
      <c r="T12521" s="157"/>
      <c r="U12521" s="157"/>
      <c r="V12521" s="157"/>
      <c r="W12521" s="157"/>
      <c r="X12521" s="157"/>
      <c r="Y12521" s="157"/>
    </row>
    <row r="12522" spans="19:25" x14ac:dyDescent="0.2">
      <c r="S12522" s="157"/>
      <c r="T12522" s="157"/>
      <c r="U12522" s="157"/>
      <c r="V12522" s="157"/>
      <c r="W12522" s="157"/>
      <c r="X12522" s="157"/>
      <c r="Y12522" s="157"/>
    </row>
    <row r="12523" spans="19:25" x14ac:dyDescent="0.2">
      <c r="S12523" s="157"/>
      <c r="T12523" s="157"/>
      <c r="U12523" s="157"/>
      <c r="V12523" s="157"/>
      <c r="W12523" s="157"/>
      <c r="X12523" s="157"/>
      <c r="Y12523" s="157"/>
    </row>
    <row r="12524" spans="19:25" x14ac:dyDescent="0.2">
      <c r="S12524" s="157"/>
      <c r="T12524" s="157"/>
      <c r="U12524" s="157"/>
      <c r="V12524" s="157"/>
      <c r="W12524" s="157"/>
      <c r="X12524" s="157"/>
      <c r="Y12524" s="157"/>
    </row>
    <row r="12525" spans="19:25" x14ac:dyDescent="0.2">
      <c r="S12525" s="157"/>
      <c r="T12525" s="157"/>
      <c r="U12525" s="157"/>
      <c r="V12525" s="157"/>
      <c r="W12525" s="157"/>
      <c r="X12525" s="157"/>
      <c r="Y12525" s="157"/>
    </row>
    <row r="12526" spans="19:25" x14ac:dyDescent="0.2">
      <c r="S12526" s="157"/>
      <c r="T12526" s="157"/>
      <c r="U12526" s="157"/>
      <c r="V12526" s="157"/>
      <c r="W12526" s="157"/>
      <c r="X12526" s="157"/>
      <c r="Y12526" s="157"/>
    </row>
    <row r="12527" spans="19:25" x14ac:dyDescent="0.2">
      <c r="S12527" s="157"/>
      <c r="T12527" s="157"/>
      <c r="U12527" s="157"/>
      <c r="V12527" s="157"/>
      <c r="W12527" s="157"/>
      <c r="X12527" s="157"/>
      <c r="Y12527" s="157"/>
    </row>
    <row r="12528" spans="19:25" x14ac:dyDescent="0.2">
      <c r="S12528" s="157"/>
      <c r="T12528" s="157"/>
      <c r="U12528" s="157"/>
      <c r="V12528" s="157"/>
      <c r="W12528" s="157"/>
      <c r="X12528" s="157"/>
      <c r="Y12528" s="157"/>
    </row>
    <row r="12529" spans="19:25" x14ac:dyDescent="0.2">
      <c r="S12529" s="157"/>
      <c r="T12529" s="157"/>
      <c r="U12529" s="157"/>
      <c r="V12529" s="157"/>
      <c r="W12529" s="157"/>
      <c r="X12529" s="157"/>
      <c r="Y12529" s="157"/>
    </row>
    <row r="12530" spans="19:25" x14ac:dyDescent="0.2">
      <c r="S12530" s="157"/>
      <c r="T12530" s="157"/>
      <c r="U12530" s="157"/>
      <c r="V12530" s="157"/>
      <c r="W12530" s="157"/>
      <c r="X12530" s="157"/>
      <c r="Y12530" s="157"/>
    </row>
    <row r="12531" spans="19:25" x14ac:dyDescent="0.2">
      <c r="S12531" s="157"/>
      <c r="T12531" s="157"/>
      <c r="U12531" s="157"/>
      <c r="V12531" s="157"/>
      <c r="W12531" s="157"/>
      <c r="X12531" s="157"/>
      <c r="Y12531" s="157"/>
    </row>
    <row r="12532" spans="19:25" x14ac:dyDescent="0.2">
      <c r="S12532" s="157"/>
      <c r="T12532" s="157"/>
      <c r="U12532" s="157"/>
      <c r="V12532" s="157"/>
      <c r="W12532" s="157"/>
      <c r="X12532" s="157"/>
      <c r="Y12532" s="157"/>
    </row>
    <row r="12533" spans="19:25" x14ac:dyDescent="0.2">
      <c r="S12533" s="157"/>
      <c r="T12533" s="157"/>
      <c r="U12533" s="157"/>
      <c r="V12533" s="157"/>
      <c r="W12533" s="157"/>
      <c r="X12533" s="157"/>
      <c r="Y12533" s="157"/>
    </row>
    <row r="12534" spans="19:25" x14ac:dyDescent="0.2">
      <c r="S12534" s="157"/>
      <c r="T12534" s="157"/>
      <c r="U12534" s="157"/>
      <c r="V12534" s="157"/>
      <c r="W12534" s="157"/>
      <c r="X12534" s="157"/>
      <c r="Y12534" s="157"/>
    </row>
    <row r="12535" spans="19:25" x14ac:dyDescent="0.2">
      <c r="S12535" s="157"/>
      <c r="T12535" s="157"/>
      <c r="U12535" s="157"/>
      <c r="V12535" s="157"/>
      <c r="W12535" s="157"/>
      <c r="X12535" s="157"/>
      <c r="Y12535" s="157"/>
    </row>
    <row r="12536" spans="19:25" x14ac:dyDescent="0.2">
      <c r="S12536" s="157"/>
      <c r="T12536" s="157"/>
      <c r="U12536" s="157"/>
      <c r="V12536" s="157"/>
      <c r="W12536" s="157"/>
      <c r="X12536" s="157"/>
      <c r="Y12536" s="157"/>
    </row>
    <row r="12537" spans="19:25" x14ac:dyDescent="0.2">
      <c r="S12537" s="157"/>
      <c r="T12537" s="157"/>
      <c r="U12537" s="157"/>
      <c r="V12537" s="157"/>
      <c r="W12537" s="157"/>
      <c r="X12537" s="157"/>
      <c r="Y12537" s="157"/>
    </row>
    <row r="12538" spans="19:25" x14ac:dyDescent="0.2">
      <c r="S12538" s="157"/>
      <c r="T12538" s="157"/>
      <c r="U12538" s="157"/>
      <c r="V12538" s="157"/>
      <c r="W12538" s="157"/>
      <c r="X12538" s="157"/>
      <c r="Y12538" s="157"/>
    </row>
    <row r="12539" spans="19:25" x14ac:dyDescent="0.2">
      <c r="S12539" s="157"/>
      <c r="T12539" s="157"/>
      <c r="U12539" s="157"/>
      <c r="V12539" s="157"/>
      <c r="W12539" s="157"/>
      <c r="X12539" s="157"/>
      <c r="Y12539" s="157"/>
    </row>
    <row r="12540" spans="19:25" x14ac:dyDescent="0.2">
      <c r="S12540" s="157"/>
      <c r="T12540" s="157"/>
      <c r="U12540" s="157"/>
      <c r="V12540" s="157"/>
      <c r="W12540" s="157"/>
      <c r="X12540" s="157"/>
      <c r="Y12540" s="157"/>
    </row>
    <row r="12541" spans="19:25" x14ac:dyDescent="0.2">
      <c r="S12541" s="157"/>
      <c r="T12541" s="157"/>
      <c r="U12541" s="157"/>
      <c r="V12541" s="157"/>
      <c r="W12541" s="157"/>
      <c r="X12541" s="157"/>
      <c r="Y12541" s="157"/>
    </row>
    <row r="12542" spans="19:25" x14ac:dyDescent="0.2">
      <c r="S12542" s="157"/>
      <c r="T12542" s="157"/>
      <c r="U12542" s="157"/>
      <c r="V12542" s="157"/>
      <c r="W12542" s="157"/>
      <c r="X12542" s="157"/>
      <c r="Y12542" s="157"/>
    </row>
    <row r="12543" spans="19:25" x14ac:dyDescent="0.2">
      <c r="S12543" s="157"/>
      <c r="T12543" s="157"/>
      <c r="U12543" s="157"/>
      <c r="V12543" s="157"/>
      <c r="W12543" s="157"/>
      <c r="X12543" s="157"/>
      <c r="Y12543" s="157"/>
    </row>
    <row r="12544" spans="19:25" x14ac:dyDescent="0.2">
      <c r="S12544" s="157"/>
      <c r="T12544" s="157"/>
      <c r="U12544" s="157"/>
      <c r="V12544" s="157"/>
      <c r="W12544" s="157"/>
      <c r="X12544" s="157"/>
      <c r="Y12544" s="157"/>
    </row>
    <row r="12545" spans="19:25" x14ac:dyDescent="0.2">
      <c r="S12545" s="157"/>
      <c r="T12545" s="157"/>
      <c r="U12545" s="157"/>
      <c r="V12545" s="157"/>
      <c r="W12545" s="157"/>
      <c r="X12545" s="157"/>
      <c r="Y12545" s="157"/>
    </row>
    <row r="12546" spans="19:25" x14ac:dyDescent="0.2">
      <c r="S12546" s="157"/>
      <c r="T12546" s="157"/>
      <c r="U12546" s="157"/>
      <c r="V12546" s="157"/>
      <c r="W12546" s="157"/>
      <c r="X12546" s="157"/>
      <c r="Y12546" s="157"/>
    </row>
    <row r="12547" spans="19:25" x14ac:dyDescent="0.2">
      <c r="S12547" s="157"/>
      <c r="T12547" s="157"/>
      <c r="U12547" s="157"/>
      <c r="V12547" s="157"/>
      <c r="W12547" s="157"/>
      <c r="X12547" s="157"/>
      <c r="Y12547" s="157"/>
    </row>
    <row r="12548" spans="19:25" x14ac:dyDescent="0.2">
      <c r="S12548" s="157"/>
      <c r="T12548" s="157"/>
      <c r="U12548" s="157"/>
      <c r="V12548" s="157"/>
      <c r="W12548" s="157"/>
      <c r="X12548" s="157"/>
      <c r="Y12548" s="157"/>
    </row>
    <row r="12549" spans="19:25" x14ac:dyDescent="0.2">
      <c r="S12549" s="157"/>
      <c r="T12549" s="157"/>
      <c r="U12549" s="157"/>
      <c r="V12549" s="157"/>
      <c r="W12549" s="157"/>
      <c r="X12549" s="157"/>
      <c r="Y12549" s="157"/>
    </row>
    <row r="12550" spans="19:25" x14ac:dyDescent="0.2">
      <c r="S12550" s="157"/>
      <c r="T12550" s="157"/>
      <c r="U12550" s="157"/>
      <c r="V12550" s="157"/>
      <c r="W12550" s="157"/>
      <c r="X12550" s="157"/>
      <c r="Y12550" s="157"/>
    </row>
    <row r="12551" spans="19:25" x14ac:dyDescent="0.2">
      <c r="S12551" s="157"/>
      <c r="T12551" s="157"/>
      <c r="U12551" s="157"/>
      <c r="V12551" s="157"/>
      <c r="W12551" s="157"/>
      <c r="X12551" s="157"/>
      <c r="Y12551" s="157"/>
    </row>
    <row r="12552" spans="19:25" x14ac:dyDescent="0.2">
      <c r="S12552" s="157"/>
      <c r="T12552" s="157"/>
      <c r="U12552" s="157"/>
      <c r="V12552" s="157"/>
      <c r="W12552" s="157"/>
      <c r="X12552" s="157"/>
      <c r="Y12552" s="157"/>
    </row>
    <row r="12553" spans="19:25" x14ac:dyDescent="0.2">
      <c r="S12553" s="157"/>
      <c r="T12553" s="157"/>
      <c r="U12553" s="157"/>
      <c r="V12553" s="157"/>
      <c r="W12553" s="157"/>
      <c r="X12553" s="157"/>
      <c r="Y12553" s="157"/>
    </row>
    <row r="12554" spans="19:25" x14ac:dyDescent="0.2">
      <c r="S12554" s="157"/>
      <c r="T12554" s="157"/>
      <c r="U12554" s="157"/>
      <c r="V12554" s="157"/>
      <c r="W12554" s="157"/>
      <c r="X12554" s="157"/>
      <c r="Y12554" s="157"/>
    </row>
    <row r="12555" spans="19:25" x14ac:dyDescent="0.2">
      <c r="S12555" s="157"/>
      <c r="T12555" s="157"/>
      <c r="U12555" s="157"/>
      <c r="V12555" s="157"/>
      <c r="W12555" s="157"/>
      <c r="X12555" s="157"/>
      <c r="Y12555" s="157"/>
    </row>
    <row r="12556" spans="19:25" x14ac:dyDescent="0.2">
      <c r="S12556" s="160"/>
      <c r="T12556" s="160"/>
      <c r="U12556" s="161"/>
      <c r="V12556" s="162"/>
      <c r="W12556" s="163"/>
      <c r="X12556" s="163"/>
      <c r="Y12556" s="164"/>
    </row>
    <row r="12557" spans="19:25" x14ac:dyDescent="0.2">
      <c r="S12557" s="157"/>
      <c r="T12557" s="157"/>
      <c r="U12557" s="157"/>
      <c r="V12557" s="157"/>
      <c r="W12557" s="157"/>
      <c r="X12557" s="157"/>
      <c r="Y12557" s="157"/>
    </row>
    <row r="12558" spans="19:25" x14ac:dyDescent="0.2">
      <c r="S12558" s="157"/>
      <c r="T12558" s="157"/>
      <c r="U12558" s="157"/>
      <c r="V12558" s="157"/>
      <c r="W12558" s="157"/>
      <c r="X12558" s="157"/>
      <c r="Y12558" s="157"/>
    </row>
    <row r="12559" spans="19:25" x14ac:dyDescent="0.2">
      <c r="S12559" s="157"/>
      <c r="T12559" s="157"/>
      <c r="U12559" s="157"/>
      <c r="V12559" s="157"/>
      <c r="W12559" s="157"/>
      <c r="X12559" s="157"/>
      <c r="Y12559" s="157"/>
    </row>
    <row r="12560" spans="19:25" x14ac:dyDescent="0.2">
      <c r="S12560" s="157"/>
      <c r="T12560" s="157"/>
      <c r="U12560" s="157"/>
      <c r="V12560" s="157"/>
      <c r="W12560" s="157"/>
      <c r="X12560" s="157"/>
      <c r="Y12560" s="157"/>
    </row>
    <row r="12561" spans="19:25" x14ac:dyDescent="0.2">
      <c r="S12561" s="157"/>
      <c r="T12561" s="157"/>
      <c r="U12561" s="157"/>
      <c r="V12561" s="157"/>
      <c r="W12561" s="157"/>
      <c r="X12561" s="157"/>
      <c r="Y12561" s="157"/>
    </row>
    <row r="12562" spans="19:25" x14ac:dyDescent="0.2">
      <c r="S12562" s="157"/>
      <c r="T12562" s="157"/>
      <c r="U12562" s="157"/>
      <c r="V12562" s="157"/>
      <c r="W12562" s="157"/>
      <c r="X12562" s="157"/>
      <c r="Y12562" s="157"/>
    </row>
    <row r="12563" spans="19:25" x14ac:dyDescent="0.2">
      <c r="S12563" s="157"/>
      <c r="T12563" s="157"/>
      <c r="U12563" s="157"/>
      <c r="V12563" s="157"/>
      <c r="W12563" s="157"/>
      <c r="X12563" s="157"/>
      <c r="Y12563" s="157"/>
    </row>
    <row r="12564" spans="19:25" x14ac:dyDescent="0.2">
      <c r="S12564" s="157"/>
      <c r="T12564" s="157"/>
      <c r="U12564" s="157"/>
      <c r="V12564" s="157"/>
      <c r="W12564" s="157"/>
      <c r="X12564" s="157"/>
      <c r="Y12564" s="157"/>
    </row>
    <row r="12565" spans="19:25" x14ac:dyDescent="0.2">
      <c r="S12565" s="157"/>
      <c r="T12565" s="157"/>
      <c r="U12565" s="157"/>
      <c r="V12565" s="157"/>
      <c r="W12565" s="157"/>
      <c r="X12565" s="157"/>
      <c r="Y12565" s="157"/>
    </row>
    <row r="12566" spans="19:25" x14ac:dyDescent="0.2">
      <c r="S12566" s="157"/>
      <c r="T12566" s="157"/>
      <c r="U12566" s="157"/>
      <c r="V12566" s="157"/>
      <c r="W12566" s="157"/>
      <c r="X12566" s="157"/>
      <c r="Y12566" s="157"/>
    </row>
    <row r="12567" spans="19:25" x14ac:dyDescent="0.2">
      <c r="S12567" s="157"/>
      <c r="T12567" s="157"/>
      <c r="U12567" s="157"/>
      <c r="V12567" s="157"/>
      <c r="W12567" s="157"/>
      <c r="X12567" s="157"/>
      <c r="Y12567" s="157"/>
    </row>
    <row r="12568" spans="19:25" x14ac:dyDescent="0.2">
      <c r="S12568" s="157"/>
      <c r="T12568" s="157"/>
      <c r="U12568" s="157"/>
      <c r="V12568" s="157"/>
      <c r="W12568" s="157"/>
      <c r="X12568" s="157"/>
      <c r="Y12568" s="157"/>
    </row>
    <row r="12569" spans="19:25" x14ac:dyDescent="0.2">
      <c r="S12569" s="157"/>
      <c r="T12569" s="157"/>
      <c r="U12569" s="157"/>
      <c r="V12569" s="157"/>
      <c r="W12569" s="157"/>
      <c r="X12569" s="157"/>
      <c r="Y12569" s="157"/>
    </row>
    <row r="12570" spans="19:25" x14ac:dyDescent="0.2">
      <c r="S12570" s="157"/>
      <c r="T12570" s="157"/>
      <c r="U12570" s="157"/>
      <c r="V12570" s="157"/>
      <c r="W12570" s="157"/>
      <c r="X12570" s="157"/>
      <c r="Y12570" s="157"/>
    </row>
    <row r="12571" spans="19:25" x14ac:dyDescent="0.2">
      <c r="S12571" s="157"/>
      <c r="T12571" s="157"/>
      <c r="U12571" s="157"/>
      <c r="V12571" s="157"/>
      <c r="W12571" s="157"/>
      <c r="X12571" s="157"/>
      <c r="Y12571" s="157"/>
    </row>
    <row r="12572" spans="19:25" x14ac:dyDescent="0.2">
      <c r="S12572" s="157"/>
      <c r="T12572" s="157"/>
      <c r="U12572" s="157"/>
      <c r="V12572" s="157"/>
      <c r="W12572" s="157"/>
      <c r="X12572" s="157"/>
      <c r="Y12572" s="157"/>
    </row>
    <row r="12573" spans="19:25" x14ac:dyDescent="0.2">
      <c r="S12573" s="157"/>
      <c r="T12573" s="157"/>
      <c r="U12573" s="157"/>
      <c r="V12573" s="157"/>
      <c r="W12573" s="157"/>
      <c r="X12573" s="157"/>
      <c r="Y12573" s="157"/>
    </row>
    <row r="12574" spans="19:25" x14ac:dyDescent="0.2">
      <c r="S12574" s="157"/>
      <c r="T12574" s="157"/>
      <c r="U12574" s="157"/>
      <c r="V12574" s="157"/>
      <c r="W12574" s="157"/>
      <c r="X12574" s="157"/>
      <c r="Y12574" s="157"/>
    </row>
    <row r="12575" spans="19:25" x14ac:dyDescent="0.2">
      <c r="S12575" s="157"/>
      <c r="T12575" s="157"/>
      <c r="U12575" s="157"/>
      <c r="V12575" s="157"/>
      <c r="W12575" s="157"/>
      <c r="X12575" s="157"/>
      <c r="Y12575" s="157"/>
    </row>
    <row r="12576" spans="19:25" x14ac:dyDescent="0.2">
      <c r="S12576" s="157"/>
      <c r="T12576" s="157"/>
      <c r="U12576" s="157"/>
      <c r="V12576" s="157"/>
      <c r="W12576" s="157"/>
      <c r="X12576" s="157"/>
      <c r="Y12576" s="157"/>
    </row>
    <row r="12577" spans="19:25" x14ac:dyDescent="0.2">
      <c r="S12577" s="157"/>
      <c r="T12577" s="157"/>
      <c r="U12577" s="157"/>
      <c r="V12577" s="157"/>
      <c r="W12577" s="157"/>
      <c r="X12577" s="157"/>
      <c r="Y12577" s="157"/>
    </row>
    <row r="12578" spans="19:25" x14ac:dyDescent="0.2">
      <c r="S12578" s="157"/>
      <c r="T12578" s="157"/>
      <c r="U12578" s="157"/>
      <c r="V12578" s="157"/>
      <c r="W12578" s="157"/>
      <c r="X12578" s="157"/>
      <c r="Y12578" s="157"/>
    </row>
    <row r="12579" spans="19:25" x14ac:dyDescent="0.2">
      <c r="S12579" s="157"/>
      <c r="T12579" s="157"/>
      <c r="U12579" s="157"/>
      <c r="V12579" s="157"/>
      <c r="W12579" s="157"/>
      <c r="X12579" s="157"/>
      <c r="Y12579" s="157"/>
    </row>
    <row r="12580" spans="19:25" x14ac:dyDescent="0.2">
      <c r="S12580" s="157"/>
      <c r="T12580" s="157"/>
      <c r="U12580" s="157"/>
      <c r="V12580" s="157"/>
      <c r="W12580" s="157"/>
      <c r="X12580" s="157"/>
      <c r="Y12580" s="157"/>
    </row>
    <row r="12581" spans="19:25" x14ac:dyDescent="0.2">
      <c r="S12581" s="157"/>
      <c r="T12581" s="157"/>
      <c r="U12581" s="157"/>
      <c r="V12581" s="157"/>
      <c r="W12581" s="157"/>
      <c r="X12581" s="157"/>
      <c r="Y12581" s="157"/>
    </row>
    <row r="12582" spans="19:25" x14ac:dyDescent="0.2">
      <c r="S12582" s="157"/>
      <c r="T12582" s="157"/>
      <c r="U12582" s="157"/>
      <c r="V12582" s="157"/>
      <c r="W12582" s="157"/>
      <c r="X12582" s="157"/>
      <c r="Y12582" s="157"/>
    </row>
    <row r="12583" spans="19:25" x14ac:dyDescent="0.2">
      <c r="S12583" s="157"/>
      <c r="T12583" s="157"/>
      <c r="U12583" s="157"/>
      <c r="V12583" s="157"/>
      <c r="W12583" s="157"/>
      <c r="X12583" s="157"/>
      <c r="Y12583" s="157"/>
    </row>
    <row r="12584" spans="19:25" x14ac:dyDescent="0.2">
      <c r="S12584" s="157"/>
      <c r="T12584" s="157"/>
      <c r="U12584" s="157"/>
      <c r="V12584" s="157"/>
      <c r="W12584" s="157"/>
      <c r="X12584" s="157"/>
      <c r="Y12584" s="157"/>
    </row>
    <row r="12585" spans="19:25" x14ac:dyDescent="0.2">
      <c r="S12585" s="157"/>
      <c r="T12585" s="157"/>
      <c r="U12585" s="157"/>
      <c r="V12585" s="157"/>
      <c r="W12585" s="157"/>
      <c r="X12585" s="157"/>
      <c r="Y12585" s="157"/>
    </row>
    <row r="12586" spans="19:25" x14ac:dyDescent="0.2">
      <c r="S12586" s="157"/>
      <c r="T12586" s="157"/>
      <c r="U12586" s="157"/>
      <c r="V12586" s="157"/>
      <c r="W12586" s="157"/>
      <c r="X12586" s="157"/>
      <c r="Y12586" s="157"/>
    </row>
    <row r="12587" spans="19:25" x14ac:dyDescent="0.2">
      <c r="S12587" s="157"/>
      <c r="T12587" s="157"/>
      <c r="U12587" s="157"/>
      <c r="V12587" s="157"/>
      <c r="W12587" s="157"/>
      <c r="X12587" s="157"/>
      <c r="Y12587" s="157"/>
    </row>
    <row r="12588" spans="19:25" x14ac:dyDescent="0.2">
      <c r="S12588" s="157"/>
      <c r="T12588" s="157"/>
      <c r="U12588" s="157"/>
      <c r="V12588" s="157"/>
      <c r="W12588" s="157"/>
      <c r="X12588" s="157"/>
      <c r="Y12588" s="157"/>
    </row>
    <row r="12589" spans="19:25" x14ac:dyDescent="0.2">
      <c r="S12589" s="157"/>
      <c r="T12589" s="157"/>
      <c r="U12589" s="157"/>
      <c r="V12589" s="157"/>
      <c r="W12589" s="157"/>
      <c r="X12589" s="157"/>
      <c r="Y12589" s="157"/>
    </row>
    <row r="12590" spans="19:25" x14ac:dyDescent="0.2">
      <c r="S12590" s="157"/>
      <c r="T12590" s="157"/>
      <c r="U12590" s="157"/>
      <c r="V12590" s="157"/>
      <c r="W12590" s="157"/>
      <c r="X12590" s="157"/>
      <c r="Y12590" s="157"/>
    </row>
    <row r="12591" spans="19:25" x14ac:dyDescent="0.2">
      <c r="S12591" s="157"/>
      <c r="T12591" s="157"/>
      <c r="U12591" s="157"/>
      <c r="V12591" s="157"/>
      <c r="W12591" s="157"/>
      <c r="X12591" s="157"/>
      <c r="Y12591" s="157"/>
    </row>
    <row r="12592" spans="19:25" x14ac:dyDescent="0.2">
      <c r="S12592" s="157"/>
      <c r="T12592" s="157"/>
      <c r="U12592" s="157"/>
      <c r="V12592" s="157"/>
      <c r="W12592" s="157"/>
      <c r="X12592" s="157"/>
      <c r="Y12592" s="157"/>
    </row>
    <row r="12593" spans="19:25" x14ac:dyDescent="0.2">
      <c r="S12593" s="157"/>
      <c r="T12593" s="157"/>
      <c r="U12593" s="157"/>
      <c r="V12593" s="157"/>
      <c r="W12593" s="157"/>
      <c r="X12593" s="157"/>
      <c r="Y12593" s="157"/>
    </row>
    <row r="12594" spans="19:25" x14ac:dyDescent="0.2">
      <c r="S12594" s="157"/>
      <c r="T12594" s="157"/>
      <c r="U12594" s="157"/>
      <c r="V12594" s="157"/>
      <c r="W12594" s="157"/>
      <c r="X12594" s="157"/>
      <c r="Y12594" s="157"/>
    </row>
    <row r="12595" spans="19:25" x14ac:dyDescent="0.2">
      <c r="S12595" s="157"/>
      <c r="T12595" s="157"/>
      <c r="U12595" s="157"/>
      <c r="V12595" s="157"/>
      <c r="W12595" s="157"/>
      <c r="X12595" s="157"/>
      <c r="Y12595" s="157"/>
    </row>
    <row r="12596" spans="19:25" x14ac:dyDescent="0.2">
      <c r="S12596" s="157"/>
      <c r="T12596" s="157"/>
      <c r="U12596" s="157"/>
      <c r="V12596" s="157"/>
      <c r="W12596" s="157"/>
      <c r="X12596" s="157"/>
      <c r="Y12596" s="157"/>
    </row>
    <row r="12597" spans="19:25" x14ac:dyDescent="0.2">
      <c r="S12597" s="157"/>
      <c r="T12597" s="157"/>
      <c r="U12597" s="157"/>
      <c r="V12597" s="157"/>
      <c r="W12597" s="157"/>
      <c r="X12597" s="157"/>
      <c r="Y12597" s="157"/>
    </row>
    <row r="12598" spans="19:25" x14ac:dyDescent="0.2">
      <c r="S12598" s="157"/>
      <c r="T12598" s="157"/>
      <c r="U12598" s="157"/>
      <c r="V12598" s="157"/>
      <c r="W12598" s="157"/>
      <c r="X12598" s="157"/>
      <c r="Y12598" s="157"/>
    </row>
    <row r="12599" spans="19:25" x14ac:dyDescent="0.2">
      <c r="S12599" s="157"/>
      <c r="T12599" s="157"/>
      <c r="U12599" s="157"/>
      <c r="V12599" s="157"/>
      <c r="W12599" s="157"/>
      <c r="X12599" s="157"/>
      <c r="Y12599" s="157"/>
    </row>
    <row r="12600" spans="19:25" x14ac:dyDescent="0.2">
      <c r="S12600" s="157"/>
      <c r="T12600" s="157"/>
      <c r="U12600" s="157"/>
      <c r="V12600" s="157"/>
      <c r="W12600" s="157"/>
      <c r="X12600" s="157"/>
      <c r="Y12600" s="157"/>
    </row>
    <row r="12601" spans="19:25" x14ac:dyDescent="0.2">
      <c r="S12601" s="157"/>
      <c r="T12601" s="157"/>
      <c r="U12601" s="157"/>
      <c r="V12601" s="157"/>
      <c r="W12601" s="157"/>
      <c r="X12601" s="157"/>
      <c r="Y12601" s="157"/>
    </row>
    <row r="12602" spans="19:25" x14ac:dyDescent="0.2">
      <c r="S12602" s="157"/>
      <c r="T12602" s="157"/>
      <c r="U12602" s="157"/>
      <c r="V12602" s="157"/>
      <c r="W12602" s="157"/>
      <c r="X12602" s="157"/>
      <c r="Y12602" s="157"/>
    </row>
    <row r="12603" spans="19:25" x14ac:dyDescent="0.2">
      <c r="S12603" s="157"/>
      <c r="T12603" s="157"/>
      <c r="U12603" s="157"/>
      <c r="V12603" s="157"/>
      <c r="W12603" s="157"/>
      <c r="X12603" s="157"/>
      <c r="Y12603" s="157"/>
    </row>
    <row r="12604" spans="19:25" x14ac:dyDescent="0.2">
      <c r="S12604" s="157"/>
      <c r="T12604" s="157"/>
      <c r="U12604" s="157"/>
      <c r="V12604" s="157"/>
      <c r="W12604" s="157"/>
      <c r="X12604" s="157"/>
      <c r="Y12604" s="157"/>
    </row>
    <row r="12605" spans="19:25" x14ac:dyDescent="0.2">
      <c r="S12605" s="157"/>
      <c r="T12605" s="157"/>
      <c r="U12605" s="157"/>
      <c r="V12605" s="157"/>
      <c r="W12605" s="157"/>
      <c r="X12605" s="157"/>
      <c r="Y12605" s="157"/>
    </row>
    <row r="12606" spans="19:25" x14ac:dyDescent="0.2">
      <c r="S12606" s="157"/>
      <c r="T12606" s="157"/>
      <c r="U12606" s="157"/>
      <c r="V12606" s="157"/>
      <c r="W12606" s="157"/>
      <c r="X12606" s="157"/>
      <c r="Y12606" s="157"/>
    </row>
    <row r="12607" spans="19:25" x14ac:dyDescent="0.2">
      <c r="S12607" s="157"/>
      <c r="T12607" s="157"/>
      <c r="U12607" s="157"/>
      <c r="V12607" s="157"/>
      <c r="W12607" s="157"/>
      <c r="X12607" s="157"/>
      <c r="Y12607" s="157"/>
    </row>
    <row r="12608" spans="19:25" x14ac:dyDescent="0.2">
      <c r="S12608" s="157"/>
      <c r="T12608" s="157"/>
      <c r="U12608" s="157"/>
      <c r="V12608" s="157"/>
      <c r="W12608" s="157"/>
      <c r="X12608" s="157"/>
      <c r="Y12608" s="157"/>
    </row>
    <row r="12609" spans="19:25" x14ac:dyDescent="0.2">
      <c r="S12609" s="157"/>
      <c r="T12609" s="157"/>
      <c r="U12609" s="157"/>
      <c r="V12609" s="157"/>
      <c r="W12609" s="157"/>
      <c r="X12609" s="157"/>
      <c r="Y12609" s="157"/>
    </row>
    <row r="12610" spans="19:25" x14ac:dyDescent="0.2">
      <c r="S12610" s="157"/>
      <c r="T12610" s="157"/>
      <c r="U12610" s="157"/>
      <c r="V12610" s="157"/>
      <c r="W12610" s="157"/>
      <c r="X12610" s="157"/>
      <c r="Y12610" s="157"/>
    </row>
    <row r="12611" spans="19:25" x14ac:dyDescent="0.2">
      <c r="S12611" s="157"/>
      <c r="T12611" s="157"/>
      <c r="U12611" s="157"/>
      <c r="V12611" s="157"/>
      <c r="W12611" s="157"/>
      <c r="X12611" s="157"/>
      <c r="Y12611" s="157"/>
    </row>
    <row r="12612" spans="19:25" x14ac:dyDescent="0.2">
      <c r="S12612" s="157"/>
      <c r="T12612" s="157"/>
      <c r="U12612" s="157"/>
      <c r="V12612" s="157"/>
      <c r="W12612" s="157"/>
      <c r="X12612" s="157"/>
      <c r="Y12612" s="157"/>
    </row>
    <row r="12613" spans="19:25" x14ac:dyDescent="0.2">
      <c r="S12613" s="157"/>
      <c r="T12613" s="157"/>
      <c r="U12613" s="157"/>
      <c r="V12613" s="157"/>
      <c r="W12613" s="157"/>
      <c r="X12613" s="157"/>
      <c r="Y12613" s="157"/>
    </row>
    <row r="12614" spans="19:25" x14ac:dyDescent="0.2">
      <c r="S12614" s="157"/>
      <c r="T12614" s="157"/>
      <c r="U12614" s="157"/>
      <c r="V12614" s="157"/>
      <c r="W12614" s="157"/>
      <c r="X12614" s="157"/>
      <c r="Y12614" s="157"/>
    </row>
    <row r="12615" spans="19:25" x14ac:dyDescent="0.2">
      <c r="S12615" s="157"/>
      <c r="T12615" s="157"/>
      <c r="U12615" s="157"/>
      <c r="V12615" s="157"/>
      <c r="W12615" s="157"/>
      <c r="X12615" s="157"/>
      <c r="Y12615" s="157"/>
    </row>
    <row r="12616" spans="19:25" x14ac:dyDescent="0.2">
      <c r="S12616" s="157"/>
      <c r="T12616" s="157"/>
      <c r="U12616" s="157"/>
      <c r="V12616" s="157"/>
      <c r="W12616" s="157"/>
      <c r="X12616" s="157"/>
      <c r="Y12616" s="157"/>
    </row>
    <row r="12617" spans="19:25" x14ac:dyDescent="0.2">
      <c r="S12617" s="157"/>
      <c r="T12617" s="157"/>
      <c r="U12617" s="157"/>
      <c r="V12617" s="157"/>
      <c r="W12617" s="157"/>
      <c r="X12617" s="157"/>
      <c r="Y12617" s="157"/>
    </row>
    <row r="12618" spans="19:25" x14ac:dyDescent="0.2">
      <c r="S12618" s="157"/>
      <c r="T12618" s="157"/>
      <c r="U12618" s="157"/>
      <c r="V12618" s="157"/>
      <c r="W12618" s="157"/>
      <c r="X12618" s="157"/>
      <c r="Y12618" s="157"/>
    </row>
    <row r="12619" spans="19:25" x14ac:dyDescent="0.2">
      <c r="S12619" s="157"/>
      <c r="T12619" s="157"/>
      <c r="U12619" s="157"/>
      <c r="V12619" s="157"/>
      <c r="W12619" s="157"/>
      <c r="X12619" s="157"/>
      <c r="Y12619" s="157"/>
    </row>
    <row r="12620" spans="19:25" x14ac:dyDescent="0.2">
      <c r="S12620" s="157"/>
      <c r="T12620" s="157"/>
      <c r="U12620" s="157"/>
      <c r="V12620" s="157"/>
      <c r="W12620" s="157"/>
      <c r="X12620" s="157"/>
      <c r="Y12620" s="157"/>
    </row>
    <row r="12621" spans="19:25" x14ac:dyDescent="0.2">
      <c r="S12621" s="157"/>
      <c r="T12621" s="157"/>
      <c r="U12621" s="157"/>
      <c r="V12621" s="157"/>
      <c r="W12621" s="157"/>
      <c r="X12621" s="157"/>
      <c r="Y12621" s="157"/>
    </row>
    <row r="12622" spans="19:25" x14ac:dyDescent="0.2">
      <c r="S12622" s="157"/>
      <c r="T12622" s="157"/>
      <c r="U12622" s="157"/>
      <c r="V12622" s="157"/>
      <c r="W12622" s="157"/>
      <c r="X12622" s="157"/>
      <c r="Y12622" s="157"/>
    </row>
    <row r="12623" spans="19:25" x14ac:dyDescent="0.2">
      <c r="S12623" s="157"/>
      <c r="T12623" s="157"/>
      <c r="U12623" s="157"/>
      <c r="V12623" s="157"/>
      <c r="W12623" s="157"/>
      <c r="X12623" s="157"/>
      <c r="Y12623" s="157"/>
    </row>
    <row r="12624" spans="19:25" x14ac:dyDescent="0.2">
      <c r="S12624" s="157"/>
      <c r="T12624" s="157"/>
      <c r="U12624" s="157"/>
      <c r="V12624" s="157"/>
      <c r="W12624" s="157"/>
      <c r="X12624" s="157"/>
      <c r="Y12624" s="157"/>
    </row>
    <row r="12625" spans="19:25" x14ac:dyDescent="0.2">
      <c r="S12625" s="157"/>
      <c r="T12625" s="157"/>
      <c r="U12625" s="157"/>
      <c r="V12625" s="157"/>
      <c r="W12625" s="157"/>
      <c r="X12625" s="157"/>
      <c r="Y12625" s="157"/>
    </row>
    <row r="12626" spans="19:25" x14ac:dyDescent="0.2">
      <c r="S12626" s="157"/>
      <c r="T12626" s="157"/>
      <c r="U12626" s="157"/>
      <c r="V12626" s="157"/>
      <c r="W12626" s="157"/>
      <c r="X12626" s="157"/>
      <c r="Y12626" s="157"/>
    </row>
    <row r="12627" spans="19:25" x14ac:dyDescent="0.2">
      <c r="S12627" s="157"/>
      <c r="T12627" s="157"/>
      <c r="U12627" s="157"/>
      <c r="V12627" s="157"/>
      <c r="W12627" s="157"/>
      <c r="X12627" s="157"/>
      <c r="Y12627" s="157"/>
    </row>
    <row r="12628" spans="19:25" x14ac:dyDescent="0.2">
      <c r="S12628" s="157"/>
      <c r="T12628" s="157"/>
      <c r="U12628" s="157"/>
      <c r="V12628" s="157"/>
      <c r="W12628" s="157"/>
      <c r="X12628" s="157"/>
      <c r="Y12628" s="157"/>
    </row>
    <row r="12629" spans="19:25" x14ac:dyDescent="0.2">
      <c r="S12629" s="157"/>
      <c r="T12629" s="157"/>
      <c r="U12629" s="157"/>
      <c r="V12629" s="157"/>
      <c r="W12629" s="157"/>
      <c r="X12629" s="157"/>
      <c r="Y12629" s="157"/>
    </row>
    <row r="12630" spans="19:25" x14ac:dyDescent="0.2">
      <c r="S12630" s="157"/>
      <c r="T12630" s="157"/>
      <c r="U12630" s="157"/>
      <c r="V12630" s="157"/>
      <c r="W12630" s="157"/>
      <c r="X12630" s="157"/>
      <c r="Y12630" s="157"/>
    </row>
    <row r="12631" spans="19:25" x14ac:dyDescent="0.2">
      <c r="S12631" s="157"/>
      <c r="T12631" s="157"/>
      <c r="U12631" s="157"/>
      <c r="V12631" s="157"/>
      <c r="W12631" s="157"/>
      <c r="X12631" s="157"/>
      <c r="Y12631" s="157"/>
    </row>
    <row r="12632" spans="19:25" x14ac:dyDescent="0.2">
      <c r="S12632" s="157"/>
      <c r="T12632" s="157"/>
      <c r="U12632" s="157"/>
      <c r="V12632" s="157"/>
      <c r="W12632" s="157"/>
      <c r="X12632" s="157"/>
      <c r="Y12632" s="157"/>
    </row>
    <row r="12633" spans="19:25" x14ac:dyDescent="0.2">
      <c r="S12633" s="157"/>
      <c r="T12633" s="157"/>
      <c r="U12633" s="157"/>
      <c r="V12633" s="157"/>
      <c r="W12633" s="157"/>
      <c r="X12633" s="157"/>
      <c r="Y12633" s="157"/>
    </row>
    <row r="12634" spans="19:25" x14ac:dyDescent="0.2">
      <c r="S12634" s="157"/>
      <c r="T12634" s="157"/>
      <c r="U12634" s="157"/>
      <c r="V12634" s="157"/>
      <c r="W12634" s="157"/>
      <c r="X12634" s="157"/>
      <c r="Y12634" s="157"/>
    </row>
    <row r="12635" spans="19:25" x14ac:dyDescent="0.2">
      <c r="S12635" s="157"/>
      <c r="T12635" s="157"/>
      <c r="U12635" s="157"/>
      <c r="V12635" s="157"/>
      <c r="W12635" s="157"/>
      <c r="X12635" s="157"/>
      <c r="Y12635" s="157"/>
    </row>
    <row r="12636" spans="19:25" x14ac:dyDescent="0.2">
      <c r="S12636" s="157"/>
      <c r="T12636" s="157"/>
      <c r="U12636" s="157"/>
      <c r="V12636" s="157"/>
      <c r="W12636" s="157"/>
      <c r="X12636" s="157"/>
      <c r="Y12636" s="157"/>
    </row>
    <row r="12637" spans="19:25" x14ac:dyDescent="0.2">
      <c r="S12637" s="157"/>
      <c r="T12637" s="157"/>
      <c r="U12637" s="157"/>
      <c r="V12637" s="157"/>
      <c r="W12637" s="157"/>
      <c r="X12637" s="157"/>
      <c r="Y12637" s="157"/>
    </row>
    <row r="12638" spans="19:25" x14ac:dyDescent="0.2">
      <c r="S12638" s="157"/>
      <c r="T12638" s="157"/>
      <c r="U12638" s="157"/>
      <c r="V12638" s="157"/>
      <c r="W12638" s="157"/>
      <c r="X12638" s="157"/>
      <c r="Y12638" s="157"/>
    </row>
    <row r="12639" spans="19:25" x14ac:dyDescent="0.2">
      <c r="S12639" s="157"/>
      <c r="T12639" s="157"/>
      <c r="U12639" s="157"/>
      <c r="V12639" s="157"/>
      <c r="W12639" s="157"/>
      <c r="X12639" s="157"/>
      <c r="Y12639" s="157"/>
    </row>
    <row r="12640" spans="19:25" x14ac:dyDescent="0.2">
      <c r="S12640" s="157"/>
      <c r="T12640" s="157"/>
      <c r="U12640" s="157"/>
      <c r="V12640" s="157"/>
      <c r="W12640" s="157"/>
      <c r="X12640" s="157"/>
      <c r="Y12640" s="157"/>
    </row>
    <row r="12641" spans="19:25" x14ac:dyDescent="0.2">
      <c r="S12641" s="157"/>
      <c r="T12641" s="157"/>
      <c r="U12641" s="157"/>
      <c r="V12641" s="157"/>
      <c r="W12641" s="157"/>
      <c r="X12641" s="157"/>
      <c r="Y12641" s="157"/>
    </row>
    <row r="12642" spans="19:25" x14ac:dyDescent="0.2">
      <c r="S12642" s="157"/>
      <c r="T12642" s="157"/>
      <c r="U12642" s="157"/>
      <c r="V12642" s="157"/>
      <c r="W12642" s="157"/>
      <c r="X12642" s="157"/>
      <c r="Y12642" s="157"/>
    </row>
    <row r="12643" spans="19:25" x14ac:dyDescent="0.2">
      <c r="S12643" s="157"/>
      <c r="T12643" s="157"/>
      <c r="U12643" s="157"/>
      <c r="V12643" s="157"/>
      <c r="W12643" s="157"/>
      <c r="X12643" s="157"/>
      <c r="Y12643" s="157"/>
    </row>
    <row r="12644" spans="19:25" x14ac:dyDescent="0.2">
      <c r="S12644" s="157"/>
      <c r="T12644" s="157"/>
      <c r="U12644" s="157"/>
      <c r="V12644" s="157"/>
      <c r="W12644" s="157"/>
      <c r="X12644" s="157"/>
      <c r="Y12644" s="157"/>
    </row>
    <row r="12645" spans="19:25" x14ac:dyDescent="0.2">
      <c r="S12645" s="157"/>
      <c r="T12645" s="157"/>
      <c r="U12645" s="157"/>
      <c r="V12645" s="157"/>
      <c r="W12645" s="157"/>
      <c r="X12645" s="157"/>
      <c r="Y12645" s="157"/>
    </row>
    <row r="12646" spans="19:25" x14ac:dyDescent="0.2">
      <c r="S12646" s="157"/>
      <c r="T12646" s="157"/>
      <c r="U12646" s="157"/>
      <c r="V12646" s="157"/>
      <c r="W12646" s="157"/>
      <c r="X12646" s="157"/>
      <c r="Y12646" s="157"/>
    </row>
    <row r="12647" spans="19:25" x14ac:dyDescent="0.2">
      <c r="S12647" s="157"/>
      <c r="T12647" s="157"/>
      <c r="U12647" s="157"/>
      <c r="V12647" s="157"/>
      <c r="W12647" s="157"/>
      <c r="X12647" s="157"/>
      <c r="Y12647" s="157"/>
    </row>
    <row r="12648" spans="19:25" x14ac:dyDescent="0.2">
      <c r="S12648" s="157"/>
      <c r="T12648" s="157"/>
      <c r="U12648" s="157"/>
      <c r="V12648" s="157"/>
      <c r="W12648" s="157"/>
      <c r="X12648" s="157"/>
      <c r="Y12648" s="157"/>
    </row>
    <row r="12649" spans="19:25" x14ac:dyDescent="0.2">
      <c r="S12649" s="157"/>
      <c r="T12649" s="157"/>
      <c r="U12649" s="157"/>
      <c r="V12649" s="157"/>
      <c r="W12649" s="157"/>
      <c r="X12649" s="157"/>
      <c r="Y12649" s="157"/>
    </row>
    <row r="12650" spans="19:25" x14ac:dyDescent="0.2">
      <c r="S12650" s="157"/>
      <c r="T12650" s="157"/>
      <c r="U12650" s="157"/>
      <c r="V12650" s="157"/>
      <c r="W12650" s="157"/>
      <c r="X12650" s="157"/>
      <c r="Y12650" s="157"/>
    </row>
    <row r="12651" spans="19:25" x14ac:dyDescent="0.2">
      <c r="S12651" s="157"/>
      <c r="T12651" s="157"/>
      <c r="U12651" s="157"/>
      <c r="V12651" s="157"/>
      <c r="W12651" s="157"/>
      <c r="X12651" s="157"/>
      <c r="Y12651" s="157"/>
    </row>
    <row r="12652" spans="19:25" x14ac:dyDescent="0.2">
      <c r="S12652" s="157"/>
      <c r="T12652" s="157"/>
      <c r="U12652" s="157"/>
      <c r="V12652" s="157"/>
      <c r="W12652" s="157"/>
      <c r="X12652" s="157"/>
      <c r="Y12652" s="157"/>
    </row>
    <row r="12653" spans="19:25" x14ac:dyDescent="0.2">
      <c r="S12653" s="157"/>
      <c r="T12653" s="157"/>
      <c r="U12653" s="157"/>
      <c r="V12653" s="157"/>
      <c r="W12653" s="157"/>
      <c r="X12653" s="157"/>
      <c r="Y12653" s="157"/>
    </row>
    <row r="12654" spans="19:25" x14ac:dyDescent="0.2">
      <c r="S12654" s="157"/>
      <c r="T12654" s="157"/>
      <c r="U12654" s="157"/>
      <c r="V12654" s="157"/>
      <c r="W12654" s="157"/>
      <c r="X12654" s="157"/>
      <c r="Y12654" s="157"/>
    </row>
    <row r="12655" spans="19:25" x14ac:dyDescent="0.2">
      <c r="S12655" s="157"/>
      <c r="T12655" s="157"/>
      <c r="U12655" s="157"/>
      <c r="V12655" s="157"/>
      <c r="W12655" s="157"/>
      <c r="X12655" s="157"/>
      <c r="Y12655" s="157"/>
    </row>
    <row r="12656" spans="19:25" x14ac:dyDescent="0.2">
      <c r="S12656" s="157"/>
      <c r="T12656" s="157"/>
      <c r="U12656" s="157"/>
      <c r="V12656" s="157"/>
      <c r="W12656" s="157"/>
      <c r="X12656" s="157"/>
      <c r="Y12656" s="157"/>
    </row>
    <row r="12657" spans="19:25" x14ac:dyDescent="0.2">
      <c r="S12657" s="157"/>
      <c r="T12657" s="157"/>
      <c r="U12657" s="157"/>
      <c r="V12657" s="157"/>
      <c r="W12657" s="157"/>
      <c r="X12657" s="157"/>
      <c r="Y12657" s="157"/>
    </row>
    <row r="12658" spans="19:25" x14ac:dyDescent="0.2">
      <c r="S12658" s="157"/>
      <c r="T12658" s="157"/>
      <c r="U12658" s="157"/>
      <c r="V12658" s="157"/>
      <c r="W12658" s="157"/>
      <c r="X12658" s="157"/>
      <c r="Y12658" s="157"/>
    </row>
    <row r="12659" spans="19:25" x14ac:dyDescent="0.2">
      <c r="S12659" s="157"/>
      <c r="T12659" s="157"/>
      <c r="U12659" s="157"/>
      <c r="V12659" s="157"/>
      <c r="W12659" s="157"/>
      <c r="X12659" s="157"/>
      <c r="Y12659" s="157"/>
    </row>
    <row r="12660" spans="19:25" x14ac:dyDescent="0.2">
      <c r="S12660" s="157"/>
      <c r="T12660" s="157"/>
      <c r="U12660" s="157"/>
      <c r="V12660" s="157"/>
      <c r="W12660" s="157"/>
      <c r="X12660" s="157"/>
      <c r="Y12660" s="157"/>
    </row>
    <row r="12661" spans="19:25" x14ac:dyDescent="0.2">
      <c r="S12661" s="157"/>
      <c r="T12661" s="157"/>
      <c r="U12661" s="157"/>
      <c r="V12661" s="157"/>
      <c r="W12661" s="157"/>
      <c r="X12661" s="157"/>
      <c r="Y12661" s="157"/>
    </row>
    <row r="12662" spans="19:25" x14ac:dyDescent="0.2">
      <c r="S12662" s="157"/>
      <c r="T12662" s="157"/>
      <c r="U12662" s="157"/>
      <c r="V12662" s="157"/>
      <c r="W12662" s="157"/>
      <c r="X12662" s="157"/>
      <c r="Y12662" s="157"/>
    </row>
    <row r="12663" spans="19:25" x14ac:dyDescent="0.2">
      <c r="S12663" s="157"/>
      <c r="T12663" s="157"/>
      <c r="U12663" s="157"/>
      <c r="V12663" s="157"/>
      <c r="W12663" s="157"/>
      <c r="X12663" s="157"/>
      <c r="Y12663" s="157"/>
    </row>
    <row r="12664" spans="19:25" x14ac:dyDescent="0.2">
      <c r="S12664" s="157"/>
      <c r="T12664" s="157"/>
      <c r="U12664" s="157"/>
      <c r="V12664" s="157"/>
      <c r="W12664" s="157"/>
      <c r="X12664" s="157"/>
      <c r="Y12664" s="157"/>
    </row>
    <row r="12665" spans="19:25" x14ac:dyDescent="0.2">
      <c r="S12665" s="157"/>
      <c r="T12665" s="157"/>
      <c r="U12665" s="157"/>
      <c r="V12665" s="157"/>
      <c r="W12665" s="157"/>
      <c r="X12665" s="157"/>
      <c r="Y12665" s="157"/>
    </row>
    <row r="12666" spans="19:25" x14ac:dyDescent="0.2">
      <c r="S12666" s="157"/>
      <c r="T12666" s="157"/>
      <c r="U12666" s="157"/>
      <c r="V12666" s="157"/>
      <c r="W12666" s="157"/>
      <c r="X12666" s="157"/>
      <c r="Y12666" s="157"/>
    </row>
    <row r="12667" spans="19:25" x14ac:dyDescent="0.2">
      <c r="S12667" s="157"/>
      <c r="T12667" s="157"/>
      <c r="U12667" s="157"/>
      <c r="V12667" s="157"/>
      <c r="W12667" s="157"/>
      <c r="X12667" s="157"/>
      <c r="Y12667" s="157"/>
    </row>
    <row r="12668" spans="19:25" x14ac:dyDescent="0.2">
      <c r="S12668" s="157"/>
      <c r="T12668" s="157"/>
      <c r="U12668" s="157"/>
      <c r="V12668" s="157"/>
      <c r="W12668" s="157"/>
      <c r="X12668" s="157"/>
      <c r="Y12668" s="157"/>
    </row>
    <row r="12669" spans="19:25" x14ac:dyDescent="0.2">
      <c r="S12669" s="157"/>
      <c r="T12669" s="157"/>
      <c r="U12669" s="157"/>
      <c r="V12669" s="157"/>
      <c r="W12669" s="157"/>
      <c r="X12669" s="157"/>
      <c r="Y12669" s="157"/>
    </row>
    <row r="12670" spans="19:25" x14ac:dyDescent="0.2">
      <c r="S12670" s="157"/>
      <c r="T12670" s="157"/>
      <c r="U12670" s="157"/>
      <c r="V12670" s="157"/>
      <c r="W12670" s="157"/>
      <c r="X12670" s="157"/>
      <c r="Y12670" s="157"/>
    </row>
    <row r="12671" spans="19:25" x14ac:dyDescent="0.2">
      <c r="S12671" s="157"/>
      <c r="T12671" s="157"/>
      <c r="U12671" s="157"/>
      <c r="V12671" s="157"/>
      <c r="W12671" s="157"/>
      <c r="X12671" s="157"/>
      <c r="Y12671" s="157"/>
    </row>
    <row r="12672" spans="19:25" x14ac:dyDescent="0.2">
      <c r="S12672" s="157"/>
      <c r="T12672" s="157"/>
      <c r="U12672" s="157"/>
      <c r="V12672" s="157"/>
      <c r="W12672" s="157"/>
      <c r="X12672" s="157"/>
      <c r="Y12672" s="157"/>
    </row>
    <row r="12673" spans="19:25" x14ac:dyDescent="0.2">
      <c r="S12673" s="157"/>
      <c r="T12673" s="157"/>
      <c r="U12673" s="157"/>
      <c r="V12673" s="157"/>
      <c r="W12673" s="157"/>
      <c r="X12673" s="157"/>
      <c r="Y12673" s="157"/>
    </row>
    <row r="12674" spans="19:25" x14ac:dyDescent="0.2">
      <c r="S12674" s="157"/>
      <c r="T12674" s="157"/>
      <c r="U12674" s="157"/>
      <c r="V12674" s="157"/>
      <c r="W12674" s="157"/>
      <c r="X12674" s="157"/>
      <c r="Y12674" s="157"/>
    </row>
    <row r="12675" spans="19:25" x14ac:dyDescent="0.2">
      <c r="S12675" s="157"/>
      <c r="T12675" s="157"/>
      <c r="U12675" s="157"/>
      <c r="V12675" s="157"/>
      <c r="W12675" s="157"/>
      <c r="X12675" s="157"/>
      <c r="Y12675" s="157"/>
    </row>
    <row r="12676" spans="19:25" x14ac:dyDescent="0.2">
      <c r="S12676" s="157"/>
      <c r="T12676" s="157"/>
      <c r="U12676" s="157"/>
      <c r="V12676" s="157"/>
      <c r="W12676" s="157"/>
      <c r="X12676" s="157"/>
      <c r="Y12676" s="157"/>
    </row>
    <row r="12677" spans="19:25" x14ac:dyDescent="0.2">
      <c r="S12677" s="157"/>
      <c r="T12677" s="157"/>
      <c r="U12677" s="157"/>
      <c r="V12677" s="157"/>
      <c r="W12677" s="157"/>
      <c r="X12677" s="157"/>
      <c r="Y12677" s="157"/>
    </row>
    <row r="12678" spans="19:25" x14ac:dyDescent="0.2">
      <c r="S12678" s="157"/>
      <c r="T12678" s="157"/>
      <c r="U12678" s="157"/>
      <c r="V12678" s="157"/>
      <c r="W12678" s="157"/>
      <c r="X12678" s="157"/>
      <c r="Y12678" s="157"/>
    </row>
    <row r="12679" spans="19:25" x14ac:dyDescent="0.2">
      <c r="S12679" s="157"/>
      <c r="T12679" s="157"/>
      <c r="U12679" s="157"/>
      <c r="V12679" s="157"/>
      <c r="W12679" s="157"/>
      <c r="X12679" s="157"/>
      <c r="Y12679" s="157"/>
    </row>
    <row r="12680" spans="19:25" x14ac:dyDescent="0.2">
      <c r="S12680" s="157"/>
      <c r="T12680" s="157"/>
      <c r="U12680" s="157"/>
      <c r="V12680" s="157"/>
      <c r="W12680" s="157"/>
      <c r="X12680" s="157"/>
      <c r="Y12680" s="157"/>
    </row>
    <row r="12681" spans="19:25" x14ac:dyDescent="0.2">
      <c r="S12681" s="157"/>
      <c r="T12681" s="157"/>
      <c r="U12681" s="157"/>
      <c r="V12681" s="157"/>
      <c r="W12681" s="157"/>
      <c r="X12681" s="157"/>
      <c r="Y12681" s="157"/>
    </row>
    <row r="12682" spans="19:25" x14ac:dyDescent="0.2">
      <c r="S12682" s="157"/>
      <c r="T12682" s="157"/>
      <c r="U12682" s="157"/>
      <c r="V12682" s="157"/>
      <c r="W12682" s="157"/>
      <c r="X12682" s="157"/>
      <c r="Y12682" s="157"/>
    </row>
    <row r="12683" spans="19:25" x14ac:dyDescent="0.2">
      <c r="S12683" s="157"/>
      <c r="T12683" s="157"/>
      <c r="U12683" s="157"/>
      <c r="V12683" s="157"/>
      <c r="W12683" s="157"/>
      <c r="X12683" s="157"/>
      <c r="Y12683" s="157"/>
    </row>
    <row r="12684" spans="19:25" x14ac:dyDescent="0.2">
      <c r="S12684" s="157"/>
      <c r="T12684" s="157"/>
      <c r="U12684" s="157"/>
      <c r="V12684" s="157"/>
      <c r="W12684" s="157"/>
      <c r="X12684" s="157"/>
      <c r="Y12684" s="157"/>
    </row>
    <row r="12685" spans="19:25" x14ac:dyDescent="0.2">
      <c r="S12685" s="157"/>
      <c r="T12685" s="157"/>
      <c r="U12685" s="157"/>
      <c r="V12685" s="157"/>
      <c r="W12685" s="157"/>
      <c r="X12685" s="157"/>
      <c r="Y12685" s="157"/>
    </row>
    <row r="12686" spans="19:25" x14ac:dyDescent="0.2">
      <c r="S12686" s="157"/>
      <c r="T12686" s="157"/>
      <c r="U12686" s="157"/>
      <c r="V12686" s="157"/>
      <c r="W12686" s="157"/>
      <c r="X12686" s="157"/>
      <c r="Y12686" s="157"/>
    </row>
    <row r="12687" spans="19:25" x14ac:dyDescent="0.2">
      <c r="S12687" s="157"/>
      <c r="T12687" s="157"/>
      <c r="U12687" s="157"/>
      <c r="V12687" s="157"/>
      <c r="W12687" s="157"/>
      <c r="X12687" s="157"/>
      <c r="Y12687" s="157"/>
    </row>
    <row r="12688" spans="19:25" x14ac:dyDescent="0.2">
      <c r="S12688" s="157"/>
      <c r="T12688" s="157"/>
      <c r="U12688" s="157"/>
      <c r="V12688" s="157"/>
      <c r="W12688" s="157"/>
      <c r="X12688" s="157"/>
      <c r="Y12688" s="157"/>
    </row>
    <row r="12689" spans="19:25" x14ac:dyDescent="0.2">
      <c r="S12689" s="157"/>
      <c r="T12689" s="157"/>
      <c r="U12689" s="157"/>
      <c r="V12689" s="157"/>
      <c r="W12689" s="157"/>
      <c r="X12689" s="157"/>
      <c r="Y12689" s="157"/>
    </row>
    <row r="12690" spans="19:25" x14ac:dyDescent="0.2">
      <c r="S12690" s="157"/>
      <c r="T12690" s="157"/>
      <c r="U12690" s="157"/>
      <c r="V12690" s="157"/>
      <c r="W12690" s="157"/>
      <c r="X12690" s="157"/>
      <c r="Y12690" s="157"/>
    </row>
    <row r="12691" spans="19:25" x14ac:dyDescent="0.2">
      <c r="S12691" s="157"/>
      <c r="T12691" s="157"/>
      <c r="U12691" s="157"/>
      <c r="V12691" s="157"/>
      <c r="W12691" s="157"/>
      <c r="X12691" s="157"/>
      <c r="Y12691" s="157"/>
    </row>
    <row r="12692" spans="19:25" x14ac:dyDescent="0.2">
      <c r="S12692" s="157"/>
      <c r="T12692" s="157"/>
      <c r="U12692" s="157"/>
      <c r="V12692" s="157"/>
      <c r="W12692" s="157"/>
      <c r="X12692" s="157"/>
      <c r="Y12692" s="157"/>
    </row>
    <row r="12693" spans="19:25" x14ac:dyDescent="0.2">
      <c r="S12693" s="157"/>
      <c r="T12693" s="157"/>
      <c r="U12693" s="157"/>
      <c r="V12693" s="157"/>
      <c r="W12693" s="157"/>
      <c r="X12693" s="157"/>
      <c r="Y12693" s="157"/>
    </row>
    <row r="12694" spans="19:25" x14ac:dyDescent="0.2">
      <c r="S12694" s="157"/>
      <c r="T12694" s="157"/>
      <c r="U12694" s="157"/>
      <c r="V12694" s="157"/>
      <c r="W12694" s="157"/>
      <c r="X12694" s="157"/>
      <c r="Y12694" s="157"/>
    </row>
    <row r="12695" spans="19:25" x14ac:dyDescent="0.2">
      <c r="S12695" s="157"/>
      <c r="T12695" s="157"/>
      <c r="U12695" s="157"/>
      <c r="V12695" s="157"/>
      <c r="W12695" s="157"/>
      <c r="X12695" s="157"/>
      <c r="Y12695" s="157"/>
    </row>
    <row r="12696" spans="19:25" x14ac:dyDescent="0.2">
      <c r="S12696" s="157"/>
      <c r="T12696" s="157"/>
      <c r="U12696" s="157"/>
      <c r="V12696" s="157"/>
      <c r="W12696" s="157"/>
      <c r="X12696" s="157"/>
      <c r="Y12696" s="157"/>
    </row>
    <row r="12697" spans="19:25" x14ac:dyDescent="0.2">
      <c r="S12697" s="157"/>
      <c r="T12697" s="157"/>
      <c r="U12697" s="157"/>
      <c r="V12697" s="157"/>
      <c r="W12697" s="157"/>
      <c r="X12697" s="157"/>
      <c r="Y12697" s="157"/>
    </row>
    <row r="12698" spans="19:25" x14ac:dyDescent="0.2">
      <c r="S12698" s="157"/>
      <c r="T12698" s="157"/>
      <c r="U12698" s="157"/>
      <c r="V12698" s="157"/>
      <c r="W12698" s="157"/>
      <c r="X12698" s="157"/>
      <c r="Y12698" s="157"/>
    </row>
    <row r="12699" spans="19:25" x14ac:dyDescent="0.2">
      <c r="S12699" s="157"/>
      <c r="T12699" s="157"/>
      <c r="U12699" s="157"/>
      <c r="V12699" s="157"/>
      <c r="W12699" s="157"/>
      <c r="X12699" s="157"/>
      <c r="Y12699" s="157"/>
    </row>
    <row r="12700" spans="19:25" x14ac:dyDescent="0.2">
      <c r="S12700" s="157"/>
      <c r="T12700" s="157"/>
      <c r="U12700" s="157"/>
      <c r="V12700" s="157"/>
      <c r="W12700" s="157"/>
      <c r="X12700" s="157"/>
      <c r="Y12700" s="157"/>
    </row>
    <row r="12701" spans="19:25" x14ac:dyDescent="0.2">
      <c r="S12701" s="157"/>
      <c r="T12701" s="157"/>
      <c r="U12701" s="157"/>
      <c r="V12701" s="157"/>
      <c r="W12701" s="157"/>
      <c r="X12701" s="157"/>
      <c r="Y12701" s="157"/>
    </row>
    <row r="12702" spans="19:25" x14ac:dyDescent="0.2">
      <c r="S12702" s="157"/>
      <c r="T12702" s="157"/>
      <c r="U12702" s="157"/>
      <c r="V12702" s="157"/>
      <c r="W12702" s="157"/>
      <c r="X12702" s="157"/>
      <c r="Y12702" s="157"/>
    </row>
    <row r="12703" spans="19:25" x14ac:dyDescent="0.2">
      <c r="S12703" s="157"/>
      <c r="T12703" s="157"/>
      <c r="U12703" s="157"/>
      <c r="V12703" s="157"/>
      <c r="W12703" s="157"/>
      <c r="X12703" s="157"/>
      <c r="Y12703" s="157"/>
    </row>
    <row r="12704" spans="19:25" x14ac:dyDescent="0.2">
      <c r="S12704" s="157"/>
      <c r="T12704" s="157"/>
      <c r="U12704" s="157"/>
      <c r="V12704" s="157"/>
      <c r="W12704" s="157"/>
      <c r="X12704" s="157"/>
      <c r="Y12704" s="157"/>
    </row>
    <row r="12705" spans="19:25" x14ac:dyDescent="0.2">
      <c r="S12705" s="157"/>
      <c r="T12705" s="157"/>
      <c r="U12705" s="157"/>
      <c r="V12705" s="157"/>
      <c r="W12705" s="157"/>
      <c r="X12705" s="157"/>
      <c r="Y12705" s="157"/>
    </row>
    <row r="12706" spans="19:25" x14ac:dyDescent="0.2">
      <c r="S12706" s="157"/>
      <c r="T12706" s="157"/>
      <c r="U12706" s="157"/>
      <c r="V12706" s="157"/>
      <c r="W12706" s="157"/>
      <c r="X12706" s="157"/>
      <c r="Y12706" s="157"/>
    </row>
    <row r="12707" spans="19:25" x14ac:dyDescent="0.2">
      <c r="S12707" s="157"/>
      <c r="T12707" s="157"/>
      <c r="U12707" s="157"/>
      <c r="V12707" s="157"/>
      <c r="W12707" s="157"/>
      <c r="X12707" s="157"/>
      <c r="Y12707" s="157"/>
    </row>
    <row r="12708" spans="19:25" x14ac:dyDescent="0.2">
      <c r="S12708" s="157"/>
      <c r="T12708" s="157"/>
      <c r="U12708" s="157"/>
      <c r="V12708" s="157"/>
      <c r="W12708" s="157"/>
      <c r="X12708" s="157"/>
      <c r="Y12708" s="157"/>
    </row>
    <row r="12709" spans="19:25" x14ac:dyDescent="0.2">
      <c r="S12709" s="157"/>
      <c r="T12709" s="157"/>
      <c r="U12709" s="157"/>
      <c r="V12709" s="157"/>
      <c r="W12709" s="157"/>
      <c r="X12709" s="157"/>
      <c r="Y12709" s="157"/>
    </row>
    <row r="12710" spans="19:25" x14ac:dyDescent="0.2">
      <c r="S12710" s="157"/>
      <c r="T12710" s="157"/>
      <c r="U12710" s="157"/>
      <c r="V12710" s="157"/>
      <c r="W12710" s="157"/>
      <c r="X12710" s="157"/>
      <c r="Y12710" s="157"/>
    </row>
    <row r="12711" spans="19:25" x14ac:dyDescent="0.2">
      <c r="S12711" s="157"/>
      <c r="T12711" s="157"/>
      <c r="U12711" s="157"/>
      <c r="V12711" s="157"/>
      <c r="W12711" s="157"/>
      <c r="X12711" s="157"/>
      <c r="Y12711" s="157"/>
    </row>
    <row r="12712" spans="19:25" x14ac:dyDescent="0.2">
      <c r="S12712" s="157"/>
      <c r="T12712" s="157"/>
      <c r="U12712" s="157"/>
      <c r="V12712" s="157"/>
      <c r="W12712" s="157"/>
      <c r="X12712" s="157"/>
      <c r="Y12712" s="157"/>
    </row>
    <row r="12713" spans="19:25" x14ac:dyDescent="0.2">
      <c r="S12713" s="157"/>
      <c r="T12713" s="157"/>
      <c r="U12713" s="157"/>
      <c r="V12713" s="157"/>
      <c r="W12713" s="157"/>
      <c r="X12713" s="157"/>
      <c r="Y12713" s="157"/>
    </row>
    <row r="12714" spans="19:25" x14ac:dyDescent="0.2">
      <c r="S12714" s="157"/>
      <c r="T12714" s="157"/>
      <c r="U12714" s="157"/>
      <c r="V12714" s="157"/>
      <c r="W12714" s="157"/>
      <c r="X12714" s="157"/>
      <c r="Y12714" s="157"/>
    </row>
    <row r="12715" spans="19:25" x14ac:dyDescent="0.2">
      <c r="S12715" s="157"/>
      <c r="T12715" s="157"/>
      <c r="U12715" s="157"/>
      <c r="V12715" s="157"/>
      <c r="W12715" s="157"/>
      <c r="X12715" s="157"/>
      <c r="Y12715" s="157"/>
    </row>
    <row r="12716" spans="19:25" x14ac:dyDescent="0.2">
      <c r="S12716" s="157"/>
      <c r="T12716" s="157"/>
      <c r="U12716" s="157"/>
      <c r="V12716" s="157"/>
      <c r="W12716" s="157"/>
      <c r="X12716" s="157"/>
      <c r="Y12716" s="157"/>
    </row>
    <row r="12717" spans="19:25" x14ac:dyDescent="0.2">
      <c r="S12717" s="157"/>
      <c r="T12717" s="157"/>
      <c r="U12717" s="157"/>
      <c r="V12717" s="157"/>
      <c r="W12717" s="157"/>
      <c r="X12717" s="157"/>
      <c r="Y12717" s="157"/>
    </row>
    <row r="12718" spans="19:25" x14ac:dyDescent="0.2">
      <c r="S12718" s="157"/>
      <c r="T12718" s="157"/>
      <c r="U12718" s="157"/>
      <c r="V12718" s="157"/>
      <c r="W12718" s="157"/>
      <c r="X12718" s="157"/>
      <c r="Y12718" s="157"/>
    </row>
    <row r="12719" spans="19:25" x14ac:dyDescent="0.2">
      <c r="S12719" s="157"/>
      <c r="T12719" s="157"/>
      <c r="U12719" s="157"/>
      <c r="V12719" s="157"/>
      <c r="W12719" s="157"/>
      <c r="X12719" s="157"/>
      <c r="Y12719" s="157"/>
    </row>
    <row r="12720" spans="19:25" x14ac:dyDescent="0.2">
      <c r="S12720" s="157"/>
      <c r="T12720" s="157"/>
      <c r="U12720" s="157"/>
      <c r="V12720" s="157"/>
      <c r="W12720" s="157"/>
      <c r="X12720" s="157"/>
      <c r="Y12720" s="157"/>
    </row>
    <row r="12721" spans="19:25" x14ac:dyDescent="0.2">
      <c r="S12721" s="157"/>
      <c r="T12721" s="157"/>
      <c r="U12721" s="157"/>
      <c r="V12721" s="157"/>
      <c r="W12721" s="157"/>
      <c r="X12721" s="157"/>
      <c r="Y12721" s="157"/>
    </row>
    <row r="12722" spans="19:25" x14ac:dyDescent="0.2">
      <c r="S12722" s="157"/>
      <c r="T12722" s="157"/>
      <c r="U12722" s="157"/>
      <c r="V12722" s="157"/>
      <c r="W12722" s="157"/>
      <c r="X12722" s="157"/>
      <c r="Y12722" s="157"/>
    </row>
    <row r="12723" spans="19:25" x14ac:dyDescent="0.2">
      <c r="S12723" s="157"/>
      <c r="T12723" s="157"/>
      <c r="U12723" s="157"/>
      <c r="V12723" s="157"/>
      <c r="W12723" s="157"/>
      <c r="X12723" s="157"/>
      <c r="Y12723" s="157"/>
    </row>
    <row r="12724" spans="19:25" x14ac:dyDescent="0.2">
      <c r="S12724" s="157"/>
      <c r="T12724" s="157"/>
      <c r="U12724" s="157"/>
      <c r="V12724" s="157"/>
      <c r="W12724" s="157"/>
      <c r="X12724" s="157"/>
      <c r="Y12724" s="157"/>
    </row>
    <row r="12725" spans="19:25" x14ac:dyDescent="0.2">
      <c r="S12725" s="157"/>
      <c r="T12725" s="157"/>
      <c r="U12725" s="157"/>
      <c r="V12725" s="157"/>
      <c r="W12725" s="157"/>
      <c r="X12725" s="157"/>
      <c r="Y12725" s="157"/>
    </row>
    <row r="12726" spans="19:25" x14ac:dyDescent="0.2">
      <c r="S12726" s="157"/>
      <c r="T12726" s="157"/>
      <c r="U12726" s="157"/>
      <c r="V12726" s="157"/>
      <c r="W12726" s="157"/>
      <c r="X12726" s="157"/>
      <c r="Y12726" s="157"/>
    </row>
    <row r="12727" spans="19:25" x14ac:dyDescent="0.2">
      <c r="S12727" s="157"/>
      <c r="T12727" s="157"/>
      <c r="U12727" s="157"/>
      <c r="V12727" s="157"/>
      <c r="W12727" s="157"/>
      <c r="X12727" s="157"/>
      <c r="Y12727" s="157"/>
    </row>
    <row r="12728" spans="19:25" x14ac:dyDescent="0.2">
      <c r="S12728" s="157"/>
      <c r="T12728" s="157"/>
      <c r="U12728" s="157"/>
      <c r="V12728" s="157"/>
      <c r="W12728" s="157"/>
      <c r="X12728" s="157"/>
      <c r="Y12728" s="157"/>
    </row>
    <row r="12729" spans="19:25" x14ac:dyDescent="0.2">
      <c r="S12729" s="157"/>
      <c r="T12729" s="157"/>
      <c r="U12729" s="157"/>
      <c r="V12729" s="157"/>
      <c r="W12729" s="157"/>
      <c r="X12729" s="157"/>
      <c r="Y12729" s="157"/>
    </row>
    <row r="12730" spans="19:25" x14ac:dyDescent="0.2">
      <c r="S12730" s="157"/>
      <c r="T12730" s="157"/>
      <c r="U12730" s="157"/>
      <c r="V12730" s="157"/>
      <c r="W12730" s="157"/>
      <c r="X12730" s="157"/>
      <c r="Y12730" s="157"/>
    </row>
    <row r="12731" spans="19:25" x14ac:dyDescent="0.2">
      <c r="S12731" s="157"/>
      <c r="T12731" s="157"/>
      <c r="U12731" s="157"/>
      <c r="V12731" s="157"/>
      <c r="W12731" s="157"/>
      <c r="X12731" s="157"/>
      <c r="Y12731" s="157"/>
    </row>
    <row r="12732" spans="19:25" x14ac:dyDescent="0.2">
      <c r="S12732" s="157"/>
      <c r="T12732" s="157"/>
      <c r="U12732" s="157"/>
      <c r="V12732" s="157"/>
      <c r="W12732" s="157"/>
      <c r="X12732" s="157"/>
      <c r="Y12732" s="157"/>
    </row>
    <row r="12733" spans="19:25" x14ac:dyDescent="0.2">
      <c r="S12733" s="157"/>
      <c r="T12733" s="157"/>
      <c r="U12733" s="157"/>
      <c r="V12733" s="157"/>
      <c r="W12733" s="157"/>
      <c r="X12733" s="157"/>
      <c r="Y12733" s="157"/>
    </row>
    <row r="12734" spans="19:25" x14ac:dyDescent="0.2">
      <c r="S12734" s="157"/>
      <c r="T12734" s="157"/>
      <c r="U12734" s="157"/>
      <c r="V12734" s="157"/>
      <c r="W12734" s="157"/>
      <c r="X12734" s="157"/>
      <c r="Y12734" s="157"/>
    </row>
    <row r="12735" spans="19:25" x14ac:dyDescent="0.2">
      <c r="S12735" s="157"/>
      <c r="T12735" s="157"/>
      <c r="U12735" s="157"/>
      <c r="V12735" s="157"/>
      <c r="W12735" s="157"/>
      <c r="X12735" s="157"/>
      <c r="Y12735" s="157"/>
    </row>
    <row r="12736" spans="19:25" x14ac:dyDescent="0.2">
      <c r="S12736" s="157"/>
      <c r="T12736" s="157"/>
      <c r="U12736" s="157"/>
      <c r="V12736" s="157"/>
      <c r="W12736" s="157"/>
      <c r="X12736" s="157"/>
      <c r="Y12736" s="157"/>
    </row>
    <row r="12737" spans="19:25" x14ac:dyDescent="0.2">
      <c r="S12737" s="157"/>
      <c r="T12737" s="157"/>
      <c r="U12737" s="157"/>
      <c r="V12737" s="157"/>
      <c r="W12737" s="157"/>
      <c r="X12737" s="157"/>
      <c r="Y12737" s="157"/>
    </row>
    <row r="12738" spans="19:25" x14ac:dyDescent="0.2">
      <c r="S12738" s="157"/>
      <c r="T12738" s="157"/>
      <c r="U12738" s="157"/>
      <c r="V12738" s="157"/>
      <c r="W12738" s="157"/>
      <c r="X12738" s="157"/>
      <c r="Y12738" s="157"/>
    </row>
    <row r="12739" spans="19:25" x14ac:dyDescent="0.2">
      <c r="S12739" s="157"/>
      <c r="T12739" s="157"/>
      <c r="U12739" s="157"/>
      <c r="V12739" s="157"/>
      <c r="W12739" s="157"/>
      <c r="X12739" s="157"/>
      <c r="Y12739" s="157"/>
    </row>
    <row r="12740" spans="19:25" x14ac:dyDescent="0.2">
      <c r="S12740" s="157"/>
      <c r="T12740" s="157"/>
      <c r="U12740" s="157"/>
      <c r="V12740" s="157"/>
      <c r="W12740" s="157"/>
      <c r="X12740" s="157"/>
      <c r="Y12740" s="157"/>
    </row>
    <row r="12741" spans="19:25" x14ac:dyDescent="0.2">
      <c r="S12741" s="157"/>
      <c r="T12741" s="157"/>
      <c r="U12741" s="157"/>
      <c r="V12741" s="157"/>
      <c r="W12741" s="157"/>
      <c r="X12741" s="157"/>
      <c r="Y12741" s="157"/>
    </row>
    <row r="12742" spans="19:25" x14ac:dyDescent="0.2">
      <c r="S12742" s="157"/>
      <c r="T12742" s="157"/>
      <c r="U12742" s="157"/>
      <c r="V12742" s="157"/>
      <c r="W12742" s="157"/>
      <c r="X12742" s="157"/>
      <c r="Y12742" s="157"/>
    </row>
    <row r="12743" spans="19:25" x14ac:dyDescent="0.2">
      <c r="S12743" s="157"/>
      <c r="T12743" s="157"/>
      <c r="U12743" s="157"/>
      <c r="V12743" s="157"/>
      <c r="W12743" s="157"/>
      <c r="X12743" s="157"/>
      <c r="Y12743" s="157"/>
    </row>
    <row r="12744" spans="19:25" x14ac:dyDescent="0.2">
      <c r="S12744" s="157"/>
      <c r="T12744" s="157"/>
      <c r="U12744" s="157"/>
      <c r="V12744" s="157"/>
      <c r="W12744" s="157"/>
      <c r="X12744" s="157"/>
      <c r="Y12744" s="157"/>
    </row>
    <row r="12745" spans="19:25" x14ac:dyDescent="0.2">
      <c r="S12745" s="157"/>
      <c r="T12745" s="157"/>
      <c r="U12745" s="157"/>
      <c r="V12745" s="157"/>
      <c r="W12745" s="157"/>
      <c r="X12745" s="157"/>
      <c r="Y12745" s="157"/>
    </row>
    <row r="12746" spans="19:25" x14ac:dyDescent="0.2">
      <c r="S12746" s="157"/>
      <c r="T12746" s="157"/>
      <c r="U12746" s="157"/>
      <c r="V12746" s="157"/>
      <c r="W12746" s="157"/>
      <c r="X12746" s="157"/>
      <c r="Y12746" s="157"/>
    </row>
    <row r="12747" spans="19:25" x14ac:dyDescent="0.2">
      <c r="S12747" s="157"/>
      <c r="T12747" s="157"/>
      <c r="U12747" s="157"/>
      <c r="V12747" s="157"/>
      <c r="W12747" s="157"/>
      <c r="X12747" s="157"/>
      <c r="Y12747" s="157"/>
    </row>
    <row r="12748" spans="19:25" x14ac:dyDescent="0.2">
      <c r="S12748" s="157"/>
      <c r="T12748" s="157"/>
      <c r="U12748" s="157"/>
      <c r="V12748" s="157"/>
      <c r="W12748" s="157"/>
      <c r="X12748" s="157"/>
      <c r="Y12748" s="157"/>
    </row>
    <row r="12749" spans="19:25" x14ac:dyDescent="0.2">
      <c r="S12749" s="157"/>
      <c r="T12749" s="157"/>
      <c r="U12749" s="157"/>
      <c r="V12749" s="157"/>
      <c r="W12749" s="157"/>
      <c r="X12749" s="157"/>
      <c r="Y12749" s="157"/>
    </row>
    <row r="12750" spans="19:25" x14ac:dyDescent="0.2">
      <c r="S12750" s="157"/>
      <c r="T12750" s="157"/>
      <c r="U12750" s="157"/>
      <c r="V12750" s="157"/>
      <c r="W12750" s="157"/>
      <c r="X12750" s="157"/>
      <c r="Y12750" s="157"/>
    </row>
    <row r="12751" spans="19:25" x14ac:dyDescent="0.2">
      <c r="S12751" s="157"/>
      <c r="T12751" s="157"/>
      <c r="U12751" s="157"/>
      <c r="V12751" s="157"/>
      <c r="W12751" s="157"/>
      <c r="X12751" s="157"/>
      <c r="Y12751" s="157"/>
    </row>
    <row r="12752" spans="19:25" x14ac:dyDescent="0.2">
      <c r="S12752" s="157"/>
      <c r="T12752" s="157"/>
      <c r="U12752" s="157"/>
      <c r="V12752" s="157"/>
      <c r="W12752" s="157"/>
      <c r="X12752" s="157"/>
      <c r="Y12752" s="157"/>
    </row>
    <row r="12753" spans="19:25" x14ac:dyDescent="0.2">
      <c r="S12753" s="157"/>
      <c r="T12753" s="157"/>
      <c r="U12753" s="157"/>
      <c r="V12753" s="157"/>
      <c r="W12753" s="157"/>
      <c r="X12753" s="157"/>
      <c r="Y12753" s="157"/>
    </row>
    <row r="12754" spans="19:25" x14ac:dyDescent="0.2">
      <c r="S12754" s="157"/>
      <c r="T12754" s="157"/>
      <c r="U12754" s="157"/>
      <c r="V12754" s="157"/>
      <c r="W12754" s="157"/>
      <c r="X12754" s="157"/>
      <c r="Y12754" s="157"/>
    </row>
    <row r="12755" spans="19:25" x14ac:dyDescent="0.2">
      <c r="S12755" s="157"/>
      <c r="T12755" s="157"/>
      <c r="U12755" s="157"/>
      <c r="V12755" s="157"/>
      <c r="W12755" s="157"/>
      <c r="X12755" s="157"/>
      <c r="Y12755" s="157"/>
    </row>
    <row r="12756" spans="19:25" x14ac:dyDescent="0.2">
      <c r="S12756" s="157"/>
      <c r="T12756" s="157"/>
      <c r="U12756" s="157"/>
      <c r="V12756" s="157"/>
      <c r="W12756" s="157"/>
      <c r="X12756" s="157"/>
      <c r="Y12756" s="157"/>
    </row>
    <row r="12757" spans="19:25" x14ac:dyDescent="0.2">
      <c r="S12757" s="157"/>
      <c r="T12757" s="157"/>
      <c r="U12757" s="157"/>
      <c r="V12757" s="157"/>
      <c r="W12757" s="157"/>
      <c r="X12757" s="157"/>
      <c r="Y12757" s="157"/>
    </row>
    <row r="12758" spans="19:25" x14ac:dyDescent="0.2">
      <c r="S12758" s="157"/>
      <c r="T12758" s="157"/>
      <c r="U12758" s="157"/>
      <c r="V12758" s="157"/>
      <c r="W12758" s="157"/>
      <c r="X12758" s="157"/>
      <c r="Y12758" s="157"/>
    </row>
    <row r="12759" spans="19:25" x14ac:dyDescent="0.2">
      <c r="S12759" s="157"/>
      <c r="T12759" s="157"/>
      <c r="U12759" s="157"/>
      <c r="V12759" s="157"/>
      <c r="W12759" s="157"/>
      <c r="X12759" s="157"/>
      <c r="Y12759" s="157"/>
    </row>
    <row r="12760" spans="19:25" x14ac:dyDescent="0.2">
      <c r="S12760" s="157"/>
      <c r="T12760" s="157"/>
      <c r="U12760" s="157"/>
      <c r="V12760" s="157"/>
      <c r="W12760" s="157"/>
      <c r="X12760" s="157"/>
      <c r="Y12760" s="157"/>
    </row>
    <row r="12761" spans="19:25" x14ac:dyDescent="0.2">
      <c r="S12761" s="157"/>
      <c r="T12761" s="157"/>
      <c r="U12761" s="157"/>
      <c r="V12761" s="157"/>
      <c r="W12761" s="157"/>
      <c r="X12761" s="157"/>
      <c r="Y12761" s="157"/>
    </row>
    <row r="12762" spans="19:25" x14ac:dyDescent="0.2">
      <c r="S12762" s="157"/>
      <c r="T12762" s="157"/>
      <c r="U12762" s="157"/>
      <c r="V12762" s="157"/>
      <c r="W12762" s="157"/>
      <c r="X12762" s="157"/>
      <c r="Y12762" s="157"/>
    </row>
    <row r="12763" spans="19:25" x14ac:dyDescent="0.2">
      <c r="S12763" s="157"/>
      <c r="T12763" s="157"/>
      <c r="U12763" s="157"/>
      <c r="V12763" s="157"/>
      <c r="W12763" s="157"/>
      <c r="X12763" s="157"/>
      <c r="Y12763" s="157"/>
    </row>
    <row r="12764" spans="19:25" x14ac:dyDescent="0.2">
      <c r="S12764" s="157"/>
      <c r="T12764" s="157"/>
      <c r="U12764" s="157"/>
      <c r="V12764" s="157"/>
      <c r="W12764" s="157"/>
      <c r="X12764" s="157"/>
      <c r="Y12764" s="157"/>
    </row>
    <row r="12765" spans="19:25" x14ac:dyDescent="0.2">
      <c r="S12765" s="157"/>
      <c r="T12765" s="157"/>
      <c r="U12765" s="157"/>
      <c r="V12765" s="157"/>
      <c r="W12765" s="157"/>
      <c r="X12765" s="157"/>
      <c r="Y12765" s="157"/>
    </row>
    <row r="12766" spans="19:25" x14ac:dyDescent="0.2">
      <c r="S12766" s="157"/>
      <c r="T12766" s="157"/>
      <c r="U12766" s="157"/>
      <c r="V12766" s="157"/>
      <c r="W12766" s="157"/>
      <c r="X12766" s="157"/>
      <c r="Y12766" s="157"/>
    </row>
    <row r="12767" spans="19:25" x14ac:dyDescent="0.2">
      <c r="S12767" s="157"/>
      <c r="T12767" s="157"/>
      <c r="U12767" s="157"/>
      <c r="V12767" s="157"/>
      <c r="W12767" s="157"/>
      <c r="X12767" s="157"/>
      <c r="Y12767" s="157"/>
    </row>
    <row r="12768" spans="19:25" x14ac:dyDescent="0.2">
      <c r="S12768" s="157"/>
      <c r="T12768" s="157"/>
      <c r="U12768" s="157"/>
      <c r="V12768" s="157"/>
      <c r="W12768" s="157"/>
      <c r="X12768" s="157"/>
      <c r="Y12768" s="157"/>
    </row>
    <row r="12769" spans="19:25" x14ac:dyDescent="0.2">
      <c r="S12769" s="157"/>
      <c r="T12769" s="157"/>
      <c r="U12769" s="157"/>
      <c r="V12769" s="157"/>
      <c r="W12769" s="157"/>
      <c r="X12769" s="157"/>
      <c r="Y12769" s="157"/>
    </row>
    <row r="12770" spans="19:25" x14ac:dyDescent="0.2">
      <c r="S12770" s="157"/>
      <c r="T12770" s="157"/>
      <c r="U12770" s="157"/>
      <c r="V12770" s="157"/>
      <c r="W12770" s="157"/>
      <c r="X12770" s="157"/>
      <c r="Y12770" s="157"/>
    </row>
    <row r="12771" spans="19:25" x14ac:dyDescent="0.2">
      <c r="S12771" s="157"/>
      <c r="T12771" s="157"/>
      <c r="U12771" s="157"/>
      <c r="V12771" s="157"/>
      <c r="W12771" s="157"/>
      <c r="X12771" s="157"/>
      <c r="Y12771" s="157"/>
    </row>
    <row r="12772" spans="19:25" x14ac:dyDescent="0.2">
      <c r="S12772" s="157"/>
      <c r="T12772" s="157"/>
      <c r="U12772" s="157"/>
      <c r="V12772" s="157"/>
      <c r="W12772" s="157"/>
      <c r="X12772" s="157"/>
      <c r="Y12772" s="157"/>
    </row>
    <row r="12773" spans="19:25" x14ac:dyDescent="0.2">
      <c r="S12773" s="157"/>
      <c r="T12773" s="157"/>
      <c r="U12773" s="157"/>
      <c r="V12773" s="157"/>
      <c r="W12773" s="157"/>
      <c r="X12773" s="157"/>
      <c r="Y12773" s="157"/>
    </row>
    <row r="12774" spans="19:25" x14ac:dyDescent="0.2">
      <c r="S12774" s="157"/>
      <c r="T12774" s="157"/>
      <c r="U12774" s="157"/>
      <c r="V12774" s="157"/>
      <c r="W12774" s="157"/>
      <c r="X12774" s="157"/>
      <c r="Y12774" s="157"/>
    </row>
    <row r="12775" spans="19:25" x14ac:dyDescent="0.2">
      <c r="S12775" s="157"/>
      <c r="T12775" s="157"/>
      <c r="U12775" s="157"/>
      <c r="V12775" s="157"/>
      <c r="W12775" s="157"/>
      <c r="X12775" s="157"/>
      <c r="Y12775" s="157"/>
    </row>
    <row r="12776" spans="19:25" x14ac:dyDescent="0.2">
      <c r="S12776" s="157"/>
      <c r="T12776" s="157"/>
      <c r="U12776" s="157"/>
      <c r="V12776" s="157"/>
      <c r="W12776" s="157"/>
      <c r="X12776" s="157"/>
      <c r="Y12776" s="157"/>
    </row>
    <row r="12777" spans="19:25" x14ac:dyDescent="0.2">
      <c r="S12777" s="157"/>
      <c r="T12777" s="157"/>
      <c r="U12777" s="157"/>
      <c r="V12777" s="157"/>
      <c r="W12777" s="157"/>
      <c r="X12777" s="157"/>
      <c r="Y12777" s="157"/>
    </row>
    <row r="12778" spans="19:25" x14ac:dyDescent="0.2">
      <c r="S12778" s="157"/>
      <c r="T12778" s="157"/>
      <c r="U12778" s="157"/>
      <c r="V12778" s="157"/>
      <c r="W12778" s="157"/>
      <c r="X12778" s="157"/>
      <c r="Y12778" s="157"/>
    </row>
    <row r="12779" spans="19:25" x14ac:dyDescent="0.2">
      <c r="S12779" s="157"/>
      <c r="T12779" s="157"/>
      <c r="U12779" s="157"/>
      <c r="V12779" s="157"/>
      <c r="W12779" s="157"/>
      <c r="X12779" s="157"/>
      <c r="Y12779" s="157"/>
    </row>
    <row r="12780" spans="19:25" x14ac:dyDescent="0.2">
      <c r="S12780" s="157"/>
      <c r="T12780" s="157"/>
      <c r="U12780" s="157"/>
      <c r="V12780" s="157"/>
      <c r="W12780" s="157"/>
      <c r="X12780" s="157"/>
      <c r="Y12780" s="157"/>
    </row>
    <row r="12781" spans="19:25" x14ac:dyDescent="0.2">
      <c r="S12781" s="157"/>
      <c r="T12781" s="157"/>
      <c r="U12781" s="157"/>
      <c r="V12781" s="157"/>
      <c r="W12781" s="157"/>
      <c r="X12781" s="157"/>
      <c r="Y12781" s="157"/>
    </row>
    <row r="12782" spans="19:25" x14ac:dyDescent="0.2">
      <c r="S12782" s="157"/>
      <c r="T12782" s="157"/>
      <c r="U12782" s="157"/>
      <c r="V12782" s="157"/>
      <c r="W12782" s="157"/>
      <c r="X12782" s="157"/>
      <c r="Y12782" s="157"/>
    </row>
    <row r="12783" spans="19:25" x14ac:dyDescent="0.2">
      <c r="S12783" s="157"/>
      <c r="T12783" s="157"/>
      <c r="U12783" s="157"/>
      <c r="V12783" s="157"/>
      <c r="W12783" s="157"/>
      <c r="X12783" s="157"/>
      <c r="Y12783" s="157"/>
    </row>
    <row r="12784" spans="19:25" x14ac:dyDescent="0.2">
      <c r="S12784" s="157"/>
      <c r="T12784" s="157"/>
      <c r="U12784" s="157"/>
      <c r="V12784" s="157"/>
      <c r="W12784" s="157"/>
      <c r="X12784" s="157"/>
      <c r="Y12784" s="157"/>
    </row>
    <row r="12785" spans="19:25" x14ac:dyDescent="0.2">
      <c r="S12785" s="157"/>
      <c r="T12785" s="157"/>
      <c r="U12785" s="157"/>
      <c r="V12785" s="157"/>
      <c r="W12785" s="157"/>
      <c r="X12785" s="157"/>
      <c r="Y12785" s="157"/>
    </row>
    <row r="12786" spans="19:25" x14ac:dyDescent="0.2">
      <c r="S12786" s="157"/>
      <c r="T12786" s="157"/>
      <c r="U12786" s="157"/>
      <c r="V12786" s="157"/>
      <c r="W12786" s="157"/>
      <c r="X12786" s="157"/>
      <c r="Y12786" s="157"/>
    </row>
    <row r="12787" spans="19:25" x14ac:dyDescent="0.2">
      <c r="S12787" s="157"/>
      <c r="T12787" s="157"/>
      <c r="U12787" s="157"/>
      <c r="V12787" s="157"/>
      <c r="W12787" s="157"/>
      <c r="X12787" s="157"/>
      <c r="Y12787" s="157"/>
    </row>
    <row r="12788" spans="19:25" x14ac:dyDescent="0.2">
      <c r="S12788" s="157"/>
      <c r="T12788" s="157"/>
      <c r="U12788" s="157"/>
      <c r="V12788" s="157"/>
      <c r="W12788" s="157"/>
      <c r="X12788" s="157"/>
      <c r="Y12788" s="157"/>
    </row>
    <row r="12789" spans="19:25" x14ac:dyDescent="0.2">
      <c r="S12789" s="157"/>
      <c r="T12789" s="157"/>
      <c r="U12789" s="157"/>
      <c r="V12789" s="157"/>
      <c r="W12789" s="157"/>
      <c r="X12789" s="157"/>
      <c r="Y12789" s="157"/>
    </row>
    <row r="12790" spans="19:25" x14ac:dyDescent="0.2">
      <c r="S12790" s="157"/>
      <c r="T12790" s="157"/>
      <c r="U12790" s="157"/>
      <c r="V12790" s="157"/>
      <c r="W12790" s="157"/>
      <c r="X12790" s="157"/>
      <c r="Y12790" s="157"/>
    </row>
    <row r="12791" spans="19:25" x14ac:dyDescent="0.2">
      <c r="S12791" s="157"/>
      <c r="T12791" s="157"/>
      <c r="U12791" s="157"/>
      <c r="V12791" s="157"/>
      <c r="W12791" s="157"/>
      <c r="X12791" s="157"/>
      <c r="Y12791" s="157"/>
    </row>
    <row r="12792" spans="19:25" x14ac:dyDescent="0.2">
      <c r="S12792" s="157"/>
      <c r="T12792" s="157"/>
      <c r="U12792" s="157"/>
      <c r="V12792" s="157"/>
      <c r="W12792" s="157"/>
      <c r="X12792" s="157"/>
      <c r="Y12792" s="157"/>
    </row>
    <row r="12793" spans="19:25" x14ac:dyDescent="0.2">
      <c r="S12793" s="157"/>
      <c r="T12793" s="157"/>
      <c r="U12793" s="157"/>
      <c r="V12793" s="157"/>
      <c r="W12793" s="157"/>
      <c r="X12793" s="157"/>
      <c r="Y12793" s="157"/>
    </row>
    <row r="12794" spans="19:25" x14ac:dyDescent="0.2">
      <c r="S12794" s="157"/>
      <c r="T12794" s="157"/>
      <c r="U12794" s="157"/>
      <c r="V12794" s="157"/>
      <c r="W12794" s="157"/>
      <c r="X12794" s="157"/>
      <c r="Y12794" s="157"/>
    </row>
    <row r="12795" spans="19:25" x14ac:dyDescent="0.2">
      <c r="S12795" s="157"/>
      <c r="T12795" s="157"/>
      <c r="U12795" s="157"/>
      <c r="V12795" s="157"/>
      <c r="W12795" s="157"/>
      <c r="X12795" s="157"/>
      <c r="Y12795" s="157"/>
    </row>
    <row r="12796" spans="19:25" x14ac:dyDescent="0.2">
      <c r="S12796" s="157"/>
      <c r="T12796" s="157"/>
      <c r="U12796" s="157"/>
      <c r="V12796" s="157"/>
      <c r="W12796" s="157"/>
      <c r="X12796" s="157"/>
      <c r="Y12796" s="157"/>
    </row>
    <row r="12797" spans="19:25" x14ac:dyDescent="0.2">
      <c r="S12797" s="157"/>
      <c r="T12797" s="157"/>
      <c r="U12797" s="157"/>
      <c r="V12797" s="157"/>
      <c r="W12797" s="157"/>
      <c r="X12797" s="157"/>
      <c r="Y12797" s="157"/>
    </row>
    <row r="12798" spans="19:25" x14ac:dyDescent="0.2">
      <c r="S12798" s="157"/>
      <c r="T12798" s="157"/>
      <c r="U12798" s="157"/>
      <c r="V12798" s="157"/>
      <c r="W12798" s="157"/>
      <c r="X12798" s="157"/>
      <c r="Y12798" s="157"/>
    </row>
    <row r="12799" spans="19:25" x14ac:dyDescent="0.2">
      <c r="S12799" s="157"/>
      <c r="T12799" s="157"/>
      <c r="U12799" s="157"/>
      <c r="V12799" s="157"/>
      <c r="W12799" s="157"/>
      <c r="X12799" s="157"/>
      <c r="Y12799" s="157"/>
    </row>
    <row r="12800" spans="19:25" x14ac:dyDescent="0.2">
      <c r="S12800" s="157"/>
      <c r="T12800" s="157"/>
      <c r="U12800" s="157"/>
      <c r="V12800" s="157"/>
      <c r="W12800" s="157"/>
      <c r="X12800" s="157"/>
      <c r="Y12800" s="157"/>
    </row>
    <row r="12801" spans="19:25" x14ac:dyDescent="0.2">
      <c r="S12801" s="157"/>
      <c r="T12801" s="157"/>
      <c r="U12801" s="157"/>
      <c r="V12801" s="157"/>
      <c r="W12801" s="157"/>
      <c r="X12801" s="157"/>
      <c r="Y12801" s="157"/>
    </row>
    <row r="12802" spans="19:25" x14ac:dyDescent="0.2">
      <c r="S12802" s="157"/>
      <c r="T12802" s="157"/>
      <c r="U12802" s="157"/>
      <c r="V12802" s="157"/>
      <c r="W12802" s="157"/>
      <c r="X12802" s="157"/>
      <c r="Y12802" s="157"/>
    </row>
    <row r="12803" spans="19:25" x14ac:dyDescent="0.2">
      <c r="S12803" s="157"/>
      <c r="T12803" s="157"/>
      <c r="U12803" s="157"/>
      <c r="V12803" s="157"/>
      <c r="W12803" s="157"/>
      <c r="X12803" s="157"/>
      <c r="Y12803" s="157"/>
    </row>
    <row r="12804" spans="19:25" x14ac:dyDescent="0.2">
      <c r="S12804" s="157"/>
      <c r="T12804" s="157"/>
      <c r="U12804" s="157"/>
      <c r="V12804" s="157"/>
      <c r="W12804" s="157"/>
      <c r="X12804" s="157"/>
      <c r="Y12804" s="157"/>
    </row>
    <row r="12805" spans="19:25" x14ac:dyDescent="0.2">
      <c r="S12805" s="157"/>
      <c r="T12805" s="157"/>
      <c r="U12805" s="157"/>
      <c r="V12805" s="157"/>
      <c r="W12805" s="157"/>
      <c r="X12805" s="157"/>
      <c r="Y12805" s="157"/>
    </row>
    <row r="12806" spans="19:25" x14ac:dyDescent="0.2">
      <c r="S12806" s="157"/>
      <c r="T12806" s="157"/>
      <c r="U12806" s="157"/>
      <c r="V12806" s="157"/>
      <c r="W12806" s="157"/>
      <c r="X12806" s="157"/>
      <c r="Y12806" s="157"/>
    </row>
    <row r="12807" spans="19:25" x14ac:dyDescent="0.2">
      <c r="S12807" s="157"/>
      <c r="T12807" s="157"/>
      <c r="U12807" s="157"/>
      <c r="V12807" s="157"/>
      <c r="W12807" s="157"/>
      <c r="X12807" s="157"/>
      <c r="Y12807" s="157"/>
    </row>
    <row r="12808" spans="19:25" x14ac:dyDescent="0.2">
      <c r="S12808" s="157"/>
      <c r="T12808" s="157"/>
      <c r="U12808" s="157"/>
      <c r="V12808" s="157"/>
      <c r="W12808" s="157"/>
      <c r="X12808" s="157"/>
      <c r="Y12808" s="157"/>
    </row>
    <row r="12809" spans="19:25" x14ac:dyDescent="0.2">
      <c r="S12809" s="157"/>
      <c r="T12809" s="157"/>
      <c r="U12809" s="157"/>
      <c r="V12809" s="157"/>
      <c r="W12809" s="157"/>
      <c r="X12809" s="157"/>
      <c r="Y12809" s="157"/>
    </row>
    <row r="12810" spans="19:25" x14ac:dyDescent="0.2">
      <c r="S12810" s="157"/>
      <c r="T12810" s="157"/>
      <c r="U12810" s="157"/>
      <c r="V12810" s="157"/>
      <c r="W12810" s="157"/>
      <c r="X12810" s="157"/>
      <c r="Y12810" s="157"/>
    </row>
    <row r="12811" spans="19:25" x14ac:dyDescent="0.2">
      <c r="S12811" s="157"/>
      <c r="T12811" s="157"/>
      <c r="U12811" s="157"/>
      <c r="V12811" s="157"/>
      <c r="W12811" s="157"/>
      <c r="X12811" s="157"/>
      <c r="Y12811" s="157"/>
    </row>
    <row r="12812" spans="19:25" x14ac:dyDescent="0.2">
      <c r="S12812" s="157"/>
      <c r="T12812" s="157"/>
      <c r="U12812" s="157"/>
      <c r="V12812" s="157"/>
      <c r="W12812" s="157"/>
      <c r="X12812" s="157"/>
      <c r="Y12812" s="157"/>
    </row>
    <row r="12813" spans="19:25" x14ac:dyDescent="0.2">
      <c r="S12813" s="157"/>
      <c r="T12813" s="157"/>
      <c r="U12813" s="157"/>
      <c r="V12813" s="157"/>
      <c r="W12813" s="157"/>
      <c r="X12813" s="157"/>
      <c r="Y12813" s="157"/>
    </row>
    <row r="12814" spans="19:25" x14ac:dyDescent="0.2">
      <c r="S12814" s="157"/>
      <c r="T12814" s="157"/>
      <c r="U12814" s="157"/>
      <c r="V12814" s="157"/>
      <c r="W12814" s="157"/>
      <c r="X12814" s="157"/>
      <c r="Y12814" s="157"/>
    </row>
    <row r="12815" spans="19:25" x14ac:dyDescent="0.2">
      <c r="S12815" s="157"/>
      <c r="T12815" s="157"/>
      <c r="U12815" s="157"/>
      <c r="V12815" s="157"/>
      <c r="W12815" s="157"/>
      <c r="X12815" s="157"/>
      <c r="Y12815" s="157"/>
    </row>
    <row r="12816" spans="19:25" x14ac:dyDescent="0.2">
      <c r="S12816" s="157"/>
      <c r="T12816" s="157"/>
      <c r="U12816" s="157"/>
      <c r="V12816" s="157"/>
      <c r="W12816" s="157"/>
      <c r="X12816" s="157"/>
      <c r="Y12816" s="157"/>
    </row>
    <row r="12817" spans="19:25" x14ac:dyDescent="0.2">
      <c r="S12817" s="157"/>
      <c r="T12817" s="157"/>
      <c r="U12817" s="157"/>
      <c r="V12817" s="157"/>
      <c r="W12817" s="157"/>
      <c r="X12817" s="157"/>
      <c r="Y12817" s="157"/>
    </row>
    <row r="12818" spans="19:25" x14ac:dyDescent="0.2">
      <c r="S12818" s="157"/>
      <c r="T12818" s="157"/>
      <c r="U12818" s="157"/>
      <c r="V12818" s="157"/>
      <c r="W12818" s="157"/>
      <c r="X12818" s="157"/>
      <c r="Y12818" s="157"/>
    </row>
    <row r="12819" spans="19:25" x14ac:dyDescent="0.2">
      <c r="S12819" s="157"/>
      <c r="T12819" s="157"/>
      <c r="U12819" s="157"/>
      <c r="V12819" s="157"/>
      <c r="W12819" s="157"/>
      <c r="X12819" s="157"/>
      <c r="Y12819" s="157"/>
    </row>
    <row r="12820" spans="19:25" x14ac:dyDescent="0.2">
      <c r="S12820" s="157"/>
      <c r="T12820" s="157"/>
      <c r="U12820" s="157"/>
      <c r="V12820" s="157"/>
      <c r="W12820" s="157"/>
      <c r="X12820" s="157"/>
      <c r="Y12820" s="157"/>
    </row>
    <row r="12821" spans="19:25" x14ac:dyDescent="0.2">
      <c r="S12821" s="157"/>
      <c r="T12821" s="157"/>
      <c r="U12821" s="157"/>
      <c r="V12821" s="157"/>
      <c r="W12821" s="157"/>
      <c r="X12821" s="157"/>
      <c r="Y12821" s="157"/>
    </row>
    <row r="12822" spans="19:25" x14ac:dyDescent="0.2">
      <c r="S12822" s="157"/>
      <c r="T12822" s="157"/>
      <c r="U12822" s="157"/>
      <c r="V12822" s="157"/>
      <c r="W12822" s="157"/>
      <c r="X12822" s="157"/>
      <c r="Y12822" s="157"/>
    </row>
    <row r="12823" spans="19:25" x14ac:dyDescent="0.2">
      <c r="S12823" s="157"/>
      <c r="T12823" s="157"/>
      <c r="U12823" s="157"/>
      <c r="V12823" s="157"/>
      <c r="W12823" s="157"/>
      <c r="X12823" s="157"/>
      <c r="Y12823" s="157"/>
    </row>
    <row r="12824" spans="19:25" x14ac:dyDescent="0.2">
      <c r="S12824" s="157"/>
      <c r="T12824" s="157"/>
      <c r="U12824" s="157"/>
      <c r="V12824" s="157"/>
      <c r="W12824" s="157"/>
      <c r="X12824" s="157"/>
      <c r="Y12824" s="157"/>
    </row>
    <row r="12825" spans="19:25" x14ac:dyDescent="0.2">
      <c r="S12825" s="157"/>
      <c r="T12825" s="157"/>
      <c r="U12825" s="157"/>
      <c r="V12825" s="157"/>
      <c r="W12825" s="157"/>
      <c r="X12825" s="157"/>
      <c r="Y12825" s="157"/>
    </row>
    <row r="12826" spans="19:25" x14ac:dyDescent="0.2">
      <c r="S12826" s="157"/>
      <c r="T12826" s="157"/>
      <c r="U12826" s="157"/>
      <c r="V12826" s="157"/>
      <c r="W12826" s="157"/>
      <c r="X12826" s="157"/>
      <c r="Y12826" s="157"/>
    </row>
    <row r="12827" spans="19:25" x14ac:dyDescent="0.2">
      <c r="S12827" s="157"/>
      <c r="T12827" s="157"/>
      <c r="U12827" s="157"/>
      <c r="V12827" s="157"/>
      <c r="W12827" s="157"/>
      <c r="X12827" s="157"/>
      <c r="Y12827" s="157"/>
    </row>
    <row r="12828" spans="19:25" x14ac:dyDescent="0.2">
      <c r="S12828" s="157"/>
      <c r="T12828" s="157"/>
      <c r="U12828" s="157"/>
      <c r="V12828" s="157"/>
      <c r="W12828" s="157"/>
      <c r="X12828" s="157"/>
      <c r="Y12828" s="157"/>
    </row>
    <row r="12829" spans="19:25" x14ac:dyDescent="0.2">
      <c r="S12829" s="157"/>
      <c r="T12829" s="157"/>
      <c r="U12829" s="157"/>
      <c r="V12829" s="157"/>
      <c r="W12829" s="157"/>
      <c r="X12829" s="157"/>
      <c r="Y12829" s="157"/>
    </row>
    <row r="12830" spans="19:25" x14ac:dyDescent="0.2">
      <c r="S12830" s="157"/>
      <c r="T12830" s="157"/>
      <c r="U12830" s="157"/>
      <c r="V12830" s="157"/>
      <c r="W12830" s="157"/>
      <c r="X12830" s="157"/>
      <c r="Y12830" s="157"/>
    </row>
    <row r="12831" spans="19:25" x14ac:dyDescent="0.2">
      <c r="S12831" s="157"/>
      <c r="T12831" s="157"/>
      <c r="U12831" s="157"/>
      <c r="V12831" s="157"/>
      <c r="W12831" s="157"/>
      <c r="X12831" s="157"/>
      <c r="Y12831" s="157"/>
    </row>
    <row r="12832" spans="19:25" x14ac:dyDescent="0.2">
      <c r="S12832" s="157"/>
      <c r="T12832" s="157"/>
      <c r="U12832" s="157"/>
      <c r="V12832" s="157"/>
      <c r="W12832" s="157"/>
      <c r="X12832" s="157"/>
      <c r="Y12832" s="157"/>
    </row>
    <row r="12833" spans="19:25" x14ac:dyDescent="0.2">
      <c r="S12833" s="157"/>
      <c r="T12833" s="157"/>
      <c r="U12833" s="157"/>
      <c r="V12833" s="157"/>
      <c r="W12833" s="157"/>
      <c r="X12833" s="157"/>
      <c r="Y12833" s="157"/>
    </row>
    <row r="12834" spans="19:25" x14ac:dyDescent="0.2">
      <c r="S12834" s="157"/>
      <c r="T12834" s="157"/>
      <c r="U12834" s="157"/>
      <c r="V12834" s="157"/>
      <c r="W12834" s="157"/>
      <c r="X12834" s="157"/>
      <c r="Y12834" s="157"/>
    </row>
    <row r="12835" spans="19:25" x14ac:dyDescent="0.2">
      <c r="S12835" s="157"/>
      <c r="T12835" s="157"/>
      <c r="U12835" s="157"/>
      <c r="V12835" s="157"/>
      <c r="W12835" s="157"/>
      <c r="X12835" s="157"/>
      <c r="Y12835" s="157"/>
    </row>
    <row r="12836" spans="19:25" x14ac:dyDescent="0.2">
      <c r="S12836" s="157"/>
      <c r="T12836" s="157"/>
      <c r="U12836" s="157"/>
      <c r="V12836" s="157"/>
      <c r="W12836" s="157"/>
      <c r="X12836" s="157"/>
      <c r="Y12836" s="157"/>
    </row>
    <row r="12837" spans="19:25" x14ac:dyDescent="0.2">
      <c r="S12837" s="157"/>
      <c r="T12837" s="157"/>
      <c r="U12837" s="157"/>
      <c r="V12837" s="157"/>
      <c r="W12837" s="157"/>
      <c r="X12837" s="157"/>
      <c r="Y12837" s="157"/>
    </row>
    <row r="12838" spans="19:25" x14ac:dyDescent="0.2">
      <c r="S12838" s="157"/>
      <c r="T12838" s="157"/>
      <c r="U12838" s="157"/>
      <c r="V12838" s="157"/>
      <c r="W12838" s="157"/>
      <c r="X12838" s="157"/>
      <c r="Y12838" s="157"/>
    </row>
    <row r="12839" spans="19:25" x14ac:dyDescent="0.2">
      <c r="S12839" s="157"/>
      <c r="T12839" s="157"/>
      <c r="U12839" s="157"/>
      <c r="V12839" s="157"/>
      <c r="W12839" s="157"/>
      <c r="X12839" s="157"/>
      <c r="Y12839" s="157"/>
    </row>
    <row r="12840" spans="19:25" x14ac:dyDescent="0.2">
      <c r="S12840" s="157"/>
      <c r="T12840" s="157"/>
      <c r="U12840" s="157"/>
      <c r="V12840" s="157"/>
      <c r="W12840" s="157"/>
      <c r="X12840" s="157"/>
      <c r="Y12840" s="157"/>
    </row>
    <row r="12841" spans="19:25" x14ac:dyDescent="0.2">
      <c r="S12841" s="157"/>
      <c r="T12841" s="157"/>
      <c r="U12841" s="157"/>
      <c r="V12841" s="157"/>
      <c r="W12841" s="157"/>
      <c r="X12841" s="157"/>
      <c r="Y12841" s="157"/>
    </row>
    <row r="12842" spans="19:25" x14ac:dyDescent="0.2">
      <c r="S12842" s="157"/>
      <c r="T12842" s="157"/>
      <c r="U12842" s="157"/>
      <c r="V12842" s="157"/>
      <c r="W12842" s="157"/>
      <c r="X12842" s="157"/>
      <c r="Y12842" s="157"/>
    </row>
    <row r="12843" spans="19:25" x14ac:dyDescent="0.2">
      <c r="S12843" s="157"/>
      <c r="T12843" s="157"/>
      <c r="U12843" s="157"/>
      <c r="V12843" s="157"/>
      <c r="W12843" s="157"/>
      <c r="X12843" s="157"/>
      <c r="Y12843" s="157"/>
    </row>
    <row r="12844" spans="19:25" x14ac:dyDescent="0.2">
      <c r="S12844" s="157"/>
      <c r="T12844" s="157"/>
      <c r="U12844" s="157"/>
      <c r="V12844" s="157"/>
      <c r="W12844" s="157"/>
      <c r="X12844" s="157"/>
      <c r="Y12844" s="157"/>
    </row>
    <row r="12845" spans="19:25" x14ac:dyDescent="0.2">
      <c r="S12845" s="157"/>
      <c r="T12845" s="157"/>
      <c r="U12845" s="157"/>
      <c r="V12845" s="157"/>
      <c r="W12845" s="157"/>
      <c r="X12845" s="157"/>
      <c r="Y12845" s="157"/>
    </row>
    <row r="12846" spans="19:25" x14ac:dyDescent="0.2">
      <c r="S12846" s="157"/>
      <c r="T12846" s="157"/>
      <c r="U12846" s="157"/>
      <c r="V12846" s="157"/>
      <c r="W12846" s="157"/>
      <c r="X12846" s="157"/>
      <c r="Y12846" s="157"/>
    </row>
    <row r="12847" spans="19:25" x14ac:dyDescent="0.2">
      <c r="S12847" s="157"/>
      <c r="T12847" s="157"/>
      <c r="U12847" s="157"/>
      <c r="V12847" s="157"/>
      <c r="W12847" s="157"/>
      <c r="X12847" s="157"/>
      <c r="Y12847" s="157"/>
    </row>
    <row r="12848" spans="19:25" x14ac:dyDescent="0.2">
      <c r="S12848" s="157"/>
      <c r="T12848" s="157"/>
      <c r="U12848" s="157"/>
      <c r="V12848" s="157"/>
      <c r="W12848" s="157"/>
      <c r="X12848" s="157"/>
      <c r="Y12848" s="157"/>
    </row>
    <row r="12849" spans="19:25" x14ac:dyDescent="0.2">
      <c r="S12849" s="157"/>
      <c r="T12849" s="157"/>
      <c r="U12849" s="157"/>
      <c r="V12849" s="157"/>
      <c r="W12849" s="157"/>
      <c r="X12849" s="157"/>
      <c r="Y12849" s="157"/>
    </row>
    <row r="12850" spans="19:25" x14ac:dyDescent="0.2">
      <c r="S12850" s="157"/>
      <c r="T12850" s="157"/>
      <c r="U12850" s="157"/>
      <c r="V12850" s="157"/>
      <c r="W12850" s="157"/>
      <c r="X12850" s="157"/>
      <c r="Y12850" s="157"/>
    </row>
    <row r="12851" spans="19:25" x14ac:dyDescent="0.2">
      <c r="S12851" s="157"/>
      <c r="T12851" s="157"/>
      <c r="U12851" s="157"/>
      <c r="V12851" s="157"/>
      <c r="W12851" s="157"/>
      <c r="X12851" s="157"/>
      <c r="Y12851" s="157"/>
    </row>
    <row r="12852" spans="19:25" x14ac:dyDescent="0.2">
      <c r="S12852" s="157"/>
      <c r="T12852" s="157"/>
      <c r="U12852" s="157"/>
      <c r="V12852" s="157"/>
      <c r="W12852" s="157"/>
      <c r="X12852" s="157"/>
      <c r="Y12852" s="157"/>
    </row>
    <row r="12853" spans="19:25" x14ac:dyDescent="0.2">
      <c r="S12853" s="157"/>
      <c r="T12853" s="157"/>
      <c r="U12853" s="157"/>
      <c r="V12853" s="157"/>
      <c r="W12853" s="157"/>
      <c r="X12853" s="157"/>
      <c r="Y12853" s="157"/>
    </row>
    <row r="12854" spans="19:25" x14ac:dyDescent="0.2">
      <c r="S12854" s="157"/>
      <c r="T12854" s="157"/>
      <c r="U12854" s="157"/>
      <c r="V12854" s="157"/>
      <c r="W12854" s="157"/>
      <c r="X12854" s="157"/>
      <c r="Y12854" s="157"/>
    </row>
    <row r="12855" spans="19:25" x14ac:dyDescent="0.2">
      <c r="S12855" s="157"/>
      <c r="T12855" s="157"/>
      <c r="U12855" s="157"/>
      <c r="V12855" s="157"/>
      <c r="W12855" s="157"/>
      <c r="X12855" s="157"/>
      <c r="Y12855" s="157"/>
    </row>
    <row r="12856" spans="19:25" x14ac:dyDescent="0.2">
      <c r="S12856" s="157"/>
      <c r="T12856" s="157"/>
      <c r="U12856" s="157"/>
      <c r="V12856" s="157"/>
      <c r="W12856" s="157"/>
      <c r="X12856" s="157"/>
      <c r="Y12856" s="157"/>
    </row>
    <row r="12857" spans="19:25" x14ac:dyDescent="0.2">
      <c r="S12857" s="157"/>
      <c r="T12857" s="157"/>
      <c r="U12857" s="157"/>
      <c r="V12857" s="157"/>
      <c r="W12857" s="157"/>
      <c r="X12857" s="157"/>
      <c r="Y12857" s="157"/>
    </row>
    <row r="12858" spans="19:25" x14ac:dyDescent="0.2">
      <c r="S12858" s="157"/>
      <c r="T12858" s="157"/>
      <c r="U12858" s="157"/>
      <c r="V12858" s="157"/>
      <c r="W12858" s="157"/>
      <c r="X12858" s="157"/>
      <c r="Y12858" s="157"/>
    </row>
    <row r="12859" spans="19:25" x14ac:dyDescent="0.2">
      <c r="S12859" s="157"/>
      <c r="T12859" s="157"/>
      <c r="U12859" s="157"/>
      <c r="V12859" s="157"/>
      <c r="W12859" s="157"/>
      <c r="X12859" s="157"/>
      <c r="Y12859" s="157"/>
    </row>
    <row r="12860" spans="19:25" x14ac:dyDescent="0.2">
      <c r="S12860" s="157"/>
      <c r="T12860" s="157"/>
      <c r="U12860" s="157"/>
      <c r="V12860" s="157"/>
      <c r="W12860" s="157"/>
      <c r="X12860" s="157"/>
      <c r="Y12860" s="157"/>
    </row>
    <row r="12861" spans="19:25" x14ac:dyDescent="0.2">
      <c r="S12861" s="157"/>
      <c r="T12861" s="157"/>
      <c r="U12861" s="157"/>
      <c r="V12861" s="157"/>
      <c r="W12861" s="157"/>
      <c r="X12861" s="157"/>
      <c r="Y12861" s="157"/>
    </row>
    <row r="12862" spans="19:25" x14ac:dyDescent="0.2">
      <c r="S12862" s="157"/>
      <c r="T12862" s="157"/>
      <c r="U12862" s="157"/>
      <c r="V12862" s="157"/>
      <c r="W12862" s="157"/>
      <c r="X12862" s="157"/>
      <c r="Y12862" s="157"/>
    </row>
    <row r="12863" spans="19:25" x14ac:dyDescent="0.2">
      <c r="S12863" s="157"/>
      <c r="T12863" s="157"/>
      <c r="U12863" s="157"/>
      <c r="V12863" s="157"/>
      <c r="W12863" s="157"/>
      <c r="X12863" s="157"/>
      <c r="Y12863" s="157"/>
    </row>
    <row r="12864" spans="19:25" x14ac:dyDescent="0.2">
      <c r="S12864" s="157"/>
      <c r="T12864" s="157"/>
      <c r="U12864" s="157"/>
      <c r="V12864" s="157"/>
      <c r="W12864" s="157"/>
      <c r="X12864" s="157"/>
      <c r="Y12864" s="157"/>
    </row>
    <row r="12865" spans="19:25" x14ac:dyDescent="0.2">
      <c r="S12865" s="157"/>
      <c r="T12865" s="157"/>
      <c r="U12865" s="157"/>
      <c r="V12865" s="157"/>
      <c r="W12865" s="157"/>
      <c r="X12865" s="157"/>
      <c r="Y12865" s="157"/>
    </row>
    <row r="12866" spans="19:25" x14ac:dyDescent="0.2">
      <c r="S12866" s="157"/>
      <c r="T12866" s="157"/>
      <c r="U12866" s="157"/>
      <c r="V12866" s="157"/>
      <c r="W12866" s="157"/>
      <c r="X12866" s="157"/>
      <c r="Y12866" s="157"/>
    </row>
    <row r="12867" spans="19:25" x14ac:dyDescent="0.2">
      <c r="S12867" s="157"/>
      <c r="T12867" s="157"/>
      <c r="U12867" s="157"/>
      <c r="V12867" s="157"/>
      <c r="W12867" s="157"/>
      <c r="X12867" s="157"/>
      <c r="Y12867" s="157"/>
    </row>
    <row r="12868" spans="19:25" x14ac:dyDescent="0.2">
      <c r="S12868" s="157"/>
      <c r="T12868" s="157"/>
      <c r="U12868" s="157"/>
      <c r="V12868" s="157"/>
      <c r="W12868" s="157"/>
      <c r="X12868" s="157"/>
      <c r="Y12868" s="157"/>
    </row>
    <row r="12869" spans="19:25" x14ac:dyDescent="0.2">
      <c r="S12869" s="157"/>
      <c r="T12869" s="157"/>
      <c r="U12869" s="157"/>
      <c r="V12869" s="157"/>
      <c r="W12869" s="157"/>
      <c r="X12869" s="157"/>
      <c r="Y12869" s="157"/>
    </row>
    <row r="12870" spans="19:25" x14ac:dyDescent="0.2">
      <c r="S12870" s="157"/>
      <c r="T12870" s="157"/>
      <c r="U12870" s="157"/>
      <c r="V12870" s="157"/>
      <c r="W12870" s="157"/>
      <c r="X12870" s="157"/>
      <c r="Y12870" s="157"/>
    </row>
    <row r="12871" spans="19:25" x14ac:dyDescent="0.2">
      <c r="S12871" s="157"/>
      <c r="T12871" s="157"/>
      <c r="U12871" s="157"/>
      <c r="V12871" s="157"/>
      <c r="W12871" s="157"/>
      <c r="X12871" s="157"/>
      <c r="Y12871" s="157"/>
    </row>
    <row r="12872" spans="19:25" x14ac:dyDescent="0.2">
      <c r="S12872" s="157"/>
      <c r="T12872" s="157"/>
      <c r="U12872" s="157"/>
      <c r="V12872" s="157"/>
      <c r="W12872" s="157"/>
      <c r="X12872" s="157"/>
      <c r="Y12872" s="157"/>
    </row>
    <row r="12873" spans="19:25" x14ac:dyDescent="0.2">
      <c r="S12873" s="157"/>
      <c r="T12873" s="157"/>
      <c r="U12873" s="157"/>
      <c r="V12873" s="157"/>
      <c r="W12873" s="157"/>
      <c r="X12873" s="157"/>
      <c r="Y12873" s="157"/>
    </row>
    <row r="12874" spans="19:25" x14ac:dyDescent="0.2">
      <c r="S12874" s="157"/>
      <c r="T12874" s="157"/>
      <c r="U12874" s="157"/>
      <c r="V12874" s="157"/>
      <c r="W12874" s="157"/>
      <c r="X12874" s="157"/>
      <c r="Y12874" s="157"/>
    </row>
    <row r="12875" spans="19:25" x14ac:dyDescent="0.2">
      <c r="S12875" s="157"/>
      <c r="T12875" s="157"/>
      <c r="U12875" s="157"/>
      <c r="V12875" s="157"/>
      <c r="W12875" s="157"/>
      <c r="X12875" s="157"/>
      <c r="Y12875" s="157"/>
    </row>
    <row r="12876" spans="19:25" x14ac:dyDescent="0.2">
      <c r="S12876" s="157"/>
      <c r="T12876" s="157"/>
      <c r="U12876" s="157"/>
      <c r="V12876" s="157"/>
      <c r="W12876" s="157"/>
      <c r="X12876" s="157"/>
      <c r="Y12876" s="157"/>
    </row>
    <row r="12877" spans="19:25" x14ac:dyDescent="0.2">
      <c r="S12877" s="157"/>
      <c r="T12877" s="157"/>
      <c r="U12877" s="157"/>
      <c r="V12877" s="157"/>
      <c r="W12877" s="157"/>
      <c r="X12877" s="157"/>
      <c r="Y12877" s="157"/>
    </row>
    <row r="12878" spans="19:25" x14ac:dyDescent="0.2">
      <c r="S12878" s="157"/>
      <c r="T12878" s="157"/>
      <c r="U12878" s="157"/>
      <c r="V12878" s="157"/>
      <c r="W12878" s="157"/>
      <c r="X12878" s="157"/>
      <c r="Y12878" s="157"/>
    </row>
    <row r="12879" spans="19:25" x14ac:dyDescent="0.2">
      <c r="S12879" s="157"/>
      <c r="T12879" s="157"/>
      <c r="U12879" s="157"/>
      <c r="V12879" s="157"/>
      <c r="W12879" s="157"/>
      <c r="X12879" s="157"/>
      <c r="Y12879" s="157"/>
    </row>
    <row r="12880" spans="19:25" x14ac:dyDescent="0.2">
      <c r="S12880" s="157"/>
      <c r="T12880" s="157"/>
      <c r="U12880" s="157"/>
      <c r="V12880" s="157"/>
      <c r="W12880" s="157"/>
      <c r="X12880" s="157"/>
      <c r="Y12880" s="157"/>
    </row>
    <row r="12881" spans="19:25" x14ac:dyDescent="0.2">
      <c r="S12881" s="157"/>
      <c r="T12881" s="157"/>
      <c r="U12881" s="157"/>
      <c r="V12881" s="157"/>
      <c r="W12881" s="157"/>
      <c r="X12881" s="157"/>
      <c r="Y12881" s="157"/>
    </row>
    <row r="12882" spans="19:25" x14ac:dyDescent="0.2">
      <c r="S12882" s="157"/>
      <c r="T12882" s="157"/>
      <c r="U12882" s="157"/>
      <c r="V12882" s="157"/>
      <c r="W12882" s="157"/>
      <c r="X12882" s="157"/>
      <c r="Y12882" s="157"/>
    </row>
    <row r="12883" spans="19:25" x14ac:dyDescent="0.2">
      <c r="S12883" s="157"/>
      <c r="T12883" s="157"/>
      <c r="U12883" s="157"/>
      <c r="V12883" s="157"/>
      <c r="W12883" s="157"/>
      <c r="X12883" s="157"/>
      <c r="Y12883" s="157"/>
    </row>
    <row r="12884" spans="19:25" x14ac:dyDescent="0.2">
      <c r="S12884" s="157"/>
      <c r="T12884" s="157"/>
      <c r="U12884" s="157"/>
      <c r="V12884" s="157"/>
      <c r="W12884" s="157"/>
      <c r="X12884" s="157"/>
      <c r="Y12884" s="157"/>
    </row>
    <row r="12885" spans="19:25" x14ac:dyDescent="0.2">
      <c r="S12885" s="157"/>
      <c r="T12885" s="157"/>
      <c r="U12885" s="157"/>
      <c r="V12885" s="157"/>
      <c r="W12885" s="157"/>
      <c r="X12885" s="157"/>
      <c r="Y12885" s="157"/>
    </row>
    <row r="12886" spans="19:25" x14ac:dyDescent="0.2">
      <c r="S12886" s="157"/>
      <c r="T12886" s="157"/>
      <c r="U12886" s="157"/>
      <c r="V12886" s="157"/>
      <c r="W12886" s="157"/>
      <c r="X12886" s="157"/>
      <c r="Y12886" s="157"/>
    </row>
    <row r="12887" spans="19:25" x14ac:dyDescent="0.2">
      <c r="S12887" s="157"/>
      <c r="T12887" s="157"/>
      <c r="U12887" s="157"/>
      <c r="V12887" s="157"/>
      <c r="W12887" s="157"/>
      <c r="X12887" s="157"/>
      <c r="Y12887" s="157"/>
    </row>
    <row r="12888" spans="19:25" x14ac:dyDescent="0.2">
      <c r="S12888" s="157"/>
      <c r="T12888" s="157"/>
      <c r="U12888" s="157"/>
      <c r="V12888" s="157"/>
      <c r="W12888" s="157"/>
      <c r="X12888" s="157"/>
      <c r="Y12888" s="157"/>
    </row>
    <row r="12889" spans="19:25" x14ac:dyDescent="0.2">
      <c r="S12889" s="157"/>
      <c r="T12889" s="157"/>
      <c r="U12889" s="157"/>
      <c r="V12889" s="157"/>
      <c r="W12889" s="157"/>
      <c r="X12889" s="157"/>
      <c r="Y12889" s="157"/>
    </row>
    <row r="12890" spans="19:25" x14ac:dyDescent="0.2">
      <c r="S12890" s="157"/>
      <c r="T12890" s="157"/>
      <c r="U12890" s="157"/>
      <c r="V12890" s="157"/>
      <c r="W12890" s="157"/>
      <c r="X12890" s="157"/>
      <c r="Y12890" s="157"/>
    </row>
    <row r="12891" spans="19:25" x14ac:dyDescent="0.2">
      <c r="S12891" s="157"/>
      <c r="T12891" s="157"/>
      <c r="U12891" s="157"/>
      <c r="V12891" s="157"/>
      <c r="W12891" s="157"/>
      <c r="X12891" s="157"/>
      <c r="Y12891" s="157"/>
    </row>
    <row r="12892" spans="19:25" x14ac:dyDescent="0.2">
      <c r="S12892" s="157"/>
      <c r="T12892" s="157"/>
      <c r="U12892" s="157"/>
      <c r="V12892" s="157"/>
      <c r="W12892" s="157"/>
      <c r="X12892" s="157"/>
      <c r="Y12892" s="157"/>
    </row>
    <row r="12893" spans="19:25" x14ac:dyDescent="0.2">
      <c r="S12893" s="157"/>
      <c r="T12893" s="157"/>
      <c r="U12893" s="157"/>
      <c r="V12893" s="157"/>
      <c r="W12893" s="157"/>
      <c r="X12893" s="157"/>
      <c r="Y12893" s="157"/>
    </row>
    <row r="12894" spans="19:25" x14ac:dyDescent="0.2">
      <c r="S12894" s="157"/>
      <c r="T12894" s="157"/>
      <c r="U12894" s="157"/>
      <c r="V12894" s="157"/>
      <c r="W12894" s="157"/>
      <c r="X12894" s="157"/>
      <c r="Y12894" s="157"/>
    </row>
    <row r="12895" spans="19:25" x14ac:dyDescent="0.2">
      <c r="S12895" s="157"/>
      <c r="T12895" s="157"/>
      <c r="U12895" s="157"/>
      <c r="V12895" s="157"/>
      <c r="W12895" s="157"/>
      <c r="X12895" s="157"/>
      <c r="Y12895" s="157"/>
    </row>
    <row r="12896" spans="19:25" x14ac:dyDescent="0.2">
      <c r="S12896" s="157"/>
      <c r="T12896" s="157"/>
      <c r="U12896" s="157"/>
      <c r="V12896" s="157"/>
      <c r="W12896" s="157"/>
      <c r="X12896" s="157"/>
      <c r="Y12896" s="157"/>
    </row>
    <row r="12897" spans="19:25" x14ac:dyDescent="0.2">
      <c r="S12897" s="157"/>
      <c r="T12897" s="157"/>
      <c r="U12897" s="157"/>
      <c r="V12897" s="157"/>
      <c r="W12897" s="157"/>
      <c r="X12897" s="157"/>
      <c r="Y12897" s="157"/>
    </row>
    <row r="12898" spans="19:25" x14ac:dyDescent="0.2">
      <c r="S12898" s="157"/>
      <c r="T12898" s="157"/>
      <c r="U12898" s="157"/>
      <c r="V12898" s="157"/>
      <c r="W12898" s="157"/>
      <c r="X12898" s="157"/>
      <c r="Y12898" s="157"/>
    </row>
    <row r="12899" spans="19:25" x14ac:dyDescent="0.2">
      <c r="S12899" s="157"/>
      <c r="T12899" s="157"/>
      <c r="U12899" s="157"/>
      <c r="V12899" s="157"/>
      <c r="W12899" s="157"/>
      <c r="X12899" s="157"/>
      <c r="Y12899" s="157"/>
    </row>
    <row r="12900" spans="19:25" x14ac:dyDescent="0.2">
      <c r="S12900" s="157"/>
      <c r="T12900" s="157"/>
      <c r="U12900" s="157"/>
      <c r="V12900" s="157"/>
      <c r="W12900" s="157"/>
      <c r="X12900" s="157"/>
      <c r="Y12900" s="157"/>
    </row>
    <row r="12901" spans="19:25" x14ac:dyDescent="0.2">
      <c r="S12901" s="157"/>
      <c r="T12901" s="157"/>
      <c r="U12901" s="157"/>
      <c r="V12901" s="157"/>
      <c r="W12901" s="157"/>
      <c r="X12901" s="157"/>
      <c r="Y12901" s="157"/>
    </row>
    <row r="12902" spans="19:25" x14ac:dyDescent="0.2">
      <c r="S12902" s="157"/>
      <c r="T12902" s="157"/>
      <c r="U12902" s="157"/>
      <c r="V12902" s="157"/>
      <c r="W12902" s="157"/>
      <c r="X12902" s="157"/>
      <c r="Y12902" s="157"/>
    </row>
    <row r="12903" spans="19:25" x14ac:dyDescent="0.2">
      <c r="S12903" s="157"/>
      <c r="T12903" s="157"/>
      <c r="U12903" s="157"/>
      <c r="V12903" s="157"/>
      <c r="W12903" s="157"/>
      <c r="X12903" s="157"/>
      <c r="Y12903" s="157"/>
    </row>
    <row r="12904" spans="19:25" x14ac:dyDescent="0.2">
      <c r="S12904" s="157"/>
      <c r="T12904" s="157"/>
      <c r="U12904" s="157"/>
      <c r="V12904" s="157"/>
      <c r="W12904" s="157"/>
      <c r="X12904" s="157"/>
      <c r="Y12904" s="157"/>
    </row>
    <row r="12905" spans="19:25" x14ac:dyDescent="0.2">
      <c r="S12905" s="157"/>
      <c r="T12905" s="157"/>
      <c r="U12905" s="157"/>
      <c r="V12905" s="157"/>
      <c r="W12905" s="157"/>
      <c r="X12905" s="157"/>
      <c r="Y12905" s="157"/>
    </row>
    <row r="12906" spans="19:25" x14ac:dyDescent="0.2">
      <c r="S12906" s="157"/>
      <c r="T12906" s="157"/>
      <c r="U12906" s="157"/>
      <c r="V12906" s="157"/>
      <c r="W12906" s="157"/>
      <c r="X12906" s="157"/>
      <c r="Y12906" s="157"/>
    </row>
    <row r="12907" spans="19:25" x14ac:dyDescent="0.2">
      <c r="S12907" s="157"/>
      <c r="T12907" s="157"/>
      <c r="U12907" s="157"/>
      <c r="V12907" s="157"/>
      <c r="W12907" s="157"/>
      <c r="X12907" s="157"/>
      <c r="Y12907" s="157"/>
    </row>
    <row r="12908" spans="19:25" x14ac:dyDescent="0.2">
      <c r="S12908" s="157"/>
      <c r="T12908" s="157"/>
      <c r="U12908" s="157"/>
      <c r="V12908" s="157"/>
      <c r="W12908" s="157"/>
      <c r="X12908" s="157"/>
      <c r="Y12908" s="157"/>
    </row>
    <row r="12909" spans="19:25" x14ac:dyDescent="0.2">
      <c r="S12909" s="157"/>
      <c r="T12909" s="157"/>
      <c r="U12909" s="157"/>
      <c r="V12909" s="157"/>
      <c r="W12909" s="157"/>
      <c r="X12909" s="157"/>
      <c r="Y12909" s="157"/>
    </row>
    <row r="12910" spans="19:25" x14ac:dyDescent="0.2">
      <c r="S12910" s="157"/>
      <c r="T12910" s="157"/>
      <c r="U12910" s="157"/>
      <c r="V12910" s="157"/>
      <c r="W12910" s="157"/>
      <c r="X12910" s="157"/>
      <c r="Y12910" s="157"/>
    </row>
    <row r="12911" spans="19:25" x14ac:dyDescent="0.2">
      <c r="S12911" s="157"/>
      <c r="T12911" s="157"/>
      <c r="U12911" s="157"/>
      <c r="V12911" s="157"/>
      <c r="W12911" s="157"/>
      <c r="X12911" s="157"/>
      <c r="Y12911" s="157"/>
    </row>
    <row r="12912" spans="19:25" x14ac:dyDescent="0.2">
      <c r="S12912" s="157"/>
      <c r="T12912" s="157"/>
      <c r="U12912" s="157"/>
      <c r="V12912" s="157"/>
      <c r="W12912" s="157"/>
      <c r="X12912" s="157"/>
      <c r="Y12912" s="157"/>
    </row>
    <row r="12913" spans="19:25" x14ac:dyDescent="0.2">
      <c r="S12913" s="157"/>
      <c r="T12913" s="157"/>
      <c r="U12913" s="157"/>
      <c r="V12913" s="157"/>
      <c r="W12913" s="157"/>
      <c r="X12913" s="157"/>
      <c r="Y12913" s="157"/>
    </row>
    <row r="12914" spans="19:25" x14ac:dyDescent="0.2">
      <c r="S12914" s="157"/>
      <c r="T12914" s="157"/>
      <c r="U12914" s="157"/>
      <c r="V12914" s="157"/>
      <c r="W12914" s="157"/>
      <c r="X12914" s="157"/>
      <c r="Y12914" s="157"/>
    </row>
    <row r="12915" spans="19:25" x14ac:dyDescent="0.2">
      <c r="S12915" s="157"/>
      <c r="T12915" s="157"/>
      <c r="U12915" s="157"/>
      <c r="V12915" s="157"/>
      <c r="W12915" s="157"/>
      <c r="X12915" s="157"/>
      <c r="Y12915" s="157"/>
    </row>
    <row r="12916" spans="19:25" x14ac:dyDescent="0.2">
      <c r="S12916" s="157"/>
      <c r="T12916" s="157"/>
      <c r="U12916" s="157"/>
      <c r="V12916" s="157"/>
      <c r="W12916" s="157"/>
      <c r="X12916" s="157"/>
      <c r="Y12916" s="157"/>
    </row>
    <row r="12917" spans="19:25" x14ac:dyDescent="0.2">
      <c r="S12917" s="157"/>
      <c r="T12917" s="157"/>
      <c r="U12917" s="157"/>
      <c r="V12917" s="157"/>
      <c r="W12917" s="157"/>
      <c r="X12917" s="157"/>
      <c r="Y12917" s="157"/>
    </row>
    <row r="12918" spans="19:25" x14ac:dyDescent="0.2">
      <c r="S12918" s="157"/>
      <c r="T12918" s="157"/>
      <c r="U12918" s="157"/>
      <c r="V12918" s="157"/>
      <c r="W12918" s="157"/>
      <c r="X12918" s="157"/>
      <c r="Y12918" s="157"/>
    </row>
    <row r="12919" spans="19:25" x14ac:dyDescent="0.2">
      <c r="S12919" s="157"/>
      <c r="T12919" s="157"/>
      <c r="U12919" s="157"/>
      <c r="V12919" s="157"/>
      <c r="W12919" s="157"/>
      <c r="X12919" s="157"/>
      <c r="Y12919" s="157"/>
    </row>
    <row r="12920" spans="19:25" x14ac:dyDescent="0.2">
      <c r="S12920" s="157"/>
      <c r="T12920" s="157"/>
      <c r="U12920" s="157"/>
      <c r="V12920" s="157"/>
      <c r="W12920" s="157"/>
      <c r="X12920" s="157"/>
      <c r="Y12920" s="157"/>
    </row>
    <row r="12921" spans="19:25" x14ac:dyDescent="0.2">
      <c r="S12921" s="157"/>
      <c r="T12921" s="157"/>
      <c r="U12921" s="157"/>
      <c r="V12921" s="157"/>
      <c r="W12921" s="157"/>
      <c r="X12921" s="157"/>
      <c r="Y12921" s="157"/>
    </row>
    <row r="12922" spans="19:25" x14ac:dyDescent="0.2">
      <c r="S12922" s="157"/>
      <c r="T12922" s="157"/>
      <c r="U12922" s="157"/>
      <c r="V12922" s="157"/>
      <c r="W12922" s="157"/>
      <c r="X12922" s="157"/>
      <c r="Y12922" s="157"/>
    </row>
    <row r="12923" spans="19:25" x14ac:dyDescent="0.2">
      <c r="S12923" s="157"/>
      <c r="T12923" s="157"/>
      <c r="U12923" s="157"/>
      <c r="V12923" s="157"/>
      <c r="W12923" s="157"/>
      <c r="X12923" s="157"/>
      <c r="Y12923" s="157"/>
    </row>
    <row r="12924" spans="19:25" x14ac:dyDescent="0.2">
      <c r="S12924" s="157"/>
      <c r="T12924" s="157"/>
      <c r="U12924" s="157"/>
      <c r="V12924" s="157"/>
      <c r="W12924" s="157"/>
      <c r="X12924" s="157"/>
      <c r="Y12924" s="157"/>
    </row>
    <row r="12925" spans="19:25" x14ac:dyDescent="0.2">
      <c r="S12925" s="157"/>
      <c r="T12925" s="157"/>
      <c r="U12925" s="157"/>
      <c r="V12925" s="157"/>
      <c r="W12925" s="157"/>
      <c r="X12925" s="157"/>
      <c r="Y12925" s="157"/>
    </row>
    <row r="12926" spans="19:25" x14ac:dyDescent="0.2">
      <c r="S12926" s="157"/>
      <c r="T12926" s="157"/>
      <c r="U12926" s="157"/>
      <c r="V12926" s="157"/>
      <c r="W12926" s="157"/>
      <c r="X12926" s="157"/>
      <c r="Y12926" s="157"/>
    </row>
    <row r="12927" spans="19:25" x14ac:dyDescent="0.2">
      <c r="S12927" s="157"/>
      <c r="T12927" s="157"/>
      <c r="U12927" s="157"/>
      <c r="V12927" s="157"/>
      <c r="W12927" s="157"/>
      <c r="X12927" s="157"/>
      <c r="Y12927" s="157"/>
    </row>
    <row r="12928" spans="19:25" x14ac:dyDescent="0.2">
      <c r="S12928" s="157"/>
      <c r="T12928" s="157"/>
      <c r="U12928" s="157"/>
      <c r="V12928" s="157"/>
      <c r="W12928" s="157"/>
      <c r="X12928" s="157"/>
      <c r="Y12928" s="157"/>
    </row>
    <row r="12929" spans="19:25" x14ac:dyDescent="0.2">
      <c r="S12929" s="157"/>
      <c r="T12929" s="157"/>
      <c r="U12929" s="157"/>
      <c r="V12929" s="157"/>
      <c r="W12929" s="157"/>
      <c r="X12929" s="157"/>
      <c r="Y12929" s="157"/>
    </row>
    <row r="12930" spans="19:25" x14ac:dyDescent="0.2">
      <c r="S12930" s="157"/>
      <c r="T12930" s="157"/>
      <c r="U12930" s="157"/>
      <c r="V12930" s="157"/>
      <c r="W12930" s="157"/>
      <c r="X12930" s="157"/>
      <c r="Y12930" s="157"/>
    </row>
    <row r="12931" spans="19:25" x14ac:dyDescent="0.2">
      <c r="S12931" s="157"/>
      <c r="T12931" s="157"/>
      <c r="U12931" s="157"/>
      <c r="V12931" s="157"/>
      <c r="W12931" s="157"/>
      <c r="X12931" s="157"/>
      <c r="Y12931" s="157"/>
    </row>
    <row r="12932" spans="19:25" x14ac:dyDescent="0.2">
      <c r="S12932" s="157"/>
      <c r="T12932" s="157"/>
      <c r="U12932" s="157"/>
      <c r="V12932" s="157"/>
      <c r="W12932" s="157"/>
      <c r="X12932" s="157"/>
      <c r="Y12932" s="157"/>
    </row>
    <row r="12933" spans="19:25" x14ac:dyDescent="0.2">
      <c r="S12933" s="157"/>
      <c r="T12933" s="157"/>
      <c r="U12933" s="157"/>
      <c r="V12933" s="157"/>
      <c r="W12933" s="157"/>
      <c r="X12933" s="157"/>
      <c r="Y12933" s="157"/>
    </row>
    <row r="12934" spans="19:25" x14ac:dyDescent="0.2">
      <c r="S12934" s="157"/>
      <c r="T12934" s="157"/>
      <c r="U12934" s="157"/>
      <c r="V12934" s="157"/>
      <c r="W12934" s="157"/>
      <c r="X12934" s="157"/>
      <c r="Y12934" s="157"/>
    </row>
    <row r="12935" spans="19:25" x14ac:dyDescent="0.2">
      <c r="S12935" s="157"/>
      <c r="T12935" s="157"/>
      <c r="U12935" s="157"/>
      <c r="V12935" s="157"/>
      <c r="W12935" s="157"/>
      <c r="X12935" s="157"/>
      <c r="Y12935" s="157"/>
    </row>
    <row r="12936" spans="19:25" x14ac:dyDescent="0.2">
      <c r="S12936" s="157"/>
      <c r="T12936" s="157"/>
      <c r="U12936" s="157"/>
      <c r="V12936" s="157"/>
      <c r="W12936" s="157"/>
      <c r="X12936" s="157"/>
      <c r="Y12936" s="157"/>
    </row>
    <row r="12937" spans="19:25" x14ac:dyDescent="0.2">
      <c r="S12937" s="157"/>
      <c r="T12937" s="157"/>
      <c r="U12937" s="157"/>
      <c r="V12937" s="157"/>
      <c r="W12937" s="157"/>
      <c r="X12937" s="157"/>
      <c r="Y12937" s="157"/>
    </row>
    <row r="12938" spans="19:25" x14ac:dyDescent="0.2">
      <c r="S12938" s="157"/>
      <c r="T12938" s="157"/>
      <c r="U12938" s="157"/>
      <c r="V12938" s="157"/>
      <c r="W12938" s="157"/>
      <c r="X12938" s="157"/>
      <c r="Y12938" s="157"/>
    </row>
    <row r="12939" spans="19:25" x14ac:dyDescent="0.2">
      <c r="S12939" s="157"/>
      <c r="T12939" s="157"/>
      <c r="U12939" s="157"/>
      <c r="V12939" s="157"/>
      <c r="W12939" s="157"/>
      <c r="X12939" s="157"/>
      <c r="Y12939" s="157"/>
    </row>
    <row r="12940" spans="19:25" x14ac:dyDescent="0.2">
      <c r="S12940" s="157"/>
      <c r="T12940" s="157"/>
      <c r="U12940" s="157"/>
      <c r="V12940" s="157"/>
      <c r="W12940" s="157"/>
      <c r="X12940" s="157"/>
      <c r="Y12940" s="157"/>
    </row>
    <row r="12941" spans="19:25" x14ac:dyDescent="0.2">
      <c r="S12941" s="157"/>
      <c r="T12941" s="157"/>
      <c r="U12941" s="157"/>
      <c r="V12941" s="157"/>
      <c r="W12941" s="157"/>
      <c r="X12941" s="157"/>
      <c r="Y12941" s="157"/>
    </row>
    <row r="12942" spans="19:25" x14ac:dyDescent="0.2">
      <c r="S12942" s="157"/>
      <c r="T12942" s="157"/>
      <c r="U12942" s="157"/>
      <c r="V12942" s="157"/>
      <c r="W12942" s="157"/>
      <c r="X12942" s="157"/>
      <c r="Y12942" s="157"/>
    </row>
    <row r="12943" spans="19:25" x14ac:dyDescent="0.2">
      <c r="S12943" s="157"/>
      <c r="T12943" s="157"/>
      <c r="U12943" s="157"/>
      <c r="V12943" s="157"/>
      <c r="W12943" s="157"/>
      <c r="X12943" s="157"/>
      <c r="Y12943" s="157"/>
    </row>
    <row r="12944" spans="19:25" x14ac:dyDescent="0.2">
      <c r="S12944" s="157"/>
      <c r="T12944" s="157"/>
      <c r="U12944" s="157"/>
      <c r="V12944" s="157"/>
      <c r="W12944" s="157"/>
      <c r="X12944" s="157"/>
      <c r="Y12944" s="157"/>
    </row>
    <row r="12945" spans="19:25" x14ac:dyDescent="0.2">
      <c r="S12945" s="157"/>
      <c r="T12945" s="157"/>
      <c r="U12945" s="157"/>
      <c r="V12945" s="157"/>
      <c r="W12945" s="157"/>
      <c r="X12945" s="157"/>
      <c r="Y12945" s="157"/>
    </row>
    <row r="12946" spans="19:25" x14ac:dyDescent="0.2">
      <c r="S12946" s="157"/>
      <c r="T12946" s="157"/>
      <c r="U12946" s="157"/>
      <c r="V12946" s="157"/>
      <c r="W12946" s="157"/>
      <c r="X12946" s="157"/>
      <c r="Y12946" s="157"/>
    </row>
    <row r="12947" spans="19:25" x14ac:dyDescent="0.2">
      <c r="S12947" s="157"/>
      <c r="T12947" s="157"/>
      <c r="U12947" s="157"/>
      <c r="V12947" s="157"/>
      <c r="W12947" s="157"/>
      <c r="X12947" s="157"/>
      <c r="Y12947" s="157"/>
    </row>
    <row r="12948" spans="19:25" x14ac:dyDescent="0.2">
      <c r="S12948" s="157"/>
      <c r="T12948" s="157"/>
      <c r="U12948" s="157"/>
      <c r="V12948" s="157"/>
      <c r="W12948" s="157"/>
      <c r="X12948" s="157"/>
      <c r="Y12948" s="157"/>
    </row>
    <row r="12949" spans="19:25" x14ac:dyDescent="0.2">
      <c r="S12949" s="157"/>
      <c r="T12949" s="157"/>
      <c r="U12949" s="157"/>
      <c r="V12949" s="157"/>
      <c r="W12949" s="157"/>
      <c r="X12949" s="157"/>
      <c r="Y12949" s="157"/>
    </row>
    <row r="12950" spans="19:25" x14ac:dyDescent="0.2">
      <c r="S12950" s="157"/>
      <c r="T12950" s="157"/>
      <c r="U12950" s="157"/>
      <c r="V12950" s="157"/>
      <c r="W12950" s="157"/>
      <c r="X12950" s="157"/>
      <c r="Y12950" s="157"/>
    </row>
    <row r="12951" spans="19:25" x14ac:dyDescent="0.2">
      <c r="S12951" s="157"/>
      <c r="T12951" s="157"/>
      <c r="U12951" s="157"/>
      <c r="V12951" s="157"/>
      <c r="W12951" s="157"/>
      <c r="X12951" s="157"/>
      <c r="Y12951" s="157"/>
    </row>
    <row r="12952" spans="19:25" x14ac:dyDescent="0.2">
      <c r="S12952" s="157"/>
      <c r="T12952" s="157"/>
      <c r="U12952" s="157"/>
      <c r="V12952" s="157"/>
      <c r="W12952" s="157"/>
      <c r="X12952" s="157"/>
      <c r="Y12952" s="157"/>
    </row>
    <row r="12953" spans="19:25" x14ac:dyDescent="0.2">
      <c r="S12953" s="157"/>
      <c r="T12953" s="157"/>
      <c r="U12953" s="157"/>
      <c r="V12953" s="157"/>
      <c r="W12953" s="157"/>
      <c r="X12953" s="157"/>
      <c r="Y12953" s="157"/>
    </row>
    <row r="12954" spans="19:25" x14ac:dyDescent="0.2">
      <c r="S12954" s="157"/>
      <c r="T12954" s="157"/>
      <c r="U12954" s="157"/>
      <c r="V12954" s="157"/>
      <c r="W12954" s="157"/>
      <c r="X12954" s="157"/>
      <c r="Y12954" s="157"/>
    </row>
    <row r="12955" spans="19:25" x14ac:dyDescent="0.2">
      <c r="S12955" s="157"/>
      <c r="T12955" s="157"/>
      <c r="U12955" s="157"/>
      <c r="V12955" s="157"/>
      <c r="W12955" s="157"/>
      <c r="X12955" s="157"/>
      <c r="Y12955" s="157"/>
    </row>
    <row r="12956" spans="19:25" x14ac:dyDescent="0.2">
      <c r="S12956" s="157"/>
      <c r="T12956" s="157"/>
      <c r="U12956" s="157"/>
      <c r="V12956" s="157"/>
      <c r="W12956" s="157"/>
      <c r="X12956" s="157"/>
      <c r="Y12956" s="157"/>
    </row>
    <row r="12957" spans="19:25" x14ac:dyDescent="0.2">
      <c r="S12957" s="157"/>
      <c r="T12957" s="157"/>
      <c r="U12957" s="157"/>
      <c r="V12957" s="157"/>
      <c r="W12957" s="157"/>
      <c r="X12957" s="157"/>
      <c r="Y12957" s="157"/>
    </row>
    <row r="12958" spans="19:25" x14ac:dyDescent="0.2">
      <c r="S12958" s="157"/>
      <c r="T12958" s="157"/>
      <c r="U12958" s="157"/>
      <c r="V12958" s="157"/>
      <c r="W12958" s="157"/>
      <c r="X12958" s="157"/>
      <c r="Y12958" s="157"/>
    </row>
    <row r="12959" spans="19:25" x14ac:dyDescent="0.2">
      <c r="S12959" s="157"/>
      <c r="T12959" s="157"/>
      <c r="U12959" s="157"/>
      <c r="V12959" s="157"/>
      <c r="W12959" s="157"/>
      <c r="X12959" s="157"/>
      <c r="Y12959" s="157"/>
    </row>
    <row r="12960" spans="19:25" x14ac:dyDescent="0.2">
      <c r="S12960" s="157"/>
      <c r="T12960" s="157"/>
      <c r="U12960" s="157"/>
      <c r="V12960" s="157"/>
      <c r="W12960" s="157"/>
      <c r="X12960" s="157"/>
      <c r="Y12960" s="157"/>
    </row>
    <row r="12961" spans="19:25" x14ac:dyDescent="0.2">
      <c r="S12961" s="157"/>
      <c r="T12961" s="157"/>
      <c r="U12961" s="157"/>
      <c r="V12961" s="157"/>
      <c r="W12961" s="157"/>
      <c r="X12961" s="157"/>
      <c r="Y12961" s="157"/>
    </row>
    <row r="12962" spans="19:25" x14ac:dyDescent="0.2">
      <c r="S12962" s="157"/>
      <c r="T12962" s="157"/>
      <c r="U12962" s="157"/>
      <c r="V12962" s="157"/>
      <c r="W12962" s="157"/>
      <c r="X12962" s="157"/>
      <c r="Y12962" s="157"/>
    </row>
    <row r="12963" spans="19:25" x14ac:dyDescent="0.2">
      <c r="S12963" s="157"/>
      <c r="T12963" s="157"/>
      <c r="U12963" s="157"/>
      <c r="V12963" s="157"/>
      <c r="W12963" s="157"/>
      <c r="X12963" s="157"/>
      <c r="Y12963" s="157"/>
    </row>
    <row r="12964" spans="19:25" x14ac:dyDescent="0.2">
      <c r="S12964" s="157"/>
      <c r="T12964" s="157"/>
      <c r="U12964" s="157"/>
      <c r="V12964" s="157"/>
      <c r="W12964" s="157"/>
      <c r="X12964" s="157"/>
      <c r="Y12964" s="157"/>
    </row>
    <row r="12965" spans="19:25" x14ac:dyDescent="0.2">
      <c r="S12965" s="157"/>
      <c r="T12965" s="157"/>
      <c r="U12965" s="157"/>
      <c r="V12965" s="157"/>
      <c r="W12965" s="157"/>
      <c r="X12965" s="157"/>
      <c r="Y12965" s="157"/>
    </row>
    <row r="12966" spans="19:25" x14ac:dyDescent="0.2">
      <c r="S12966" s="157"/>
      <c r="T12966" s="157"/>
      <c r="U12966" s="157"/>
      <c r="V12966" s="157"/>
      <c r="W12966" s="157"/>
      <c r="X12966" s="157"/>
      <c r="Y12966" s="157"/>
    </row>
    <row r="12967" spans="19:25" x14ac:dyDescent="0.2">
      <c r="S12967" s="157"/>
      <c r="T12967" s="157"/>
      <c r="U12967" s="157"/>
      <c r="V12967" s="157"/>
      <c r="W12967" s="157"/>
      <c r="X12967" s="157"/>
      <c r="Y12967" s="157"/>
    </row>
    <row r="12968" spans="19:25" x14ac:dyDescent="0.2">
      <c r="S12968" s="157"/>
      <c r="T12968" s="157"/>
      <c r="U12968" s="157"/>
      <c r="V12968" s="157"/>
      <c r="W12968" s="157"/>
      <c r="X12968" s="157"/>
      <c r="Y12968" s="157"/>
    </row>
    <row r="12969" spans="19:25" x14ac:dyDescent="0.2">
      <c r="S12969" s="157"/>
      <c r="T12969" s="157"/>
      <c r="U12969" s="157"/>
      <c r="V12969" s="157"/>
      <c r="W12969" s="157"/>
      <c r="X12969" s="157"/>
      <c r="Y12969" s="157"/>
    </row>
    <row r="12970" spans="19:25" x14ac:dyDescent="0.2">
      <c r="S12970" s="157"/>
      <c r="T12970" s="157"/>
      <c r="U12970" s="157"/>
      <c r="V12970" s="157"/>
      <c r="W12970" s="157"/>
      <c r="X12970" s="157"/>
      <c r="Y12970" s="157"/>
    </row>
    <row r="12971" spans="19:25" x14ac:dyDescent="0.2">
      <c r="S12971" s="157"/>
      <c r="T12971" s="157"/>
      <c r="U12971" s="157"/>
      <c r="V12971" s="157"/>
      <c r="W12971" s="157"/>
      <c r="X12971" s="157"/>
      <c r="Y12971" s="157"/>
    </row>
    <row r="12972" spans="19:25" x14ac:dyDescent="0.2">
      <c r="S12972" s="157"/>
      <c r="T12972" s="157"/>
      <c r="U12972" s="157"/>
      <c r="V12972" s="157"/>
      <c r="W12972" s="157"/>
      <c r="X12972" s="157"/>
      <c r="Y12972" s="157"/>
    </row>
    <row r="12973" spans="19:25" x14ac:dyDescent="0.2">
      <c r="S12973" s="157"/>
      <c r="T12973" s="157"/>
      <c r="U12973" s="157"/>
      <c r="V12973" s="157"/>
      <c r="W12973" s="157"/>
      <c r="X12973" s="157"/>
      <c r="Y12973" s="157"/>
    </row>
    <row r="12974" spans="19:25" x14ac:dyDescent="0.2">
      <c r="S12974" s="157"/>
      <c r="T12974" s="157"/>
      <c r="U12974" s="157"/>
      <c r="V12974" s="157"/>
      <c r="W12974" s="157"/>
      <c r="X12974" s="157"/>
      <c r="Y12974" s="157"/>
    </row>
    <row r="12975" spans="19:25" x14ac:dyDescent="0.2">
      <c r="S12975" s="157"/>
      <c r="T12975" s="157"/>
      <c r="U12975" s="157"/>
      <c r="V12975" s="157"/>
      <c r="W12975" s="157"/>
      <c r="X12975" s="157"/>
      <c r="Y12975" s="157"/>
    </row>
    <row r="12976" spans="19:25" x14ac:dyDescent="0.2">
      <c r="S12976" s="157"/>
      <c r="T12976" s="157"/>
      <c r="U12976" s="157"/>
      <c r="V12976" s="157"/>
      <c r="W12976" s="157"/>
      <c r="X12976" s="157"/>
      <c r="Y12976" s="157"/>
    </row>
    <row r="12977" spans="19:25" x14ac:dyDescent="0.2">
      <c r="S12977" s="157"/>
      <c r="T12977" s="157"/>
      <c r="U12977" s="157"/>
      <c r="V12977" s="157"/>
      <c r="W12977" s="157"/>
      <c r="X12977" s="157"/>
      <c r="Y12977" s="157"/>
    </row>
    <row r="12978" spans="19:25" x14ac:dyDescent="0.2">
      <c r="S12978" s="157"/>
      <c r="T12978" s="157"/>
      <c r="U12978" s="157"/>
      <c r="V12978" s="157"/>
      <c r="W12978" s="157"/>
      <c r="X12978" s="157"/>
      <c r="Y12978" s="157"/>
    </row>
    <row r="12979" spans="19:25" x14ac:dyDescent="0.2">
      <c r="S12979" s="157"/>
      <c r="T12979" s="157"/>
      <c r="U12979" s="157"/>
      <c r="V12979" s="157"/>
      <c r="W12979" s="157"/>
      <c r="X12979" s="157"/>
      <c r="Y12979" s="157"/>
    </row>
    <row r="12980" spans="19:25" x14ac:dyDescent="0.2">
      <c r="S12980" s="157"/>
      <c r="T12980" s="157"/>
      <c r="U12980" s="157"/>
      <c r="V12980" s="157"/>
      <c r="W12980" s="157"/>
      <c r="X12980" s="157"/>
      <c r="Y12980" s="157"/>
    </row>
    <row r="12981" spans="19:25" x14ac:dyDescent="0.2">
      <c r="S12981" s="157"/>
      <c r="T12981" s="157"/>
      <c r="U12981" s="157"/>
      <c r="V12981" s="157"/>
      <c r="W12981" s="157"/>
      <c r="X12981" s="157"/>
      <c r="Y12981" s="157"/>
    </row>
    <row r="12982" spans="19:25" x14ac:dyDescent="0.2">
      <c r="S12982" s="157"/>
      <c r="T12982" s="157"/>
      <c r="U12982" s="157"/>
      <c r="V12982" s="157"/>
      <c r="W12982" s="157"/>
      <c r="X12982" s="157"/>
      <c r="Y12982" s="157"/>
    </row>
    <row r="12983" spans="19:25" x14ac:dyDescent="0.2">
      <c r="S12983" s="157"/>
      <c r="T12983" s="157"/>
      <c r="U12983" s="157"/>
      <c r="V12983" s="157"/>
      <c r="W12983" s="157"/>
      <c r="X12983" s="157"/>
      <c r="Y12983" s="157"/>
    </row>
    <row r="12984" spans="19:25" x14ac:dyDescent="0.2">
      <c r="S12984" s="157"/>
      <c r="T12984" s="157"/>
      <c r="U12984" s="157"/>
      <c r="V12984" s="157"/>
      <c r="W12984" s="157"/>
      <c r="X12984" s="157"/>
      <c r="Y12984" s="157"/>
    </row>
    <row r="12985" spans="19:25" x14ac:dyDescent="0.2">
      <c r="S12985" s="157"/>
      <c r="T12985" s="157"/>
      <c r="U12985" s="157"/>
      <c r="V12985" s="157"/>
      <c r="W12985" s="157"/>
      <c r="X12985" s="157"/>
      <c r="Y12985" s="157"/>
    </row>
    <row r="12986" spans="19:25" x14ac:dyDescent="0.2">
      <c r="S12986" s="157"/>
      <c r="T12986" s="157"/>
      <c r="U12986" s="157"/>
      <c r="V12986" s="157"/>
      <c r="W12986" s="157"/>
      <c r="X12986" s="157"/>
      <c r="Y12986" s="157"/>
    </row>
    <row r="12987" spans="19:25" x14ac:dyDescent="0.2">
      <c r="S12987" s="157"/>
      <c r="T12987" s="157"/>
      <c r="U12987" s="157"/>
      <c r="V12987" s="157"/>
      <c r="W12987" s="157"/>
      <c r="X12987" s="157"/>
      <c r="Y12987" s="157"/>
    </row>
    <row r="12988" spans="19:25" x14ac:dyDescent="0.2">
      <c r="S12988" s="157"/>
      <c r="T12988" s="157"/>
      <c r="U12988" s="157"/>
      <c r="V12988" s="157"/>
      <c r="W12988" s="157"/>
      <c r="X12988" s="157"/>
      <c r="Y12988" s="157"/>
    </row>
    <row r="12989" spans="19:25" x14ac:dyDescent="0.2">
      <c r="S12989" s="157"/>
      <c r="T12989" s="157"/>
      <c r="U12989" s="157"/>
      <c r="V12989" s="157"/>
      <c r="W12989" s="157"/>
      <c r="X12989" s="157"/>
      <c r="Y12989" s="157"/>
    </row>
    <row r="12990" spans="19:25" x14ac:dyDescent="0.2">
      <c r="S12990" s="157"/>
      <c r="T12990" s="157"/>
      <c r="U12990" s="157"/>
      <c r="V12990" s="157"/>
      <c r="W12990" s="157"/>
      <c r="X12990" s="157"/>
      <c r="Y12990" s="157"/>
    </row>
    <row r="12991" spans="19:25" x14ac:dyDescent="0.2">
      <c r="S12991" s="157"/>
      <c r="T12991" s="157"/>
      <c r="U12991" s="157"/>
      <c r="V12991" s="157"/>
      <c r="W12991" s="157"/>
      <c r="X12991" s="157"/>
      <c r="Y12991" s="157"/>
    </row>
    <row r="12992" spans="19:25" x14ac:dyDescent="0.2">
      <c r="S12992" s="157"/>
      <c r="T12992" s="157"/>
      <c r="U12992" s="157"/>
      <c r="V12992" s="157"/>
      <c r="W12992" s="157"/>
      <c r="X12992" s="157"/>
      <c r="Y12992" s="157"/>
    </row>
    <row r="12993" spans="19:25" x14ac:dyDescent="0.2">
      <c r="S12993" s="157"/>
      <c r="T12993" s="157"/>
      <c r="U12993" s="157"/>
      <c r="V12993" s="157"/>
      <c r="W12993" s="157"/>
      <c r="X12993" s="157"/>
      <c r="Y12993" s="157"/>
    </row>
    <row r="12994" spans="19:25" x14ac:dyDescent="0.2">
      <c r="S12994" s="157"/>
      <c r="T12994" s="157"/>
      <c r="U12994" s="157"/>
      <c r="V12994" s="157"/>
      <c r="W12994" s="157"/>
      <c r="X12994" s="157"/>
      <c r="Y12994" s="157"/>
    </row>
    <row r="12995" spans="19:25" x14ac:dyDescent="0.2">
      <c r="S12995" s="157"/>
      <c r="T12995" s="157"/>
      <c r="U12995" s="157"/>
      <c r="V12995" s="157"/>
      <c r="W12995" s="157"/>
      <c r="X12995" s="157"/>
      <c r="Y12995" s="157"/>
    </row>
    <row r="12996" spans="19:25" x14ac:dyDescent="0.2">
      <c r="S12996" s="157"/>
      <c r="T12996" s="157"/>
      <c r="U12996" s="157"/>
      <c r="V12996" s="157"/>
      <c r="W12996" s="157"/>
      <c r="X12996" s="157"/>
      <c r="Y12996" s="157"/>
    </row>
    <row r="12997" spans="19:25" x14ac:dyDescent="0.2">
      <c r="S12997" s="157"/>
      <c r="T12997" s="157"/>
      <c r="U12997" s="157"/>
      <c r="V12997" s="157"/>
      <c r="W12997" s="157"/>
      <c r="X12997" s="157"/>
      <c r="Y12997" s="157"/>
    </row>
    <row r="12998" spans="19:25" x14ac:dyDescent="0.2">
      <c r="S12998" s="157"/>
      <c r="T12998" s="157"/>
      <c r="U12998" s="157"/>
      <c r="V12998" s="157"/>
      <c r="W12998" s="157"/>
      <c r="X12998" s="157"/>
      <c r="Y12998" s="157"/>
    </row>
    <row r="12999" spans="19:25" x14ac:dyDescent="0.2">
      <c r="S12999" s="157"/>
      <c r="T12999" s="157"/>
      <c r="U12999" s="157"/>
      <c r="V12999" s="157"/>
      <c r="W12999" s="157"/>
      <c r="X12999" s="157"/>
      <c r="Y12999" s="157"/>
    </row>
    <row r="13000" spans="19:25" x14ac:dyDescent="0.2">
      <c r="S13000" s="157"/>
      <c r="T13000" s="157"/>
      <c r="U13000" s="157"/>
      <c r="V13000" s="157"/>
      <c r="W13000" s="157"/>
      <c r="X13000" s="157"/>
      <c r="Y13000" s="157"/>
    </row>
    <row r="13001" spans="19:25" x14ac:dyDescent="0.2">
      <c r="S13001" s="157"/>
      <c r="T13001" s="157"/>
      <c r="U13001" s="157"/>
      <c r="V13001" s="157"/>
      <c r="W13001" s="157"/>
      <c r="X13001" s="157"/>
      <c r="Y13001" s="157"/>
    </row>
    <row r="13002" spans="19:25" x14ac:dyDescent="0.2">
      <c r="S13002" s="157"/>
      <c r="T13002" s="157"/>
      <c r="U13002" s="157"/>
      <c r="V13002" s="157"/>
      <c r="W13002" s="157"/>
      <c r="X13002" s="157"/>
      <c r="Y13002" s="157"/>
    </row>
    <row r="13003" spans="19:25" x14ac:dyDescent="0.2">
      <c r="S13003" s="157"/>
      <c r="T13003" s="157"/>
      <c r="U13003" s="157"/>
      <c r="V13003" s="157"/>
      <c r="W13003" s="157"/>
      <c r="X13003" s="157"/>
      <c r="Y13003" s="157"/>
    </row>
    <row r="13004" spans="19:25" x14ac:dyDescent="0.2">
      <c r="S13004" s="157"/>
      <c r="T13004" s="157"/>
      <c r="U13004" s="157"/>
      <c r="V13004" s="157"/>
      <c r="W13004" s="157"/>
      <c r="X13004" s="157"/>
      <c r="Y13004" s="157"/>
    </row>
    <row r="13005" spans="19:25" x14ac:dyDescent="0.2">
      <c r="S13005" s="157"/>
      <c r="T13005" s="157"/>
      <c r="U13005" s="157"/>
      <c r="V13005" s="157"/>
      <c r="W13005" s="157"/>
      <c r="X13005" s="157"/>
      <c r="Y13005" s="157"/>
    </row>
    <row r="13006" spans="19:25" x14ac:dyDescent="0.2">
      <c r="S13006" s="157"/>
      <c r="T13006" s="157"/>
      <c r="U13006" s="157"/>
      <c r="V13006" s="157"/>
      <c r="W13006" s="157"/>
      <c r="X13006" s="157"/>
      <c r="Y13006" s="157"/>
    </row>
    <row r="13007" spans="19:25" x14ac:dyDescent="0.2">
      <c r="S13007" s="157"/>
      <c r="T13007" s="157"/>
      <c r="U13007" s="157"/>
      <c r="V13007" s="157"/>
      <c r="W13007" s="157"/>
      <c r="X13007" s="157"/>
      <c r="Y13007" s="157"/>
    </row>
    <row r="13008" spans="19:25" x14ac:dyDescent="0.2">
      <c r="S13008" s="157"/>
      <c r="T13008" s="157"/>
      <c r="U13008" s="157"/>
      <c r="V13008" s="157"/>
      <c r="W13008" s="157"/>
      <c r="X13008" s="157"/>
      <c r="Y13008" s="157"/>
    </row>
    <row r="13009" spans="19:25" x14ac:dyDescent="0.2">
      <c r="S13009" s="157"/>
      <c r="T13009" s="157"/>
      <c r="U13009" s="157"/>
      <c r="V13009" s="157"/>
      <c r="W13009" s="157"/>
      <c r="X13009" s="157"/>
      <c r="Y13009" s="157"/>
    </row>
    <row r="13010" spans="19:25" x14ac:dyDescent="0.2">
      <c r="S13010" s="157"/>
      <c r="T13010" s="157"/>
      <c r="U13010" s="157"/>
      <c r="V13010" s="157"/>
      <c r="W13010" s="157"/>
      <c r="X13010" s="157"/>
      <c r="Y13010" s="157"/>
    </row>
    <row r="13011" spans="19:25" x14ac:dyDescent="0.2">
      <c r="S13011" s="157"/>
      <c r="T13011" s="157"/>
      <c r="U13011" s="157"/>
      <c r="V13011" s="157"/>
      <c r="W13011" s="157"/>
      <c r="X13011" s="157"/>
      <c r="Y13011" s="157"/>
    </row>
    <row r="13012" spans="19:25" x14ac:dyDescent="0.2">
      <c r="S13012" s="157"/>
      <c r="T13012" s="157"/>
      <c r="U13012" s="157"/>
      <c r="V13012" s="157"/>
      <c r="W13012" s="157"/>
      <c r="X13012" s="157"/>
      <c r="Y13012" s="157"/>
    </row>
    <row r="13013" spans="19:25" x14ac:dyDescent="0.2">
      <c r="S13013" s="157"/>
      <c r="T13013" s="157"/>
      <c r="U13013" s="157"/>
      <c r="V13013" s="157"/>
      <c r="W13013" s="157"/>
      <c r="X13013" s="157"/>
      <c r="Y13013" s="157"/>
    </row>
    <row r="13014" spans="19:25" x14ac:dyDescent="0.2">
      <c r="S13014" s="157"/>
      <c r="T13014" s="157"/>
      <c r="U13014" s="157"/>
      <c r="V13014" s="157"/>
      <c r="W13014" s="157"/>
      <c r="X13014" s="157"/>
      <c r="Y13014" s="157"/>
    </row>
    <row r="13015" spans="19:25" x14ac:dyDescent="0.2">
      <c r="S13015" s="157"/>
      <c r="T13015" s="157"/>
      <c r="U13015" s="157"/>
      <c r="V13015" s="157"/>
      <c r="W13015" s="157"/>
      <c r="X13015" s="157"/>
      <c r="Y13015" s="157"/>
    </row>
    <row r="13016" spans="19:25" x14ac:dyDescent="0.2">
      <c r="S13016" s="157"/>
      <c r="T13016" s="157"/>
      <c r="U13016" s="157"/>
      <c r="V13016" s="157"/>
      <c r="W13016" s="157"/>
      <c r="X13016" s="157"/>
      <c r="Y13016" s="157"/>
    </row>
    <row r="13017" spans="19:25" x14ac:dyDescent="0.2">
      <c r="S13017" s="157"/>
      <c r="T13017" s="157"/>
      <c r="U13017" s="157"/>
      <c r="V13017" s="157"/>
      <c r="W13017" s="157"/>
      <c r="X13017" s="157"/>
      <c r="Y13017" s="157"/>
    </row>
    <row r="13018" spans="19:25" x14ac:dyDescent="0.2">
      <c r="S13018" s="157"/>
      <c r="T13018" s="157"/>
      <c r="U13018" s="157"/>
      <c r="V13018" s="157"/>
      <c r="W13018" s="157"/>
      <c r="X13018" s="157"/>
      <c r="Y13018" s="157"/>
    </row>
    <row r="13019" spans="19:25" x14ac:dyDescent="0.2">
      <c r="S13019" s="157"/>
      <c r="T13019" s="157"/>
      <c r="U13019" s="157"/>
      <c r="V13019" s="157"/>
      <c r="W13019" s="157"/>
      <c r="X13019" s="157"/>
      <c r="Y13019" s="157"/>
    </row>
    <row r="13020" spans="19:25" x14ac:dyDescent="0.2">
      <c r="S13020" s="157"/>
      <c r="T13020" s="157"/>
      <c r="U13020" s="157"/>
      <c r="V13020" s="157"/>
      <c r="W13020" s="157"/>
      <c r="X13020" s="157"/>
      <c r="Y13020" s="157"/>
    </row>
    <row r="13021" spans="19:25" x14ac:dyDescent="0.2">
      <c r="S13021" s="157"/>
      <c r="T13021" s="157"/>
      <c r="U13021" s="157"/>
      <c r="V13021" s="157"/>
      <c r="W13021" s="157"/>
      <c r="X13021" s="157"/>
      <c r="Y13021" s="157"/>
    </row>
    <row r="13022" spans="19:25" x14ac:dyDescent="0.2">
      <c r="S13022" s="157"/>
      <c r="T13022" s="157"/>
      <c r="U13022" s="157"/>
      <c r="V13022" s="157"/>
      <c r="W13022" s="157"/>
      <c r="X13022" s="157"/>
      <c r="Y13022" s="157"/>
    </row>
    <row r="13023" spans="19:25" x14ac:dyDescent="0.2">
      <c r="S13023" s="157"/>
      <c r="T13023" s="157"/>
      <c r="U13023" s="157"/>
      <c r="V13023" s="157"/>
      <c r="W13023" s="157"/>
      <c r="X13023" s="157"/>
      <c r="Y13023" s="157"/>
    </row>
    <row r="13024" spans="19:25" x14ac:dyDescent="0.2">
      <c r="S13024" s="157"/>
      <c r="T13024" s="157"/>
      <c r="U13024" s="157"/>
      <c r="V13024" s="157"/>
      <c r="W13024" s="157"/>
      <c r="X13024" s="157"/>
      <c r="Y13024" s="157"/>
    </row>
    <row r="13025" spans="19:25" x14ac:dyDescent="0.2">
      <c r="S13025" s="157"/>
      <c r="T13025" s="157"/>
      <c r="U13025" s="157"/>
      <c r="V13025" s="157"/>
      <c r="W13025" s="157"/>
      <c r="X13025" s="157"/>
      <c r="Y13025" s="157"/>
    </row>
    <row r="13026" spans="19:25" x14ac:dyDescent="0.2">
      <c r="S13026" s="157"/>
      <c r="T13026" s="157"/>
      <c r="U13026" s="157"/>
      <c r="V13026" s="157"/>
      <c r="W13026" s="157"/>
      <c r="X13026" s="157"/>
      <c r="Y13026" s="157"/>
    </row>
    <row r="13027" spans="19:25" x14ac:dyDescent="0.2">
      <c r="S13027" s="157"/>
      <c r="T13027" s="157"/>
      <c r="U13027" s="157"/>
      <c r="V13027" s="157"/>
      <c r="W13027" s="157"/>
      <c r="X13027" s="157"/>
      <c r="Y13027" s="157"/>
    </row>
    <row r="13028" spans="19:25" x14ac:dyDescent="0.2">
      <c r="S13028" s="157"/>
      <c r="T13028" s="157"/>
      <c r="U13028" s="157"/>
      <c r="V13028" s="157"/>
      <c r="W13028" s="157"/>
      <c r="X13028" s="157"/>
      <c r="Y13028" s="157"/>
    </row>
    <row r="13029" spans="19:25" x14ac:dyDescent="0.2">
      <c r="S13029" s="157"/>
      <c r="T13029" s="157"/>
      <c r="U13029" s="157"/>
      <c r="V13029" s="157"/>
      <c r="W13029" s="157"/>
      <c r="X13029" s="157"/>
      <c r="Y13029" s="157"/>
    </row>
    <row r="13030" spans="19:25" x14ac:dyDescent="0.2">
      <c r="S13030" s="157"/>
      <c r="T13030" s="157"/>
      <c r="U13030" s="157"/>
      <c r="V13030" s="157"/>
      <c r="W13030" s="157"/>
      <c r="X13030" s="157"/>
      <c r="Y13030" s="157"/>
    </row>
    <row r="13031" spans="19:25" x14ac:dyDescent="0.2">
      <c r="S13031" s="157"/>
      <c r="T13031" s="157"/>
      <c r="U13031" s="157"/>
      <c r="V13031" s="157"/>
      <c r="W13031" s="157"/>
      <c r="X13031" s="157"/>
      <c r="Y13031" s="157"/>
    </row>
    <row r="13032" spans="19:25" x14ac:dyDescent="0.2">
      <c r="S13032" s="157"/>
      <c r="T13032" s="157"/>
      <c r="U13032" s="157"/>
      <c r="V13032" s="157"/>
      <c r="W13032" s="157"/>
      <c r="X13032" s="157"/>
      <c r="Y13032" s="157"/>
    </row>
    <row r="13033" spans="19:25" x14ac:dyDescent="0.2">
      <c r="S13033" s="157"/>
      <c r="T13033" s="157"/>
      <c r="U13033" s="157"/>
      <c r="V13033" s="157"/>
      <c r="W13033" s="157"/>
      <c r="X13033" s="157"/>
      <c r="Y13033" s="157"/>
    </row>
    <row r="13034" spans="19:25" x14ac:dyDescent="0.2">
      <c r="S13034" s="157"/>
      <c r="T13034" s="157"/>
      <c r="U13034" s="157"/>
      <c r="V13034" s="157"/>
      <c r="W13034" s="157"/>
      <c r="X13034" s="157"/>
      <c r="Y13034" s="157"/>
    </row>
    <row r="13035" spans="19:25" x14ac:dyDescent="0.2">
      <c r="S13035" s="157"/>
      <c r="T13035" s="157"/>
      <c r="U13035" s="157"/>
      <c r="V13035" s="157"/>
      <c r="W13035" s="157"/>
      <c r="X13035" s="157"/>
      <c r="Y13035" s="157"/>
    </row>
    <row r="13036" spans="19:25" x14ac:dyDescent="0.2">
      <c r="S13036" s="157"/>
      <c r="T13036" s="157"/>
      <c r="U13036" s="157"/>
      <c r="V13036" s="157"/>
      <c r="W13036" s="157"/>
      <c r="X13036" s="157"/>
      <c r="Y13036" s="157"/>
    </row>
    <row r="13037" spans="19:25" x14ac:dyDescent="0.2">
      <c r="S13037" s="157"/>
      <c r="T13037" s="157"/>
      <c r="U13037" s="157"/>
      <c r="V13037" s="157"/>
      <c r="W13037" s="157"/>
      <c r="X13037" s="157"/>
      <c r="Y13037" s="157"/>
    </row>
    <row r="13038" spans="19:25" x14ac:dyDescent="0.2">
      <c r="S13038" s="157"/>
      <c r="T13038" s="157"/>
      <c r="U13038" s="157"/>
      <c r="V13038" s="157"/>
      <c r="W13038" s="157"/>
      <c r="X13038" s="157"/>
      <c r="Y13038" s="157"/>
    </row>
    <row r="13039" spans="19:25" x14ac:dyDescent="0.2">
      <c r="S13039" s="157"/>
      <c r="T13039" s="157"/>
      <c r="U13039" s="157"/>
      <c r="V13039" s="157"/>
      <c r="W13039" s="157"/>
      <c r="X13039" s="157"/>
      <c r="Y13039" s="157"/>
    </row>
    <row r="13040" spans="19:25" x14ac:dyDescent="0.2">
      <c r="S13040" s="157"/>
      <c r="T13040" s="157"/>
      <c r="U13040" s="157"/>
      <c r="V13040" s="157"/>
      <c r="W13040" s="157"/>
      <c r="X13040" s="157"/>
      <c r="Y13040" s="157"/>
    </row>
    <row r="13041" spans="19:25" x14ac:dyDescent="0.2">
      <c r="S13041" s="157"/>
      <c r="T13041" s="157"/>
      <c r="U13041" s="157"/>
      <c r="V13041" s="157"/>
      <c r="W13041" s="157"/>
      <c r="X13041" s="157"/>
      <c r="Y13041" s="157"/>
    </row>
    <row r="13042" spans="19:25" x14ac:dyDescent="0.2">
      <c r="S13042" s="157"/>
      <c r="T13042" s="157"/>
      <c r="U13042" s="157"/>
      <c r="V13042" s="157"/>
      <c r="W13042" s="157"/>
      <c r="X13042" s="157"/>
      <c r="Y13042" s="157"/>
    </row>
    <row r="13043" spans="19:25" x14ac:dyDescent="0.2">
      <c r="S13043" s="157"/>
      <c r="T13043" s="157"/>
      <c r="U13043" s="157"/>
      <c r="V13043" s="157"/>
      <c r="W13043" s="157"/>
      <c r="X13043" s="157"/>
      <c r="Y13043" s="157"/>
    </row>
    <row r="13044" spans="19:25" x14ac:dyDescent="0.2">
      <c r="S13044" s="157"/>
      <c r="T13044" s="157"/>
      <c r="U13044" s="157"/>
      <c r="V13044" s="157"/>
      <c r="W13044" s="157"/>
      <c r="X13044" s="157"/>
      <c r="Y13044" s="157"/>
    </row>
    <row r="13045" spans="19:25" x14ac:dyDescent="0.2">
      <c r="S13045" s="157"/>
      <c r="T13045" s="157"/>
      <c r="U13045" s="157"/>
      <c r="V13045" s="157"/>
      <c r="W13045" s="157"/>
      <c r="X13045" s="157"/>
      <c r="Y13045" s="157"/>
    </row>
    <row r="13046" spans="19:25" x14ac:dyDescent="0.2">
      <c r="S13046" s="157"/>
      <c r="T13046" s="157"/>
      <c r="U13046" s="157"/>
      <c r="V13046" s="157"/>
      <c r="W13046" s="157"/>
      <c r="X13046" s="157"/>
      <c r="Y13046" s="157"/>
    </row>
    <row r="13047" spans="19:25" x14ac:dyDescent="0.2">
      <c r="S13047" s="157"/>
      <c r="T13047" s="157"/>
      <c r="U13047" s="157"/>
      <c r="V13047" s="157"/>
      <c r="W13047" s="157"/>
      <c r="X13047" s="157"/>
      <c r="Y13047" s="157"/>
    </row>
    <row r="13048" spans="19:25" x14ac:dyDescent="0.2">
      <c r="S13048" s="157"/>
      <c r="T13048" s="157"/>
      <c r="U13048" s="157"/>
      <c r="V13048" s="157"/>
      <c r="W13048" s="157"/>
      <c r="X13048" s="157"/>
      <c r="Y13048" s="157"/>
    </row>
    <row r="13049" spans="19:25" x14ac:dyDescent="0.2">
      <c r="S13049" s="157"/>
      <c r="T13049" s="157"/>
      <c r="U13049" s="157"/>
      <c r="V13049" s="157"/>
      <c r="W13049" s="157"/>
      <c r="X13049" s="157"/>
      <c r="Y13049" s="157"/>
    </row>
    <row r="13050" spans="19:25" x14ac:dyDescent="0.2">
      <c r="S13050" s="157"/>
      <c r="T13050" s="157"/>
      <c r="U13050" s="157"/>
      <c r="V13050" s="157"/>
      <c r="W13050" s="157"/>
      <c r="X13050" s="157"/>
      <c r="Y13050" s="157"/>
    </row>
    <row r="13051" spans="19:25" x14ac:dyDescent="0.2">
      <c r="S13051" s="157"/>
      <c r="T13051" s="157"/>
      <c r="U13051" s="157"/>
      <c r="V13051" s="157"/>
      <c r="W13051" s="157"/>
      <c r="X13051" s="157"/>
      <c r="Y13051" s="157"/>
    </row>
    <row r="13052" spans="19:25" x14ac:dyDescent="0.2">
      <c r="S13052" s="157"/>
      <c r="T13052" s="157"/>
      <c r="U13052" s="157"/>
      <c r="V13052" s="157"/>
      <c r="W13052" s="157"/>
      <c r="X13052" s="157"/>
      <c r="Y13052" s="157"/>
    </row>
    <row r="13053" spans="19:25" x14ac:dyDescent="0.2">
      <c r="S13053" s="157"/>
      <c r="T13053" s="157"/>
      <c r="U13053" s="157"/>
      <c r="V13053" s="157"/>
      <c r="W13053" s="157"/>
      <c r="X13053" s="157"/>
      <c r="Y13053" s="157"/>
    </row>
    <row r="13054" spans="19:25" x14ac:dyDescent="0.2">
      <c r="S13054" s="157"/>
      <c r="T13054" s="157"/>
      <c r="U13054" s="157"/>
      <c r="V13054" s="157"/>
      <c r="W13054" s="157"/>
      <c r="X13054" s="157"/>
      <c r="Y13054" s="157"/>
    </row>
    <row r="13055" spans="19:25" x14ac:dyDescent="0.2">
      <c r="S13055" s="157"/>
      <c r="T13055" s="157"/>
      <c r="U13055" s="157"/>
      <c r="V13055" s="157"/>
      <c r="W13055" s="157"/>
      <c r="X13055" s="157"/>
      <c r="Y13055" s="157"/>
    </row>
    <row r="13056" spans="19:25" x14ac:dyDescent="0.2">
      <c r="S13056" s="157"/>
      <c r="T13056" s="157"/>
      <c r="U13056" s="157"/>
      <c r="V13056" s="157"/>
      <c r="W13056" s="157"/>
      <c r="X13056" s="157"/>
      <c r="Y13056" s="157"/>
    </row>
    <row r="13057" spans="19:25" x14ac:dyDescent="0.2">
      <c r="S13057" s="157"/>
      <c r="T13057" s="157"/>
      <c r="U13057" s="157"/>
      <c r="V13057" s="157"/>
      <c r="W13057" s="157"/>
      <c r="X13057" s="157"/>
      <c r="Y13057" s="157"/>
    </row>
    <row r="13058" spans="19:25" x14ac:dyDescent="0.2">
      <c r="S13058" s="157"/>
      <c r="T13058" s="157"/>
      <c r="U13058" s="157"/>
      <c r="V13058" s="157"/>
      <c r="W13058" s="157"/>
      <c r="X13058" s="157"/>
      <c r="Y13058" s="157"/>
    </row>
    <row r="13059" spans="19:25" x14ac:dyDescent="0.2">
      <c r="S13059" s="157"/>
      <c r="T13059" s="157"/>
      <c r="U13059" s="157"/>
      <c r="V13059" s="157"/>
      <c r="W13059" s="157"/>
      <c r="X13059" s="157"/>
      <c r="Y13059" s="157"/>
    </row>
    <row r="13060" spans="19:25" x14ac:dyDescent="0.2">
      <c r="S13060" s="157"/>
      <c r="T13060" s="157"/>
      <c r="U13060" s="157"/>
      <c r="V13060" s="157"/>
      <c r="W13060" s="157"/>
      <c r="X13060" s="157"/>
      <c r="Y13060" s="157"/>
    </row>
    <row r="13061" spans="19:25" x14ac:dyDescent="0.2">
      <c r="S13061" s="157"/>
      <c r="T13061" s="157"/>
      <c r="U13061" s="157"/>
      <c r="V13061" s="157"/>
      <c r="W13061" s="157"/>
      <c r="X13061" s="157"/>
      <c r="Y13061" s="157"/>
    </row>
    <row r="13062" spans="19:25" x14ac:dyDescent="0.2">
      <c r="S13062" s="157"/>
      <c r="T13062" s="157"/>
      <c r="U13062" s="157"/>
      <c r="V13062" s="157"/>
      <c r="W13062" s="157"/>
      <c r="X13062" s="157"/>
      <c r="Y13062" s="157"/>
    </row>
    <row r="13063" spans="19:25" x14ac:dyDescent="0.2">
      <c r="S13063" s="157"/>
      <c r="T13063" s="157"/>
      <c r="U13063" s="157"/>
      <c r="V13063" s="157"/>
      <c r="W13063" s="157"/>
      <c r="X13063" s="157"/>
      <c r="Y13063" s="157"/>
    </row>
    <row r="13064" spans="19:25" x14ac:dyDescent="0.2">
      <c r="S13064" s="157"/>
      <c r="T13064" s="157"/>
      <c r="U13064" s="157"/>
      <c r="V13064" s="157"/>
      <c r="W13064" s="157"/>
      <c r="X13064" s="157"/>
      <c r="Y13064" s="157"/>
    </row>
    <row r="13065" spans="19:25" x14ac:dyDescent="0.2">
      <c r="S13065" s="157"/>
      <c r="T13065" s="157"/>
      <c r="U13065" s="157"/>
      <c r="V13065" s="157"/>
      <c r="W13065" s="157"/>
      <c r="X13065" s="157"/>
      <c r="Y13065" s="157"/>
    </row>
    <row r="13066" spans="19:25" x14ac:dyDescent="0.2">
      <c r="S13066" s="157"/>
      <c r="T13066" s="157"/>
      <c r="U13066" s="157"/>
      <c r="V13066" s="157"/>
      <c r="W13066" s="157"/>
      <c r="X13066" s="157"/>
      <c r="Y13066" s="157"/>
    </row>
    <row r="13067" spans="19:25" x14ac:dyDescent="0.2">
      <c r="S13067" s="157"/>
      <c r="T13067" s="157"/>
      <c r="U13067" s="157"/>
      <c r="V13067" s="157"/>
      <c r="W13067" s="157"/>
      <c r="X13067" s="157"/>
      <c r="Y13067" s="157"/>
    </row>
    <row r="13068" spans="19:25" x14ac:dyDescent="0.2">
      <c r="S13068" s="157"/>
      <c r="T13068" s="157"/>
      <c r="U13068" s="157"/>
      <c r="V13068" s="157"/>
      <c r="W13068" s="157"/>
      <c r="X13068" s="157"/>
      <c r="Y13068" s="157"/>
    </row>
    <row r="13069" spans="19:25" x14ac:dyDescent="0.2">
      <c r="S13069" s="157"/>
      <c r="T13069" s="157"/>
      <c r="U13069" s="157"/>
      <c r="V13069" s="157"/>
      <c r="W13069" s="157"/>
      <c r="X13069" s="157"/>
      <c r="Y13069" s="157"/>
    </row>
    <row r="13070" spans="19:25" x14ac:dyDescent="0.2">
      <c r="S13070" s="157"/>
      <c r="T13070" s="157"/>
      <c r="U13070" s="157"/>
      <c r="V13070" s="157"/>
      <c r="W13070" s="157"/>
      <c r="X13070" s="157"/>
      <c r="Y13070" s="157"/>
    </row>
    <row r="13071" spans="19:25" x14ac:dyDescent="0.2">
      <c r="S13071" s="157"/>
      <c r="T13071" s="157"/>
      <c r="U13071" s="157"/>
      <c r="V13071" s="157"/>
      <c r="W13071" s="157"/>
      <c r="X13071" s="157"/>
      <c r="Y13071" s="157"/>
    </row>
    <row r="13072" spans="19:25" x14ac:dyDescent="0.2">
      <c r="S13072" s="157"/>
      <c r="T13072" s="157"/>
      <c r="U13072" s="157"/>
      <c r="V13072" s="157"/>
      <c r="W13072" s="157"/>
      <c r="X13072" s="157"/>
      <c r="Y13072" s="157"/>
    </row>
    <row r="13073" spans="19:25" x14ac:dyDescent="0.2">
      <c r="S13073" s="157"/>
      <c r="T13073" s="157"/>
      <c r="U13073" s="157"/>
      <c r="V13073" s="157"/>
      <c r="W13073" s="157"/>
      <c r="X13073" s="157"/>
      <c r="Y13073" s="157"/>
    </row>
    <row r="13074" spans="19:25" x14ac:dyDescent="0.2">
      <c r="S13074" s="157"/>
      <c r="T13074" s="157"/>
      <c r="U13074" s="157"/>
      <c r="V13074" s="157"/>
      <c r="W13074" s="157"/>
      <c r="X13074" s="157"/>
      <c r="Y13074" s="157"/>
    </row>
    <row r="13075" spans="19:25" x14ac:dyDescent="0.2">
      <c r="S13075" s="157"/>
      <c r="T13075" s="157"/>
      <c r="U13075" s="157"/>
      <c r="V13075" s="157"/>
      <c r="W13075" s="157"/>
      <c r="X13075" s="157"/>
      <c r="Y13075" s="157"/>
    </row>
    <row r="13076" spans="19:25" x14ac:dyDescent="0.2">
      <c r="S13076" s="157"/>
      <c r="T13076" s="157"/>
      <c r="U13076" s="157"/>
      <c r="V13076" s="157"/>
      <c r="W13076" s="157"/>
      <c r="X13076" s="157"/>
      <c r="Y13076" s="157"/>
    </row>
    <row r="13077" spans="19:25" x14ac:dyDescent="0.2">
      <c r="S13077" s="157"/>
      <c r="T13077" s="157"/>
      <c r="U13077" s="157"/>
      <c r="V13077" s="157"/>
      <c r="W13077" s="157"/>
      <c r="X13077" s="157"/>
      <c r="Y13077" s="157"/>
    </row>
    <row r="13078" spans="19:25" x14ac:dyDescent="0.2">
      <c r="S13078" s="157"/>
      <c r="T13078" s="157"/>
      <c r="U13078" s="157"/>
      <c r="V13078" s="157"/>
      <c r="W13078" s="157"/>
      <c r="X13078" s="157"/>
      <c r="Y13078" s="157"/>
    </row>
    <row r="13079" spans="19:25" x14ac:dyDescent="0.2">
      <c r="S13079" s="157"/>
      <c r="T13079" s="157"/>
      <c r="U13079" s="157"/>
      <c r="V13079" s="157"/>
      <c r="W13079" s="157"/>
      <c r="X13079" s="157"/>
      <c r="Y13079" s="157"/>
    </row>
    <row r="13080" spans="19:25" x14ac:dyDescent="0.2">
      <c r="S13080" s="157"/>
      <c r="T13080" s="157"/>
      <c r="U13080" s="157"/>
      <c r="V13080" s="157"/>
      <c r="W13080" s="157"/>
      <c r="X13080" s="157"/>
      <c r="Y13080" s="157"/>
    </row>
    <row r="13081" spans="19:25" x14ac:dyDescent="0.2">
      <c r="S13081" s="157"/>
      <c r="T13081" s="157"/>
      <c r="U13081" s="157"/>
      <c r="V13081" s="157"/>
      <c r="W13081" s="157"/>
      <c r="X13081" s="157"/>
      <c r="Y13081" s="157"/>
    </row>
    <row r="13082" spans="19:25" x14ac:dyDescent="0.2">
      <c r="S13082" s="157"/>
      <c r="T13082" s="157"/>
      <c r="U13082" s="157"/>
      <c r="V13082" s="157"/>
      <c r="W13082" s="157"/>
      <c r="X13082" s="157"/>
      <c r="Y13082" s="157"/>
    </row>
    <row r="13083" spans="19:25" x14ac:dyDescent="0.2">
      <c r="S13083" s="157"/>
      <c r="T13083" s="157"/>
      <c r="U13083" s="157"/>
      <c r="V13083" s="157"/>
      <c r="W13083" s="157"/>
      <c r="X13083" s="157"/>
      <c r="Y13083" s="157"/>
    </row>
    <row r="13084" spans="19:25" x14ac:dyDescent="0.2">
      <c r="S13084" s="157"/>
      <c r="T13084" s="157"/>
      <c r="U13084" s="157"/>
      <c r="V13084" s="157"/>
      <c r="W13084" s="157"/>
      <c r="X13084" s="157"/>
      <c r="Y13084" s="157"/>
    </row>
    <row r="13085" spans="19:25" x14ac:dyDescent="0.2">
      <c r="S13085" s="157"/>
      <c r="T13085" s="157"/>
      <c r="U13085" s="157"/>
      <c r="V13085" s="157"/>
      <c r="W13085" s="157"/>
      <c r="X13085" s="157"/>
      <c r="Y13085" s="157"/>
    </row>
    <row r="13086" spans="19:25" x14ac:dyDescent="0.2">
      <c r="S13086" s="157"/>
      <c r="T13086" s="157"/>
      <c r="U13086" s="157"/>
      <c r="V13086" s="157"/>
      <c r="W13086" s="157"/>
      <c r="X13086" s="157"/>
      <c r="Y13086" s="157"/>
    </row>
    <row r="13087" spans="19:25" x14ac:dyDescent="0.2">
      <c r="S13087" s="157"/>
      <c r="T13087" s="157"/>
      <c r="U13087" s="157"/>
      <c r="V13087" s="157"/>
      <c r="W13087" s="157"/>
      <c r="X13087" s="157"/>
      <c r="Y13087" s="157"/>
    </row>
    <row r="13088" spans="19:25" x14ac:dyDescent="0.2">
      <c r="S13088" s="157"/>
      <c r="T13088" s="157"/>
      <c r="U13088" s="157"/>
      <c r="V13088" s="157"/>
      <c r="W13088" s="157"/>
      <c r="X13088" s="157"/>
      <c r="Y13088" s="157"/>
    </row>
    <row r="13089" spans="19:25" x14ac:dyDescent="0.2">
      <c r="S13089" s="157"/>
      <c r="T13089" s="157"/>
      <c r="U13089" s="157"/>
      <c r="V13089" s="157"/>
      <c r="W13089" s="157"/>
      <c r="X13089" s="157"/>
      <c r="Y13089" s="157"/>
    </row>
    <row r="13090" spans="19:25" x14ac:dyDescent="0.2">
      <c r="S13090" s="157"/>
      <c r="T13090" s="157"/>
      <c r="U13090" s="157"/>
      <c r="V13090" s="157"/>
      <c r="W13090" s="157"/>
      <c r="X13090" s="157"/>
      <c r="Y13090" s="157"/>
    </row>
    <row r="13091" spans="19:25" x14ac:dyDescent="0.2">
      <c r="S13091" s="157"/>
      <c r="T13091" s="157"/>
      <c r="U13091" s="157"/>
      <c r="V13091" s="157"/>
      <c r="W13091" s="157"/>
      <c r="X13091" s="157"/>
      <c r="Y13091" s="157"/>
    </row>
    <row r="13092" spans="19:25" x14ac:dyDescent="0.2">
      <c r="S13092" s="157"/>
      <c r="T13092" s="157"/>
      <c r="U13092" s="157"/>
      <c r="V13092" s="157"/>
      <c r="W13092" s="157"/>
      <c r="X13092" s="157"/>
      <c r="Y13092" s="157"/>
    </row>
    <row r="13093" spans="19:25" x14ac:dyDescent="0.2">
      <c r="S13093" s="157"/>
      <c r="T13093" s="157"/>
      <c r="U13093" s="157"/>
      <c r="V13093" s="157"/>
      <c r="W13093" s="157"/>
      <c r="X13093" s="157"/>
      <c r="Y13093" s="157"/>
    </row>
    <row r="13094" spans="19:25" x14ac:dyDescent="0.2">
      <c r="S13094" s="157"/>
      <c r="T13094" s="157"/>
      <c r="U13094" s="157"/>
      <c r="V13094" s="157"/>
      <c r="W13094" s="157"/>
      <c r="X13094" s="157"/>
      <c r="Y13094" s="157"/>
    </row>
    <row r="13095" spans="19:25" x14ac:dyDescent="0.2">
      <c r="S13095" s="157"/>
      <c r="T13095" s="157"/>
      <c r="U13095" s="157"/>
      <c r="V13095" s="157"/>
      <c r="W13095" s="157"/>
      <c r="X13095" s="157"/>
      <c r="Y13095" s="157"/>
    </row>
    <row r="13096" spans="19:25" x14ac:dyDescent="0.2">
      <c r="S13096" s="157"/>
      <c r="T13096" s="157"/>
      <c r="U13096" s="157"/>
      <c r="V13096" s="157"/>
      <c r="W13096" s="157"/>
      <c r="X13096" s="157"/>
      <c r="Y13096" s="157"/>
    </row>
    <row r="13097" spans="19:25" x14ac:dyDescent="0.2">
      <c r="S13097" s="157"/>
      <c r="T13097" s="157"/>
      <c r="U13097" s="157"/>
      <c r="V13097" s="157"/>
      <c r="W13097" s="157"/>
      <c r="X13097" s="157"/>
      <c r="Y13097" s="157"/>
    </row>
    <row r="13098" spans="19:25" x14ac:dyDescent="0.2">
      <c r="S13098" s="157"/>
      <c r="T13098" s="157"/>
      <c r="U13098" s="157"/>
      <c r="V13098" s="157"/>
      <c r="W13098" s="157"/>
      <c r="X13098" s="157"/>
      <c r="Y13098" s="157"/>
    </row>
    <row r="13099" spans="19:25" x14ac:dyDescent="0.2">
      <c r="S13099" s="157"/>
      <c r="T13099" s="157"/>
      <c r="U13099" s="157"/>
      <c r="V13099" s="157"/>
      <c r="W13099" s="157"/>
      <c r="X13099" s="157"/>
      <c r="Y13099" s="157"/>
    </row>
    <row r="13100" spans="19:25" x14ac:dyDescent="0.2">
      <c r="S13100" s="157"/>
      <c r="T13100" s="157"/>
      <c r="U13100" s="157"/>
      <c r="V13100" s="157"/>
      <c r="W13100" s="157"/>
      <c r="X13100" s="157"/>
      <c r="Y13100" s="157"/>
    </row>
    <row r="13101" spans="19:25" x14ac:dyDescent="0.2">
      <c r="S13101" s="157"/>
      <c r="T13101" s="157"/>
      <c r="U13101" s="157"/>
      <c r="V13101" s="157"/>
      <c r="W13101" s="157"/>
      <c r="X13101" s="157"/>
      <c r="Y13101" s="157"/>
    </row>
    <row r="13102" spans="19:25" x14ac:dyDescent="0.2">
      <c r="S13102" s="157"/>
      <c r="T13102" s="157"/>
      <c r="U13102" s="157"/>
      <c r="V13102" s="157"/>
      <c r="W13102" s="157"/>
      <c r="X13102" s="157"/>
      <c r="Y13102" s="157"/>
    </row>
    <row r="13103" spans="19:25" x14ac:dyDescent="0.2">
      <c r="S13103" s="157"/>
      <c r="T13103" s="157"/>
      <c r="U13103" s="157"/>
      <c r="V13103" s="157"/>
      <c r="W13103" s="157"/>
      <c r="X13103" s="157"/>
      <c r="Y13103" s="157"/>
    </row>
    <row r="13104" spans="19:25" x14ac:dyDescent="0.2">
      <c r="S13104" s="157"/>
      <c r="T13104" s="157"/>
      <c r="U13104" s="157"/>
      <c r="V13104" s="157"/>
      <c r="W13104" s="157"/>
      <c r="X13104" s="157"/>
      <c r="Y13104" s="157"/>
    </row>
    <row r="13105" spans="19:25" x14ac:dyDescent="0.2">
      <c r="S13105" s="157"/>
      <c r="T13105" s="157"/>
      <c r="U13105" s="157"/>
      <c r="V13105" s="157"/>
      <c r="W13105" s="157"/>
      <c r="X13105" s="157"/>
      <c r="Y13105" s="157"/>
    </row>
    <row r="13106" spans="19:25" x14ac:dyDescent="0.2">
      <c r="S13106" s="157"/>
      <c r="T13106" s="157"/>
      <c r="U13106" s="157"/>
      <c r="V13106" s="157"/>
      <c r="W13106" s="157"/>
      <c r="X13106" s="157"/>
      <c r="Y13106" s="157"/>
    </row>
    <row r="13107" spans="19:25" x14ac:dyDescent="0.2">
      <c r="S13107" s="157"/>
      <c r="T13107" s="157"/>
      <c r="U13107" s="157"/>
      <c r="V13107" s="157"/>
      <c r="W13107" s="157"/>
      <c r="X13107" s="157"/>
      <c r="Y13107" s="157"/>
    </row>
    <row r="13108" spans="19:25" x14ac:dyDescent="0.2">
      <c r="S13108" s="157"/>
      <c r="T13108" s="157"/>
      <c r="U13108" s="157"/>
      <c r="V13108" s="157"/>
      <c r="W13108" s="157"/>
      <c r="X13108" s="157"/>
      <c r="Y13108" s="157"/>
    </row>
    <row r="13109" spans="19:25" x14ac:dyDescent="0.2">
      <c r="S13109" s="157"/>
      <c r="T13109" s="157"/>
      <c r="U13109" s="157"/>
      <c r="V13109" s="157"/>
      <c r="W13109" s="157"/>
      <c r="X13109" s="157"/>
      <c r="Y13109" s="157"/>
    </row>
    <row r="13110" spans="19:25" x14ac:dyDescent="0.2">
      <c r="S13110" s="157"/>
      <c r="T13110" s="157"/>
      <c r="U13110" s="157"/>
      <c r="V13110" s="157"/>
      <c r="W13110" s="157"/>
      <c r="X13110" s="157"/>
      <c r="Y13110" s="157"/>
    </row>
    <row r="13111" spans="19:25" x14ac:dyDescent="0.2">
      <c r="S13111" s="157"/>
      <c r="T13111" s="157"/>
      <c r="U13111" s="157"/>
      <c r="V13111" s="157"/>
      <c r="W13111" s="157"/>
      <c r="X13111" s="157"/>
      <c r="Y13111" s="157"/>
    </row>
    <row r="13112" spans="19:25" x14ac:dyDescent="0.2">
      <c r="S13112" s="157"/>
      <c r="T13112" s="157"/>
      <c r="U13112" s="157"/>
      <c r="V13112" s="157"/>
      <c r="W13112" s="157"/>
      <c r="X13112" s="157"/>
      <c r="Y13112" s="157"/>
    </row>
    <row r="13113" spans="19:25" x14ac:dyDescent="0.2">
      <c r="S13113" s="157"/>
      <c r="T13113" s="157"/>
      <c r="U13113" s="157"/>
      <c r="V13113" s="157"/>
      <c r="W13113" s="157"/>
      <c r="X13113" s="157"/>
      <c r="Y13113" s="157"/>
    </row>
    <row r="13114" spans="19:25" x14ac:dyDescent="0.2">
      <c r="S13114" s="157"/>
      <c r="T13114" s="157"/>
      <c r="U13114" s="157"/>
      <c r="V13114" s="157"/>
      <c r="W13114" s="157"/>
      <c r="X13114" s="157"/>
      <c r="Y13114" s="157"/>
    </row>
    <row r="13115" spans="19:25" x14ac:dyDescent="0.2">
      <c r="S13115" s="157"/>
      <c r="T13115" s="157"/>
      <c r="U13115" s="157"/>
      <c r="V13115" s="157"/>
      <c r="W13115" s="157"/>
      <c r="X13115" s="157"/>
      <c r="Y13115" s="157"/>
    </row>
    <row r="13116" spans="19:25" x14ac:dyDescent="0.2">
      <c r="S13116" s="157"/>
      <c r="T13116" s="157"/>
      <c r="U13116" s="157"/>
      <c r="V13116" s="157"/>
      <c r="W13116" s="157"/>
      <c r="X13116" s="157"/>
      <c r="Y13116" s="157"/>
    </row>
    <row r="13117" spans="19:25" x14ac:dyDescent="0.2">
      <c r="S13117" s="157"/>
      <c r="T13117" s="157"/>
      <c r="U13117" s="157"/>
      <c r="V13117" s="157"/>
      <c r="W13117" s="157"/>
      <c r="X13117" s="157"/>
      <c r="Y13117" s="157"/>
    </row>
    <row r="13118" spans="19:25" x14ac:dyDescent="0.2">
      <c r="S13118" s="157"/>
      <c r="T13118" s="157"/>
      <c r="U13118" s="157"/>
      <c r="V13118" s="157"/>
      <c r="W13118" s="157"/>
      <c r="X13118" s="157"/>
      <c r="Y13118" s="157"/>
    </row>
    <row r="13119" spans="19:25" x14ac:dyDescent="0.2">
      <c r="S13119" s="157"/>
      <c r="T13119" s="157"/>
      <c r="U13119" s="157"/>
      <c r="V13119" s="157"/>
      <c r="W13119" s="157"/>
      <c r="X13119" s="157"/>
      <c r="Y13119" s="157"/>
    </row>
    <row r="13120" spans="19:25" x14ac:dyDescent="0.2">
      <c r="S13120" s="157"/>
      <c r="T13120" s="157"/>
      <c r="U13120" s="157"/>
      <c r="V13120" s="157"/>
      <c r="W13120" s="157"/>
      <c r="X13120" s="157"/>
      <c r="Y13120" s="157"/>
    </row>
    <row r="13121" spans="19:25" x14ac:dyDescent="0.2">
      <c r="S13121" s="157"/>
      <c r="T13121" s="157"/>
      <c r="U13121" s="157"/>
      <c r="V13121" s="157"/>
      <c r="W13121" s="157"/>
      <c r="X13121" s="157"/>
      <c r="Y13121" s="157"/>
    </row>
    <row r="13122" spans="19:25" x14ac:dyDescent="0.2">
      <c r="S13122" s="157"/>
      <c r="T13122" s="157"/>
      <c r="U13122" s="157"/>
      <c r="V13122" s="157"/>
      <c r="W13122" s="157"/>
      <c r="X13122" s="157"/>
      <c r="Y13122" s="157"/>
    </row>
    <row r="13123" spans="19:25" x14ac:dyDescent="0.2">
      <c r="S13123" s="157"/>
      <c r="T13123" s="157"/>
      <c r="U13123" s="157"/>
      <c r="V13123" s="157"/>
      <c r="W13123" s="157"/>
      <c r="X13123" s="157"/>
      <c r="Y13123" s="157"/>
    </row>
    <row r="13124" spans="19:25" x14ac:dyDescent="0.2">
      <c r="S13124" s="157"/>
      <c r="T13124" s="157"/>
      <c r="U13124" s="157"/>
      <c r="V13124" s="157"/>
      <c r="W13124" s="157"/>
      <c r="X13124" s="157"/>
      <c r="Y13124" s="157"/>
    </row>
    <row r="13125" spans="19:25" x14ac:dyDescent="0.2">
      <c r="S13125" s="157"/>
      <c r="T13125" s="157"/>
      <c r="U13125" s="157"/>
      <c r="V13125" s="157"/>
      <c r="W13125" s="157"/>
      <c r="X13125" s="157"/>
      <c r="Y13125" s="157"/>
    </row>
    <row r="13126" spans="19:25" x14ac:dyDescent="0.2">
      <c r="S13126" s="157"/>
      <c r="T13126" s="157"/>
      <c r="U13126" s="157"/>
      <c r="V13126" s="157"/>
      <c r="W13126" s="157"/>
      <c r="X13126" s="157"/>
      <c r="Y13126" s="157"/>
    </row>
    <row r="13127" spans="19:25" x14ac:dyDescent="0.2">
      <c r="S13127" s="157"/>
      <c r="T13127" s="157"/>
      <c r="U13127" s="157"/>
      <c r="V13127" s="157"/>
      <c r="W13127" s="157"/>
      <c r="X13127" s="157"/>
      <c r="Y13127" s="157"/>
    </row>
    <row r="13128" spans="19:25" x14ac:dyDescent="0.2">
      <c r="S13128" s="157"/>
      <c r="T13128" s="157"/>
      <c r="U13128" s="157"/>
      <c r="V13128" s="157"/>
      <c r="W13128" s="157"/>
      <c r="X13128" s="157"/>
      <c r="Y13128" s="157"/>
    </row>
    <row r="13129" spans="19:25" x14ac:dyDescent="0.2">
      <c r="S13129" s="157"/>
      <c r="T13129" s="157"/>
      <c r="U13129" s="157"/>
      <c r="V13129" s="157"/>
      <c r="W13129" s="157"/>
      <c r="X13129" s="157"/>
      <c r="Y13129" s="157"/>
    </row>
    <row r="13130" spans="19:25" x14ac:dyDescent="0.2">
      <c r="S13130" s="157"/>
      <c r="T13130" s="157"/>
      <c r="U13130" s="157"/>
      <c r="V13130" s="157"/>
      <c r="W13130" s="157"/>
      <c r="X13130" s="157"/>
      <c r="Y13130" s="157"/>
    </row>
    <row r="13131" spans="19:25" x14ac:dyDescent="0.2">
      <c r="S13131" s="157"/>
      <c r="T13131" s="157"/>
      <c r="U13131" s="157"/>
      <c r="V13131" s="157"/>
      <c r="W13131" s="157"/>
      <c r="X13131" s="157"/>
      <c r="Y13131" s="157"/>
    </row>
    <row r="13132" spans="19:25" x14ac:dyDescent="0.2">
      <c r="S13132" s="157"/>
      <c r="T13132" s="157"/>
      <c r="U13132" s="157"/>
      <c r="V13132" s="157"/>
      <c r="W13132" s="157"/>
      <c r="X13132" s="157"/>
      <c r="Y13132" s="157"/>
    </row>
    <row r="13133" spans="19:25" x14ac:dyDescent="0.2">
      <c r="S13133" s="157"/>
      <c r="T13133" s="157"/>
      <c r="U13133" s="157"/>
      <c r="V13133" s="157"/>
      <c r="W13133" s="157"/>
      <c r="X13133" s="157"/>
      <c r="Y13133" s="157"/>
    </row>
    <row r="13134" spans="19:25" x14ac:dyDescent="0.2">
      <c r="S13134" s="157"/>
      <c r="T13134" s="157"/>
      <c r="U13134" s="157"/>
      <c r="V13134" s="157"/>
      <c r="W13134" s="157"/>
      <c r="X13134" s="157"/>
      <c r="Y13134" s="157"/>
    </row>
    <row r="13135" spans="19:25" x14ac:dyDescent="0.2">
      <c r="S13135" s="157"/>
      <c r="T13135" s="157"/>
      <c r="U13135" s="157"/>
      <c r="V13135" s="157"/>
      <c r="W13135" s="157"/>
      <c r="X13135" s="157"/>
      <c r="Y13135" s="157"/>
    </row>
    <row r="13136" spans="19:25" x14ac:dyDescent="0.2">
      <c r="S13136" s="157"/>
      <c r="T13136" s="157"/>
      <c r="U13136" s="157"/>
      <c r="V13136" s="157"/>
      <c r="W13136" s="157"/>
      <c r="X13136" s="157"/>
      <c r="Y13136" s="157"/>
    </row>
    <row r="13137" spans="19:25" x14ac:dyDescent="0.2">
      <c r="S13137" s="157"/>
      <c r="T13137" s="157"/>
      <c r="U13137" s="157"/>
      <c r="V13137" s="157"/>
      <c r="W13137" s="157"/>
      <c r="X13137" s="157"/>
      <c r="Y13137" s="157"/>
    </row>
    <row r="13138" spans="19:25" x14ac:dyDescent="0.2">
      <c r="S13138" s="157"/>
      <c r="T13138" s="157"/>
      <c r="U13138" s="157"/>
      <c r="V13138" s="157"/>
      <c r="W13138" s="157"/>
      <c r="X13138" s="157"/>
      <c r="Y13138" s="157"/>
    </row>
    <row r="13139" spans="19:25" x14ac:dyDescent="0.2">
      <c r="S13139" s="157"/>
      <c r="T13139" s="157"/>
      <c r="U13139" s="157"/>
      <c r="V13139" s="157"/>
      <c r="W13139" s="157"/>
      <c r="X13139" s="157"/>
      <c r="Y13139" s="157"/>
    </row>
    <row r="13140" spans="19:25" x14ac:dyDescent="0.2">
      <c r="S13140" s="157"/>
      <c r="T13140" s="157"/>
      <c r="U13140" s="157"/>
      <c r="V13140" s="157"/>
      <c r="W13140" s="157"/>
      <c r="X13140" s="157"/>
      <c r="Y13140" s="157"/>
    </row>
    <row r="13141" spans="19:25" x14ac:dyDescent="0.2">
      <c r="S13141" s="157"/>
      <c r="T13141" s="157"/>
      <c r="U13141" s="157"/>
      <c r="V13141" s="157"/>
      <c r="W13141" s="157"/>
      <c r="X13141" s="157"/>
      <c r="Y13141" s="157"/>
    </row>
    <row r="13142" spans="19:25" x14ac:dyDescent="0.2">
      <c r="S13142" s="157"/>
      <c r="T13142" s="157"/>
      <c r="U13142" s="157"/>
      <c r="V13142" s="157"/>
      <c r="W13142" s="157"/>
      <c r="X13142" s="157"/>
      <c r="Y13142" s="157"/>
    </row>
    <row r="13143" spans="19:25" x14ac:dyDescent="0.2">
      <c r="S13143" s="157"/>
      <c r="T13143" s="157"/>
      <c r="U13143" s="157"/>
      <c r="V13143" s="157"/>
      <c r="W13143" s="157"/>
      <c r="X13143" s="157"/>
      <c r="Y13143" s="157"/>
    </row>
    <row r="13144" spans="19:25" x14ac:dyDescent="0.2">
      <c r="S13144" s="157"/>
      <c r="T13144" s="157"/>
      <c r="U13144" s="157"/>
      <c r="V13144" s="157"/>
      <c r="W13144" s="157"/>
      <c r="X13144" s="157"/>
      <c r="Y13144" s="157"/>
    </row>
    <row r="13145" spans="19:25" x14ac:dyDescent="0.2">
      <c r="S13145" s="157"/>
      <c r="T13145" s="157"/>
      <c r="U13145" s="157"/>
      <c r="V13145" s="157"/>
      <c r="W13145" s="157"/>
      <c r="X13145" s="157"/>
      <c r="Y13145" s="157"/>
    </row>
    <row r="13146" spans="19:25" x14ac:dyDescent="0.2">
      <c r="S13146" s="157"/>
      <c r="T13146" s="157"/>
      <c r="U13146" s="157"/>
      <c r="V13146" s="157"/>
      <c r="W13146" s="157"/>
      <c r="X13146" s="157"/>
      <c r="Y13146" s="157"/>
    </row>
    <row r="13147" spans="19:25" x14ac:dyDescent="0.2">
      <c r="S13147" s="157"/>
      <c r="T13147" s="157"/>
      <c r="U13147" s="157"/>
      <c r="V13147" s="157"/>
      <c r="W13147" s="157"/>
      <c r="X13147" s="157"/>
      <c r="Y13147" s="157"/>
    </row>
    <row r="13148" spans="19:25" x14ac:dyDescent="0.2">
      <c r="S13148" s="157"/>
      <c r="T13148" s="157"/>
      <c r="U13148" s="157"/>
      <c r="V13148" s="157"/>
      <c r="W13148" s="157"/>
      <c r="X13148" s="157"/>
      <c r="Y13148" s="157"/>
    </row>
    <row r="13149" spans="19:25" x14ac:dyDescent="0.2">
      <c r="S13149" s="157"/>
      <c r="T13149" s="157"/>
      <c r="U13149" s="157"/>
      <c r="V13149" s="157"/>
      <c r="W13149" s="157"/>
      <c r="X13149" s="157"/>
      <c r="Y13149" s="157"/>
    </row>
    <row r="13150" spans="19:25" x14ac:dyDescent="0.2">
      <c r="S13150" s="157"/>
      <c r="T13150" s="157"/>
      <c r="U13150" s="157"/>
      <c r="V13150" s="157"/>
      <c r="W13150" s="157"/>
      <c r="X13150" s="157"/>
      <c r="Y13150" s="157"/>
    </row>
    <row r="13151" spans="19:25" x14ac:dyDescent="0.2">
      <c r="S13151" s="157"/>
      <c r="T13151" s="157"/>
      <c r="U13151" s="157"/>
      <c r="V13151" s="157"/>
      <c r="W13151" s="157"/>
      <c r="X13151" s="157"/>
      <c r="Y13151" s="157"/>
    </row>
    <row r="13152" spans="19:25" x14ac:dyDescent="0.2">
      <c r="S13152" s="157"/>
      <c r="T13152" s="157"/>
      <c r="U13152" s="157"/>
      <c r="V13152" s="157"/>
      <c r="W13152" s="157"/>
      <c r="X13152" s="157"/>
      <c r="Y13152" s="157"/>
    </row>
    <row r="13153" spans="19:25" x14ac:dyDescent="0.2">
      <c r="S13153" s="157"/>
      <c r="T13153" s="157"/>
      <c r="U13153" s="157"/>
      <c r="V13153" s="157"/>
      <c r="W13153" s="157"/>
      <c r="X13153" s="157"/>
      <c r="Y13153" s="157"/>
    </row>
    <row r="13154" spans="19:25" x14ac:dyDescent="0.2">
      <c r="S13154" s="157"/>
      <c r="T13154" s="157"/>
      <c r="U13154" s="157"/>
      <c r="V13154" s="157"/>
      <c r="W13154" s="157"/>
      <c r="X13154" s="157"/>
      <c r="Y13154" s="157"/>
    </row>
    <row r="13155" spans="19:25" x14ac:dyDescent="0.2">
      <c r="S13155" s="157"/>
      <c r="T13155" s="157"/>
      <c r="U13155" s="157"/>
      <c r="V13155" s="157"/>
      <c r="W13155" s="157"/>
      <c r="X13155" s="157"/>
      <c r="Y13155" s="157"/>
    </row>
    <row r="13156" spans="19:25" x14ac:dyDescent="0.2">
      <c r="S13156" s="157"/>
      <c r="T13156" s="157"/>
      <c r="U13156" s="157"/>
      <c r="V13156" s="157"/>
      <c r="W13156" s="157"/>
      <c r="X13156" s="157"/>
      <c r="Y13156" s="157"/>
    </row>
    <row r="13157" spans="19:25" x14ac:dyDescent="0.2">
      <c r="S13157" s="157"/>
      <c r="T13157" s="157"/>
      <c r="U13157" s="157"/>
      <c r="V13157" s="157"/>
      <c r="W13157" s="157"/>
      <c r="X13157" s="157"/>
      <c r="Y13157" s="157"/>
    </row>
    <row r="13158" spans="19:25" x14ac:dyDescent="0.2">
      <c r="S13158" s="157"/>
      <c r="T13158" s="157"/>
      <c r="U13158" s="157"/>
      <c r="V13158" s="157"/>
      <c r="W13158" s="157"/>
      <c r="X13158" s="157"/>
      <c r="Y13158" s="157"/>
    </row>
    <row r="13159" spans="19:25" x14ac:dyDescent="0.2">
      <c r="S13159" s="157"/>
      <c r="T13159" s="157"/>
      <c r="U13159" s="157"/>
      <c r="V13159" s="157"/>
      <c r="W13159" s="157"/>
      <c r="X13159" s="157"/>
      <c r="Y13159" s="157"/>
    </row>
    <row r="13160" spans="19:25" x14ac:dyDescent="0.2">
      <c r="S13160" s="157"/>
      <c r="T13160" s="157"/>
      <c r="U13160" s="157"/>
      <c r="V13160" s="157"/>
      <c r="W13160" s="157"/>
      <c r="X13160" s="157"/>
      <c r="Y13160" s="157"/>
    </row>
    <row r="13161" spans="19:25" x14ac:dyDescent="0.2">
      <c r="S13161" s="157"/>
      <c r="T13161" s="157"/>
      <c r="U13161" s="157"/>
      <c r="V13161" s="157"/>
      <c r="W13161" s="157"/>
      <c r="X13161" s="157"/>
      <c r="Y13161" s="157"/>
    </row>
    <row r="13162" spans="19:25" x14ac:dyDescent="0.2">
      <c r="S13162" s="157"/>
      <c r="T13162" s="157"/>
      <c r="U13162" s="157"/>
      <c r="V13162" s="157"/>
      <c r="W13162" s="157"/>
      <c r="X13162" s="157"/>
      <c r="Y13162" s="157"/>
    </row>
    <row r="13163" spans="19:25" x14ac:dyDescent="0.2">
      <c r="S13163" s="157"/>
      <c r="T13163" s="157"/>
      <c r="U13163" s="157"/>
      <c r="V13163" s="157"/>
      <c r="W13163" s="157"/>
      <c r="X13163" s="157"/>
      <c r="Y13163" s="157"/>
    </row>
    <row r="13164" spans="19:25" x14ac:dyDescent="0.2">
      <c r="S13164" s="157"/>
      <c r="T13164" s="157"/>
      <c r="U13164" s="157"/>
      <c r="V13164" s="157"/>
      <c r="W13164" s="157"/>
      <c r="X13164" s="157"/>
      <c r="Y13164" s="157"/>
    </row>
    <row r="13165" spans="19:25" x14ac:dyDescent="0.2">
      <c r="S13165" s="157"/>
      <c r="T13165" s="157"/>
      <c r="U13165" s="157"/>
      <c r="V13165" s="157"/>
      <c r="W13165" s="157"/>
      <c r="X13165" s="157"/>
      <c r="Y13165" s="157"/>
    </row>
    <row r="13166" spans="19:25" x14ac:dyDescent="0.2">
      <c r="S13166" s="157"/>
      <c r="T13166" s="157"/>
      <c r="U13166" s="157"/>
      <c r="V13166" s="157"/>
      <c r="W13166" s="157"/>
      <c r="X13166" s="157"/>
      <c r="Y13166" s="157"/>
    </row>
    <row r="13167" spans="19:25" x14ac:dyDescent="0.2">
      <c r="S13167" s="157"/>
      <c r="T13167" s="157"/>
      <c r="U13167" s="157"/>
      <c r="V13167" s="157"/>
      <c r="W13167" s="157"/>
      <c r="X13167" s="157"/>
      <c r="Y13167" s="157"/>
    </row>
    <row r="13168" spans="19:25" x14ac:dyDescent="0.2">
      <c r="S13168" s="157"/>
      <c r="T13168" s="157"/>
      <c r="U13168" s="157"/>
      <c r="V13168" s="157"/>
      <c r="W13168" s="157"/>
      <c r="X13168" s="157"/>
      <c r="Y13168" s="157"/>
    </row>
    <row r="13169" spans="19:25" x14ac:dyDescent="0.2">
      <c r="S13169" s="157"/>
      <c r="T13169" s="157"/>
      <c r="U13169" s="157"/>
      <c r="V13169" s="157"/>
      <c r="W13169" s="157"/>
      <c r="X13169" s="157"/>
      <c r="Y13169" s="157"/>
    </row>
    <row r="13170" spans="19:25" x14ac:dyDescent="0.2">
      <c r="S13170" s="157"/>
      <c r="T13170" s="157"/>
      <c r="U13170" s="157"/>
      <c r="V13170" s="157"/>
      <c r="W13170" s="157"/>
      <c r="X13170" s="157"/>
      <c r="Y13170" s="157"/>
    </row>
    <row r="13171" spans="19:25" x14ac:dyDescent="0.2">
      <c r="S13171" s="157"/>
      <c r="T13171" s="157"/>
      <c r="U13171" s="157"/>
      <c r="V13171" s="157"/>
      <c r="W13171" s="157"/>
      <c r="X13171" s="157"/>
      <c r="Y13171" s="157"/>
    </row>
    <row r="13172" spans="19:25" x14ac:dyDescent="0.2">
      <c r="S13172" s="157"/>
      <c r="T13172" s="157"/>
      <c r="U13172" s="157"/>
      <c r="V13172" s="157"/>
      <c r="W13172" s="157"/>
      <c r="X13172" s="157"/>
      <c r="Y13172" s="157"/>
    </row>
    <row r="13173" spans="19:25" x14ac:dyDescent="0.2">
      <c r="S13173" s="157"/>
      <c r="T13173" s="157"/>
      <c r="U13173" s="157"/>
      <c r="V13173" s="157"/>
      <c r="W13173" s="157"/>
      <c r="X13173" s="157"/>
      <c r="Y13173" s="157"/>
    </row>
    <row r="13174" spans="19:25" x14ac:dyDescent="0.2">
      <c r="S13174" s="157"/>
      <c r="T13174" s="157"/>
      <c r="U13174" s="157"/>
      <c r="V13174" s="157"/>
      <c r="W13174" s="157"/>
      <c r="X13174" s="157"/>
      <c r="Y13174" s="157"/>
    </row>
    <row r="13175" spans="19:25" x14ac:dyDescent="0.2">
      <c r="S13175" s="157"/>
      <c r="T13175" s="157"/>
      <c r="U13175" s="157"/>
      <c r="V13175" s="157"/>
      <c r="W13175" s="157"/>
      <c r="X13175" s="157"/>
      <c r="Y13175" s="157"/>
    </row>
    <row r="13176" spans="19:25" x14ac:dyDescent="0.2">
      <c r="S13176" s="157"/>
      <c r="T13176" s="157"/>
      <c r="U13176" s="157"/>
      <c r="V13176" s="157"/>
      <c r="W13176" s="157"/>
      <c r="X13176" s="157"/>
      <c r="Y13176" s="157"/>
    </row>
    <row r="13177" spans="19:25" x14ac:dyDescent="0.2">
      <c r="S13177" s="157"/>
      <c r="T13177" s="157"/>
      <c r="U13177" s="157"/>
      <c r="V13177" s="157"/>
      <c r="W13177" s="157"/>
      <c r="X13177" s="157"/>
      <c r="Y13177" s="157"/>
    </row>
    <row r="13178" spans="19:25" x14ac:dyDescent="0.2">
      <c r="S13178" s="157"/>
      <c r="T13178" s="157"/>
      <c r="U13178" s="157"/>
      <c r="V13178" s="157"/>
      <c r="W13178" s="157"/>
      <c r="X13178" s="157"/>
      <c r="Y13178" s="157"/>
    </row>
    <row r="13179" spans="19:25" x14ac:dyDescent="0.2">
      <c r="S13179" s="157"/>
      <c r="T13179" s="157"/>
      <c r="U13179" s="157"/>
      <c r="V13179" s="157"/>
      <c r="W13179" s="157"/>
      <c r="X13179" s="157"/>
      <c r="Y13179" s="157"/>
    </row>
    <row r="13180" spans="19:25" x14ac:dyDescent="0.2">
      <c r="S13180" s="157"/>
      <c r="T13180" s="157"/>
      <c r="U13180" s="157"/>
      <c r="V13180" s="157"/>
      <c r="W13180" s="157"/>
      <c r="X13180" s="157"/>
      <c r="Y13180" s="157"/>
    </row>
    <row r="13181" spans="19:25" x14ac:dyDescent="0.2">
      <c r="S13181" s="157"/>
      <c r="T13181" s="157"/>
      <c r="U13181" s="157"/>
      <c r="V13181" s="157"/>
      <c r="W13181" s="157"/>
      <c r="X13181" s="157"/>
      <c r="Y13181" s="157"/>
    </row>
    <row r="13182" spans="19:25" x14ac:dyDescent="0.2">
      <c r="S13182" s="157"/>
      <c r="T13182" s="157"/>
      <c r="U13182" s="157"/>
      <c r="V13182" s="157"/>
      <c r="W13182" s="157"/>
      <c r="X13182" s="157"/>
      <c r="Y13182" s="157"/>
    </row>
    <row r="13183" spans="19:25" x14ac:dyDescent="0.2">
      <c r="S13183" s="157"/>
      <c r="T13183" s="157"/>
      <c r="U13183" s="157"/>
      <c r="V13183" s="157"/>
      <c r="W13183" s="157"/>
      <c r="X13183" s="157"/>
      <c r="Y13183" s="157"/>
    </row>
    <row r="13184" spans="19:25" x14ac:dyDescent="0.2">
      <c r="S13184" s="157"/>
      <c r="T13184" s="157"/>
      <c r="U13184" s="157"/>
      <c r="V13184" s="157"/>
      <c r="W13184" s="157"/>
      <c r="X13184" s="157"/>
      <c r="Y13184" s="157"/>
    </row>
    <row r="13185" spans="19:25" x14ac:dyDescent="0.2">
      <c r="S13185" s="157"/>
      <c r="T13185" s="157"/>
      <c r="U13185" s="157"/>
      <c r="V13185" s="157"/>
      <c r="W13185" s="157"/>
      <c r="X13185" s="157"/>
      <c r="Y13185" s="157"/>
    </row>
    <row r="13186" spans="19:25" x14ac:dyDescent="0.2">
      <c r="S13186" s="157"/>
      <c r="T13186" s="157"/>
      <c r="U13186" s="157"/>
      <c r="V13186" s="157"/>
      <c r="W13186" s="157"/>
      <c r="X13186" s="157"/>
      <c r="Y13186" s="157"/>
    </row>
    <row r="13187" spans="19:25" x14ac:dyDescent="0.2">
      <c r="S13187" s="157"/>
      <c r="T13187" s="157"/>
      <c r="U13187" s="157"/>
      <c r="V13187" s="157"/>
      <c r="W13187" s="157"/>
      <c r="X13187" s="157"/>
      <c r="Y13187" s="157"/>
    </row>
    <row r="13188" spans="19:25" x14ac:dyDescent="0.2">
      <c r="S13188" s="157"/>
      <c r="T13188" s="157"/>
      <c r="U13188" s="157"/>
      <c r="V13188" s="157"/>
      <c r="W13188" s="157"/>
      <c r="X13188" s="157"/>
      <c r="Y13188" s="157"/>
    </row>
    <row r="13189" spans="19:25" x14ac:dyDescent="0.2">
      <c r="S13189" s="157"/>
      <c r="T13189" s="157"/>
      <c r="U13189" s="157"/>
      <c r="V13189" s="157"/>
      <c r="W13189" s="157"/>
      <c r="X13189" s="157"/>
      <c r="Y13189" s="157"/>
    </row>
    <row r="13190" spans="19:25" x14ac:dyDescent="0.2">
      <c r="S13190" s="157"/>
      <c r="T13190" s="157"/>
      <c r="U13190" s="157"/>
      <c r="V13190" s="157"/>
      <c r="W13190" s="157"/>
      <c r="X13190" s="157"/>
      <c r="Y13190" s="157"/>
    </row>
    <row r="13191" spans="19:25" x14ac:dyDescent="0.2">
      <c r="S13191" s="157"/>
      <c r="T13191" s="157"/>
      <c r="U13191" s="157"/>
      <c r="V13191" s="157"/>
      <c r="W13191" s="157"/>
      <c r="X13191" s="157"/>
      <c r="Y13191" s="157"/>
    </row>
    <row r="13192" spans="19:25" x14ac:dyDescent="0.2">
      <c r="S13192" s="157"/>
      <c r="T13192" s="157"/>
      <c r="U13192" s="157"/>
      <c r="V13192" s="157"/>
      <c r="W13192" s="157"/>
      <c r="X13192" s="157"/>
      <c r="Y13192" s="157"/>
    </row>
    <row r="13193" spans="19:25" x14ac:dyDescent="0.2">
      <c r="S13193" s="157"/>
      <c r="T13193" s="157"/>
      <c r="U13193" s="157"/>
      <c r="V13193" s="157"/>
      <c r="W13193" s="157"/>
      <c r="X13193" s="157"/>
      <c r="Y13193" s="157"/>
    </row>
    <row r="13194" spans="19:25" x14ac:dyDescent="0.2">
      <c r="S13194" s="157"/>
      <c r="T13194" s="157"/>
      <c r="U13194" s="157"/>
      <c r="V13194" s="157"/>
      <c r="W13194" s="157"/>
      <c r="X13194" s="157"/>
      <c r="Y13194" s="157"/>
    </row>
    <row r="13195" spans="19:25" x14ac:dyDescent="0.2">
      <c r="S13195" s="157"/>
      <c r="T13195" s="157"/>
      <c r="U13195" s="157"/>
      <c r="V13195" s="157"/>
      <c r="W13195" s="157"/>
      <c r="X13195" s="157"/>
      <c r="Y13195" s="157"/>
    </row>
    <row r="13196" spans="19:25" x14ac:dyDescent="0.2">
      <c r="S13196" s="157"/>
      <c r="T13196" s="157"/>
      <c r="U13196" s="157"/>
      <c r="V13196" s="157"/>
      <c r="W13196" s="157"/>
      <c r="X13196" s="157"/>
      <c r="Y13196" s="157"/>
    </row>
    <row r="13197" spans="19:25" x14ac:dyDescent="0.2">
      <c r="S13197" s="157"/>
      <c r="T13197" s="157"/>
      <c r="U13197" s="157"/>
      <c r="V13197" s="157"/>
      <c r="W13197" s="157"/>
      <c r="X13197" s="157"/>
      <c r="Y13197" s="157"/>
    </row>
    <row r="13198" spans="19:25" x14ac:dyDescent="0.2">
      <c r="S13198" s="157"/>
      <c r="T13198" s="157"/>
      <c r="U13198" s="157"/>
      <c r="V13198" s="157"/>
      <c r="W13198" s="157"/>
      <c r="X13198" s="157"/>
      <c r="Y13198" s="157"/>
    </row>
    <row r="13199" spans="19:25" x14ac:dyDescent="0.2">
      <c r="S13199" s="157"/>
      <c r="T13199" s="157"/>
      <c r="U13199" s="157"/>
      <c r="V13199" s="157"/>
      <c r="W13199" s="157"/>
      <c r="X13199" s="157"/>
      <c r="Y13199" s="157"/>
    </row>
    <row r="13200" spans="19:25" x14ac:dyDescent="0.2">
      <c r="S13200" s="157"/>
      <c r="T13200" s="157"/>
      <c r="U13200" s="157"/>
      <c r="V13200" s="157"/>
      <c r="W13200" s="157"/>
      <c r="X13200" s="157"/>
      <c r="Y13200" s="157"/>
    </row>
    <row r="13201" spans="19:25" x14ac:dyDescent="0.2">
      <c r="S13201" s="157"/>
      <c r="T13201" s="157"/>
      <c r="U13201" s="157"/>
      <c r="V13201" s="157"/>
      <c r="W13201" s="157"/>
      <c r="X13201" s="157"/>
      <c r="Y13201" s="157"/>
    </row>
    <row r="13202" spans="19:25" x14ac:dyDescent="0.2">
      <c r="S13202" s="157"/>
      <c r="T13202" s="157"/>
      <c r="U13202" s="157"/>
      <c r="V13202" s="157"/>
      <c r="W13202" s="157"/>
      <c r="X13202" s="157"/>
      <c r="Y13202" s="157"/>
    </row>
    <row r="13203" spans="19:25" x14ac:dyDescent="0.2">
      <c r="S13203" s="157"/>
      <c r="T13203" s="157"/>
      <c r="U13203" s="157"/>
      <c r="V13203" s="157"/>
      <c r="W13203" s="157"/>
      <c r="X13203" s="157"/>
      <c r="Y13203" s="157"/>
    </row>
    <row r="13204" spans="19:25" x14ac:dyDescent="0.2">
      <c r="S13204" s="157"/>
      <c r="T13204" s="157"/>
      <c r="U13204" s="157"/>
      <c r="V13204" s="157"/>
      <c r="W13204" s="157"/>
      <c r="X13204" s="157"/>
      <c r="Y13204" s="157"/>
    </row>
    <row r="13205" spans="19:25" x14ac:dyDescent="0.2">
      <c r="S13205" s="157"/>
      <c r="T13205" s="157"/>
      <c r="U13205" s="157"/>
      <c r="V13205" s="157"/>
      <c r="W13205" s="157"/>
      <c r="X13205" s="157"/>
      <c r="Y13205" s="157"/>
    </row>
    <row r="13206" spans="19:25" x14ac:dyDescent="0.2">
      <c r="S13206" s="157"/>
      <c r="T13206" s="157"/>
      <c r="U13206" s="157"/>
      <c r="V13206" s="157"/>
      <c r="W13206" s="157"/>
      <c r="X13206" s="157"/>
      <c r="Y13206" s="157"/>
    </row>
    <row r="13207" spans="19:25" x14ac:dyDescent="0.2">
      <c r="S13207" s="157"/>
      <c r="T13207" s="157"/>
      <c r="U13207" s="157"/>
      <c r="V13207" s="157"/>
      <c r="W13207" s="157"/>
      <c r="X13207" s="157"/>
      <c r="Y13207" s="157"/>
    </row>
    <row r="13208" spans="19:25" x14ac:dyDescent="0.2">
      <c r="S13208" s="157"/>
      <c r="T13208" s="157"/>
      <c r="U13208" s="157"/>
      <c r="V13208" s="157"/>
      <c r="W13208" s="157"/>
      <c r="X13208" s="157"/>
      <c r="Y13208" s="157"/>
    </row>
    <row r="13209" spans="19:25" x14ac:dyDescent="0.2">
      <c r="S13209" s="157"/>
      <c r="T13209" s="157"/>
      <c r="U13209" s="157"/>
      <c r="V13209" s="157"/>
      <c r="W13209" s="157"/>
      <c r="X13209" s="157"/>
      <c r="Y13209" s="157"/>
    </row>
    <row r="13210" spans="19:25" x14ac:dyDescent="0.2">
      <c r="S13210" s="157"/>
      <c r="T13210" s="157"/>
      <c r="U13210" s="157"/>
      <c r="V13210" s="157"/>
      <c r="W13210" s="157"/>
      <c r="X13210" s="157"/>
      <c r="Y13210" s="157"/>
    </row>
    <row r="13211" spans="19:25" x14ac:dyDescent="0.2">
      <c r="S13211" s="157"/>
      <c r="T13211" s="157"/>
      <c r="U13211" s="157"/>
      <c r="V13211" s="157"/>
      <c r="W13211" s="157"/>
      <c r="X13211" s="157"/>
      <c r="Y13211" s="157"/>
    </row>
    <row r="13212" spans="19:25" x14ac:dyDescent="0.2">
      <c r="S13212" s="157"/>
      <c r="T13212" s="157"/>
      <c r="U13212" s="157"/>
      <c r="V13212" s="157"/>
      <c r="W13212" s="157"/>
      <c r="X13212" s="157"/>
      <c r="Y13212" s="157"/>
    </row>
    <row r="13213" spans="19:25" x14ac:dyDescent="0.2">
      <c r="S13213" s="157"/>
      <c r="T13213" s="157"/>
      <c r="U13213" s="157"/>
      <c r="V13213" s="157"/>
      <c r="W13213" s="157"/>
      <c r="X13213" s="157"/>
      <c r="Y13213" s="157"/>
    </row>
    <row r="13214" spans="19:25" x14ac:dyDescent="0.2">
      <c r="S13214" s="157"/>
      <c r="T13214" s="157"/>
      <c r="U13214" s="157"/>
      <c r="V13214" s="157"/>
      <c r="W13214" s="157"/>
      <c r="X13214" s="157"/>
      <c r="Y13214" s="157"/>
    </row>
    <row r="13215" spans="19:25" x14ac:dyDescent="0.2">
      <c r="S13215" s="157"/>
      <c r="T13215" s="157"/>
      <c r="U13215" s="157"/>
      <c r="V13215" s="157"/>
      <c r="W13215" s="157"/>
      <c r="X13215" s="157"/>
      <c r="Y13215" s="157"/>
    </row>
    <row r="13216" spans="19:25" x14ac:dyDescent="0.2">
      <c r="S13216" s="157"/>
      <c r="T13216" s="157"/>
      <c r="U13216" s="157"/>
      <c r="V13216" s="157"/>
      <c r="W13216" s="157"/>
      <c r="X13216" s="157"/>
      <c r="Y13216" s="157"/>
    </row>
    <row r="13217" spans="19:25" x14ac:dyDescent="0.2">
      <c r="S13217" s="157"/>
      <c r="T13217" s="157"/>
      <c r="U13217" s="157"/>
      <c r="V13217" s="157"/>
      <c r="W13217" s="157"/>
      <c r="X13217" s="157"/>
      <c r="Y13217" s="157"/>
    </row>
    <row r="13218" spans="19:25" x14ac:dyDescent="0.2">
      <c r="S13218" s="157"/>
      <c r="T13218" s="157"/>
      <c r="U13218" s="157"/>
      <c r="V13218" s="157"/>
      <c r="W13218" s="157"/>
      <c r="X13218" s="157"/>
      <c r="Y13218" s="157"/>
    </row>
    <row r="13219" spans="19:25" x14ac:dyDescent="0.2">
      <c r="S13219" s="157"/>
      <c r="T13219" s="157"/>
      <c r="U13219" s="157"/>
      <c r="V13219" s="157"/>
      <c r="W13219" s="157"/>
      <c r="X13219" s="157"/>
      <c r="Y13219" s="157"/>
    </row>
    <row r="13220" spans="19:25" x14ac:dyDescent="0.2">
      <c r="S13220" s="157"/>
      <c r="T13220" s="157"/>
      <c r="U13220" s="157"/>
      <c r="V13220" s="157"/>
      <c r="W13220" s="157"/>
      <c r="X13220" s="157"/>
      <c r="Y13220" s="157"/>
    </row>
    <row r="13221" spans="19:25" x14ac:dyDescent="0.2">
      <c r="S13221" s="157"/>
      <c r="T13221" s="157"/>
      <c r="U13221" s="157"/>
      <c r="V13221" s="157"/>
      <c r="W13221" s="157"/>
      <c r="X13221" s="157"/>
      <c r="Y13221" s="157"/>
    </row>
    <row r="13222" spans="19:25" x14ac:dyDescent="0.2">
      <c r="S13222" s="157"/>
      <c r="T13222" s="157"/>
      <c r="U13222" s="157"/>
      <c r="V13222" s="157"/>
      <c r="W13222" s="157"/>
      <c r="X13222" s="157"/>
      <c r="Y13222" s="157"/>
    </row>
    <row r="13223" spans="19:25" x14ac:dyDescent="0.2">
      <c r="S13223" s="157"/>
      <c r="T13223" s="157"/>
      <c r="U13223" s="157"/>
      <c r="V13223" s="157"/>
      <c r="W13223" s="157"/>
      <c r="X13223" s="157"/>
      <c r="Y13223" s="157"/>
    </row>
    <row r="13224" spans="19:25" x14ac:dyDescent="0.2">
      <c r="S13224" s="157"/>
      <c r="T13224" s="157"/>
      <c r="U13224" s="157"/>
      <c r="V13224" s="157"/>
      <c r="W13224" s="157"/>
      <c r="X13224" s="157"/>
      <c r="Y13224" s="157"/>
    </row>
    <row r="13225" spans="19:25" x14ac:dyDescent="0.2">
      <c r="S13225" s="157"/>
      <c r="T13225" s="157"/>
      <c r="U13225" s="157"/>
      <c r="V13225" s="157"/>
      <c r="W13225" s="157"/>
      <c r="X13225" s="157"/>
      <c r="Y13225" s="157"/>
    </row>
    <row r="13226" spans="19:25" x14ac:dyDescent="0.2">
      <c r="S13226" s="157"/>
      <c r="T13226" s="157"/>
      <c r="U13226" s="157"/>
      <c r="V13226" s="157"/>
      <c r="W13226" s="157"/>
      <c r="X13226" s="157"/>
      <c r="Y13226" s="157"/>
    </row>
    <row r="13227" spans="19:25" x14ac:dyDescent="0.2">
      <c r="S13227" s="157"/>
      <c r="T13227" s="157"/>
      <c r="U13227" s="157"/>
      <c r="V13227" s="157"/>
      <c r="W13227" s="157"/>
      <c r="X13227" s="157"/>
      <c r="Y13227" s="157"/>
    </row>
    <row r="13228" spans="19:25" x14ac:dyDescent="0.2">
      <c r="S13228" s="157"/>
      <c r="T13228" s="157"/>
      <c r="U13228" s="157"/>
      <c r="V13228" s="157"/>
      <c r="W13228" s="157"/>
      <c r="X13228" s="157"/>
      <c r="Y13228" s="157"/>
    </row>
    <row r="13229" spans="19:25" x14ac:dyDescent="0.2">
      <c r="S13229" s="157"/>
      <c r="T13229" s="157"/>
      <c r="U13229" s="157"/>
      <c r="V13229" s="157"/>
      <c r="W13229" s="157"/>
      <c r="X13229" s="157"/>
      <c r="Y13229" s="157"/>
    </row>
    <row r="13230" spans="19:25" x14ac:dyDescent="0.2">
      <c r="S13230" s="157"/>
      <c r="T13230" s="157"/>
      <c r="U13230" s="157"/>
      <c r="V13230" s="157"/>
      <c r="W13230" s="157"/>
      <c r="X13230" s="157"/>
      <c r="Y13230" s="157"/>
    </row>
    <row r="13231" spans="19:25" x14ac:dyDescent="0.2">
      <c r="S13231" s="157"/>
      <c r="T13231" s="157"/>
      <c r="U13231" s="157"/>
      <c r="V13231" s="157"/>
      <c r="W13231" s="157"/>
      <c r="X13231" s="157"/>
      <c r="Y13231" s="157"/>
    </row>
    <row r="13232" spans="19:25" x14ac:dyDescent="0.2">
      <c r="S13232" s="157"/>
      <c r="T13232" s="157"/>
      <c r="U13232" s="157"/>
      <c r="V13232" s="157"/>
      <c r="W13232" s="157"/>
      <c r="X13232" s="157"/>
      <c r="Y13232" s="157"/>
    </row>
    <row r="13233" spans="19:25" x14ac:dyDescent="0.2">
      <c r="S13233" s="157"/>
      <c r="T13233" s="157"/>
      <c r="U13233" s="157"/>
      <c r="V13233" s="157"/>
      <c r="W13233" s="157"/>
      <c r="X13233" s="157"/>
      <c r="Y13233" s="157"/>
    </row>
    <row r="13234" spans="19:25" x14ac:dyDescent="0.2">
      <c r="S13234" s="157"/>
      <c r="T13234" s="157"/>
      <c r="U13234" s="157"/>
      <c r="V13234" s="157"/>
      <c r="W13234" s="157"/>
      <c r="X13234" s="157"/>
      <c r="Y13234" s="157"/>
    </row>
    <row r="13235" spans="19:25" x14ac:dyDescent="0.2">
      <c r="S13235" s="157"/>
      <c r="T13235" s="157"/>
      <c r="U13235" s="157"/>
      <c r="V13235" s="157"/>
      <c r="W13235" s="157"/>
      <c r="X13235" s="157"/>
      <c r="Y13235" s="157"/>
    </row>
    <row r="13236" spans="19:25" x14ac:dyDescent="0.2">
      <c r="S13236" s="157"/>
      <c r="T13236" s="157"/>
      <c r="U13236" s="157"/>
      <c r="V13236" s="157"/>
      <c r="W13236" s="157"/>
      <c r="X13236" s="157"/>
      <c r="Y13236" s="157"/>
    </row>
    <row r="13237" spans="19:25" x14ac:dyDescent="0.2">
      <c r="S13237" s="157"/>
      <c r="T13237" s="157"/>
      <c r="U13237" s="157"/>
      <c r="V13237" s="157"/>
      <c r="W13237" s="157"/>
      <c r="X13237" s="157"/>
      <c r="Y13237" s="157"/>
    </row>
    <row r="13238" spans="19:25" x14ac:dyDescent="0.2">
      <c r="S13238" s="157"/>
      <c r="T13238" s="157"/>
      <c r="U13238" s="157"/>
      <c r="V13238" s="157"/>
      <c r="W13238" s="157"/>
      <c r="X13238" s="157"/>
      <c r="Y13238" s="157"/>
    </row>
    <row r="13239" spans="19:25" x14ac:dyDescent="0.2">
      <c r="S13239" s="157"/>
      <c r="T13239" s="157"/>
      <c r="U13239" s="157"/>
      <c r="V13239" s="157"/>
      <c r="W13239" s="157"/>
      <c r="X13239" s="157"/>
      <c r="Y13239" s="157"/>
    </row>
    <row r="13240" spans="19:25" x14ac:dyDescent="0.2">
      <c r="S13240" s="157"/>
      <c r="T13240" s="157"/>
      <c r="U13240" s="157"/>
      <c r="V13240" s="157"/>
      <c r="W13240" s="157"/>
      <c r="X13240" s="157"/>
      <c r="Y13240" s="157"/>
    </row>
    <row r="13241" spans="19:25" x14ac:dyDescent="0.2">
      <c r="S13241" s="157"/>
      <c r="T13241" s="157"/>
      <c r="U13241" s="157"/>
      <c r="V13241" s="157"/>
      <c r="W13241" s="157"/>
      <c r="X13241" s="157"/>
      <c r="Y13241" s="157"/>
    </row>
    <row r="13242" spans="19:25" x14ac:dyDescent="0.2">
      <c r="S13242" s="157"/>
      <c r="T13242" s="157"/>
      <c r="U13242" s="157"/>
      <c r="V13242" s="157"/>
      <c r="W13242" s="157"/>
      <c r="X13242" s="157"/>
      <c r="Y13242" s="157"/>
    </row>
    <row r="13243" spans="19:25" x14ac:dyDescent="0.2">
      <c r="S13243" s="157"/>
      <c r="T13243" s="157"/>
      <c r="U13243" s="157"/>
      <c r="V13243" s="157"/>
      <c r="W13243" s="157"/>
      <c r="X13243" s="157"/>
      <c r="Y13243" s="157"/>
    </row>
    <row r="13244" spans="19:25" x14ac:dyDescent="0.2">
      <c r="S13244" s="157"/>
      <c r="T13244" s="157"/>
      <c r="U13244" s="157"/>
      <c r="V13244" s="157"/>
      <c r="W13244" s="157"/>
      <c r="X13244" s="157"/>
      <c r="Y13244" s="157"/>
    </row>
    <row r="13245" spans="19:25" x14ac:dyDescent="0.2">
      <c r="S13245" s="157"/>
      <c r="T13245" s="157"/>
      <c r="U13245" s="157"/>
      <c r="V13245" s="157"/>
      <c r="W13245" s="157"/>
      <c r="X13245" s="157"/>
      <c r="Y13245" s="157"/>
    </row>
    <row r="13246" spans="19:25" x14ac:dyDescent="0.2">
      <c r="S13246" s="157"/>
      <c r="T13246" s="157"/>
      <c r="U13246" s="157"/>
      <c r="V13246" s="157"/>
      <c r="W13246" s="157"/>
      <c r="X13246" s="157"/>
      <c r="Y13246" s="157"/>
    </row>
    <row r="13247" spans="19:25" x14ac:dyDescent="0.2">
      <c r="S13247" s="157"/>
      <c r="T13247" s="157"/>
      <c r="U13247" s="157"/>
      <c r="V13247" s="157"/>
      <c r="W13247" s="157"/>
      <c r="X13247" s="157"/>
      <c r="Y13247" s="157"/>
    </row>
    <row r="13248" spans="19:25" x14ac:dyDescent="0.2">
      <c r="S13248" s="157"/>
      <c r="T13248" s="157"/>
      <c r="U13248" s="157"/>
      <c r="V13248" s="157"/>
      <c r="W13248" s="157"/>
      <c r="X13248" s="157"/>
      <c r="Y13248" s="157"/>
    </row>
    <row r="13249" spans="19:25" x14ac:dyDescent="0.2">
      <c r="S13249" s="157"/>
      <c r="T13249" s="157"/>
      <c r="U13249" s="157"/>
      <c r="V13249" s="157"/>
      <c r="W13249" s="157"/>
      <c r="X13249" s="157"/>
      <c r="Y13249" s="157"/>
    </row>
    <row r="13250" spans="19:25" x14ac:dyDescent="0.2">
      <c r="S13250" s="157"/>
      <c r="T13250" s="157"/>
      <c r="U13250" s="157"/>
      <c r="V13250" s="157"/>
      <c r="W13250" s="157"/>
      <c r="X13250" s="157"/>
      <c r="Y13250" s="157"/>
    </row>
    <row r="13251" spans="19:25" x14ac:dyDescent="0.2">
      <c r="S13251" s="157"/>
      <c r="T13251" s="157"/>
      <c r="U13251" s="157"/>
      <c r="V13251" s="157"/>
      <c r="W13251" s="157"/>
      <c r="X13251" s="157"/>
      <c r="Y13251" s="157"/>
    </row>
    <row r="13252" spans="19:25" x14ac:dyDescent="0.2">
      <c r="S13252" s="157"/>
      <c r="T13252" s="157"/>
      <c r="U13252" s="157"/>
      <c r="V13252" s="157"/>
      <c r="W13252" s="157"/>
      <c r="X13252" s="157"/>
      <c r="Y13252" s="157"/>
    </row>
    <row r="13253" spans="19:25" x14ac:dyDescent="0.2">
      <c r="S13253" s="157"/>
      <c r="T13253" s="157"/>
      <c r="U13253" s="157"/>
      <c r="V13253" s="157"/>
      <c r="W13253" s="157"/>
      <c r="X13253" s="157"/>
      <c r="Y13253" s="157"/>
    </row>
    <row r="13254" spans="19:25" x14ac:dyDescent="0.2">
      <c r="S13254" s="157"/>
      <c r="T13254" s="157"/>
      <c r="U13254" s="157"/>
      <c r="V13254" s="157"/>
      <c r="W13254" s="157"/>
      <c r="X13254" s="157"/>
      <c r="Y13254" s="157"/>
    </row>
    <row r="13255" spans="19:25" x14ac:dyDescent="0.2">
      <c r="S13255" s="157"/>
      <c r="T13255" s="157"/>
      <c r="U13255" s="157"/>
      <c r="V13255" s="157"/>
      <c r="W13255" s="157"/>
      <c r="X13255" s="157"/>
      <c r="Y13255" s="157"/>
    </row>
    <row r="13256" spans="19:25" x14ac:dyDescent="0.2">
      <c r="S13256" s="157"/>
      <c r="T13256" s="157"/>
      <c r="U13256" s="157"/>
      <c r="V13256" s="157"/>
      <c r="W13256" s="157"/>
      <c r="X13256" s="157"/>
      <c r="Y13256" s="157"/>
    </row>
    <row r="13257" spans="19:25" x14ac:dyDescent="0.2">
      <c r="S13257" s="157"/>
      <c r="T13257" s="157"/>
      <c r="U13257" s="157"/>
      <c r="V13257" s="157"/>
      <c r="W13257" s="157"/>
      <c r="X13257" s="157"/>
      <c r="Y13257" s="157"/>
    </row>
    <row r="13258" spans="19:25" x14ac:dyDescent="0.2">
      <c r="S13258" s="157"/>
      <c r="T13258" s="157"/>
      <c r="U13258" s="157"/>
      <c r="V13258" s="157"/>
      <c r="W13258" s="157"/>
      <c r="X13258" s="157"/>
      <c r="Y13258" s="157"/>
    </row>
    <row r="13259" spans="19:25" x14ac:dyDescent="0.2">
      <c r="S13259" s="157"/>
      <c r="T13259" s="157"/>
      <c r="U13259" s="157"/>
      <c r="V13259" s="157"/>
      <c r="W13259" s="157"/>
      <c r="X13259" s="157"/>
      <c r="Y13259" s="157"/>
    </row>
    <row r="13260" spans="19:25" x14ac:dyDescent="0.2">
      <c r="S13260" s="157"/>
      <c r="T13260" s="157"/>
      <c r="U13260" s="157"/>
      <c r="V13260" s="157"/>
      <c r="W13260" s="157"/>
      <c r="X13260" s="157"/>
      <c r="Y13260" s="157"/>
    </row>
    <row r="13261" spans="19:25" x14ac:dyDescent="0.2">
      <c r="S13261" s="157"/>
      <c r="T13261" s="157"/>
      <c r="U13261" s="157"/>
      <c r="V13261" s="157"/>
      <c r="W13261" s="157"/>
      <c r="X13261" s="157"/>
      <c r="Y13261" s="157"/>
    </row>
    <row r="13262" spans="19:25" x14ac:dyDescent="0.2">
      <c r="S13262" s="157"/>
      <c r="T13262" s="157"/>
      <c r="U13262" s="157"/>
      <c r="V13262" s="157"/>
      <c r="W13262" s="157"/>
      <c r="X13262" s="157"/>
      <c r="Y13262" s="157"/>
    </row>
    <row r="13263" spans="19:25" x14ac:dyDescent="0.2">
      <c r="S13263" s="157"/>
      <c r="T13263" s="157"/>
      <c r="U13263" s="157"/>
      <c r="V13263" s="157"/>
      <c r="W13263" s="157"/>
      <c r="X13263" s="157"/>
      <c r="Y13263" s="157"/>
    </row>
    <row r="13264" spans="19:25" x14ac:dyDescent="0.2">
      <c r="S13264" s="157"/>
      <c r="T13264" s="157"/>
      <c r="U13264" s="157"/>
      <c r="V13264" s="157"/>
      <c r="W13264" s="157"/>
      <c r="X13264" s="157"/>
      <c r="Y13264" s="157"/>
    </row>
    <row r="13265" spans="19:25" x14ac:dyDescent="0.2">
      <c r="S13265" s="157"/>
      <c r="T13265" s="157"/>
      <c r="U13265" s="157"/>
      <c r="V13265" s="157"/>
      <c r="W13265" s="157"/>
      <c r="X13265" s="157"/>
      <c r="Y13265" s="157"/>
    </row>
    <row r="13266" spans="19:25" x14ac:dyDescent="0.2">
      <c r="S13266" s="157"/>
      <c r="T13266" s="157"/>
      <c r="U13266" s="157"/>
      <c r="V13266" s="157"/>
      <c r="W13266" s="157"/>
      <c r="X13266" s="157"/>
      <c r="Y13266" s="157"/>
    </row>
    <row r="13267" spans="19:25" x14ac:dyDescent="0.2">
      <c r="S13267" s="157"/>
      <c r="T13267" s="157"/>
      <c r="U13267" s="157"/>
      <c r="V13267" s="157"/>
      <c r="W13267" s="157"/>
      <c r="X13267" s="157"/>
      <c r="Y13267" s="157"/>
    </row>
    <row r="13268" spans="19:25" x14ac:dyDescent="0.2">
      <c r="S13268" s="157"/>
      <c r="T13268" s="157"/>
      <c r="U13268" s="157"/>
      <c r="V13268" s="157"/>
      <c r="W13268" s="157"/>
      <c r="X13268" s="157"/>
      <c r="Y13268" s="157"/>
    </row>
    <row r="13269" spans="19:25" x14ac:dyDescent="0.2">
      <c r="S13269" s="157"/>
      <c r="T13269" s="157"/>
      <c r="U13269" s="157"/>
      <c r="V13269" s="157"/>
      <c r="W13269" s="157"/>
      <c r="X13269" s="157"/>
      <c r="Y13269" s="157"/>
    </row>
    <row r="13270" spans="19:25" x14ac:dyDescent="0.2">
      <c r="S13270" s="157"/>
      <c r="T13270" s="157"/>
      <c r="U13270" s="157"/>
      <c r="V13270" s="157"/>
      <c r="W13270" s="157"/>
      <c r="X13270" s="157"/>
      <c r="Y13270" s="157"/>
    </row>
    <row r="13271" spans="19:25" x14ac:dyDescent="0.2">
      <c r="S13271" s="157"/>
      <c r="T13271" s="157"/>
      <c r="U13271" s="157"/>
      <c r="V13271" s="157"/>
      <c r="W13271" s="157"/>
      <c r="X13271" s="157"/>
      <c r="Y13271" s="157"/>
    </row>
    <row r="13272" spans="19:25" x14ac:dyDescent="0.2">
      <c r="S13272" s="157"/>
      <c r="T13272" s="157"/>
      <c r="U13272" s="157"/>
      <c r="V13272" s="157"/>
      <c r="W13272" s="157"/>
      <c r="X13272" s="157"/>
      <c r="Y13272" s="157"/>
    </row>
    <row r="13273" spans="19:25" x14ac:dyDescent="0.2">
      <c r="S13273" s="157"/>
      <c r="T13273" s="157"/>
      <c r="U13273" s="157"/>
      <c r="V13273" s="157"/>
      <c r="W13273" s="157"/>
      <c r="X13273" s="157"/>
      <c r="Y13273" s="157"/>
    </row>
    <row r="13274" spans="19:25" x14ac:dyDescent="0.2">
      <c r="S13274" s="157"/>
      <c r="T13274" s="157"/>
      <c r="U13274" s="157"/>
      <c r="V13274" s="157"/>
      <c r="W13274" s="157"/>
      <c r="X13274" s="157"/>
      <c r="Y13274" s="157"/>
    </row>
    <row r="13275" spans="19:25" x14ac:dyDescent="0.2">
      <c r="S13275" s="157"/>
      <c r="T13275" s="157"/>
      <c r="U13275" s="157"/>
      <c r="V13275" s="157"/>
      <c r="W13275" s="157"/>
      <c r="X13275" s="157"/>
      <c r="Y13275" s="157"/>
    </row>
    <row r="13276" spans="19:25" x14ac:dyDescent="0.2">
      <c r="S13276" s="157"/>
      <c r="T13276" s="157"/>
      <c r="U13276" s="157"/>
      <c r="V13276" s="157"/>
      <c r="W13276" s="157"/>
      <c r="X13276" s="157"/>
      <c r="Y13276" s="157"/>
    </row>
    <row r="13277" spans="19:25" x14ac:dyDescent="0.2">
      <c r="S13277" s="157"/>
      <c r="T13277" s="157"/>
      <c r="U13277" s="157"/>
      <c r="V13277" s="157"/>
      <c r="W13277" s="157"/>
      <c r="X13277" s="157"/>
      <c r="Y13277" s="157"/>
    </row>
    <row r="13278" spans="19:25" x14ac:dyDescent="0.2">
      <c r="S13278" s="157"/>
      <c r="T13278" s="157"/>
      <c r="U13278" s="157"/>
      <c r="V13278" s="157"/>
      <c r="W13278" s="157"/>
      <c r="X13278" s="157"/>
      <c r="Y13278" s="157"/>
    </row>
    <row r="13279" spans="19:25" x14ac:dyDescent="0.2">
      <c r="S13279" s="157"/>
      <c r="T13279" s="157"/>
      <c r="U13279" s="157"/>
      <c r="V13279" s="157"/>
      <c r="W13279" s="157"/>
      <c r="X13279" s="157"/>
      <c r="Y13279" s="157"/>
    </row>
    <row r="13280" spans="19:25" x14ac:dyDescent="0.2">
      <c r="S13280" s="157"/>
      <c r="T13280" s="157"/>
      <c r="U13280" s="157"/>
      <c r="V13280" s="157"/>
      <c r="W13280" s="157"/>
      <c r="X13280" s="157"/>
      <c r="Y13280" s="157"/>
    </row>
    <row r="13281" spans="19:25" x14ac:dyDescent="0.2">
      <c r="S13281" s="157"/>
      <c r="T13281" s="157"/>
      <c r="U13281" s="157"/>
      <c r="V13281" s="157"/>
      <c r="W13281" s="157"/>
      <c r="X13281" s="157"/>
      <c r="Y13281" s="157"/>
    </row>
    <row r="13282" spans="19:25" x14ac:dyDescent="0.2">
      <c r="S13282" s="157"/>
      <c r="T13282" s="157"/>
      <c r="U13282" s="157"/>
      <c r="V13282" s="157"/>
      <c r="W13282" s="157"/>
      <c r="X13282" s="157"/>
      <c r="Y13282" s="157"/>
    </row>
    <row r="13283" spans="19:25" x14ac:dyDescent="0.2">
      <c r="S13283" s="157"/>
      <c r="T13283" s="157"/>
      <c r="U13283" s="157"/>
      <c r="V13283" s="157"/>
      <c r="W13283" s="157"/>
      <c r="X13283" s="157"/>
      <c r="Y13283" s="157"/>
    </row>
    <row r="13284" spans="19:25" x14ac:dyDescent="0.2">
      <c r="S13284" s="157"/>
      <c r="T13284" s="157"/>
      <c r="U13284" s="157"/>
      <c r="V13284" s="157"/>
      <c r="W13284" s="157"/>
      <c r="X13284" s="157"/>
      <c r="Y13284" s="157"/>
    </row>
    <row r="13285" spans="19:25" x14ac:dyDescent="0.2">
      <c r="S13285" s="157"/>
      <c r="T13285" s="157"/>
      <c r="U13285" s="157"/>
      <c r="V13285" s="157"/>
      <c r="W13285" s="157"/>
      <c r="X13285" s="157"/>
      <c r="Y13285" s="157"/>
    </row>
    <row r="13286" spans="19:25" x14ac:dyDescent="0.2">
      <c r="S13286" s="157"/>
      <c r="T13286" s="157"/>
      <c r="U13286" s="157"/>
      <c r="V13286" s="157"/>
      <c r="W13286" s="157"/>
      <c r="X13286" s="157"/>
      <c r="Y13286" s="157"/>
    </row>
    <row r="13287" spans="19:25" x14ac:dyDescent="0.2">
      <c r="S13287" s="157"/>
      <c r="T13287" s="157"/>
      <c r="U13287" s="157"/>
      <c r="V13287" s="157"/>
      <c r="W13287" s="157"/>
      <c r="X13287" s="157"/>
      <c r="Y13287" s="157"/>
    </row>
    <row r="13288" spans="19:25" x14ac:dyDescent="0.2">
      <c r="S13288" s="157"/>
      <c r="T13288" s="157"/>
      <c r="U13288" s="157"/>
      <c r="V13288" s="157"/>
      <c r="W13288" s="157"/>
      <c r="X13288" s="157"/>
      <c r="Y13288" s="157"/>
    </row>
    <row r="13289" spans="19:25" x14ac:dyDescent="0.2">
      <c r="S13289" s="157"/>
      <c r="T13289" s="157"/>
      <c r="U13289" s="157"/>
      <c r="V13289" s="157"/>
      <c r="W13289" s="157"/>
      <c r="X13289" s="157"/>
      <c r="Y13289" s="157"/>
    </row>
    <row r="13290" spans="19:25" x14ac:dyDescent="0.2">
      <c r="S13290" s="157"/>
      <c r="T13290" s="157"/>
      <c r="U13290" s="157"/>
      <c r="V13290" s="157"/>
      <c r="W13290" s="157"/>
      <c r="X13290" s="157"/>
      <c r="Y13290" s="157"/>
    </row>
    <row r="13291" spans="19:25" x14ac:dyDescent="0.2">
      <c r="S13291" s="157"/>
      <c r="T13291" s="157"/>
      <c r="U13291" s="157"/>
      <c r="V13291" s="157"/>
      <c r="W13291" s="157"/>
      <c r="X13291" s="157"/>
      <c r="Y13291" s="157"/>
    </row>
    <row r="13292" spans="19:25" x14ac:dyDescent="0.2">
      <c r="S13292" s="157"/>
      <c r="T13292" s="157"/>
      <c r="U13292" s="157"/>
      <c r="V13292" s="157"/>
      <c r="W13292" s="157"/>
      <c r="X13292" s="157"/>
      <c r="Y13292" s="157"/>
    </row>
    <row r="13293" spans="19:25" x14ac:dyDescent="0.2">
      <c r="S13293" s="157"/>
      <c r="T13293" s="157"/>
      <c r="U13293" s="157"/>
      <c r="V13293" s="157"/>
      <c r="W13293" s="157"/>
      <c r="X13293" s="157"/>
      <c r="Y13293" s="157"/>
    </row>
    <row r="13294" spans="19:25" x14ac:dyDescent="0.2">
      <c r="S13294" s="157"/>
      <c r="T13294" s="157"/>
      <c r="U13294" s="157"/>
      <c r="V13294" s="157"/>
      <c r="W13294" s="157"/>
      <c r="X13294" s="157"/>
      <c r="Y13294" s="157"/>
    </row>
    <row r="13295" spans="19:25" x14ac:dyDescent="0.2">
      <c r="S13295" s="157"/>
      <c r="T13295" s="157"/>
      <c r="U13295" s="157"/>
      <c r="V13295" s="157"/>
      <c r="W13295" s="157"/>
      <c r="X13295" s="157"/>
      <c r="Y13295" s="157"/>
    </row>
    <row r="13296" spans="19:25" x14ac:dyDescent="0.2">
      <c r="S13296" s="157"/>
      <c r="T13296" s="157"/>
      <c r="U13296" s="157"/>
      <c r="V13296" s="157"/>
      <c r="W13296" s="157"/>
      <c r="X13296" s="157"/>
      <c r="Y13296" s="157"/>
    </row>
    <row r="13297" spans="19:25" x14ac:dyDescent="0.2">
      <c r="S13297" s="157"/>
      <c r="T13297" s="157"/>
      <c r="U13297" s="157"/>
      <c r="V13297" s="157"/>
      <c r="W13297" s="157"/>
      <c r="X13297" s="157"/>
      <c r="Y13297" s="157"/>
    </row>
    <row r="13298" spans="19:25" x14ac:dyDescent="0.2">
      <c r="S13298" s="157"/>
      <c r="T13298" s="157"/>
      <c r="U13298" s="157"/>
      <c r="V13298" s="157"/>
      <c r="W13298" s="157"/>
      <c r="X13298" s="157"/>
      <c r="Y13298" s="157"/>
    </row>
    <row r="13299" spans="19:25" x14ac:dyDescent="0.2">
      <c r="S13299" s="157"/>
      <c r="T13299" s="157"/>
      <c r="U13299" s="157"/>
      <c r="V13299" s="157"/>
      <c r="W13299" s="157"/>
      <c r="X13299" s="157"/>
      <c r="Y13299" s="157"/>
    </row>
    <row r="13300" spans="19:25" x14ac:dyDescent="0.2">
      <c r="S13300" s="157"/>
      <c r="T13300" s="157"/>
      <c r="U13300" s="157"/>
      <c r="V13300" s="157"/>
      <c r="W13300" s="157"/>
      <c r="X13300" s="157"/>
      <c r="Y13300" s="157"/>
    </row>
    <row r="13301" spans="19:25" x14ac:dyDescent="0.2">
      <c r="S13301" s="157"/>
      <c r="T13301" s="157"/>
      <c r="U13301" s="157"/>
      <c r="V13301" s="157"/>
      <c r="W13301" s="157"/>
      <c r="X13301" s="157"/>
      <c r="Y13301" s="157"/>
    </row>
    <row r="13302" spans="19:25" x14ac:dyDescent="0.2">
      <c r="S13302" s="157"/>
      <c r="T13302" s="157"/>
      <c r="U13302" s="157"/>
      <c r="V13302" s="157"/>
      <c r="W13302" s="157"/>
      <c r="X13302" s="157"/>
      <c r="Y13302" s="157"/>
    </row>
    <row r="13303" spans="19:25" x14ac:dyDescent="0.2">
      <c r="S13303" s="157"/>
      <c r="T13303" s="157"/>
      <c r="U13303" s="157"/>
      <c r="V13303" s="157"/>
      <c r="W13303" s="157"/>
      <c r="X13303" s="157"/>
      <c r="Y13303" s="157"/>
    </row>
    <row r="13304" spans="19:25" x14ac:dyDescent="0.2">
      <c r="S13304" s="157"/>
      <c r="T13304" s="157"/>
      <c r="U13304" s="157"/>
      <c r="V13304" s="157"/>
      <c r="W13304" s="157"/>
      <c r="X13304" s="157"/>
      <c r="Y13304" s="157"/>
    </row>
    <row r="13305" spans="19:25" x14ac:dyDescent="0.2">
      <c r="S13305" s="157"/>
      <c r="T13305" s="157"/>
      <c r="U13305" s="157"/>
      <c r="V13305" s="157"/>
      <c r="W13305" s="157"/>
      <c r="X13305" s="157"/>
      <c r="Y13305" s="157"/>
    </row>
    <row r="13306" spans="19:25" x14ac:dyDescent="0.2">
      <c r="S13306" s="157"/>
      <c r="T13306" s="157"/>
      <c r="U13306" s="157"/>
      <c r="V13306" s="157"/>
      <c r="W13306" s="157"/>
      <c r="X13306" s="157"/>
      <c r="Y13306" s="157"/>
    </row>
    <row r="13307" spans="19:25" x14ac:dyDescent="0.2">
      <c r="S13307" s="157"/>
      <c r="T13307" s="157"/>
      <c r="U13307" s="157"/>
      <c r="V13307" s="157"/>
      <c r="W13307" s="157"/>
      <c r="X13307" s="157"/>
      <c r="Y13307" s="157"/>
    </row>
    <row r="13308" spans="19:25" x14ac:dyDescent="0.2">
      <c r="S13308" s="157"/>
      <c r="T13308" s="157"/>
      <c r="U13308" s="157"/>
      <c r="V13308" s="157"/>
      <c r="W13308" s="157"/>
      <c r="X13308" s="157"/>
      <c r="Y13308" s="157"/>
    </row>
    <row r="13309" spans="19:25" x14ac:dyDescent="0.2">
      <c r="S13309" s="157"/>
      <c r="T13309" s="157"/>
      <c r="U13309" s="157"/>
      <c r="V13309" s="157"/>
      <c r="W13309" s="157"/>
      <c r="X13309" s="157"/>
      <c r="Y13309" s="157"/>
    </row>
    <row r="13310" spans="19:25" x14ac:dyDescent="0.2">
      <c r="S13310" s="157"/>
      <c r="T13310" s="157"/>
      <c r="U13310" s="157"/>
      <c r="V13310" s="157"/>
      <c r="W13310" s="157"/>
      <c r="X13310" s="157"/>
      <c r="Y13310" s="157"/>
    </row>
    <row r="13311" spans="19:25" x14ac:dyDescent="0.2">
      <c r="S13311" s="157"/>
      <c r="T13311" s="157"/>
      <c r="U13311" s="157"/>
      <c r="V13311" s="157"/>
      <c r="W13311" s="157"/>
      <c r="X13311" s="157"/>
      <c r="Y13311" s="157"/>
    </row>
    <row r="13312" spans="19:25" x14ac:dyDescent="0.2">
      <c r="S13312" s="157"/>
      <c r="T13312" s="157"/>
      <c r="U13312" s="157"/>
      <c r="V13312" s="157"/>
      <c r="W13312" s="157"/>
      <c r="X13312" s="157"/>
      <c r="Y13312" s="157"/>
    </row>
    <row r="13313" spans="19:25" x14ac:dyDescent="0.2">
      <c r="S13313" s="157"/>
      <c r="T13313" s="157"/>
      <c r="U13313" s="157"/>
      <c r="V13313" s="157"/>
      <c r="W13313" s="157"/>
      <c r="X13313" s="157"/>
      <c r="Y13313" s="157"/>
    </row>
    <row r="13314" spans="19:25" x14ac:dyDescent="0.2">
      <c r="S13314" s="157"/>
      <c r="T13314" s="157"/>
      <c r="U13314" s="157"/>
      <c r="V13314" s="157"/>
      <c r="W13314" s="157"/>
      <c r="X13314" s="157"/>
      <c r="Y13314" s="157"/>
    </row>
    <row r="13315" spans="19:25" x14ac:dyDescent="0.2">
      <c r="S13315" s="157"/>
      <c r="T13315" s="157"/>
      <c r="U13315" s="157"/>
      <c r="V13315" s="157"/>
      <c r="W13315" s="157"/>
      <c r="X13315" s="157"/>
      <c r="Y13315" s="157"/>
    </row>
    <row r="13316" spans="19:25" x14ac:dyDescent="0.2">
      <c r="S13316" s="157"/>
      <c r="T13316" s="157"/>
      <c r="U13316" s="157"/>
      <c r="V13316" s="157"/>
      <c r="W13316" s="157"/>
      <c r="X13316" s="157"/>
      <c r="Y13316" s="157"/>
    </row>
    <row r="13317" spans="19:25" x14ac:dyDescent="0.2">
      <c r="S13317" s="157"/>
      <c r="T13317" s="157"/>
      <c r="U13317" s="157"/>
      <c r="V13317" s="157"/>
      <c r="W13317" s="157"/>
      <c r="X13317" s="157"/>
      <c r="Y13317" s="157"/>
    </row>
    <row r="13318" spans="19:25" x14ac:dyDescent="0.2">
      <c r="S13318" s="157"/>
      <c r="T13318" s="157"/>
      <c r="U13318" s="157"/>
      <c r="V13318" s="157"/>
      <c r="W13318" s="157"/>
      <c r="X13318" s="157"/>
      <c r="Y13318" s="157"/>
    </row>
    <row r="13319" spans="19:25" x14ac:dyDescent="0.2">
      <c r="S13319" s="157"/>
      <c r="T13319" s="157"/>
      <c r="U13319" s="157"/>
      <c r="V13319" s="157"/>
      <c r="W13319" s="157"/>
      <c r="X13319" s="157"/>
      <c r="Y13319" s="157"/>
    </row>
    <row r="13320" spans="19:25" x14ac:dyDescent="0.2">
      <c r="S13320" s="157"/>
      <c r="T13320" s="157"/>
      <c r="U13320" s="157"/>
      <c r="V13320" s="157"/>
      <c r="W13320" s="157"/>
      <c r="X13320" s="157"/>
      <c r="Y13320" s="157"/>
    </row>
    <row r="13321" spans="19:25" x14ac:dyDescent="0.2">
      <c r="S13321" s="157"/>
      <c r="T13321" s="157"/>
      <c r="U13321" s="157"/>
      <c r="V13321" s="157"/>
      <c r="W13321" s="157"/>
      <c r="X13321" s="157"/>
      <c r="Y13321" s="157"/>
    </row>
    <row r="13322" spans="19:25" x14ac:dyDescent="0.2">
      <c r="S13322" s="157"/>
      <c r="T13322" s="157"/>
      <c r="U13322" s="157"/>
      <c r="V13322" s="157"/>
      <c r="W13322" s="157"/>
      <c r="X13322" s="157"/>
      <c r="Y13322" s="157"/>
    </row>
    <row r="13323" spans="19:25" x14ac:dyDescent="0.2">
      <c r="S13323" s="157"/>
      <c r="T13323" s="157"/>
      <c r="U13323" s="157"/>
      <c r="V13323" s="157"/>
      <c r="W13323" s="157"/>
      <c r="X13323" s="157"/>
      <c r="Y13323" s="157"/>
    </row>
    <row r="13324" spans="19:25" x14ac:dyDescent="0.2">
      <c r="S13324" s="157"/>
      <c r="T13324" s="157"/>
      <c r="U13324" s="157"/>
      <c r="V13324" s="157"/>
      <c r="W13324" s="157"/>
      <c r="X13324" s="157"/>
      <c r="Y13324" s="157"/>
    </row>
    <row r="13325" spans="19:25" x14ac:dyDescent="0.2">
      <c r="S13325" s="157"/>
      <c r="T13325" s="157"/>
      <c r="U13325" s="157"/>
      <c r="V13325" s="157"/>
      <c r="W13325" s="157"/>
      <c r="X13325" s="157"/>
      <c r="Y13325" s="157"/>
    </row>
    <row r="13326" spans="19:25" x14ac:dyDescent="0.2">
      <c r="S13326" s="157"/>
      <c r="T13326" s="157"/>
      <c r="U13326" s="157"/>
      <c r="V13326" s="157"/>
      <c r="W13326" s="157"/>
      <c r="X13326" s="157"/>
      <c r="Y13326" s="157"/>
    </row>
    <row r="13327" spans="19:25" x14ac:dyDescent="0.2">
      <c r="S13327" s="157"/>
      <c r="T13327" s="157"/>
      <c r="U13327" s="157"/>
      <c r="V13327" s="157"/>
      <c r="W13327" s="157"/>
      <c r="X13327" s="157"/>
      <c r="Y13327" s="157"/>
    </row>
    <row r="13328" spans="19:25" x14ac:dyDescent="0.2">
      <c r="S13328" s="157"/>
      <c r="T13328" s="157"/>
      <c r="U13328" s="157"/>
      <c r="V13328" s="157"/>
      <c r="W13328" s="157"/>
      <c r="X13328" s="157"/>
      <c r="Y13328" s="157"/>
    </row>
    <row r="13329" spans="19:25" x14ac:dyDescent="0.2">
      <c r="S13329" s="157"/>
      <c r="T13329" s="157"/>
      <c r="U13329" s="157"/>
      <c r="V13329" s="157"/>
      <c r="W13329" s="157"/>
      <c r="X13329" s="157"/>
      <c r="Y13329" s="157"/>
    </row>
    <row r="13330" spans="19:25" x14ac:dyDescent="0.2">
      <c r="S13330" s="157"/>
      <c r="T13330" s="157"/>
      <c r="U13330" s="157"/>
      <c r="V13330" s="157"/>
      <c r="W13330" s="157"/>
      <c r="X13330" s="157"/>
      <c r="Y13330" s="157"/>
    </row>
    <row r="13331" spans="19:25" x14ac:dyDescent="0.2">
      <c r="S13331" s="157"/>
      <c r="T13331" s="157"/>
      <c r="U13331" s="157"/>
      <c r="V13331" s="157"/>
      <c r="W13331" s="157"/>
      <c r="X13331" s="157"/>
      <c r="Y13331" s="157"/>
    </row>
    <row r="13332" spans="19:25" x14ac:dyDescent="0.2">
      <c r="S13332" s="157"/>
      <c r="T13332" s="157"/>
      <c r="U13332" s="157"/>
      <c r="V13332" s="157"/>
      <c r="W13332" s="157"/>
      <c r="X13332" s="157"/>
      <c r="Y13332" s="157"/>
    </row>
    <row r="13333" spans="19:25" x14ac:dyDescent="0.2">
      <c r="S13333" s="157"/>
      <c r="T13333" s="157"/>
      <c r="U13333" s="157"/>
      <c r="V13333" s="157"/>
      <c r="W13333" s="157"/>
      <c r="X13333" s="157"/>
      <c r="Y13333" s="157"/>
    </row>
    <row r="13334" spans="19:25" x14ac:dyDescent="0.2">
      <c r="S13334" s="157"/>
      <c r="T13334" s="157"/>
      <c r="U13334" s="157"/>
      <c r="V13334" s="157"/>
      <c r="W13334" s="157"/>
      <c r="X13334" s="157"/>
      <c r="Y13334" s="157"/>
    </row>
    <row r="13335" spans="19:25" x14ac:dyDescent="0.2">
      <c r="S13335" s="157"/>
      <c r="T13335" s="157"/>
      <c r="U13335" s="157"/>
      <c r="V13335" s="157"/>
      <c r="W13335" s="157"/>
      <c r="X13335" s="157"/>
      <c r="Y13335" s="157"/>
    </row>
    <row r="13336" spans="19:25" x14ac:dyDescent="0.2">
      <c r="S13336" s="157"/>
      <c r="T13336" s="157"/>
      <c r="U13336" s="157"/>
      <c r="V13336" s="157"/>
      <c r="W13336" s="157"/>
      <c r="X13336" s="157"/>
      <c r="Y13336" s="157"/>
    </row>
    <row r="13337" spans="19:25" x14ac:dyDescent="0.2">
      <c r="S13337" s="157"/>
      <c r="T13337" s="157"/>
      <c r="U13337" s="157"/>
      <c r="V13337" s="157"/>
      <c r="W13337" s="157"/>
      <c r="X13337" s="157"/>
      <c r="Y13337" s="157"/>
    </row>
    <row r="13338" spans="19:25" x14ac:dyDescent="0.2">
      <c r="S13338" s="157"/>
      <c r="T13338" s="157"/>
      <c r="U13338" s="157"/>
      <c r="V13338" s="157"/>
      <c r="W13338" s="157"/>
      <c r="X13338" s="157"/>
      <c r="Y13338" s="157"/>
    </row>
    <row r="13339" spans="19:25" x14ac:dyDescent="0.2">
      <c r="S13339" s="157"/>
      <c r="T13339" s="157"/>
      <c r="U13339" s="157"/>
      <c r="V13339" s="157"/>
      <c r="W13339" s="157"/>
      <c r="X13339" s="157"/>
      <c r="Y13339" s="157"/>
    </row>
    <row r="13340" spans="19:25" x14ac:dyDescent="0.2">
      <c r="S13340" s="157"/>
      <c r="T13340" s="157"/>
      <c r="U13340" s="157"/>
      <c r="V13340" s="157"/>
      <c r="W13340" s="157"/>
      <c r="X13340" s="157"/>
      <c r="Y13340" s="157"/>
    </row>
    <row r="13341" spans="19:25" x14ac:dyDescent="0.2">
      <c r="S13341" s="157"/>
      <c r="T13341" s="157"/>
      <c r="U13341" s="157"/>
      <c r="V13341" s="157"/>
      <c r="W13341" s="157"/>
      <c r="X13341" s="157"/>
      <c r="Y13341" s="157"/>
    </row>
    <row r="13342" spans="19:25" x14ac:dyDescent="0.2">
      <c r="S13342" s="157"/>
      <c r="T13342" s="157"/>
      <c r="U13342" s="157"/>
      <c r="V13342" s="157"/>
      <c r="W13342" s="157"/>
      <c r="X13342" s="157"/>
      <c r="Y13342" s="157"/>
    </row>
    <row r="13343" spans="19:25" x14ac:dyDescent="0.2">
      <c r="S13343" s="157"/>
      <c r="T13343" s="157"/>
      <c r="U13343" s="157"/>
      <c r="V13343" s="157"/>
      <c r="W13343" s="157"/>
      <c r="X13343" s="157"/>
      <c r="Y13343" s="157"/>
    </row>
    <row r="13344" spans="19:25" x14ac:dyDescent="0.2">
      <c r="S13344" s="157"/>
      <c r="T13344" s="157"/>
      <c r="U13344" s="157"/>
      <c r="V13344" s="157"/>
      <c r="W13344" s="157"/>
      <c r="X13344" s="157"/>
      <c r="Y13344" s="157"/>
    </row>
    <row r="13345" spans="19:25" x14ac:dyDescent="0.2">
      <c r="S13345" s="157"/>
      <c r="T13345" s="157"/>
      <c r="U13345" s="157"/>
      <c r="V13345" s="157"/>
      <c r="W13345" s="157"/>
      <c r="X13345" s="157"/>
      <c r="Y13345" s="157"/>
    </row>
    <row r="13346" spans="19:25" x14ac:dyDescent="0.2">
      <c r="S13346" s="157"/>
      <c r="T13346" s="157"/>
      <c r="U13346" s="157"/>
      <c r="V13346" s="157"/>
      <c r="W13346" s="157"/>
      <c r="X13346" s="157"/>
      <c r="Y13346" s="157"/>
    </row>
    <row r="13347" spans="19:25" x14ac:dyDescent="0.2">
      <c r="S13347" s="157"/>
      <c r="T13347" s="157"/>
      <c r="U13347" s="157"/>
      <c r="V13347" s="157"/>
      <c r="W13347" s="157"/>
      <c r="X13347" s="157"/>
      <c r="Y13347" s="157"/>
    </row>
    <row r="13348" spans="19:25" x14ac:dyDescent="0.2">
      <c r="S13348" s="157"/>
      <c r="T13348" s="157"/>
      <c r="U13348" s="157"/>
      <c r="V13348" s="157"/>
      <c r="W13348" s="157"/>
      <c r="X13348" s="157"/>
      <c r="Y13348" s="157"/>
    </row>
    <row r="13349" spans="19:25" x14ac:dyDescent="0.2">
      <c r="S13349" s="157"/>
      <c r="T13349" s="157"/>
      <c r="U13349" s="157"/>
      <c r="V13349" s="157"/>
      <c r="W13349" s="157"/>
      <c r="X13349" s="157"/>
      <c r="Y13349" s="157"/>
    </row>
    <row r="13350" spans="19:25" x14ac:dyDescent="0.2">
      <c r="S13350" s="157"/>
      <c r="T13350" s="157"/>
      <c r="U13350" s="157"/>
      <c r="V13350" s="157"/>
      <c r="W13350" s="157"/>
      <c r="X13350" s="157"/>
      <c r="Y13350" s="157"/>
    </row>
    <row r="13351" spans="19:25" x14ac:dyDescent="0.2">
      <c r="S13351" s="157"/>
      <c r="T13351" s="157"/>
      <c r="U13351" s="157"/>
      <c r="V13351" s="157"/>
      <c r="W13351" s="157"/>
      <c r="X13351" s="157"/>
      <c r="Y13351" s="157"/>
    </row>
    <row r="13352" spans="19:25" x14ac:dyDescent="0.2">
      <c r="S13352" s="157"/>
      <c r="T13352" s="157"/>
      <c r="U13352" s="157"/>
      <c r="V13352" s="157"/>
      <c r="W13352" s="157"/>
      <c r="X13352" s="157"/>
      <c r="Y13352" s="157"/>
    </row>
    <row r="13353" spans="19:25" x14ac:dyDescent="0.2">
      <c r="S13353" s="157"/>
      <c r="T13353" s="157"/>
      <c r="U13353" s="157"/>
      <c r="V13353" s="157"/>
      <c r="W13353" s="157"/>
      <c r="X13353" s="157"/>
      <c r="Y13353" s="157"/>
    </row>
    <row r="13354" spans="19:25" x14ac:dyDescent="0.2">
      <c r="S13354" s="157"/>
      <c r="T13354" s="157"/>
      <c r="U13354" s="157"/>
      <c r="V13354" s="157"/>
      <c r="W13354" s="157"/>
      <c r="X13354" s="157"/>
      <c r="Y13354" s="157"/>
    </row>
    <row r="13355" spans="19:25" x14ac:dyDescent="0.2">
      <c r="S13355" s="157"/>
      <c r="T13355" s="157"/>
      <c r="U13355" s="157"/>
      <c r="V13355" s="157"/>
      <c r="W13355" s="157"/>
      <c r="X13355" s="157"/>
      <c r="Y13355" s="157"/>
    </row>
    <row r="13356" spans="19:25" x14ac:dyDescent="0.2">
      <c r="S13356" s="157"/>
      <c r="T13356" s="157"/>
      <c r="U13356" s="157"/>
      <c r="V13356" s="157"/>
      <c r="W13356" s="157"/>
      <c r="X13356" s="157"/>
      <c r="Y13356" s="157"/>
    </row>
    <row r="13357" spans="19:25" x14ac:dyDescent="0.2">
      <c r="S13357" s="157"/>
      <c r="T13357" s="157"/>
      <c r="U13357" s="157"/>
      <c r="V13357" s="157"/>
      <c r="W13357" s="157"/>
      <c r="X13357" s="157"/>
      <c r="Y13357" s="157"/>
    </row>
    <row r="13358" spans="19:25" x14ac:dyDescent="0.2">
      <c r="S13358" s="157"/>
      <c r="T13358" s="157"/>
      <c r="U13358" s="157"/>
      <c r="V13358" s="157"/>
      <c r="W13358" s="157"/>
      <c r="X13358" s="157"/>
      <c r="Y13358" s="157"/>
    </row>
    <row r="13359" spans="19:25" x14ac:dyDescent="0.2">
      <c r="S13359" s="157"/>
      <c r="T13359" s="157"/>
      <c r="U13359" s="157"/>
      <c r="V13359" s="157"/>
      <c r="W13359" s="157"/>
      <c r="X13359" s="157"/>
      <c r="Y13359" s="157"/>
    </row>
    <row r="13360" spans="19:25" x14ac:dyDescent="0.2">
      <c r="S13360" s="157"/>
      <c r="T13360" s="157"/>
      <c r="U13360" s="157"/>
      <c r="V13360" s="157"/>
      <c r="W13360" s="157"/>
      <c r="X13360" s="157"/>
      <c r="Y13360" s="157"/>
    </row>
    <row r="13361" spans="19:25" x14ac:dyDescent="0.2">
      <c r="S13361" s="157"/>
      <c r="T13361" s="157"/>
      <c r="U13361" s="157"/>
      <c r="V13361" s="157"/>
      <c r="W13361" s="157"/>
      <c r="X13361" s="157"/>
      <c r="Y13361" s="157"/>
    </row>
    <row r="13362" spans="19:25" x14ac:dyDescent="0.2">
      <c r="S13362" s="157"/>
      <c r="T13362" s="157"/>
      <c r="U13362" s="157"/>
      <c r="V13362" s="157"/>
      <c r="W13362" s="157"/>
      <c r="X13362" s="157"/>
      <c r="Y13362" s="157"/>
    </row>
    <row r="13363" spans="19:25" x14ac:dyDescent="0.2">
      <c r="S13363" s="157"/>
      <c r="T13363" s="157"/>
      <c r="U13363" s="157"/>
      <c r="V13363" s="157"/>
      <c r="W13363" s="157"/>
      <c r="X13363" s="157"/>
      <c r="Y13363" s="157"/>
    </row>
    <row r="13364" spans="19:25" x14ac:dyDescent="0.2">
      <c r="S13364" s="157"/>
      <c r="T13364" s="157"/>
      <c r="U13364" s="157"/>
      <c r="V13364" s="157"/>
      <c r="W13364" s="157"/>
      <c r="X13364" s="157"/>
      <c r="Y13364" s="157"/>
    </row>
    <row r="13365" spans="19:25" x14ac:dyDescent="0.2">
      <c r="S13365" s="157"/>
      <c r="T13365" s="157"/>
      <c r="U13365" s="157"/>
      <c r="V13365" s="157"/>
      <c r="W13365" s="157"/>
      <c r="X13365" s="157"/>
      <c r="Y13365" s="157"/>
    </row>
    <row r="13366" spans="19:25" x14ac:dyDescent="0.2">
      <c r="S13366" s="157"/>
      <c r="T13366" s="157"/>
      <c r="U13366" s="157"/>
      <c r="V13366" s="157"/>
      <c r="W13366" s="157"/>
      <c r="X13366" s="157"/>
      <c r="Y13366" s="157"/>
    </row>
    <row r="13367" spans="19:25" x14ac:dyDescent="0.2">
      <c r="S13367" s="157"/>
      <c r="T13367" s="157"/>
      <c r="U13367" s="157"/>
      <c r="V13367" s="157"/>
      <c r="W13367" s="157"/>
      <c r="X13367" s="157"/>
      <c r="Y13367" s="157"/>
    </row>
    <row r="13368" spans="19:25" x14ac:dyDescent="0.2">
      <c r="S13368" s="157"/>
      <c r="T13368" s="157"/>
      <c r="U13368" s="157"/>
      <c r="V13368" s="157"/>
      <c r="W13368" s="157"/>
      <c r="X13368" s="157"/>
      <c r="Y13368" s="157"/>
    </row>
    <row r="13369" spans="19:25" x14ac:dyDescent="0.2">
      <c r="S13369" s="157"/>
      <c r="T13369" s="157"/>
      <c r="U13369" s="157"/>
      <c r="V13369" s="157"/>
      <c r="W13369" s="157"/>
      <c r="X13369" s="157"/>
      <c r="Y13369" s="157"/>
    </row>
    <row r="13370" spans="19:25" x14ac:dyDescent="0.2">
      <c r="S13370" s="157"/>
      <c r="T13370" s="157"/>
      <c r="U13370" s="157"/>
      <c r="V13370" s="157"/>
      <c r="W13370" s="157"/>
      <c r="X13370" s="157"/>
      <c r="Y13370" s="157"/>
    </row>
    <row r="13371" spans="19:25" x14ac:dyDescent="0.2">
      <c r="S13371" s="157"/>
      <c r="T13371" s="157"/>
      <c r="U13371" s="157"/>
      <c r="V13371" s="157"/>
      <c r="W13371" s="157"/>
      <c r="X13371" s="157"/>
      <c r="Y13371" s="157"/>
    </row>
    <row r="13372" spans="19:25" x14ac:dyDescent="0.2">
      <c r="S13372" s="157"/>
      <c r="T13372" s="157"/>
      <c r="U13372" s="157"/>
      <c r="V13372" s="157"/>
      <c r="W13372" s="157"/>
      <c r="X13372" s="157"/>
      <c r="Y13372" s="157"/>
    </row>
    <row r="13373" spans="19:25" x14ac:dyDescent="0.2">
      <c r="S13373" s="157"/>
      <c r="T13373" s="157"/>
      <c r="U13373" s="157"/>
      <c r="V13373" s="157"/>
      <c r="W13373" s="157"/>
      <c r="X13373" s="157"/>
      <c r="Y13373" s="157"/>
    </row>
    <row r="13374" spans="19:25" x14ac:dyDescent="0.2">
      <c r="S13374" s="157"/>
      <c r="T13374" s="157"/>
      <c r="U13374" s="157"/>
      <c r="V13374" s="157"/>
      <c r="W13374" s="157"/>
      <c r="X13374" s="157"/>
      <c r="Y13374" s="157"/>
    </row>
    <row r="13375" spans="19:25" x14ac:dyDescent="0.2">
      <c r="S13375" s="157"/>
      <c r="T13375" s="157"/>
      <c r="U13375" s="157"/>
      <c r="V13375" s="157"/>
      <c r="W13375" s="157"/>
      <c r="X13375" s="157"/>
      <c r="Y13375" s="157"/>
    </row>
    <row r="13376" spans="19:25" x14ac:dyDescent="0.2">
      <c r="S13376" s="157"/>
      <c r="T13376" s="157"/>
      <c r="U13376" s="157"/>
      <c r="V13376" s="157"/>
      <c r="W13376" s="157"/>
      <c r="X13376" s="157"/>
      <c r="Y13376" s="157"/>
    </row>
    <row r="13377" spans="19:25" x14ac:dyDescent="0.2">
      <c r="S13377" s="157"/>
      <c r="T13377" s="157"/>
      <c r="U13377" s="157"/>
      <c r="V13377" s="157"/>
      <c r="W13377" s="157"/>
      <c r="X13377" s="157"/>
      <c r="Y13377" s="157"/>
    </row>
    <row r="13378" spans="19:25" x14ac:dyDescent="0.2">
      <c r="S13378" s="157"/>
      <c r="T13378" s="157"/>
      <c r="U13378" s="157"/>
      <c r="V13378" s="157"/>
      <c r="W13378" s="157"/>
      <c r="X13378" s="157"/>
      <c r="Y13378" s="157"/>
    </row>
    <row r="13379" spans="19:25" x14ac:dyDescent="0.2">
      <c r="S13379" s="157"/>
      <c r="T13379" s="157"/>
      <c r="U13379" s="157"/>
      <c r="V13379" s="157"/>
      <c r="W13379" s="157"/>
      <c r="X13379" s="157"/>
      <c r="Y13379" s="157"/>
    </row>
    <row r="13380" spans="19:25" x14ac:dyDescent="0.2">
      <c r="S13380" s="157"/>
      <c r="T13380" s="157"/>
      <c r="U13380" s="157"/>
      <c r="V13380" s="157"/>
      <c r="W13380" s="157"/>
      <c r="X13380" s="157"/>
      <c r="Y13380" s="157"/>
    </row>
    <row r="13381" spans="19:25" x14ac:dyDescent="0.2">
      <c r="S13381" s="157"/>
      <c r="T13381" s="157"/>
      <c r="U13381" s="157"/>
      <c r="V13381" s="157"/>
      <c r="W13381" s="157"/>
      <c r="X13381" s="157"/>
      <c r="Y13381" s="157"/>
    </row>
    <row r="13382" spans="19:25" x14ac:dyDescent="0.2">
      <c r="S13382" s="157"/>
      <c r="T13382" s="157"/>
      <c r="U13382" s="157"/>
      <c r="V13382" s="157"/>
      <c r="W13382" s="157"/>
      <c r="X13382" s="157"/>
      <c r="Y13382" s="157"/>
    </row>
    <row r="13383" spans="19:25" x14ac:dyDescent="0.2">
      <c r="S13383" s="157"/>
      <c r="T13383" s="157"/>
      <c r="U13383" s="157"/>
      <c r="V13383" s="157"/>
      <c r="W13383" s="157"/>
      <c r="X13383" s="157"/>
      <c r="Y13383" s="157"/>
    </row>
    <row r="13384" spans="19:25" x14ac:dyDescent="0.2">
      <c r="S13384" s="157"/>
      <c r="T13384" s="157"/>
      <c r="U13384" s="157"/>
      <c r="V13384" s="157"/>
      <c r="W13384" s="157"/>
      <c r="X13384" s="157"/>
      <c r="Y13384" s="157"/>
    </row>
    <row r="13385" spans="19:25" x14ac:dyDescent="0.2">
      <c r="S13385" s="157"/>
      <c r="T13385" s="157"/>
      <c r="U13385" s="157"/>
      <c r="V13385" s="157"/>
      <c r="W13385" s="157"/>
      <c r="X13385" s="157"/>
      <c r="Y13385" s="157"/>
    </row>
    <row r="13386" spans="19:25" x14ac:dyDescent="0.2">
      <c r="S13386" s="157"/>
      <c r="T13386" s="157"/>
      <c r="U13386" s="157"/>
      <c r="V13386" s="157"/>
      <c r="W13386" s="157"/>
      <c r="X13386" s="157"/>
      <c r="Y13386" s="157"/>
    </row>
    <row r="13387" spans="19:25" x14ac:dyDescent="0.2">
      <c r="S13387" s="157"/>
      <c r="T13387" s="157"/>
      <c r="U13387" s="157"/>
      <c r="V13387" s="157"/>
      <c r="W13387" s="157"/>
      <c r="X13387" s="157"/>
      <c r="Y13387" s="157"/>
    </row>
    <row r="13388" spans="19:25" x14ac:dyDescent="0.2">
      <c r="S13388" s="157"/>
      <c r="T13388" s="157"/>
      <c r="U13388" s="157"/>
      <c r="V13388" s="157"/>
      <c r="W13388" s="157"/>
      <c r="X13388" s="157"/>
      <c r="Y13388" s="157"/>
    </row>
    <row r="13389" spans="19:25" x14ac:dyDescent="0.2">
      <c r="S13389" s="157"/>
      <c r="T13389" s="157"/>
      <c r="U13389" s="157"/>
      <c r="V13389" s="157"/>
      <c r="W13389" s="157"/>
      <c r="X13389" s="157"/>
      <c r="Y13389" s="157"/>
    </row>
    <row r="13390" spans="19:25" x14ac:dyDescent="0.2">
      <c r="S13390" s="157"/>
      <c r="T13390" s="157"/>
      <c r="U13390" s="157"/>
      <c r="V13390" s="157"/>
      <c r="W13390" s="157"/>
      <c r="X13390" s="157"/>
      <c r="Y13390" s="157"/>
    </row>
    <row r="13391" spans="19:25" x14ac:dyDescent="0.2">
      <c r="S13391" s="157"/>
      <c r="T13391" s="157"/>
      <c r="U13391" s="157"/>
      <c r="V13391" s="157"/>
      <c r="W13391" s="157"/>
      <c r="X13391" s="157"/>
      <c r="Y13391" s="157"/>
    </row>
    <row r="13392" spans="19:25" x14ac:dyDescent="0.2">
      <c r="S13392" s="157"/>
      <c r="T13392" s="157"/>
      <c r="U13392" s="157"/>
      <c r="V13392" s="157"/>
      <c r="W13392" s="157"/>
      <c r="X13392" s="157"/>
      <c r="Y13392" s="157"/>
    </row>
    <row r="13393" spans="19:25" x14ac:dyDescent="0.2">
      <c r="S13393" s="157"/>
      <c r="T13393" s="157"/>
      <c r="U13393" s="157"/>
      <c r="V13393" s="157"/>
      <c r="W13393" s="157"/>
      <c r="X13393" s="157"/>
      <c r="Y13393" s="157"/>
    </row>
    <row r="13394" spans="19:25" x14ac:dyDescent="0.2">
      <c r="S13394" s="157"/>
      <c r="T13394" s="157"/>
      <c r="U13394" s="157"/>
      <c r="V13394" s="157"/>
      <c r="W13394" s="157"/>
      <c r="X13394" s="157"/>
      <c r="Y13394" s="157"/>
    </row>
    <row r="13395" spans="19:25" x14ac:dyDescent="0.2">
      <c r="S13395" s="157"/>
      <c r="T13395" s="157"/>
      <c r="U13395" s="157"/>
      <c r="V13395" s="157"/>
      <c r="W13395" s="157"/>
      <c r="X13395" s="157"/>
      <c r="Y13395" s="157"/>
    </row>
    <row r="13396" spans="19:25" x14ac:dyDescent="0.2">
      <c r="S13396" s="157"/>
      <c r="T13396" s="157"/>
      <c r="U13396" s="157"/>
      <c r="V13396" s="157"/>
      <c r="W13396" s="157"/>
      <c r="X13396" s="157"/>
      <c r="Y13396" s="157"/>
    </row>
    <row r="13397" spans="19:25" x14ac:dyDescent="0.2">
      <c r="S13397" s="157"/>
      <c r="T13397" s="157"/>
      <c r="U13397" s="157"/>
      <c r="V13397" s="157"/>
      <c r="W13397" s="157"/>
      <c r="X13397" s="157"/>
      <c r="Y13397" s="157"/>
    </row>
    <row r="13398" spans="19:25" x14ac:dyDescent="0.2">
      <c r="S13398" s="157"/>
      <c r="T13398" s="157"/>
      <c r="U13398" s="157"/>
      <c r="V13398" s="157"/>
      <c r="W13398" s="157"/>
      <c r="X13398" s="157"/>
      <c r="Y13398" s="157"/>
    </row>
    <row r="13399" spans="19:25" x14ac:dyDescent="0.2">
      <c r="S13399" s="157"/>
      <c r="T13399" s="157"/>
      <c r="U13399" s="157"/>
      <c r="V13399" s="157"/>
      <c r="W13399" s="157"/>
      <c r="X13399" s="157"/>
      <c r="Y13399" s="157"/>
    </row>
    <row r="13400" spans="19:25" x14ac:dyDescent="0.2">
      <c r="S13400" s="157"/>
      <c r="T13400" s="157"/>
      <c r="U13400" s="157"/>
      <c r="V13400" s="157"/>
      <c r="W13400" s="157"/>
      <c r="X13400" s="157"/>
      <c r="Y13400" s="157"/>
    </row>
    <row r="13401" spans="19:25" x14ac:dyDescent="0.2">
      <c r="S13401" s="157"/>
      <c r="T13401" s="157"/>
      <c r="U13401" s="157"/>
      <c r="V13401" s="157"/>
      <c r="W13401" s="157"/>
      <c r="X13401" s="157"/>
      <c r="Y13401" s="157"/>
    </row>
    <row r="13402" spans="19:25" x14ac:dyDescent="0.2">
      <c r="S13402" s="157"/>
      <c r="T13402" s="157"/>
      <c r="U13402" s="157"/>
      <c r="V13402" s="157"/>
      <c r="W13402" s="157"/>
      <c r="X13402" s="157"/>
      <c r="Y13402" s="157"/>
    </row>
    <row r="13403" spans="19:25" x14ac:dyDescent="0.2">
      <c r="S13403" s="157"/>
      <c r="T13403" s="157"/>
      <c r="U13403" s="157"/>
      <c r="V13403" s="157"/>
      <c r="W13403" s="157"/>
      <c r="X13403" s="157"/>
      <c r="Y13403" s="157"/>
    </row>
    <row r="13404" spans="19:25" x14ac:dyDescent="0.2">
      <c r="S13404" s="157"/>
      <c r="T13404" s="157"/>
      <c r="U13404" s="157"/>
      <c r="V13404" s="157"/>
      <c r="W13404" s="157"/>
      <c r="X13404" s="157"/>
      <c r="Y13404" s="157"/>
    </row>
    <row r="13405" spans="19:25" x14ac:dyDescent="0.2">
      <c r="S13405" s="157"/>
      <c r="T13405" s="157"/>
      <c r="U13405" s="157"/>
      <c r="V13405" s="157"/>
      <c r="W13405" s="157"/>
      <c r="X13405" s="157"/>
      <c r="Y13405" s="157"/>
    </row>
    <row r="13406" spans="19:25" x14ac:dyDescent="0.2">
      <c r="S13406" s="157"/>
      <c r="T13406" s="157"/>
      <c r="U13406" s="157"/>
      <c r="V13406" s="157"/>
      <c r="W13406" s="157"/>
      <c r="X13406" s="157"/>
      <c r="Y13406" s="157"/>
    </row>
    <row r="13407" spans="19:25" x14ac:dyDescent="0.2">
      <c r="S13407" s="157"/>
      <c r="T13407" s="157"/>
      <c r="U13407" s="157"/>
      <c r="V13407" s="157"/>
      <c r="W13407" s="157"/>
      <c r="X13407" s="157"/>
      <c r="Y13407" s="157"/>
    </row>
    <row r="13408" spans="19:25" x14ac:dyDescent="0.2">
      <c r="S13408" s="157"/>
      <c r="T13408" s="157"/>
      <c r="U13408" s="157"/>
      <c r="V13408" s="157"/>
      <c r="W13408" s="157"/>
      <c r="X13408" s="157"/>
      <c r="Y13408" s="157"/>
    </row>
    <row r="13409" spans="19:25" x14ac:dyDescent="0.2">
      <c r="S13409" s="157"/>
      <c r="T13409" s="157"/>
      <c r="U13409" s="157"/>
      <c r="V13409" s="157"/>
      <c r="W13409" s="157"/>
      <c r="X13409" s="157"/>
      <c r="Y13409" s="157"/>
    </row>
    <row r="13410" spans="19:25" x14ac:dyDescent="0.2">
      <c r="S13410" s="157"/>
      <c r="T13410" s="157"/>
      <c r="U13410" s="157"/>
      <c r="V13410" s="157"/>
      <c r="W13410" s="157"/>
      <c r="X13410" s="157"/>
      <c r="Y13410" s="157"/>
    </row>
    <row r="13411" spans="19:25" x14ac:dyDescent="0.2">
      <c r="S13411" s="157"/>
      <c r="T13411" s="157"/>
      <c r="U13411" s="157"/>
      <c r="V13411" s="157"/>
      <c r="W13411" s="157"/>
      <c r="X13411" s="157"/>
      <c r="Y13411" s="157"/>
    </row>
    <row r="13412" spans="19:25" x14ac:dyDescent="0.2">
      <c r="S13412" s="157"/>
      <c r="T13412" s="157"/>
      <c r="U13412" s="157"/>
      <c r="V13412" s="157"/>
      <c r="W13412" s="157"/>
      <c r="X13412" s="157"/>
      <c r="Y13412" s="157"/>
    </row>
    <row r="13413" spans="19:25" x14ac:dyDescent="0.2">
      <c r="S13413" s="157"/>
      <c r="T13413" s="157"/>
      <c r="U13413" s="157"/>
      <c r="V13413" s="157"/>
      <c r="W13413" s="157"/>
      <c r="X13413" s="157"/>
      <c r="Y13413" s="157"/>
    </row>
    <row r="13414" spans="19:25" x14ac:dyDescent="0.2">
      <c r="S13414" s="157"/>
      <c r="T13414" s="157"/>
      <c r="U13414" s="157"/>
      <c r="V13414" s="157"/>
      <c r="W13414" s="157"/>
      <c r="X13414" s="157"/>
      <c r="Y13414" s="157"/>
    </row>
    <row r="13415" spans="19:25" x14ac:dyDescent="0.2">
      <c r="S13415" s="157"/>
      <c r="T13415" s="157"/>
      <c r="U13415" s="157"/>
      <c r="V13415" s="157"/>
      <c r="W13415" s="157"/>
      <c r="X13415" s="157"/>
      <c r="Y13415" s="157"/>
    </row>
    <row r="13416" spans="19:25" x14ac:dyDescent="0.2">
      <c r="S13416" s="157"/>
      <c r="T13416" s="157"/>
      <c r="U13416" s="157"/>
      <c r="V13416" s="157"/>
      <c r="W13416" s="157"/>
      <c r="X13416" s="157"/>
      <c r="Y13416" s="157"/>
    </row>
    <row r="13417" spans="19:25" x14ac:dyDescent="0.2">
      <c r="S13417" s="157"/>
      <c r="T13417" s="157"/>
      <c r="U13417" s="157"/>
      <c r="V13417" s="157"/>
      <c r="W13417" s="157"/>
      <c r="X13417" s="157"/>
      <c r="Y13417" s="157"/>
    </row>
    <row r="13418" spans="19:25" x14ac:dyDescent="0.2">
      <c r="S13418" s="157"/>
      <c r="T13418" s="157"/>
      <c r="U13418" s="157"/>
      <c r="V13418" s="157"/>
      <c r="W13418" s="157"/>
      <c r="X13418" s="157"/>
      <c r="Y13418" s="157"/>
    </row>
    <row r="13419" spans="19:25" x14ac:dyDescent="0.2">
      <c r="S13419" s="157"/>
      <c r="T13419" s="157"/>
      <c r="U13419" s="157"/>
      <c r="V13419" s="157"/>
      <c r="W13419" s="157"/>
      <c r="X13419" s="157"/>
      <c r="Y13419" s="157"/>
    </row>
    <row r="13420" spans="19:25" x14ac:dyDescent="0.2">
      <c r="S13420" s="157"/>
      <c r="T13420" s="157"/>
      <c r="U13420" s="157"/>
      <c r="V13420" s="157"/>
      <c r="W13420" s="157"/>
      <c r="X13420" s="157"/>
      <c r="Y13420" s="157"/>
    </row>
    <row r="13421" spans="19:25" x14ac:dyDescent="0.2">
      <c r="S13421" s="157"/>
      <c r="T13421" s="157"/>
      <c r="U13421" s="157"/>
      <c r="V13421" s="157"/>
      <c r="W13421" s="157"/>
      <c r="X13421" s="157"/>
      <c r="Y13421" s="157"/>
    </row>
    <row r="13422" spans="19:25" x14ac:dyDescent="0.2">
      <c r="S13422" s="157"/>
      <c r="T13422" s="157"/>
      <c r="U13422" s="157"/>
      <c r="V13422" s="157"/>
      <c r="W13422" s="157"/>
      <c r="X13422" s="157"/>
      <c r="Y13422" s="157"/>
    </row>
    <row r="13423" spans="19:25" x14ac:dyDescent="0.2">
      <c r="S13423" s="157"/>
      <c r="T13423" s="157"/>
      <c r="U13423" s="157"/>
      <c r="V13423" s="157"/>
      <c r="W13423" s="157"/>
      <c r="X13423" s="157"/>
      <c r="Y13423" s="157"/>
    </row>
    <row r="13424" spans="19:25" x14ac:dyDescent="0.2">
      <c r="S13424" s="157"/>
      <c r="T13424" s="157"/>
      <c r="U13424" s="157"/>
      <c r="V13424" s="157"/>
      <c r="W13424" s="157"/>
      <c r="X13424" s="157"/>
      <c r="Y13424" s="157"/>
    </row>
    <row r="13425" spans="19:25" x14ac:dyDescent="0.2">
      <c r="S13425" s="157"/>
      <c r="T13425" s="157"/>
      <c r="U13425" s="157"/>
      <c r="V13425" s="157"/>
      <c r="W13425" s="157"/>
      <c r="X13425" s="157"/>
      <c r="Y13425" s="157"/>
    </row>
    <row r="13426" spans="19:25" x14ac:dyDescent="0.2">
      <c r="S13426" s="157"/>
      <c r="T13426" s="157"/>
      <c r="U13426" s="157"/>
      <c r="V13426" s="157"/>
      <c r="W13426" s="157"/>
      <c r="X13426" s="157"/>
      <c r="Y13426" s="157"/>
    </row>
    <row r="13427" spans="19:25" x14ac:dyDescent="0.2">
      <c r="S13427" s="157"/>
      <c r="T13427" s="157"/>
      <c r="U13427" s="157"/>
      <c r="V13427" s="157"/>
      <c r="W13427" s="157"/>
      <c r="X13427" s="157"/>
      <c r="Y13427" s="157"/>
    </row>
    <row r="13428" spans="19:25" x14ac:dyDescent="0.2">
      <c r="S13428" s="157"/>
      <c r="T13428" s="157"/>
      <c r="U13428" s="157"/>
      <c r="V13428" s="157"/>
      <c r="W13428" s="157"/>
      <c r="X13428" s="157"/>
      <c r="Y13428" s="157"/>
    </row>
    <row r="13429" spans="19:25" x14ac:dyDescent="0.2">
      <c r="S13429" s="157"/>
      <c r="T13429" s="157"/>
      <c r="U13429" s="157"/>
      <c r="V13429" s="157"/>
      <c r="W13429" s="157"/>
      <c r="X13429" s="157"/>
      <c r="Y13429" s="157"/>
    </row>
    <row r="13430" spans="19:25" x14ac:dyDescent="0.2">
      <c r="S13430" s="157"/>
      <c r="T13430" s="157"/>
      <c r="U13430" s="157"/>
      <c r="V13430" s="157"/>
      <c r="W13430" s="157"/>
      <c r="X13430" s="157"/>
      <c r="Y13430" s="157"/>
    </row>
    <row r="13431" spans="19:25" x14ac:dyDescent="0.2">
      <c r="S13431" s="157"/>
      <c r="T13431" s="157"/>
      <c r="U13431" s="157"/>
      <c r="V13431" s="157"/>
      <c r="W13431" s="157"/>
      <c r="X13431" s="157"/>
      <c r="Y13431" s="157"/>
    </row>
    <row r="13432" spans="19:25" x14ac:dyDescent="0.2">
      <c r="S13432" s="157"/>
      <c r="T13432" s="157"/>
      <c r="U13432" s="157"/>
      <c r="V13432" s="157"/>
      <c r="W13432" s="157"/>
      <c r="X13432" s="157"/>
      <c r="Y13432" s="157"/>
    </row>
    <row r="13433" spans="19:25" x14ac:dyDescent="0.2">
      <c r="S13433" s="157"/>
      <c r="T13433" s="157"/>
      <c r="U13433" s="157"/>
      <c r="V13433" s="157"/>
      <c r="W13433" s="157"/>
      <c r="X13433" s="157"/>
      <c r="Y13433" s="157"/>
    </row>
    <row r="13434" spans="19:25" x14ac:dyDescent="0.2">
      <c r="S13434" s="157"/>
      <c r="T13434" s="157"/>
      <c r="U13434" s="157"/>
      <c r="V13434" s="157"/>
      <c r="W13434" s="157"/>
      <c r="X13434" s="157"/>
      <c r="Y13434" s="157"/>
    </row>
    <row r="13435" spans="19:25" x14ac:dyDescent="0.2">
      <c r="S13435" s="157"/>
      <c r="T13435" s="157"/>
      <c r="U13435" s="157"/>
      <c r="V13435" s="157"/>
      <c r="W13435" s="157"/>
      <c r="X13435" s="157"/>
      <c r="Y13435" s="157"/>
    </row>
    <row r="13436" spans="19:25" x14ac:dyDescent="0.2">
      <c r="S13436" s="157"/>
      <c r="T13436" s="157"/>
      <c r="U13436" s="157"/>
      <c r="V13436" s="157"/>
      <c r="W13436" s="157"/>
      <c r="X13436" s="157"/>
      <c r="Y13436" s="157"/>
    </row>
    <row r="13437" spans="19:25" x14ac:dyDescent="0.2">
      <c r="S13437" s="157"/>
      <c r="T13437" s="157"/>
      <c r="U13437" s="157"/>
      <c r="V13437" s="157"/>
      <c r="W13437" s="157"/>
      <c r="X13437" s="157"/>
      <c r="Y13437" s="157"/>
    </row>
    <row r="13438" spans="19:25" x14ac:dyDescent="0.2">
      <c r="S13438" s="157"/>
      <c r="T13438" s="157"/>
      <c r="U13438" s="157"/>
      <c r="V13438" s="157"/>
      <c r="W13438" s="157"/>
      <c r="X13438" s="157"/>
      <c r="Y13438" s="157"/>
    </row>
    <row r="13439" spans="19:25" x14ac:dyDescent="0.2">
      <c r="S13439" s="157"/>
      <c r="T13439" s="157"/>
      <c r="U13439" s="157"/>
      <c r="V13439" s="157"/>
      <c r="W13439" s="157"/>
      <c r="X13439" s="157"/>
      <c r="Y13439" s="157"/>
    </row>
    <row r="13440" spans="19:25" x14ac:dyDescent="0.2">
      <c r="S13440" s="157"/>
      <c r="T13440" s="157"/>
      <c r="U13440" s="157"/>
      <c r="V13440" s="157"/>
      <c r="W13440" s="157"/>
      <c r="X13440" s="157"/>
      <c r="Y13440" s="157"/>
    </row>
    <row r="13441" spans="19:25" x14ac:dyDescent="0.2">
      <c r="S13441" s="157"/>
      <c r="T13441" s="157"/>
      <c r="U13441" s="157"/>
      <c r="V13441" s="157"/>
      <c r="W13441" s="157"/>
      <c r="X13441" s="157"/>
      <c r="Y13441" s="157"/>
    </row>
    <row r="13442" spans="19:25" x14ac:dyDescent="0.2">
      <c r="S13442" s="157"/>
      <c r="T13442" s="157"/>
      <c r="U13442" s="157"/>
      <c r="V13442" s="157"/>
      <c r="W13442" s="157"/>
      <c r="X13442" s="157"/>
      <c r="Y13442" s="157"/>
    </row>
    <row r="13443" spans="19:25" x14ac:dyDescent="0.2">
      <c r="S13443" s="157"/>
      <c r="T13443" s="157"/>
      <c r="U13443" s="157"/>
      <c r="V13443" s="157"/>
      <c r="W13443" s="157"/>
      <c r="X13443" s="157"/>
      <c r="Y13443" s="157"/>
    </row>
    <row r="13444" spans="19:25" x14ac:dyDescent="0.2">
      <c r="S13444" s="157"/>
      <c r="T13444" s="157"/>
      <c r="U13444" s="157"/>
      <c r="V13444" s="157"/>
      <c r="W13444" s="157"/>
      <c r="X13444" s="157"/>
      <c r="Y13444" s="157"/>
    </row>
    <row r="13445" spans="19:25" x14ac:dyDescent="0.2">
      <c r="S13445" s="157"/>
      <c r="T13445" s="157"/>
      <c r="U13445" s="157"/>
      <c r="V13445" s="157"/>
      <c r="W13445" s="157"/>
      <c r="X13445" s="157"/>
      <c r="Y13445" s="157"/>
    </row>
    <row r="13446" spans="19:25" x14ac:dyDescent="0.2">
      <c r="S13446" s="157"/>
      <c r="T13446" s="157"/>
      <c r="U13446" s="157"/>
      <c r="V13446" s="157"/>
      <c r="W13446" s="157"/>
      <c r="X13446" s="157"/>
      <c r="Y13446" s="157"/>
    </row>
    <row r="13447" spans="19:25" x14ac:dyDescent="0.2">
      <c r="S13447" s="157"/>
      <c r="T13447" s="157"/>
      <c r="U13447" s="157"/>
      <c r="V13447" s="157"/>
      <c r="W13447" s="157"/>
      <c r="X13447" s="157"/>
      <c r="Y13447" s="157"/>
    </row>
    <row r="13448" spans="19:25" x14ac:dyDescent="0.2">
      <c r="S13448" s="157"/>
      <c r="T13448" s="157"/>
      <c r="U13448" s="157"/>
      <c r="V13448" s="157"/>
      <c r="W13448" s="157"/>
      <c r="X13448" s="157"/>
      <c r="Y13448" s="157"/>
    </row>
    <row r="13449" spans="19:25" x14ac:dyDescent="0.2">
      <c r="S13449" s="157"/>
      <c r="T13449" s="157"/>
      <c r="U13449" s="157"/>
      <c r="V13449" s="157"/>
      <c r="W13449" s="157"/>
      <c r="X13449" s="157"/>
      <c r="Y13449" s="157"/>
    </row>
    <row r="13450" spans="19:25" x14ac:dyDescent="0.2">
      <c r="S13450" s="157"/>
      <c r="T13450" s="157"/>
      <c r="U13450" s="157"/>
      <c r="V13450" s="157"/>
      <c r="W13450" s="157"/>
      <c r="X13450" s="157"/>
      <c r="Y13450" s="157"/>
    </row>
    <row r="13451" spans="19:25" x14ac:dyDescent="0.2">
      <c r="S13451" s="157"/>
      <c r="T13451" s="157"/>
      <c r="U13451" s="157"/>
      <c r="V13451" s="157"/>
      <c r="W13451" s="157"/>
      <c r="X13451" s="157"/>
      <c r="Y13451" s="157"/>
    </row>
    <row r="13452" spans="19:25" x14ac:dyDescent="0.2">
      <c r="S13452" s="157"/>
      <c r="T13452" s="157"/>
      <c r="U13452" s="157"/>
      <c r="V13452" s="157"/>
      <c r="W13452" s="157"/>
      <c r="X13452" s="157"/>
      <c r="Y13452" s="157"/>
    </row>
    <row r="13453" spans="19:25" x14ac:dyDescent="0.2">
      <c r="S13453" s="157"/>
      <c r="T13453" s="157"/>
      <c r="U13453" s="157"/>
      <c r="V13453" s="157"/>
      <c r="W13453" s="157"/>
      <c r="X13453" s="157"/>
      <c r="Y13453" s="157"/>
    </row>
    <row r="13454" spans="19:25" x14ac:dyDescent="0.2">
      <c r="S13454" s="157"/>
      <c r="T13454" s="157"/>
      <c r="U13454" s="157"/>
      <c r="V13454" s="157"/>
      <c r="W13454" s="157"/>
      <c r="X13454" s="157"/>
      <c r="Y13454" s="157"/>
    </row>
    <row r="13455" spans="19:25" x14ac:dyDescent="0.2">
      <c r="S13455" s="157"/>
      <c r="T13455" s="157"/>
      <c r="U13455" s="157"/>
      <c r="V13455" s="157"/>
      <c r="W13455" s="157"/>
      <c r="X13455" s="157"/>
      <c r="Y13455" s="157"/>
    </row>
    <row r="13456" spans="19:25" x14ac:dyDescent="0.2">
      <c r="S13456" s="157"/>
      <c r="T13456" s="157"/>
      <c r="U13456" s="157"/>
      <c r="V13456" s="157"/>
      <c r="W13456" s="157"/>
      <c r="X13456" s="157"/>
      <c r="Y13456" s="157"/>
    </row>
    <row r="13457" spans="19:25" x14ac:dyDescent="0.2">
      <c r="S13457" s="157"/>
      <c r="T13457" s="157"/>
      <c r="U13457" s="157"/>
      <c r="V13457" s="157"/>
      <c r="W13457" s="157"/>
      <c r="X13457" s="157"/>
      <c r="Y13457" s="157"/>
    </row>
    <row r="13458" spans="19:25" x14ac:dyDescent="0.2">
      <c r="S13458" s="157"/>
      <c r="T13458" s="157"/>
      <c r="U13458" s="157"/>
      <c r="V13458" s="157"/>
      <c r="W13458" s="157"/>
      <c r="X13458" s="157"/>
      <c r="Y13458" s="157"/>
    </row>
    <row r="13459" spans="19:25" x14ac:dyDescent="0.2">
      <c r="S13459" s="157"/>
      <c r="T13459" s="157"/>
      <c r="U13459" s="157"/>
      <c r="V13459" s="157"/>
      <c r="W13459" s="157"/>
      <c r="X13459" s="157"/>
      <c r="Y13459" s="157"/>
    </row>
    <row r="13460" spans="19:25" x14ac:dyDescent="0.2">
      <c r="S13460" s="157"/>
      <c r="T13460" s="157"/>
      <c r="U13460" s="157"/>
      <c r="V13460" s="157"/>
      <c r="W13460" s="157"/>
      <c r="X13460" s="157"/>
      <c r="Y13460" s="157"/>
    </row>
    <row r="13461" spans="19:25" x14ac:dyDescent="0.2">
      <c r="S13461" s="157"/>
      <c r="T13461" s="157"/>
      <c r="U13461" s="157"/>
      <c r="V13461" s="157"/>
      <c r="W13461" s="157"/>
      <c r="X13461" s="157"/>
      <c r="Y13461" s="157"/>
    </row>
    <row r="13462" spans="19:25" x14ac:dyDescent="0.2">
      <c r="S13462" s="157"/>
      <c r="T13462" s="157"/>
      <c r="U13462" s="157"/>
      <c r="V13462" s="157"/>
      <c r="W13462" s="157"/>
      <c r="X13462" s="157"/>
      <c r="Y13462" s="157"/>
    </row>
    <row r="13463" spans="19:25" x14ac:dyDescent="0.2">
      <c r="S13463" s="157"/>
      <c r="T13463" s="157"/>
      <c r="U13463" s="157"/>
      <c r="V13463" s="157"/>
      <c r="W13463" s="157"/>
      <c r="X13463" s="157"/>
      <c r="Y13463" s="157"/>
    </row>
    <row r="13464" spans="19:25" x14ac:dyDescent="0.2">
      <c r="S13464" s="157"/>
      <c r="T13464" s="157"/>
      <c r="U13464" s="157"/>
      <c r="V13464" s="157"/>
      <c r="W13464" s="157"/>
      <c r="X13464" s="157"/>
      <c r="Y13464" s="157"/>
    </row>
    <row r="13465" spans="19:25" x14ac:dyDescent="0.2">
      <c r="S13465" s="157"/>
      <c r="T13465" s="157"/>
      <c r="U13465" s="157"/>
      <c r="V13465" s="157"/>
      <c r="W13465" s="157"/>
      <c r="X13465" s="157"/>
      <c r="Y13465" s="157"/>
    </row>
    <row r="13466" spans="19:25" x14ac:dyDescent="0.2">
      <c r="S13466" s="157"/>
      <c r="T13466" s="157"/>
      <c r="U13466" s="157"/>
      <c r="V13466" s="157"/>
      <c r="W13466" s="157"/>
      <c r="X13466" s="157"/>
      <c r="Y13466" s="157"/>
    </row>
    <row r="13467" spans="19:25" x14ac:dyDescent="0.2">
      <c r="S13467" s="157"/>
      <c r="T13467" s="157"/>
      <c r="U13467" s="157"/>
      <c r="V13467" s="157"/>
      <c r="W13467" s="157"/>
      <c r="X13467" s="157"/>
      <c r="Y13467" s="157"/>
    </row>
    <row r="13468" spans="19:25" x14ac:dyDescent="0.2">
      <c r="S13468" s="157"/>
      <c r="T13468" s="157"/>
      <c r="U13468" s="157"/>
      <c r="V13468" s="157"/>
      <c r="W13468" s="157"/>
      <c r="X13468" s="157"/>
      <c r="Y13468" s="157"/>
    </row>
    <row r="13469" spans="19:25" x14ac:dyDescent="0.2">
      <c r="S13469" s="157"/>
      <c r="T13469" s="157"/>
      <c r="U13469" s="157"/>
      <c r="V13469" s="157"/>
      <c r="W13469" s="157"/>
      <c r="X13469" s="157"/>
      <c r="Y13469" s="157"/>
    </row>
    <row r="13470" spans="19:25" x14ac:dyDescent="0.2">
      <c r="S13470" s="157"/>
      <c r="T13470" s="157"/>
      <c r="U13470" s="157"/>
      <c r="V13470" s="157"/>
      <c r="W13470" s="157"/>
      <c r="X13470" s="157"/>
      <c r="Y13470" s="157"/>
    </row>
    <row r="13471" spans="19:25" x14ac:dyDescent="0.2">
      <c r="S13471" s="157"/>
      <c r="T13471" s="157"/>
      <c r="U13471" s="157"/>
      <c r="V13471" s="157"/>
      <c r="W13471" s="157"/>
      <c r="X13471" s="157"/>
      <c r="Y13471" s="157"/>
    </row>
    <row r="13472" spans="19:25" x14ac:dyDescent="0.2">
      <c r="S13472" s="157"/>
      <c r="T13472" s="157"/>
      <c r="U13472" s="157"/>
      <c r="V13472" s="157"/>
      <c r="W13472" s="157"/>
      <c r="X13472" s="157"/>
      <c r="Y13472" s="157"/>
    </row>
    <row r="13473" spans="19:25" x14ac:dyDescent="0.2">
      <c r="S13473" s="157"/>
      <c r="T13473" s="157"/>
      <c r="U13473" s="157"/>
      <c r="V13473" s="157"/>
      <c r="W13473" s="157"/>
      <c r="X13473" s="157"/>
      <c r="Y13473" s="157"/>
    </row>
    <row r="13474" spans="19:25" x14ac:dyDescent="0.2">
      <c r="S13474" s="157"/>
      <c r="T13474" s="157"/>
      <c r="U13474" s="157"/>
      <c r="V13474" s="157"/>
      <c r="W13474" s="157"/>
      <c r="X13474" s="157"/>
      <c r="Y13474" s="157"/>
    </row>
    <row r="13475" spans="19:25" x14ac:dyDescent="0.2">
      <c r="S13475" s="157"/>
      <c r="T13475" s="157"/>
      <c r="U13475" s="157"/>
      <c r="V13475" s="157"/>
      <c r="W13475" s="157"/>
      <c r="X13475" s="157"/>
      <c r="Y13475" s="157"/>
    </row>
    <row r="13476" spans="19:25" x14ac:dyDescent="0.2">
      <c r="S13476" s="157"/>
      <c r="T13476" s="157"/>
      <c r="U13476" s="157"/>
      <c r="V13476" s="157"/>
      <c r="W13476" s="157"/>
      <c r="X13476" s="157"/>
      <c r="Y13476" s="157"/>
    </row>
    <row r="13477" spans="19:25" x14ac:dyDescent="0.2">
      <c r="S13477" s="157"/>
      <c r="T13477" s="157"/>
      <c r="U13477" s="157"/>
      <c r="V13477" s="157"/>
      <c r="W13477" s="157"/>
      <c r="X13477" s="157"/>
      <c r="Y13477" s="157"/>
    </row>
    <row r="13478" spans="19:25" x14ac:dyDescent="0.2">
      <c r="S13478" s="157"/>
      <c r="T13478" s="157"/>
      <c r="U13478" s="157"/>
      <c r="V13478" s="157"/>
      <c r="W13478" s="157"/>
      <c r="X13478" s="157"/>
      <c r="Y13478" s="157"/>
    </row>
    <row r="13479" spans="19:25" x14ac:dyDescent="0.2">
      <c r="S13479" s="157"/>
      <c r="T13479" s="157"/>
      <c r="U13479" s="157"/>
      <c r="V13479" s="157"/>
      <c r="W13479" s="157"/>
      <c r="X13479" s="157"/>
      <c r="Y13479" s="157"/>
    </row>
    <row r="13480" spans="19:25" x14ac:dyDescent="0.2">
      <c r="S13480" s="157"/>
      <c r="T13480" s="157"/>
      <c r="U13480" s="157"/>
      <c r="V13480" s="157"/>
      <c r="W13480" s="157"/>
      <c r="X13480" s="157"/>
      <c r="Y13480" s="157"/>
    </row>
    <row r="13481" spans="19:25" x14ac:dyDescent="0.2">
      <c r="S13481" s="157"/>
      <c r="T13481" s="157"/>
      <c r="U13481" s="157"/>
      <c r="V13481" s="157"/>
      <c r="W13481" s="157"/>
      <c r="X13481" s="157"/>
      <c r="Y13481" s="157"/>
    </row>
    <row r="13482" spans="19:25" x14ac:dyDescent="0.2">
      <c r="S13482" s="157"/>
      <c r="T13482" s="157"/>
      <c r="U13482" s="157"/>
      <c r="V13482" s="157"/>
      <c r="W13482" s="157"/>
      <c r="X13482" s="157"/>
      <c r="Y13482" s="157"/>
    </row>
    <row r="13483" spans="19:25" x14ac:dyDescent="0.2">
      <c r="S13483" s="157"/>
      <c r="T13483" s="157"/>
      <c r="U13483" s="157"/>
      <c r="V13483" s="157"/>
      <c r="W13483" s="157"/>
      <c r="X13483" s="157"/>
      <c r="Y13483" s="157"/>
    </row>
    <row r="13484" spans="19:25" x14ac:dyDescent="0.2">
      <c r="S13484" s="157"/>
      <c r="T13484" s="157"/>
      <c r="U13484" s="157"/>
      <c r="V13484" s="157"/>
      <c r="W13484" s="157"/>
      <c r="X13484" s="157"/>
      <c r="Y13484" s="157"/>
    </row>
    <row r="13485" spans="19:25" x14ac:dyDescent="0.2">
      <c r="S13485" s="157"/>
      <c r="T13485" s="157"/>
      <c r="U13485" s="157"/>
      <c r="V13485" s="157"/>
      <c r="W13485" s="157"/>
      <c r="X13485" s="157"/>
      <c r="Y13485" s="157"/>
    </row>
    <row r="13486" spans="19:25" x14ac:dyDescent="0.2">
      <c r="S13486" s="157"/>
      <c r="T13486" s="157"/>
      <c r="U13486" s="157"/>
      <c r="V13486" s="157"/>
      <c r="W13486" s="157"/>
      <c r="X13486" s="157"/>
      <c r="Y13486" s="157"/>
    </row>
    <row r="13487" spans="19:25" x14ac:dyDescent="0.2">
      <c r="S13487" s="157"/>
      <c r="T13487" s="157"/>
      <c r="U13487" s="157"/>
      <c r="V13487" s="157"/>
      <c r="W13487" s="157"/>
      <c r="X13487" s="157"/>
      <c r="Y13487" s="157"/>
    </row>
    <row r="13488" spans="19:25" x14ac:dyDescent="0.2">
      <c r="S13488" s="157"/>
      <c r="T13488" s="157"/>
      <c r="U13488" s="157"/>
      <c r="V13488" s="157"/>
      <c r="W13488" s="157"/>
      <c r="X13488" s="157"/>
      <c r="Y13488" s="157"/>
    </row>
    <row r="13489" spans="19:25" x14ac:dyDescent="0.2">
      <c r="S13489" s="157"/>
      <c r="T13489" s="157"/>
      <c r="U13489" s="157"/>
      <c r="V13489" s="157"/>
      <c r="W13489" s="157"/>
      <c r="X13489" s="157"/>
      <c r="Y13489" s="157"/>
    </row>
    <row r="13490" spans="19:25" x14ac:dyDescent="0.2">
      <c r="S13490" s="157"/>
      <c r="T13490" s="157"/>
      <c r="U13490" s="157"/>
      <c r="V13490" s="157"/>
      <c r="W13490" s="157"/>
      <c r="X13490" s="157"/>
      <c r="Y13490" s="157"/>
    </row>
    <row r="13491" spans="19:25" x14ac:dyDescent="0.2">
      <c r="S13491" s="157"/>
      <c r="T13491" s="157"/>
      <c r="U13491" s="157"/>
      <c r="V13491" s="157"/>
      <c r="W13491" s="157"/>
      <c r="X13491" s="157"/>
      <c r="Y13491" s="157"/>
    </row>
    <row r="13492" spans="19:25" x14ac:dyDescent="0.2">
      <c r="S13492" s="157"/>
      <c r="T13492" s="157"/>
      <c r="U13492" s="157"/>
      <c r="V13492" s="157"/>
      <c r="W13492" s="157"/>
      <c r="X13492" s="157"/>
      <c r="Y13492" s="157"/>
    </row>
    <row r="13493" spans="19:25" x14ac:dyDescent="0.2">
      <c r="S13493" s="157"/>
      <c r="T13493" s="157"/>
      <c r="U13493" s="157"/>
      <c r="V13493" s="157"/>
      <c r="W13493" s="157"/>
      <c r="X13493" s="157"/>
      <c r="Y13493" s="157"/>
    </row>
    <row r="13494" spans="19:25" x14ac:dyDescent="0.2">
      <c r="S13494" s="157"/>
      <c r="T13494" s="157"/>
      <c r="U13494" s="157"/>
      <c r="V13494" s="157"/>
      <c r="W13494" s="157"/>
      <c r="X13494" s="157"/>
      <c r="Y13494" s="157"/>
    </row>
    <row r="13495" spans="19:25" x14ac:dyDescent="0.2">
      <c r="S13495" s="157"/>
      <c r="T13495" s="157"/>
      <c r="U13495" s="157"/>
      <c r="V13495" s="157"/>
      <c r="W13495" s="157"/>
      <c r="X13495" s="157"/>
      <c r="Y13495" s="157"/>
    </row>
    <row r="13496" spans="19:25" x14ac:dyDescent="0.2">
      <c r="S13496" s="157"/>
      <c r="T13496" s="157"/>
      <c r="U13496" s="157"/>
      <c r="V13496" s="157"/>
      <c r="W13496" s="157"/>
      <c r="X13496" s="157"/>
      <c r="Y13496" s="157"/>
    </row>
    <row r="13497" spans="19:25" x14ac:dyDescent="0.2">
      <c r="S13497" s="157"/>
      <c r="T13497" s="157"/>
      <c r="U13497" s="157"/>
      <c r="V13497" s="157"/>
      <c r="W13497" s="157"/>
      <c r="X13497" s="157"/>
      <c r="Y13497" s="157"/>
    </row>
    <row r="13498" spans="19:25" x14ac:dyDescent="0.2">
      <c r="S13498" s="157"/>
      <c r="T13498" s="157"/>
      <c r="U13498" s="157"/>
      <c r="V13498" s="157"/>
      <c r="W13498" s="157"/>
      <c r="X13498" s="157"/>
      <c r="Y13498" s="157"/>
    </row>
    <row r="13499" spans="19:25" x14ac:dyDescent="0.2">
      <c r="S13499" s="157"/>
      <c r="T13499" s="157"/>
      <c r="U13499" s="157"/>
      <c r="V13499" s="157"/>
      <c r="W13499" s="157"/>
      <c r="X13499" s="157"/>
      <c r="Y13499" s="157"/>
    </row>
    <row r="13500" spans="19:25" x14ac:dyDescent="0.2">
      <c r="S13500" s="157"/>
      <c r="T13500" s="157"/>
      <c r="U13500" s="157"/>
      <c r="V13500" s="157"/>
      <c r="W13500" s="157"/>
      <c r="X13500" s="157"/>
      <c r="Y13500" s="157"/>
    </row>
    <row r="13501" spans="19:25" x14ac:dyDescent="0.2">
      <c r="S13501" s="157"/>
      <c r="T13501" s="157"/>
      <c r="U13501" s="157"/>
      <c r="V13501" s="157"/>
      <c r="W13501" s="157"/>
      <c r="X13501" s="157"/>
      <c r="Y13501" s="157"/>
    </row>
    <row r="13502" spans="19:25" x14ac:dyDescent="0.2">
      <c r="S13502" s="157"/>
      <c r="T13502" s="157"/>
      <c r="U13502" s="157"/>
      <c r="V13502" s="157"/>
      <c r="W13502" s="157"/>
      <c r="X13502" s="157"/>
      <c r="Y13502" s="157"/>
    </row>
    <row r="13503" spans="19:25" x14ac:dyDescent="0.2">
      <c r="S13503" s="157"/>
      <c r="T13503" s="157"/>
      <c r="U13503" s="157"/>
      <c r="V13503" s="157"/>
      <c r="W13503" s="157"/>
      <c r="X13503" s="157"/>
      <c r="Y13503" s="157"/>
    </row>
    <row r="13504" spans="19:25" x14ac:dyDescent="0.2">
      <c r="S13504" s="157"/>
      <c r="T13504" s="157"/>
      <c r="U13504" s="157"/>
      <c r="V13504" s="157"/>
      <c r="W13504" s="157"/>
      <c r="X13504" s="157"/>
      <c r="Y13504" s="157"/>
    </row>
    <row r="13505" spans="19:25" x14ac:dyDescent="0.2">
      <c r="S13505" s="157"/>
      <c r="T13505" s="157"/>
      <c r="U13505" s="157"/>
      <c r="V13505" s="157"/>
      <c r="W13505" s="157"/>
      <c r="X13505" s="157"/>
      <c r="Y13505" s="157"/>
    </row>
    <row r="13506" spans="19:25" x14ac:dyDescent="0.2">
      <c r="S13506" s="157"/>
      <c r="T13506" s="157"/>
      <c r="U13506" s="157"/>
      <c r="V13506" s="157"/>
      <c r="W13506" s="157"/>
      <c r="X13506" s="157"/>
      <c r="Y13506" s="157"/>
    </row>
    <row r="13507" spans="19:25" x14ac:dyDescent="0.2">
      <c r="S13507" s="157"/>
      <c r="T13507" s="157"/>
      <c r="U13507" s="157"/>
      <c r="V13507" s="157"/>
      <c r="W13507" s="157"/>
      <c r="X13507" s="157"/>
      <c r="Y13507" s="157"/>
    </row>
    <row r="13508" spans="19:25" x14ac:dyDescent="0.2">
      <c r="S13508" s="157"/>
      <c r="T13508" s="157"/>
      <c r="U13508" s="157"/>
      <c r="V13508" s="157"/>
      <c r="W13508" s="157"/>
      <c r="X13508" s="157"/>
      <c r="Y13508" s="157"/>
    </row>
    <row r="13509" spans="19:25" x14ac:dyDescent="0.2">
      <c r="S13509" s="157"/>
      <c r="T13509" s="157"/>
      <c r="U13509" s="157"/>
      <c r="V13509" s="157"/>
      <c r="W13509" s="157"/>
      <c r="X13509" s="157"/>
      <c r="Y13509" s="157"/>
    </row>
    <row r="13510" spans="19:25" x14ac:dyDescent="0.2">
      <c r="S13510" s="157"/>
      <c r="T13510" s="157"/>
      <c r="U13510" s="157"/>
      <c r="V13510" s="157"/>
      <c r="W13510" s="157"/>
      <c r="X13510" s="157"/>
      <c r="Y13510" s="157"/>
    </row>
    <row r="13511" spans="19:25" x14ac:dyDescent="0.2">
      <c r="S13511" s="157"/>
      <c r="T13511" s="157"/>
      <c r="U13511" s="157"/>
      <c r="V13511" s="157"/>
      <c r="W13511" s="157"/>
      <c r="X13511" s="157"/>
      <c r="Y13511" s="157"/>
    </row>
    <row r="13512" spans="19:25" x14ac:dyDescent="0.2">
      <c r="S13512" s="157"/>
      <c r="T13512" s="157"/>
      <c r="U13512" s="157"/>
      <c r="V13512" s="157"/>
      <c r="W13512" s="157"/>
      <c r="X13512" s="157"/>
      <c r="Y13512" s="157"/>
    </row>
    <row r="13513" spans="19:25" x14ac:dyDescent="0.2">
      <c r="S13513" s="157"/>
      <c r="T13513" s="157"/>
      <c r="U13513" s="157"/>
      <c r="V13513" s="157"/>
      <c r="W13513" s="157"/>
      <c r="X13513" s="157"/>
      <c r="Y13513" s="157"/>
    </row>
    <row r="13514" spans="19:25" x14ac:dyDescent="0.2">
      <c r="S13514" s="157"/>
      <c r="T13514" s="157"/>
      <c r="U13514" s="157"/>
      <c r="V13514" s="157"/>
      <c r="W13514" s="157"/>
      <c r="X13514" s="157"/>
      <c r="Y13514" s="157"/>
    </row>
    <row r="13515" spans="19:25" x14ac:dyDescent="0.2">
      <c r="S13515" s="157"/>
      <c r="T13515" s="157"/>
      <c r="U13515" s="157"/>
      <c r="V13515" s="157"/>
      <c r="W13515" s="157"/>
      <c r="X13515" s="157"/>
      <c r="Y13515" s="157"/>
    </row>
    <row r="13516" spans="19:25" x14ac:dyDescent="0.2">
      <c r="S13516" s="157"/>
      <c r="T13516" s="157"/>
      <c r="U13516" s="157"/>
      <c r="V13516" s="157"/>
      <c r="W13516" s="157"/>
      <c r="X13516" s="157"/>
      <c r="Y13516" s="157"/>
    </row>
    <row r="13517" spans="19:25" x14ac:dyDescent="0.2">
      <c r="S13517" s="157"/>
      <c r="T13517" s="157"/>
      <c r="U13517" s="157"/>
      <c r="V13517" s="157"/>
      <c r="W13517" s="157"/>
      <c r="X13517" s="157"/>
      <c r="Y13517" s="157"/>
    </row>
    <row r="13518" spans="19:25" x14ac:dyDescent="0.2">
      <c r="S13518" s="157"/>
      <c r="T13518" s="157"/>
      <c r="U13518" s="157"/>
      <c r="V13518" s="157"/>
      <c r="W13518" s="157"/>
      <c r="X13518" s="157"/>
      <c r="Y13518" s="157"/>
    </row>
    <row r="13519" spans="19:25" x14ac:dyDescent="0.2">
      <c r="S13519" s="157"/>
      <c r="T13519" s="157"/>
      <c r="U13519" s="157"/>
      <c r="V13519" s="157"/>
      <c r="W13519" s="157"/>
      <c r="X13519" s="157"/>
      <c r="Y13519" s="157"/>
    </row>
    <row r="13520" spans="19:25" x14ac:dyDescent="0.2">
      <c r="S13520" s="157"/>
      <c r="T13520" s="157"/>
      <c r="U13520" s="157"/>
      <c r="V13520" s="157"/>
      <c r="W13520" s="157"/>
      <c r="X13520" s="157"/>
      <c r="Y13520" s="157"/>
    </row>
    <row r="13521" spans="19:25" x14ac:dyDescent="0.2">
      <c r="S13521" s="157"/>
      <c r="T13521" s="157"/>
      <c r="U13521" s="157"/>
      <c r="V13521" s="157"/>
      <c r="W13521" s="157"/>
      <c r="X13521" s="157"/>
      <c r="Y13521" s="157"/>
    </row>
    <row r="13522" spans="19:25" x14ac:dyDescent="0.2">
      <c r="S13522" s="157"/>
      <c r="T13522" s="157"/>
      <c r="U13522" s="157"/>
      <c r="V13522" s="157"/>
      <c r="W13522" s="157"/>
      <c r="X13522" s="157"/>
      <c r="Y13522" s="157"/>
    </row>
    <row r="13523" spans="19:25" x14ac:dyDescent="0.2">
      <c r="S13523" s="157"/>
      <c r="T13523" s="157"/>
      <c r="U13523" s="157"/>
      <c r="V13523" s="157"/>
      <c r="W13523" s="157"/>
      <c r="X13523" s="157"/>
      <c r="Y13523" s="157"/>
    </row>
    <row r="13524" spans="19:25" x14ac:dyDescent="0.2">
      <c r="S13524" s="157"/>
      <c r="T13524" s="157"/>
      <c r="U13524" s="157"/>
      <c r="V13524" s="157"/>
      <c r="W13524" s="157"/>
      <c r="X13524" s="157"/>
      <c r="Y13524" s="157"/>
    </row>
    <row r="13525" spans="19:25" x14ac:dyDescent="0.2">
      <c r="S13525" s="157"/>
      <c r="T13525" s="157"/>
      <c r="U13525" s="157"/>
      <c r="V13525" s="157"/>
      <c r="W13525" s="157"/>
      <c r="X13525" s="157"/>
      <c r="Y13525" s="157"/>
    </row>
    <row r="13526" spans="19:25" x14ac:dyDescent="0.2">
      <c r="S13526" s="157"/>
      <c r="T13526" s="157"/>
      <c r="U13526" s="157"/>
      <c r="V13526" s="157"/>
      <c r="W13526" s="157"/>
      <c r="X13526" s="157"/>
      <c r="Y13526" s="157"/>
    </row>
    <row r="13527" spans="19:25" x14ac:dyDescent="0.2">
      <c r="S13527" s="157"/>
      <c r="T13527" s="157"/>
      <c r="U13527" s="157"/>
      <c r="V13527" s="157"/>
      <c r="W13527" s="157"/>
      <c r="X13527" s="157"/>
      <c r="Y13527" s="157"/>
    </row>
    <row r="13528" spans="19:25" x14ac:dyDescent="0.2">
      <c r="S13528" s="157"/>
      <c r="T13528" s="157"/>
      <c r="U13528" s="157"/>
      <c r="V13528" s="157"/>
      <c r="W13528" s="157"/>
      <c r="X13528" s="157"/>
      <c r="Y13528" s="157"/>
    </row>
    <row r="13529" spans="19:25" x14ac:dyDescent="0.2">
      <c r="S13529" s="157"/>
      <c r="T13529" s="157"/>
      <c r="U13529" s="157"/>
      <c r="V13529" s="157"/>
      <c r="W13529" s="157"/>
      <c r="X13529" s="157"/>
      <c r="Y13529" s="157"/>
    </row>
    <row r="13530" spans="19:25" x14ac:dyDescent="0.2">
      <c r="S13530" s="157"/>
      <c r="T13530" s="157"/>
      <c r="U13530" s="157"/>
      <c r="V13530" s="157"/>
      <c r="W13530" s="157"/>
      <c r="X13530" s="157"/>
      <c r="Y13530" s="157"/>
    </row>
    <row r="13531" spans="19:25" x14ac:dyDescent="0.2">
      <c r="S13531" s="157"/>
      <c r="T13531" s="157"/>
      <c r="U13531" s="157"/>
      <c r="V13531" s="157"/>
      <c r="W13531" s="157"/>
      <c r="X13531" s="157"/>
      <c r="Y13531" s="157"/>
    </row>
    <row r="13532" spans="19:25" x14ac:dyDescent="0.2">
      <c r="S13532" s="157"/>
      <c r="T13532" s="157"/>
      <c r="U13532" s="157"/>
      <c r="V13532" s="157"/>
      <c r="W13532" s="157"/>
      <c r="X13532" s="157"/>
      <c r="Y13532" s="157"/>
    </row>
    <row r="13533" spans="19:25" x14ac:dyDescent="0.2">
      <c r="S13533" s="157"/>
      <c r="T13533" s="157"/>
      <c r="U13533" s="157"/>
      <c r="V13533" s="157"/>
      <c r="W13533" s="157"/>
      <c r="X13533" s="157"/>
      <c r="Y13533" s="157"/>
    </row>
    <row r="13534" spans="19:25" x14ac:dyDescent="0.2">
      <c r="S13534" s="157"/>
      <c r="T13534" s="157"/>
      <c r="U13534" s="157"/>
      <c r="V13534" s="157"/>
      <c r="W13534" s="157"/>
      <c r="X13534" s="157"/>
      <c r="Y13534" s="157"/>
    </row>
    <row r="13535" spans="19:25" x14ac:dyDescent="0.2">
      <c r="S13535" s="157"/>
      <c r="T13535" s="157"/>
      <c r="U13535" s="157"/>
      <c r="V13535" s="157"/>
      <c r="W13535" s="157"/>
      <c r="X13535" s="157"/>
      <c r="Y13535" s="157"/>
    </row>
    <row r="13536" spans="19:25" x14ac:dyDescent="0.2">
      <c r="S13536" s="157"/>
      <c r="T13536" s="157"/>
      <c r="U13536" s="157"/>
      <c r="V13536" s="157"/>
      <c r="W13536" s="157"/>
      <c r="X13536" s="157"/>
      <c r="Y13536" s="157"/>
    </row>
    <row r="13537" spans="19:25" x14ac:dyDescent="0.2">
      <c r="S13537" s="157"/>
      <c r="T13537" s="157"/>
      <c r="U13537" s="157"/>
      <c r="V13537" s="157"/>
      <c r="W13537" s="157"/>
      <c r="X13537" s="157"/>
      <c r="Y13537" s="157"/>
    </row>
    <row r="13538" spans="19:25" x14ac:dyDescent="0.2">
      <c r="S13538" s="157"/>
      <c r="T13538" s="157"/>
      <c r="U13538" s="157"/>
      <c r="V13538" s="157"/>
      <c r="W13538" s="157"/>
      <c r="X13538" s="157"/>
      <c r="Y13538" s="157"/>
    </row>
    <row r="13539" spans="19:25" x14ac:dyDescent="0.2">
      <c r="S13539" s="157"/>
      <c r="T13539" s="157"/>
      <c r="U13539" s="157"/>
      <c r="V13539" s="157"/>
      <c r="W13539" s="157"/>
      <c r="X13539" s="157"/>
      <c r="Y13539" s="157"/>
    </row>
    <row r="13540" spans="19:25" x14ac:dyDescent="0.2">
      <c r="S13540" s="157"/>
      <c r="T13540" s="157"/>
      <c r="U13540" s="157"/>
      <c r="V13540" s="157"/>
      <c r="W13540" s="157"/>
      <c r="X13540" s="157"/>
      <c r="Y13540" s="157"/>
    </row>
    <row r="13541" spans="19:25" x14ac:dyDescent="0.2">
      <c r="S13541" s="157"/>
      <c r="T13541" s="157"/>
      <c r="U13541" s="157"/>
      <c r="V13541" s="157"/>
      <c r="W13541" s="157"/>
      <c r="X13541" s="157"/>
      <c r="Y13541" s="157"/>
    </row>
    <row r="13542" spans="19:25" x14ac:dyDescent="0.2">
      <c r="S13542" s="157"/>
      <c r="T13542" s="157"/>
      <c r="U13542" s="157"/>
      <c r="V13542" s="157"/>
      <c r="W13542" s="157"/>
      <c r="X13542" s="157"/>
      <c r="Y13542" s="157"/>
    </row>
    <row r="13543" spans="19:25" x14ac:dyDescent="0.2">
      <c r="S13543" s="157"/>
      <c r="T13543" s="157"/>
      <c r="U13543" s="157"/>
      <c r="V13543" s="157"/>
      <c r="W13543" s="157"/>
      <c r="X13543" s="157"/>
      <c r="Y13543" s="157"/>
    </row>
    <row r="13544" spans="19:25" x14ac:dyDescent="0.2">
      <c r="S13544" s="157"/>
      <c r="T13544" s="157"/>
      <c r="U13544" s="157"/>
      <c r="V13544" s="157"/>
      <c r="W13544" s="157"/>
      <c r="X13544" s="157"/>
      <c r="Y13544" s="157"/>
    </row>
    <row r="13545" spans="19:25" x14ac:dyDescent="0.2">
      <c r="S13545" s="157"/>
      <c r="T13545" s="157"/>
      <c r="U13545" s="157"/>
      <c r="V13545" s="157"/>
      <c r="W13545" s="157"/>
      <c r="X13545" s="157"/>
      <c r="Y13545" s="157"/>
    </row>
    <row r="13546" spans="19:25" x14ac:dyDescent="0.2">
      <c r="S13546" s="157"/>
      <c r="T13546" s="157"/>
      <c r="U13546" s="157"/>
      <c r="V13546" s="157"/>
      <c r="W13546" s="157"/>
      <c r="X13546" s="157"/>
      <c r="Y13546" s="157"/>
    </row>
    <row r="13547" spans="19:25" x14ac:dyDescent="0.2">
      <c r="S13547" s="157"/>
      <c r="T13547" s="157"/>
      <c r="U13547" s="157"/>
      <c r="V13547" s="157"/>
      <c r="W13547" s="157"/>
      <c r="X13547" s="157"/>
      <c r="Y13547" s="157"/>
    </row>
    <row r="13548" spans="19:25" x14ac:dyDescent="0.2">
      <c r="S13548" s="157"/>
      <c r="T13548" s="157"/>
      <c r="U13548" s="157"/>
      <c r="V13548" s="157"/>
      <c r="W13548" s="157"/>
      <c r="X13548" s="157"/>
      <c r="Y13548" s="157"/>
    </row>
    <row r="13549" spans="19:25" x14ac:dyDescent="0.2">
      <c r="S13549" s="157"/>
      <c r="T13549" s="157"/>
      <c r="U13549" s="157"/>
      <c r="V13549" s="157"/>
      <c r="W13549" s="157"/>
      <c r="X13549" s="157"/>
      <c r="Y13549" s="157"/>
    </row>
    <row r="13550" spans="19:25" x14ac:dyDescent="0.2">
      <c r="S13550" s="157"/>
      <c r="T13550" s="157"/>
      <c r="U13550" s="157"/>
      <c r="V13550" s="157"/>
      <c r="W13550" s="157"/>
      <c r="X13550" s="157"/>
      <c r="Y13550" s="157"/>
    </row>
    <row r="13551" spans="19:25" x14ac:dyDescent="0.2">
      <c r="S13551" s="157"/>
      <c r="T13551" s="157"/>
      <c r="U13551" s="157"/>
      <c r="V13551" s="157"/>
      <c r="W13551" s="157"/>
      <c r="X13551" s="157"/>
      <c r="Y13551" s="157"/>
    </row>
    <row r="13552" spans="19:25" x14ac:dyDescent="0.2">
      <c r="S13552" s="157"/>
      <c r="T13552" s="157"/>
      <c r="U13552" s="157"/>
      <c r="V13552" s="157"/>
      <c r="W13552" s="157"/>
      <c r="X13552" s="157"/>
      <c r="Y13552" s="157"/>
    </row>
    <row r="13553" spans="19:25" x14ac:dyDescent="0.2">
      <c r="S13553" s="157"/>
      <c r="T13553" s="157"/>
      <c r="U13553" s="157"/>
      <c r="V13553" s="157"/>
      <c r="W13553" s="157"/>
      <c r="X13553" s="157"/>
      <c r="Y13553" s="157"/>
    </row>
    <row r="13554" spans="19:25" x14ac:dyDescent="0.2">
      <c r="S13554" s="157"/>
      <c r="T13554" s="157"/>
      <c r="U13554" s="157"/>
      <c r="V13554" s="157"/>
      <c r="W13554" s="157"/>
      <c r="X13554" s="157"/>
      <c r="Y13554" s="157"/>
    </row>
    <row r="13555" spans="19:25" x14ac:dyDescent="0.2">
      <c r="S13555" s="157"/>
      <c r="T13555" s="157"/>
      <c r="U13555" s="157"/>
      <c r="V13555" s="157"/>
      <c r="W13555" s="157"/>
      <c r="X13555" s="157"/>
      <c r="Y13555" s="157"/>
    </row>
    <row r="13556" spans="19:25" x14ac:dyDescent="0.2">
      <c r="S13556" s="157"/>
      <c r="T13556" s="157"/>
      <c r="U13556" s="157"/>
      <c r="V13556" s="157"/>
      <c r="W13556" s="157"/>
      <c r="X13556" s="157"/>
      <c r="Y13556" s="157"/>
    </row>
    <row r="13557" spans="19:25" x14ac:dyDescent="0.2">
      <c r="S13557" s="157"/>
      <c r="T13557" s="157"/>
      <c r="U13557" s="157"/>
      <c r="V13557" s="157"/>
      <c r="W13557" s="157"/>
      <c r="X13557" s="157"/>
      <c r="Y13557" s="157"/>
    </row>
    <row r="13558" spans="19:25" x14ac:dyDescent="0.2">
      <c r="S13558" s="157"/>
      <c r="T13558" s="157"/>
      <c r="U13558" s="157"/>
      <c r="V13558" s="157"/>
      <c r="W13558" s="157"/>
      <c r="X13558" s="157"/>
      <c r="Y13558" s="157"/>
    </row>
    <row r="13559" spans="19:25" x14ac:dyDescent="0.2">
      <c r="S13559" s="157"/>
      <c r="T13559" s="157"/>
      <c r="U13559" s="157"/>
      <c r="V13559" s="157"/>
      <c r="W13559" s="157"/>
      <c r="X13559" s="157"/>
      <c r="Y13559" s="157"/>
    </row>
    <row r="13560" spans="19:25" x14ac:dyDescent="0.2">
      <c r="S13560" s="157"/>
      <c r="T13560" s="157"/>
      <c r="U13560" s="157"/>
      <c r="V13560" s="157"/>
      <c r="W13560" s="157"/>
      <c r="X13560" s="157"/>
      <c r="Y13560" s="157"/>
    </row>
    <row r="13561" spans="19:25" x14ac:dyDescent="0.2">
      <c r="S13561" s="157"/>
      <c r="T13561" s="157"/>
      <c r="U13561" s="157"/>
      <c r="V13561" s="157"/>
      <c r="W13561" s="157"/>
      <c r="X13561" s="157"/>
      <c r="Y13561" s="157"/>
    </row>
    <row r="13562" spans="19:25" x14ac:dyDescent="0.2">
      <c r="S13562" s="157"/>
      <c r="T13562" s="157"/>
      <c r="U13562" s="157"/>
      <c r="V13562" s="157"/>
      <c r="W13562" s="157"/>
      <c r="X13562" s="157"/>
      <c r="Y13562" s="157"/>
    </row>
    <row r="13563" spans="19:25" x14ac:dyDescent="0.2">
      <c r="S13563" s="157"/>
      <c r="T13563" s="157"/>
      <c r="U13563" s="157"/>
      <c r="V13563" s="157"/>
      <c r="W13563" s="157"/>
      <c r="X13563" s="157"/>
      <c r="Y13563" s="157"/>
    </row>
    <row r="13564" spans="19:25" x14ac:dyDescent="0.2">
      <c r="S13564" s="157"/>
      <c r="T13564" s="157"/>
      <c r="U13564" s="157"/>
      <c r="V13564" s="157"/>
      <c r="W13564" s="157"/>
      <c r="X13564" s="157"/>
      <c r="Y13564" s="157"/>
    </row>
    <row r="13565" spans="19:25" x14ac:dyDescent="0.2">
      <c r="S13565" s="157"/>
      <c r="T13565" s="157"/>
      <c r="U13565" s="157"/>
      <c r="V13565" s="157"/>
      <c r="W13565" s="157"/>
      <c r="X13565" s="157"/>
      <c r="Y13565" s="157"/>
    </row>
    <row r="13566" spans="19:25" x14ac:dyDescent="0.2">
      <c r="S13566" s="157"/>
      <c r="T13566" s="157"/>
      <c r="U13566" s="157"/>
      <c r="V13566" s="157"/>
      <c r="W13566" s="157"/>
      <c r="X13566" s="157"/>
      <c r="Y13566" s="157"/>
    </row>
    <row r="13567" spans="19:25" x14ac:dyDescent="0.2">
      <c r="S13567" s="157"/>
      <c r="T13567" s="157"/>
      <c r="U13567" s="157"/>
      <c r="V13567" s="157"/>
      <c r="W13567" s="157"/>
      <c r="X13567" s="157"/>
      <c r="Y13567" s="157"/>
    </row>
    <row r="13568" spans="19:25" x14ac:dyDescent="0.2">
      <c r="S13568" s="157"/>
      <c r="T13568" s="157"/>
      <c r="U13568" s="157"/>
      <c r="V13568" s="157"/>
      <c r="W13568" s="157"/>
      <c r="X13568" s="157"/>
      <c r="Y13568" s="157"/>
    </row>
    <row r="13569" spans="19:25" x14ac:dyDescent="0.2">
      <c r="S13569" s="157"/>
      <c r="T13569" s="157"/>
      <c r="U13569" s="157"/>
      <c r="V13569" s="157"/>
      <c r="W13569" s="157"/>
      <c r="X13569" s="157"/>
      <c r="Y13569" s="157"/>
    </row>
    <row r="13570" spans="19:25" x14ac:dyDescent="0.2">
      <c r="S13570" s="157"/>
      <c r="T13570" s="157"/>
      <c r="U13570" s="157"/>
      <c r="V13570" s="157"/>
      <c r="W13570" s="157"/>
      <c r="X13570" s="157"/>
      <c r="Y13570" s="157"/>
    </row>
    <row r="13571" spans="19:25" x14ac:dyDescent="0.2">
      <c r="S13571" s="157"/>
      <c r="T13571" s="157"/>
      <c r="U13571" s="157"/>
      <c r="V13571" s="157"/>
      <c r="W13571" s="157"/>
      <c r="X13571" s="157"/>
      <c r="Y13571" s="157"/>
    </row>
    <row r="13572" spans="19:25" x14ac:dyDescent="0.2">
      <c r="S13572" s="157"/>
      <c r="T13572" s="157"/>
      <c r="U13572" s="157"/>
      <c r="V13572" s="157"/>
      <c r="W13572" s="157"/>
      <c r="X13572" s="157"/>
      <c r="Y13572" s="157"/>
    </row>
    <row r="13573" spans="19:25" x14ac:dyDescent="0.2">
      <c r="S13573" s="157"/>
      <c r="T13573" s="157"/>
      <c r="U13573" s="157"/>
      <c r="V13573" s="157"/>
      <c r="W13573" s="157"/>
      <c r="X13573" s="157"/>
      <c r="Y13573" s="157"/>
    </row>
    <row r="13574" spans="19:25" x14ac:dyDescent="0.2">
      <c r="S13574" s="157"/>
      <c r="T13574" s="157"/>
      <c r="U13574" s="157"/>
      <c r="V13574" s="157"/>
      <c r="W13574" s="157"/>
      <c r="X13574" s="157"/>
      <c r="Y13574" s="157"/>
    </row>
    <row r="13575" spans="19:25" x14ac:dyDescent="0.2">
      <c r="S13575" s="157"/>
      <c r="T13575" s="157"/>
      <c r="U13575" s="157"/>
      <c r="V13575" s="157"/>
      <c r="W13575" s="157"/>
      <c r="X13575" s="157"/>
      <c r="Y13575" s="157"/>
    </row>
    <row r="13576" spans="19:25" x14ac:dyDescent="0.2">
      <c r="S13576" s="157"/>
      <c r="T13576" s="157"/>
      <c r="U13576" s="157"/>
      <c r="V13576" s="157"/>
      <c r="W13576" s="157"/>
      <c r="X13576" s="157"/>
      <c r="Y13576" s="157"/>
    </row>
    <row r="13577" spans="19:25" x14ac:dyDescent="0.2">
      <c r="S13577" s="157"/>
      <c r="T13577" s="157"/>
      <c r="U13577" s="157"/>
      <c r="V13577" s="157"/>
      <c r="W13577" s="157"/>
      <c r="X13577" s="157"/>
      <c r="Y13577" s="157"/>
    </row>
    <row r="13578" spans="19:25" x14ac:dyDescent="0.2">
      <c r="S13578" s="157"/>
      <c r="T13578" s="157"/>
      <c r="U13578" s="157"/>
      <c r="V13578" s="157"/>
      <c r="W13578" s="157"/>
      <c r="X13578" s="157"/>
      <c r="Y13578" s="157"/>
    </row>
    <row r="13579" spans="19:25" x14ac:dyDescent="0.2">
      <c r="S13579" s="157"/>
      <c r="T13579" s="157"/>
      <c r="U13579" s="157"/>
      <c r="V13579" s="157"/>
      <c r="W13579" s="157"/>
      <c r="X13579" s="157"/>
      <c r="Y13579" s="157"/>
    </row>
    <row r="13580" spans="19:25" x14ac:dyDescent="0.2">
      <c r="S13580" s="157"/>
      <c r="T13580" s="157"/>
      <c r="U13580" s="157"/>
      <c r="V13580" s="157"/>
      <c r="W13580" s="157"/>
      <c r="X13580" s="157"/>
      <c r="Y13580" s="157"/>
    </row>
    <row r="13581" spans="19:25" x14ac:dyDescent="0.2">
      <c r="S13581" s="157"/>
      <c r="T13581" s="157"/>
      <c r="U13581" s="157"/>
      <c r="V13581" s="157"/>
      <c r="W13581" s="157"/>
      <c r="X13581" s="157"/>
      <c r="Y13581" s="157"/>
    </row>
    <row r="13582" spans="19:25" x14ac:dyDescent="0.2">
      <c r="S13582" s="157"/>
      <c r="T13582" s="157"/>
      <c r="U13582" s="157"/>
      <c r="V13582" s="157"/>
      <c r="W13582" s="157"/>
      <c r="X13582" s="157"/>
      <c r="Y13582" s="157"/>
    </row>
    <row r="13583" spans="19:25" x14ac:dyDescent="0.2">
      <c r="S13583" s="157"/>
      <c r="T13583" s="157"/>
      <c r="U13583" s="157"/>
      <c r="V13583" s="157"/>
      <c r="W13583" s="157"/>
      <c r="X13583" s="157"/>
      <c r="Y13583" s="157"/>
    </row>
    <row r="13584" spans="19:25" x14ac:dyDescent="0.2">
      <c r="S13584" s="157"/>
      <c r="T13584" s="157"/>
      <c r="U13584" s="157"/>
      <c r="V13584" s="157"/>
      <c r="W13584" s="157"/>
      <c r="X13584" s="157"/>
      <c r="Y13584" s="157"/>
    </row>
    <row r="13585" spans="19:25" x14ac:dyDescent="0.2">
      <c r="S13585" s="157"/>
      <c r="T13585" s="157"/>
      <c r="U13585" s="157"/>
      <c r="V13585" s="157"/>
      <c r="W13585" s="157"/>
      <c r="X13585" s="157"/>
      <c r="Y13585" s="157"/>
    </row>
    <row r="13586" spans="19:25" x14ac:dyDescent="0.2">
      <c r="S13586" s="157"/>
      <c r="T13586" s="157"/>
      <c r="U13586" s="157"/>
      <c r="V13586" s="157"/>
      <c r="W13586" s="157"/>
      <c r="X13586" s="157"/>
      <c r="Y13586" s="157"/>
    </row>
    <row r="13587" spans="19:25" x14ac:dyDescent="0.2">
      <c r="S13587" s="157"/>
      <c r="T13587" s="157"/>
      <c r="U13587" s="157"/>
      <c r="V13587" s="157"/>
      <c r="W13587" s="157"/>
      <c r="X13587" s="157"/>
      <c r="Y13587" s="157"/>
    </row>
    <row r="13588" spans="19:25" x14ac:dyDescent="0.2">
      <c r="S13588" s="157"/>
      <c r="T13588" s="157"/>
      <c r="U13588" s="157"/>
      <c r="V13588" s="157"/>
      <c r="W13588" s="157"/>
      <c r="X13588" s="157"/>
      <c r="Y13588" s="157"/>
    </row>
    <row r="13589" spans="19:25" x14ac:dyDescent="0.2">
      <c r="S13589" s="157"/>
      <c r="T13589" s="157"/>
      <c r="U13589" s="157"/>
      <c r="V13589" s="157"/>
      <c r="W13589" s="157"/>
      <c r="X13589" s="157"/>
      <c r="Y13589" s="157"/>
    </row>
    <row r="13590" spans="19:25" x14ac:dyDescent="0.2">
      <c r="S13590" s="157"/>
      <c r="T13590" s="157"/>
      <c r="U13590" s="157"/>
      <c r="V13590" s="157"/>
      <c r="W13590" s="157"/>
      <c r="X13590" s="157"/>
      <c r="Y13590" s="157"/>
    </row>
    <row r="13591" spans="19:25" x14ac:dyDescent="0.2">
      <c r="S13591" s="157"/>
      <c r="T13591" s="157"/>
      <c r="U13591" s="157"/>
      <c r="V13591" s="157"/>
      <c r="W13591" s="157"/>
      <c r="X13591" s="157"/>
      <c r="Y13591" s="157"/>
    </row>
    <row r="13592" spans="19:25" x14ac:dyDescent="0.2">
      <c r="S13592" s="157"/>
      <c r="T13592" s="157"/>
      <c r="U13592" s="157"/>
      <c r="V13592" s="157"/>
      <c r="W13592" s="157"/>
      <c r="X13592" s="157"/>
      <c r="Y13592" s="157"/>
    </row>
    <row r="13593" spans="19:25" x14ac:dyDescent="0.2">
      <c r="S13593" s="157"/>
      <c r="T13593" s="157"/>
      <c r="U13593" s="157"/>
      <c r="V13593" s="157"/>
      <c r="W13593" s="157"/>
      <c r="X13593" s="157"/>
      <c r="Y13593" s="157"/>
    </row>
    <row r="13594" spans="19:25" x14ac:dyDescent="0.2">
      <c r="S13594" s="157"/>
      <c r="T13594" s="157"/>
      <c r="U13594" s="157"/>
      <c r="V13594" s="157"/>
      <c r="W13594" s="157"/>
      <c r="X13594" s="157"/>
      <c r="Y13594" s="157"/>
    </row>
    <row r="13595" spans="19:25" x14ac:dyDescent="0.2">
      <c r="S13595" s="157"/>
      <c r="T13595" s="157"/>
      <c r="U13595" s="157"/>
      <c r="V13595" s="157"/>
      <c r="W13595" s="157"/>
      <c r="X13595" s="157"/>
      <c r="Y13595" s="157"/>
    </row>
    <row r="13596" spans="19:25" x14ac:dyDescent="0.2">
      <c r="S13596" s="157"/>
      <c r="T13596" s="157"/>
      <c r="U13596" s="157"/>
      <c r="V13596" s="157"/>
      <c r="W13596" s="157"/>
      <c r="X13596" s="157"/>
      <c r="Y13596" s="157"/>
    </row>
    <row r="13597" spans="19:25" x14ac:dyDescent="0.2">
      <c r="S13597" s="157"/>
      <c r="T13597" s="157"/>
      <c r="U13597" s="157"/>
      <c r="V13597" s="157"/>
      <c r="W13597" s="157"/>
      <c r="X13597" s="157"/>
      <c r="Y13597" s="157"/>
    </row>
    <row r="13598" spans="19:25" x14ac:dyDescent="0.2">
      <c r="S13598" s="157"/>
      <c r="T13598" s="157"/>
      <c r="U13598" s="157"/>
      <c r="V13598" s="157"/>
      <c r="W13598" s="157"/>
      <c r="X13598" s="157"/>
      <c r="Y13598" s="157"/>
    </row>
    <row r="13599" spans="19:25" x14ac:dyDescent="0.2">
      <c r="S13599" s="157"/>
      <c r="T13599" s="157"/>
      <c r="U13599" s="157"/>
      <c r="V13599" s="157"/>
      <c r="W13599" s="157"/>
      <c r="X13599" s="157"/>
      <c r="Y13599" s="157"/>
    </row>
    <row r="13600" spans="19:25" x14ac:dyDescent="0.2">
      <c r="S13600" s="157"/>
      <c r="T13600" s="157"/>
      <c r="U13600" s="157"/>
      <c r="V13600" s="157"/>
      <c r="W13600" s="157"/>
      <c r="X13600" s="157"/>
      <c r="Y13600" s="157"/>
    </row>
    <row r="13601" spans="19:25" x14ac:dyDescent="0.2">
      <c r="S13601" s="157"/>
      <c r="T13601" s="157"/>
      <c r="U13601" s="157"/>
      <c r="V13601" s="157"/>
      <c r="W13601" s="157"/>
      <c r="X13601" s="157"/>
      <c r="Y13601" s="157"/>
    </row>
    <row r="13602" spans="19:25" x14ac:dyDescent="0.2">
      <c r="S13602" s="157"/>
      <c r="T13602" s="157"/>
      <c r="U13602" s="157"/>
      <c r="V13602" s="157"/>
      <c r="W13602" s="157"/>
      <c r="X13602" s="157"/>
      <c r="Y13602" s="157"/>
    </row>
    <row r="13603" spans="19:25" x14ac:dyDescent="0.2">
      <c r="S13603" s="157"/>
      <c r="T13603" s="157"/>
      <c r="U13603" s="157"/>
      <c r="V13603" s="157"/>
      <c r="W13603" s="157"/>
      <c r="X13603" s="157"/>
      <c r="Y13603" s="157"/>
    </row>
    <row r="13604" spans="19:25" x14ac:dyDescent="0.2">
      <c r="S13604" s="157"/>
      <c r="T13604" s="157"/>
      <c r="U13604" s="157"/>
      <c r="V13604" s="157"/>
      <c r="W13604" s="157"/>
      <c r="X13604" s="157"/>
      <c r="Y13604" s="157"/>
    </row>
    <row r="13605" spans="19:25" x14ac:dyDescent="0.2">
      <c r="S13605" s="157"/>
      <c r="T13605" s="157"/>
      <c r="U13605" s="157"/>
      <c r="V13605" s="157"/>
      <c r="W13605" s="157"/>
      <c r="X13605" s="157"/>
      <c r="Y13605" s="157"/>
    </row>
    <row r="13606" spans="19:25" x14ac:dyDescent="0.2">
      <c r="S13606" s="157"/>
      <c r="T13606" s="157"/>
      <c r="U13606" s="157"/>
      <c r="V13606" s="157"/>
      <c r="W13606" s="157"/>
      <c r="X13606" s="157"/>
      <c r="Y13606" s="157"/>
    </row>
    <row r="13607" spans="19:25" x14ac:dyDescent="0.2">
      <c r="S13607" s="157"/>
      <c r="T13607" s="157"/>
      <c r="U13607" s="157"/>
      <c r="V13607" s="157"/>
      <c r="W13607" s="157"/>
      <c r="X13607" s="157"/>
      <c r="Y13607" s="157"/>
    </row>
    <row r="13608" spans="19:25" x14ac:dyDescent="0.2">
      <c r="S13608" s="157"/>
      <c r="T13608" s="157"/>
      <c r="U13608" s="157"/>
      <c r="V13608" s="157"/>
      <c r="W13608" s="157"/>
      <c r="X13608" s="157"/>
      <c r="Y13608" s="157"/>
    </row>
    <row r="13609" spans="19:25" x14ac:dyDescent="0.2">
      <c r="S13609" s="157"/>
      <c r="T13609" s="157"/>
      <c r="U13609" s="157"/>
      <c r="V13609" s="157"/>
      <c r="W13609" s="157"/>
      <c r="X13609" s="157"/>
      <c r="Y13609" s="157"/>
    </row>
    <row r="13610" spans="19:25" x14ac:dyDescent="0.2">
      <c r="S13610" s="157"/>
      <c r="T13610" s="157"/>
      <c r="U13610" s="157"/>
      <c r="V13610" s="157"/>
      <c r="W13610" s="157"/>
      <c r="X13610" s="157"/>
      <c r="Y13610" s="157"/>
    </row>
    <row r="13611" spans="19:25" x14ac:dyDescent="0.2">
      <c r="S13611" s="157"/>
      <c r="T13611" s="157"/>
      <c r="U13611" s="157"/>
      <c r="V13611" s="157"/>
      <c r="W13611" s="157"/>
      <c r="X13611" s="157"/>
      <c r="Y13611" s="157"/>
    </row>
    <row r="13612" spans="19:25" x14ac:dyDescent="0.2">
      <c r="S13612" s="157"/>
      <c r="T13612" s="157"/>
      <c r="U13612" s="157"/>
      <c r="V13612" s="157"/>
      <c r="W13612" s="157"/>
      <c r="X13612" s="157"/>
      <c r="Y13612" s="157"/>
    </row>
    <row r="13613" spans="19:25" x14ac:dyDescent="0.2">
      <c r="S13613" s="157"/>
      <c r="T13613" s="157"/>
      <c r="U13613" s="157"/>
      <c r="V13613" s="157"/>
      <c r="W13613" s="157"/>
      <c r="X13613" s="157"/>
      <c r="Y13613" s="157"/>
    </row>
    <row r="13614" spans="19:25" x14ac:dyDescent="0.2">
      <c r="S13614" s="157"/>
      <c r="T13614" s="157"/>
      <c r="U13614" s="157"/>
      <c r="V13614" s="157"/>
      <c r="W13614" s="157"/>
      <c r="X13614" s="157"/>
      <c r="Y13614" s="157"/>
    </row>
    <row r="13615" spans="19:25" x14ac:dyDescent="0.2">
      <c r="S13615" s="157"/>
      <c r="T13615" s="157"/>
      <c r="U13615" s="157"/>
      <c r="V13615" s="157"/>
      <c r="W13615" s="157"/>
      <c r="X13615" s="157"/>
      <c r="Y13615" s="157"/>
    </row>
    <row r="13616" spans="19:25" x14ac:dyDescent="0.2">
      <c r="S13616" s="157"/>
      <c r="T13616" s="157"/>
      <c r="U13616" s="157"/>
      <c r="V13616" s="157"/>
      <c r="W13616" s="157"/>
      <c r="X13616" s="157"/>
      <c r="Y13616" s="157"/>
    </row>
    <row r="13617" spans="19:25" x14ac:dyDescent="0.2">
      <c r="S13617" s="157"/>
      <c r="T13617" s="157"/>
      <c r="U13617" s="157"/>
      <c r="V13617" s="157"/>
      <c r="W13617" s="157"/>
      <c r="X13617" s="157"/>
      <c r="Y13617" s="157"/>
    </row>
    <row r="13618" spans="19:25" x14ac:dyDescent="0.2">
      <c r="S13618" s="157"/>
      <c r="T13618" s="157"/>
      <c r="U13618" s="157"/>
      <c r="V13618" s="157"/>
      <c r="W13618" s="157"/>
      <c r="X13618" s="157"/>
      <c r="Y13618" s="157"/>
    </row>
    <row r="13619" spans="19:25" x14ac:dyDescent="0.2">
      <c r="S13619" s="157"/>
      <c r="T13619" s="157"/>
      <c r="U13619" s="157"/>
      <c r="V13619" s="157"/>
      <c r="W13619" s="157"/>
      <c r="X13619" s="157"/>
      <c r="Y13619" s="157"/>
    </row>
    <row r="13620" spans="19:25" x14ac:dyDescent="0.2">
      <c r="S13620" s="157"/>
      <c r="T13620" s="157"/>
      <c r="U13620" s="157"/>
      <c r="V13620" s="157"/>
      <c r="W13620" s="157"/>
      <c r="X13620" s="157"/>
      <c r="Y13620" s="157"/>
    </row>
    <row r="13621" spans="19:25" x14ac:dyDescent="0.2">
      <c r="S13621" s="157"/>
      <c r="T13621" s="157"/>
      <c r="U13621" s="157"/>
      <c r="V13621" s="157"/>
      <c r="W13621" s="157"/>
      <c r="X13621" s="157"/>
      <c r="Y13621" s="157"/>
    </row>
    <row r="13622" spans="19:25" x14ac:dyDescent="0.2">
      <c r="S13622" s="157"/>
      <c r="T13622" s="157"/>
      <c r="U13622" s="157"/>
      <c r="V13622" s="157"/>
      <c r="W13622" s="157"/>
      <c r="X13622" s="157"/>
      <c r="Y13622" s="157"/>
    </row>
    <row r="13623" spans="19:25" x14ac:dyDescent="0.2">
      <c r="S13623" s="157"/>
      <c r="T13623" s="157"/>
      <c r="U13623" s="157"/>
      <c r="V13623" s="157"/>
      <c r="W13623" s="157"/>
      <c r="X13623" s="157"/>
      <c r="Y13623" s="157"/>
    </row>
    <row r="13624" spans="19:25" x14ac:dyDescent="0.2">
      <c r="S13624" s="157"/>
      <c r="T13624" s="157"/>
      <c r="U13624" s="157"/>
      <c r="V13624" s="157"/>
      <c r="W13624" s="157"/>
      <c r="X13624" s="157"/>
      <c r="Y13624" s="157"/>
    </row>
    <row r="13625" spans="19:25" x14ac:dyDescent="0.2">
      <c r="S13625" s="157"/>
      <c r="T13625" s="157"/>
      <c r="U13625" s="157"/>
      <c r="V13625" s="157"/>
      <c r="W13625" s="157"/>
      <c r="X13625" s="157"/>
      <c r="Y13625" s="157"/>
    </row>
    <row r="13626" spans="19:25" x14ac:dyDescent="0.2">
      <c r="S13626" s="157"/>
      <c r="T13626" s="157"/>
      <c r="U13626" s="157"/>
      <c r="V13626" s="157"/>
      <c r="W13626" s="157"/>
      <c r="X13626" s="157"/>
      <c r="Y13626" s="157"/>
    </row>
    <row r="13627" spans="19:25" x14ac:dyDescent="0.2">
      <c r="S13627" s="157"/>
      <c r="T13627" s="157"/>
      <c r="U13627" s="157"/>
      <c r="V13627" s="157"/>
      <c r="W13627" s="157"/>
      <c r="X13627" s="157"/>
      <c r="Y13627" s="157"/>
    </row>
    <row r="13628" spans="19:25" x14ac:dyDescent="0.2">
      <c r="S13628" s="157"/>
      <c r="T13628" s="157"/>
      <c r="U13628" s="157"/>
      <c r="V13628" s="157"/>
      <c r="W13628" s="157"/>
      <c r="X13628" s="157"/>
      <c r="Y13628" s="157"/>
    </row>
    <row r="13629" spans="19:25" x14ac:dyDescent="0.2">
      <c r="S13629" s="157"/>
      <c r="T13629" s="157"/>
      <c r="U13629" s="157"/>
      <c r="V13629" s="157"/>
      <c r="W13629" s="157"/>
      <c r="X13629" s="157"/>
      <c r="Y13629" s="157"/>
    </row>
    <row r="13630" spans="19:25" x14ac:dyDescent="0.2">
      <c r="S13630" s="157"/>
      <c r="T13630" s="157"/>
      <c r="U13630" s="157"/>
      <c r="V13630" s="157"/>
      <c r="W13630" s="157"/>
      <c r="X13630" s="157"/>
      <c r="Y13630" s="157"/>
    </row>
    <row r="13631" spans="19:25" x14ac:dyDescent="0.2">
      <c r="S13631" s="157"/>
      <c r="T13631" s="157"/>
      <c r="U13631" s="157"/>
      <c r="V13631" s="157"/>
      <c r="W13631" s="157"/>
      <c r="X13631" s="157"/>
      <c r="Y13631" s="157"/>
    </row>
    <row r="13632" spans="19:25" x14ac:dyDescent="0.2">
      <c r="S13632" s="157"/>
      <c r="T13632" s="157"/>
      <c r="U13632" s="157"/>
      <c r="V13632" s="157"/>
      <c r="W13632" s="157"/>
      <c r="X13632" s="157"/>
      <c r="Y13632" s="157"/>
    </row>
    <row r="13633" spans="19:25" x14ac:dyDescent="0.2">
      <c r="S13633" s="157"/>
      <c r="T13633" s="157"/>
      <c r="U13633" s="157"/>
      <c r="V13633" s="157"/>
      <c r="W13633" s="157"/>
      <c r="X13633" s="157"/>
      <c r="Y13633" s="157"/>
    </row>
    <row r="13634" spans="19:25" x14ac:dyDescent="0.2">
      <c r="S13634" s="157"/>
      <c r="T13634" s="157"/>
      <c r="U13634" s="157"/>
      <c r="V13634" s="157"/>
      <c r="W13634" s="157"/>
      <c r="X13634" s="157"/>
      <c r="Y13634" s="157"/>
    </row>
    <row r="13635" spans="19:25" x14ac:dyDescent="0.2">
      <c r="S13635" s="157"/>
      <c r="T13635" s="157"/>
      <c r="U13635" s="157"/>
      <c r="V13635" s="157"/>
      <c r="W13635" s="157"/>
      <c r="X13635" s="157"/>
      <c r="Y13635" s="157"/>
    </row>
    <row r="13636" spans="19:25" x14ac:dyDescent="0.2">
      <c r="S13636" s="157"/>
      <c r="T13636" s="157"/>
      <c r="U13636" s="157"/>
      <c r="V13636" s="157"/>
      <c r="W13636" s="157"/>
      <c r="X13636" s="157"/>
      <c r="Y13636" s="157"/>
    </row>
    <row r="13637" spans="19:25" x14ac:dyDescent="0.2">
      <c r="S13637" s="157"/>
      <c r="T13637" s="157"/>
      <c r="U13637" s="157"/>
      <c r="V13637" s="157"/>
      <c r="W13637" s="157"/>
      <c r="X13637" s="157"/>
      <c r="Y13637" s="157"/>
    </row>
    <row r="13638" spans="19:25" x14ac:dyDescent="0.2">
      <c r="S13638" s="157"/>
      <c r="T13638" s="157"/>
      <c r="U13638" s="157"/>
      <c r="V13638" s="157"/>
      <c r="W13638" s="157"/>
      <c r="X13638" s="157"/>
      <c r="Y13638" s="157"/>
    </row>
    <row r="13639" spans="19:25" x14ac:dyDescent="0.2">
      <c r="S13639" s="157"/>
      <c r="T13639" s="157"/>
      <c r="U13639" s="157"/>
      <c r="V13639" s="157"/>
      <c r="W13639" s="157"/>
      <c r="X13639" s="157"/>
      <c r="Y13639" s="157"/>
    </row>
    <row r="13640" spans="19:25" x14ac:dyDescent="0.2">
      <c r="S13640" s="157"/>
      <c r="T13640" s="157"/>
      <c r="U13640" s="157"/>
      <c r="V13640" s="157"/>
      <c r="W13640" s="157"/>
      <c r="X13640" s="157"/>
      <c r="Y13640" s="157"/>
    </row>
    <row r="13641" spans="19:25" x14ac:dyDescent="0.2">
      <c r="S13641" s="157"/>
      <c r="T13641" s="157"/>
      <c r="U13641" s="157"/>
      <c r="V13641" s="157"/>
      <c r="W13641" s="157"/>
      <c r="X13641" s="157"/>
      <c r="Y13641" s="157"/>
    </row>
    <row r="13642" spans="19:25" x14ac:dyDescent="0.2">
      <c r="S13642" s="157"/>
      <c r="T13642" s="157"/>
      <c r="U13642" s="157"/>
      <c r="V13642" s="157"/>
      <c r="W13642" s="157"/>
      <c r="X13642" s="157"/>
      <c r="Y13642" s="157"/>
    </row>
    <row r="13643" spans="19:25" x14ac:dyDescent="0.2">
      <c r="S13643" s="157"/>
      <c r="T13643" s="157"/>
      <c r="U13643" s="157"/>
      <c r="V13643" s="157"/>
      <c r="W13643" s="157"/>
      <c r="X13643" s="157"/>
      <c r="Y13643" s="157"/>
    </row>
    <row r="13644" spans="19:25" x14ac:dyDescent="0.2">
      <c r="S13644" s="157"/>
      <c r="T13644" s="157"/>
      <c r="U13644" s="157"/>
      <c r="V13644" s="157"/>
      <c r="W13644" s="157"/>
      <c r="X13644" s="157"/>
      <c r="Y13644" s="157"/>
    </row>
    <row r="13645" spans="19:25" x14ac:dyDescent="0.2">
      <c r="S13645" s="157"/>
      <c r="T13645" s="157"/>
      <c r="U13645" s="157"/>
      <c r="V13645" s="157"/>
      <c r="W13645" s="157"/>
      <c r="X13645" s="157"/>
      <c r="Y13645" s="157"/>
    </row>
    <row r="13646" spans="19:25" x14ac:dyDescent="0.2">
      <c r="S13646" s="157"/>
      <c r="T13646" s="157"/>
      <c r="U13646" s="157"/>
      <c r="V13646" s="157"/>
      <c r="W13646" s="157"/>
      <c r="X13646" s="157"/>
      <c r="Y13646" s="157"/>
    </row>
    <row r="13647" spans="19:25" x14ac:dyDescent="0.2">
      <c r="S13647" s="157"/>
      <c r="T13647" s="157"/>
      <c r="U13647" s="157"/>
      <c r="V13647" s="157"/>
      <c r="W13647" s="157"/>
      <c r="X13647" s="157"/>
      <c r="Y13647" s="157"/>
    </row>
    <row r="13648" spans="19:25" x14ac:dyDescent="0.2">
      <c r="S13648" s="157"/>
      <c r="T13648" s="157"/>
      <c r="U13648" s="157"/>
      <c r="V13648" s="157"/>
      <c r="W13648" s="157"/>
      <c r="X13648" s="157"/>
      <c r="Y13648" s="157"/>
    </row>
    <row r="13649" spans="19:25" x14ac:dyDescent="0.2">
      <c r="S13649" s="157"/>
      <c r="T13649" s="157"/>
      <c r="U13649" s="157"/>
      <c r="V13649" s="157"/>
      <c r="W13649" s="157"/>
      <c r="X13649" s="157"/>
      <c r="Y13649" s="157"/>
    </row>
    <row r="13650" spans="19:25" x14ac:dyDescent="0.2">
      <c r="S13650" s="157"/>
      <c r="T13650" s="157"/>
      <c r="U13650" s="157"/>
      <c r="V13650" s="157"/>
      <c r="W13650" s="157"/>
      <c r="X13650" s="157"/>
      <c r="Y13650" s="157"/>
    </row>
    <row r="13651" spans="19:25" x14ac:dyDescent="0.2">
      <c r="S13651" s="157"/>
      <c r="T13651" s="157"/>
      <c r="U13651" s="157"/>
      <c r="V13651" s="157"/>
      <c r="W13651" s="157"/>
      <c r="X13651" s="157"/>
      <c r="Y13651" s="157"/>
    </row>
    <row r="13652" spans="19:25" x14ac:dyDescent="0.2">
      <c r="S13652" s="157"/>
      <c r="T13652" s="157"/>
      <c r="U13652" s="157"/>
      <c r="V13652" s="157"/>
      <c r="W13652" s="157"/>
      <c r="X13652" s="157"/>
      <c r="Y13652" s="157"/>
    </row>
    <row r="13653" spans="19:25" x14ac:dyDescent="0.2">
      <c r="S13653" s="157"/>
      <c r="T13653" s="157"/>
      <c r="U13653" s="157"/>
      <c r="V13653" s="157"/>
      <c r="W13653" s="157"/>
      <c r="X13653" s="157"/>
      <c r="Y13653" s="157"/>
    </row>
    <row r="13654" spans="19:25" x14ac:dyDescent="0.2">
      <c r="S13654" s="157"/>
      <c r="T13654" s="157"/>
      <c r="U13654" s="157"/>
      <c r="V13654" s="157"/>
      <c r="W13654" s="157"/>
      <c r="X13654" s="157"/>
      <c r="Y13654" s="157"/>
    </row>
    <row r="13655" spans="19:25" x14ac:dyDescent="0.2">
      <c r="S13655" s="157"/>
      <c r="T13655" s="157"/>
      <c r="U13655" s="157"/>
      <c r="V13655" s="157"/>
      <c r="W13655" s="157"/>
      <c r="X13655" s="157"/>
      <c r="Y13655" s="157"/>
    </row>
    <row r="13656" spans="19:25" x14ac:dyDescent="0.2">
      <c r="S13656" s="157"/>
      <c r="T13656" s="157"/>
      <c r="U13656" s="157"/>
      <c r="V13656" s="157"/>
      <c r="W13656" s="157"/>
      <c r="X13656" s="157"/>
      <c r="Y13656" s="157"/>
    </row>
    <row r="13657" spans="19:25" x14ac:dyDescent="0.2">
      <c r="S13657" s="157"/>
      <c r="T13657" s="157"/>
      <c r="U13657" s="157"/>
      <c r="V13657" s="157"/>
      <c r="W13657" s="157"/>
      <c r="X13657" s="157"/>
      <c r="Y13657" s="157"/>
    </row>
    <row r="13658" spans="19:25" x14ac:dyDescent="0.2">
      <c r="S13658" s="157"/>
      <c r="T13658" s="157"/>
      <c r="U13658" s="157"/>
      <c r="V13658" s="157"/>
      <c r="W13658" s="157"/>
      <c r="X13658" s="157"/>
      <c r="Y13658" s="157"/>
    </row>
    <row r="13659" spans="19:25" x14ac:dyDescent="0.2">
      <c r="S13659" s="157"/>
      <c r="T13659" s="157"/>
      <c r="U13659" s="157"/>
      <c r="V13659" s="157"/>
      <c r="W13659" s="157"/>
      <c r="X13659" s="157"/>
      <c r="Y13659" s="157"/>
    </row>
    <row r="13660" spans="19:25" x14ac:dyDescent="0.2">
      <c r="S13660" s="157"/>
      <c r="T13660" s="157"/>
      <c r="U13660" s="157"/>
      <c r="V13660" s="157"/>
      <c r="W13660" s="157"/>
      <c r="X13660" s="157"/>
      <c r="Y13660" s="157"/>
    </row>
    <row r="13661" spans="19:25" x14ac:dyDescent="0.2">
      <c r="S13661" s="157"/>
      <c r="T13661" s="157"/>
      <c r="U13661" s="157"/>
      <c r="V13661" s="157"/>
      <c r="W13661" s="157"/>
      <c r="X13661" s="157"/>
      <c r="Y13661" s="157"/>
    </row>
    <row r="13662" spans="19:25" x14ac:dyDescent="0.2">
      <c r="S13662" s="157"/>
      <c r="T13662" s="157"/>
      <c r="U13662" s="157"/>
      <c r="V13662" s="157"/>
      <c r="W13662" s="157"/>
      <c r="X13662" s="157"/>
      <c r="Y13662" s="157"/>
    </row>
    <row r="13663" spans="19:25" x14ac:dyDescent="0.2">
      <c r="S13663" s="157"/>
      <c r="T13663" s="157"/>
      <c r="U13663" s="157"/>
      <c r="V13663" s="157"/>
      <c r="W13663" s="157"/>
      <c r="X13663" s="157"/>
      <c r="Y13663" s="157"/>
    </row>
    <row r="13664" spans="19:25" x14ac:dyDescent="0.2">
      <c r="S13664" s="157"/>
      <c r="T13664" s="157"/>
      <c r="U13664" s="157"/>
      <c r="V13664" s="157"/>
      <c r="W13664" s="157"/>
      <c r="X13664" s="157"/>
      <c r="Y13664" s="157"/>
    </row>
    <row r="13665" spans="19:25" x14ac:dyDescent="0.2">
      <c r="S13665" s="157"/>
      <c r="T13665" s="157"/>
      <c r="U13665" s="157"/>
      <c r="V13665" s="157"/>
      <c r="W13665" s="157"/>
      <c r="X13665" s="157"/>
      <c r="Y13665" s="157"/>
    </row>
    <row r="13666" spans="19:25" x14ac:dyDescent="0.2">
      <c r="S13666" s="157"/>
      <c r="T13666" s="157"/>
      <c r="U13666" s="157"/>
      <c r="V13666" s="157"/>
      <c r="W13666" s="157"/>
      <c r="X13666" s="157"/>
      <c r="Y13666" s="157"/>
    </row>
    <row r="13667" spans="19:25" x14ac:dyDescent="0.2">
      <c r="S13667" s="157"/>
      <c r="T13667" s="157"/>
      <c r="U13667" s="157"/>
      <c r="V13667" s="157"/>
      <c r="W13667" s="157"/>
      <c r="X13667" s="157"/>
      <c r="Y13667" s="157"/>
    </row>
    <row r="13668" spans="19:25" x14ac:dyDescent="0.2">
      <c r="S13668" s="157"/>
      <c r="T13668" s="157"/>
      <c r="U13668" s="157"/>
      <c r="V13668" s="157"/>
      <c r="W13668" s="157"/>
      <c r="X13668" s="157"/>
      <c r="Y13668" s="157"/>
    </row>
    <row r="13669" spans="19:25" x14ac:dyDescent="0.2">
      <c r="S13669" s="157"/>
      <c r="T13669" s="157"/>
      <c r="U13669" s="157"/>
      <c r="V13669" s="157"/>
      <c r="W13669" s="157"/>
      <c r="X13669" s="157"/>
      <c r="Y13669" s="157"/>
    </row>
    <row r="13670" spans="19:25" x14ac:dyDescent="0.2">
      <c r="S13670" s="157"/>
      <c r="T13670" s="157"/>
      <c r="U13670" s="157"/>
      <c r="V13670" s="157"/>
      <c r="W13670" s="157"/>
      <c r="X13670" s="157"/>
      <c r="Y13670" s="157"/>
    </row>
    <row r="13671" spans="19:25" x14ac:dyDescent="0.2">
      <c r="S13671" s="157"/>
      <c r="T13671" s="157"/>
      <c r="U13671" s="157"/>
      <c r="V13671" s="157"/>
      <c r="W13671" s="157"/>
      <c r="X13671" s="157"/>
      <c r="Y13671" s="157"/>
    </row>
    <row r="13672" spans="19:25" x14ac:dyDescent="0.2">
      <c r="S13672" s="157"/>
      <c r="T13672" s="157"/>
      <c r="U13672" s="157"/>
      <c r="V13672" s="157"/>
      <c r="W13672" s="157"/>
      <c r="X13672" s="157"/>
      <c r="Y13672" s="157"/>
    </row>
    <row r="13673" spans="19:25" x14ac:dyDescent="0.2">
      <c r="S13673" s="157"/>
      <c r="T13673" s="157"/>
      <c r="U13673" s="157"/>
      <c r="V13673" s="157"/>
      <c r="W13673" s="157"/>
      <c r="X13673" s="157"/>
      <c r="Y13673" s="157"/>
    </row>
    <row r="13674" spans="19:25" x14ac:dyDescent="0.2">
      <c r="S13674" s="157"/>
      <c r="T13674" s="157"/>
      <c r="U13674" s="157"/>
      <c r="V13674" s="157"/>
      <c r="W13674" s="157"/>
      <c r="X13674" s="157"/>
      <c r="Y13674" s="157"/>
    </row>
    <row r="13675" spans="19:25" x14ac:dyDescent="0.2">
      <c r="S13675" s="157"/>
      <c r="T13675" s="157"/>
      <c r="U13675" s="157"/>
      <c r="V13675" s="157"/>
      <c r="W13675" s="157"/>
      <c r="X13675" s="157"/>
      <c r="Y13675" s="157"/>
    </row>
    <row r="13676" spans="19:25" x14ac:dyDescent="0.2">
      <c r="S13676" s="157"/>
      <c r="T13676" s="157"/>
      <c r="U13676" s="157"/>
      <c r="V13676" s="157"/>
      <c r="W13676" s="157"/>
      <c r="X13676" s="157"/>
      <c r="Y13676" s="157"/>
    </row>
    <row r="13677" spans="19:25" x14ac:dyDescent="0.2">
      <c r="S13677" s="157"/>
      <c r="T13677" s="157"/>
      <c r="U13677" s="157"/>
      <c r="V13677" s="157"/>
      <c r="W13677" s="157"/>
      <c r="X13677" s="157"/>
      <c r="Y13677" s="157"/>
    </row>
    <row r="13678" spans="19:25" x14ac:dyDescent="0.2">
      <c r="S13678" s="157"/>
      <c r="T13678" s="157"/>
      <c r="U13678" s="157"/>
      <c r="V13678" s="157"/>
      <c r="W13678" s="157"/>
      <c r="X13678" s="157"/>
      <c r="Y13678" s="157"/>
    </row>
    <row r="13679" spans="19:25" x14ac:dyDescent="0.2">
      <c r="S13679" s="157"/>
      <c r="T13679" s="157"/>
      <c r="U13679" s="157"/>
      <c r="V13679" s="157"/>
      <c r="W13679" s="157"/>
      <c r="X13679" s="157"/>
      <c r="Y13679" s="157"/>
    </row>
    <row r="13680" spans="19:25" x14ac:dyDescent="0.2">
      <c r="S13680" s="157"/>
      <c r="T13680" s="157"/>
      <c r="U13680" s="157"/>
      <c r="V13680" s="157"/>
      <c r="W13680" s="157"/>
      <c r="X13680" s="157"/>
      <c r="Y13680" s="157"/>
    </row>
    <row r="13681" spans="19:25" x14ac:dyDescent="0.2">
      <c r="S13681" s="157"/>
      <c r="T13681" s="157"/>
      <c r="U13681" s="157"/>
      <c r="V13681" s="157"/>
      <c r="W13681" s="157"/>
      <c r="X13681" s="157"/>
      <c r="Y13681" s="157"/>
    </row>
    <row r="13682" spans="19:25" x14ac:dyDescent="0.2">
      <c r="S13682" s="157"/>
      <c r="T13682" s="157"/>
      <c r="U13682" s="157"/>
      <c r="V13682" s="157"/>
      <c r="W13682" s="157"/>
      <c r="X13682" s="157"/>
      <c r="Y13682" s="157"/>
    </row>
    <row r="13683" spans="19:25" x14ac:dyDescent="0.2">
      <c r="S13683" s="157"/>
      <c r="T13683" s="157"/>
      <c r="U13683" s="157"/>
      <c r="V13683" s="157"/>
      <c r="W13683" s="157"/>
      <c r="X13683" s="157"/>
      <c r="Y13683" s="157"/>
    </row>
    <row r="13684" spans="19:25" x14ac:dyDescent="0.2">
      <c r="S13684" s="157"/>
      <c r="T13684" s="157"/>
      <c r="U13684" s="157"/>
      <c r="V13684" s="157"/>
      <c r="W13684" s="157"/>
      <c r="X13684" s="157"/>
      <c r="Y13684" s="157"/>
    </row>
    <row r="13685" spans="19:25" x14ac:dyDescent="0.2">
      <c r="S13685" s="157"/>
      <c r="T13685" s="157"/>
      <c r="U13685" s="157"/>
      <c r="V13685" s="157"/>
      <c r="W13685" s="157"/>
      <c r="X13685" s="157"/>
      <c r="Y13685" s="157"/>
    </row>
    <row r="13686" spans="19:25" x14ac:dyDescent="0.2">
      <c r="S13686" s="157"/>
      <c r="T13686" s="157"/>
      <c r="U13686" s="157"/>
      <c r="V13686" s="157"/>
      <c r="W13686" s="157"/>
      <c r="X13686" s="157"/>
      <c r="Y13686" s="157"/>
    </row>
    <row r="13687" spans="19:25" x14ac:dyDescent="0.2">
      <c r="S13687" s="157"/>
      <c r="T13687" s="157"/>
      <c r="U13687" s="157"/>
      <c r="V13687" s="157"/>
      <c r="W13687" s="157"/>
      <c r="X13687" s="157"/>
      <c r="Y13687" s="157"/>
    </row>
    <row r="13688" spans="19:25" x14ac:dyDescent="0.2">
      <c r="S13688" s="157"/>
      <c r="T13688" s="157"/>
      <c r="U13688" s="157"/>
      <c r="V13688" s="157"/>
      <c r="W13688" s="157"/>
      <c r="X13688" s="157"/>
      <c r="Y13688" s="157"/>
    </row>
    <row r="13689" spans="19:25" x14ac:dyDescent="0.2">
      <c r="S13689" s="157"/>
      <c r="T13689" s="157"/>
      <c r="U13689" s="157"/>
      <c r="V13689" s="157"/>
      <c r="W13689" s="157"/>
      <c r="X13689" s="157"/>
      <c r="Y13689" s="157"/>
    </row>
    <row r="13690" spans="19:25" x14ac:dyDescent="0.2">
      <c r="S13690" s="157"/>
      <c r="T13690" s="157"/>
      <c r="U13690" s="157"/>
      <c r="V13690" s="157"/>
      <c r="W13690" s="157"/>
      <c r="X13690" s="157"/>
      <c r="Y13690" s="157"/>
    </row>
    <row r="13691" spans="19:25" x14ac:dyDescent="0.2">
      <c r="S13691" s="157"/>
      <c r="T13691" s="157"/>
      <c r="U13691" s="157"/>
      <c r="V13691" s="157"/>
      <c r="W13691" s="157"/>
      <c r="X13691" s="157"/>
      <c r="Y13691" s="157"/>
    </row>
    <row r="13692" spans="19:25" x14ac:dyDescent="0.2">
      <c r="S13692" s="157"/>
      <c r="T13692" s="157"/>
      <c r="U13692" s="157"/>
      <c r="V13692" s="157"/>
      <c r="W13692" s="157"/>
      <c r="X13692" s="157"/>
      <c r="Y13692" s="157"/>
    </row>
    <row r="13693" spans="19:25" x14ac:dyDescent="0.2">
      <c r="S13693" s="157"/>
      <c r="T13693" s="157"/>
      <c r="U13693" s="157"/>
      <c r="V13693" s="157"/>
      <c r="W13693" s="157"/>
      <c r="X13693" s="157"/>
      <c r="Y13693" s="157"/>
    </row>
    <row r="13694" spans="19:25" x14ac:dyDescent="0.2">
      <c r="S13694" s="157"/>
      <c r="T13694" s="157"/>
      <c r="U13694" s="157"/>
      <c r="V13694" s="157"/>
      <c r="W13694" s="157"/>
      <c r="X13694" s="157"/>
      <c r="Y13694" s="157"/>
    </row>
    <row r="13695" spans="19:25" x14ac:dyDescent="0.2">
      <c r="S13695" s="157"/>
      <c r="T13695" s="157"/>
      <c r="U13695" s="157"/>
      <c r="V13695" s="157"/>
      <c r="W13695" s="157"/>
      <c r="X13695" s="157"/>
      <c r="Y13695" s="157"/>
    </row>
    <row r="13696" spans="19:25" x14ac:dyDescent="0.2">
      <c r="S13696" s="157"/>
      <c r="T13696" s="157"/>
      <c r="U13696" s="157"/>
      <c r="V13696" s="157"/>
      <c r="W13696" s="157"/>
      <c r="X13696" s="157"/>
      <c r="Y13696" s="157"/>
    </row>
    <row r="13697" spans="19:25" x14ac:dyDescent="0.2">
      <c r="S13697" s="157"/>
      <c r="T13697" s="157"/>
      <c r="U13697" s="157"/>
      <c r="V13697" s="157"/>
      <c r="W13697" s="157"/>
      <c r="X13697" s="157"/>
      <c r="Y13697" s="157"/>
    </row>
    <row r="13698" spans="19:25" x14ac:dyDescent="0.2">
      <c r="S13698" s="157"/>
      <c r="T13698" s="157"/>
      <c r="U13698" s="157"/>
      <c r="V13698" s="157"/>
      <c r="W13698" s="157"/>
      <c r="X13698" s="157"/>
      <c r="Y13698" s="157"/>
    </row>
    <row r="13699" spans="19:25" x14ac:dyDescent="0.2">
      <c r="S13699" s="157"/>
      <c r="T13699" s="157"/>
      <c r="U13699" s="157"/>
      <c r="V13699" s="157"/>
      <c r="W13699" s="157"/>
      <c r="X13699" s="157"/>
      <c r="Y13699" s="157"/>
    </row>
    <row r="13700" spans="19:25" x14ac:dyDescent="0.2">
      <c r="S13700" s="157"/>
      <c r="T13700" s="157"/>
      <c r="U13700" s="157"/>
      <c r="V13700" s="157"/>
      <c r="W13700" s="157"/>
      <c r="X13700" s="157"/>
      <c r="Y13700" s="157"/>
    </row>
    <row r="13701" spans="19:25" x14ac:dyDescent="0.2">
      <c r="S13701" s="157"/>
      <c r="T13701" s="157"/>
      <c r="U13701" s="157"/>
      <c r="V13701" s="157"/>
      <c r="W13701" s="157"/>
      <c r="X13701" s="157"/>
      <c r="Y13701" s="157"/>
    </row>
    <row r="13702" spans="19:25" x14ac:dyDescent="0.2">
      <c r="S13702" s="157"/>
      <c r="T13702" s="157"/>
      <c r="U13702" s="157"/>
      <c r="V13702" s="157"/>
      <c r="W13702" s="157"/>
      <c r="X13702" s="157"/>
      <c r="Y13702" s="157"/>
    </row>
    <row r="13703" spans="19:25" x14ac:dyDescent="0.2">
      <c r="S13703" s="157"/>
      <c r="T13703" s="157"/>
      <c r="U13703" s="157"/>
      <c r="V13703" s="157"/>
      <c r="W13703" s="157"/>
      <c r="X13703" s="157"/>
      <c r="Y13703" s="157"/>
    </row>
    <row r="13704" spans="19:25" x14ac:dyDescent="0.2">
      <c r="S13704" s="157"/>
      <c r="T13704" s="157"/>
      <c r="U13704" s="157"/>
      <c r="V13704" s="157"/>
      <c r="W13704" s="157"/>
      <c r="X13704" s="157"/>
      <c r="Y13704" s="157"/>
    </row>
    <row r="13705" spans="19:25" x14ac:dyDescent="0.2">
      <c r="S13705" s="157"/>
      <c r="T13705" s="157"/>
      <c r="U13705" s="157"/>
      <c r="V13705" s="157"/>
      <c r="W13705" s="157"/>
      <c r="X13705" s="157"/>
      <c r="Y13705" s="157"/>
    </row>
    <row r="13706" spans="19:25" x14ac:dyDescent="0.2">
      <c r="S13706" s="157"/>
      <c r="T13706" s="157"/>
      <c r="U13706" s="157"/>
      <c r="V13706" s="157"/>
      <c r="W13706" s="157"/>
      <c r="X13706" s="157"/>
      <c r="Y13706" s="157"/>
    </row>
    <row r="13707" spans="19:25" x14ac:dyDescent="0.2">
      <c r="S13707" s="157"/>
      <c r="T13707" s="157"/>
      <c r="U13707" s="157"/>
      <c r="V13707" s="157"/>
      <c r="W13707" s="157"/>
      <c r="X13707" s="157"/>
      <c r="Y13707" s="157"/>
    </row>
    <row r="13708" spans="19:25" x14ac:dyDescent="0.2">
      <c r="S13708" s="157"/>
      <c r="T13708" s="157"/>
      <c r="U13708" s="157"/>
      <c r="V13708" s="157"/>
      <c r="W13708" s="157"/>
      <c r="X13708" s="157"/>
      <c r="Y13708" s="157"/>
    </row>
    <row r="13709" spans="19:25" x14ac:dyDescent="0.2">
      <c r="S13709" s="157"/>
      <c r="T13709" s="157"/>
      <c r="U13709" s="157"/>
      <c r="V13709" s="157"/>
      <c r="W13709" s="157"/>
      <c r="X13709" s="157"/>
      <c r="Y13709" s="157"/>
    </row>
    <row r="13710" spans="19:25" x14ac:dyDescent="0.2">
      <c r="S13710" s="157"/>
      <c r="T13710" s="157"/>
      <c r="U13710" s="157"/>
      <c r="V13710" s="157"/>
      <c r="W13710" s="157"/>
      <c r="X13710" s="157"/>
      <c r="Y13710" s="157"/>
    </row>
    <row r="13711" spans="19:25" x14ac:dyDescent="0.2">
      <c r="S13711" s="157"/>
      <c r="T13711" s="157"/>
      <c r="U13711" s="157"/>
      <c r="V13711" s="157"/>
      <c r="W13711" s="157"/>
      <c r="X13711" s="157"/>
      <c r="Y13711" s="157"/>
    </row>
    <row r="13712" spans="19:25" x14ac:dyDescent="0.2">
      <c r="S13712" s="157"/>
      <c r="T13712" s="157"/>
      <c r="U13712" s="157"/>
      <c r="V13712" s="157"/>
      <c r="W13712" s="157"/>
      <c r="X13712" s="157"/>
      <c r="Y13712" s="157"/>
    </row>
    <row r="13713" spans="19:25" x14ac:dyDescent="0.2">
      <c r="S13713" s="157"/>
      <c r="T13713" s="157"/>
      <c r="U13713" s="157"/>
      <c r="V13713" s="157"/>
      <c r="W13713" s="157"/>
      <c r="X13713" s="157"/>
      <c r="Y13713" s="157"/>
    </row>
    <row r="13714" spans="19:25" x14ac:dyDescent="0.2">
      <c r="S13714" s="157"/>
      <c r="T13714" s="157"/>
      <c r="U13714" s="157"/>
      <c r="V13714" s="157"/>
      <c r="W13714" s="157"/>
      <c r="X13714" s="157"/>
      <c r="Y13714" s="157"/>
    </row>
    <row r="13715" spans="19:25" x14ac:dyDescent="0.2">
      <c r="S13715" s="157"/>
      <c r="T13715" s="157"/>
      <c r="U13715" s="157"/>
      <c r="V13715" s="157"/>
      <c r="W13715" s="157"/>
      <c r="X13715" s="157"/>
      <c r="Y13715" s="157"/>
    </row>
    <row r="13716" spans="19:25" x14ac:dyDescent="0.2">
      <c r="S13716" s="157"/>
      <c r="T13716" s="157"/>
      <c r="U13716" s="157"/>
      <c r="V13716" s="157"/>
      <c r="W13716" s="157"/>
      <c r="X13716" s="157"/>
      <c r="Y13716" s="157"/>
    </row>
    <row r="13717" spans="19:25" x14ac:dyDescent="0.2">
      <c r="S13717" s="157"/>
      <c r="T13717" s="157"/>
      <c r="U13717" s="157"/>
      <c r="V13717" s="157"/>
      <c r="W13717" s="157"/>
      <c r="X13717" s="157"/>
      <c r="Y13717" s="157"/>
    </row>
    <row r="13718" spans="19:25" x14ac:dyDescent="0.2">
      <c r="S13718" s="157"/>
      <c r="T13718" s="157"/>
      <c r="U13718" s="157"/>
      <c r="V13718" s="157"/>
      <c r="W13718" s="157"/>
      <c r="X13718" s="157"/>
      <c r="Y13718" s="157"/>
    </row>
    <row r="13719" spans="19:25" x14ac:dyDescent="0.2">
      <c r="S13719" s="157"/>
      <c r="T13719" s="157"/>
      <c r="U13719" s="157"/>
      <c r="V13719" s="157"/>
      <c r="W13719" s="157"/>
      <c r="X13719" s="157"/>
      <c r="Y13719" s="157"/>
    </row>
    <row r="13720" spans="19:25" x14ac:dyDescent="0.2">
      <c r="S13720" s="157"/>
      <c r="T13720" s="157"/>
      <c r="U13720" s="157"/>
      <c r="V13720" s="157"/>
      <c r="W13720" s="157"/>
      <c r="X13720" s="157"/>
      <c r="Y13720" s="157"/>
    </row>
    <row r="13721" spans="19:25" x14ac:dyDescent="0.2">
      <c r="S13721" s="157"/>
      <c r="T13721" s="157"/>
      <c r="U13721" s="157"/>
      <c r="V13721" s="157"/>
      <c r="W13721" s="157"/>
      <c r="X13721" s="157"/>
      <c r="Y13721" s="157"/>
    </row>
    <row r="13722" spans="19:25" x14ac:dyDescent="0.2">
      <c r="S13722" s="157"/>
      <c r="T13722" s="157"/>
      <c r="U13722" s="157"/>
      <c r="V13722" s="157"/>
      <c r="W13722" s="157"/>
      <c r="X13722" s="157"/>
      <c r="Y13722" s="157"/>
    </row>
    <row r="13723" spans="19:25" x14ac:dyDescent="0.2">
      <c r="S13723" s="157"/>
      <c r="T13723" s="157"/>
      <c r="U13723" s="157"/>
      <c r="V13723" s="157"/>
      <c r="W13723" s="157"/>
      <c r="X13723" s="157"/>
      <c r="Y13723" s="157"/>
    </row>
    <row r="13724" spans="19:25" x14ac:dyDescent="0.2">
      <c r="S13724" s="157"/>
      <c r="T13724" s="157"/>
      <c r="U13724" s="157"/>
      <c r="V13724" s="157"/>
      <c r="W13724" s="157"/>
      <c r="X13724" s="157"/>
      <c r="Y13724" s="157"/>
    </row>
    <row r="13725" spans="19:25" x14ac:dyDescent="0.2">
      <c r="S13725" s="157"/>
      <c r="T13725" s="157"/>
      <c r="U13725" s="157"/>
      <c r="V13725" s="157"/>
      <c r="W13725" s="157"/>
      <c r="X13725" s="157"/>
      <c r="Y13725" s="157"/>
    </row>
    <row r="13726" spans="19:25" x14ac:dyDescent="0.2">
      <c r="S13726" s="157"/>
      <c r="T13726" s="157"/>
      <c r="U13726" s="157"/>
      <c r="V13726" s="157"/>
      <c r="W13726" s="157"/>
      <c r="X13726" s="157"/>
      <c r="Y13726" s="157"/>
    </row>
    <row r="13727" spans="19:25" x14ac:dyDescent="0.2">
      <c r="S13727" s="157"/>
      <c r="T13727" s="157"/>
      <c r="U13727" s="157"/>
      <c r="V13727" s="157"/>
      <c r="W13727" s="157"/>
      <c r="X13727" s="157"/>
      <c r="Y13727" s="157"/>
    </row>
    <row r="13728" spans="19:25" x14ac:dyDescent="0.2">
      <c r="S13728" s="157"/>
      <c r="T13728" s="157"/>
      <c r="U13728" s="157"/>
      <c r="V13728" s="157"/>
      <c r="W13728" s="157"/>
      <c r="X13728" s="157"/>
      <c r="Y13728" s="157"/>
    </row>
    <row r="13729" spans="19:25" x14ac:dyDescent="0.2">
      <c r="S13729" s="157"/>
      <c r="T13729" s="157"/>
      <c r="U13729" s="157"/>
      <c r="V13729" s="157"/>
      <c r="W13729" s="157"/>
      <c r="X13729" s="157"/>
      <c r="Y13729" s="157"/>
    </row>
    <row r="13730" spans="19:25" x14ac:dyDescent="0.2">
      <c r="S13730" s="157"/>
      <c r="T13730" s="157"/>
      <c r="U13730" s="157"/>
      <c r="V13730" s="157"/>
      <c r="W13730" s="157"/>
      <c r="X13730" s="157"/>
      <c r="Y13730" s="157"/>
    </row>
    <row r="13731" spans="19:25" x14ac:dyDescent="0.2">
      <c r="S13731" s="157"/>
      <c r="T13731" s="157"/>
      <c r="U13731" s="157"/>
      <c r="V13731" s="157"/>
      <c r="W13731" s="157"/>
      <c r="X13731" s="157"/>
      <c r="Y13731" s="157"/>
    </row>
    <row r="13732" spans="19:25" x14ac:dyDescent="0.2">
      <c r="S13732" s="157"/>
      <c r="T13732" s="157"/>
      <c r="U13732" s="157"/>
      <c r="V13732" s="157"/>
      <c r="W13732" s="157"/>
      <c r="X13732" s="157"/>
      <c r="Y13732" s="157"/>
    </row>
    <row r="13733" spans="19:25" x14ac:dyDescent="0.2">
      <c r="S13733" s="157"/>
      <c r="T13733" s="157"/>
      <c r="U13733" s="157"/>
      <c r="V13733" s="157"/>
      <c r="W13733" s="157"/>
      <c r="X13733" s="157"/>
      <c r="Y13733" s="157"/>
    </row>
    <row r="13734" spans="19:25" x14ac:dyDescent="0.2">
      <c r="S13734" s="157"/>
      <c r="T13734" s="157"/>
      <c r="U13734" s="157"/>
      <c r="V13734" s="157"/>
      <c r="W13734" s="157"/>
      <c r="X13734" s="157"/>
      <c r="Y13734" s="157"/>
    </row>
    <row r="13735" spans="19:25" x14ac:dyDescent="0.2">
      <c r="S13735" s="157"/>
      <c r="T13735" s="157"/>
      <c r="U13735" s="157"/>
      <c r="V13735" s="157"/>
      <c r="W13735" s="157"/>
      <c r="X13735" s="157"/>
      <c r="Y13735" s="157"/>
    </row>
    <row r="13736" spans="19:25" x14ac:dyDescent="0.2">
      <c r="S13736" s="157"/>
      <c r="T13736" s="157"/>
      <c r="U13736" s="157"/>
      <c r="V13736" s="157"/>
      <c r="W13736" s="157"/>
      <c r="X13736" s="157"/>
      <c r="Y13736" s="157"/>
    </row>
    <row r="13737" spans="19:25" x14ac:dyDescent="0.2">
      <c r="S13737" s="157"/>
      <c r="T13737" s="157"/>
      <c r="U13737" s="157"/>
      <c r="V13737" s="157"/>
      <c r="W13737" s="157"/>
      <c r="X13737" s="157"/>
      <c r="Y13737" s="157"/>
    </row>
    <row r="13738" spans="19:25" x14ac:dyDescent="0.2">
      <c r="S13738" s="157"/>
      <c r="T13738" s="157"/>
      <c r="U13738" s="157"/>
      <c r="V13738" s="157"/>
      <c r="W13738" s="157"/>
      <c r="X13738" s="157"/>
      <c r="Y13738" s="157"/>
    </row>
    <row r="13739" spans="19:25" x14ac:dyDescent="0.2">
      <c r="S13739" s="157"/>
      <c r="T13739" s="157"/>
      <c r="U13739" s="157"/>
      <c r="V13739" s="157"/>
      <c r="W13739" s="157"/>
      <c r="X13739" s="157"/>
      <c r="Y13739" s="157"/>
    </row>
    <row r="13740" spans="19:25" x14ac:dyDescent="0.2">
      <c r="S13740" s="157"/>
      <c r="T13740" s="157"/>
      <c r="U13740" s="157"/>
      <c r="V13740" s="157"/>
      <c r="W13740" s="157"/>
      <c r="X13740" s="157"/>
      <c r="Y13740" s="157"/>
    </row>
    <row r="13741" spans="19:25" x14ac:dyDescent="0.2">
      <c r="S13741" s="157"/>
      <c r="T13741" s="157"/>
      <c r="U13741" s="157"/>
      <c r="V13741" s="157"/>
      <c r="W13741" s="157"/>
      <c r="X13741" s="157"/>
      <c r="Y13741" s="157"/>
    </row>
    <row r="13742" spans="19:25" x14ac:dyDescent="0.2">
      <c r="S13742" s="157"/>
      <c r="T13742" s="157"/>
      <c r="U13742" s="157"/>
      <c r="V13742" s="157"/>
      <c r="W13742" s="157"/>
      <c r="X13742" s="157"/>
      <c r="Y13742" s="157"/>
    </row>
    <row r="13743" spans="19:25" x14ac:dyDescent="0.2">
      <c r="S13743" s="157"/>
      <c r="T13743" s="157"/>
      <c r="U13743" s="157"/>
      <c r="V13743" s="157"/>
      <c r="W13743" s="157"/>
      <c r="X13743" s="157"/>
      <c r="Y13743" s="157"/>
    </row>
    <row r="13744" spans="19:25" x14ac:dyDescent="0.2">
      <c r="S13744" s="157"/>
      <c r="T13744" s="157"/>
      <c r="U13744" s="157"/>
      <c r="V13744" s="157"/>
      <c r="W13744" s="157"/>
      <c r="X13744" s="157"/>
      <c r="Y13744" s="157"/>
    </row>
    <row r="13745" spans="19:25" x14ac:dyDescent="0.2">
      <c r="S13745" s="157"/>
      <c r="T13745" s="157"/>
      <c r="U13745" s="157"/>
      <c r="V13745" s="157"/>
      <c r="W13745" s="157"/>
      <c r="X13745" s="157"/>
      <c r="Y13745" s="157"/>
    </row>
    <row r="13746" spans="19:25" x14ac:dyDescent="0.2">
      <c r="S13746" s="157"/>
      <c r="T13746" s="157"/>
      <c r="U13746" s="157"/>
      <c r="V13746" s="157"/>
      <c r="W13746" s="157"/>
      <c r="X13746" s="157"/>
      <c r="Y13746" s="157"/>
    </row>
    <row r="13747" spans="19:25" x14ac:dyDescent="0.2">
      <c r="S13747" s="157"/>
      <c r="T13747" s="157"/>
      <c r="U13747" s="157"/>
      <c r="V13747" s="157"/>
      <c r="W13747" s="157"/>
      <c r="X13747" s="157"/>
      <c r="Y13747" s="157"/>
    </row>
    <row r="13748" spans="19:25" x14ac:dyDescent="0.2">
      <c r="S13748" s="157"/>
      <c r="T13748" s="157"/>
      <c r="U13748" s="157"/>
      <c r="V13748" s="157"/>
      <c r="W13748" s="157"/>
      <c r="X13748" s="157"/>
      <c r="Y13748" s="157"/>
    </row>
    <row r="13749" spans="19:25" x14ac:dyDescent="0.2">
      <c r="S13749" s="157"/>
      <c r="T13749" s="157"/>
      <c r="U13749" s="157"/>
      <c r="V13749" s="157"/>
      <c r="W13749" s="157"/>
      <c r="X13749" s="157"/>
      <c r="Y13749" s="157"/>
    </row>
    <row r="13750" spans="19:25" x14ac:dyDescent="0.2">
      <c r="S13750" s="157"/>
      <c r="T13750" s="157"/>
      <c r="U13750" s="157"/>
      <c r="V13750" s="157"/>
      <c r="W13750" s="157"/>
      <c r="X13750" s="157"/>
      <c r="Y13750" s="157"/>
    </row>
    <row r="13751" spans="19:25" x14ac:dyDescent="0.2">
      <c r="S13751" s="157"/>
      <c r="T13751" s="157"/>
      <c r="U13751" s="157"/>
      <c r="V13751" s="157"/>
      <c r="W13751" s="157"/>
      <c r="X13751" s="157"/>
      <c r="Y13751" s="157"/>
    </row>
    <row r="13752" spans="19:25" x14ac:dyDescent="0.2">
      <c r="S13752" s="157"/>
      <c r="T13752" s="157"/>
      <c r="U13752" s="157"/>
      <c r="V13752" s="157"/>
      <c r="W13752" s="157"/>
      <c r="X13752" s="157"/>
      <c r="Y13752" s="157"/>
    </row>
    <row r="13753" spans="19:25" x14ac:dyDescent="0.2">
      <c r="S13753" s="157"/>
      <c r="T13753" s="157"/>
      <c r="U13753" s="157"/>
      <c r="V13753" s="157"/>
      <c r="W13753" s="157"/>
      <c r="X13753" s="157"/>
      <c r="Y13753" s="157"/>
    </row>
    <row r="13754" spans="19:25" x14ac:dyDescent="0.2">
      <c r="S13754" s="157"/>
      <c r="T13754" s="157"/>
      <c r="U13754" s="157"/>
      <c r="V13754" s="157"/>
      <c r="W13754" s="157"/>
      <c r="X13754" s="157"/>
      <c r="Y13754" s="157"/>
    </row>
    <row r="13755" spans="19:25" x14ac:dyDescent="0.2">
      <c r="S13755" s="157"/>
      <c r="T13755" s="157"/>
      <c r="U13755" s="157"/>
      <c r="V13755" s="157"/>
      <c r="W13755" s="157"/>
      <c r="X13755" s="157"/>
      <c r="Y13755" s="157"/>
    </row>
    <row r="13756" spans="19:25" x14ac:dyDescent="0.2">
      <c r="S13756" s="157"/>
      <c r="T13756" s="157"/>
      <c r="U13756" s="157"/>
      <c r="V13756" s="157"/>
      <c r="W13756" s="157"/>
      <c r="X13756" s="157"/>
      <c r="Y13756" s="157"/>
    </row>
    <row r="13757" spans="19:25" x14ac:dyDescent="0.2">
      <c r="S13757" s="157"/>
      <c r="T13757" s="157"/>
      <c r="U13757" s="157"/>
      <c r="V13757" s="157"/>
      <c r="W13757" s="157"/>
      <c r="X13757" s="157"/>
      <c r="Y13757" s="157"/>
    </row>
    <row r="13758" spans="19:25" x14ac:dyDescent="0.2">
      <c r="S13758" s="157"/>
      <c r="T13758" s="157"/>
      <c r="U13758" s="157"/>
      <c r="V13758" s="157"/>
      <c r="W13758" s="157"/>
      <c r="X13758" s="157"/>
      <c r="Y13758" s="157"/>
    </row>
    <row r="13759" spans="19:25" x14ac:dyDescent="0.2">
      <c r="S13759" s="157"/>
      <c r="T13759" s="157"/>
      <c r="U13759" s="157"/>
      <c r="V13759" s="157"/>
      <c r="W13759" s="157"/>
      <c r="X13759" s="157"/>
      <c r="Y13759" s="157"/>
    </row>
    <row r="13760" spans="19:25" x14ac:dyDescent="0.2">
      <c r="S13760" s="157"/>
      <c r="T13760" s="157"/>
      <c r="U13760" s="157"/>
      <c r="V13760" s="157"/>
      <c r="W13760" s="157"/>
      <c r="X13760" s="157"/>
      <c r="Y13760" s="157"/>
    </row>
    <row r="13761" spans="19:25" x14ac:dyDescent="0.2">
      <c r="S13761" s="157"/>
      <c r="T13761" s="157"/>
      <c r="U13761" s="157"/>
      <c r="V13761" s="157"/>
      <c r="W13761" s="157"/>
      <c r="X13761" s="157"/>
      <c r="Y13761" s="157"/>
    </row>
    <row r="13762" spans="19:25" x14ac:dyDescent="0.2">
      <c r="S13762" s="157"/>
      <c r="T13762" s="157"/>
      <c r="U13762" s="157"/>
      <c r="V13762" s="157"/>
      <c r="W13762" s="157"/>
      <c r="X13762" s="157"/>
      <c r="Y13762" s="157"/>
    </row>
    <row r="13763" spans="19:25" x14ac:dyDescent="0.2">
      <c r="S13763" s="157"/>
      <c r="T13763" s="157"/>
      <c r="U13763" s="157"/>
      <c r="V13763" s="157"/>
      <c r="W13763" s="157"/>
      <c r="X13763" s="157"/>
      <c r="Y13763" s="157"/>
    </row>
    <row r="13764" spans="19:25" x14ac:dyDescent="0.2">
      <c r="S13764" s="157"/>
      <c r="T13764" s="157"/>
      <c r="U13764" s="157"/>
      <c r="V13764" s="157"/>
      <c r="W13764" s="157"/>
      <c r="X13764" s="157"/>
      <c r="Y13764" s="157"/>
    </row>
    <row r="13765" spans="19:25" x14ac:dyDescent="0.2">
      <c r="S13765" s="157"/>
      <c r="T13765" s="157"/>
      <c r="U13765" s="157"/>
      <c r="V13765" s="157"/>
      <c r="W13765" s="157"/>
      <c r="X13765" s="157"/>
      <c r="Y13765" s="157"/>
    </row>
    <row r="13766" spans="19:25" x14ac:dyDescent="0.2">
      <c r="S13766" s="157"/>
      <c r="T13766" s="157"/>
      <c r="U13766" s="157"/>
      <c r="V13766" s="157"/>
      <c r="W13766" s="157"/>
      <c r="X13766" s="157"/>
      <c r="Y13766" s="157"/>
    </row>
    <row r="13767" spans="19:25" x14ac:dyDescent="0.2">
      <c r="S13767" s="157"/>
      <c r="T13767" s="157"/>
      <c r="U13767" s="157"/>
      <c r="V13767" s="157"/>
      <c r="W13767" s="157"/>
      <c r="X13767" s="157"/>
      <c r="Y13767" s="157"/>
    </row>
    <row r="13768" spans="19:25" x14ac:dyDescent="0.2">
      <c r="S13768" s="157"/>
      <c r="T13768" s="157"/>
      <c r="U13768" s="157"/>
      <c r="V13768" s="157"/>
      <c r="W13768" s="157"/>
      <c r="X13768" s="157"/>
      <c r="Y13768" s="157"/>
    </row>
    <row r="13769" spans="19:25" x14ac:dyDescent="0.2">
      <c r="S13769" s="157"/>
      <c r="T13769" s="157"/>
      <c r="U13769" s="157"/>
      <c r="V13769" s="157"/>
      <c r="W13769" s="157"/>
      <c r="X13769" s="157"/>
      <c r="Y13769" s="157"/>
    </row>
    <row r="13770" spans="19:25" x14ac:dyDescent="0.2">
      <c r="S13770" s="157"/>
      <c r="T13770" s="157"/>
      <c r="U13770" s="157"/>
      <c r="V13770" s="157"/>
      <c r="W13770" s="157"/>
      <c r="X13770" s="157"/>
      <c r="Y13770" s="157"/>
    </row>
    <row r="13771" spans="19:25" x14ac:dyDescent="0.2">
      <c r="S13771" s="157"/>
      <c r="T13771" s="157"/>
      <c r="U13771" s="157"/>
      <c r="V13771" s="157"/>
      <c r="W13771" s="157"/>
      <c r="X13771" s="157"/>
      <c r="Y13771" s="157"/>
    </row>
    <row r="13772" spans="19:25" x14ac:dyDescent="0.2">
      <c r="S13772" s="157"/>
      <c r="T13772" s="157"/>
      <c r="U13772" s="157"/>
      <c r="V13772" s="157"/>
      <c r="W13772" s="157"/>
      <c r="X13772" s="157"/>
      <c r="Y13772" s="157"/>
    </row>
    <row r="13773" spans="19:25" x14ac:dyDescent="0.2">
      <c r="S13773" s="157"/>
      <c r="T13773" s="157"/>
      <c r="U13773" s="157"/>
      <c r="V13773" s="157"/>
      <c r="W13773" s="157"/>
      <c r="X13773" s="157"/>
      <c r="Y13773" s="157"/>
    </row>
    <row r="13774" spans="19:25" x14ac:dyDescent="0.2">
      <c r="S13774" s="157"/>
      <c r="T13774" s="157"/>
      <c r="U13774" s="157"/>
      <c r="V13774" s="157"/>
      <c r="W13774" s="157"/>
      <c r="X13774" s="157"/>
      <c r="Y13774" s="157"/>
    </row>
    <row r="13775" spans="19:25" x14ac:dyDescent="0.2">
      <c r="S13775" s="157"/>
      <c r="T13775" s="157"/>
      <c r="U13775" s="157"/>
      <c r="V13775" s="157"/>
      <c r="W13775" s="157"/>
      <c r="X13775" s="157"/>
      <c r="Y13775" s="157"/>
    </row>
    <row r="13776" spans="19:25" x14ac:dyDescent="0.2">
      <c r="S13776" s="157"/>
      <c r="T13776" s="157"/>
      <c r="U13776" s="157"/>
      <c r="V13776" s="157"/>
      <c r="W13776" s="157"/>
      <c r="X13776" s="157"/>
      <c r="Y13776" s="157"/>
    </row>
    <row r="13777" spans="19:25" x14ac:dyDescent="0.2">
      <c r="S13777" s="157"/>
      <c r="T13777" s="157"/>
      <c r="U13777" s="157"/>
      <c r="V13777" s="157"/>
      <c r="W13777" s="157"/>
      <c r="X13777" s="157"/>
      <c r="Y13777" s="157"/>
    </row>
    <row r="13778" spans="19:25" x14ac:dyDescent="0.2">
      <c r="S13778" s="157"/>
      <c r="T13778" s="157"/>
      <c r="U13778" s="157"/>
      <c r="V13778" s="157"/>
      <c r="W13778" s="157"/>
      <c r="X13778" s="157"/>
      <c r="Y13778" s="157"/>
    </row>
    <row r="13779" spans="19:25" x14ac:dyDescent="0.2">
      <c r="S13779" s="157"/>
      <c r="T13779" s="157"/>
      <c r="U13779" s="157"/>
      <c r="V13779" s="157"/>
      <c r="W13779" s="157"/>
      <c r="X13779" s="157"/>
      <c r="Y13779" s="157"/>
    </row>
    <row r="13780" spans="19:25" x14ac:dyDescent="0.2">
      <c r="S13780" s="157"/>
      <c r="T13780" s="157"/>
      <c r="U13780" s="157"/>
      <c r="V13780" s="157"/>
      <c r="W13780" s="157"/>
      <c r="X13780" s="157"/>
      <c r="Y13780" s="157"/>
    </row>
    <row r="13781" spans="19:25" x14ac:dyDescent="0.2">
      <c r="S13781" s="157"/>
      <c r="T13781" s="157"/>
      <c r="U13781" s="157"/>
      <c r="V13781" s="157"/>
      <c r="W13781" s="157"/>
      <c r="X13781" s="157"/>
      <c r="Y13781" s="157"/>
    </row>
    <row r="13782" spans="19:25" x14ac:dyDescent="0.2">
      <c r="S13782" s="157"/>
      <c r="T13782" s="157"/>
      <c r="U13782" s="157"/>
      <c r="V13782" s="157"/>
      <c r="W13782" s="157"/>
      <c r="X13782" s="157"/>
      <c r="Y13782" s="157"/>
    </row>
    <row r="13783" spans="19:25" x14ac:dyDescent="0.2">
      <c r="S13783" s="157"/>
      <c r="T13783" s="157"/>
      <c r="U13783" s="157"/>
      <c r="V13783" s="157"/>
      <c r="W13783" s="157"/>
      <c r="X13783" s="157"/>
      <c r="Y13783" s="157"/>
    </row>
    <row r="13784" spans="19:25" x14ac:dyDescent="0.2">
      <c r="S13784" s="157"/>
      <c r="T13784" s="157"/>
      <c r="U13784" s="157"/>
      <c r="V13784" s="157"/>
      <c r="W13784" s="157"/>
      <c r="X13784" s="157"/>
      <c r="Y13784" s="157"/>
    </row>
    <row r="13785" spans="19:25" x14ac:dyDescent="0.2">
      <c r="S13785" s="157"/>
      <c r="T13785" s="157"/>
      <c r="U13785" s="157"/>
      <c r="V13785" s="157"/>
      <c r="W13785" s="157"/>
      <c r="X13785" s="157"/>
      <c r="Y13785" s="157"/>
    </row>
    <row r="13786" spans="19:25" x14ac:dyDescent="0.2">
      <c r="S13786" s="157"/>
      <c r="T13786" s="157"/>
      <c r="U13786" s="157"/>
      <c r="V13786" s="157"/>
      <c r="W13786" s="157"/>
      <c r="X13786" s="157"/>
      <c r="Y13786" s="157"/>
    </row>
    <row r="13787" spans="19:25" x14ac:dyDescent="0.2">
      <c r="S13787" s="157"/>
      <c r="T13787" s="157"/>
      <c r="U13787" s="157"/>
      <c r="V13787" s="157"/>
      <c r="W13787" s="157"/>
      <c r="X13787" s="157"/>
      <c r="Y13787" s="157"/>
    </row>
    <row r="13788" spans="19:25" x14ac:dyDescent="0.2">
      <c r="S13788" s="157"/>
      <c r="T13788" s="157"/>
      <c r="U13788" s="157"/>
      <c r="V13788" s="157"/>
      <c r="W13788" s="157"/>
      <c r="X13788" s="157"/>
      <c r="Y13788" s="157"/>
    </row>
    <row r="13789" spans="19:25" x14ac:dyDescent="0.2">
      <c r="S13789" s="157"/>
      <c r="T13789" s="157"/>
      <c r="U13789" s="157"/>
      <c r="V13789" s="157"/>
      <c r="W13789" s="157"/>
      <c r="X13789" s="157"/>
      <c r="Y13789" s="157"/>
    </row>
    <row r="13790" spans="19:25" x14ac:dyDescent="0.2">
      <c r="S13790" s="157"/>
      <c r="T13790" s="157"/>
      <c r="U13790" s="157"/>
      <c r="V13790" s="157"/>
      <c r="W13790" s="157"/>
      <c r="X13790" s="157"/>
      <c r="Y13790" s="157"/>
    </row>
    <row r="13791" spans="19:25" x14ac:dyDescent="0.2">
      <c r="S13791" s="157"/>
      <c r="T13791" s="157"/>
      <c r="U13791" s="157"/>
      <c r="V13791" s="157"/>
      <c r="W13791" s="157"/>
      <c r="X13791" s="157"/>
      <c r="Y13791" s="157"/>
    </row>
    <row r="13792" spans="19:25" x14ac:dyDescent="0.2">
      <c r="S13792" s="157"/>
      <c r="T13792" s="157"/>
      <c r="U13792" s="157"/>
      <c r="V13792" s="157"/>
      <c r="W13792" s="157"/>
      <c r="X13792" s="157"/>
      <c r="Y13792" s="157"/>
    </row>
    <row r="13793" spans="19:25" x14ac:dyDescent="0.2">
      <c r="S13793" s="157"/>
      <c r="T13793" s="157"/>
      <c r="U13793" s="157"/>
      <c r="V13793" s="157"/>
      <c r="W13793" s="157"/>
      <c r="X13793" s="157"/>
      <c r="Y13793" s="157"/>
    </row>
    <row r="13794" spans="19:25" x14ac:dyDescent="0.2">
      <c r="S13794" s="157"/>
      <c r="T13794" s="157"/>
      <c r="U13794" s="157"/>
      <c r="V13794" s="157"/>
      <c r="W13794" s="157"/>
      <c r="X13794" s="157"/>
      <c r="Y13794" s="157"/>
    </row>
    <row r="13795" spans="19:25" x14ac:dyDescent="0.2">
      <c r="S13795" s="157"/>
      <c r="T13795" s="157"/>
      <c r="U13795" s="157"/>
      <c r="V13795" s="157"/>
      <c r="W13795" s="157"/>
      <c r="X13795" s="157"/>
      <c r="Y13795" s="157"/>
    </row>
    <row r="13796" spans="19:25" x14ac:dyDescent="0.2">
      <c r="S13796" s="157"/>
      <c r="T13796" s="157"/>
      <c r="U13796" s="157"/>
      <c r="V13796" s="157"/>
      <c r="W13796" s="157"/>
      <c r="X13796" s="157"/>
      <c r="Y13796" s="157"/>
    </row>
    <row r="13797" spans="19:25" x14ac:dyDescent="0.2">
      <c r="S13797" s="157"/>
      <c r="T13797" s="157"/>
      <c r="U13797" s="157"/>
      <c r="V13797" s="157"/>
      <c r="W13797" s="157"/>
      <c r="X13797" s="157"/>
      <c r="Y13797" s="157"/>
    </row>
    <row r="13798" spans="19:25" x14ac:dyDescent="0.2">
      <c r="S13798" s="157"/>
      <c r="T13798" s="157"/>
      <c r="U13798" s="157"/>
      <c r="V13798" s="157"/>
      <c r="W13798" s="157"/>
      <c r="X13798" s="157"/>
      <c r="Y13798" s="157"/>
    </row>
    <row r="13799" spans="19:25" x14ac:dyDescent="0.2">
      <c r="S13799" s="157"/>
      <c r="T13799" s="157"/>
      <c r="U13799" s="157"/>
      <c r="V13799" s="157"/>
      <c r="W13799" s="157"/>
      <c r="X13799" s="157"/>
      <c r="Y13799" s="157"/>
    </row>
    <row r="13800" spans="19:25" x14ac:dyDescent="0.2">
      <c r="S13800" s="157"/>
      <c r="T13800" s="157"/>
      <c r="U13800" s="157"/>
      <c r="V13800" s="157"/>
      <c r="W13800" s="157"/>
      <c r="X13800" s="157"/>
      <c r="Y13800" s="157"/>
    </row>
    <row r="13801" spans="19:25" x14ac:dyDescent="0.2">
      <c r="S13801" s="157"/>
      <c r="T13801" s="157"/>
      <c r="U13801" s="157"/>
      <c r="V13801" s="157"/>
      <c r="W13801" s="157"/>
      <c r="X13801" s="157"/>
      <c r="Y13801" s="157"/>
    </row>
    <row r="13802" spans="19:25" x14ac:dyDescent="0.2">
      <c r="S13802" s="157"/>
      <c r="T13802" s="157"/>
      <c r="U13802" s="157"/>
      <c r="V13802" s="157"/>
      <c r="W13802" s="157"/>
      <c r="X13802" s="157"/>
      <c r="Y13802" s="157"/>
    </row>
    <row r="13803" spans="19:25" x14ac:dyDescent="0.2">
      <c r="S13803" s="157"/>
      <c r="T13803" s="157"/>
      <c r="U13803" s="157"/>
      <c r="V13803" s="157"/>
      <c r="W13803" s="157"/>
      <c r="X13803" s="157"/>
      <c r="Y13803" s="157"/>
    </row>
    <row r="13804" spans="19:25" x14ac:dyDescent="0.2">
      <c r="S13804" s="157"/>
      <c r="T13804" s="157"/>
      <c r="U13804" s="157"/>
      <c r="V13804" s="157"/>
      <c r="W13804" s="157"/>
      <c r="X13804" s="157"/>
      <c r="Y13804" s="157"/>
    </row>
    <row r="13805" spans="19:25" x14ac:dyDescent="0.2">
      <c r="S13805" s="157"/>
      <c r="T13805" s="157"/>
      <c r="U13805" s="157"/>
      <c r="V13805" s="157"/>
      <c r="W13805" s="157"/>
      <c r="X13805" s="157"/>
      <c r="Y13805" s="157"/>
    </row>
    <row r="13806" spans="19:25" x14ac:dyDescent="0.2">
      <c r="S13806" s="157"/>
      <c r="T13806" s="157"/>
      <c r="U13806" s="157"/>
      <c r="V13806" s="157"/>
      <c r="W13806" s="157"/>
      <c r="X13806" s="157"/>
      <c r="Y13806" s="157"/>
    </row>
    <row r="13807" spans="19:25" x14ac:dyDescent="0.2">
      <c r="S13807" s="157"/>
      <c r="T13807" s="157"/>
      <c r="U13807" s="157"/>
      <c r="V13807" s="157"/>
      <c r="W13807" s="157"/>
      <c r="X13807" s="157"/>
      <c r="Y13807" s="157"/>
    </row>
    <row r="13808" spans="19:25" x14ac:dyDescent="0.2">
      <c r="S13808" s="157"/>
      <c r="T13808" s="157"/>
      <c r="U13808" s="157"/>
      <c r="V13808" s="157"/>
      <c r="W13808" s="157"/>
      <c r="X13808" s="157"/>
      <c r="Y13808" s="157"/>
    </row>
    <row r="13809" spans="19:25" x14ac:dyDescent="0.2">
      <c r="S13809" s="157"/>
      <c r="T13809" s="157"/>
      <c r="U13809" s="157"/>
      <c r="V13809" s="157"/>
      <c r="W13809" s="157"/>
      <c r="X13809" s="157"/>
      <c r="Y13809" s="157"/>
    </row>
    <row r="13810" spans="19:25" x14ac:dyDescent="0.2">
      <c r="S13810" s="157"/>
      <c r="T13810" s="157"/>
      <c r="U13810" s="157"/>
      <c r="V13810" s="157"/>
      <c r="W13810" s="157"/>
      <c r="X13810" s="157"/>
      <c r="Y13810" s="157"/>
    </row>
    <row r="13811" spans="19:25" x14ac:dyDescent="0.2">
      <c r="S13811" s="157"/>
      <c r="T13811" s="157"/>
      <c r="U13811" s="157"/>
      <c r="V13811" s="157"/>
      <c r="W13811" s="157"/>
      <c r="X13811" s="157"/>
      <c r="Y13811" s="157"/>
    </row>
    <row r="13812" spans="19:25" x14ac:dyDescent="0.2">
      <c r="S13812" s="157"/>
      <c r="T13812" s="157"/>
      <c r="U13812" s="157"/>
      <c r="V13812" s="157"/>
      <c r="W13812" s="157"/>
      <c r="X13812" s="157"/>
      <c r="Y13812" s="157"/>
    </row>
    <row r="13813" spans="19:25" x14ac:dyDescent="0.2">
      <c r="S13813" s="157"/>
      <c r="T13813" s="157"/>
      <c r="U13813" s="157"/>
      <c r="V13813" s="157"/>
      <c r="W13813" s="157"/>
      <c r="X13813" s="157"/>
      <c r="Y13813" s="157"/>
    </row>
    <row r="13814" spans="19:25" x14ac:dyDescent="0.2">
      <c r="S13814" s="157"/>
      <c r="T13814" s="157"/>
      <c r="U13814" s="157"/>
      <c r="V13814" s="157"/>
      <c r="W13814" s="157"/>
      <c r="X13814" s="157"/>
      <c r="Y13814" s="157"/>
    </row>
    <row r="13815" spans="19:25" x14ac:dyDescent="0.2">
      <c r="S13815" s="157"/>
      <c r="T13815" s="157"/>
      <c r="U13815" s="157"/>
      <c r="V13815" s="157"/>
      <c r="W13815" s="157"/>
      <c r="X13815" s="157"/>
      <c r="Y13815" s="157"/>
    </row>
    <row r="13816" spans="19:25" x14ac:dyDescent="0.2">
      <c r="S13816" s="157"/>
      <c r="T13816" s="157"/>
      <c r="U13816" s="157"/>
      <c r="V13816" s="157"/>
      <c r="W13816" s="157"/>
      <c r="X13816" s="157"/>
      <c r="Y13816" s="157"/>
    </row>
    <row r="13817" spans="19:25" x14ac:dyDescent="0.2">
      <c r="S13817" s="157"/>
      <c r="T13817" s="157"/>
      <c r="U13817" s="157"/>
      <c r="V13817" s="157"/>
      <c r="W13817" s="157"/>
      <c r="X13817" s="157"/>
      <c r="Y13817" s="157"/>
    </row>
    <row r="13818" spans="19:25" x14ac:dyDescent="0.2">
      <c r="S13818" s="157"/>
      <c r="T13818" s="157"/>
      <c r="U13818" s="157"/>
      <c r="V13818" s="157"/>
      <c r="W13818" s="157"/>
      <c r="X13818" s="157"/>
      <c r="Y13818" s="157"/>
    </row>
    <row r="13819" spans="19:25" x14ac:dyDescent="0.2">
      <c r="S13819" s="157"/>
      <c r="T13819" s="157"/>
      <c r="U13819" s="157"/>
      <c r="V13819" s="157"/>
      <c r="W13819" s="157"/>
      <c r="X13819" s="157"/>
      <c r="Y13819" s="157"/>
    </row>
    <row r="13820" spans="19:25" x14ac:dyDescent="0.2">
      <c r="S13820" s="157"/>
      <c r="T13820" s="157"/>
      <c r="U13820" s="157"/>
      <c r="V13820" s="157"/>
      <c r="W13820" s="157"/>
      <c r="X13820" s="157"/>
      <c r="Y13820" s="157"/>
    </row>
    <row r="13821" spans="19:25" x14ac:dyDescent="0.2">
      <c r="S13821" s="157"/>
      <c r="T13821" s="157"/>
      <c r="U13821" s="157"/>
      <c r="V13821" s="157"/>
      <c r="W13821" s="157"/>
      <c r="X13821" s="157"/>
      <c r="Y13821" s="157"/>
    </row>
    <row r="13822" spans="19:25" x14ac:dyDescent="0.2">
      <c r="S13822" s="157"/>
      <c r="T13822" s="157"/>
      <c r="U13822" s="157"/>
      <c r="V13822" s="157"/>
      <c r="W13822" s="157"/>
      <c r="X13822" s="157"/>
      <c r="Y13822" s="157"/>
    </row>
    <row r="13823" spans="19:25" x14ac:dyDescent="0.2">
      <c r="S13823" s="157"/>
      <c r="T13823" s="157"/>
      <c r="U13823" s="157"/>
      <c r="V13823" s="157"/>
      <c r="W13823" s="157"/>
      <c r="X13823" s="157"/>
      <c r="Y13823" s="157"/>
    </row>
    <row r="13824" spans="19:25" x14ac:dyDescent="0.2">
      <c r="S13824" s="157"/>
      <c r="T13824" s="157"/>
      <c r="U13824" s="157"/>
      <c r="V13824" s="157"/>
      <c r="W13824" s="157"/>
      <c r="X13824" s="157"/>
      <c r="Y13824" s="157"/>
    </row>
    <row r="13825" spans="19:25" x14ac:dyDescent="0.2">
      <c r="S13825" s="157"/>
      <c r="T13825" s="157"/>
      <c r="U13825" s="157"/>
      <c r="V13825" s="157"/>
      <c r="W13825" s="157"/>
      <c r="X13825" s="157"/>
      <c r="Y13825" s="157"/>
    </row>
    <row r="13826" spans="19:25" x14ac:dyDescent="0.2">
      <c r="S13826" s="157"/>
      <c r="T13826" s="157"/>
      <c r="U13826" s="157"/>
      <c r="V13826" s="157"/>
      <c r="W13826" s="157"/>
      <c r="X13826" s="157"/>
      <c r="Y13826" s="157"/>
    </row>
    <row r="13827" spans="19:25" x14ac:dyDescent="0.2">
      <c r="S13827" s="157"/>
      <c r="T13827" s="157"/>
      <c r="U13827" s="157"/>
      <c r="V13827" s="157"/>
      <c r="W13827" s="157"/>
      <c r="X13827" s="157"/>
      <c r="Y13827" s="157"/>
    </row>
    <row r="13828" spans="19:25" x14ac:dyDescent="0.2">
      <c r="S13828" s="157"/>
      <c r="T13828" s="157"/>
      <c r="U13828" s="157"/>
      <c r="V13828" s="157"/>
      <c r="W13828" s="157"/>
      <c r="X13828" s="157"/>
      <c r="Y13828" s="157"/>
    </row>
    <row r="13829" spans="19:25" x14ac:dyDescent="0.2">
      <c r="S13829" s="157"/>
      <c r="T13829" s="157"/>
      <c r="U13829" s="157"/>
      <c r="V13829" s="157"/>
      <c r="W13829" s="157"/>
      <c r="X13829" s="157"/>
      <c r="Y13829" s="157"/>
    </row>
    <row r="13830" spans="19:25" x14ac:dyDescent="0.2">
      <c r="S13830" s="157"/>
      <c r="T13830" s="157"/>
      <c r="U13830" s="157"/>
      <c r="V13830" s="157"/>
      <c r="W13830" s="157"/>
      <c r="X13830" s="157"/>
      <c r="Y13830" s="157"/>
    </row>
    <row r="13831" spans="19:25" x14ac:dyDescent="0.2">
      <c r="S13831" s="157"/>
      <c r="T13831" s="157"/>
      <c r="U13831" s="157"/>
      <c r="V13831" s="157"/>
      <c r="W13831" s="157"/>
      <c r="X13831" s="157"/>
      <c r="Y13831" s="157"/>
    </row>
    <row r="13832" spans="19:25" x14ac:dyDescent="0.2">
      <c r="S13832" s="157"/>
      <c r="T13832" s="157"/>
      <c r="U13832" s="157"/>
      <c r="V13832" s="157"/>
      <c r="W13832" s="157"/>
      <c r="X13832" s="157"/>
      <c r="Y13832" s="157"/>
    </row>
    <row r="13833" spans="19:25" x14ac:dyDescent="0.2">
      <c r="S13833" s="157"/>
      <c r="T13833" s="157"/>
      <c r="U13833" s="157"/>
      <c r="V13833" s="157"/>
      <c r="W13833" s="157"/>
      <c r="X13833" s="157"/>
      <c r="Y13833" s="157"/>
    </row>
    <row r="13834" spans="19:25" x14ac:dyDescent="0.2">
      <c r="S13834" s="157"/>
      <c r="T13834" s="157"/>
      <c r="U13834" s="157"/>
      <c r="V13834" s="157"/>
      <c r="W13834" s="157"/>
      <c r="X13834" s="157"/>
      <c r="Y13834" s="157"/>
    </row>
    <row r="13835" spans="19:25" x14ac:dyDescent="0.2">
      <c r="S13835" s="157"/>
      <c r="T13835" s="157"/>
      <c r="U13835" s="157"/>
      <c r="V13835" s="157"/>
      <c r="W13835" s="157"/>
      <c r="X13835" s="157"/>
      <c r="Y13835" s="157"/>
    </row>
    <row r="13836" spans="19:25" x14ac:dyDescent="0.2">
      <c r="S13836" s="157"/>
      <c r="T13836" s="157"/>
      <c r="U13836" s="157"/>
      <c r="V13836" s="157"/>
      <c r="W13836" s="157"/>
      <c r="X13836" s="157"/>
      <c r="Y13836" s="157"/>
    </row>
    <row r="13837" spans="19:25" x14ac:dyDescent="0.2">
      <c r="S13837" s="157"/>
      <c r="T13837" s="157"/>
      <c r="U13837" s="157"/>
      <c r="V13837" s="157"/>
      <c r="W13837" s="157"/>
      <c r="X13837" s="157"/>
      <c r="Y13837" s="157"/>
    </row>
    <row r="13838" spans="19:25" x14ac:dyDescent="0.2">
      <c r="S13838" s="157"/>
      <c r="T13838" s="157"/>
      <c r="U13838" s="157"/>
      <c r="V13838" s="157"/>
      <c r="W13838" s="157"/>
      <c r="X13838" s="157"/>
      <c r="Y13838" s="157"/>
    </row>
    <row r="13839" spans="19:25" x14ac:dyDescent="0.2">
      <c r="S13839" s="157"/>
      <c r="T13839" s="157"/>
      <c r="U13839" s="157"/>
      <c r="V13839" s="157"/>
      <c r="W13839" s="157"/>
      <c r="X13839" s="157"/>
      <c r="Y13839" s="157"/>
    </row>
    <row r="13840" spans="19:25" x14ac:dyDescent="0.2">
      <c r="S13840" s="157"/>
      <c r="T13840" s="157"/>
      <c r="U13840" s="157"/>
      <c r="V13840" s="157"/>
      <c r="W13840" s="157"/>
      <c r="X13840" s="157"/>
      <c r="Y13840" s="157"/>
    </row>
    <row r="13841" spans="19:25" x14ac:dyDescent="0.2">
      <c r="S13841" s="157"/>
      <c r="T13841" s="157"/>
      <c r="U13841" s="157"/>
      <c r="V13841" s="157"/>
      <c r="W13841" s="157"/>
      <c r="X13841" s="157"/>
      <c r="Y13841" s="157"/>
    </row>
    <row r="13842" spans="19:25" x14ac:dyDescent="0.2">
      <c r="S13842" s="157"/>
      <c r="T13842" s="157"/>
      <c r="U13842" s="157"/>
      <c r="V13842" s="157"/>
      <c r="W13842" s="157"/>
      <c r="X13842" s="157"/>
      <c r="Y13842" s="157"/>
    </row>
    <row r="13843" spans="19:25" x14ac:dyDescent="0.2">
      <c r="S13843" s="157"/>
      <c r="T13843" s="157"/>
      <c r="U13843" s="157"/>
      <c r="V13843" s="157"/>
      <c r="W13843" s="157"/>
      <c r="X13843" s="157"/>
      <c r="Y13843" s="157"/>
    </row>
    <row r="13844" spans="19:25" x14ac:dyDescent="0.2">
      <c r="S13844" s="157"/>
      <c r="T13844" s="157"/>
      <c r="U13844" s="157"/>
      <c r="V13844" s="157"/>
      <c r="W13844" s="157"/>
      <c r="X13844" s="157"/>
      <c r="Y13844" s="157"/>
    </row>
    <row r="13845" spans="19:25" x14ac:dyDescent="0.2">
      <c r="S13845" s="157"/>
      <c r="T13845" s="157"/>
      <c r="U13845" s="157"/>
      <c r="V13845" s="157"/>
      <c r="W13845" s="157"/>
      <c r="X13845" s="157"/>
      <c r="Y13845" s="157"/>
    </row>
    <row r="13846" spans="19:25" x14ac:dyDescent="0.2">
      <c r="S13846" s="157"/>
      <c r="T13846" s="157"/>
      <c r="U13846" s="157"/>
      <c r="V13846" s="157"/>
      <c r="W13846" s="157"/>
      <c r="X13846" s="157"/>
      <c r="Y13846" s="157"/>
    </row>
    <row r="13847" spans="19:25" x14ac:dyDescent="0.2">
      <c r="S13847" s="157"/>
      <c r="T13847" s="157"/>
      <c r="U13847" s="157"/>
      <c r="V13847" s="157"/>
      <c r="W13847" s="157"/>
      <c r="X13847" s="157"/>
      <c r="Y13847" s="157"/>
    </row>
    <row r="13848" spans="19:25" x14ac:dyDescent="0.2">
      <c r="S13848" s="157"/>
      <c r="T13848" s="157"/>
      <c r="U13848" s="157"/>
      <c r="V13848" s="157"/>
      <c r="W13848" s="157"/>
      <c r="X13848" s="157"/>
      <c r="Y13848" s="157"/>
    </row>
    <row r="13849" spans="19:25" x14ac:dyDescent="0.2">
      <c r="S13849" s="157"/>
      <c r="T13849" s="157"/>
      <c r="U13849" s="157"/>
      <c r="V13849" s="157"/>
      <c r="W13849" s="157"/>
      <c r="X13849" s="157"/>
      <c r="Y13849" s="157"/>
    </row>
    <row r="13850" spans="19:25" x14ac:dyDescent="0.2">
      <c r="S13850" s="157"/>
      <c r="T13850" s="157"/>
      <c r="U13850" s="157"/>
      <c r="V13850" s="157"/>
      <c r="W13850" s="157"/>
      <c r="X13850" s="157"/>
      <c r="Y13850" s="157"/>
    </row>
    <row r="13851" spans="19:25" x14ac:dyDescent="0.2">
      <c r="S13851" s="157"/>
      <c r="T13851" s="157"/>
      <c r="U13851" s="157"/>
      <c r="V13851" s="157"/>
      <c r="W13851" s="157"/>
      <c r="X13851" s="157"/>
      <c r="Y13851" s="157"/>
    </row>
    <row r="13852" spans="19:25" x14ac:dyDescent="0.2">
      <c r="S13852" s="157"/>
      <c r="T13852" s="157"/>
      <c r="U13852" s="157"/>
      <c r="V13852" s="157"/>
      <c r="W13852" s="157"/>
      <c r="X13852" s="157"/>
      <c r="Y13852" s="157"/>
    </row>
    <row r="13853" spans="19:25" x14ac:dyDescent="0.2">
      <c r="S13853" s="157"/>
      <c r="T13853" s="157"/>
      <c r="U13853" s="157"/>
      <c r="V13853" s="157"/>
      <c r="W13853" s="157"/>
      <c r="X13853" s="157"/>
      <c r="Y13853" s="157"/>
    </row>
    <row r="13854" spans="19:25" x14ac:dyDescent="0.2">
      <c r="S13854" s="157"/>
      <c r="T13854" s="157"/>
      <c r="U13854" s="157"/>
      <c r="V13854" s="157"/>
      <c r="W13854" s="157"/>
      <c r="X13854" s="157"/>
      <c r="Y13854" s="157"/>
    </row>
    <row r="13855" spans="19:25" x14ac:dyDescent="0.2">
      <c r="S13855" s="157"/>
      <c r="T13855" s="157"/>
      <c r="U13855" s="157"/>
      <c r="V13855" s="157"/>
      <c r="W13855" s="157"/>
      <c r="X13855" s="157"/>
      <c r="Y13855" s="157"/>
    </row>
    <row r="13856" spans="19:25" x14ac:dyDescent="0.2">
      <c r="S13856" s="157"/>
      <c r="T13856" s="157"/>
      <c r="U13856" s="157"/>
      <c r="V13856" s="157"/>
      <c r="W13856" s="157"/>
      <c r="X13856" s="157"/>
      <c r="Y13856" s="157"/>
    </row>
    <row r="13857" spans="19:25" x14ac:dyDescent="0.2">
      <c r="S13857" s="157"/>
      <c r="T13857" s="157"/>
      <c r="U13857" s="157"/>
      <c r="V13857" s="157"/>
      <c r="W13857" s="157"/>
      <c r="X13857" s="157"/>
      <c r="Y13857" s="157"/>
    </row>
    <row r="13858" spans="19:25" x14ac:dyDescent="0.2">
      <c r="S13858" s="157"/>
      <c r="T13858" s="157"/>
      <c r="U13858" s="157"/>
      <c r="V13858" s="157"/>
      <c r="W13858" s="157"/>
      <c r="X13858" s="157"/>
      <c r="Y13858" s="157"/>
    </row>
    <row r="13859" spans="19:25" x14ac:dyDescent="0.2">
      <c r="S13859" s="157"/>
      <c r="T13859" s="157"/>
      <c r="U13859" s="157"/>
      <c r="V13859" s="157"/>
      <c r="W13859" s="157"/>
      <c r="X13859" s="157"/>
      <c r="Y13859" s="157"/>
    </row>
    <row r="13860" spans="19:25" x14ac:dyDescent="0.2">
      <c r="S13860" s="157"/>
      <c r="T13860" s="157"/>
      <c r="U13860" s="157"/>
      <c r="V13860" s="157"/>
      <c r="W13860" s="157"/>
      <c r="X13860" s="157"/>
      <c r="Y13860" s="157"/>
    </row>
    <row r="13861" spans="19:25" x14ac:dyDescent="0.2">
      <c r="S13861" s="157"/>
      <c r="T13861" s="157"/>
      <c r="U13861" s="157"/>
      <c r="V13861" s="157"/>
      <c r="W13861" s="157"/>
      <c r="X13861" s="157"/>
      <c r="Y13861" s="157"/>
    </row>
    <row r="13862" spans="19:25" x14ac:dyDescent="0.2">
      <c r="S13862" s="157"/>
      <c r="T13862" s="157"/>
      <c r="U13862" s="157"/>
      <c r="V13862" s="157"/>
      <c r="W13862" s="157"/>
      <c r="X13862" s="157"/>
      <c r="Y13862" s="157"/>
    </row>
    <row r="13863" spans="19:25" x14ac:dyDescent="0.2">
      <c r="S13863" s="157"/>
      <c r="T13863" s="157"/>
      <c r="U13863" s="157"/>
      <c r="V13863" s="157"/>
      <c r="W13863" s="157"/>
      <c r="X13863" s="157"/>
      <c r="Y13863" s="157"/>
    </row>
    <row r="13864" spans="19:25" x14ac:dyDescent="0.2">
      <c r="S13864" s="157"/>
      <c r="T13864" s="157"/>
      <c r="U13864" s="157"/>
      <c r="V13864" s="157"/>
      <c r="W13864" s="157"/>
      <c r="X13864" s="157"/>
      <c r="Y13864" s="157"/>
    </row>
    <row r="13865" spans="19:25" x14ac:dyDescent="0.2">
      <c r="S13865" s="157"/>
      <c r="T13865" s="157"/>
      <c r="U13865" s="157"/>
      <c r="V13865" s="157"/>
      <c r="W13865" s="157"/>
      <c r="X13865" s="157"/>
      <c r="Y13865" s="157"/>
    </row>
    <row r="13866" spans="19:25" x14ac:dyDescent="0.2">
      <c r="S13866" s="157"/>
      <c r="T13866" s="157"/>
      <c r="U13866" s="157"/>
      <c r="V13866" s="157"/>
      <c r="W13866" s="157"/>
      <c r="X13866" s="157"/>
      <c r="Y13866" s="157"/>
    </row>
    <row r="13867" spans="19:25" x14ac:dyDescent="0.2">
      <c r="S13867" s="157"/>
      <c r="T13867" s="157"/>
      <c r="U13867" s="157"/>
      <c r="V13867" s="157"/>
      <c r="W13867" s="157"/>
      <c r="X13867" s="157"/>
      <c r="Y13867" s="157"/>
    </row>
    <row r="13868" spans="19:25" x14ac:dyDescent="0.2">
      <c r="S13868" s="157"/>
      <c r="T13868" s="157"/>
      <c r="U13868" s="157"/>
      <c r="V13868" s="157"/>
      <c r="W13868" s="157"/>
      <c r="X13868" s="157"/>
      <c r="Y13868" s="157"/>
    </row>
    <row r="13869" spans="19:25" x14ac:dyDescent="0.2">
      <c r="S13869" s="157"/>
      <c r="T13869" s="157"/>
      <c r="U13869" s="157"/>
      <c r="V13869" s="157"/>
      <c r="W13869" s="157"/>
      <c r="X13869" s="157"/>
      <c r="Y13869" s="157"/>
    </row>
    <row r="13870" spans="19:25" x14ac:dyDescent="0.2">
      <c r="S13870" s="157"/>
      <c r="T13870" s="157"/>
      <c r="U13870" s="157"/>
      <c r="V13870" s="157"/>
      <c r="W13870" s="157"/>
      <c r="X13870" s="157"/>
      <c r="Y13870" s="157"/>
    </row>
    <row r="13871" spans="19:25" x14ac:dyDescent="0.2">
      <c r="S13871" s="157"/>
      <c r="T13871" s="157"/>
      <c r="U13871" s="157"/>
      <c r="V13871" s="157"/>
      <c r="W13871" s="157"/>
      <c r="X13871" s="157"/>
      <c r="Y13871" s="157"/>
    </row>
    <row r="13872" spans="19:25" x14ac:dyDescent="0.2">
      <c r="S13872" s="157"/>
      <c r="T13872" s="157"/>
      <c r="U13872" s="157"/>
      <c r="V13872" s="157"/>
      <c r="W13872" s="157"/>
      <c r="X13872" s="157"/>
      <c r="Y13872" s="157"/>
    </row>
    <row r="13873" spans="19:25" x14ac:dyDescent="0.2">
      <c r="S13873" s="157"/>
      <c r="T13873" s="157"/>
      <c r="U13873" s="157"/>
      <c r="V13873" s="157"/>
      <c r="W13873" s="157"/>
      <c r="X13873" s="157"/>
      <c r="Y13873" s="157"/>
    </row>
    <row r="13874" spans="19:25" x14ac:dyDescent="0.2">
      <c r="S13874" s="157"/>
      <c r="T13874" s="157"/>
      <c r="U13874" s="157"/>
      <c r="V13874" s="157"/>
      <c r="W13874" s="157"/>
      <c r="X13874" s="157"/>
      <c r="Y13874" s="157"/>
    </row>
    <row r="13875" spans="19:25" x14ac:dyDescent="0.2">
      <c r="S13875" s="157"/>
      <c r="T13875" s="157"/>
      <c r="U13875" s="157"/>
      <c r="V13875" s="157"/>
      <c r="W13875" s="157"/>
      <c r="X13875" s="157"/>
      <c r="Y13875" s="157"/>
    </row>
    <row r="13876" spans="19:25" x14ac:dyDescent="0.2">
      <c r="S13876" s="157"/>
      <c r="T13876" s="157"/>
      <c r="U13876" s="157"/>
      <c r="V13876" s="157"/>
      <c r="W13876" s="157"/>
      <c r="X13876" s="157"/>
      <c r="Y13876" s="157"/>
    </row>
    <row r="13877" spans="19:25" x14ac:dyDescent="0.2">
      <c r="S13877" s="157"/>
      <c r="T13877" s="157"/>
      <c r="U13877" s="157"/>
      <c r="V13877" s="157"/>
      <c r="W13877" s="157"/>
      <c r="X13877" s="157"/>
      <c r="Y13877" s="157"/>
    </row>
    <row r="13878" spans="19:25" x14ac:dyDescent="0.2">
      <c r="S13878" s="157"/>
      <c r="T13878" s="157"/>
      <c r="U13878" s="157"/>
      <c r="V13878" s="157"/>
      <c r="W13878" s="157"/>
      <c r="X13878" s="157"/>
      <c r="Y13878" s="157"/>
    </row>
    <row r="13879" spans="19:25" x14ac:dyDescent="0.2">
      <c r="S13879" s="157"/>
      <c r="T13879" s="157"/>
      <c r="U13879" s="157"/>
      <c r="V13879" s="157"/>
      <c r="W13879" s="157"/>
      <c r="X13879" s="157"/>
      <c r="Y13879" s="157"/>
    </row>
    <row r="13880" spans="19:25" x14ac:dyDescent="0.2">
      <c r="S13880" s="157"/>
      <c r="T13880" s="157"/>
      <c r="U13880" s="157"/>
      <c r="V13880" s="157"/>
      <c r="W13880" s="157"/>
      <c r="X13880" s="157"/>
      <c r="Y13880" s="157"/>
    </row>
    <row r="13881" spans="19:25" x14ac:dyDescent="0.2">
      <c r="S13881" s="157"/>
      <c r="T13881" s="157"/>
      <c r="U13881" s="157"/>
      <c r="V13881" s="157"/>
      <c r="W13881" s="157"/>
      <c r="X13881" s="157"/>
      <c r="Y13881" s="157"/>
    </row>
    <row r="13882" spans="19:25" x14ac:dyDescent="0.2">
      <c r="S13882" s="157"/>
      <c r="T13882" s="157"/>
      <c r="U13882" s="157"/>
      <c r="V13882" s="157"/>
      <c r="W13882" s="157"/>
      <c r="X13882" s="157"/>
      <c r="Y13882" s="157"/>
    </row>
    <row r="13883" spans="19:25" x14ac:dyDescent="0.2">
      <c r="S13883" s="157"/>
      <c r="T13883" s="157"/>
      <c r="U13883" s="157"/>
      <c r="V13883" s="157"/>
      <c r="W13883" s="157"/>
      <c r="X13883" s="157"/>
      <c r="Y13883" s="157"/>
    </row>
    <row r="13884" spans="19:25" x14ac:dyDescent="0.2">
      <c r="S13884" s="157"/>
      <c r="T13884" s="157"/>
      <c r="U13884" s="157"/>
      <c r="V13884" s="157"/>
      <c r="W13884" s="157"/>
      <c r="X13884" s="157"/>
      <c r="Y13884" s="157"/>
    </row>
    <row r="13885" spans="19:25" x14ac:dyDescent="0.2">
      <c r="S13885" s="157"/>
      <c r="T13885" s="157"/>
      <c r="U13885" s="157"/>
      <c r="V13885" s="157"/>
      <c r="W13885" s="157"/>
      <c r="X13885" s="157"/>
      <c r="Y13885" s="157"/>
    </row>
    <row r="13886" spans="19:25" x14ac:dyDescent="0.2">
      <c r="S13886" s="157"/>
      <c r="T13886" s="157"/>
      <c r="U13886" s="157"/>
      <c r="V13886" s="157"/>
      <c r="W13886" s="157"/>
      <c r="X13886" s="157"/>
      <c r="Y13886" s="157"/>
    </row>
    <row r="13887" spans="19:25" x14ac:dyDescent="0.2">
      <c r="S13887" s="157"/>
      <c r="T13887" s="157"/>
      <c r="U13887" s="157"/>
      <c r="V13887" s="157"/>
      <c r="W13887" s="157"/>
      <c r="X13887" s="157"/>
      <c r="Y13887" s="157"/>
    </row>
    <row r="13888" spans="19:25" x14ac:dyDescent="0.2">
      <c r="S13888" s="157"/>
      <c r="T13888" s="157"/>
      <c r="U13888" s="157"/>
      <c r="V13888" s="157"/>
      <c r="W13888" s="157"/>
      <c r="X13888" s="157"/>
      <c r="Y13888" s="157"/>
    </row>
    <row r="13889" spans="19:25" x14ac:dyDescent="0.2">
      <c r="S13889" s="157"/>
      <c r="T13889" s="157"/>
      <c r="U13889" s="157"/>
      <c r="V13889" s="157"/>
      <c r="W13889" s="157"/>
      <c r="X13889" s="157"/>
      <c r="Y13889" s="157"/>
    </row>
    <row r="13890" spans="19:25" x14ac:dyDescent="0.2">
      <c r="S13890" s="157"/>
      <c r="T13890" s="157"/>
      <c r="U13890" s="157"/>
      <c r="V13890" s="157"/>
      <c r="W13890" s="157"/>
      <c r="X13890" s="157"/>
      <c r="Y13890" s="157"/>
    </row>
    <row r="13891" spans="19:25" x14ac:dyDescent="0.2">
      <c r="S13891" s="157"/>
      <c r="T13891" s="157"/>
      <c r="U13891" s="157"/>
      <c r="V13891" s="157"/>
      <c r="W13891" s="157"/>
      <c r="X13891" s="157"/>
      <c r="Y13891" s="157"/>
    </row>
    <row r="13892" spans="19:25" x14ac:dyDescent="0.2">
      <c r="S13892" s="157"/>
      <c r="T13892" s="157"/>
      <c r="U13892" s="157"/>
      <c r="V13892" s="157"/>
      <c r="W13892" s="157"/>
      <c r="X13892" s="157"/>
      <c r="Y13892" s="157"/>
    </row>
    <row r="13893" spans="19:25" x14ac:dyDescent="0.2">
      <c r="S13893" s="157"/>
      <c r="T13893" s="157"/>
      <c r="U13893" s="157"/>
      <c r="V13893" s="157"/>
      <c r="W13893" s="157"/>
      <c r="X13893" s="157"/>
      <c r="Y13893" s="157"/>
    </row>
    <row r="13894" spans="19:25" x14ac:dyDescent="0.2">
      <c r="S13894" s="157"/>
      <c r="T13894" s="157"/>
      <c r="U13894" s="157"/>
      <c r="V13894" s="157"/>
      <c r="W13894" s="157"/>
      <c r="X13894" s="157"/>
      <c r="Y13894" s="157"/>
    </row>
    <row r="13895" spans="19:25" x14ac:dyDescent="0.2">
      <c r="S13895" s="157"/>
      <c r="T13895" s="157"/>
      <c r="U13895" s="157"/>
      <c r="V13895" s="157"/>
      <c r="W13895" s="157"/>
      <c r="X13895" s="157"/>
      <c r="Y13895" s="157"/>
    </row>
    <row r="13896" spans="19:25" x14ac:dyDescent="0.2">
      <c r="S13896" s="157"/>
      <c r="T13896" s="157"/>
      <c r="U13896" s="157"/>
      <c r="V13896" s="157"/>
      <c r="W13896" s="157"/>
      <c r="X13896" s="157"/>
      <c r="Y13896" s="157"/>
    </row>
    <row r="13897" spans="19:25" x14ac:dyDescent="0.2">
      <c r="S13897" s="157"/>
      <c r="T13897" s="157"/>
      <c r="U13897" s="157"/>
      <c r="V13897" s="157"/>
      <c r="W13897" s="157"/>
      <c r="X13897" s="157"/>
      <c r="Y13897" s="157"/>
    </row>
    <row r="13898" spans="19:25" x14ac:dyDescent="0.2">
      <c r="S13898" s="157"/>
      <c r="T13898" s="157"/>
      <c r="U13898" s="157"/>
      <c r="V13898" s="157"/>
      <c r="W13898" s="157"/>
      <c r="X13898" s="157"/>
      <c r="Y13898" s="157"/>
    </row>
    <row r="13899" spans="19:25" x14ac:dyDescent="0.2">
      <c r="S13899" s="157"/>
      <c r="T13899" s="157"/>
      <c r="U13899" s="157"/>
      <c r="V13899" s="157"/>
      <c r="W13899" s="157"/>
      <c r="X13899" s="157"/>
      <c r="Y13899" s="157"/>
    </row>
    <row r="13900" spans="19:25" x14ac:dyDescent="0.2">
      <c r="S13900" s="157"/>
      <c r="T13900" s="157"/>
      <c r="U13900" s="157"/>
      <c r="V13900" s="157"/>
      <c r="W13900" s="157"/>
      <c r="X13900" s="157"/>
      <c r="Y13900" s="157"/>
    </row>
    <row r="13901" spans="19:25" x14ac:dyDescent="0.2">
      <c r="S13901" s="157"/>
      <c r="T13901" s="157"/>
      <c r="U13901" s="157"/>
      <c r="V13901" s="157"/>
      <c r="W13901" s="157"/>
      <c r="X13901" s="157"/>
      <c r="Y13901" s="157"/>
    </row>
    <row r="13902" spans="19:25" x14ac:dyDescent="0.2">
      <c r="S13902" s="157"/>
      <c r="T13902" s="157"/>
      <c r="U13902" s="157"/>
      <c r="V13902" s="157"/>
      <c r="W13902" s="157"/>
      <c r="X13902" s="157"/>
      <c r="Y13902" s="157"/>
    </row>
    <row r="13903" spans="19:25" x14ac:dyDescent="0.2">
      <c r="S13903" s="157"/>
      <c r="T13903" s="157"/>
      <c r="U13903" s="157"/>
      <c r="V13903" s="157"/>
      <c r="W13903" s="157"/>
      <c r="X13903" s="157"/>
      <c r="Y13903" s="157"/>
    </row>
    <row r="13904" spans="19:25" x14ac:dyDescent="0.2">
      <c r="S13904" s="157"/>
      <c r="T13904" s="157"/>
      <c r="U13904" s="157"/>
      <c r="V13904" s="157"/>
      <c r="W13904" s="157"/>
      <c r="X13904" s="157"/>
      <c r="Y13904" s="157"/>
    </row>
    <row r="13905" spans="19:25" x14ac:dyDescent="0.2">
      <c r="S13905" s="157"/>
      <c r="T13905" s="157"/>
      <c r="U13905" s="157"/>
      <c r="V13905" s="157"/>
      <c r="W13905" s="157"/>
      <c r="X13905" s="157"/>
      <c r="Y13905" s="157"/>
    </row>
    <row r="13906" spans="19:25" x14ac:dyDescent="0.2">
      <c r="S13906" s="157"/>
      <c r="T13906" s="157"/>
      <c r="U13906" s="157"/>
      <c r="V13906" s="157"/>
      <c r="W13906" s="157"/>
      <c r="X13906" s="157"/>
      <c r="Y13906" s="157"/>
    </row>
    <row r="13907" spans="19:25" x14ac:dyDescent="0.2">
      <c r="S13907" s="157"/>
      <c r="T13907" s="157"/>
      <c r="U13907" s="157"/>
      <c r="V13907" s="157"/>
      <c r="W13907" s="157"/>
      <c r="X13907" s="157"/>
      <c r="Y13907" s="157"/>
    </row>
    <row r="13908" spans="19:25" x14ac:dyDescent="0.2">
      <c r="S13908" s="157"/>
      <c r="T13908" s="157"/>
      <c r="U13908" s="157"/>
      <c r="V13908" s="157"/>
      <c r="W13908" s="157"/>
      <c r="X13908" s="157"/>
      <c r="Y13908" s="157"/>
    </row>
    <row r="13909" spans="19:25" x14ac:dyDescent="0.2">
      <c r="S13909" s="157"/>
      <c r="T13909" s="157"/>
      <c r="U13909" s="157"/>
      <c r="V13909" s="157"/>
      <c r="W13909" s="157"/>
      <c r="X13909" s="157"/>
      <c r="Y13909" s="157"/>
    </row>
    <row r="13910" spans="19:25" x14ac:dyDescent="0.2">
      <c r="S13910" s="157"/>
      <c r="T13910" s="157"/>
      <c r="U13910" s="157"/>
      <c r="V13910" s="157"/>
      <c r="W13910" s="157"/>
      <c r="X13910" s="157"/>
      <c r="Y13910" s="157"/>
    </row>
    <row r="13911" spans="19:25" x14ac:dyDescent="0.2">
      <c r="S13911" s="157"/>
      <c r="T13911" s="157"/>
      <c r="U13911" s="157"/>
      <c r="V13911" s="157"/>
      <c r="W13911" s="157"/>
      <c r="X13911" s="157"/>
      <c r="Y13911" s="157"/>
    </row>
    <row r="13912" spans="19:25" x14ac:dyDescent="0.2">
      <c r="S13912" s="157"/>
      <c r="T13912" s="157"/>
      <c r="U13912" s="157"/>
      <c r="V13912" s="157"/>
      <c r="W13912" s="157"/>
      <c r="X13912" s="157"/>
      <c r="Y13912" s="157"/>
    </row>
    <row r="13913" spans="19:25" x14ac:dyDescent="0.2">
      <c r="S13913" s="157"/>
      <c r="T13913" s="157"/>
      <c r="U13913" s="157"/>
      <c r="V13913" s="157"/>
      <c r="W13913" s="157"/>
      <c r="X13913" s="157"/>
      <c r="Y13913" s="157"/>
    </row>
    <row r="13914" spans="19:25" x14ac:dyDescent="0.2">
      <c r="S13914" s="157"/>
      <c r="T13914" s="157"/>
      <c r="U13914" s="157"/>
      <c r="V13914" s="157"/>
      <c r="W13914" s="157"/>
      <c r="X13914" s="157"/>
      <c r="Y13914" s="157"/>
    </row>
    <row r="13915" spans="19:25" x14ac:dyDescent="0.2">
      <c r="S13915" s="157"/>
      <c r="T13915" s="157"/>
      <c r="U13915" s="157"/>
      <c r="V13915" s="157"/>
      <c r="W13915" s="157"/>
      <c r="X13915" s="157"/>
      <c r="Y13915" s="157"/>
    </row>
    <row r="13916" spans="19:25" x14ac:dyDescent="0.2">
      <c r="S13916" s="157"/>
      <c r="T13916" s="157"/>
      <c r="U13916" s="157"/>
      <c r="V13916" s="157"/>
      <c r="W13916" s="157"/>
      <c r="X13916" s="157"/>
      <c r="Y13916" s="157"/>
    </row>
    <row r="13917" spans="19:25" x14ac:dyDescent="0.2">
      <c r="S13917" s="157"/>
      <c r="T13917" s="157"/>
      <c r="U13917" s="157"/>
      <c r="V13917" s="157"/>
      <c r="W13917" s="157"/>
      <c r="X13917" s="157"/>
      <c r="Y13917" s="157"/>
    </row>
    <row r="13918" spans="19:25" x14ac:dyDescent="0.2">
      <c r="S13918" s="157"/>
      <c r="T13918" s="157"/>
      <c r="U13918" s="157"/>
      <c r="V13918" s="157"/>
      <c r="W13918" s="157"/>
      <c r="X13918" s="157"/>
      <c r="Y13918" s="157"/>
    </row>
    <row r="13919" spans="19:25" x14ac:dyDescent="0.2">
      <c r="S13919" s="157"/>
      <c r="T13919" s="157"/>
      <c r="U13919" s="157"/>
      <c r="V13919" s="157"/>
      <c r="W13919" s="157"/>
      <c r="X13919" s="157"/>
      <c r="Y13919" s="157"/>
    </row>
    <row r="13920" spans="19:25" x14ac:dyDescent="0.2">
      <c r="S13920" s="157"/>
      <c r="T13920" s="157"/>
      <c r="U13920" s="157"/>
      <c r="V13920" s="157"/>
      <c r="W13920" s="157"/>
      <c r="X13920" s="157"/>
      <c r="Y13920" s="157"/>
    </row>
    <row r="13921" spans="19:25" x14ac:dyDescent="0.2">
      <c r="S13921" s="157"/>
      <c r="T13921" s="157"/>
      <c r="U13921" s="157"/>
      <c r="V13921" s="157"/>
      <c r="W13921" s="157"/>
      <c r="X13921" s="157"/>
      <c r="Y13921" s="157"/>
    </row>
    <row r="13922" spans="19:25" x14ac:dyDescent="0.2">
      <c r="S13922" s="157"/>
      <c r="T13922" s="157"/>
      <c r="U13922" s="157"/>
      <c r="V13922" s="157"/>
      <c r="W13922" s="157"/>
      <c r="X13922" s="157"/>
      <c r="Y13922" s="157"/>
    </row>
    <row r="13923" spans="19:25" x14ac:dyDescent="0.2">
      <c r="S13923" s="157"/>
      <c r="T13923" s="157"/>
      <c r="U13923" s="157"/>
      <c r="V13923" s="157"/>
      <c r="W13923" s="157"/>
      <c r="X13923" s="157"/>
      <c r="Y13923" s="157"/>
    </row>
    <row r="13924" spans="19:25" x14ac:dyDescent="0.2">
      <c r="S13924" s="157"/>
      <c r="T13924" s="157"/>
      <c r="U13924" s="157"/>
      <c r="V13924" s="157"/>
      <c r="W13924" s="157"/>
      <c r="X13924" s="157"/>
      <c r="Y13924" s="157"/>
    </row>
    <row r="13925" spans="19:25" x14ac:dyDescent="0.2">
      <c r="S13925" s="157"/>
      <c r="T13925" s="157"/>
      <c r="U13925" s="157"/>
      <c r="V13925" s="157"/>
      <c r="W13925" s="157"/>
      <c r="X13925" s="157"/>
      <c r="Y13925" s="157"/>
    </row>
    <row r="13926" spans="19:25" x14ac:dyDescent="0.2">
      <c r="S13926" s="157"/>
      <c r="T13926" s="157"/>
      <c r="U13926" s="157"/>
      <c r="V13926" s="157"/>
      <c r="W13926" s="157"/>
      <c r="X13926" s="157"/>
      <c r="Y13926" s="157"/>
    </row>
    <row r="13927" spans="19:25" x14ac:dyDescent="0.2">
      <c r="S13927" s="157"/>
      <c r="T13927" s="157"/>
      <c r="U13927" s="157"/>
      <c r="V13927" s="157"/>
      <c r="W13927" s="157"/>
      <c r="X13927" s="157"/>
      <c r="Y13927" s="157"/>
    </row>
    <row r="13928" spans="19:25" x14ac:dyDescent="0.2">
      <c r="S13928" s="157"/>
      <c r="T13928" s="157"/>
      <c r="U13928" s="157"/>
      <c r="V13928" s="157"/>
      <c r="W13928" s="157"/>
      <c r="X13928" s="157"/>
      <c r="Y13928" s="157"/>
    </row>
    <row r="13929" spans="19:25" x14ac:dyDescent="0.2">
      <c r="S13929" s="157"/>
      <c r="T13929" s="157"/>
      <c r="U13929" s="157"/>
      <c r="V13929" s="157"/>
      <c r="W13929" s="157"/>
      <c r="X13929" s="157"/>
      <c r="Y13929" s="157"/>
    </row>
    <row r="13930" spans="19:25" x14ac:dyDescent="0.2">
      <c r="S13930" s="157"/>
      <c r="T13930" s="157"/>
      <c r="U13930" s="157"/>
      <c r="V13930" s="157"/>
      <c r="W13930" s="157"/>
      <c r="X13930" s="157"/>
      <c r="Y13930" s="157"/>
    </row>
    <row r="13931" spans="19:25" x14ac:dyDescent="0.2">
      <c r="S13931" s="157"/>
      <c r="T13931" s="157"/>
      <c r="U13931" s="157"/>
      <c r="V13931" s="157"/>
      <c r="W13931" s="157"/>
      <c r="X13931" s="157"/>
      <c r="Y13931" s="157"/>
    </row>
    <row r="13932" spans="19:25" x14ac:dyDescent="0.2">
      <c r="S13932" s="157"/>
      <c r="T13932" s="157"/>
      <c r="U13932" s="157"/>
      <c r="V13932" s="157"/>
      <c r="W13932" s="157"/>
      <c r="X13932" s="157"/>
      <c r="Y13932" s="157"/>
    </row>
    <row r="13933" spans="19:25" x14ac:dyDescent="0.2">
      <c r="S13933" s="157"/>
      <c r="T13933" s="157"/>
      <c r="U13933" s="157"/>
      <c r="V13933" s="157"/>
      <c r="W13933" s="157"/>
      <c r="X13933" s="157"/>
      <c r="Y13933" s="157"/>
    </row>
    <row r="13934" spans="19:25" x14ac:dyDescent="0.2">
      <c r="S13934" s="157"/>
      <c r="T13934" s="157"/>
      <c r="U13934" s="157"/>
      <c r="V13934" s="157"/>
      <c r="W13934" s="157"/>
      <c r="X13934" s="157"/>
      <c r="Y13934" s="157"/>
    </row>
    <row r="13935" spans="19:25" x14ac:dyDescent="0.2">
      <c r="S13935" s="157"/>
      <c r="T13935" s="157"/>
      <c r="U13935" s="157"/>
      <c r="V13935" s="157"/>
      <c r="W13935" s="157"/>
      <c r="X13935" s="157"/>
      <c r="Y13935" s="157"/>
    </row>
    <row r="13936" spans="19:25" x14ac:dyDescent="0.2">
      <c r="S13936" s="157"/>
      <c r="T13936" s="157"/>
      <c r="U13936" s="157"/>
      <c r="V13936" s="157"/>
      <c r="W13936" s="157"/>
      <c r="X13936" s="157"/>
      <c r="Y13936" s="157"/>
    </row>
    <row r="13937" spans="19:25" x14ac:dyDescent="0.2">
      <c r="S13937" s="157"/>
      <c r="T13937" s="157"/>
      <c r="U13937" s="157"/>
      <c r="V13937" s="157"/>
      <c r="W13937" s="157"/>
      <c r="X13937" s="157"/>
      <c r="Y13937" s="157"/>
    </row>
    <row r="13938" spans="19:25" x14ac:dyDescent="0.2">
      <c r="S13938" s="157"/>
      <c r="T13938" s="157"/>
      <c r="U13938" s="157"/>
      <c r="V13938" s="157"/>
      <c r="W13938" s="157"/>
      <c r="X13938" s="157"/>
      <c r="Y13938" s="157"/>
    </row>
    <row r="13939" spans="19:25" x14ac:dyDescent="0.2">
      <c r="S13939" s="157"/>
      <c r="T13939" s="157"/>
      <c r="U13939" s="157"/>
      <c r="V13939" s="157"/>
      <c r="W13939" s="157"/>
      <c r="X13939" s="157"/>
      <c r="Y13939" s="157"/>
    </row>
    <row r="13940" spans="19:25" x14ac:dyDescent="0.2">
      <c r="S13940" s="157"/>
      <c r="T13940" s="157"/>
      <c r="U13940" s="157"/>
      <c r="V13940" s="157"/>
      <c r="W13940" s="157"/>
      <c r="X13940" s="157"/>
      <c r="Y13940" s="157"/>
    </row>
    <row r="13941" spans="19:25" x14ac:dyDescent="0.2">
      <c r="S13941" s="157"/>
      <c r="T13941" s="157"/>
      <c r="U13941" s="157"/>
      <c r="V13941" s="157"/>
      <c r="W13941" s="157"/>
      <c r="X13941" s="157"/>
      <c r="Y13941" s="157"/>
    </row>
    <row r="13942" spans="19:25" x14ac:dyDescent="0.2">
      <c r="S13942" s="157"/>
      <c r="T13942" s="157"/>
      <c r="U13942" s="157"/>
      <c r="V13942" s="157"/>
      <c r="W13942" s="157"/>
      <c r="X13942" s="157"/>
      <c r="Y13942" s="157"/>
    </row>
    <row r="13943" spans="19:25" x14ac:dyDescent="0.2">
      <c r="S13943" s="157"/>
      <c r="T13943" s="157"/>
      <c r="U13943" s="157"/>
      <c r="V13943" s="157"/>
      <c r="W13943" s="157"/>
      <c r="X13943" s="157"/>
      <c r="Y13943" s="157"/>
    </row>
    <row r="13944" spans="19:25" x14ac:dyDescent="0.2">
      <c r="S13944" s="157"/>
      <c r="T13944" s="157"/>
      <c r="U13944" s="157"/>
      <c r="V13944" s="157"/>
      <c r="W13944" s="157"/>
      <c r="X13944" s="157"/>
      <c r="Y13944" s="157"/>
    </row>
    <row r="13945" spans="19:25" x14ac:dyDescent="0.2">
      <c r="S13945" s="157"/>
      <c r="T13945" s="157"/>
      <c r="U13945" s="157"/>
      <c r="V13945" s="157"/>
      <c r="W13945" s="157"/>
      <c r="X13945" s="157"/>
      <c r="Y13945" s="157"/>
    </row>
    <row r="13946" spans="19:25" x14ac:dyDescent="0.2">
      <c r="S13946" s="157"/>
      <c r="T13946" s="157"/>
      <c r="U13946" s="157"/>
      <c r="V13946" s="157"/>
      <c r="W13946" s="157"/>
      <c r="X13946" s="157"/>
      <c r="Y13946" s="157"/>
    </row>
    <row r="13947" spans="19:25" x14ac:dyDescent="0.2">
      <c r="S13947" s="157"/>
      <c r="T13947" s="157"/>
      <c r="U13947" s="157"/>
      <c r="V13947" s="157"/>
      <c r="W13947" s="157"/>
      <c r="X13947" s="157"/>
      <c r="Y13947" s="157"/>
    </row>
    <row r="13948" spans="19:25" x14ac:dyDescent="0.2">
      <c r="S13948" s="157"/>
      <c r="T13948" s="157"/>
      <c r="U13948" s="157"/>
      <c r="V13948" s="157"/>
      <c r="W13948" s="157"/>
      <c r="X13948" s="157"/>
      <c r="Y13948" s="157"/>
    </row>
    <row r="13949" spans="19:25" x14ac:dyDescent="0.2">
      <c r="S13949" s="157"/>
      <c r="T13949" s="157"/>
      <c r="U13949" s="157"/>
      <c r="V13949" s="157"/>
      <c r="W13949" s="157"/>
      <c r="X13949" s="157"/>
      <c r="Y13949" s="157"/>
    </row>
    <row r="13950" spans="19:25" x14ac:dyDescent="0.2">
      <c r="S13950" s="157"/>
      <c r="T13950" s="157"/>
      <c r="U13950" s="157"/>
      <c r="V13950" s="157"/>
      <c r="W13950" s="157"/>
      <c r="X13950" s="157"/>
      <c r="Y13950" s="157"/>
    </row>
    <row r="13951" spans="19:25" x14ac:dyDescent="0.2">
      <c r="S13951" s="157"/>
      <c r="T13951" s="157"/>
      <c r="U13951" s="157"/>
      <c r="V13951" s="157"/>
      <c r="W13951" s="157"/>
      <c r="X13951" s="157"/>
      <c r="Y13951" s="157"/>
    </row>
    <row r="13952" spans="19:25" x14ac:dyDescent="0.2">
      <c r="S13952" s="157"/>
      <c r="T13952" s="157"/>
      <c r="U13952" s="157"/>
      <c r="V13952" s="157"/>
      <c r="W13952" s="157"/>
      <c r="X13952" s="157"/>
      <c r="Y13952" s="157"/>
    </row>
    <row r="13953" spans="19:25" x14ac:dyDescent="0.2">
      <c r="S13953" s="157"/>
      <c r="T13953" s="157"/>
      <c r="U13953" s="157"/>
      <c r="V13953" s="157"/>
      <c r="W13953" s="157"/>
      <c r="X13953" s="157"/>
      <c r="Y13953" s="157"/>
    </row>
    <row r="13954" spans="19:25" x14ac:dyDescent="0.2">
      <c r="S13954" s="157"/>
      <c r="T13954" s="157"/>
      <c r="U13954" s="157"/>
      <c r="V13954" s="157"/>
      <c r="W13954" s="157"/>
      <c r="X13954" s="157"/>
      <c r="Y13954" s="157"/>
    </row>
    <row r="13955" spans="19:25" x14ac:dyDescent="0.2">
      <c r="S13955" s="157"/>
      <c r="T13955" s="157"/>
      <c r="U13955" s="157"/>
      <c r="V13955" s="157"/>
      <c r="W13955" s="157"/>
      <c r="X13955" s="157"/>
      <c r="Y13955" s="157"/>
    </row>
    <row r="13956" spans="19:25" x14ac:dyDescent="0.2">
      <c r="S13956" s="157"/>
      <c r="T13956" s="157"/>
      <c r="U13956" s="157"/>
      <c r="V13956" s="157"/>
      <c r="W13956" s="157"/>
      <c r="X13956" s="157"/>
      <c r="Y13956" s="157"/>
    </row>
    <row r="13957" spans="19:25" x14ac:dyDescent="0.2">
      <c r="S13957" s="157"/>
      <c r="T13957" s="157"/>
      <c r="U13957" s="157"/>
      <c r="V13957" s="157"/>
      <c r="W13957" s="157"/>
      <c r="X13957" s="157"/>
      <c r="Y13957" s="157"/>
    </row>
    <row r="13958" spans="19:25" x14ac:dyDescent="0.2">
      <c r="S13958" s="157"/>
      <c r="T13958" s="157"/>
      <c r="U13958" s="157"/>
      <c r="V13958" s="157"/>
      <c r="W13958" s="157"/>
      <c r="X13958" s="157"/>
      <c r="Y13958" s="157"/>
    </row>
    <row r="13959" spans="19:25" x14ac:dyDescent="0.2">
      <c r="S13959" s="157"/>
      <c r="T13959" s="157"/>
      <c r="U13959" s="157"/>
      <c r="V13959" s="157"/>
      <c r="W13959" s="157"/>
      <c r="X13959" s="157"/>
      <c r="Y13959" s="157"/>
    </row>
    <row r="13960" spans="19:25" x14ac:dyDescent="0.2">
      <c r="S13960" s="157"/>
      <c r="T13960" s="157"/>
      <c r="U13960" s="157"/>
      <c r="V13960" s="157"/>
      <c r="W13960" s="157"/>
      <c r="X13960" s="157"/>
      <c r="Y13960" s="157"/>
    </row>
    <row r="13961" spans="19:25" x14ac:dyDescent="0.2">
      <c r="S13961" s="157"/>
      <c r="T13961" s="157"/>
      <c r="U13961" s="157"/>
      <c r="V13961" s="157"/>
      <c r="W13961" s="157"/>
      <c r="X13961" s="157"/>
      <c r="Y13961" s="157"/>
    </row>
    <row r="13962" spans="19:25" x14ac:dyDescent="0.2">
      <c r="S13962" s="157"/>
      <c r="T13962" s="157"/>
      <c r="U13962" s="157"/>
      <c r="V13962" s="157"/>
      <c r="W13962" s="157"/>
      <c r="X13962" s="157"/>
      <c r="Y13962" s="157"/>
    </row>
    <row r="13963" spans="19:25" x14ac:dyDescent="0.2">
      <c r="S13963" s="157"/>
      <c r="T13963" s="157"/>
      <c r="U13963" s="157"/>
      <c r="V13963" s="157"/>
      <c r="W13963" s="157"/>
      <c r="X13963" s="157"/>
      <c r="Y13963" s="157"/>
    </row>
    <row r="13964" spans="19:25" x14ac:dyDescent="0.2">
      <c r="S13964" s="157"/>
      <c r="T13964" s="157"/>
      <c r="U13964" s="157"/>
      <c r="V13964" s="157"/>
      <c r="W13964" s="157"/>
      <c r="X13964" s="157"/>
      <c r="Y13964" s="157"/>
    </row>
    <row r="13965" spans="19:25" x14ac:dyDescent="0.2">
      <c r="S13965" s="157"/>
      <c r="T13965" s="157"/>
      <c r="U13965" s="157"/>
      <c r="V13965" s="157"/>
      <c r="W13965" s="157"/>
      <c r="X13965" s="157"/>
      <c r="Y13965" s="157"/>
    </row>
    <row r="13966" spans="19:25" x14ac:dyDescent="0.2">
      <c r="S13966" s="157"/>
      <c r="T13966" s="157"/>
      <c r="U13966" s="157"/>
      <c r="V13966" s="157"/>
      <c r="W13966" s="157"/>
      <c r="X13966" s="157"/>
      <c r="Y13966" s="157"/>
    </row>
    <row r="13967" spans="19:25" x14ac:dyDescent="0.2">
      <c r="S13967" s="157"/>
      <c r="T13967" s="157"/>
      <c r="U13967" s="157"/>
      <c r="V13967" s="157"/>
      <c r="W13967" s="157"/>
      <c r="X13967" s="157"/>
      <c r="Y13967" s="157"/>
    </row>
    <row r="13968" spans="19:25" x14ac:dyDescent="0.2">
      <c r="S13968" s="157"/>
      <c r="T13968" s="157"/>
      <c r="U13968" s="157"/>
      <c r="V13968" s="157"/>
      <c r="W13968" s="157"/>
      <c r="X13968" s="157"/>
      <c r="Y13968" s="157"/>
    </row>
    <row r="13969" spans="19:25" x14ac:dyDescent="0.2">
      <c r="S13969" s="157"/>
      <c r="T13969" s="157"/>
      <c r="U13969" s="157"/>
      <c r="V13969" s="157"/>
      <c r="W13969" s="157"/>
      <c r="X13969" s="157"/>
      <c r="Y13969" s="157"/>
    </row>
    <row r="13970" spans="19:25" x14ac:dyDescent="0.2">
      <c r="S13970" s="157"/>
      <c r="T13970" s="157"/>
      <c r="U13970" s="157"/>
      <c r="V13970" s="157"/>
      <c r="W13970" s="157"/>
      <c r="X13970" s="157"/>
      <c r="Y13970" s="157"/>
    </row>
    <row r="13971" spans="19:25" x14ac:dyDescent="0.2">
      <c r="S13971" s="157"/>
      <c r="T13971" s="157"/>
      <c r="U13971" s="157"/>
      <c r="V13971" s="157"/>
      <c r="W13971" s="157"/>
      <c r="X13971" s="157"/>
      <c r="Y13971" s="157"/>
    </row>
    <row r="13972" spans="19:25" x14ac:dyDescent="0.2">
      <c r="S13972" s="157"/>
      <c r="T13972" s="157"/>
      <c r="U13972" s="157"/>
      <c r="V13972" s="157"/>
      <c r="W13972" s="157"/>
      <c r="X13972" s="157"/>
      <c r="Y13972" s="157"/>
    </row>
    <row r="13973" spans="19:25" x14ac:dyDescent="0.2">
      <c r="S13973" s="157"/>
      <c r="T13973" s="157"/>
      <c r="U13973" s="157"/>
      <c r="V13973" s="157"/>
      <c r="W13973" s="157"/>
      <c r="X13973" s="157"/>
      <c r="Y13973" s="157"/>
    </row>
    <row r="13974" spans="19:25" x14ac:dyDescent="0.2">
      <c r="S13974" s="157"/>
      <c r="T13974" s="157"/>
      <c r="U13974" s="157"/>
      <c r="V13974" s="157"/>
      <c r="W13974" s="157"/>
      <c r="X13974" s="157"/>
      <c r="Y13974" s="157"/>
    </row>
    <row r="13975" spans="19:25" x14ac:dyDescent="0.2">
      <c r="S13975" s="157"/>
      <c r="T13975" s="157"/>
      <c r="U13975" s="157"/>
      <c r="V13975" s="157"/>
      <c r="W13975" s="157"/>
      <c r="X13975" s="157"/>
      <c r="Y13975" s="157"/>
    </row>
    <row r="13976" spans="19:25" x14ac:dyDescent="0.2">
      <c r="S13976" s="157"/>
      <c r="T13976" s="157"/>
      <c r="U13976" s="157"/>
      <c r="V13976" s="157"/>
      <c r="W13976" s="157"/>
      <c r="X13976" s="157"/>
      <c r="Y13976" s="157"/>
    </row>
    <row r="13977" spans="19:25" x14ac:dyDescent="0.2">
      <c r="S13977" s="157"/>
      <c r="T13977" s="157"/>
      <c r="U13977" s="157"/>
      <c r="V13977" s="157"/>
      <c r="W13977" s="157"/>
      <c r="X13977" s="157"/>
      <c r="Y13977" s="157"/>
    </row>
    <row r="13978" spans="19:25" x14ac:dyDescent="0.2">
      <c r="S13978" s="157"/>
      <c r="T13978" s="157"/>
      <c r="U13978" s="157"/>
      <c r="V13978" s="157"/>
      <c r="W13978" s="157"/>
      <c r="X13978" s="157"/>
      <c r="Y13978" s="157"/>
    </row>
    <row r="13979" spans="19:25" x14ac:dyDescent="0.2">
      <c r="S13979" s="157"/>
      <c r="T13979" s="157"/>
      <c r="U13979" s="157"/>
      <c r="V13979" s="157"/>
      <c r="W13979" s="157"/>
      <c r="X13979" s="157"/>
      <c r="Y13979" s="157"/>
    </row>
    <row r="13980" spans="19:25" x14ac:dyDescent="0.2">
      <c r="S13980" s="157"/>
      <c r="T13980" s="157"/>
      <c r="U13980" s="157"/>
      <c r="V13980" s="157"/>
      <c r="W13980" s="157"/>
      <c r="X13980" s="157"/>
      <c r="Y13980" s="157"/>
    </row>
    <row r="13981" spans="19:25" x14ac:dyDescent="0.2">
      <c r="S13981" s="157"/>
      <c r="T13981" s="157"/>
      <c r="U13981" s="157"/>
      <c r="V13981" s="157"/>
      <c r="W13981" s="157"/>
      <c r="X13981" s="157"/>
      <c r="Y13981" s="157"/>
    </row>
    <row r="13982" spans="19:25" x14ac:dyDescent="0.2">
      <c r="S13982" s="157"/>
      <c r="T13982" s="157"/>
      <c r="U13982" s="157"/>
      <c r="V13982" s="157"/>
      <c r="W13982" s="157"/>
      <c r="X13982" s="157"/>
      <c r="Y13982" s="157"/>
    </row>
    <row r="13983" spans="19:25" x14ac:dyDescent="0.2">
      <c r="S13983" s="157"/>
      <c r="T13983" s="157"/>
      <c r="U13983" s="157"/>
      <c r="V13983" s="157"/>
      <c r="W13983" s="157"/>
      <c r="X13983" s="157"/>
      <c r="Y13983" s="157"/>
    </row>
    <row r="13984" spans="19:25" x14ac:dyDescent="0.2">
      <c r="S13984" s="157"/>
      <c r="T13984" s="157"/>
      <c r="U13984" s="157"/>
      <c r="V13984" s="157"/>
      <c r="W13984" s="157"/>
      <c r="X13984" s="157"/>
      <c r="Y13984" s="157"/>
    </row>
    <row r="13985" spans="19:25" x14ac:dyDescent="0.2">
      <c r="S13985" s="157"/>
      <c r="T13985" s="157"/>
      <c r="U13985" s="157"/>
      <c r="V13985" s="157"/>
      <c r="W13985" s="157"/>
      <c r="X13985" s="157"/>
      <c r="Y13985" s="157"/>
    </row>
    <row r="13986" spans="19:25" x14ac:dyDescent="0.2">
      <c r="S13986" s="157"/>
      <c r="T13986" s="157"/>
      <c r="U13986" s="157"/>
      <c r="V13986" s="157"/>
      <c r="W13986" s="157"/>
      <c r="X13986" s="157"/>
      <c r="Y13986" s="157"/>
    </row>
    <row r="13987" spans="19:25" x14ac:dyDescent="0.2">
      <c r="S13987" s="157"/>
      <c r="T13987" s="157"/>
      <c r="U13987" s="157"/>
      <c r="V13987" s="157"/>
      <c r="W13987" s="157"/>
      <c r="X13987" s="157"/>
      <c r="Y13987" s="157"/>
    </row>
    <row r="13988" spans="19:25" x14ac:dyDescent="0.2">
      <c r="S13988" s="157"/>
      <c r="T13988" s="157"/>
      <c r="U13988" s="157"/>
      <c r="V13988" s="157"/>
      <c r="W13988" s="157"/>
      <c r="X13988" s="157"/>
      <c r="Y13988" s="157"/>
    </row>
    <row r="13989" spans="19:25" x14ac:dyDescent="0.2">
      <c r="S13989" s="157"/>
      <c r="T13989" s="157"/>
      <c r="U13989" s="157"/>
      <c r="V13989" s="157"/>
      <c r="W13989" s="157"/>
      <c r="X13989" s="157"/>
      <c r="Y13989" s="157"/>
    </row>
    <row r="13990" spans="19:25" x14ac:dyDescent="0.2">
      <c r="S13990" s="157"/>
      <c r="T13990" s="157"/>
      <c r="U13990" s="157"/>
      <c r="V13990" s="157"/>
      <c r="W13990" s="157"/>
      <c r="X13990" s="157"/>
      <c r="Y13990" s="157"/>
    </row>
    <row r="13991" spans="19:25" x14ac:dyDescent="0.2">
      <c r="S13991" s="157"/>
      <c r="T13991" s="157"/>
      <c r="U13991" s="157"/>
      <c r="V13991" s="157"/>
      <c r="W13991" s="157"/>
      <c r="X13991" s="157"/>
      <c r="Y13991" s="157"/>
    </row>
    <row r="13992" spans="19:25" x14ac:dyDescent="0.2">
      <c r="S13992" s="157"/>
      <c r="T13992" s="157"/>
      <c r="U13992" s="157"/>
      <c r="V13992" s="157"/>
      <c r="W13992" s="157"/>
      <c r="X13992" s="157"/>
      <c r="Y13992" s="157"/>
    </row>
    <row r="13993" spans="19:25" x14ac:dyDescent="0.2">
      <c r="S13993" s="157"/>
      <c r="T13993" s="157"/>
      <c r="U13993" s="157"/>
      <c r="V13993" s="157"/>
      <c r="W13993" s="157"/>
      <c r="X13993" s="157"/>
      <c r="Y13993" s="157"/>
    </row>
    <row r="13994" spans="19:25" x14ac:dyDescent="0.2">
      <c r="S13994" s="157"/>
      <c r="T13994" s="157"/>
      <c r="U13994" s="157"/>
      <c r="V13994" s="157"/>
      <c r="W13994" s="157"/>
      <c r="X13994" s="157"/>
      <c r="Y13994" s="157"/>
    </row>
    <row r="13995" spans="19:25" x14ac:dyDescent="0.2">
      <c r="S13995" s="157"/>
      <c r="T13995" s="157"/>
      <c r="U13995" s="157"/>
      <c r="V13995" s="157"/>
      <c r="W13995" s="157"/>
      <c r="X13995" s="157"/>
      <c r="Y13995" s="157"/>
    </row>
    <row r="13996" spans="19:25" x14ac:dyDescent="0.2">
      <c r="S13996" s="157"/>
      <c r="T13996" s="157"/>
      <c r="U13996" s="157"/>
      <c r="V13996" s="157"/>
      <c r="W13996" s="157"/>
      <c r="X13996" s="157"/>
      <c r="Y13996" s="157"/>
    </row>
    <row r="13997" spans="19:25" x14ac:dyDescent="0.2">
      <c r="S13997" s="157"/>
      <c r="T13997" s="157"/>
      <c r="U13997" s="157"/>
      <c r="V13997" s="157"/>
      <c r="W13997" s="157"/>
      <c r="X13997" s="157"/>
      <c r="Y13997" s="157"/>
    </row>
    <row r="13998" spans="19:25" x14ac:dyDescent="0.2">
      <c r="S13998" s="157"/>
      <c r="T13998" s="157"/>
      <c r="U13998" s="157"/>
      <c r="V13998" s="157"/>
      <c r="W13998" s="157"/>
      <c r="X13998" s="157"/>
      <c r="Y13998" s="157"/>
    </row>
    <row r="13999" spans="19:25" x14ac:dyDescent="0.2">
      <c r="S13999" s="157"/>
      <c r="T13999" s="157"/>
      <c r="U13999" s="157"/>
      <c r="V13999" s="157"/>
      <c r="W13999" s="157"/>
      <c r="X13999" s="157"/>
      <c r="Y13999" s="157"/>
    </row>
    <row r="14000" spans="19:25" x14ac:dyDescent="0.2">
      <c r="S14000" s="157"/>
      <c r="T14000" s="157"/>
      <c r="U14000" s="157"/>
      <c r="V14000" s="157"/>
      <c r="W14000" s="157"/>
      <c r="X14000" s="157"/>
      <c r="Y14000" s="157"/>
    </row>
    <row r="14001" spans="19:25" x14ac:dyDescent="0.2">
      <c r="S14001" s="157"/>
      <c r="T14001" s="157"/>
      <c r="U14001" s="157"/>
      <c r="V14001" s="157"/>
      <c r="W14001" s="157"/>
      <c r="X14001" s="157"/>
      <c r="Y14001" s="157"/>
    </row>
    <row r="14002" spans="19:25" x14ac:dyDescent="0.2">
      <c r="S14002" s="157"/>
      <c r="T14002" s="157"/>
      <c r="U14002" s="157"/>
      <c r="V14002" s="157"/>
      <c r="W14002" s="157"/>
      <c r="X14002" s="157"/>
      <c r="Y14002" s="157"/>
    </row>
    <row r="14003" spans="19:25" x14ac:dyDescent="0.2">
      <c r="S14003" s="157"/>
      <c r="T14003" s="157"/>
      <c r="U14003" s="157"/>
      <c r="V14003" s="157"/>
      <c r="W14003" s="157"/>
      <c r="X14003" s="157"/>
      <c r="Y14003" s="157"/>
    </row>
    <row r="14004" spans="19:25" x14ac:dyDescent="0.2">
      <c r="S14004" s="157"/>
      <c r="T14004" s="157"/>
      <c r="U14004" s="157"/>
      <c r="V14004" s="157"/>
      <c r="W14004" s="157"/>
      <c r="X14004" s="157"/>
      <c r="Y14004" s="157"/>
    </row>
    <row r="14005" spans="19:25" x14ac:dyDescent="0.2">
      <c r="S14005" s="157"/>
      <c r="T14005" s="157"/>
      <c r="U14005" s="157"/>
      <c r="V14005" s="157"/>
      <c r="W14005" s="157"/>
      <c r="X14005" s="157"/>
      <c r="Y14005" s="157"/>
    </row>
    <row r="14006" spans="19:25" x14ac:dyDescent="0.2">
      <c r="S14006" s="157"/>
      <c r="T14006" s="157"/>
      <c r="U14006" s="157"/>
      <c r="V14006" s="157"/>
      <c r="W14006" s="157"/>
      <c r="X14006" s="157"/>
      <c r="Y14006" s="157"/>
    </row>
    <row r="14007" spans="19:25" x14ac:dyDescent="0.2">
      <c r="S14007" s="157"/>
      <c r="T14007" s="157"/>
      <c r="U14007" s="157"/>
      <c r="V14007" s="157"/>
      <c r="W14007" s="157"/>
      <c r="X14007" s="157"/>
      <c r="Y14007" s="157"/>
    </row>
    <row r="14008" spans="19:25" x14ac:dyDescent="0.2">
      <c r="S14008" s="157"/>
      <c r="T14008" s="157"/>
      <c r="U14008" s="157"/>
      <c r="V14008" s="157"/>
      <c r="W14008" s="157"/>
      <c r="X14008" s="157"/>
      <c r="Y14008" s="157"/>
    </row>
    <row r="14009" spans="19:25" x14ac:dyDescent="0.2">
      <c r="S14009" s="157"/>
      <c r="T14009" s="157"/>
      <c r="U14009" s="157"/>
      <c r="V14009" s="157"/>
      <c r="W14009" s="157"/>
      <c r="X14009" s="157"/>
      <c r="Y14009" s="157"/>
    </row>
    <row r="14010" spans="19:25" x14ac:dyDescent="0.2">
      <c r="S14010" s="157"/>
      <c r="T14010" s="157"/>
      <c r="U14010" s="157"/>
      <c r="V14010" s="157"/>
      <c r="W14010" s="157"/>
      <c r="X14010" s="157"/>
      <c r="Y14010" s="157"/>
    </row>
    <row r="14011" spans="19:25" x14ac:dyDescent="0.2">
      <c r="S14011" s="157"/>
      <c r="T14011" s="157"/>
      <c r="U14011" s="157"/>
      <c r="V14011" s="157"/>
      <c r="W14011" s="157"/>
      <c r="X14011" s="157"/>
      <c r="Y14011" s="157"/>
    </row>
    <row r="14012" spans="19:25" x14ac:dyDescent="0.2">
      <c r="S14012" s="157"/>
      <c r="T14012" s="157"/>
      <c r="U14012" s="157"/>
      <c r="V14012" s="157"/>
      <c r="W14012" s="157"/>
      <c r="X14012" s="157"/>
      <c r="Y14012" s="157"/>
    </row>
    <row r="14013" spans="19:25" x14ac:dyDescent="0.2">
      <c r="S14013" s="157"/>
      <c r="T14013" s="157"/>
      <c r="U14013" s="157"/>
      <c r="V14013" s="157"/>
      <c r="W14013" s="157"/>
      <c r="X14013" s="157"/>
      <c r="Y14013" s="157"/>
    </row>
    <row r="14014" spans="19:25" x14ac:dyDescent="0.2">
      <c r="S14014" s="157"/>
      <c r="T14014" s="157"/>
      <c r="U14014" s="157"/>
      <c r="V14014" s="157"/>
      <c r="W14014" s="157"/>
      <c r="X14014" s="157"/>
      <c r="Y14014" s="157"/>
    </row>
    <row r="14015" spans="19:25" x14ac:dyDescent="0.2">
      <c r="S14015" s="157"/>
      <c r="T14015" s="157"/>
      <c r="U14015" s="157"/>
      <c r="V14015" s="157"/>
      <c r="W14015" s="157"/>
      <c r="X14015" s="157"/>
      <c r="Y14015" s="157"/>
    </row>
    <row r="14016" spans="19:25" x14ac:dyDescent="0.2">
      <c r="S14016" s="157"/>
      <c r="T14016" s="157"/>
      <c r="U14016" s="157"/>
      <c r="V14016" s="157"/>
      <c r="W14016" s="157"/>
      <c r="X14016" s="157"/>
      <c r="Y14016" s="157"/>
    </row>
    <row r="14017" spans="19:25" x14ac:dyDescent="0.2">
      <c r="S14017" s="157"/>
      <c r="T14017" s="157"/>
      <c r="U14017" s="157"/>
      <c r="V14017" s="157"/>
      <c r="W14017" s="157"/>
      <c r="X14017" s="157"/>
      <c r="Y14017" s="157"/>
    </row>
    <row r="14018" spans="19:25" x14ac:dyDescent="0.2">
      <c r="S14018" s="157"/>
      <c r="T14018" s="157"/>
      <c r="U14018" s="157"/>
      <c r="V14018" s="157"/>
      <c r="W14018" s="157"/>
      <c r="X14018" s="157"/>
      <c r="Y14018" s="157"/>
    </row>
    <row r="14019" spans="19:25" x14ac:dyDescent="0.2">
      <c r="S14019" s="157"/>
      <c r="T14019" s="157"/>
      <c r="U14019" s="157"/>
      <c r="V14019" s="157"/>
      <c r="W14019" s="157"/>
      <c r="X14019" s="157"/>
      <c r="Y14019" s="157"/>
    </row>
    <row r="14020" spans="19:25" x14ac:dyDescent="0.2">
      <c r="S14020" s="157"/>
      <c r="T14020" s="157"/>
      <c r="U14020" s="157"/>
      <c r="V14020" s="157"/>
      <c r="W14020" s="157"/>
      <c r="X14020" s="157"/>
      <c r="Y14020" s="157"/>
    </row>
    <row r="14021" spans="19:25" x14ac:dyDescent="0.2">
      <c r="S14021" s="157"/>
      <c r="T14021" s="157"/>
      <c r="U14021" s="157"/>
      <c r="V14021" s="157"/>
      <c r="W14021" s="157"/>
      <c r="X14021" s="157"/>
      <c r="Y14021" s="157"/>
    </row>
    <row r="14022" spans="19:25" x14ac:dyDescent="0.2">
      <c r="S14022" s="157"/>
      <c r="T14022" s="157"/>
      <c r="U14022" s="157"/>
      <c r="V14022" s="157"/>
      <c r="W14022" s="157"/>
      <c r="X14022" s="157"/>
      <c r="Y14022" s="157"/>
    </row>
    <row r="14023" spans="19:25" x14ac:dyDescent="0.2">
      <c r="S14023" s="157"/>
      <c r="T14023" s="157"/>
      <c r="U14023" s="157"/>
      <c r="V14023" s="157"/>
      <c r="W14023" s="157"/>
      <c r="X14023" s="157"/>
      <c r="Y14023" s="157"/>
    </row>
    <row r="14024" spans="19:25" x14ac:dyDescent="0.2">
      <c r="S14024" s="157"/>
      <c r="T14024" s="157"/>
      <c r="U14024" s="157"/>
      <c r="V14024" s="157"/>
      <c r="W14024" s="157"/>
      <c r="X14024" s="157"/>
      <c r="Y14024" s="157"/>
    </row>
    <row r="14025" spans="19:25" x14ac:dyDescent="0.2">
      <c r="S14025" s="157"/>
      <c r="T14025" s="157"/>
      <c r="U14025" s="157"/>
      <c r="V14025" s="157"/>
      <c r="W14025" s="157"/>
      <c r="X14025" s="157"/>
      <c r="Y14025" s="157"/>
    </row>
    <row r="14026" spans="19:25" x14ac:dyDescent="0.2">
      <c r="S14026" s="157"/>
      <c r="T14026" s="157"/>
      <c r="U14026" s="157"/>
      <c r="V14026" s="157"/>
      <c r="W14026" s="157"/>
      <c r="X14026" s="157"/>
      <c r="Y14026" s="157"/>
    </row>
    <row r="14027" spans="19:25" x14ac:dyDescent="0.2">
      <c r="S14027" s="157"/>
      <c r="T14027" s="157"/>
      <c r="U14027" s="157"/>
      <c r="V14027" s="157"/>
      <c r="W14027" s="157"/>
      <c r="X14027" s="157"/>
      <c r="Y14027" s="157"/>
    </row>
    <row r="14028" spans="19:25" x14ac:dyDescent="0.2">
      <c r="S14028" s="157"/>
      <c r="T14028" s="157"/>
      <c r="U14028" s="157"/>
      <c r="V14028" s="157"/>
      <c r="W14028" s="157"/>
      <c r="X14028" s="157"/>
      <c r="Y14028" s="157"/>
    </row>
    <row r="14029" spans="19:25" x14ac:dyDescent="0.2">
      <c r="S14029" s="157"/>
      <c r="T14029" s="157"/>
      <c r="U14029" s="157"/>
      <c r="V14029" s="157"/>
      <c r="W14029" s="157"/>
      <c r="X14029" s="157"/>
      <c r="Y14029" s="157"/>
    </row>
    <row r="14030" spans="19:25" x14ac:dyDescent="0.2">
      <c r="S14030" s="157"/>
      <c r="T14030" s="157"/>
      <c r="U14030" s="157"/>
      <c r="V14030" s="157"/>
      <c r="W14030" s="157"/>
      <c r="X14030" s="157"/>
      <c r="Y14030" s="157"/>
    </row>
    <row r="14031" spans="19:25" x14ac:dyDescent="0.2">
      <c r="S14031" s="157"/>
      <c r="T14031" s="157"/>
      <c r="U14031" s="157"/>
      <c r="V14031" s="157"/>
      <c r="W14031" s="157"/>
      <c r="X14031" s="157"/>
      <c r="Y14031" s="157"/>
    </row>
    <row r="14032" spans="19:25" x14ac:dyDescent="0.2">
      <c r="S14032" s="157"/>
      <c r="T14032" s="157"/>
      <c r="U14032" s="157"/>
      <c r="V14032" s="157"/>
      <c r="W14032" s="157"/>
      <c r="X14032" s="157"/>
      <c r="Y14032" s="157"/>
    </row>
    <row r="14033" spans="19:25" x14ac:dyDescent="0.2">
      <c r="S14033" s="157"/>
      <c r="T14033" s="157"/>
      <c r="U14033" s="157"/>
      <c r="V14033" s="157"/>
      <c r="W14033" s="157"/>
      <c r="X14033" s="157"/>
      <c r="Y14033" s="157"/>
    </row>
    <row r="14034" spans="19:25" x14ac:dyDescent="0.2">
      <c r="S14034" s="157"/>
      <c r="T14034" s="157"/>
      <c r="U14034" s="157"/>
      <c r="V14034" s="157"/>
      <c r="W14034" s="157"/>
      <c r="X14034" s="157"/>
      <c r="Y14034" s="157"/>
    </row>
    <row r="14035" spans="19:25" x14ac:dyDescent="0.2">
      <c r="S14035" s="157"/>
      <c r="T14035" s="157"/>
      <c r="U14035" s="157"/>
      <c r="V14035" s="157"/>
      <c r="W14035" s="157"/>
      <c r="X14035" s="157"/>
      <c r="Y14035" s="157"/>
    </row>
    <row r="14036" spans="19:25" x14ac:dyDescent="0.2">
      <c r="S14036" s="157"/>
      <c r="T14036" s="157"/>
      <c r="U14036" s="157"/>
      <c r="V14036" s="157"/>
      <c r="W14036" s="157"/>
      <c r="X14036" s="157"/>
      <c r="Y14036" s="157"/>
    </row>
    <row r="14037" spans="19:25" x14ac:dyDescent="0.2">
      <c r="S14037" s="157"/>
      <c r="T14037" s="157"/>
      <c r="U14037" s="157"/>
      <c r="V14037" s="157"/>
      <c r="W14037" s="157"/>
      <c r="X14037" s="157"/>
      <c r="Y14037" s="157"/>
    </row>
    <row r="14038" spans="19:25" x14ac:dyDescent="0.2">
      <c r="S14038" s="157"/>
      <c r="T14038" s="157"/>
      <c r="U14038" s="157"/>
      <c r="V14038" s="157"/>
      <c r="W14038" s="157"/>
      <c r="X14038" s="157"/>
      <c r="Y14038" s="157"/>
    </row>
    <row r="14039" spans="19:25" x14ac:dyDescent="0.2">
      <c r="S14039" s="157"/>
      <c r="T14039" s="157"/>
      <c r="U14039" s="157"/>
      <c r="V14039" s="157"/>
      <c r="W14039" s="157"/>
      <c r="X14039" s="157"/>
      <c r="Y14039" s="157"/>
    </row>
    <row r="14040" spans="19:25" x14ac:dyDescent="0.2">
      <c r="S14040" s="157"/>
      <c r="T14040" s="157"/>
      <c r="U14040" s="157"/>
      <c r="V14040" s="157"/>
      <c r="W14040" s="157"/>
      <c r="X14040" s="157"/>
      <c r="Y14040" s="157"/>
    </row>
    <row r="14041" spans="19:25" x14ac:dyDescent="0.2">
      <c r="S14041" s="157"/>
      <c r="T14041" s="157"/>
      <c r="U14041" s="157"/>
      <c r="V14041" s="157"/>
      <c r="W14041" s="157"/>
      <c r="X14041" s="157"/>
      <c r="Y14041" s="157"/>
    </row>
    <row r="14042" spans="19:25" x14ac:dyDescent="0.2">
      <c r="S14042" s="157"/>
      <c r="T14042" s="157"/>
      <c r="U14042" s="157"/>
      <c r="V14042" s="157"/>
      <c r="W14042" s="157"/>
      <c r="X14042" s="157"/>
      <c r="Y14042" s="157"/>
    </row>
    <row r="14043" spans="19:25" x14ac:dyDescent="0.2">
      <c r="S14043" s="157"/>
      <c r="T14043" s="157"/>
      <c r="U14043" s="157"/>
      <c r="V14043" s="157"/>
      <c r="W14043" s="157"/>
      <c r="X14043" s="157"/>
      <c r="Y14043" s="157"/>
    </row>
    <row r="14044" spans="19:25" x14ac:dyDescent="0.2">
      <c r="S14044" s="157"/>
      <c r="T14044" s="157"/>
      <c r="U14044" s="157"/>
      <c r="V14044" s="157"/>
      <c r="W14044" s="157"/>
      <c r="X14044" s="157"/>
      <c r="Y14044" s="157"/>
    </row>
    <row r="14045" spans="19:25" x14ac:dyDescent="0.2">
      <c r="S14045" s="157"/>
      <c r="T14045" s="157"/>
      <c r="U14045" s="157"/>
      <c r="V14045" s="157"/>
      <c r="W14045" s="157"/>
      <c r="X14045" s="157"/>
      <c r="Y14045" s="157"/>
    </row>
    <row r="14046" spans="19:25" x14ac:dyDescent="0.2">
      <c r="S14046" s="157"/>
      <c r="T14046" s="157"/>
      <c r="U14046" s="157"/>
      <c r="V14046" s="157"/>
      <c r="W14046" s="157"/>
      <c r="X14046" s="157"/>
      <c r="Y14046" s="157"/>
    </row>
    <row r="14047" spans="19:25" x14ac:dyDescent="0.2">
      <c r="S14047" s="157"/>
      <c r="T14047" s="157"/>
      <c r="U14047" s="157"/>
      <c r="V14047" s="157"/>
      <c r="W14047" s="157"/>
      <c r="X14047" s="157"/>
      <c r="Y14047" s="157"/>
    </row>
    <row r="14048" spans="19:25" x14ac:dyDescent="0.2">
      <c r="S14048" s="157"/>
      <c r="T14048" s="157"/>
      <c r="U14048" s="157"/>
      <c r="V14048" s="157"/>
      <c r="W14048" s="157"/>
      <c r="X14048" s="157"/>
      <c r="Y14048" s="157"/>
    </row>
    <row r="14049" spans="19:25" x14ac:dyDescent="0.2">
      <c r="S14049" s="157"/>
      <c r="T14049" s="157"/>
      <c r="U14049" s="157"/>
      <c r="V14049" s="157"/>
      <c r="W14049" s="157"/>
      <c r="X14049" s="157"/>
      <c r="Y14049" s="157"/>
    </row>
    <row r="14050" spans="19:25" x14ac:dyDescent="0.2">
      <c r="S14050" s="157"/>
      <c r="T14050" s="157"/>
      <c r="U14050" s="157"/>
      <c r="V14050" s="157"/>
      <c r="W14050" s="157"/>
      <c r="X14050" s="157"/>
      <c r="Y14050" s="157"/>
    </row>
    <row r="14051" spans="19:25" x14ac:dyDescent="0.2">
      <c r="S14051" s="157"/>
      <c r="T14051" s="157"/>
      <c r="U14051" s="157"/>
      <c r="V14051" s="157"/>
      <c r="W14051" s="157"/>
      <c r="X14051" s="157"/>
      <c r="Y14051" s="157"/>
    </row>
    <row r="14052" spans="19:25" x14ac:dyDescent="0.2">
      <c r="S14052" s="157"/>
      <c r="T14052" s="157"/>
      <c r="U14052" s="157"/>
      <c r="V14052" s="157"/>
      <c r="W14052" s="157"/>
      <c r="X14052" s="157"/>
      <c r="Y14052" s="157"/>
    </row>
    <row r="14053" spans="19:25" x14ac:dyDescent="0.2">
      <c r="S14053" s="157"/>
      <c r="T14053" s="157"/>
      <c r="U14053" s="157"/>
      <c r="V14053" s="157"/>
      <c r="W14053" s="157"/>
      <c r="X14053" s="157"/>
      <c r="Y14053" s="157"/>
    </row>
    <row r="14054" spans="19:25" x14ac:dyDescent="0.2">
      <c r="S14054" s="157"/>
      <c r="T14054" s="157"/>
      <c r="U14054" s="157"/>
      <c r="V14054" s="157"/>
      <c r="W14054" s="157"/>
      <c r="X14054" s="157"/>
      <c r="Y14054" s="157"/>
    </row>
    <row r="14055" spans="19:25" x14ac:dyDescent="0.2">
      <c r="S14055" s="157"/>
      <c r="T14055" s="157"/>
      <c r="U14055" s="157"/>
      <c r="V14055" s="157"/>
      <c r="W14055" s="157"/>
      <c r="X14055" s="157"/>
      <c r="Y14055" s="157"/>
    </row>
    <row r="14056" spans="19:25" x14ac:dyDescent="0.2">
      <c r="S14056" s="157"/>
      <c r="T14056" s="157"/>
      <c r="U14056" s="157"/>
      <c r="V14056" s="157"/>
      <c r="W14056" s="157"/>
      <c r="X14056" s="157"/>
      <c r="Y14056" s="157"/>
    </row>
    <row r="14057" spans="19:25" x14ac:dyDescent="0.2">
      <c r="S14057" s="157"/>
      <c r="T14057" s="157"/>
      <c r="U14057" s="157"/>
      <c r="V14057" s="157"/>
      <c r="W14057" s="157"/>
      <c r="X14057" s="157"/>
      <c r="Y14057" s="157"/>
    </row>
    <row r="14058" spans="19:25" x14ac:dyDescent="0.2">
      <c r="S14058" s="157"/>
      <c r="T14058" s="157"/>
      <c r="U14058" s="157"/>
      <c r="V14058" s="157"/>
      <c r="W14058" s="157"/>
      <c r="X14058" s="157"/>
      <c r="Y14058" s="157"/>
    </row>
    <row r="14059" spans="19:25" x14ac:dyDescent="0.2">
      <c r="S14059" s="157"/>
      <c r="T14059" s="157"/>
      <c r="U14059" s="157"/>
      <c r="V14059" s="157"/>
      <c r="W14059" s="157"/>
      <c r="X14059" s="157"/>
      <c r="Y14059" s="157"/>
    </row>
    <row r="14060" spans="19:25" x14ac:dyDescent="0.2">
      <c r="S14060" s="157"/>
      <c r="T14060" s="157"/>
      <c r="U14060" s="157"/>
      <c r="V14060" s="157"/>
      <c r="W14060" s="157"/>
      <c r="X14060" s="157"/>
      <c r="Y14060" s="157"/>
    </row>
    <row r="14061" spans="19:25" x14ac:dyDescent="0.2">
      <c r="S14061" s="157"/>
      <c r="T14061" s="157"/>
      <c r="U14061" s="157"/>
      <c r="V14061" s="157"/>
      <c r="W14061" s="157"/>
      <c r="X14061" s="157"/>
      <c r="Y14061" s="157"/>
    </row>
    <row r="14062" spans="19:25" x14ac:dyDescent="0.2">
      <c r="S14062" s="157"/>
      <c r="T14062" s="157"/>
      <c r="U14062" s="157"/>
      <c r="V14062" s="157"/>
      <c r="W14062" s="157"/>
      <c r="X14062" s="157"/>
      <c r="Y14062" s="157"/>
    </row>
    <row r="14063" spans="19:25" x14ac:dyDescent="0.2">
      <c r="S14063" s="157"/>
      <c r="T14063" s="157"/>
      <c r="U14063" s="157"/>
      <c r="V14063" s="157"/>
      <c r="W14063" s="157"/>
      <c r="X14063" s="157"/>
      <c r="Y14063" s="157"/>
    </row>
    <row r="14064" spans="19:25" x14ac:dyDescent="0.2">
      <c r="S14064" s="157"/>
      <c r="T14064" s="157"/>
      <c r="U14064" s="157"/>
      <c r="V14064" s="157"/>
      <c r="W14064" s="157"/>
      <c r="X14064" s="157"/>
      <c r="Y14064" s="157"/>
    </row>
    <row r="14065" spans="19:25" x14ac:dyDescent="0.2">
      <c r="S14065" s="157"/>
      <c r="T14065" s="157"/>
      <c r="U14065" s="157"/>
      <c r="V14065" s="157"/>
      <c r="W14065" s="157"/>
      <c r="X14065" s="157"/>
      <c r="Y14065" s="157"/>
    </row>
    <row r="14066" spans="19:25" x14ac:dyDescent="0.2">
      <c r="S14066" s="157"/>
      <c r="T14066" s="157"/>
      <c r="U14066" s="157"/>
      <c r="V14066" s="157"/>
      <c r="W14066" s="157"/>
      <c r="X14066" s="157"/>
      <c r="Y14066" s="157"/>
    </row>
    <row r="14067" spans="19:25" x14ac:dyDescent="0.2">
      <c r="S14067" s="157"/>
      <c r="T14067" s="157"/>
      <c r="U14067" s="157"/>
      <c r="V14067" s="157"/>
      <c r="W14067" s="157"/>
      <c r="X14067" s="157"/>
      <c r="Y14067" s="157"/>
    </row>
    <row r="14068" spans="19:25" x14ac:dyDescent="0.2">
      <c r="S14068" s="157"/>
      <c r="T14068" s="157"/>
      <c r="U14068" s="157"/>
      <c r="V14068" s="157"/>
      <c r="W14068" s="157"/>
      <c r="X14068" s="157"/>
      <c r="Y14068" s="157"/>
    </row>
    <row r="14069" spans="19:25" x14ac:dyDescent="0.2">
      <c r="S14069" s="157"/>
      <c r="T14069" s="157"/>
      <c r="U14069" s="157"/>
      <c r="V14069" s="157"/>
      <c r="W14069" s="157"/>
      <c r="X14069" s="157"/>
      <c r="Y14069" s="157"/>
    </row>
    <row r="14070" spans="19:25" x14ac:dyDescent="0.2">
      <c r="S14070" s="157"/>
      <c r="T14070" s="157"/>
      <c r="U14070" s="157"/>
      <c r="V14070" s="157"/>
      <c r="W14070" s="157"/>
      <c r="X14070" s="157"/>
      <c r="Y14070" s="157"/>
    </row>
    <row r="14071" spans="19:25" x14ac:dyDescent="0.2">
      <c r="S14071" s="157"/>
      <c r="T14071" s="157"/>
      <c r="U14071" s="157"/>
      <c r="V14071" s="157"/>
      <c r="W14071" s="157"/>
      <c r="X14071" s="157"/>
      <c r="Y14071" s="157"/>
    </row>
    <row r="14072" spans="19:25" x14ac:dyDescent="0.2">
      <c r="S14072" s="157"/>
      <c r="T14072" s="157"/>
      <c r="U14072" s="157"/>
      <c r="V14072" s="157"/>
      <c r="W14072" s="157"/>
      <c r="X14072" s="157"/>
      <c r="Y14072" s="157"/>
    </row>
    <row r="14073" spans="19:25" x14ac:dyDescent="0.2">
      <c r="S14073" s="157"/>
      <c r="T14073" s="157"/>
      <c r="U14073" s="157"/>
      <c r="V14073" s="157"/>
      <c r="W14073" s="157"/>
      <c r="X14073" s="157"/>
      <c r="Y14073" s="157"/>
    </row>
    <row r="14074" spans="19:25" x14ac:dyDescent="0.2">
      <c r="S14074" s="157"/>
      <c r="T14074" s="157"/>
      <c r="U14074" s="157"/>
      <c r="V14074" s="157"/>
      <c r="W14074" s="157"/>
      <c r="X14074" s="157"/>
      <c r="Y14074" s="157"/>
    </row>
    <row r="14075" spans="19:25" x14ac:dyDescent="0.2">
      <c r="S14075" s="157"/>
      <c r="T14075" s="157"/>
      <c r="U14075" s="157"/>
      <c r="V14075" s="157"/>
      <c r="W14075" s="157"/>
      <c r="X14075" s="157"/>
      <c r="Y14075" s="157"/>
    </row>
    <row r="14076" spans="19:25" x14ac:dyDescent="0.2">
      <c r="S14076" s="157"/>
      <c r="T14076" s="157"/>
      <c r="U14076" s="157"/>
      <c r="V14076" s="157"/>
      <c r="W14076" s="157"/>
      <c r="X14076" s="157"/>
      <c r="Y14076" s="157"/>
    </row>
    <row r="14077" spans="19:25" x14ac:dyDescent="0.2">
      <c r="S14077" s="157"/>
      <c r="T14077" s="157"/>
      <c r="U14077" s="157"/>
      <c r="V14077" s="157"/>
      <c r="W14077" s="157"/>
      <c r="X14077" s="157"/>
      <c r="Y14077" s="157"/>
    </row>
    <row r="14078" spans="19:25" x14ac:dyDescent="0.2">
      <c r="S14078" s="157"/>
      <c r="T14078" s="157"/>
      <c r="U14078" s="157"/>
      <c r="V14078" s="157"/>
      <c r="W14078" s="157"/>
      <c r="X14078" s="157"/>
      <c r="Y14078" s="157"/>
    </row>
    <row r="14079" spans="19:25" x14ac:dyDescent="0.2">
      <c r="S14079" s="157"/>
      <c r="T14079" s="157"/>
      <c r="U14079" s="157"/>
      <c r="V14079" s="157"/>
      <c r="W14079" s="157"/>
      <c r="X14079" s="157"/>
      <c r="Y14079" s="157"/>
    </row>
    <row r="14080" spans="19:25" x14ac:dyDescent="0.2">
      <c r="S14080" s="157"/>
      <c r="T14080" s="157"/>
      <c r="U14080" s="157"/>
      <c r="V14080" s="157"/>
      <c r="W14080" s="157"/>
      <c r="X14080" s="157"/>
      <c r="Y14080" s="157"/>
    </row>
    <row r="14081" spans="19:25" x14ac:dyDescent="0.2">
      <c r="S14081" s="157"/>
      <c r="T14081" s="157"/>
      <c r="U14081" s="157"/>
      <c r="V14081" s="157"/>
      <c r="W14081" s="157"/>
      <c r="X14081" s="157"/>
      <c r="Y14081" s="157"/>
    </row>
    <row r="14082" spans="19:25" x14ac:dyDescent="0.2">
      <c r="S14082" s="157"/>
      <c r="T14082" s="157"/>
      <c r="U14082" s="157"/>
      <c r="V14082" s="157"/>
      <c r="W14082" s="157"/>
      <c r="X14082" s="157"/>
      <c r="Y14082" s="157"/>
    </row>
    <row r="14083" spans="19:25" x14ac:dyDescent="0.2">
      <c r="S14083" s="157"/>
      <c r="T14083" s="157"/>
      <c r="U14083" s="157"/>
      <c r="V14083" s="157"/>
      <c r="W14083" s="157"/>
      <c r="X14083" s="157"/>
      <c r="Y14083" s="157"/>
    </row>
    <row r="14084" spans="19:25" x14ac:dyDescent="0.2">
      <c r="S14084" s="157"/>
      <c r="T14084" s="157"/>
      <c r="U14084" s="157"/>
      <c r="V14084" s="157"/>
      <c r="W14084" s="157"/>
      <c r="X14084" s="157"/>
      <c r="Y14084" s="157"/>
    </row>
    <row r="14085" spans="19:25" x14ac:dyDescent="0.2">
      <c r="S14085" s="157"/>
      <c r="T14085" s="157"/>
      <c r="U14085" s="157"/>
      <c r="V14085" s="157"/>
      <c r="W14085" s="157"/>
      <c r="X14085" s="157"/>
      <c r="Y14085" s="157"/>
    </row>
    <row r="14086" spans="19:25" x14ac:dyDescent="0.2">
      <c r="S14086" s="157"/>
      <c r="T14086" s="157"/>
      <c r="U14086" s="157"/>
      <c r="V14086" s="157"/>
      <c r="W14086" s="157"/>
      <c r="X14086" s="157"/>
      <c r="Y14086" s="157"/>
    </row>
    <row r="14087" spans="19:25" x14ac:dyDescent="0.2">
      <c r="S14087" s="157"/>
      <c r="T14087" s="157"/>
      <c r="U14087" s="157"/>
      <c r="V14087" s="157"/>
      <c r="W14087" s="157"/>
      <c r="X14087" s="157"/>
      <c r="Y14087" s="157"/>
    </row>
    <row r="14088" spans="19:25" x14ac:dyDescent="0.2">
      <c r="S14088" s="157"/>
      <c r="T14088" s="157"/>
      <c r="U14088" s="157"/>
      <c r="V14088" s="157"/>
      <c r="W14088" s="157"/>
      <c r="X14088" s="157"/>
      <c r="Y14088" s="157"/>
    </row>
    <row r="14089" spans="19:25" x14ac:dyDescent="0.2">
      <c r="S14089" s="157"/>
      <c r="T14089" s="157"/>
      <c r="U14089" s="157"/>
      <c r="V14089" s="157"/>
      <c r="W14089" s="157"/>
      <c r="X14089" s="157"/>
      <c r="Y14089" s="157"/>
    </row>
    <row r="14090" spans="19:25" x14ac:dyDescent="0.2">
      <c r="S14090" s="157"/>
      <c r="T14090" s="157"/>
      <c r="U14090" s="157"/>
      <c r="V14090" s="157"/>
      <c r="W14090" s="157"/>
      <c r="X14090" s="157"/>
      <c r="Y14090" s="157"/>
    </row>
    <row r="14091" spans="19:25" x14ac:dyDescent="0.2">
      <c r="S14091" s="157"/>
      <c r="T14091" s="157"/>
      <c r="U14091" s="157"/>
      <c r="V14091" s="157"/>
      <c r="W14091" s="157"/>
      <c r="X14091" s="157"/>
      <c r="Y14091" s="157"/>
    </row>
    <row r="14092" spans="19:25" x14ac:dyDescent="0.2">
      <c r="S14092" s="157"/>
      <c r="T14092" s="157"/>
      <c r="U14092" s="157"/>
      <c r="V14092" s="157"/>
      <c r="W14092" s="157"/>
      <c r="X14092" s="157"/>
      <c r="Y14092" s="157"/>
    </row>
    <row r="14093" spans="19:25" x14ac:dyDescent="0.2">
      <c r="S14093" s="157"/>
      <c r="T14093" s="157"/>
      <c r="U14093" s="157"/>
      <c r="V14093" s="157"/>
      <c r="W14093" s="157"/>
      <c r="X14093" s="157"/>
      <c r="Y14093" s="157"/>
    </row>
    <row r="14094" spans="19:25" x14ac:dyDescent="0.2">
      <c r="S14094" s="157"/>
      <c r="T14094" s="157"/>
      <c r="U14094" s="157"/>
      <c r="V14094" s="157"/>
      <c r="W14094" s="157"/>
      <c r="X14094" s="157"/>
      <c r="Y14094" s="157"/>
    </row>
    <row r="14095" spans="19:25" x14ac:dyDescent="0.2">
      <c r="S14095" s="157"/>
      <c r="T14095" s="157"/>
      <c r="U14095" s="157"/>
      <c r="V14095" s="157"/>
      <c r="W14095" s="157"/>
      <c r="X14095" s="157"/>
      <c r="Y14095" s="157"/>
    </row>
    <row r="14096" spans="19:25" x14ac:dyDescent="0.2">
      <c r="S14096" s="157"/>
      <c r="T14096" s="157"/>
      <c r="U14096" s="157"/>
      <c r="V14096" s="157"/>
      <c r="W14096" s="157"/>
      <c r="X14096" s="157"/>
      <c r="Y14096" s="157"/>
    </row>
    <row r="14097" spans="19:25" x14ac:dyDescent="0.2">
      <c r="S14097" s="157"/>
      <c r="T14097" s="157"/>
      <c r="U14097" s="157"/>
      <c r="V14097" s="157"/>
      <c r="W14097" s="157"/>
      <c r="X14097" s="157"/>
      <c r="Y14097" s="157"/>
    </row>
    <row r="14098" spans="19:25" x14ac:dyDescent="0.2">
      <c r="S14098" s="157"/>
      <c r="T14098" s="157"/>
      <c r="U14098" s="157"/>
      <c r="V14098" s="157"/>
      <c r="W14098" s="157"/>
      <c r="X14098" s="157"/>
      <c r="Y14098" s="157"/>
    </row>
    <row r="14099" spans="19:25" x14ac:dyDescent="0.2">
      <c r="S14099" s="157"/>
      <c r="T14099" s="157"/>
      <c r="U14099" s="157"/>
      <c r="V14099" s="157"/>
      <c r="W14099" s="157"/>
      <c r="X14099" s="157"/>
      <c r="Y14099" s="157"/>
    </row>
    <row r="14100" spans="19:25" x14ac:dyDescent="0.2">
      <c r="S14100" s="157"/>
      <c r="T14100" s="157"/>
      <c r="U14100" s="157"/>
      <c r="V14100" s="157"/>
      <c r="W14100" s="157"/>
      <c r="X14100" s="157"/>
      <c r="Y14100" s="157"/>
    </row>
    <row r="14101" spans="19:25" x14ac:dyDescent="0.2">
      <c r="S14101" s="157"/>
      <c r="T14101" s="157"/>
      <c r="U14101" s="157"/>
      <c r="V14101" s="157"/>
      <c r="W14101" s="157"/>
      <c r="X14101" s="157"/>
      <c r="Y14101" s="157"/>
    </row>
    <row r="14102" spans="19:25" x14ac:dyDescent="0.2">
      <c r="S14102" s="157"/>
      <c r="T14102" s="157"/>
      <c r="U14102" s="157"/>
      <c r="V14102" s="157"/>
      <c r="W14102" s="157"/>
      <c r="X14102" s="157"/>
      <c r="Y14102" s="157"/>
    </row>
    <row r="14103" spans="19:25" x14ac:dyDescent="0.2">
      <c r="S14103" s="157"/>
      <c r="T14103" s="157"/>
      <c r="U14103" s="157"/>
      <c r="V14103" s="157"/>
      <c r="W14103" s="157"/>
      <c r="X14103" s="157"/>
      <c r="Y14103" s="157"/>
    </row>
    <row r="14104" spans="19:25" x14ac:dyDescent="0.2">
      <c r="S14104" s="157"/>
      <c r="T14104" s="157"/>
      <c r="U14104" s="157"/>
      <c r="V14104" s="157"/>
      <c r="W14104" s="157"/>
      <c r="X14104" s="157"/>
      <c r="Y14104" s="157"/>
    </row>
    <row r="14105" spans="19:25" x14ac:dyDescent="0.2">
      <c r="S14105" s="157"/>
      <c r="T14105" s="157"/>
      <c r="U14105" s="157"/>
      <c r="V14105" s="157"/>
      <c r="W14105" s="157"/>
      <c r="X14105" s="157"/>
      <c r="Y14105" s="157"/>
    </row>
    <row r="14106" spans="19:25" x14ac:dyDescent="0.2">
      <c r="S14106" s="157"/>
      <c r="T14106" s="157"/>
      <c r="U14106" s="157"/>
      <c r="V14106" s="157"/>
      <c r="W14106" s="157"/>
      <c r="X14106" s="157"/>
      <c r="Y14106" s="157"/>
    </row>
    <row r="14107" spans="19:25" x14ac:dyDescent="0.2">
      <c r="S14107" s="157"/>
      <c r="T14107" s="157"/>
      <c r="U14107" s="157"/>
      <c r="V14107" s="157"/>
      <c r="W14107" s="157"/>
      <c r="X14107" s="157"/>
      <c r="Y14107" s="157"/>
    </row>
    <row r="14108" spans="19:25" x14ac:dyDescent="0.2">
      <c r="S14108" s="157"/>
      <c r="T14108" s="157"/>
      <c r="U14108" s="157"/>
      <c r="V14108" s="157"/>
      <c r="W14108" s="157"/>
      <c r="X14108" s="157"/>
      <c r="Y14108" s="157"/>
    </row>
    <row r="14109" spans="19:25" x14ac:dyDescent="0.2">
      <c r="S14109" s="157"/>
      <c r="T14109" s="157"/>
      <c r="U14109" s="157"/>
      <c r="V14109" s="157"/>
      <c r="W14109" s="157"/>
      <c r="X14109" s="157"/>
      <c r="Y14109" s="157"/>
    </row>
    <row r="14110" spans="19:25" x14ac:dyDescent="0.2">
      <c r="S14110" s="157"/>
      <c r="T14110" s="157"/>
      <c r="U14110" s="157"/>
      <c r="V14110" s="157"/>
      <c r="W14110" s="157"/>
      <c r="X14110" s="157"/>
      <c r="Y14110" s="157"/>
    </row>
    <row r="14111" spans="19:25" x14ac:dyDescent="0.2">
      <c r="S14111" s="157"/>
      <c r="T14111" s="157"/>
      <c r="U14111" s="157"/>
      <c r="V14111" s="157"/>
      <c r="W14111" s="157"/>
      <c r="X14111" s="157"/>
      <c r="Y14111" s="157"/>
    </row>
    <row r="14112" spans="19:25" x14ac:dyDescent="0.2">
      <c r="S14112" s="157"/>
      <c r="T14112" s="157"/>
      <c r="U14112" s="157"/>
      <c r="V14112" s="157"/>
      <c r="W14112" s="157"/>
      <c r="X14112" s="157"/>
      <c r="Y14112" s="157"/>
    </row>
    <row r="14113" spans="19:25" x14ac:dyDescent="0.2">
      <c r="S14113" s="157"/>
      <c r="T14113" s="157"/>
      <c r="U14113" s="157"/>
      <c r="V14113" s="157"/>
      <c r="W14113" s="157"/>
      <c r="X14113" s="157"/>
      <c r="Y14113" s="157"/>
    </row>
    <row r="14114" spans="19:25" x14ac:dyDescent="0.2">
      <c r="S14114" s="157"/>
      <c r="T14114" s="157"/>
      <c r="U14114" s="157"/>
      <c r="V14114" s="157"/>
      <c r="W14114" s="157"/>
      <c r="X14114" s="157"/>
      <c r="Y14114" s="157"/>
    </row>
    <row r="14115" spans="19:25" x14ac:dyDescent="0.2">
      <c r="S14115" s="157"/>
      <c r="T14115" s="157"/>
      <c r="U14115" s="157"/>
      <c r="V14115" s="157"/>
      <c r="W14115" s="157"/>
      <c r="X14115" s="157"/>
      <c r="Y14115" s="157"/>
    </row>
    <row r="14116" spans="19:25" x14ac:dyDescent="0.2">
      <c r="S14116" s="157"/>
      <c r="T14116" s="157"/>
      <c r="U14116" s="157"/>
      <c r="V14116" s="157"/>
      <c r="W14116" s="157"/>
      <c r="X14116" s="157"/>
      <c r="Y14116" s="157"/>
    </row>
    <row r="14117" spans="19:25" x14ac:dyDescent="0.2">
      <c r="S14117" s="157"/>
      <c r="T14117" s="157"/>
      <c r="U14117" s="157"/>
      <c r="V14117" s="157"/>
      <c r="W14117" s="157"/>
      <c r="X14117" s="157"/>
      <c r="Y14117" s="157"/>
    </row>
    <row r="14118" spans="19:25" x14ac:dyDescent="0.2">
      <c r="S14118" s="157"/>
      <c r="T14118" s="157"/>
      <c r="U14118" s="157"/>
      <c r="V14118" s="157"/>
      <c r="W14118" s="157"/>
      <c r="X14118" s="157"/>
      <c r="Y14118" s="157"/>
    </row>
    <row r="14119" spans="19:25" x14ac:dyDescent="0.2">
      <c r="S14119" s="157"/>
      <c r="T14119" s="157"/>
      <c r="U14119" s="157"/>
      <c r="V14119" s="157"/>
      <c r="W14119" s="157"/>
      <c r="X14119" s="157"/>
      <c r="Y14119" s="157"/>
    </row>
    <row r="14120" spans="19:25" x14ac:dyDescent="0.2">
      <c r="S14120" s="157"/>
      <c r="T14120" s="157"/>
      <c r="U14120" s="157"/>
      <c r="V14120" s="157"/>
      <c r="W14120" s="157"/>
      <c r="X14120" s="157"/>
      <c r="Y14120" s="157"/>
    </row>
    <row r="14121" spans="19:25" x14ac:dyDescent="0.2">
      <c r="S14121" s="157"/>
      <c r="T14121" s="157"/>
      <c r="U14121" s="157"/>
      <c r="V14121" s="157"/>
      <c r="W14121" s="157"/>
      <c r="X14121" s="157"/>
      <c r="Y14121" s="157"/>
    </row>
    <row r="14122" spans="19:25" x14ac:dyDescent="0.2">
      <c r="S14122" s="157"/>
      <c r="T14122" s="157"/>
      <c r="U14122" s="157"/>
      <c r="V14122" s="157"/>
      <c r="W14122" s="157"/>
      <c r="X14122" s="157"/>
      <c r="Y14122" s="157"/>
    </row>
    <row r="14123" spans="19:25" x14ac:dyDescent="0.2">
      <c r="S14123" s="157"/>
      <c r="T14123" s="157"/>
      <c r="U14123" s="157"/>
      <c r="V14123" s="157"/>
      <c r="W14123" s="157"/>
      <c r="X14123" s="157"/>
      <c r="Y14123" s="157"/>
    </row>
    <row r="14124" spans="19:25" x14ac:dyDescent="0.2">
      <c r="S14124" s="157"/>
      <c r="T14124" s="157"/>
      <c r="U14124" s="157"/>
      <c r="V14124" s="157"/>
      <c r="W14124" s="157"/>
      <c r="X14124" s="157"/>
      <c r="Y14124" s="157"/>
    </row>
    <row r="14125" spans="19:25" x14ac:dyDescent="0.2">
      <c r="S14125" s="157"/>
      <c r="T14125" s="157"/>
      <c r="U14125" s="157"/>
      <c r="V14125" s="157"/>
      <c r="W14125" s="157"/>
      <c r="X14125" s="157"/>
      <c r="Y14125" s="157"/>
    </row>
    <row r="14126" spans="19:25" x14ac:dyDescent="0.2">
      <c r="S14126" s="157"/>
      <c r="T14126" s="157"/>
      <c r="U14126" s="157"/>
      <c r="V14126" s="157"/>
      <c r="W14126" s="157"/>
      <c r="X14126" s="157"/>
      <c r="Y14126" s="157"/>
    </row>
    <row r="14127" spans="19:25" x14ac:dyDescent="0.2">
      <c r="S14127" s="157"/>
      <c r="T14127" s="157"/>
      <c r="U14127" s="157"/>
      <c r="V14127" s="157"/>
      <c r="W14127" s="157"/>
      <c r="X14127" s="157"/>
      <c r="Y14127" s="157"/>
    </row>
    <row r="14128" spans="19:25" x14ac:dyDescent="0.2">
      <c r="S14128" s="157"/>
      <c r="T14128" s="157"/>
      <c r="U14128" s="157"/>
      <c r="V14128" s="157"/>
      <c r="W14128" s="157"/>
      <c r="X14128" s="157"/>
      <c r="Y14128" s="157"/>
    </row>
    <row r="14129" spans="19:25" x14ac:dyDescent="0.2">
      <c r="S14129" s="157"/>
      <c r="T14129" s="157"/>
      <c r="U14129" s="157"/>
      <c r="V14129" s="157"/>
      <c r="W14129" s="157"/>
      <c r="X14129" s="157"/>
      <c r="Y14129" s="157"/>
    </row>
    <row r="14130" spans="19:25" x14ac:dyDescent="0.2">
      <c r="S14130" s="157"/>
      <c r="T14130" s="157"/>
      <c r="U14130" s="157"/>
      <c r="V14130" s="157"/>
      <c r="W14130" s="157"/>
      <c r="X14130" s="157"/>
      <c r="Y14130" s="157"/>
    </row>
    <row r="14131" spans="19:25" x14ac:dyDescent="0.2">
      <c r="S14131" s="157"/>
      <c r="T14131" s="157"/>
      <c r="U14131" s="157"/>
      <c r="V14131" s="157"/>
      <c r="W14131" s="157"/>
      <c r="X14131" s="157"/>
      <c r="Y14131" s="157"/>
    </row>
    <row r="14132" spans="19:25" x14ac:dyDescent="0.2">
      <c r="S14132" s="157"/>
      <c r="T14132" s="157"/>
      <c r="U14132" s="157"/>
      <c r="V14132" s="157"/>
      <c r="W14132" s="157"/>
      <c r="X14132" s="157"/>
      <c r="Y14132" s="157"/>
    </row>
    <row r="14133" spans="19:25" x14ac:dyDescent="0.2">
      <c r="S14133" s="157"/>
      <c r="T14133" s="157"/>
      <c r="U14133" s="157"/>
      <c r="V14133" s="157"/>
      <c r="W14133" s="157"/>
      <c r="X14133" s="157"/>
      <c r="Y14133" s="157"/>
    </row>
    <row r="14134" spans="19:25" x14ac:dyDescent="0.2">
      <c r="S14134" s="157"/>
      <c r="T14134" s="157"/>
      <c r="U14134" s="157"/>
      <c r="V14134" s="157"/>
      <c r="W14134" s="157"/>
      <c r="X14134" s="157"/>
      <c r="Y14134" s="157"/>
    </row>
    <row r="14135" spans="19:25" x14ac:dyDescent="0.2">
      <c r="S14135" s="157"/>
      <c r="T14135" s="157"/>
      <c r="U14135" s="157"/>
      <c r="V14135" s="157"/>
      <c r="W14135" s="157"/>
      <c r="X14135" s="157"/>
      <c r="Y14135" s="157"/>
    </row>
    <row r="14136" spans="19:25" x14ac:dyDescent="0.2">
      <c r="S14136" s="157"/>
      <c r="T14136" s="157"/>
      <c r="U14136" s="157"/>
      <c r="V14136" s="157"/>
      <c r="W14136" s="157"/>
      <c r="X14136" s="157"/>
      <c r="Y14136" s="157"/>
    </row>
    <row r="14137" spans="19:25" x14ac:dyDescent="0.2">
      <c r="S14137" s="157"/>
      <c r="T14137" s="157"/>
      <c r="U14137" s="157"/>
      <c r="V14137" s="157"/>
      <c r="W14137" s="157"/>
      <c r="X14137" s="157"/>
      <c r="Y14137" s="157"/>
    </row>
    <row r="14138" spans="19:25" x14ac:dyDescent="0.2">
      <c r="S14138" s="157"/>
      <c r="T14138" s="157"/>
      <c r="U14138" s="157"/>
      <c r="V14138" s="157"/>
      <c r="W14138" s="157"/>
      <c r="X14138" s="157"/>
      <c r="Y14138" s="157"/>
    </row>
    <row r="14139" spans="19:25" x14ac:dyDescent="0.2">
      <c r="S14139" s="157"/>
      <c r="T14139" s="157"/>
      <c r="U14139" s="157"/>
      <c r="V14139" s="157"/>
      <c r="W14139" s="157"/>
      <c r="X14139" s="157"/>
      <c r="Y14139" s="157"/>
    </row>
    <row r="14140" spans="19:25" x14ac:dyDescent="0.2">
      <c r="S14140" s="157"/>
      <c r="T14140" s="157"/>
      <c r="U14140" s="157"/>
      <c r="V14140" s="157"/>
      <c r="W14140" s="157"/>
      <c r="X14140" s="157"/>
      <c r="Y14140" s="157"/>
    </row>
    <row r="14141" spans="19:25" x14ac:dyDescent="0.2">
      <c r="S14141" s="157"/>
      <c r="T14141" s="157"/>
      <c r="U14141" s="157"/>
      <c r="V14141" s="157"/>
      <c r="W14141" s="157"/>
      <c r="X14141" s="157"/>
      <c r="Y14141" s="157"/>
    </row>
    <row r="14142" spans="19:25" x14ac:dyDescent="0.2">
      <c r="S14142" s="157"/>
      <c r="T14142" s="157"/>
      <c r="U14142" s="157"/>
      <c r="V14142" s="157"/>
      <c r="W14142" s="157"/>
      <c r="X14142" s="157"/>
      <c r="Y14142" s="157"/>
    </row>
    <row r="14143" spans="19:25" x14ac:dyDescent="0.2">
      <c r="S14143" s="157"/>
      <c r="T14143" s="157"/>
      <c r="U14143" s="157"/>
      <c r="V14143" s="157"/>
      <c r="W14143" s="157"/>
      <c r="X14143" s="157"/>
      <c r="Y14143" s="157"/>
    </row>
    <row r="14144" spans="19:25" x14ac:dyDescent="0.2">
      <c r="S14144" s="157"/>
      <c r="T14144" s="157"/>
      <c r="U14144" s="157"/>
      <c r="V14144" s="157"/>
      <c r="W14144" s="157"/>
      <c r="X14144" s="157"/>
      <c r="Y14144" s="157"/>
    </row>
    <row r="14145" spans="19:25" x14ac:dyDescent="0.2">
      <c r="S14145" s="157"/>
      <c r="T14145" s="157"/>
      <c r="U14145" s="157"/>
      <c r="V14145" s="157"/>
      <c r="W14145" s="157"/>
      <c r="X14145" s="157"/>
      <c r="Y14145" s="157"/>
    </row>
    <row r="14146" spans="19:25" x14ac:dyDescent="0.2">
      <c r="S14146" s="157"/>
      <c r="T14146" s="157"/>
      <c r="U14146" s="157"/>
      <c r="V14146" s="157"/>
      <c r="W14146" s="157"/>
      <c r="X14146" s="157"/>
      <c r="Y14146" s="157"/>
    </row>
    <row r="14147" spans="19:25" x14ac:dyDescent="0.2">
      <c r="S14147" s="157"/>
      <c r="T14147" s="157"/>
      <c r="U14147" s="157"/>
      <c r="V14147" s="157"/>
      <c r="W14147" s="157"/>
      <c r="X14147" s="157"/>
      <c r="Y14147" s="157"/>
    </row>
    <row r="14148" spans="19:25" x14ac:dyDescent="0.2">
      <c r="S14148" s="157"/>
      <c r="T14148" s="157"/>
      <c r="U14148" s="157"/>
      <c r="V14148" s="157"/>
      <c r="W14148" s="157"/>
      <c r="X14148" s="157"/>
      <c r="Y14148" s="157"/>
    </row>
    <row r="14149" spans="19:25" x14ac:dyDescent="0.2">
      <c r="S14149" s="157"/>
      <c r="T14149" s="157"/>
      <c r="U14149" s="157"/>
      <c r="V14149" s="157"/>
      <c r="W14149" s="157"/>
      <c r="X14149" s="157"/>
      <c r="Y14149" s="157"/>
    </row>
    <row r="14150" spans="19:25" x14ac:dyDescent="0.2">
      <c r="S14150" s="157"/>
      <c r="T14150" s="157"/>
      <c r="U14150" s="157"/>
      <c r="V14150" s="157"/>
      <c r="W14150" s="157"/>
      <c r="X14150" s="157"/>
      <c r="Y14150" s="157"/>
    </row>
    <row r="14151" spans="19:25" x14ac:dyDescent="0.2">
      <c r="S14151" s="157"/>
      <c r="T14151" s="157"/>
      <c r="U14151" s="157"/>
      <c r="V14151" s="157"/>
      <c r="W14151" s="157"/>
      <c r="X14151" s="157"/>
      <c r="Y14151" s="157"/>
    </row>
    <row r="14152" spans="19:25" x14ac:dyDescent="0.2">
      <c r="S14152" s="157"/>
      <c r="T14152" s="157"/>
      <c r="U14152" s="157"/>
      <c r="V14152" s="157"/>
      <c r="W14152" s="157"/>
      <c r="X14152" s="157"/>
      <c r="Y14152" s="157"/>
    </row>
    <row r="14153" spans="19:25" x14ac:dyDescent="0.2">
      <c r="S14153" s="157"/>
      <c r="T14153" s="157"/>
      <c r="U14153" s="157"/>
      <c r="V14153" s="157"/>
      <c r="W14153" s="157"/>
      <c r="X14153" s="157"/>
      <c r="Y14153" s="157"/>
    </row>
    <row r="14154" spans="19:25" x14ac:dyDescent="0.2">
      <c r="S14154" s="157"/>
      <c r="T14154" s="157"/>
      <c r="U14154" s="157"/>
      <c r="V14154" s="157"/>
      <c r="W14154" s="157"/>
      <c r="X14154" s="157"/>
      <c r="Y14154" s="157"/>
    </row>
    <row r="14155" spans="19:25" x14ac:dyDescent="0.2">
      <c r="S14155" s="157"/>
      <c r="T14155" s="157"/>
      <c r="U14155" s="157"/>
      <c r="V14155" s="157"/>
      <c r="W14155" s="157"/>
      <c r="X14155" s="157"/>
      <c r="Y14155" s="157"/>
    </row>
    <row r="14156" spans="19:25" x14ac:dyDescent="0.2">
      <c r="S14156" s="157"/>
      <c r="T14156" s="157"/>
      <c r="U14156" s="157"/>
      <c r="V14156" s="157"/>
      <c r="W14156" s="157"/>
      <c r="X14156" s="157"/>
      <c r="Y14156" s="157"/>
    </row>
    <row r="14157" spans="19:25" x14ac:dyDescent="0.2">
      <c r="S14157" s="157"/>
      <c r="T14157" s="157"/>
      <c r="U14157" s="157"/>
      <c r="V14157" s="157"/>
      <c r="W14157" s="157"/>
      <c r="X14157" s="157"/>
      <c r="Y14157" s="157"/>
    </row>
    <row r="14158" spans="19:25" x14ac:dyDescent="0.2">
      <c r="S14158" s="157"/>
      <c r="T14158" s="157"/>
      <c r="U14158" s="157"/>
      <c r="V14158" s="157"/>
      <c r="W14158" s="157"/>
      <c r="X14158" s="157"/>
      <c r="Y14158" s="157"/>
    </row>
    <row r="14159" spans="19:25" x14ac:dyDescent="0.2">
      <c r="S14159" s="157"/>
      <c r="T14159" s="157"/>
      <c r="U14159" s="157"/>
      <c r="V14159" s="157"/>
      <c r="W14159" s="157"/>
      <c r="X14159" s="157"/>
      <c r="Y14159" s="157"/>
    </row>
    <row r="14160" spans="19:25" x14ac:dyDescent="0.2">
      <c r="S14160" s="157"/>
      <c r="T14160" s="157"/>
      <c r="U14160" s="157"/>
      <c r="V14160" s="157"/>
      <c r="W14160" s="157"/>
      <c r="X14160" s="157"/>
      <c r="Y14160" s="157"/>
    </row>
    <row r="14161" spans="19:25" x14ac:dyDescent="0.2">
      <c r="S14161" s="157"/>
      <c r="T14161" s="157"/>
      <c r="U14161" s="157"/>
      <c r="V14161" s="157"/>
      <c r="W14161" s="157"/>
      <c r="X14161" s="157"/>
      <c r="Y14161" s="157"/>
    </row>
    <row r="14162" spans="19:25" x14ac:dyDescent="0.2">
      <c r="S14162" s="157"/>
      <c r="T14162" s="157"/>
      <c r="U14162" s="157"/>
      <c r="V14162" s="157"/>
      <c r="W14162" s="157"/>
      <c r="X14162" s="157"/>
      <c r="Y14162" s="157"/>
    </row>
    <row r="14163" spans="19:25" x14ac:dyDescent="0.2">
      <c r="S14163" s="157"/>
      <c r="T14163" s="157"/>
      <c r="U14163" s="157"/>
      <c r="V14163" s="157"/>
      <c r="W14163" s="157"/>
      <c r="X14163" s="157"/>
      <c r="Y14163" s="157"/>
    </row>
    <row r="14164" spans="19:25" x14ac:dyDescent="0.2">
      <c r="S14164" s="157"/>
      <c r="T14164" s="157"/>
      <c r="U14164" s="157"/>
      <c r="V14164" s="157"/>
      <c r="W14164" s="157"/>
      <c r="X14164" s="157"/>
      <c r="Y14164" s="157"/>
    </row>
    <row r="14165" spans="19:25" x14ac:dyDescent="0.2">
      <c r="S14165" s="157"/>
      <c r="T14165" s="157"/>
      <c r="U14165" s="157"/>
      <c r="V14165" s="157"/>
      <c r="W14165" s="157"/>
      <c r="X14165" s="157"/>
      <c r="Y14165" s="157"/>
    </row>
    <row r="14166" spans="19:25" x14ac:dyDescent="0.2">
      <c r="S14166" s="157"/>
      <c r="T14166" s="157"/>
      <c r="U14166" s="157"/>
      <c r="V14166" s="157"/>
      <c r="W14166" s="157"/>
      <c r="X14166" s="157"/>
      <c r="Y14166" s="157"/>
    </row>
    <row r="14167" spans="19:25" x14ac:dyDescent="0.2">
      <c r="S14167" s="157"/>
      <c r="T14167" s="157"/>
      <c r="U14167" s="157"/>
      <c r="V14167" s="157"/>
      <c r="W14167" s="157"/>
      <c r="X14167" s="157"/>
      <c r="Y14167" s="157"/>
    </row>
    <row r="14168" spans="19:25" x14ac:dyDescent="0.2">
      <c r="S14168" s="157"/>
      <c r="T14168" s="157"/>
      <c r="U14168" s="157"/>
      <c r="V14168" s="157"/>
      <c r="W14168" s="157"/>
      <c r="X14168" s="157"/>
      <c r="Y14168" s="157"/>
    </row>
    <row r="14169" spans="19:25" x14ac:dyDescent="0.2">
      <c r="S14169" s="157"/>
      <c r="T14169" s="157"/>
      <c r="U14169" s="157"/>
      <c r="V14169" s="157"/>
      <c r="W14169" s="157"/>
      <c r="X14169" s="157"/>
      <c r="Y14169" s="157"/>
    </row>
    <row r="14170" spans="19:25" x14ac:dyDescent="0.2">
      <c r="S14170" s="157"/>
      <c r="T14170" s="157"/>
      <c r="U14170" s="157"/>
      <c r="V14170" s="157"/>
      <c r="W14170" s="157"/>
      <c r="X14170" s="157"/>
      <c r="Y14170" s="157"/>
    </row>
    <row r="14171" spans="19:25" x14ac:dyDescent="0.2">
      <c r="S14171" s="157"/>
      <c r="T14171" s="157"/>
      <c r="U14171" s="157"/>
      <c r="V14171" s="157"/>
      <c r="W14171" s="157"/>
      <c r="X14171" s="157"/>
      <c r="Y14171" s="157"/>
    </row>
    <row r="14172" spans="19:25" x14ac:dyDescent="0.2">
      <c r="S14172" s="157"/>
      <c r="T14172" s="157"/>
      <c r="U14172" s="157"/>
      <c r="V14172" s="157"/>
      <c r="W14172" s="157"/>
      <c r="X14172" s="157"/>
      <c r="Y14172" s="157"/>
    </row>
    <row r="14173" spans="19:25" x14ac:dyDescent="0.2">
      <c r="S14173" s="157"/>
      <c r="T14173" s="157"/>
      <c r="U14173" s="157"/>
      <c r="V14173" s="157"/>
      <c r="W14173" s="157"/>
      <c r="X14173" s="157"/>
      <c r="Y14173" s="157"/>
    </row>
    <row r="14174" spans="19:25" x14ac:dyDescent="0.2">
      <c r="S14174" s="157"/>
      <c r="T14174" s="157"/>
      <c r="U14174" s="157"/>
      <c r="V14174" s="157"/>
      <c r="W14174" s="157"/>
      <c r="X14174" s="157"/>
      <c r="Y14174" s="157"/>
    </row>
    <row r="14175" spans="19:25" x14ac:dyDescent="0.2">
      <c r="S14175" s="157"/>
      <c r="T14175" s="157"/>
      <c r="U14175" s="157"/>
      <c r="V14175" s="157"/>
      <c r="W14175" s="157"/>
      <c r="X14175" s="157"/>
      <c r="Y14175" s="157"/>
    </row>
    <row r="14176" spans="19:25" x14ac:dyDescent="0.2">
      <c r="S14176" s="157"/>
      <c r="T14176" s="157"/>
      <c r="U14176" s="157"/>
      <c r="V14176" s="157"/>
      <c r="W14176" s="157"/>
      <c r="X14176" s="157"/>
      <c r="Y14176" s="157"/>
    </row>
    <row r="14177" spans="19:25" x14ac:dyDescent="0.2">
      <c r="S14177" s="157"/>
      <c r="T14177" s="157"/>
      <c r="U14177" s="157"/>
      <c r="V14177" s="157"/>
      <c r="W14177" s="157"/>
      <c r="X14177" s="157"/>
      <c r="Y14177" s="157"/>
    </row>
    <row r="14178" spans="19:25" x14ac:dyDescent="0.2">
      <c r="S14178" s="157"/>
      <c r="T14178" s="157"/>
      <c r="U14178" s="157"/>
      <c r="V14178" s="157"/>
      <c r="W14178" s="157"/>
      <c r="X14178" s="157"/>
      <c r="Y14178" s="157"/>
    </row>
    <row r="14179" spans="19:25" x14ac:dyDescent="0.2">
      <c r="S14179" s="157"/>
      <c r="T14179" s="157"/>
      <c r="U14179" s="157"/>
      <c r="V14179" s="157"/>
      <c r="W14179" s="157"/>
      <c r="X14179" s="157"/>
      <c r="Y14179" s="157"/>
    </row>
    <row r="14180" spans="19:25" x14ac:dyDescent="0.2">
      <c r="S14180" s="157"/>
      <c r="T14180" s="157"/>
      <c r="U14180" s="157"/>
      <c r="V14180" s="157"/>
      <c r="W14180" s="157"/>
      <c r="X14180" s="157"/>
      <c r="Y14180" s="157"/>
    </row>
    <row r="14181" spans="19:25" x14ac:dyDescent="0.2">
      <c r="S14181" s="157"/>
      <c r="T14181" s="157"/>
      <c r="U14181" s="157"/>
      <c r="V14181" s="157"/>
      <c r="W14181" s="157"/>
      <c r="X14181" s="157"/>
      <c r="Y14181" s="157"/>
    </row>
    <row r="14182" spans="19:25" x14ac:dyDescent="0.2">
      <c r="S14182" s="157"/>
      <c r="T14182" s="157"/>
      <c r="U14182" s="157"/>
      <c r="V14182" s="157"/>
      <c r="W14182" s="157"/>
      <c r="X14182" s="157"/>
      <c r="Y14182" s="157"/>
    </row>
    <row r="14183" spans="19:25" x14ac:dyDescent="0.2">
      <c r="S14183" s="157"/>
      <c r="T14183" s="157"/>
      <c r="U14183" s="157"/>
      <c r="V14183" s="157"/>
      <c r="W14183" s="157"/>
      <c r="X14183" s="157"/>
      <c r="Y14183" s="157"/>
    </row>
    <row r="14184" spans="19:25" x14ac:dyDescent="0.2">
      <c r="S14184" s="157"/>
      <c r="T14184" s="157"/>
      <c r="U14184" s="157"/>
      <c r="V14184" s="157"/>
      <c r="W14184" s="157"/>
      <c r="X14184" s="157"/>
      <c r="Y14184" s="157"/>
    </row>
    <row r="14185" spans="19:25" x14ac:dyDescent="0.2">
      <c r="S14185" s="157"/>
      <c r="T14185" s="157"/>
      <c r="U14185" s="157"/>
      <c r="V14185" s="157"/>
      <c r="W14185" s="157"/>
      <c r="X14185" s="157"/>
      <c r="Y14185" s="157"/>
    </row>
    <row r="14186" spans="19:25" x14ac:dyDescent="0.2">
      <c r="S14186" s="157"/>
      <c r="T14186" s="157"/>
      <c r="U14186" s="157"/>
      <c r="V14186" s="157"/>
      <c r="W14186" s="157"/>
      <c r="X14186" s="157"/>
      <c r="Y14186" s="157"/>
    </row>
    <row r="14187" spans="19:25" x14ac:dyDescent="0.2">
      <c r="S14187" s="157"/>
      <c r="T14187" s="157"/>
      <c r="U14187" s="157"/>
      <c r="V14187" s="157"/>
      <c r="W14187" s="157"/>
      <c r="X14187" s="157"/>
      <c r="Y14187" s="157"/>
    </row>
    <row r="14188" spans="19:25" x14ac:dyDescent="0.2">
      <c r="S14188" s="157"/>
      <c r="T14188" s="157"/>
      <c r="U14188" s="157"/>
      <c r="V14188" s="157"/>
      <c r="W14188" s="157"/>
      <c r="X14188" s="157"/>
      <c r="Y14188" s="157"/>
    </row>
    <row r="14189" spans="19:25" x14ac:dyDescent="0.2">
      <c r="S14189" s="157"/>
      <c r="T14189" s="157"/>
      <c r="U14189" s="157"/>
      <c r="V14189" s="157"/>
      <c r="W14189" s="157"/>
      <c r="X14189" s="157"/>
      <c r="Y14189" s="157"/>
    </row>
    <row r="14190" spans="19:25" x14ac:dyDescent="0.2">
      <c r="S14190" s="157"/>
      <c r="T14190" s="157"/>
      <c r="U14190" s="157"/>
      <c r="V14190" s="157"/>
      <c r="W14190" s="157"/>
      <c r="X14190" s="157"/>
      <c r="Y14190" s="157"/>
    </row>
    <row r="14191" spans="19:25" x14ac:dyDescent="0.2">
      <c r="S14191" s="157"/>
      <c r="T14191" s="157"/>
      <c r="U14191" s="157"/>
      <c r="V14191" s="157"/>
      <c r="W14191" s="157"/>
      <c r="X14191" s="157"/>
      <c r="Y14191" s="157"/>
    </row>
    <row r="14192" spans="19:25" x14ac:dyDescent="0.2">
      <c r="S14192" s="157"/>
      <c r="T14192" s="157"/>
      <c r="U14192" s="157"/>
      <c r="V14192" s="157"/>
      <c r="W14192" s="157"/>
      <c r="X14192" s="157"/>
      <c r="Y14192" s="157"/>
    </row>
    <row r="14193" spans="19:25" x14ac:dyDescent="0.2">
      <c r="S14193" s="157"/>
      <c r="T14193" s="157"/>
      <c r="U14193" s="157"/>
      <c r="V14193" s="157"/>
      <c r="W14193" s="157"/>
      <c r="X14193" s="157"/>
      <c r="Y14193" s="157"/>
    </row>
    <row r="14194" spans="19:25" x14ac:dyDescent="0.2">
      <c r="S14194" s="157"/>
      <c r="T14194" s="157"/>
      <c r="U14194" s="157"/>
      <c r="V14194" s="157"/>
      <c r="W14194" s="157"/>
      <c r="X14194" s="157"/>
      <c r="Y14194" s="157"/>
    </row>
    <row r="14195" spans="19:25" x14ac:dyDescent="0.2">
      <c r="S14195" s="157"/>
      <c r="T14195" s="157"/>
      <c r="U14195" s="157"/>
      <c r="V14195" s="157"/>
      <c r="W14195" s="157"/>
      <c r="X14195" s="157"/>
      <c r="Y14195" s="157"/>
    </row>
    <row r="14196" spans="19:25" x14ac:dyDescent="0.2">
      <c r="S14196" s="157"/>
      <c r="T14196" s="157"/>
      <c r="U14196" s="157"/>
      <c r="V14196" s="157"/>
      <c r="W14196" s="157"/>
      <c r="X14196" s="157"/>
      <c r="Y14196" s="157"/>
    </row>
    <row r="14197" spans="19:25" x14ac:dyDescent="0.2">
      <c r="S14197" s="157"/>
      <c r="T14197" s="157"/>
      <c r="U14197" s="157"/>
      <c r="V14197" s="157"/>
      <c r="W14197" s="157"/>
      <c r="X14197" s="157"/>
      <c r="Y14197" s="157"/>
    </row>
    <row r="14198" spans="19:25" x14ac:dyDescent="0.2">
      <c r="S14198" s="157"/>
      <c r="T14198" s="157"/>
      <c r="U14198" s="157"/>
      <c r="V14198" s="157"/>
      <c r="W14198" s="157"/>
      <c r="X14198" s="157"/>
      <c r="Y14198" s="157"/>
    </row>
    <row r="14199" spans="19:25" x14ac:dyDescent="0.2">
      <c r="S14199" s="157"/>
      <c r="T14199" s="157"/>
      <c r="U14199" s="157"/>
      <c r="V14199" s="157"/>
      <c r="W14199" s="157"/>
      <c r="X14199" s="157"/>
      <c r="Y14199" s="157"/>
    </row>
    <row r="14200" spans="19:25" x14ac:dyDescent="0.2">
      <c r="S14200" s="157"/>
      <c r="T14200" s="157"/>
      <c r="U14200" s="157"/>
      <c r="V14200" s="157"/>
      <c r="W14200" s="157"/>
      <c r="X14200" s="157"/>
      <c r="Y14200" s="157"/>
    </row>
    <row r="14201" spans="19:25" x14ac:dyDescent="0.2">
      <c r="S14201" s="157"/>
      <c r="T14201" s="157"/>
      <c r="U14201" s="157"/>
      <c r="V14201" s="157"/>
      <c r="W14201" s="157"/>
      <c r="X14201" s="157"/>
      <c r="Y14201" s="157"/>
    </row>
    <row r="14202" spans="19:25" x14ac:dyDescent="0.2">
      <c r="S14202" s="157"/>
      <c r="T14202" s="157"/>
      <c r="U14202" s="157"/>
      <c r="V14202" s="157"/>
      <c r="W14202" s="157"/>
      <c r="X14202" s="157"/>
      <c r="Y14202" s="157"/>
    </row>
    <row r="14203" spans="19:25" x14ac:dyDescent="0.2">
      <c r="S14203" s="157"/>
      <c r="T14203" s="157"/>
      <c r="U14203" s="157"/>
      <c r="V14203" s="157"/>
      <c r="W14203" s="157"/>
      <c r="X14203" s="157"/>
      <c r="Y14203" s="157"/>
    </row>
    <row r="14204" spans="19:25" x14ac:dyDescent="0.2">
      <c r="S14204" s="157"/>
      <c r="T14204" s="157"/>
      <c r="U14204" s="157"/>
      <c r="V14204" s="157"/>
      <c r="W14204" s="157"/>
      <c r="X14204" s="157"/>
      <c r="Y14204" s="157"/>
    </row>
    <row r="14205" spans="19:25" x14ac:dyDescent="0.2">
      <c r="S14205" s="157"/>
      <c r="T14205" s="157"/>
      <c r="U14205" s="157"/>
      <c r="V14205" s="157"/>
      <c r="W14205" s="157"/>
      <c r="X14205" s="157"/>
      <c r="Y14205" s="157"/>
    </row>
    <row r="14206" spans="19:25" x14ac:dyDescent="0.2">
      <c r="S14206" s="157"/>
      <c r="T14206" s="157"/>
      <c r="U14206" s="157"/>
      <c r="V14206" s="157"/>
      <c r="W14206" s="157"/>
      <c r="X14206" s="157"/>
      <c r="Y14206" s="157"/>
    </row>
    <row r="14207" spans="19:25" x14ac:dyDescent="0.2">
      <c r="S14207" s="157"/>
      <c r="T14207" s="157"/>
      <c r="U14207" s="157"/>
      <c r="V14207" s="157"/>
      <c r="W14207" s="157"/>
      <c r="X14207" s="157"/>
      <c r="Y14207" s="157"/>
    </row>
    <row r="14208" spans="19:25" x14ac:dyDescent="0.2">
      <c r="S14208" s="157"/>
      <c r="T14208" s="157"/>
      <c r="U14208" s="157"/>
      <c r="V14208" s="157"/>
      <c r="W14208" s="157"/>
      <c r="X14208" s="157"/>
      <c r="Y14208" s="157"/>
    </row>
    <row r="14209" spans="19:25" x14ac:dyDescent="0.2">
      <c r="S14209" s="157"/>
      <c r="T14209" s="157"/>
      <c r="U14209" s="157"/>
      <c r="V14209" s="157"/>
      <c r="W14209" s="157"/>
      <c r="X14209" s="157"/>
      <c r="Y14209" s="157"/>
    </row>
    <row r="14210" spans="19:25" x14ac:dyDescent="0.2">
      <c r="S14210" s="157"/>
      <c r="T14210" s="157"/>
      <c r="U14210" s="157"/>
      <c r="V14210" s="157"/>
      <c r="W14210" s="157"/>
      <c r="X14210" s="157"/>
      <c r="Y14210" s="157"/>
    </row>
    <row r="14211" spans="19:25" x14ac:dyDescent="0.2">
      <c r="S14211" s="157"/>
      <c r="T14211" s="157"/>
      <c r="U14211" s="157"/>
      <c r="V14211" s="157"/>
      <c r="W14211" s="157"/>
      <c r="X14211" s="157"/>
      <c r="Y14211" s="157"/>
    </row>
    <row r="14212" spans="19:25" x14ac:dyDescent="0.2">
      <c r="S14212" s="157"/>
      <c r="T14212" s="157"/>
      <c r="U14212" s="157"/>
      <c r="V14212" s="157"/>
      <c r="W14212" s="157"/>
      <c r="X14212" s="157"/>
      <c r="Y14212" s="157"/>
    </row>
    <row r="14213" spans="19:25" x14ac:dyDescent="0.2">
      <c r="S14213" s="157"/>
      <c r="T14213" s="157"/>
      <c r="U14213" s="157"/>
      <c r="V14213" s="157"/>
      <c r="W14213" s="157"/>
      <c r="X14213" s="157"/>
      <c r="Y14213" s="157"/>
    </row>
    <row r="14214" spans="19:25" x14ac:dyDescent="0.2">
      <c r="S14214" s="157"/>
      <c r="T14214" s="157"/>
      <c r="U14214" s="157"/>
      <c r="V14214" s="157"/>
      <c r="W14214" s="157"/>
      <c r="X14214" s="157"/>
      <c r="Y14214" s="157"/>
    </row>
    <row r="14215" spans="19:25" x14ac:dyDescent="0.2">
      <c r="S14215" s="157"/>
      <c r="T14215" s="157"/>
      <c r="U14215" s="157"/>
      <c r="V14215" s="157"/>
      <c r="W14215" s="157"/>
      <c r="X14215" s="157"/>
      <c r="Y14215" s="157"/>
    </row>
    <row r="14216" spans="19:25" x14ac:dyDescent="0.2">
      <c r="S14216" s="157"/>
      <c r="T14216" s="157"/>
      <c r="U14216" s="157"/>
      <c r="V14216" s="157"/>
      <c r="W14216" s="157"/>
      <c r="X14216" s="157"/>
      <c r="Y14216" s="157"/>
    </row>
    <row r="14217" spans="19:25" x14ac:dyDescent="0.2">
      <c r="S14217" s="157"/>
      <c r="T14217" s="157"/>
      <c r="U14217" s="157"/>
      <c r="V14217" s="157"/>
      <c r="W14217" s="157"/>
      <c r="X14217" s="157"/>
      <c r="Y14217" s="157"/>
    </row>
    <row r="14218" spans="19:25" x14ac:dyDescent="0.2">
      <c r="S14218" s="157"/>
      <c r="T14218" s="157"/>
      <c r="U14218" s="157"/>
      <c r="V14218" s="157"/>
      <c r="W14218" s="157"/>
      <c r="X14218" s="157"/>
      <c r="Y14218" s="157"/>
    </row>
    <row r="14219" spans="19:25" x14ac:dyDescent="0.2">
      <c r="S14219" s="157"/>
      <c r="T14219" s="157"/>
      <c r="U14219" s="157"/>
      <c r="V14219" s="157"/>
      <c r="W14219" s="157"/>
      <c r="X14219" s="157"/>
      <c r="Y14219" s="157"/>
    </row>
    <row r="14220" spans="19:25" x14ac:dyDescent="0.2">
      <c r="S14220" s="157"/>
      <c r="T14220" s="157"/>
      <c r="U14220" s="157"/>
      <c r="V14220" s="157"/>
      <c r="W14220" s="157"/>
      <c r="X14220" s="157"/>
      <c r="Y14220" s="157"/>
    </row>
    <row r="14221" spans="19:25" x14ac:dyDescent="0.2">
      <c r="S14221" s="157"/>
      <c r="T14221" s="157"/>
      <c r="U14221" s="157"/>
      <c r="V14221" s="157"/>
      <c r="W14221" s="157"/>
      <c r="X14221" s="157"/>
      <c r="Y14221" s="157"/>
    </row>
    <row r="14222" spans="19:25" x14ac:dyDescent="0.2">
      <c r="S14222" s="157"/>
      <c r="T14222" s="157"/>
      <c r="U14222" s="157"/>
      <c r="V14222" s="157"/>
      <c r="W14222" s="157"/>
      <c r="X14222" s="157"/>
      <c r="Y14222" s="157"/>
    </row>
    <row r="14223" spans="19:25" x14ac:dyDescent="0.2">
      <c r="S14223" s="157"/>
      <c r="T14223" s="157"/>
      <c r="U14223" s="157"/>
      <c r="V14223" s="157"/>
      <c r="W14223" s="157"/>
      <c r="X14223" s="157"/>
      <c r="Y14223" s="157"/>
    </row>
    <row r="14224" spans="19:25" x14ac:dyDescent="0.2">
      <c r="S14224" s="157"/>
      <c r="T14224" s="157"/>
      <c r="U14224" s="157"/>
      <c r="V14224" s="157"/>
      <c r="W14224" s="157"/>
      <c r="X14224" s="157"/>
      <c r="Y14224" s="157"/>
    </row>
    <row r="14225" spans="19:25" x14ac:dyDescent="0.2">
      <c r="S14225" s="157"/>
      <c r="T14225" s="157"/>
      <c r="U14225" s="157"/>
      <c r="V14225" s="157"/>
      <c r="W14225" s="157"/>
      <c r="X14225" s="157"/>
      <c r="Y14225" s="157"/>
    </row>
    <row r="14226" spans="19:25" x14ac:dyDescent="0.2">
      <c r="S14226" s="157"/>
      <c r="T14226" s="157"/>
      <c r="U14226" s="157"/>
      <c r="V14226" s="157"/>
      <c r="W14226" s="157"/>
      <c r="X14226" s="157"/>
      <c r="Y14226" s="157"/>
    </row>
    <row r="14227" spans="19:25" x14ac:dyDescent="0.2">
      <c r="S14227" s="157"/>
      <c r="T14227" s="157"/>
      <c r="U14227" s="157"/>
      <c r="V14227" s="157"/>
      <c r="W14227" s="157"/>
      <c r="X14227" s="157"/>
      <c r="Y14227" s="157"/>
    </row>
    <row r="14228" spans="19:25" x14ac:dyDescent="0.2">
      <c r="S14228" s="157"/>
      <c r="T14228" s="157"/>
      <c r="U14228" s="157"/>
      <c r="V14228" s="157"/>
      <c r="W14228" s="157"/>
      <c r="X14228" s="157"/>
      <c r="Y14228" s="157"/>
    </row>
    <row r="14229" spans="19:25" x14ac:dyDescent="0.2">
      <c r="S14229" s="157"/>
      <c r="T14229" s="157"/>
      <c r="U14229" s="157"/>
      <c r="V14229" s="157"/>
      <c r="W14229" s="157"/>
      <c r="X14229" s="157"/>
      <c r="Y14229" s="157"/>
    </row>
    <row r="14230" spans="19:25" x14ac:dyDescent="0.2">
      <c r="S14230" s="157"/>
      <c r="T14230" s="157"/>
      <c r="U14230" s="157"/>
      <c r="V14230" s="157"/>
      <c r="W14230" s="157"/>
      <c r="X14230" s="157"/>
      <c r="Y14230" s="157"/>
    </row>
    <row r="14231" spans="19:25" x14ac:dyDescent="0.2">
      <c r="S14231" s="157"/>
      <c r="T14231" s="157"/>
      <c r="U14231" s="157"/>
      <c r="V14231" s="157"/>
      <c r="W14231" s="157"/>
      <c r="X14231" s="157"/>
      <c r="Y14231" s="157"/>
    </row>
    <row r="14232" spans="19:25" x14ac:dyDescent="0.2">
      <c r="S14232" s="157"/>
      <c r="T14232" s="157"/>
      <c r="U14232" s="157"/>
      <c r="V14232" s="157"/>
      <c r="W14232" s="157"/>
      <c r="X14232" s="157"/>
      <c r="Y14232" s="157"/>
    </row>
    <row r="14233" spans="19:25" x14ac:dyDescent="0.2">
      <c r="S14233" s="157"/>
      <c r="T14233" s="157"/>
      <c r="U14233" s="157"/>
      <c r="V14233" s="157"/>
      <c r="W14233" s="157"/>
      <c r="X14233" s="157"/>
      <c r="Y14233" s="157"/>
    </row>
    <row r="14234" spans="19:25" x14ac:dyDescent="0.2">
      <c r="S14234" s="157"/>
      <c r="T14234" s="157"/>
      <c r="U14234" s="157"/>
      <c r="V14234" s="157"/>
      <c r="W14234" s="157"/>
      <c r="X14234" s="157"/>
      <c r="Y14234" s="157"/>
    </row>
    <row r="14235" spans="19:25" x14ac:dyDescent="0.2">
      <c r="S14235" s="157"/>
      <c r="T14235" s="157"/>
      <c r="U14235" s="157"/>
      <c r="V14235" s="157"/>
      <c r="W14235" s="157"/>
      <c r="X14235" s="157"/>
      <c r="Y14235" s="157"/>
    </row>
    <row r="14236" spans="19:25" x14ac:dyDescent="0.2">
      <c r="S14236" s="157"/>
      <c r="T14236" s="157"/>
      <c r="U14236" s="157"/>
      <c r="V14236" s="157"/>
      <c r="W14236" s="157"/>
      <c r="X14236" s="157"/>
      <c r="Y14236" s="157"/>
    </row>
    <row r="14237" spans="19:25" x14ac:dyDescent="0.2">
      <c r="S14237" s="157"/>
      <c r="T14237" s="157"/>
      <c r="U14237" s="157"/>
      <c r="V14237" s="157"/>
      <c r="W14237" s="157"/>
      <c r="X14237" s="157"/>
      <c r="Y14237" s="157"/>
    </row>
    <row r="14238" spans="19:25" x14ac:dyDescent="0.2">
      <c r="S14238" s="157"/>
      <c r="T14238" s="157"/>
      <c r="U14238" s="157"/>
      <c r="V14238" s="157"/>
      <c r="W14238" s="157"/>
      <c r="X14238" s="157"/>
      <c r="Y14238" s="157"/>
    </row>
    <row r="14239" spans="19:25" x14ac:dyDescent="0.2">
      <c r="S14239" s="157"/>
      <c r="T14239" s="157"/>
      <c r="U14239" s="157"/>
      <c r="V14239" s="157"/>
      <c r="W14239" s="157"/>
      <c r="X14239" s="157"/>
      <c r="Y14239" s="157"/>
    </row>
    <row r="14240" spans="19:25" x14ac:dyDescent="0.2">
      <c r="S14240" s="157"/>
      <c r="T14240" s="157"/>
      <c r="U14240" s="157"/>
      <c r="V14240" s="157"/>
      <c r="W14240" s="157"/>
      <c r="X14240" s="157"/>
      <c r="Y14240" s="157"/>
    </row>
    <row r="14241" spans="19:25" x14ac:dyDescent="0.2">
      <c r="S14241" s="157"/>
      <c r="T14241" s="157"/>
      <c r="U14241" s="157"/>
      <c r="V14241" s="157"/>
      <c r="W14241" s="157"/>
      <c r="X14241" s="157"/>
      <c r="Y14241" s="157"/>
    </row>
    <row r="14242" spans="19:25" x14ac:dyDescent="0.2">
      <c r="S14242" s="157"/>
      <c r="T14242" s="157"/>
      <c r="U14242" s="157"/>
      <c r="V14242" s="157"/>
      <c r="W14242" s="157"/>
      <c r="X14242" s="157"/>
      <c r="Y14242" s="157"/>
    </row>
    <row r="14243" spans="19:25" x14ac:dyDescent="0.2">
      <c r="S14243" s="157"/>
      <c r="T14243" s="157"/>
      <c r="U14243" s="157"/>
      <c r="V14243" s="157"/>
      <c r="W14243" s="157"/>
      <c r="X14243" s="157"/>
      <c r="Y14243" s="157"/>
    </row>
    <row r="14244" spans="19:25" x14ac:dyDescent="0.2">
      <c r="S14244" s="157"/>
      <c r="T14244" s="157"/>
      <c r="U14244" s="157"/>
      <c r="V14244" s="157"/>
      <c r="W14244" s="157"/>
      <c r="X14244" s="157"/>
      <c r="Y14244" s="157"/>
    </row>
    <row r="14245" spans="19:25" x14ac:dyDescent="0.2">
      <c r="S14245" s="157"/>
      <c r="T14245" s="157"/>
      <c r="U14245" s="157"/>
      <c r="V14245" s="157"/>
      <c r="W14245" s="157"/>
      <c r="X14245" s="157"/>
      <c r="Y14245" s="157"/>
    </row>
    <row r="14246" spans="19:25" x14ac:dyDescent="0.2">
      <c r="S14246" s="157"/>
      <c r="T14246" s="157"/>
      <c r="U14246" s="157"/>
      <c r="V14246" s="157"/>
      <c r="W14246" s="157"/>
      <c r="X14246" s="157"/>
      <c r="Y14246" s="157"/>
    </row>
    <row r="14247" spans="19:25" x14ac:dyDescent="0.2">
      <c r="S14247" s="157"/>
      <c r="T14247" s="157"/>
      <c r="U14247" s="157"/>
      <c r="V14247" s="157"/>
      <c r="W14247" s="157"/>
      <c r="X14247" s="157"/>
      <c r="Y14247" s="157"/>
    </row>
    <row r="14248" spans="19:25" x14ac:dyDescent="0.2">
      <c r="S14248" s="157"/>
      <c r="T14248" s="157"/>
      <c r="U14248" s="157"/>
      <c r="V14248" s="157"/>
      <c r="W14248" s="157"/>
      <c r="X14248" s="157"/>
      <c r="Y14248" s="157"/>
    </row>
    <row r="14249" spans="19:25" x14ac:dyDescent="0.2">
      <c r="S14249" s="157"/>
      <c r="T14249" s="157"/>
      <c r="U14249" s="157"/>
      <c r="V14249" s="157"/>
      <c r="W14249" s="157"/>
      <c r="X14249" s="157"/>
      <c r="Y14249" s="157"/>
    </row>
    <row r="14250" spans="19:25" x14ac:dyDescent="0.2">
      <c r="S14250" s="157"/>
      <c r="T14250" s="157"/>
      <c r="U14250" s="157"/>
      <c r="V14250" s="157"/>
      <c r="W14250" s="157"/>
      <c r="X14250" s="157"/>
      <c r="Y14250" s="157"/>
    </row>
    <row r="14251" spans="19:25" x14ac:dyDescent="0.2">
      <c r="S14251" s="157"/>
      <c r="T14251" s="157"/>
      <c r="U14251" s="157"/>
      <c r="V14251" s="157"/>
      <c r="W14251" s="157"/>
      <c r="X14251" s="157"/>
      <c r="Y14251" s="157"/>
    </row>
    <row r="14252" spans="19:25" x14ac:dyDescent="0.2">
      <c r="S14252" s="157"/>
      <c r="T14252" s="157"/>
      <c r="U14252" s="157"/>
      <c r="V14252" s="157"/>
      <c r="W14252" s="157"/>
      <c r="X14252" s="157"/>
      <c r="Y14252" s="157"/>
    </row>
    <row r="14253" spans="19:25" x14ac:dyDescent="0.2">
      <c r="S14253" s="157"/>
      <c r="T14253" s="157"/>
      <c r="U14253" s="157"/>
      <c r="V14253" s="157"/>
      <c r="W14253" s="157"/>
      <c r="X14253" s="157"/>
      <c r="Y14253" s="157"/>
    </row>
    <row r="14254" spans="19:25" x14ac:dyDescent="0.2">
      <c r="S14254" s="157"/>
      <c r="T14254" s="157"/>
      <c r="U14254" s="157"/>
      <c r="V14254" s="157"/>
      <c r="W14254" s="157"/>
      <c r="X14254" s="157"/>
      <c r="Y14254" s="157"/>
    </row>
    <row r="14255" spans="19:25" x14ac:dyDescent="0.2">
      <c r="S14255" s="157"/>
      <c r="T14255" s="157"/>
      <c r="U14255" s="157"/>
      <c r="V14255" s="157"/>
      <c r="W14255" s="157"/>
      <c r="X14255" s="157"/>
      <c r="Y14255" s="157"/>
    </row>
    <row r="14256" spans="19:25" x14ac:dyDescent="0.2">
      <c r="S14256" s="157"/>
      <c r="T14256" s="157"/>
      <c r="U14256" s="157"/>
      <c r="V14256" s="157"/>
      <c r="W14256" s="157"/>
      <c r="X14256" s="157"/>
      <c r="Y14256" s="157"/>
    </row>
    <row r="14257" spans="19:25" x14ac:dyDescent="0.2">
      <c r="S14257" s="157"/>
      <c r="T14257" s="157"/>
      <c r="U14257" s="157"/>
      <c r="V14257" s="157"/>
      <c r="W14257" s="157"/>
      <c r="X14257" s="157"/>
      <c r="Y14257" s="157"/>
    </row>
    <row r="14258" spans="19:25" x14ac:dyDescent="0.2">
      <c r="S14258" s="157"/>
      <c r="T14258" s="157"/>
      <c r="U14258" s="157"/>
      <c r="V14258" s="157"/>
      <c r="W14258" s="157"/>
      <c r="X14258" s="157"/>
      <c r="Y14258" s="157"/>
    </row>
    <row r="14259" spans="19:25" x14ac:dyDescent="0.2">
      <c r="S14259" s="157"/>
      <c r="T14259" s="157"/>
      <c r="U14259" s="157"/>
      <c r="V14259" s="157"/>
      <c r="W14259" s="157"/>
      <c r="X14259" s="157"/>
      <c r="Y14259" s="157"/>
    </row>
    <row r="14260" spans="19:25" x14ac:dyDescent="0.2">
      <c r="S14260" s="157"/>
      <c r="T14260" s="157"/>
      <c r="U14260" s="157"/>
      <c r="V14260" s="157"/>
      <c r="W14260" s="157"/>
      <c r="X14260" s="157"/>
      <c r="Y14260" s="157"/>
    </row>
    <row r="14261" spans="19:25" x14ac:dyDescent="0.2">
      <c r="S14261" s="157"/>
      <c r="T14261" s="157"/>
      <c r="U14261" s="157"/>
      <c r="V14261" s="157"/>
      <c r="W14261" s="157"/>
      <c r="X14261" s="157"/>
      <c r="Y14261" s="157"/>
    </row>
    <row r="14262" spans="19:25" x14ac:dyDescent="0.2">
      <c r="S14262" s="157"/>
      <c r="T14262" s="157"/>
      <c r="U14262" s="157"/>
      <c r="V14262" s="157"/>
      <c r="W14262" s="157"/>
      <c r="X14262" s="157"/>
      <c r="Y14262" s="157"/>
    </row>
    <row r="14263" spans="19:25" x14ac:dyDescent="0.2">
      <c r="S14263" s="157"/>
      <c r="T14263" s="157"/>
      <c r="U14263" s="157"/>
      <c r="V14263" s="157"/>
      <c r="W14263" s="157"/>
      <c r="X14263" s="157"/>
      <c r="Y14263" s="157"/>
    </row>
    <row r="14264" spans="19:25" x14ac:dyDescent="0.2">
      <c r="S14264" s="157"/>
      <c r="T14264" s="157"/>
      <c r="U14264" s="157"/>
      <c r="V14264" s="157"/>
      <c r="W14264" s="157"/>
      <c r="X14264" s="157"/>
      <c r="Y14264" s="157"/>
    </row>
    <row r="14265" spans="19:25" x14ac:dyDescent="0.2">
      <c r="S14265" s="157"/>
      <c r="T14265" s="157"/>
      <c r="U14265" s="157"/>
      <c r="V14265" s="157"/>
      <c r="W14265" s="157"/>
      <c r="X14265" s="157"/>
      <c r="Y14265" s="157"/>
    </row>
    <row r="14266" spans="19:25" x14ac:dyDescent="0.2">
      <c r="S14266" s="157"/>
      <c r="T14266" s="157"/>
      <c r="U14266" s="157"/>
      <c r="V14266" s="157"/>
      <c r="W14266" s="157"/>
      <c r="X14266" s="157"/>
      <c r="Y14266" s="157"/>
    </row>
    <row r="14267" spans="19:25" x14ac:dyDescent="0.2">
      <c r="S14267" s="157"/>
      <c r="T14267" s="157"/>
      <c r="U14267" s="157"/>
      <c r="V14267" s="157"/>
      <c r="W14267" s="157"/>
      <c r="X14267" s="157"/>
      <c r="Y14267" s="157"/>
    </row>
    <row r="14268" spans="19:25" x14ac:dyDescent="0.2">
      <c r="S14268" s="157"/>
      <c r="T14268" s="157"/>
      <c r="U14268" s="157"/>
      <c r="V14268" s="157"/>
      <c r="W14268" s="157"/>
      <c r="X14268" s="157"/>
      <c r="Y14268" s="157"/>
    </row>
    <row r="14269" spans="19:25" x14ac:dyDescent="0.2">
      <c r="S14269" s="157"/>
      <c r="T14269" s="157"/>
      <c r="U14269" s="157"/>
      <c r="V14269" s="157"/>
      <c r="W14269" s="157"/>
      <c r="X14269" s="157"/>
      <c r="Y14269" s="157"/>
    </row>
    <row r="14270" spans="19:25" x14ac:dyDescent="0.2">
      <c r="S14270" s="157"/>
      <c r="T14270" s="157"/>
      <c r="U14270" s="157"/>
      <c r="V14270" s="157"/>
      <c r="W14270" s="157"/>
      <c r="X14270" s="157"/>
      <c r="Y14270" s="157"/>
    </row>
    <row r="14271" spans="19:25" x14ac:dyDescent="0.2">
      <c r="S14271" s="157"/>
      <c r="T14271" s="157"/>
      <c r="U14271" s="157"/>
      <c r="V14271" s="157"/>
      <c r="W14271" s="157"/>
      <c r="X14271" s="157"/>
      <c r="Y14271" s="157"/>
    </row>
    <row r="14272" spans="19:25" x14ac:dyDescent="0.2">
      <c r="S14272" s="157"/>
      <c r="T14272" s="157"/>
      <c r="U14272" s="157"/>
      <c r="V14272" s="157"/>
      <c r="W14272" s="157"/>
      <c r="X14272" s="157"/>
      <c r="Y14272" s="157"/>
    </row>
    <row r="14273" spans="19:25" x14ac:dyDescent="0.2">
      <c r="S14273" s="157"/>
      <c r="T14273" s="157"/>
      <c r="U14273" s="157"/>
      <c r="V14273" s="157"/>
      <c r="W14273" s="157"/>
      <c r="X14273" s="157"/>
      <c r="Y14273" s="157"/>
    </row>
    <row r="14274" spans="19:25" x14ac:dyDescent="0.2">
      <c r="S14274" s="157"/>
      <c r="T14274" s="157"/>
      <c r="U14274" s="157"/>
      <c r="V14274" s="157"/>
      <c r="W14274" s="157"/>
      <c r="X14274" s="157"/>
      <c r="Y14274" s="157"/>
    </row>
    <row r="14275" spans="19:25" x14ac:dyDescent="0.2">
      <c r="S14275" s="157"/>
      <c r="T14275" s="157"/>
      <c r="U14275" s="157"/>
      <c r="V14275" s="157"/>
      <c r="W14275" s="157"/>
      <c r="X14275" s="157"/>
      <c r="Y14275" s="157"/>
    </row>
    <row r="14276" spans="19:25" x14ac:dyDescent="0.2">
      <c r="S14276" s="157"/>
      <c r="T14276" s="157"/>
      <c r="U14276" s="157"/>
      <c r="V14276" s="157"/>
      <c r="W14276" s="157"/>
      <c r="X14276" s="157"/>
      <c r="Y14276" s="157"/>
    </row>
    <row r="14277" spans="19:25" x14ac:dyDescent="0.2">
      <c r="S14277" s="157"/>
      <c r="T14277" s="157"/>
      <c r="U14277" s="157"/>
      <c r="V14277" s="157"/>
      <c r="W14277" s="157"/>
      <c r="X14277" s="157"/>
      <c r="Y14277" s="157"/>
    </row>
    <row r="14278" spans="19:25" x14ac:dyDescent="0.2">
      <c r="S14278" s="157"/>
      <c r="T14278" s="157"/>
      <c r="U14278" s="157"/>
      <c r="V14278" s="157"/>
      <c r="W14278" s="157"/>
      <c r="X14278" s="157"/>
      <c r="Y14278" s="157"/>
    </row>
    <row r="14279" spans="19:25" x14ac:dyDescent="0.2">
      <c r="S14279" s="157"/>
      <c r="T14279" s="157"/>
      <c r="U14279" s="157"/>
      <c r="V14279" s="157"/>
      <c r="W14279" s="157"/>
      <c r="X14279" s="157"/>
      <c r="Y14279" s="157"/>
    </row>
    <row r="14280" spans="19:25" x14ac:dyDescent="0.2">
      <c r="S14280" s="157"/>
      <c r="T14280" s="157"/>
      <c r="U14280" s="157"/>
      <c r="V14280" s="157"/>
      <c r="W14280" s="157"/>
      <c r="X14280" s="157"/>
      <c r="Y14280" s="157"/>
    </row>
    <row r="14281" spans="19:25" x14ac:dyDescent="0.2">
      <c r="S14281" s="157"/>
      <c r="T14281" s="157"/>
      <c r="U14281" s="157"/>
      <c r="V14281" s="157"/>
      <c r="W14281" s="157"/>
      <c r="X14281" s="157"/>
      <c r="Y14281" s="157"/>
    </row>
    <row r="14282" spans="19:25" x14ac:dyDescent="0.2">
      <c r="S14282" s="157"/>
      <c r="T14282" s="157"/>
      <c r="U14282" s="157"/>
      <c r="V14282" s="157"/>
      <c r="W14282" s="157"/>
      <c r="X14282" s="157"/>
      <c r="Y14282" s="157"/>
    </row>
    <row r="14283" spans="19:25" x14ac:dyDescent="0.2">
      <c r="S14283" s="157"/>
      <c r="T14283" s="157"/>
      <c r="U14283" s="157"/>
      <c r="V14283" s="157"/>
      <c r="W14283" s="157"/>
      <c r="X14283" s="157"/>
      <c r="Y14283" s="157"/>
    </row>
    <row r="14284" spans="19:25" x14ac:dyDescent="0.2">
      <c r="S14284" s="157"/>
      <c r="T14284" s="157"/>
      <c r="U14284" s="157"/>
      <c r="V14284" s="157"/>
      <c r="W14284" s="157"/>
      <c r="X14284" s="157"/>
      <c r="Y14284" s="157"/>
    </row>
    <row r="14285" spans="19:25" x14ac:dyDescent="0.2">
      <c r="S14285" s="157"/>
      <c r="T14285" s="157"/>
      <c r="U14285" s="157"/>
      <c r="V14285" s="157"/>
      <c r="W14285" s="157"/>
      <c r="X14285" s="157"/>
      <c r="Y14285" s="157"/>
    </row>
    <row r="14286" spans="19:25" x14ac:dyDescent="0.2">
      <c r="S14286" s="157"/>
      <c r="T14286" s="157"/>
      <c r="U14286" s="157"/>
      <c r="V14286" s="157"/>
      <c r="W14286" s="157"/>
      <c r="X14286" s="157"/>
      <c r="Y14286" s="157"/>
    </row>
    <row r="14287" spans="19:25" x14ac:dyDescent="0.2">
      <c r="S14287" s="157"/>
      <c r="T14287" s="157"/>
      <c r="U14287" s="157"/>
      <c r="V14287" s="157"/>
      <c r="W14287" s="157"/>
      <c r="X14287" s="157"/>
      <c r="Y14287" s="157"/>
    </row>
    <row r="14288" spans="19:25" x14ac:dyDescent="0.2">
      <c r="S14288" s="157"/>
      <c r="T14288" s="157"/>
      <c r="U14288" s="157"/>
      <c r="V14288" s="157"/>
      <c r="W14288" s="157"/>
      <c r="X14288" s="157"/>
      <c r="Y14288" s="157"/>
    </row>
    <row r="14289" spans="19:25" x14ac:dyDescent="0.2">
      <c r="S14289" s="157"/>
      <c r="T14289" s="157"/>
      <c r="U14289" s="157"/>
      <c r="V14289" s="157"/>
      <c r="W14289" s="157"/>
      <c r="X14289" s="157"/>
      <c r="Y14289" s="157"/>
    </row>
    <row r="14290" spans="19:25" x14ac:dyDescent="0.2">
      <c r="S14290" s="157"/>
      <c r="T14290" s="157"/>
      <c r="U14290" s="157"/>
      <c r="V14290" s="157"/>
      <c r="W14290" s="157"/>
      <c r="X14290" s="157"/>
      <c r="Y14290" s="157"/>
    </row>
    <row r="14291" spans="19:25" x14ac:dyDescent="0.2">
      <c r="S14291" s="157"/>
      <c r="T14291" s="157"/>
      <c r="U14291" s="157"/>
      <c r="V14291" s="157"/>
      <c r="W14291" s="157"/>
      <c r="X14291" s="157"/>
      <c r="Y14291" s="157"/>
    </row>
    <row r="14292" spans="19:25" x14ac:dyDescent="0.2">
      <c r="S14292" s="157"/>
      <c r="T14292" s="157"/>
      <c r="U14292" s="157"/>
      <c r="V14292" s="157"/>
      <c r="W14292" s="157"/>
      <c r="X14292" s="157"/>
      <c r="Y14292" s="157"/>
    </row>
    <row r="14293" spans="19:25" x14ac:dyDescent="0.2">
      <c r="S14293" s="157"/>
      <c r="T14293" s="157"/>
      <c r="U14293" s="157"/>
      <c r="V14293" s="157"/>
      <c r="W14293" s="157"/>
      <c r="X14293" s="157"/>
      <c r="Y14293" s="157"/>
    </row>
    <row r="14294" spans="19:25" x14ac:dyDescent="0.2">
      <c r="S14294" s="157"/>
      <c r="T14294" s="157"/>
      <c r="U14294" s="157"/>
      <c r="V14294" s="157"/>
      <c r="W14294" s="157"/>
      <c r="X14294" s="157"/>
      <c r="Y14294" s="157"/>
    </row>
    <row r="14295" spans="19:25" x14ac:dyDescent="0.2">
      <c r="S14295" s="157"/>
      <c r="T14295" s="157"/>
      <c r="U14295" s="157"/>
      <c r="V14295" s="157"/>
      <c r="W14295" s="157"/>
      <c r="X14295" s="157"/>
      <c r="Y14295" s="157"/>
    </row>
    <row r="14296" spans="19:25" x14ac:dyDescent="0.2">
      <c r="S14296" s="157"/>
      <c r="T14296" s="157"/>
      <c r="U14296" s="157"/>
      <c r="V14296" s="157"/>
      <c r="W14296" s="157"/>
      <c r="X14296" s="157"/>
      <c r="Y14296" s="157"/>
    </row>
    <row r="14297" spans="19:25" x14ac:dyDescent="0.2">
      <c r="S14297" s="157"/>
      <c r="T14297" s="157"/>
      <c r="U14297" s="157"/>
      <c r="V14297" s="157"/>
      <c r="W14297" s="157"/>
      <c r="X14297" s="157"/>
      <c r="Y14297" s="157"/>
    </row>
    <row r="14298" spans="19:25" x14ac:dyDescent="0.2">
      <c r="S14298" s="157"/>
      <c r="T14298" s="157"/>
      <c r="U14298" s="157"/>
      <c r="V14298" s="157"/>
      <c r="W14298" s="157"/>
      <c r="X14298" s="157"/>
      <c r="Y14298" s="157"/>
    </row>
    <row r="14299" spans="19:25" x14ac:dyDescent="0.2">
      <c r="S14299" s="157"/>
      <c r="T14299" s="157"/>
      <c r="U14299" s="157"/>
      <c r="V14299" s="157"/>
      <c r="W14299" s="157"/>
      <c r="X14299" s="157"/>
      <c r="Y14299" s="157"/>
    </row>
    <row r="14300" spans="19:25" x14ac:dyDescent="0.2">
      <c r="S14300" s="157"/>
      <c r="T14300" s="157"/>
      <c r="U14300" s="157"/>
      <c r="V14300" s="157"/>
      <c r="W14300" s="157"/>
      <c r="X14300" s="157"/>
      <c r="Y14300" s="157"/>
    </row>
    <row r="14301" spans="19:25" x14ac:dyDescent="0.2">
      <c r="S14301" s="157"/>
      <c r="T14301" s="157"/>
      <c r="U14301" s="157"/>
      <c r="V14301" s="157"/>
      <c r="W14301" s="157"/>
      <c r="X14301" s="157"/>
      <c r="Y14301" s="157"/>
    </row>
    <row r="14302" spans="19:25" x14ac:dyDescent="0.2">
      <c r="S14302" s="157"/>
      <c r="T14302" s="157"/>
      <c r="U14302" s="157"/>
      <c r="V14302" s="157"/>
      <c r="W14302" s="157"/>
      <c r="X14302" s="157"/>
      <c r="Y14302" s="157"/>
    </row>
    <row r="14303" spans="19:25" x14ac:dyDescent="0.2">
      <c r="S14303" s="157"/>
      <c r="T14303" s="157"/>
      <c r="U14303" s="157"/>
      <c r="V14303" s="157"/>
      <c r="W14303" s="157"/>
      <c r="X14303" s="157"/>
      <c r="Y14303" s="157"/>
    </row>
    <row r="14304" spans="19:25" x14ac:dyDescent="0.2">
      <c r="S14304" s="157"/>
      <c r="T14304" s="157"/>
      <c r="U14304" s="157"/>
      <c r="V14304" s="157"/>
      <c r="W14304" s="157"/>
      <c r="X14304" s="157"/>
      <c r="Y14304" s="157"/>
    </row>
    <row r="14305" spans="19:25" x14ac:dyDescent="0.2">
      <c r="S14305" s="157"/>
      <c r="T14305" s="157"/>
      <c r="U14305" s="157"/>
      <c r="V14305" s="157"/>
      <c r="W14305" s="157"/>
      <c r="X14305" s="157"/>
      <c r="Y14305" s="157"/>
    </row>
    <row r="14306" spans="19:25" x14ac:dyDescent="0.2">
      <c r="S14306" s="157"/>
      <c r="T14306" s="157"/>
      <c r="U14306" s="157"/>
      <c r="V14306" s="157"/>
      <c r="W14306" s="157"/>
      <c r="X14306" s="157"/>
      <c r="Y14306" s="157"/>
    </row>
    <row r="14307" spans="19:25" x14ac:dyDescent="0.2">
      <c r="S14307" s="157"/>
      <c r="T14307" s="157"/>
      <c r="U14307" s="157"/>
      <c r="V14307" s="157"/>
      <c r="W14307" s="157"/>
      <c r="X14307" s="157"/>
      <c r="Y14307" s="157"/>
    </row>
    <row r="14308" spans="19:25" x14ac:dyDescent="0.2">
      <c r="S14308" s="157"/>
      <c r="T14308" s="157"/>
      <c r="U14308" s="157"/>
      <c r="V14308" s="157"/>
      <c r="W14308" s="157"/>
      <c r="X14308" s="157"/>
      <c r="Y14308" s="157"/>
    </row>
    <row r="14309" spans="19:25" x14ac:dyDescent="0.2">
      <c r="S14309" s="157"/>
      <c r="T14309" s="157"/>
      <c r="U14309" s="157"/>
      <c r="V14309" s="157"/>
      <c r="W14309" s="157"/>
      <c r="X14309" s="157"/>
      <c r="Y14309" s="157"/>
    </row>
    <row r="14310" spans="19:25" x14ac:dyDescent="0.2">
      <c r="S14310" s="157"/>
      <c r="T14310" s="157"/>
      <c r="U14310" s="157"/>
      <c r="V14310" s="157"/>
      <c r="W14310" s="157"/>
      <c r="X14310" s="157"/>
      <c r="Y14310" s="157"/>
    </row>
    <row r="14311" spans="19:25" x14ac:dyDescent="0.2">
      <c r="S14311" s="157"/>
      <c r="T14311" s="157"/>
      <c r="U14311" s="157"/>
      <c r="V14311" s="157"/>
      <c r="W14311" s="157"/>
      <c r="X14311" s="157"/>
      <c r="Y14311" s="157"/>
    </row>
    <row r="14312" spans="19:25" x14ac:dyDescent="0.2">
      <c r="S14312" s="157"/>
      <c r="T14312" s="157"/>
      <c r="U14312" s="157"/>
      <c r="V14312" s="157"/>
      <c r="W14312" s="157"/>
      <c r="X14312" s="157"/>
      <c r="Y14312" s="157"/>
    </row>
    <row r="14313" spans="19:25" x14ac:dyDescent="0.2">
      <c r="S14313" s="157"/>
      <c r="T14313" s="157"/>
      <c r="U14313" s="157"/>
      <c r="V14313" s="157"/>
      <c r="W14313" s="157"/>
      <c r="X14313" s="157"/>
      <c r="Y14313" s="157"/>
    </row>
    <row r="14314" spans="19:25" x14ac:dyDescent="0.2">
      <c r="S14314" s="157"/>
      <c r="T14314" s="157"/>
      <c r="U14314" s="157"/>
      <c r="V14314" s="157"/>
      <c r="W14314" s="157"/>
      <c r="X14314" s="157"/>
      <c r="Y14314" s="157"/>
    </row>
    <row r="14315" spans="19:25" x14ac:dyDescent="0.2">
      <c r="S14315" s="157"/>
      <c r="T14315" s="157"/>
      <c r="U14315" s="157"/>
      <c r="V14315" s="157"/>
      <c r="W14315" s="157"/>
      <c r="X14315" s="157"/>
      <c r="Y14315" s="157"/>
    </row>
    <row r="14316" spans="19:25" x14ac:dyDescent="0.2">
      <c r="S14316" s="157"/>
      <c r="T14316" s="157"/>
      <c r="U14316" s="157"/>
      <c r="V14316" s="157"/>
      <c r="W14316" s="157"/>
      <c r="X14316" s="157"/>
      <c r="Y14316" s="157"/>
    </row>
    <row r="14317" spans="19:25" x14ac:dyDescent="0.2">
      <c r="S14317" s="157"/>
      <c r="T14317" s="157"/>
      <c r="U14317" s="157"/>
      <c r="V14317" s="157"/>
      <c r="W14317" s="157"/>
      <c r="X14317" s="157"/>
      <c r="Y14317" s="157"/>
    </row>
    <row r="14318" spans="19:25" x14ac:dyDescent="0.2">
      <c r="S14318" s="157"/>
      <c r="T14318" s="157"/>
      <c r="U14318" s="157"/>
      <c r="V14318" s="157"/>
      <c r="W14318" s="157"/>
      <c r="X14318" s="157"/>
      <c r="Y14318" s="157"/>
    </row>
    <row r="14319" spans="19:25" x14ac:dyDescent="0.2">
      <c r="S14319" s="157"/>
      <c r="T14319" s="157"/>
      <c r="U14319" s="157"/>
      <c r="V14319" s="157"/>
      <c r="W14319" s="157"/>
      <c r="X14319" s="157"/>
      <c r="Y14319" s="157"/>
    </row>
    <row r="14320" spans="19:25" x14ac:dyDescent="0.2">
      <c r="S14320" s="157"/>
      <c r="T14320" s="157"/>
      <c r="U14320" s="157"/>
      <c r="V14320" s="157"/>
      <c r="W14320" s="157"/>
      <c r="X14320" s="157"/>
      <c r="Y14320" s="157"/>
    </row>
    <row r="14321" spans="19:25" x14ac:dyDescent="0.2">
      <c r="S14321" s="157"/>
      <c r="T14321" s="157"/>
      <c r="U14321" s="157"/>
      <c r="V14321" s="157"/>
      <c r="W14321" s="157"/>
      <c r="X14321" s="157"/>
      <c r="Y14321" s="157"/>
    </row>
    <row r="14322" spans="19:25" x14ac:dyDescent="0.2">
      <c r="S14322" s="157"/>
      <c r="T14322" s="157"/>
      <c r="U14322" s="157"/>
      <c r="V14322" s="157"/>
      <c r="W14322" s="157"/>
      <c r="X14322" s="157"/>
      <c r="Y14322" s="157"/>
    </row>
    <row r="14323" spans="19:25" x14ac:dyDescent="0.2">
      <c r="S14323" s="157"/>
      <c r="T14323" s="157"/>
      <c r="U14323" s="157"/>
      <c r="V14323" s="157"/>
      <c r="W14323" s="157"/>
      <c r="X14323" s="157"/>
      <c r="Y14323" s="157"/>
    </row>
    <row r="14324" spans="19:25" x14ac:dyDescent="0.2">
      <c r="S14324" s="157"/>
      <c r="T14324" s="157"/>
      <c r="U14324" s="157"/>
      <c r="V14324" s="157"/>
      <c r="W14324" s="157"/>
      <c r="X14324" s="157"/>
      <c r="Y14324" s="157"/>
    </row>
    <row r="14325" spans="19:25" x14ac:dyDescent="0.2">
      <c r="S14325" s="157"/>
      <c r="T14325" s="157"/>
      <c r="U14325" s="157"/>
      <c r="V14325" s="157"/>
      <c r="W14325" s="157"/>
      <c r="X14325" s="157"/>
      <c r="Y14325" s="157"/>
    </row>
    <row r="14326" spans="19:25" x14ac:dyDescent="0.2">
      <c r="S14326" s="157"/>
      <c r="T14326" s="157"/>
      <c r="U14326" s="157"/>
      <c r="V14326" s="157"/>
      <c r="W14326" s="157"/>
      <c r="X14326" s="157"/>
      <c r="Y14326" s="157"/>
    </row>
    <row r="14327" spans="19:25" x14ac:dyDescent="0.2">
      <c r="S14327" s="157"/>
      <c r="T14327" s="157"/>
      <c r="U14327" s="157"/>
      <c r="V14327" s="157"/>
      <c r="W14327" s="157"/>
      <c r="X14327" s="157"/>
      <c r="Y14327" s="157"/>
    </row>
    <row r="14328" spans="19:25" x14ac:dyDescent="0.2">
      <c r="S14328" s="157"/>
      <c r="T14328" s="157"/>
      <c r="U14328" s="157"/>
      <c r="V14328" s="157"/>
      <c r="W14328" s="157"/>
      <c r="X14328" s="157"/>
      <c r="Y14328" s="157"/>
    </row>
    <row r="14329" spans="19:25" x14ac:dyDescent="0.2">
      <c r="S14329" s="157"/>
      <c r="T14329" s="157"/>
      <c r="U14329" s="157"/>
      <c r="V14329" s="157"/>
      <c r="W14329" s="157"/>
      <c r="X14329" s="157"/>
      <c r="Y14329" s="157"/>
    </row>
    <row r="14330" spans="19:25" x14ac:dyDescent="0.2">
      <c r="S14330" s="157"/>
      <c r="T14330" s="157"/>
      <c r="U14330" s="157"/>
      <c r="V14330" s="157"/>
      <c r="W14330" s="157"/>
      <c r="X14330" s="157"/>
      <c r="Y14330" s="157"/>
    </row>
    <row r="14331" spans="19:25" x14ac:dyDescent="0.2">
      <c r="S14331" s="157"/>
      <c r="T14331" s="157"/>
      <c r="U14331" s="157"/>
      <c r="V14331" s="157"/>
      <c r="W14331" s="157"/>
      <c r="X14331" s="157"/>
      <c r="Y14331" s="157"/>
    </row>
    <row r="14332" spans="19:25" x14ac:dyDescent="0.2">
      <c r="S14332" s="157"/>
      <c r="T14332" s="157"/>
      <c r="U14332" s="157"/>
      <c r="V14332" s="157"/>
      <c r="W14332" s="157"/>
      <c r="X14332" s="157"/>
      <c r="Y14332" s="157"/>
    </row>
    <row r="14333" spans="19:25" x14ac:dyDescent="0.2">
      <c r="S14333" s="157"/>
      <c r="T14333" s="157"/>
      <c r="U14333" s="157"/>
      <c r="V14333" s="157"/>
      <c r="W14333" s="157"/>
      <c r="X14333" s="157"/>
      <c r="Y14333" s="157"/>
    </row>
    <row r="14334" spans="19:25" x14ac:dyDescent="0.2">
      <c r="S14334" s="157"/>
      <c r="T14334" s="157"/>
      <c r="U14334" s="157"/>
      <c r="V14334" s="157"/>
      <c r="W14334" s="157"/>
      <c r="X14334" s="157"/>
      <c r="Y14334" s="157"/>
    </row>
    <row r="14335" spans="19:25" x14ac:dyDescent="0.2">
      <c r="S14335" s="157"/>
      <c r="T14335" s="157"/>
      <c r="U14335" s="157"/>
      <c r="V14335" s="157"/>
      <c r="W14335" s="157"/>
      <c r="X14335" s="157"/>
      <c r="Y14335" s="157"/>
    </row>
    <row r="14336" spans="19:25" x14ac:dyDescent="0.2">
      <c r="S14336" s="157"/>
      <c r="T14336" s="157"/>
      <c r="U14336" s="157"/>
      <c r="V14336" s="157"/>
      <c r="W14336" s="157"/>
      <c r="X14336" s="157"/>
      <c r="Y14336" s="157"/>
    </row>
    <row r="14337" spans="19:25" x14ac:dyDescent="0.2">
      <c r="S14337" s="157"/>
      <c r="T14337" s="157"/>
      <c r="U14337" s="157"/>
      <c r="V14337" s="157"/>
      <c r="W14337" s="157"/>
      <c r="X14337" s="157"/>
      <c r="Y14337" s="157"/>
    </row>
    <row r="14338" spans="19:25" x14ac:dyDescent="0.2">
      <c r="S14338" s="157"/>
      <c r="T14338" s="157"/>
      <c r="U14338" s="157"/>
      <c r="V14338" s="157"/>
      <c r="W14338" s="157"/>
      <c r="X14338" s="157"/>
      <c r="Y14338" s="157"/>
    </row>
    <row r="14339" spans="19:25" x14ac:dyDescent="0.2">
      <c r="S14339" s="157"/>
      <c r="T14339" s="157"/>
      <c r="U14339" s="157"/>
      <c r="V14339" s="157"/>
      <c r="W14339" s="157"/>
      <c r="X14339" s="157"/>
      <c r="Y14339" s="157"/>
    </row>
    <row r="14340" spans="19:25" x14ac:dyDescent="0.2">
      <c r="S14340" s="157"/>
      <c r="T14340" s="157"/>
      <c r="U14340" s="157"/>
      <c r="V14340" s="157"/>
      <c r="W14340" s="157"/>
      <c r="X14340" s="157"/>
      <c r="Y14340" s="157"/>
    </row>
    <row r="14341" spans="19:25" x14ac:dyDescent="0.2">
      <c r="S14341" s="157"/>
      <c r="T14341" s="157"/>
      <c r="U14341" s="157"/>
      <c r="V14341" s="157"/>
      <c r="W14341" s="157"/>
      <c r="X14341" s="157"/>
      <c r="Y14341" s="157"/>
    </row>
    <row r="14342" spans="19:25" x14ac:dyDescent="0.2">
      <c r="S14342" s="157"/>
      <c r="T14342" s="157"/>
      <c r="U14342" s="157"/>
      <c r="V14342" s="157"/>
      <c r="W14342" s="157"/>
      <c r="X14342" s="157"/>
      <c r="Y14342" s="157"/>
    </row>
    <row r="14343" spans="19:25" x14ac:dyDescent="0.2">
      <c r="S14343" s="157"/>
      <c r="T14343" s="157"/>
      <c r="U14343" s="157"/>
      <c r="V14343" s="157"/>
      <c r="W14343" s="157"/>
      <c r="X14343" s="157"/>
      <c r="Y14343" s="157"/>
    </row>
    <row r="14344" spans="19:25" x14ac:dyDescent="0.2">
      <c r="S14344" s="157"/>
      <c r="T14344" s="157"/>
      <c r="U14344" s="157"/>
      <c r="V14344" s="157"/>
      <c r="W14344" s="157"/>
      <c r="X14344" s="157"/>
      <c r="Y14344" s="157"/>
    </row>
    <row r="14345" spans="19:25" x14ac:dyDescent="0.2">
      <c r="S14345" s="157"/>
      <c r="T14345" s="157"/>
      <c r="U14345" s="157"/>
      <c r="V14345" s="157"/>
      <c r="W14345" s="157"/>
      <c r="X14345" s="157"/>
      <c r="Y14345" s="157"/>
    </row>
    <row r="14346" spans="19:25" x14ac:dyDescent="0.2">
      <c r="S14346" s="157"/>
      <c r="T14346" s="157"/>
      <c r="U14346" s="157"/>
      <c r="V14346" s="157"/>
      <c r="W14346" s="157"/>
      <c r="X14346" s="157"/>
      <c r="Y14346" s="157"/>
    </row>
    <row r="14347" spans="19:25" x14ac:dyDescent="0.2">
      <c r="S14347" s="157"/>
      <c r="T14347" s="157"/>
      <c r="U14347" s="157"/>
      <c r="V14347" s="157"/>
      <c r="W14347" s="157"/>
      <c r="X14347" s="157"/>
      <c r="Y14347" s="157"/>
    </row>
    <row r="14348" spans="19:25" x14ac:dyDescent="0.2">
      <c r="S14348" s="157"/>
      <c r="T14348" s="157"/>
      <c r="U14348" s="157"/>
      <c r="V14348" s="157"/>
      <c r="W14348" s="157"/>
      <c r="X14348" s="157"/>
      <c r="Y14348" s="157"/>
    </row>
    <row r="14349" spans="19:25" x14ac:dyDescent="0.2">
      <c r="S14349" s="157"/>
      <c r="T14349" s="157"/>
      <c r="U14349" s="157"/>
      <c r="V14349" s="157"/>
      <c r="W14349" s="157"/>
      <c r="X14349" s="157"/>
      <c r="Y14349" s="157"/>
    </row>
    <row r="14350" spans="19:25" x14ac:dyDescent="0.2">
      <c r="S14350" s="157"/>
      <c r="T14350" s="157"/>
      <c r="U14350" s="157"/>
      <c r="V14350" s="157"/>
      <c r="W14350" s="157"/>
      <c r="X14350" s="157"/>
      <c r="Y14350" s="157"/>
    </row>
    <row r="14351" spans="19:25" x14ac:dyDescent="0.2">
      <c r="S14351" s="157"/>
      <c r="T14351" s="157"/>
      <c r="U14351" s="157"/>
      <c r="V14351" s="157"/>
      <c r="W14351" s="157"/>
      <c r="X14351" s="157"/>
      <c r="Y14351" s="157"/>
    </row>
    <row r="14352" spans="19:25" x14ac:dyDescent="0.2">
      <c r="S14352" s="157"/>
      <c r="T14352" s="157"/>
      <c r="U14352" s="157"/>
      <c r="V14352" s="157"/>
      <c r="W14352" s="157"/>
      <c r="X14352" s="157"/>
      <c r="Y14352" s="157"/>
    </row>
    <row r="14353" spans="19:25" x14ac:dyDescent="0.2">
      <c r="S14353" s="157"/>
      <c r="T14353" s="157"/>
      <c r="U14353" s="157"/>
      <c r="V14353" s="157"/>
      <c r="W14353" s="157"/>
      <c r="X14353" s="157"/>
      <c r="Y14353" s="157"/>
    </row>
    <row r="14354" spans="19:25" x14ac:dyDescent="0.2">
      <c r="S14354" s="157"/>
      <c r="T14354" s="157"/>
      <c r="U14354" s="157"/>
      <c r="V14354" s="157"/>
      <c r="W14354" s="157"/>
      <c r="X14354" s="157"/>
      <c r="Y14354" s="157"/>
    </row>
    <row r="14355" spans="19:25" x14ac:dyDescent="0.2">
      <c r="S14355" s="157"/>
      <c r="T14355" s="157"/>
      <c r="U14355" s="157"/>
      <c r="V14355" s="157"/>
      <c r="W14355" s="157"/>
      <c r="X14355" s="157"/>
      <c r="Y14355" s="157"/>
    </row>
    <row r="14356" spans="19:25" x14ac:dyDescent="0.2">
      <c r="S14356" s="157"/>
      <c r="T14356" s="157"/>
      <c r="U14356" s="157"/>
      <c r="V14356" s="157"/>
      <c r="W14356" s="157"/>
      <c r="X14356" s="157"/>
      <c r="Y14356" s="157"/>
    </row>
    <row r="14357" spans="19:25" x14ac:dyDescent="0.2">
      <c r="S14357" s="157"/>
      <c r="T14357" s="157"/>
      <c r="U14357" s="157"/>
      <c r="V14357" s="157"/>
      <c r="W14357" s="157"/>
      <c r="X14357" s="157"/>
      <c r="Y14357" s="157"/>
    </row>
    <row r="14358" spans="19:25" x14ac:dyDescent="0.2">
      <c r="S14358" s="157"/>
      <c r="T14358" s="157"/>
      <c r="U14358" s="157"/>
      <c r="V14358" s="157"/>
      <c r="W14358" s="157"/>
      <c r="X14358" s="157"/>
      <c r="Y14358" s="157"/>
    </row>
    <row r="14359" spans="19:25" x14ac:dyDescent="0.2">
      <c r="S14359" s="157"/>
      <c r="T14359" s="157"/>
      <c r="U14359" s="157"/>
      <c r="V14359" s="157"/>
      <c r="W14359" s="157"/>
      <c r="X14359" s="157"/>
      <c r="Y14359" s="157"/>
    </row>
    <row r="14360" spans="19:25" x14ac:dyDescent="0.2">
      <c r="S14360" s="157"/>
      <c r="T14360" s="157"/>
      <c r="U14360" s="157"/>
      <c r="V14360" s="157"/>
      <c r="W14360" s="157"/>
      <c r="X14360" s="157"/>
      <c r="Y14360" s="157"/>
    </row>
    <row r="14361" spans="19:25" x14ac:dyDescent="0.2">
      <c r="S14361" s="157"/>
      <c r="T14361" s="157"/>
      <c r="U14361" s="157"/>
      <c r="V14361" s="157"/>
      <c r="W14361" s="157"/>
      <c r="X14361" s="157"/>
      <c r="Y14361" s="157"/>
    </row>
    <row r="14362" spans="19:25" x14ac:dyDescent="0.2">
      <c r="S14362" s="157"/>
      <c r="T14362" s="157"/>
      <c r="U14362" s="157"/>
      <c r="V14362" s="157"/>
      <c r="W14362" s="157"/>
      <c r="X14362" s="157"/>
      <c r="Y14362" s="157"/>
    </row>
    <row r="14363" spans="19:25" x14ac:dyDescent="0.2">
      <c r="S14363" s="157"/>
      <c r="T14363" s="157"/>
      <c r="U14363" s="157"/>
      <c r="V14363" s="157"/>
      <c r="W14363" s="157"/>
      <c r="X14363" s="157"/>
      <c r="Y14363" s="157"/>
    </row>
    <row r="14364" spans="19:25" x14ac:dyDescent="0.2">
      <c r="S14364" s="157"/>
      <c r="T14364" s="157"/>
      <c r="U14364" s="157"/>
      <c r="V14364" s="157"/>
      <c r="W14364" s="157"/>
      <c r="X14364" s="157"/>
      <c r="Y14364" s="157"/>
    </row>
    <row r="14365" spans="19:25" x14ac:dyDescent="0.2">
      <c r="S14365" s="157"/>
      <c r="T14365" s="157"/>
      <c r="U14365" s="157"/>
      <c r="V14365" s="157"/>
      <c r="W14365" s="157"/>
      <c r="X14365" s="157"/>
      <c r="Y14365" s="157"/>
    </row>
    <row r="14366" spans="19:25" x14ac:dyDescent="0.2">
      <c r="S14366" s="157"/>
      <c r="T14366" s="157"/>
      <c r="U14366" s="157"/>
      <c r="V14366" s="157"/>
      <c r="W14366" s="157"/>
      <c r="X14366" s="157"/>
      <c r="Y14366" s="157"/>
    </row>
    <row r="14367" spans="19:25" x14ac:dyDescent="0.2">
      <c r="S14367" s="157"/>
      <c r="T14367" s="157"/>
      <c r="U14367" s="157"/>
      <c r="V14367" s="157"/>
      <c r="W14367" s="157"/>
      <c r="X14367" s="157"/>
      <c r="Y14367" s="157"/>
    </row>
    <row r="14368" spans="19:25" x14ac:dyDescent="0.2">
      <c r="S14368" s="157"/>
      <c r="T14368" s="157"/>
      <c r="U14368" s="157"/>
      <c r="V14368" s="157"/>
      <c r="W14368" s="157"/>
      <c r="X14368" s="157"/>
      <c r="Y14368" s="157"/>
    </row>
    <row r="14369" spans="19:25" x14ac:dyDescent="0.2">
      <c r="S14369" s="157"/>
      <c r="T14369" s="157"/>
      <c r="U14369" s="157"/>
      <c r="V14369" s="157"/>
      <c r="W14369" s="157"/>
      <c r="X14369" s="157"/>
      <c r="Y14369" s="157"/>
    </row>
    <row r="14370" spans="19:25" x14ac:dyDescent="0.2">
      <c r="S14370" s="157"/>
      <c r="T14370" s="157"/>
      <c r="U14370" s="157"/>
      <c r="V14370" s="157"/>
      <c r="W14370" s="157"/>
      <c r="X14370" s="157"/>
      <c r="Y14370" s="157"/>
    </row>
    <row r="14371" spans="19:25" x14ac:dyDescent="0.2">
      <c r="S14371" s="157"/>
      <c r="T14371" s="157"/>
      <c r="U14371" s="157"/>
      <c r="V14371" s="157"/>
      <c r="W14371" s="157"/>
      <c r="X14371" s="157"/>
      <c r="Y14371" s="157"/>
    </row>
    <row r="14372" spans="19:25" x14ac:dyDescent="0.2">
      <c r="S14372" s="157"/>
      <c r="T14372" s="157"/>
      <c r="U14372" s="157"/>
      <c r="V14372" s="157"/>
      <c r="W14372" s="157"/>
      <c r="X14372" s="157"/>
      <c r="Y14372" s="157"/>
    </row>
    <row r="14373" spans="19:25" x14ac:dyDescent="0.2">
      <c r="S14373" s="157"/>
      <c r="T14373" s="157"/>
      <c r="U14373" s="157"/>
      <c r="V14373" s="157"/>
      <c r="W14373" s="157"/>
      <c r="X14373" s="157"/>
      <c r="Y14373" s="157"/>
    </row>
    <row r="14374" spans="19:25" x14ac:dyDescent="0.2">
      <c r="S14374" s="157"/>
      <c r="T14374" s="157"/>
      <c r="U14374" s="157"/>
      <c r="V14374" s="157"/>
      <c r="W14374" s="157"/>
      <c r="X14374" s="157"/>
      <c r="Y14374" s="157"/>
    </row>
    <row r="14375" spans="19:25" x14ac:dyDescent="0.2">
      <c r="S14375" s="157"/>
      <c r="T14375" s="157"/>
      <c r="U14375" s="157"/>
      <c r="V14375" s="157"/>
      <c r="W14375" s="157"/>
      <c r="X14375" s="157"/>
      <c r="Y14375" s="157"/>
    </row>
    <row r="14376" spans="19:25" x14ac:dyDescent="0.2">
      <c r="S14376" s="157"/>
      <c r="T14376" s="157"/>
      <c r="U14376" s="157"/>
      <c r="V14376" s="157"/>
      <c r="W14376" s="157"/>
      <c r="X14376" s="157"/>
      <c r="Y14376" s="157"/>
    </row>
    <row r="14377" spans="19:25" x14ac:dyDescent="0.2">
      <c r="S14377" s="157"/>
      <c r="T14377" s="157"/>
      <c r="U14377" s="157"/>
      <c r="V14377" s="157"/>
      <c r="W14377" s="157"/>
      <c r="X14377" s="157"/>
      <c r="Y14377" s="157"/>
    </row>
    <row r="14378" spans="19:25" x14ac:dyDescent="0.2">
      <c r="S14378" s="157"/>
      <c r="T14378" s="157"/>
      <c r="U14378" s="157"/>
      <c r="V14378" s="157"/>
      <c r="W14378" s="157"/>
      <c r="X14378" s="157"/>
      <c r="Y14378" s="157"/>
    </row>
    <row r="14379" spans="19:25" x14ac:dyDescent="0.2">
      <c r="S14379" s="157"/>
      <c r="T14379" s="157"/>
      <c r="U14379" s="157"/>
      <c r="V14379" s="157"/>
      <c r="W14379" s="157"/>
      <c r="X14379" s="157"/>
      <c r="Y14379" s="157"/>
    </row>
    <row r="14380" spans="19:25" x14ac:dyDescent="0.2">
      <c r="S14380" s="157"/>
      <c r="T14380" s="157"/>
      <c r="U14380" s="157"/>
      <c r="V14380" s="157"/>
      <c r="W14380" s="157"/>
      <c r="X14380" s="157"/>
      <c r="Y14380" s="157"/>
    </row>
    <row r="14381" spans="19:25" x14ac:dyDescent="0.2">
      <c r="S14381" s="157"/>
      <c r="T14381" s="157"/>
      <c r="U14381" s="157"/>
      <c r="V14381" s="157"/>
      <c r="W14381" s="157"/>
      <c r="X14381" s="157"/>
      <c r="Y14381" s="157"/>
    </row>
    <row r="14382" spans="19:25" x14ac:dyDescent="0.2">
      <c r="S14382" s="157"/>
      <c r="T14382" s="157"/>
      <c r="U14382" s="157"/>
      <c r="V14382" s="157"/>
      <c r="W14382" s="157"/>
      <c r="X14382" s="157"/>
      <c r="Y14382" s="157"/>
    </row>
    <row r="14383" spans="19:25" x14ac:dyDescent="0.2">
      <c r="S14383" s="157"/>
      <c r="T14383" s="157"/>
      <c r="U14383" s="157"/>
      <c r="V14383" s="157"/>
      <c r="W14383" s="157"/>
      <c r="X14383" s="157"/>
      <c r="Y14383" s="157"/>
    </row>
    <row r="14384" spans="19:25" x14ac:dyDescent="0.2">
      <c r="S14384" s="157"/>
      <c r="T14384" s="157"/>
      <c r="U14384" s="157"/>
      <c r="V14384" s="157"/>
      <c r="W14384" s="157"/>
      <c r="X14384" s="157"/>
      <c r="Y14384" s="157"/>
    </row>
    <row r="14385" spans="19:25" x14ac:dyDescent="0.2">
      <c r="S14385" s="157"/>
      <c r="T14385" s="157"/>
      <c r="U14385" s="157"/>
      <c r="V14385" s="157"/>
      <c r="W14385" s="157"/>
      <c r="X14385" s="157"/>
      <c r="Y14385" s="157"/>
    </row>
    <row r="14386" spans="19:25" x14ac:dyDescent="0.2">
      <c r="S14386" s="157"/>
      <c r="T14386" s="157"/>
      <c r="U14386" s="157"/>
      <c r="V14386" s="157"/>
      <c r="W14386" s="157"/>
      <c r="X14386" s="157"/>
      <c r="Y14386" s="157"/>
    </row>
    <row r="14387" spans="19:25" x14ac:dyDescent="0.2">
      <c r="S14387" s="157"/>
      <c r="T14387" s="157"/>
      <c r="U14387" s="157"/>
      <c r="V14387" s="157"/>
      <c r="W14387" s="157"/>
      <c r="X14387" s="157"/>
      <c r="Y14387" s="157"/>
    </row>
    <row r="14388" spans="19:25" x14ac:dyDescent="0.2">
      <c r="S14388" s="157"/>
      <c r="T14388" s="157"/>
      <c r="U14388" s="157"/>
      <c r="V14388" s="157"/>
      <c r="W14388" s="157"/>
      <c r="X14388" s="157"/>
      <c r="Y14388" s="157"/>
    </row>
    <row r="14389" spans="19:25" x14ac:dyDescent="0.2">
      <c r="S14389" s="157"/>
      <c r="T14389" s="157"/>
      <c r="U14389" s="157"/>
      <c r="V14389" s="157"/>
      <c r="W14389" s="157"/>
      <c r="X14389" s="157"/>
      <c r="Y14389" s="157"/>
    </row>
    <row r="14390" spans="19:25" x14ac:dyDescent="0.2">
      <c r="S14390" s="157"/>
      <c r="T14390" s="157"/>
      <c r="U14390" s="157"/>
      <c r="V14390" s="157"/>
      <c r="W14390" s="157"/>
      <c r="X14390" s="157"/>
      <c r="Y14390" s="157"/>
    </row>
    <row r="14391" spans="19:25" x14ac:dyDescent="0.2">
      <c r="S14391" s="157"/>
      <c r="T14391" s="157"/>
      <c r="U14391" s="157"/>
      <c r="V14391" s="157"/>
      <c r="W14391" s="157"/>
      <c r="X14391" s="157"/>
      <c r="Y14391" s="157"/>
    </row>
    <row r="14392" spans="19:25" x14ac:dyDescent="0.2">
      <c r="S14392" s="157"/>
      <c r="T14392" s="157"/>
      <c r="U14392" s="157"/>
      <c r="V14392" s="157"/>
      <c r="W14392" s="157"/>
      <c r="X14392" s="157"/>
      <c r="Y14392" s="157"/>
    </row>
    <row r="14393" spans="19:25" x14ac:dyDescent="0.2">
      <c r="S14393" s="157"/>
      <c r="T14393" s="157"/>
      <c r="U14393" s="157"/>
      <c r="V14393" s="157"/>
      <c r="W14393" s="157"/>
      <c r="X14393" s="157"/>
      <c r="Y14393" s="157"/>
    </row>
    <row r="14394" spans="19:25" x14ac:dyDescent="0.2">
      <c r="S14394" s="157"/>
      <c r="T14394" s="157"/>
      <c r="U14394" s="157"/>
      <c r="V14394" s="157"/>
      <c r="W14394" s="157"/>
      <c r="X14394" s="157"/>
      <c r="Y14394" s="157"/>
    </row>
    <row r="14395" spans="19:25" x14ac:dyDescent="0.2">
      <c r="S14395" s="157"/>
      <c r="T14395" s="157"/>
      <c r="U14395" s="157"/>
      <c r="V14395" s="157"/>
      <c r="W14395" s="157"/>
      <c r="X14395" s="157"/>
      <c r="Y14395" s="157"/>
    </row>
    <row r="14396" spans="19:25" x14ac:dyDescent="0.2">
      <c r="S14396" s="157"/>
      <c r="T14396" s="157"/>
      <c r="U14396" s="157"/>
      <c r="V14396" s="157"/>
      <c r="W14396" s="157"/>
      <c r="X14396" s="157"/>
      <c r="Y14396" s="157"/>
    </row>
    <row r="14397" spans="19:25" x14ac:dyDescent="0.2">
      <c r="S14397" s="157"/>
      <c r="T14397" s="157"/>
      <c r="U14397" s="157"/>
      <c r="V14397" s="157"/>
      <c r="W14397" s="157"/>
      <c r="X14397" s="157"/>
      <c r="Y14397" s="157"/>
    </row>
    <row r="14398" spans="19:25" x14ac:dyDescent="0.2">
      <c r="S14398" s="157"/>
      <c r="T14398" s="157"/>
      <c r="U14398" s="157"/>
      <c r="V14398" s="157"/>
      <c r="W14398" s="157"/>
      <c r="X14398" s="157"/>
      <c r="Y14398" s="157"/>
    </row>
    <row r="14399" spans="19:25" x14ac:dyDescent="0.2">
      <c r="S14399" s="157"/>
      <c r="T14399" s="157"/>
      <c r="U14399" s="157"/>
      <c r="V14399" s="157"/>
      <c r="W14399" s="157"/>
      <c r="X14399" s="157"/>
      <c r="Y14399" s="157"/>
    </row>
    <row r="14400" spans="19:25" x14ac:dyDescent="0.2">
      <c r="S14400" s="157"/>
      <c r="T14400" s="157"/>
      <c r="U14400" s="157"/>
      <c r="V14400" s="157"/>
      <c r="W14400" s="157"/>
      <c r="X14400" s="157"/>
      <c r="Y14400" s="157"/>
    </row>
    <row r="14401" spans="19:25" x14ac:dyDescent="0.2">
      <c r="S14401" s="157"/>
      <c r="T14401" s="157"/>
      <c r="U14401" s="157"/>
      <c r="V14401" s="157"/>
      <c r="W14401" s="157"/>
      <c r="X14401" s="157"/>
      <c r="Y14401" s="157"/>
    </row>
    <row r="14402" spans="19:25" x14ac:dyDescent="0.2">
      <c r="S14402" s="157"/>
      <c r="T14402" s="157"/>
      <c r="U14402" s="157"/>
      <c r="V14402" s="157"/>
      <c r="W14402" s="157"/>
      <c r="X14402" s="157"/>
      <c r="Y14402" s="157"/>
    </row>
    <row r="14403" spans="19:25" x14ac:dyDescent="0.2">
      <c r="S14403" s="157"/>
      <c r="T14403" s="157"/>
      <c r="U14403" s="157"/>
      <c r="V14403" s="157"/>
      <c r="W14403" s="157"/>
      <c r="X14403" s="157"/>
      <c r="Y14403" s="157"/>
    </row>
    <row r="14404" spans="19:25" x14ac:dyDescent="0.2">
      <c r="S14404" s="157"/>
      <c r="T14404" s="157"/>
      <c r="U14404" s="157"/>
      <c r="V14404" s="157"/>
      <c r="W14404" s="157"/>
      <c r="X14404" s="157"/>
      <c r="Y14404" s="157"/>
    </row>
    <row r="14405" spans="19:25" x14ac:dyDescent="0.2">
      <c r="S14405" s="157"/>
      <c r="T14405" s="157"/>
      <c r="U14405" s="157"/>
      <c r="V14405" s="157"/>
      <c r="W14405" s="157"/>
      <c r="X14405" s="157"/>
      <c r="Y14405" s="157"/>
    </row>
    <row r="14406" spans="19:25" x14ac:dyDescent="0.2">
      <c r="S14406" s="157"/>
      <c r="T14406" s="157"/>
      <c r="U14406" s="157"/>
      <c r="V14406" s="157"/>
      <c r="W14406" s="157"/>
      <c r="X14406" s="157"/>
      <c r="Y14406" s="157"/>
    </row>
    <row r="14407" spans="19:25" x14ac:dyDescent="0.2">
      <c r="S14407" s="157"/>
      <c r="T14407" s="157"/>
      <c r="U14407" s="157"/>
      <c r="V14407" s="157"/>
      <c r="W14407" s="157"/>
      <c r="X14407" s="157"/>
      <c r="Y14407" s="157"/>
    </row>
    <row r="14408" spans="19:25" x14ac:dyDescent="0.2">
      <c r="S14408" s="157"/>
      <c r="T14408" s="157"/>
      <c r="U14408" s="157"/>
      <c r="V14408" s="157"/>
      <c r="W14408" s="157"/>
      <c r="X14408" s="157"/>
      <c r="Y14408" s="157"/>
    </row>
    <row r="14409" spans="19:25" x14ac:dyDescent="0.2">
      <c r="S14409" s="157"/>
      <c r="T14409" s="157"/>
      <c r="U14409" s="157"/>
      <c r="V14409" s="157"/>
      <c r="W14409" s="157"/>
      <c r="X14409" s="157"/>
      <c r="Y14409" s="157"/>
    </row>
    <row r="14410" spans="19:25" x14ac:dyDescent="0.2">
      <c r="S14410" s="157"/>
      <c r="T14410" s="157"/>
      <c r="U14410" s="157"/>
      <c r="V14410" s="157"/>
      <c r="W14410" s="157"/>
      <c r="X14410" s="157"/>
      <c r="Y14410" s="157"/>
    </row>
    <row r="14411" spans="19:25" x14ac:dyDescent="0.2">
      <c r="S14411" s="157"/>
      <c r="T14411" s="157"/>
      <c r="U14411" s="157"/>
      <c r="V14411" s="157"/>
      <c r="W14411" s="157"/>
      <c r="X14411" s="157"/>
      <c r="Y14411" s="157"/>
    </row>
    <row r="14412" spans="19:25" x14ac:dyDescent="0.2">
      <c r="S14412" s="157"/>
      <c r="T14412" s="157"/>
      <c r="U14412" s="157"/>
      <c r="V14412" s="157"/>
      <c r="W14412" s="157"/>
      <c r="X14412" s="157"/>
      <c r="Y14412" s="157"/>
    </row>
    <row r="14413" spans="19:25" x14ac:dyDescent="0.2">
      <c r="S14413" s="157"/>
      <c r="T14413" s="157"/>
      <c r="U14413" s="157"/>
      <c r="V14413" s="157"/>
      <c r="W14413" s="157"/>
      <c r="X14413" s="157"/>
      <c r="Y14413" s="157"/>
    </row>
    <row r="14414" spans="19:25" x14ac:dyDescent="0.2">
      <c r="S14414" s="157"/>
      <c r="T14414" s="157"/>
      <c r="U14414" s="157"/>
      <c r="V14414" s="157"/>
      <c r="W14414" s="157"/>
      <c r="X14414" s="157"/>
      <c r="Y14414" s="157"/>
    </row>
    <row r="14415" spans="19:25" x14ac:dyDescent="0.2">
      <c r="S14415" s="157"/>
      <c r="T14415" s="157"/>
      <c r="U14415" s="157"/>
      <c r="V14415" s="157"/>
      <c r="W14415" s="157"/>
      <c r="X14415" s="157"/>
      <c r="Y14415" s="157"/>
    </row>
    <row r="14416" spans="19:25" x14ac:dyDescent="0.2">
      <c r="S14416" s="157"/>
      <c r="T14416" s="157"/>
      <c r="U14416" s="157"/>
      <c r="V14416" s="157"/>
      <c r="W14416" s="157"/>
      <c r="X14416" s="157"/>
      <c r="Y14416" s="157"/>
    </row>
    <row r="14417" spans="19:25" x14ac:dyDescent="0.2">
      <c r="S14417" s="157"/>
      <c r="T14417" s="157"/>
      <c r="U14417" s="157"/>
      <c r="V14417" s="157"/>
      <c r="W14417" s="157"/>
      <c r="X14417" s="157"/>
      <c r="Y14417" s="157"/>
    </row>
    <row r="14418" spans="19:25" x14ac:dyDescent="0.2">
      <c r="S14418" s="157"/>
      <c r="T14418" s="157"/>
      <c r="U14418" s="157"/>
      <c r="V14418" s="157"/>
      <c r="W14418" s="157"/>
      <c r="X14418" s="157"/>
      <c r="Y14418" s="157"/>
    </row>
    <row r="14419" spans="19:25" x14ac:dyDescent="0.2">
      <c r="S14419" s="157"/>
      <c r="T14419" s="157"/>
      <c r="U14419" s="157"/>
      <c r="V14419" s="157"/>
      <c r="W14419" s="157"/>
      <c r="X14419" s="157"/>
      <c r="Y14419" s="157"/>
    </row>
    <row r="14420" spans="19:25" x14ac:dyDescent="0.2">
      <c r="S14420" s="157"/>
      <c r="T14420" s="157"/>
      <c r="U14420" s="157"/>
      <c r="V14420" s="157"/>
      <c r="W14420" s="157"/>
      <c r="X14420" s="157"/>
      <c r="Y14420" s="157"/>
    </row>
    <row r="14421" spans="19:25" x14ac:dyDescent="0.2">
      <c r="S14421" s="157"/>
      <c r="T14421" s="157"/>
      <c r="U14421" s="157"/>
      <c r="V14421" s="157"/>
      <c r="W14421" s="157"/>
      <c r="X14421" s="157"/>
      <c r="Y14421" s="157"/>
    </row>
    <row r="14422" spans="19:25" x14ac:dyDescent="0.2">
      <c r="S14422" s="157"/>
      <c r="T14422" s="157"/>
      <c r="U14422" s="157"/>
      <c r="V14422" s="157"/>
      <c r="W14422" s="157"/>
      <c r="X14422" s="157"/>
      <c r="Y14422" s="157"/>
    </row>
    <row r="14423" spans="19:25" x14ac:dyDescent="0.2">
      <c r="S14423" s="157"/>
      <c r="T14423" s="157"/>
      <c r="U14423" s="157"/>
      <c r="V14423" s="157"/>
      <c r="W14423" s="157"/>
      <c r="X14423" s="157"/>
      <c r="Y14423" s="157"/>
    </row>
    <row r="14424" spans="19:25" x14ac:dyDescent="0.2">
      <c r="S14424" s="157"/>
      <c r="T14424" s="157"/>
      <c r="U14424" s="157"/>
      <c r="V14424" s="157"/>
      <c r="W14424" s="157"/>
      <c r="X14424" s="157"/>
      <c r="Y14424" s="157"/>
    </row>
    <row r="14425" spans="19:25" x14ac:dyDescent="0.2">
      <c r="S14425" s="157"/>
      <c r="T14425" s="157"/>
      <c r="U14425" s="157"/>
      <c r="V14425" s="157"/>
      <c r="W14425" s="157"/>
      <c r="X14425" s="157"/>
      <c r="Y14425" s="157"/>
    </row>
    <row r="14426" spans="19:25" x14ac:dyDescent="0.2">
      <c r="S14426" s="157"/>
      <c r="T14426" s="157"/>
      <c r="U14426" s="157"/>
      <c r="V14426" s="157"/>
      <c r="W14426" s="157"/>
      <c r="X14426" s="157"/>
      <c r="Y14426" s="157"/>
    </row>
    <row r="14427" spans="19:25" x14ac:dyDescent="0.2">
      <c r="S14427" s="157"/>
      <c r="T14427" s="157"/>
      <c r="U14427" s="157"/>
      <c r="V14427" s="157"/>
      <c r="W14427" s="157"/>
      <c r="X14427" s="157"/>
      <c r="Y14427" s="157"/>
    </row>
    <row r="14428" spans="19:25" x14ac:dyDescent="0.2">
      <c r="S14428" s="157"/>
      <c r="T14428" s="157"/>
      <c r="U14428" s="157"/>
      <c r="V14428" s="157"/>
      <c r="W14428" s="157"/>
      <c r="X14428" s="157"/>
      <c r="Y14428" s="157"/>
    </row>
    <row r="14429" spans="19:25" x14ac:dyDescent="0.2">
      <c r="S14429" s="157"/>
      <c r="T14429" s="157"/>
      <c r="U14429" s="157"/>
      <c r="V14429" s="157"/>
      <c r="W14429" s="157"/>
      <c r="X14429" s="157"/>
      <c r="Y14429" s="157"/>
    </row>
    <row r="14430" spans="19:25" x14ac:dyDescent="0.2">
      <c r="S14430" s="157"/>
      <c r="T14430" s="157"/>
      <c r="U14430" s="157"/>
      <c r="V14430" s="157"/>
      <c r="W14430" s="157"/>
      <c r="X14430" s="157"/>
      <c r="Y14430" s="157"/>
    </row>
    <row r="14431" spans="19:25" x14ac:dyDescent="0.2">
      <c r="S14431" s="157"/>
      <c r="T14431" s="157"/>
      <c r="U14431" s="157"/>
      <c r="V14431" s="157"/>
      <c r="W14431" s="157"/>
      <c r="X14431" s="157"/>
      <c r="Y14431" s="157"/>
    </row>
    <row r="14432" spans="19:25" x14ac:dyDescent="0.2">
      <c r="S14432" s="157"/>
      <c r="T14432" s="157"/>
      <c r="U14432" s="157"/>
      <c r="V14432" s="157"/>
      <c r="W14432" s="157"/>
      <c r="X14432" s="157"/>
      <c r="Y14432" s="157"/>
    </row>
    <row r="14433" spans="19:25" x14ac:dyDescent="0.2">
      <c r="S14433" s="157"/>
      <c r="T14433" s="157"/>
      <c r="U14433" s="157"/>
      <c r="V14433" s="157"/>
      <c r="W14433" s="157"/>
      <c r="X14433" s="157"/>
      <c r="Y14433" s="157"/>
    </row>
    <row r="14434" spans="19:25" x14ac:dyDescent="0.2">
      <c r="S14434" s="157"/>
      <c r="T14434" s="157"/>
      <c r="U14434" s="157"/>
      <c r="V14434" s="157"/>
      <c r="W14434" s="157"/>
      <c r="X14434" s="157"/>
      <c r="Y14434" s="157"/>
    </row>
    <row r="14435" spans="19:25" x14ac:dyDescent="0.2">
      <c r="S14435" s="157"/>
      <c r="T14435" s="157"/>
      <c r="U14435" s="157"/>
      <c r="V14435" s="157"/>
      <c r="W14435" s="157"/>
      <c r="X14435" s="157"/>
      <c r="Y14435" s="157"/>
    </row>
    <row r="14436" spans="19:25" x14ac:dyDescent="0.2">
      <c r="S14436" s="157"/>
      <c r="T14436" s="157"/>
      <c r="U14436" s="157"/>
      <c r="V14436" s="157"/>
      <c r="W14436" s="157"/>
      <c r="X14436" s="157"/>
      <c r="Y14436" s="157"/>
    </row>
    <row r="14437" spans="19:25" x14ac:dyDescent="0.2">
      <c r="S14437" s="157"/>
      <c r="T14437" s="157"/>
      <c r="U14437" s="157"/>
      <c r="V14437" s="157"/>
      <c r="W14437" s="157"/>
      <c r="X14437" s="157"/>
      <c r="Y14437" s="157"/>
    </row>
    <row r="14438" spans="19:25" x14ac:dyDescent="0.2">
      <c r="S14438" s="157"/>
      <c r="T14438" s="157"/>
      <c r="U14438" s="157"/>
      <c r="V14438" s="157"/>
      <c r="W14438" s="157"/>
      <c r="X14438" s="157"/>
      <c r="Y14438" s="157"/>
    </row>
    <row r="14439" spans="19:25" x14ac:dyDescent="0.2">
      <c r="S14439" s="157"/>
      <c r="T14439" s="157"/>
      <c r="U14439" s="157"/>
      <c r="V14439" s="157"/>
      <c r="W14439" s="157"/>
      <c r="X14439" s="157"/>
      <c r="Y14439" s="157"/>
    </row>
    <row r="14440" spans="19:25" x14ac:dyDescent="0.2">
      <c r="S14440" s="157"/>
      <c r="T14440" s="157"/>
      <c r="U14440" s="157"/>
      <c r="V14440" s="157"/>
      <c r="W14440" s="157"/>
      <c r="X14440" s="157"/>
      <c r="Y14440" s="157"/>
    </row>
    <row r="14441" spans="19:25" x14ac:dyDescent="0.2">
      <c r="S14441" s="157"/>
      <c r="T14441" s="157"/>
      <c r="U14441" s="157"/>
      <c r="V14441" s="157"/>
      <c r="W14441" s="157"/>
      <c r="X14441" s="157"/>
      <c r="Y14441" s="157"/>
    </row>
    <row r="14442" spans="19:25" x14ac:dyDescent="0.2">
      <c r="S14442" s="157"/>
      <c r="T14442" s="157"/>
      <c r="U14442" s="157"/>
      <c r="V14442" s="157"/>
      <c r="W14442" s="157"/>
      <c r="X14442" s="157"/>
      <c r="Y14442" s="157"/>
    </row>
    <row r="14443" spans="19:25" x14ac:dyDescent="0.2">
      <c r="S14443" s="157"/>
      <c r="T14443" s="157"/>
      <c r="U14443" s="157"/>
      <c r="V14443" s="157"/>
      <c r="W14443" s="157"/>
      <c r="X14443" s="157"/>
      <c r="Y14443" s="157"/>
    </row>
    <row r="14444" spans="19:25" x14ac:dyDescent="0.2">
      <c r="S14444" s="157"/>
      <c r="T14444" s="157"/>
      <c r="U14444" s="157"/>
      <c r="V14444" s="157"/>
      <c r="W14444" s="157"/>
      <c r="X14444" s="157"/>
      <c r="Y14444" s="157"/>
    </row>
    <row r="14445" spans="19:25" x14ac:dyDescent="0.2">
      <c r="S14445" s="157"/>
      <c r="T14445" s="157"/>
      <c r="U14445" s="157"/>
      <c r="V14445" s="157"/>
      <c r="W14445" s="157"/>
      <c r="X14445" s="157"/>
      <c r="Y14445" s="157"/>
    </row>
    <row r="14446" spans="19:25" x14ac:dyDescent="0.2">
      <c r="S14446" s="157"/>
      <c r="T14446" s="157"/>
      <c r="U14446" s="157"/>
      <c r="V14446" s="157"/>
      <c r="W14446" s="157"/>
      <c r="X14446" s="157"/>
      <c r="Y14446" s="157"/>
    </row>
    <row r="14447" spans="19:25" x14ac:dyDescent="0.2">
      <c r="S14447" s="157"/>
      <c r="T14447" s="157"/>
      <c r="U14447" s="157"/>
      <c r="V14447" s="157"/>
      <c r="W14447" s="157"/>
      <c r="X14447" s="157"/>
      <c r="Y14447" s="157"/>
    </row>
    <row r="14448" spans="19:25" x14ac:dyDescent="0.2">
      <c r="S14448" s="157"/>
      <c r="T14448" s="157"/>
      <c r="U14448" s="157"/>
      <c r="V14448" s="157"/>
      <c r="W14448" s="157"/>
      <c r="X14448" s="157"/>
      <c r="Y14448" s="157"/>
    </row>
    <row r="14449" spans="19:25" x14ac:dyDescent="0.2">
      <c r="S14449" s="157"/>
      <c r="T14449" s="157"/>
      <c r="U14449" s="157"/>
      <c r="V14449" s="157"/>
      <c r="W14449" s="157"/>
      <c r="X14449" s="157"/>
      <c r="Y14449" s="157"/>
    </row>
    <row r="14450" spans="19:25" x14ac:dyDescent="0.2">
      <c r="S14450" s="157"/>
      <c r="T14450" s="157"/>
      <c r="U14450" s="157"/>
      <c r="V14450" s="157"/>
      <c r="W14450" s="157"/>
      <c r="X14450" s="157"/>
      <c r="Y14450" s="157"/>
    </row>
    <row r="14451" spans="19:25" x14ac:dyDescent="0.2">
      <c r="S14451" s="157"/>
      <c r="T14451" s="157"/>
      <c r="U14451" s="157"/>
      <c r="V14451" s="157"/>
      <c r="W14451" s="157"/>
      <c r="X14451" s="157"/>
      <c r="Y14451" s="157"/>
    </row>
    <row r="14452" spans="19:25" x14ac:dyDescent="0.2">
      <c r="S14452" s="157"/>
      <c r="T14452" s="157"/>
      <c r="U14452" s="157"/>
      <c r="V14452" s="157"/>
      <c r="W14452" s="157"/>
      <c r="X14452" s="157"/>
      <c r="Y14452" s="157"/>
    </row>
    <row r="14453" spans="19:25" x14ac:dyDescent="0.2">
      <c r="S14453" s="157"/>
      <c r="T14453" s="157"/>
      <c r="U14453" s="157"/>
      <c r="V14453" s="157"/>
      <c r="W14453" s="157"/>
      <c r="X14453" s="157"/>
      <c r="Y14453" s="157"/>
    </row>
    <row r="14454" spans="19:25" x14ac:dyDescent="0.2">
      <c r="S14454" s="157"/>
      <c r="T14454" s="157"/>
      <c r="U14454" s="157"/>
      <c r="V14454" s="157"/>
      <c r="W14454" s="157"/>
      <c r="X14454" s="157"/>
      <c r="Y14454" s="157"/>
    </row>
    <row r="14455" spans="19:25" x14ac:dyDescent="0.2">
      <c r="S14455" s="157"/>
      <c r="T14455" s="157"/>
      <c r="U14455" s="157"/>
      <c r="V14455" s="157"/>
      <c r="W14455" s="157"/>
      <c r="X14455" s="157"/>
      <c r="Y14455" s="157"/>
    </row>
    <row r="14456" spans="19:25" x14ac:dyDescent="0.2">
      <c r="S14456" s="157"/>
      <c r="T14456" s="157"/>
      <c r="U14456" s="157"/>
      <c r="V14456" s="157"/>
      <c r="W14456" s="157"/>
      <c r="X14456" s="157"/>
      <c r="Y14456" s="157"/>
    </row>
    <row r="14457" spans="19:25" x14ac:dyDescent="0.2">
      <c r="S14457" s="157"/>
      <c r="T14457" s="157"/>
      <c r="U14457" s="157"/>
      <c r="V14457" s="157"/>
      <c r="W14457" s="157"/>
      <c r="X14457" s="157"/>
      <c r="Y14457" s="157"/>
    </row>
    <row r="14458" spans="19:25" x14ac:dyDescent="0.2">
      <c r="S14458" s="157"/>
      <c r="T14458" s="157"/>
      <c r="U14458" s="157"/>
      <c r="V14458" s="157"/>
      <c r="W14458" s="157"/>
      <c r="X14458" s="157"/>
      <c r="Y14458" s="157"/>
    </row>
    <row r="14459" spans="19:25" x14ac:dyDescent="0.2">
      <c r="S14459" s="157"/>
      <c r="T14459" s="157"/>
      <c r="U14459" s="157"/>
      <c r="V14459" s="157"/>
      <c r="W14459" s="157"/>
      <c r="X14459" s="157"/>
      <c r="Y14459" s="157"/>
    </row>
    <row r="14460" spans="19:25" x14ac:dyDescent="0.2">
      <c r="S14460" s="157"/>
      <c r="T14460" s="157"/>
      <c r="U14460" s="157"/>
      <c r="V14460" s="157"/>
      <c r="W14460" s="157"/>
      <c r="X14460" s="157"/>
      <c r="Y14460" s="157"/>
    </row>
    <row r="14461" spans="19:25" x14ac:dyDescent="0.2">
      <c r="S14461" s="157"/>
      <c r="T14461" s="157"/>
      <c r="U14461" s="157"/>
      <c r="V14461" s="157"/>
      <c r="W14461" s="157"/>
      <c r="X14461" s="157"/>
      <c r="Y14461" s="157"/>
    </row>
    <row r="14462" spans="19:25" x14ac:dyDescent="0.2">
      <c r="S14462" s="157"/>
      <c r="T14462" s="157"/>
      <c r="U14462" s="157"/>
      <c r="V14462" s="157"/>
      <c r="W14462" s="157"/>
      <c r="X14462" s="157"/>
      <c r="Y14462" s="157"/>
    </row>
    <row r="14463" spans="19:25" x14ac:dyDescent="0.2">
      <c r="S14463" s="157"/>
      <c r="T14463" s="157"/>
      <c r="U14463" s="157"/>
      <c r="V14463" s="157"/>
      <c r="W14463" s="157"/>
      <c r="X14463" s="157"/>
      <c r="Y14463" s="157"/>
    </row>
    <row r="14464" spans="19:25" x14ac:dyDescent="0.2">
      <c r="S14464" s="157"/>
      <c r="T14464" s="157"/>
      <c r="U14464" s="157"/>
      <c r="V14464" s="157"/>
      <c r="W14464" s="157"/>
      <c r="X14464" s="157"/>
      <c r="Y14464" s="157"/>
    </row>
    <row r="14465" spans="19:25" x14ac:dyDescent="0.2">
      <c r="S14465" s="157"/>
      <c r="T14465" s="157"/>
      <c r="U14465" s="157"/>
      <c r="V14465" s="157"/>
      <c r="W14465" s="157"/>
      <c r="X14465" s="157"/>
      <c r="Y14465" s="157"/>
    </row>
    <row r="14466" spans="19:25" x14ac:dyDescent="0.2">
      <c r="S14466" s="157"/>
      <c r="T14466" s="157"/>
      <c r="U14466" s="157"/>
      <c r="V14466" s="157"/>
      <c r="W14466" s="157"/>
      <c r="X14466" s="157"/>
      <c r="Y14466" s="157"/>
    </row>
    <row r="14467" spans="19:25" x14ac:dyDescent="0.2">
      <c r="S14467" s="157"/>
      <c r="T14467" s="157"/>
      <c r="U14467" s="157"/>
      <c r="V14467" s="157"/>
      <c r="W14467" s="157"/>
      <c r="X14467" s="157"/>
      <c r="Y14467" s="157"/>
    </row>
    <row r="14468" spans="19:25" x14ac:dyDescent="0.2">
      <c r="S14468" s="157"/>
      <c r="T14468" s="157"/>
      <c r="U14468" s="157"/>
      <c r="V14468" s="157"/>
      <c r="W14468" s="157"/>
      <c r="X14468" s="157"/>
      <c r="Y14468" s="157"/>
    </row>
    <row r="14469" spans="19:25" x14ac:dyDescent="0.2">
      <c r="S14469" s="157"/>
      <c r="T14469" s="157"/>
      <c r="U14469" s="157"/>
      <c r="V14469" s="157"/>
      <c r="W14469" s="157"/>
      <c r="X14469" s="157"/>
      <c r="Y14469" s="157"/>
    </row>
    <row r="14470" spans="19:25" x14ac:dyDescent="0.2">
      <c r="S14470" s="157"/>
      <c r="T14470" s="157"/>
      <c r="U14470" s="157"/>
      <c r="V14470" s="157"/>
      <c r="W14470" s="157"/>
      <c r="X14470" s="157"/>
      <c r="Y14470" s="157"/>
    </row>
    <row r="14471" spans="19:25" x14ac:dyDescent="0.2">
      <c r="S14471" s="157"/>
      <c r="T14471" s="157"/>
      <c r="U14471" s="157"/>
      <c r="V14471" s="157"/>
      <c r="W14471" s="157"/>
      <c r="X14471" s="157"/>
      <c r="Y14471" s="157"/>
    </row>
    <row r="14472" spans="19:25" x14ac:dyDescent="0.2">
      <c r="S14472" s="157"/>
      <c r="T14472" s="157"/>
      <c r="U14472" s="157"/>
      <c r="V14472" s="157"/>
      <c r="W14472" s="157"/>
      <c r="X14472" s="157"/>
      <c r="Y14472" s="157"/>
    </row>
    <row r="14473" spans="19:25" x14ac:dyDescent="0.2">
      <c r="S14473" s="157"/>
      <c r="T14473" s="157"/>
      <c r="U14473" s="157"/>
      <c r="V14473" s="157"/>
      <c r="W14473" s="157"/>
      <c r="X14473" s="157"/>
      <c r="Y14473" s="157"/>
    </row>
    <row r="14474" spans="19:25" x14ac:dyDescent="0.2">
      <c r="S14474" s="157"/>
      <c r="T14474" s="157"/>
      <c r="U14474" s="157"/>
      <c r="V14474" s="157"/>
      <c r="W14474" s="157"/>
      <c r="X14474" s="157"/>
      <c r="Y14474" s="157"/>
    </row>
    <row r="14475" spans="19:25" x14ac:dyDescent="0.2">
      <c r="S14475" s="157"/>
      <c r="T14475" s="157"/>
      <c r="U14475" s="157"/>
      <c r="V14475" s="157"/>
      <c r="W14475" s="157"/>
      <c r="X14475" s="157"/>
      <c r="Y14475" s="157"/>
    </row>
    <row r="14476" spans="19:25" x14ac:dyDescent="0.2">
      <c r="S14476" s="157"/>
      <c r="T14476" s="157"/>
      <c r="U14476" s="157"/>
      <c r="V14476" s="157"/>
      <c r="W14476" s="157"/>
      <c r="X14476" s="157"/>
      <c r="Y14476" s="157"/>
    </row>
    <row r="14477" spans="19:25" x14ac:dyDescent="0.2">
      <c r="S14477" s="157"/>
      <c r="T14477" s="157"/>
      <c r="U14477" s="157"/>
      <c r="V14477" s="157"/>
      <c r="W14477" s="157"/>
      <c r="X14477" s="157"/>
      <c r="Y14477" s="157"/>
    </row>
    <row r="14478" spans="19:25" x14ac:dyDescent="0.2">
      <c r="S14478" s="157"/>
      <c r="T14478" s="157"/>
      <c r="U14478" s="157"/>
      <c r="V14478" s="157"/>
      <c r="W14478" s="157"/>
      <c r="X14478" s="157"/>
      <c r="Y14478" s="157"/>
    </row>
    <row r="14479" spans="19:25" x14ac:dyDescent="0.2">
      <c r="S14479" s="157"/>
      <c r="T14479" s="157"/>
      <c r="U14479" s="157"/>
      <c r="V14479" s="157"/>
      <c r="W14479" s="157"/>
      <c r="X14479" s="157"/>
      <c r="Y14479" s="157"/>
    </row>
    <row r="14480" spans="19:25" x14ac:dyDescent="0.2">
      <c r="S14480" s="157"/>
      <c r="T14480" s="157"/>
      <c r="U14480" s="157"/>
      <c r="V14480" s="157"/>
      <c r="W14480" s="157"/>
      <c r="X14480" s="157"/>
      <c r="Y14480" s="157"/>
    </row>
    <row r="14481" spans="19:25" x14ac:dyDescent="0.2">
      <c r="S14481" s="157"/>
      <c r="T14481" s="157"/>
      <c r="U14481" s="157"/>
      <c r="V14481" s="157"/>
      <c r="W14481" s="157"/>
      <c r="X14481" s="157"/>
      <c r="Y14481" s="157"/>
    </row>
    <row r="14482" spans="19:25" x14ac:dyDescent="0.2">
      <c r="S14482" s="157"/>
      <c r="T14482" s="157"/>
      <c r="U14482" s="157"/>
      <c r="V14482" s="157"/>
      <c r="W14482" s="157"/>
      <c r="X14482" s="157"/>
      <c r="Y14482" s="157"/>
    </row>
    <row r="14483" spans="19:25" x14ac:dyDescent="0.2">
      <c r="S14483" s="157"/>
      <c r="T14483" s="157"/>
      <c r="U14483" s="157"/>
      <c r="V14483" s="157"/>
      <c r="W14483" s="157"/>
      <c r="X14483" s="157"/>
      <c r="Y14483" s="157"/>
    </row>
    <row r="14484" spans="19:25" x14ac:dyDescent="0.2">
      <c r="S14484" s="157"/>
      <c r="T14484" s="157"/>
      <c r="U14484" s="157"/>
      <c r="V14484" s="157"/>
      <c r="W14484" s="157"/>
      <c r="X14484" s="157"/>
      <c r="Y14484" s="157"/>
    </row>
    <row r="14485" spans="19:25" x14ac:dyDescent="0.2">
      <c r="S14485" s="157"/>
      <c r="T14485" s="157"/>
      <c r="U14485" s="157"/>
      <c r="V14485" s="157"/>
      <c r="W14485" s="157"/>
      <c r="X14485" s="157"/>
      <c r="Y14485" s="157"/>
    </row>
    <row r="14486" spans="19:25" x14ac:dyDescent="0.2">
      <c r="S14486" s="157"/>
      <c r="T14486" s="157"/>
      <c r="U14486" s="157"/>
      <c r="V14486" s="157"/>
      <c r="W14486" s="157"/>
      <c r="X14486" s="157"/>
      <c r="Y14486" s="157"/>
    </row>
    <row r="14487" spans="19:25" x14ac:dyDescent="0.2">
      <c r="S14487" s="157"/>
      <c r="T14487" s="157"/>
      <c r="U14487" s="157"/>
      <c r="V14487" s="157"/>
      <c r="W14487" s="157"/>
      <c r="X14487" s="157"/>
      <c r="Y14487" s="157"/>
    </row>
    <row r="14488" spans="19:25" x14ac:dyDescent="0.2">
      <c r="S14488" s="157"/>
      <c r="T14488" s="157"/>
      <c r="U14488" s="157"/>
      <c r="V14488" s="157"/>
      <c r="W14488" s="157"/>
      <c r="X14488" s="157"/>
      <c r="Y14488" s="157"/>
    </row>
    <row r="14489" spans="19:25" x14ac:dyDescent="0.2">
      <c r="S14489" s="157"/>
      <c r="T14489" s="157"/>
      <c r="U14489" s="157"/>
      <c r="V14489" s="157"/>
      <c r="W14489" s="157"/>
      <c r="X14489" s="157"/>
      <c r="Y14489" s="157"/>
    </row>
    <row r="14490" spans="19:25" x14ac:dyDescent="0.2">
      <c r="S14490" s="157"/>
      <c r="T14490" s="157"/>
      <c r="U14490" s="157"/>
      <c r="V14490" s="157"/>
      <c r="W14490" s="157"/>
      <c r="X14490" s="157"/>
      <c r="Y14490" s="157"/>
    </row>
    <row r="14491" spans="19:25" x14ac:dyDescent="0.2">
      <c r="S14491" s="157"/>
      <c r="T14491" s="157"/>
      <c r="U14491" s="157"/>
      <c r="V14491" s="157"/>
      <c r="W14491" s="157"/>
      <c r="X14491" s="157"/>
      <c r="Y14491" s="157"/>
    </row>
    <row r="14492" spans="19:25" x14ac:dyDescent="0.2">
      <c r="S14492" s="157"/>
      <c r="T14492" s="157"/>
      <c r="U14492" s="157"/>
      <c r="V14492" s="157"/>
      <c r="W14492" s="157"/>
      <c r="X14492" s="157"/>
      <c r="Y14492" s="157"/>
    </row>
    <row r="14493" spans="19:25" x14ac:dyDescent="0.2">
      <c r="S14493" s="157"/>
      <c r="T14493" s="157"/>
      <c r="U14493" s="157"/>
      <c r="V14493" s="157"/>
      <c r="W14493" s="157"/>
      <c r="X14493" s="157"/>
      <c r="Y14493" s="157"/>
    </row>
    <row r="14494" spans="19:25" x14ac:dyDescent="0.2">
      <c r="S14494" s="157"/>
      <c r="T14494" s="157"/>
      <c r="U14494" s="157"/>
      <c r="V14494" s="157"/>
      <c r="W14494" s="157"/>
      <c r="X14494" s="157"/>
      <c r="Y14494" s="157"/>
    </row>
    <row r="14495" spans="19:25" x14ac:dyDescent="0.2">
      <c r="S14495" s="157"/>
      <c r="T14495" s="157"/>
      <c r="U14495" s="157"/>
      <c r="V14495" s="157"/>
      <c r="W14495" s="157"/>
      <c r="X14495" s="157"/>
      <c r="Y14495" s="157"/>
    </row>
    <row r="14496" spans="19:25" x14ac:dyDescent="0.2">
      <c r="S14496" s="157"/>
      <c r="T14496" s="157"/>
      <c r="U14496" s="157"/>
      <c r="V14496" s="157"/>
      <c r="W14496" s="157"/>
      <c r="X14496" s="157"/>
      <c r="Y14496" s="157"/>
    </row>
    <row r="14497" spans="19:25" x14ac:dyDescent="0.2">
      <c r="S14497" s="157"/>
      <c r="T14497" s="157"/>
      <c r="U14497" s="157"/>
      <c r="V14497" s="157"/>
      <c r="W14497" s="157"/>
      <c r="X14497" s="157"/>
      <c r="Y14497" s="157"/>
    </row>
    <row r="14498" spans="19:25" x14ac:dyDescent="0.2">
      <c r="S14498" s="157"/>
      <c r="T14498" s="157"/>
      <c r="U14498" s="157"/>
      <c r="V14498" s="157"/>
      <c r="W14498" s="157"/>
      <c r="X14498" s="157"/>
      <c r="Y14498" s="157"/>
    </row>
    <row r="14499" spans="19:25" x14ac:dyDescent="0.2">
      <c r="S14499" s="157"/>
      <c r="T14499" s="157"/>
      <c r="U14499" s="157"/>
      <c r="V14499" s="157"/>
      <c r="W14499" s="157"/>
      <c r="X14499" s="157"/>
      <c r="Y14499" s="157"/>
    </row>
    <row r="14500" spans="19:25" x14ac:dyDescent="0.2">
      <c r="S14500" s="157"/>
      <c r="T14500" s="157"/>
      <c r="U14500" s="157"/>
      <c r="V14500" s="157"/>
      <c r="W14500" s="157"/>
      <c r="X14500" s="157"/>
      <c r="Y14500" s="157"/>
    </row>
    <row r="14501" spans="19:25" x14ac:dyDescent="0.2">
      <c r="S14501" s="157"/>
      <c r="T14501" s="157"/>
      <c r="U14501" s="157"/>
      <c r="V14501" s="157"/>
      <c r="W14501" s="157"/>
      <c r="X14501" s="157"/>
      <c r="Y14501" s="157"/>
    </row>
    <row r="14502" spans="19:25" x14ac:dyDescent="0.2">
      <c r="S14502" s="157"/>
      <c r="T14502" s="157"/>
      <c r="U14502" s="157"/>
      <c r="V14502" s="157"/>
      <c r="W14502" s="157"/>
      <c r="X14502" s="157"/>
      <c r="Y14502" s="157"/>
    </row>
    <row r="14503" spans="19:25" x14ac:dyDescent="0.2">
      <c r="S14503" s="157"/>
      <c r="T14503" s="157"/>
      <c r="U14503" s="157"/>
      <c r="V14503" s="157"/>
      <c r="W14503" s="157"/>
      <c r="X14503" s="157"/>
      <c r="Y14503" s="157"/>
    </row>
    <row r="14504" spans="19:25" x14ac:dyDescent="0.2">
      <c r="S14504" s="157"/>
      <c r="T14504" s="157"/>
      <c r="U14504" s="157"/>
      <c r="V14504" s="157"/>
      <c r="W14504" s="157"/>
      <c r="X14504" s="157"/>
      <c r="Y14504" s="157"/>
    </row>
    <row r="14505" spans="19:25" x14ac:dyDescent="0.2">
      <c r="S14505" s="157"/>
      <c r="T14505" s="157"/>
      <c r="U14505" s="157"/>
      <c r="V14505" s="157"/>
      <c r="W14505" s="157"/>
      <c r="X14505" s="157"/>
      <c r="Y14505" s="157"/>
    </row>
    <row r="14506" spans="19:25" x14ac:dyDescent="0.2">
      <c r="S14506" s="157"/>
      <c r="T14506" s="157"/>
      <c r="U14506" s="157"/>
      <c r="V14506" s="157"/>
      <c r="W14506" s="157"/>
      <c r="X14506" s="157"/>
      <c r="Y14506" s="157"/>
    </row>
    <row r="14507" spans="19:25" x14ac:dyDescent="0.2">
      <c r="S14507" s="157"/>
      <c r="T14507" s="157"/>
      <c r="U14507" s="157"/>
      <c r="V14507" s="157"/>
      <c r="W14507" s="157"/>
      <c r="X14507" s="157"/>
      <c r="Y14507" s="157"/>
    </row>
    <row r="14508" spans="19:25" x14ac:dyDescent="0.2">
      <c r="S14508" s="157"/>
      <c r="T14508" s="157"/>
      <c r="U14508" s="157"/>
      <c r="V14508" s="157"/>
      <c r="W14508" s="157"/>
      <c r="X14508" s="157"/>
      <c r="Y14508" s="157"/>
    </row>
    <row r="14509" spans="19:25" x14ac:dyDescent="0.2">
      <c r="S14509" s="157"/>
      <c r="T14509" s="157"/>
      <c r="U14509" s="157"/>
      <c r="V14509" s="157"/>
      <c r="W14509" s="157"/>
      <c r="X14509" s="157"/>
      <c r="Y14509" s="157"/>
    </row>
    <row r="14510" spans="19:25" x14ac:dyDescent="0.2">
      <c r="S14510" s="157"/>
      <c r="T14510" s="157"/>
      <c r="U14510" s="157"/>
      <c r="V14510" s="157"/>
      <c r="W14510" s="157"/>
      <c r="X14510" s="157"/>
      <c r="Y14510" s="157"/>
    </row>
    <row r="14511" spans="19:25" x14ac:dyDescent="0.2">
      <c r="S14511" s="157"/>
      <c r="T14511" s="157"/>
      <c r="U14511" s="157"/>
      <c r="V14511" s="157"/>
      <c r="W14511" s="157"/>
      <c r="X14511" s="157"/>
      <c r="Y14511" s="157"/>
    </row>
    <row r="14512" spans="19:25" x14ac:dyDescent="0.2">
      <c r="S14512" s="157"/>
      <c r="T14512" s="157"/>
      <c r="U14512" s="157"/>
      <c r="V14512" s="157"/>
      <c r="W14512" s="157"/>
      <c r="X14512" s="157"/>
      <c r="Y14512" s="157"/>
    </row>
    <row r="14513" spans="19:25" x14ac:dyDescent="0.2">
      <c r="S14513" s="157"/>
      <c r="T14513" s="157"/>
      <c r="U14513" s="157"/>
      <c r="V14513" s="157"/>
      <c r="W14513" s="157"/>
      <c r="X14513" s="157"/>
      <c r="Y14513" s="157"/>
    </row>
    <row r="14514" spans="19:25" x14ac:dyDescent="0.2">
      <c r="S14514" s="157"/>
      <c r="T14514" s="157"/>
      <c r="U14514" s="157"/>
      <c r="V14514" s="157"/>
      <c r="W14514" s="157"/>
      <c r="X14514" s="157"/>
      <c r="Y14514" s="157"/>
    </row>
    <row r="14515" spans="19:25" x14ac:dyDescent="0.2">
      <c r="S14515" s="157"/>
      <c r="T14515" s="157"/>
      <c r="U14515" s="157"/>
      <c r="V14515" s="157"/>
      <c r="W14515" s="157"/>
      <c r="X14515" s="157"/>
      <c r="Y14515" s="157"/>
    </row>
    <row r="14516" spans="19:25" x14ac:dyDescent="0.2">
      <c r="S14516" s="157"/>
      <c r="T14516" s="157"/>
      <c r="U14516" s="157"/>
      <c r="V14516" s="157"/>
      <c r="W14516" s="157"/>
      <c r="X14516" s="157"/>
      <c r="Y14516" s="157"/>
    </row>
    <row r="14517" spans="19:25" x14ac:dyDescent="0.2">
      <c r="S14517" s="157"/>
      <c r="T14517" s="157"/>
      <c r="U14517" s="157"/>
      <c r="V14517" s="157"/>
      <c r="W14517" s="157"/>
      <c r="X14517" s="157"/>
      <c r="Y14517" s="157"/>
    </row>
    <row r="14518" spans="19:25" x14ac:dyDescent="0.2">
      <c r="S14518" s="157"/>
      <c r="T14518" s="157"/>
      <c r="U14518" s="157"/>
      <c r="V14518" s="157"/>
      <c r="W14518" s="157"/>
      <c r="X14518" s="157"/>
      <c r="Y14518" s="157"/>
    </row>
    <row r="14519" spans="19:25" x14ac:dyDescent="0.2">
      <c r="S14519" s="157"/>
      <c r="T14519" s="157"/>
      <c r="U14519" s="157"/>
      <c r="V14519" s="157"/>
      <c r="W14519" s="157"/>
      <c r="X14519" s="157"/>
      <c r="Y14519" s="157"/>
    </row>
    <row r="14520" spans="19:25" x14ac:dyDescent="0.2">
      <c r="S14520" s="157"/>
      <c r="T14520" s="157"/>
      <c r="U14520" s="157"/>
      <c r="V14520" s="157"/>
      <c r="W14520" s="157"/>
      <c r="X14520" s="157"/>
      <c r="Y14520" s="157"/>
    </row>
    <row r="14521" spans="19:25" x14ac:dyDescent="0.2">
      <c r="S14521" s="157"/>
      <c r="T14521" s="157"/>
      <c r="U14521" s="157"/>
      <c r="V14521" s="157"/>
      <c r="W14521" s="157"/>
      <c r="X14521" s="157"/>
      <c r="Y14521" s="157"/>
    </row>
    <row r="14522" spans="19:25" x14ac:dyDescent="0.2">
      <c r="S14522" s="157"/>
      <c r="T14522" s="157"/>
      <c r="U14522" s="157"/>
      <c r="V14522" s="157"/>
      <c r="W14522" s="157"/>
      <c r="X14522" s="157"/>
      <c r="Y14522" s="157"/>
    </row>
    <row r="14523" spans="19:25" x14ac:dyDescent="0.2">
      <c r="S14523" s="157"/>
      <c r="T14523" s="157"/>
      <c r="U14523" s="157"/>
      <c r="V14523" s="157"/>
      <c r="W14523" s="157"/>
      <c r="X14523" s="157"/>
      <c r="Y14523" s="157"/>
    </row>
    <row r="14524" spans="19:25" x14ac:dyDescent="0.2">
      <c r="S14524" s="157"/>
      <c r="T14524" s="157"/>
      <c r="U14524" s="157"/>
      <c r="V14524" s="157"/>
      <c r="W14524" s="157"/>
      <c r="X14524" s="157"/>
      <c r="Y14524" s="157"/>
    </row>
    <row r="14525" spans="19:25" x14ac:dyDescent="0.2">
      <c r="S14525" s="157"/>
      <c r="T14525" s="157"/>
      <c r="U14525" s="157"/>
      <c r="V14525" s="157"/>
      <c r="W14525" s="157"/>
      <c r="X14525" s="157"/>
      <c r="Y14525" s="157"/>
    </row>
    <row r="14526" spans="19:25" x14ac:dyDescent="0.2">
      <c r="S14526" s="157"/>
      <c r="T14526" s="157"/>
      <c r="U14526" s="157"/>
      <c r="V14526" s="157"/>
      <c r="W14526" s="157"/>
      <c r="X14526" s="157"/>
      <c r="Y14526" s="157"/>
    </row>
    <row r="14527" spans="19:25" x14ac:dyDescent="0.2">
      <c r="S14527" s="157"/>
      <c r="T14527" s="157"/>
      <c r="U14527" s="157"/>
      <c r="V14527" s="157"/>
      <c r="W14527" s="157"/>
      <c r="X14527" s="157"/>
      <c r="Y14527" s="157"/>
    </row>
    <row r="14528" spans="19:25" x14ac:dyDescent="0.2">
      <c r="S14528" s="157"/>
      <c r="T14528" s="157"/>
      <c r="U14528" s="157"/>
      <c r="V14528" s="157"/>
      <c r="W14528" s="157"/>
      <c r="X14528" s="157"/>
      <c r="Y14528" s="157"/>
    </row>
    <row r="14529" spans="19:25" x14ac:dyDescent="0.2">
      <c r="S14529" s="157"/>
      <c r="T14529" s="157"/>
      <c r="U14529" s="157"/>
      <c r="V14529" s="157"/>
      <c r="W14529" s="157"/>
      <c r="X14529" s="157"/>
      <c r="Y14529" s="157"/>
    </row>
    <row r="14530" spans="19:25" x14ac:dyDescent="0.2">
      <c r="S14530" s="157"/>
      <c r="T14530" s="157"/>
      <c r="U14530" s="157"/>
      <c r="V14530" s="157"/>
      <c r="W14530" s="157"/>
      <c r="X14530" s="157"/>
      <c r="Y14530" s="157"/>
    </row>
    <row r="14531" spans="19:25" x14ac:dyDescent="0.2">
      <c r="S14531" s="157"/>
      <c r="T14531" s="157"/>
      <c r="U14531" s="157"/>
      <c r="V14531" s="157"/>
      <c r="W14531" s="157"/>
      <c r="X14531" s="157"/>
      <c r="Y14531" s="157"/>
    </row>
    <row r="14532" spans="19:25" x14ac:dyDescent="0.2">
      <c r="S14532" s="157"/>
      <c r="T14532" s="157"/>
      <c r="U14532" s="157"/>
      <c r="V14532" s="157"/>
      <c r="W14532" s="157"/>
      <c r="X14532" s="157"/>
      <c r="Y14532" s="157"/>
    </row>
    <row r="14533" spans="19:25" x14ac:dyDescent="0.2">
      <c r="S14533" s="157"/>
      <c r="T14533" s="157"/>
      <c r="U14533" s="157"/>
      <c r="V14533" s="157"/>
      <c r="W14533" s="157"/>
      <c r="X14533" s="157"/>
      <c r="Y14533" s="157"/>
    </row>
    <row r="14534" spans="19:25" x14ac:dyDescent="0.2">
      <c r="S14534" s="157"/>
      <c r="T14534" s="157"/>
      <c r="U14534" s="157"/>
      <c r="V14534" s="157"/>
      <c r="W14534" s="157"/>
      <c r="X14534" s="157"/>
      <c r="Y14534" s="157"/>
    </row>
    <row r="14535" spans="19:25" x14ac:dyDescent="0.2">
      <c r="S14535" s="157"/>
      <c r="T14535" s="157"/>
      <c r="U14535" s="157"/>
      <c r="V14535" s="157"/>
      <c r="W14535" s="157"/>
      <c r="X14535" s="157"/>
      <c r="Y14535" s="157"/>
    </row>
    <row r="14536" spans="19:25" x14ac:dyDescent="0.2">
      <c r="S14536" s="157"/>
      <c r="T14536" s="157"/>
      <c r="U14536" s="157"/>
      <c r="V14536" s="157"/>
      <c r="W14536" s="157"/>
      <c r="X14536" s="157"/>
      <c r="Y14536" s="157"/>
    </row>
    <row r="14537" spans="19:25" x14ac:dyDescent="0.2">
      <c r="S14537" s="157"/>
      <c r="T14537" s="157"/>
      <c r="U14537" s="157"/>
      <c r="V14537" s="157"/>
      <c r="W14537" s="157"/>
      <c r="X14537" s="157"/>
      <c r="Y14537" s="157"/>
    </row>
    <row r="14538" spans="19:25" x14ac:dyDescent="0.2">
      <c r="S14538" s="157"/>
      <c r="T14538" s="157"/>
      <c r="U14538" s="157"/>
      <c r="V14538" s="157"/>
      <c r="W14538" s="157"/>
      <c r="X14538" s="157"/>
      <c r="Y14538" s="157"/>
    </row>
    <row r="14539" spans="19:25" x14ac:dyDescent="0.2">
      <c r="S14539" s="157"/>
      <c r="T14539" s="157"/>
      <c r="U14539" s="157"/>
      <c r="V14539" s="157"/>
      <c r="W14539" s="157"/>
      <c r="X14539" s="157"/>
      <c r="Y14539" s="157"/>
    </row>
    <row r="14540" spans="19:25" x14ac:dyDescent="0.2">
      <c r="S14540" s="157"/>
      <c r="T14540" s="157"/>
      <c r="U14540" s="157"/>
      <c r="V14540" s="157"/>
      <c r="W14540" s="157"/>
      <c r="X14540" s="157"/>
      <c r="Y14540" s="157"/>
    </row>
    <row r="14541" spans="19:25" x14ac:dyDescent="0.2">
      <c r="S14541" s="157"/>
      <c r="T14541" s="157"/>
      <c r="U14541" s="157"/>
      <c r="V14541" s="157"/>
      <c r="W14541" s="157"/>
      <c r="X14541" s="157"/>
      <c r="Y14541" s="157"/>
    </row>
    <row r="14542" spans="19:25" x14ac:dyDescent="0.2">
      <c r="S14542" s="157"/>
      <c r="T14542" s="157"/>
      <c r="U14542" s="157"/>
      <c r="V14542" s="157"/>
      <c r="W14542" s="157"/>
      <c r="X14542" s="157"/>
      <c r="Y14542" s="157"/>
    </row>
    <row r="14543" spans="19:25" x14ac:dyDescent="0.2">
      <c r="S14543" s="157"/>
      <c r="T14543" s="157"/>
      <c r="U14543" s="157"/>
      <c r="V14543" s="157"/>
      <c r="W14543" s="157"/>
      <c r="X14543" s="157"/>
      <c r="Y14543" s="157"/>
    </row>
    <row r="14544" spans="19:25" x14ac:dyDescent="0.2">
      <c r="S14544" s="157"/>
      <c r="T14544" s="157"/>
      <c r="U14544" s="157"/>
      <c r="V14544" s="157"/>
      <c r="W14544" s="157"/>
      <c r="X14544" s="157"/>
      <c r="Y14544" s="157"/>
    </row>
    <row r="14545" spans="19:25" x14ac:dyDescent="0.2">
      <c r="S14545" s="157"/>
      <c r="T14545" s="157"/>
      <c r="U14545" s="157"/>
      <c r="V14545" s="157"/>
      <c r="W14545" s="157"/>
      <c r="X14545" s="157"/>
      <c r="Y14545" s="157"/>
    </row>
    <row r="14546" spans="19:25" x14ac:dyDescent="0.2">
      <c r="S14546" s="157"/>
      <c r="T14546" s="157"/>
      <c r="U14546" s="157"/>
      <c r="V14546" s="157"/>
      <c r="W14546" s="157"/>
      <c r="X14546" s="157"/>
      <c r="Y14546" s="157"/>
    </row>
    <row r="14547" spans="19:25" x14ac:dyDescent="0.2">
      <c r="S14547" s="157"/>
      <c r="T14547" s="157"/>
      <c r="U14547" s="157"/>
      <c r="V14547" s="157"/>
      <c r="W14547" s="157"/>
      <c r="X14547" s="157"/>
      <c r="Y14547" s="157"/>
    </row>
    <row r="14548" spans="19:25" x14ac:dyDescent="0.2">
      <c r="S14548" s="157"/>
      <c r="T14548" s="157"/>
      <c r="U14548" s="157"/>
      <c r="V14548" s="157"/>
      <c r="W14548" s="157"/>
      <c r="X14548" s="157"/>
      <c r="Y14548" s="157"/>
    </row>
    <row r="14549" spans="19:25" x14ac:dyDescent="0.2">
      <c r="S14549" s="157"/>
      <c r="T14549" s="157"/>
      <c r="U14549" s="157"/>
      <c r="V14549" s="157"/>
      <c r="W14549" s="157"/>
      <c r="X14549" s="157"/>
      <c r="Y14549" s="157"/>
    </row>
    <row r="14550" spans="19:25" x14ac:dyDescent="0.2">
      <c r="S14550" s="157"/>
      <c r="T14550" s="157"/>
      <c r="U14550" s="157"/>
      <c r="V14550" s="157"/>
      <c r="W14550" s="157"/>
      <c r="X14550" s="157"/>
      <c r="Y14550" s="157"/>
    </row>
    <row r="14551" spans="19:25" x14ac:dyDescent="0.2">
      <c r="S14551" s="157"/>
      <c r="T14551" s="157"/>
      <c r="U14551" s="157"/>
      <c r="V14551" s="157"/>
      <c r="W14551" s="157"/>
      <c r="X14551" s="157"/>
      <c r="Y14551" s="157"/>
    </row>
    <row r="14552" spans="19:25" x14ac:dyDescent="0.2">
      <c r="S14552" s="157"/>
      <c r="T14552" s="157"/>
      <c r="U14552" s="157"/>
      <c r="V14552" s="157"/>
      <c r="W14552" s="157"/>
      <c r="X14552" s="157"/>
      <c r="Y14552" s="157"/>
    </row>
    <row r="14553" spans="19:25" x14ac:dyDescent="0.2">
      <c r="S14553" s="157"/>
      <c r="T14553" s="157"/>
      <c r="U14553" s="157"/>
      <c r="V14553" s="157"/>
      <c r="W14553" s="157"/>
      <c r="X14553" s="157"/>
      <c r="Y14553" s="157"/>
    </row>
    <row r="14554" spans="19:25" x14ac:dyDescent="0.2">
      <c r="S14554" s="157"/>
      <c r="T14554" s="157"/>
      <c r="U14554" s="157"/>
      <c r="V14554" s="157"/>
      <c r="W14554" s="157"/>
      <c r="X14554" s="157"/>
      <c r="Y14554" s="157"/>
    </row>
    <row r="14555" spans="19:25" x14ac:dyDescent="0.2">
      <c r="S14555" s="157"/>
      <c r="T14555" s="157"/>
      <c r="U14555" s="157"/>
      <c r="V14555" s="157"/>
      <c r="W14555" s="157"/>
      <c r="X14555" s="157"/>
      <c r="Y14555" s="157"/>
    </row>
    <row r="14556" spans="19:25" x14ac:dyDescent="0.2">
      <c r="S14556" s="157"/>
      <c r="T14556" s="157"/>
      <c r="U14556" s="157"/>
      <c r="V14556" s="157"/>
      <c r="W14556" s="157"/>
      <c r="X14556" s="157"/>
      <c r="Y14556" s="157"/>
    </row>
    <row r="14557" spans="19:25" x14ac:dyDescent="0.2">
      <c r="S14557" s="157"/>
      <c r="T14557" s="157"/>
      <c r="U14557" s="157"/>
      <c r="V14557" s="157"/>
      <c r="W14557" s="157"/>
      <c r="X14557" s="157"/>
      <c r="Y14557" s="157"/>
    </row>
    <row r="14558" spans="19:25" x14ac:dyDescent="0.2">
      <c r="S14558" s="157"/>
      <c r="T14558" s="157"/>
      <c r="U14558" s="157"/>
      <c r="V14558" s="157"/>
      <c r="W14558" s="157"/>
      <c r="X14558" s="157"/>
      <c r="Y14558" s="157"/>
    </row>
    <row r="14559" spans="19:25" x14ac:dyDescent="0.2">
      <c r="S14559" s="157"/>
      <c r="T14559" s="157"/>
      <c r="U14559" s="157"/>
      <c r="V14559" s="157"/>
      <c r="W14559" s="157"/>
      <c r="X14559" s="157"/>
      <c r="Y14559" s="157"/>
    </row>
    <row r="14560" spans="19:25" x14ac:dyDescent="0.2">
      <c r="S14560" s="157"/>
      <c r="T14560" s="157"/>
      <c r="U14560" s="157"/>
      <c r="V14560" s="157"/>
      <c r="W14560" s="157"/>
      <c r="X14560" s="157"/>
      <c r="Y14560" s="157"/>
    </row>
    <row r="14561" spans="19:25" x14ac:dyDescent="0.2">
      <c r="S14561" s="157"/>
      <c r="T14561" s="157"/>
      <c r="U14561" s="157"/>
      <c r="V14561" s="157"/>
      <c r="W14561" s="157"/>
      <c r="X14561" s="157"/>
      <c r="Y14561" s="157"/>
    </row>
    <row r="14562" spans="19:25" x14ac:dyDescent="0.2">
      <c r="S14562" s="157"/>
      <c r="T14562" s="157"/>
      <c r="U14562" s="157"/>
      <c r="V14562" s="157"/>
      <c r="W14562" s="157"/>
      <c r="X14562" s="157"/>
      <c r="Y14562" s="157"/>
    </row>
    <row r="14563" spans="19:25" x14ac:dyDescent="0.2">
      <c r="S14563" s="157"/>
      <c r="T14563" s="157"/>
      <c r="U14563" s="157"/>
      <c r="V14563" s="157"/>
      <c r="W14563" s="157"/>
      <c r="X14563" s="157"/>
      <c r="Y14563" s="157"/>
    </row>
    <row r="14564" spans="19:25" x14ac:dyDescent="0.2">
      <c r="S14564" s="157"/>
      <c r="T14564" s="157"/>
      <c r="U14564" s="157"/>
      <c r="V14564" s="157"/>
      <c r="W14564" s="157"/>
      <c r="X14564" s="157"/>
      <c r="Y14564" s="157"/>
    </row>
    <row r="14565" spans="19:25" x14ac:dyDescent="0.2">
      <c r="S14565" s="157"/>
      <c r="T14565" s="157"/>
      <c r="U14565" s="157"/>
      <c r="V14565" s="157"/>
      <c r="W14565" s="157"/>
      <c r="X14565" s="157"/>
      <c r="Y14565" s="157"/>
    </row>
    <row r="14566" spans="19:25" x14ac:dyDescent="0.2">
      <c r="S14566" s="157"/>
      <c r="T14566" s="157"/>
      <c r="U14566" s="157"/>
      <c r="V14566" s="157"/>
      <c r="W14566" s="157"/>
      <c r="X14566" s="157"/>
      <c r="Y14566" s="157"/>
    </row>
    <row r="14567" spans="19:25" x14ac:dyDescent="0.2">
      <c r="S14567" s="157"/>
      <c r="T14567" s="157"/>
      <c r="U14567" s="157"/>
      <c r="V14567" s="157"/>
      <c r="W14567" s="157"/>
      <c r="X14567" s="157"/>
      <c r="Y14567" s="157"/>
    </row>
    <row r="14568" spans="19:25" x14ac:dyDescent="0.2">
      <c r="S14568" s="157"/>
      <c r="T14568" s="157"/>
      <c r="U14568" s="157"/>
      <c r="V14568" s="157"/>
      <c r="W14568" s="157"/>
      <c r="X14568" s="157"/>
      <c r="Y14568" s="157"/>
    </row>
    <row r="14569" spans="19:25" x14ac:dyDescent="0.2">
      <c r="S14569" s="157"/>
      <c r="T14569" s="157"/>
      <c r="U14569" s="157"/>
      <c r="V14569" s="157"/>
      <c r="W14569" s="157"/>
      <c r="X14569" s="157"/>
      <c r="Y14569" s="157"/>
    </row>
    <row r="14570" spans="19:25" x14ac:dyDescent="0.2">
      <c r="S14570" s="157"/>
      <c r="T14570" s="157"/>
      <c r="U14570" s="157"/>
      <c r="V14570" s="157"/>
      <c r="W14570" s="157"/>
      <c r="X14570" s="157"/>
      <c r="Y14570" s="157"/>
    </row>
    <row r="14571" spans="19:25" x14ac:dyDescent="0.2">
      <c r="S14571" s="157"/>
      <c r="T14571" s="157"/>
      <c r="U14571" s="157"/>
      <c r="V14571" s="157"/>
      <c r="W14571" s="157"/>
      <c r="X14571" s="157"/>
      <c r="Y14571" s="157"/>
    </row>
    <row r="14572" spans="19:25" x14ac:dyDescent="0.2">
      <c r="S14572" s="157"/>
      <c r="T14572" s="157"/>
      <c r="U14572" s="157"/>
      <c r="V14572" s="157"/>
      <c r="W14572" s="157"/>
      <c r="X14572" s="157"/>
      <c r="Y14572" s="157"/>
    </row>
    <row r="14573" spans="19:25" x14ac:dyDescent="0.2">
      <c r="S14573" s="157"/>
      <c r="T14573" s="157"/>
      <c r="U14573" s="157"/>
      <c r="V14573" s="157"/>
      <c r="W14573" s="157"/>
      <c r="X14573" s="157"/>
      <c r="Y14573" s="157"/>
    </row>
    <row r="14574" spans="19:25" x14ac:dyDescent="0.2">
      <c r="S14574" s="157"/>
      <c r="T14574" s="157"/>
      <c r="U14574" s="157"/>
      <c r="V14574" s="157"/>
      <c r="W14574" s="157"/>
      <c r="X14574" s="157"/>
      <c r="Y14574" s="157"/>
    </row>
    <row r="14575" spans="19:25" x14ac:dyDescent="0.2">
      <c r="S14575" s="157"/>
      <c r="T14575" s="157"/>
      <c r="U14575" s="157"/>
      <c r="V14575" s="157"/>
      <c r="W14575" s="157"/>
      <c r="X14575" s="157"/>
      <c r="Y14575" s="157"/>
    </row>
    <row r="14576" spans="19:25" x14ac:dyDescent="0.2">
      <c r="S14576" s="157"/>
      <c r="T14576" s="157"/>
      <c r="U14576" s="157"/>
      <c r="V14576" s="157"/>
      <c r="W14576" s="157"/>
      <c r="X14576" s="157"/>
      <c r="Y14576" s="157"/>
    </row>
    <row r="14577" spans="19:25" x14ac:dyDescent="0.2">
      <c r="S14577" s="157"/>
      <c r="T14577" s="157"/>
      <c r="U14577" s="157"/>
      <c r="V14577" s="157"/>
      <c r="W14577" s="157"/>
      <c r="X14577" s="157"/>
      <c r="Y14577" s="157"/>
    </row>
    <row r="14578" spans="19:25" x14ac:dyDescent="0.2">
      <c r="S14578" s="157"/>
      <c r="T14578" s="157"/>
      <c r="U14578" s="157"/>
      <c r="V14578" s="157"/>
      <c r="W14578" s="157"/>
      <c r="X14578" s="157"/>
      <c r="Y14578" s="157"/>
    </row>
    <row r="14579" spans="19:25" x14ac:dyDescent="0.2">
      <c r="S14579" s="157"/>
      <c r="T14579" s="157"/>
      <c r="U14579" s="157"/>
      <c r="V14579" s="157"/>
      <c r="W14579" s="157"/>
      <c r="X14579" s="157"/>
      <c r="Y14579" s="157"/>
    </row>
    <row r="14580" spans="19:25" x14ac:dyDescent="0.2">
      <c r="S14580" s="157"/>
      <c r="T14580" s="157"/>
      <c r="U14580" s="157"/>
      <c r="V14580" s="157"/>
      <c r="W14580" s="157"/>
      <c r="X14580" s="157"/>
      <c r="Y14580" s="157"/>
    </row>
    <row r="14581" spans="19:25" x14ac:dyDescent="0.2">
      <c r="S14581" s="157"/>
      <c r="T14581" s="157"/>
      <c r="U14581" s="157"/>
      <c r="V14581" s="157"/>
      <c r="W14581" s="157"/>
      <c r="X14581" s="157"/>
      <c r="Y14581" s="157"/>
    </row>
    <row r="14582" spans="19:25" x14ac:dyDescent="0.2">
      <c r="S14582" s="157"/>
      <c r="T14582" s="157"/>
      <c r="U14582" s="157"/>
      <c r="V14582" s="157"/>
      <c r="W14582" s="157"/>
      <c r="X14582" s="157"/>
      <c r="Y14582" s="157"/>
    </row>
    <row r="14583" spans="19:25" x14ac:dyDescent="0.2">
      <c r="S14583" s="157"/>
      <c r="T14583" s="157"/>
      <c r="U14583" s="157"/>
      <c r="V14583" s="157"/>
      <c r="W14583" s="157"/>
      <c r="X14583" s="157"/>
      <c r="Y14583" s="157"/>
    </row>
    <row r="14584" spans="19:25" x14ac:dyDescent="0.2">
      <c r="S14584" s="157"/>
      <c r="T14584" s="157"/>
      <c r="U14584" s="157"/>
      <c r="V14584" s="157"/>
      <c r="W14584" s="157"/>
      <c r="X14584" s="157"/>
      <c r="Y14584" s="157"/>
    </row>
    <row r="14585" spans="19:25" x14ac:dyDescent="0.2">
      <c r="S14585" s="157"/>
      <c r="T14585" s="157"/>
      <c r="U14585" s="157"/>
      <c r="V14585" s="157"/>
      <c r="W14585" s="157"/>
      <c r="X14585" s="157"/>
      <c r="Y14585" s="157"/>
    </row>
    <row r="14586" spans="19:25" x14ac:dyDescent="0.2">
      <c r="S14586" s="157"/>
      <c r="T14586" s="157"/>
      <c r="U14586" s="157"/>
      <c r="V14586" s="157"/>
      <c r="W14586" s="157"/>
      <c r="X14586" s="157"/>
      <c r="Y14586" s="157"/>
    </row>
    <row r="14587" spans="19:25" x14ac:dyDescent="0.2">
      <c r="S14587" s="157"/>
      <c r="T14587" s="157"/>
      <c r="U14587" s="157"/>
      <c r="V14587" s="157"/>
      <c r="W14587" s="157"/>
      <c r="X14587" s="157"/>
      <c r="Y14587" s="157"/>
    </row>
    <row r="14588" spans="19:25" x14ac:dyDescent="0.2">
      <c r="S14588" s="157"/>
      <c r="T14588" s="157"/>
      <c r="U14588" s="157"/>
      <c r="V14588" s="157"/>
      <c r="W14588" s="157"/>
      <c r="X14588" s="157"/>
      <c r="Y14588" s="157"/>
    </row>
    <row r="14589" spans="19:25" x14ac:dyDescent="0.2">
      <c r="S14589" s="157"/>
      <c r="T14589" s="157"/>
      <c r="U14589" s="157"/>
      <c r="V14589" s="157"/>
      <c r="W14589" s="157"/>
      <c r="X14589" s="157"/>
      <c r="Y14589" s="157"/>
    </row>
    <row r="14590" spans="19:25" x14ac:dyDescent="0.2">
      <c r="S14590" s="157"/>
      <c r="T14590" s="157"/>
      <c r="U14590" s="157"/>
      <c r="V14590" s="157"/>
      <c r="W14590" s="157"/>
      <c r="X14590" s="157"/>
      <c r="Y14590" s="157"/>
    </row>
    <row r="14591" spans="19:25" x14ac:dyDescent="0.2">
      <c r="S14591" s="157"/>
      <c r="T14591" s="157"/>
      <c r="U14591" s="157"/>
      <c r="V14591" s="157"/>
      <c r="W14591" s="157"/>
      <c r="X14591" s="157"/>
      <c r="Y14591" s="157"/>
    </row>
    <row r="14592" spans="19:25" x14ac:dyDescent="0.2">
      <c r="S14592" s="157"/>
      <c r="T14592" s="157"/>
      <c r="U14592" s="157"/>
      <c r="V14592" s="157"/>
      <c r="W14592" s="157"/>
      <c r="X14592" s="157"/>
      <c r="Y14592" s="157"/>
    </row>
    <row r="14593" spans="19:25" x14ac:dyDescent="0.2">
      <c r="S14593" s="157"/>
      <c r="T14593" s="157"/>
      <c r="U14593" s="157"/>
      <c r="V14593" s="157"/>
      <c r="W14593" s="157"/>
      <c r="X14593" s="157"/>
      <c r="Y14593" s="157"/>
    </row>
    <row r="14594" spans="19:25" x14ac:dyDescent="0.2">
      <c r="S14594" s="157"/>
      <c r="T14594" s="157"/>
      <c r="U14594" s="157"/>
      <c r="V14594" s="157"/>
      <c r="W14594" s="157"/>
      <c r="X14594" s="157"/>
      <c r="Y14594" s="157"/>
    </row>
    <row r="14595" spans="19:25" x14ac:dyDescent="0.2">
      <c r="S14595" s="157"/>
      <c r="T14595" s="157"/>
      <c r="U14595" s="157"/>
      <c r="V14595" s="157"/>
      <c r="W14595" s="157"/>
      <c r="X14595" s="157"/>
      <c r="Y14595" s="157"/>
    </row>
    <row r="14596" spans="19:25" x14ac:dyDescent="0.2">
      <c r="S14596" s="157"/>
      <c r="T14596" s="157"/>
      <c r="U14596" s="157"/>
      <c r="V14596" s="157"/>
      <c r="W14596" s="157"/>
      <c r="X14596" s="157"/>
      <c r="Y14596" s="157"/>
    </row>
    <row r="14597" spans="19:25" x14ac:dyDescent="0.2">
      <c r="S14597" s="157"/>
      <c r="T14597" s="157"/>
      <c r="U14597" s="157"/>
      <c r="V14597" s="157"/>
      <c r="W14597" s="157"/>
      <c r="X14597" s="157"/>
      <c r="Y14597" s="157"/>
    </row>
    <row r="14598" spans="19:25" x14ac:dyDescent="0.2">
      <c r="S14598" s="157"/>
      <c r="T14598" s="157"/>
      <c r="U14598" s="157"/>
      <c r="V14598" s="157"/>
      <c r="W14598" s="157"/>
      <c r="X14598" s="157"/>
      <c r="Y14598" s="157"/>
    </row>
    <row r="14599" spans="19:25" x14ac:dyDescent="0.2">
      <c r="S14599" s="157"/>
      <c r="T14599" s="157"/>
      <c r="U14599" s="157"/>
      <c r="V14599" s="157"/>
      <c r="W14599" s="157"/>
      <c r="X14599" s="157"/>
      <c r="Y14599" s="157"/>
    </row>
    <row r="14600" spans="19:25" x14ac:dyDescent="0.2">
      <c r="S14600" s="157"/>
      <c r="T14600" s="157"/>
      <c r="U14600" s="157"/>
      <c r="V14600" s="157"/>
      <c r="W14600" s="157"/>
      <c r="X14600" s="157"/>
      <c r="Y14600" s="157"/>
    </row>
    <row r="14601" spans="19:25" x14ac:dyDescent="0.2">
      <c r="S14601" s="157"/>
      <c r="T14601" s="157"/>
      <c r="U14601" s="157"/>
      <c r="V14601" s="157"/>
      <c r="W14601" s="157"/>
      <c r="X14601" s="157"/>
      <c r="Y14601" s="157"/>
    </row>
    <row r="14602" spans="19:25" x14ac:dyDescent="0.2">
      <c r="S14602" s="157"/>
      <c r="T14602" s="157"/>
      <c r="U14602" s="157"/>
      <c r="V14602" s="157"/>
      <c r="W14602" s="157"/>
      <c r="X14602" s="157"/>
      <c r="Y14602" s="157"/>
    </row>
    <row r="14603" spans="19:25" x14ac:dyDescent="0.2">
      <c r="S14603" s="157"/>
      <c r="T14603" s="157"/>
      <c r="U14603" s="157"/>
      <c r="V14603" s="157"/>
      <c r="W14603" s="157"/>
      <c r="X14603" s="157"/>
      <c r="Y14603" s="157"/>
    </row>
    <row r="14604" spans="19:25" x14ac:dyDescent="0.2">
      <c r="S14604" s="157"/>
      <c r="T14604" s="157"/>
      <c r="U14604" s="157"/>
      <c r="V14604" s="157"/>
      <c r="W14604" s="157"/>
      <c r="X14604" s="157"/>
      <c r="Y14604" s="157"/>
    </row>
    <row r="14605" spans="19:25" x14ac:dyDescent="0.2">
      <c r="S14605" s="157"/>
      <c r="T14605" s="157"/>
      <c r="U14605" s="157"/>
      <c r="V14605" s="157"/>
      <c r="W14605" s="157"/>
      <c r="X14605" s="157"/>
      <c r="Y14605" s="157"/>
    </row>
    <row r="14606" spans="19:25" x14ac:dyDescent="0.2">
      <c r="S14606" s="157"/>
      <c r="T14606" s="157"/>
      <c r="U14606" s="157"/>
      <c r="V14606" s="157"/>
      <c r="W14606" s="157"/>
      <c r="X14606" s="157"/>
      <c r="Y14606" s="157"/>
    </row>
    <row r="14607" spans="19:25" x14ac:dyDescent="0.2">
      <c r="S14607" s="157"/>
      <c r="T14607" s="157"/>
      <c r="U14607" s="157"/>
      <c r="V14607" s="157"/>
      <c r="W14607" s="157"/>
      <c r="X14607" s="157"/>
      <c r="Y14607" s="157"/>
    </row>
    <row r="14608" spans="19:25" x14ac:dyDescent="0.2">
      <c r="S14608" s="157"/>
      <c r="T14608" s="157"/>
      <c r="U14608" s="157"/>
      <c r="V14608" s="157"/>
      <c r="W14608" s="157"/>
      <c r="X14608" s="157"/>
      <c r="Y14608" s="157"/>
    </row>
    <row r="14609" spans="19:25" x14ac:dyDescent="0.2">
      <c r="S14609" s="157"/>
      <c r="T14609" s="157"/>
      <c r="U14609" s="157"/>
      <c r="V14609" s="157"/>
      <c r="W14609" s="157"/>
      <c r="X14609" s="157"/>
      <c r="Y14609" s="157"/>
    </row>
    <row r="14610" spans="19:25" x14ac:dyDescent="0.2">
      <c r="S14610" s="157"/>
      <c r="T14610" s="157"/>
      <c r="U14610" s="157"/>
      <c r="V14610" s="157"/>
      <c r="W14610" s="157"/>
      <c r="X14610" s="157"/>
      <c r="Y14610" s="157"/>
    </row>
    <row r="14611" spans="19:25" x14ac:dyDescent="0.2">
      <c r="S14611" s="157"/>
      <c r="T14611" s="157"/>
      <c r="U14611" s="157"/>
      <c r="V14611" s="157"/>
      <c r="W14611" s="157"/>
      <c r="X14611" s="157"/>
      <c r="Y14611" s="157"/>
    </row>
    <row r="14612" spans="19:25" x14ac:dyDescent="0.2">
      <c r="S14612" s="157"/>
      <c r="T14612" s="157"/>
      <c r="U14612" s="157"/>
      <c r="V14612" s="157"/>
      <c r="W14612" s="157"/>
      <c r="X14612" s="157"/>
      <c r="Y14612" s="157"/>
    </row>
    <row r="14613" spans="19:25" x14ac:dyDescent="0.2">
      <c r="S14613" s="157"/>
      <c r="T14613" s="157"/>
      <c r="U14613" s="157"/>
      <c r="V14613" s="157"/>
      <c r="W14613" s="157"/>
      <c r="X14613" s="157"/>
      <c r="Y14613" s="157"/>
    </row>
    <row r="14614" spans="19:25" x14ac:dyDescent="0.2">
      <c r="S14614" s="157"/>
      <c r="T14614" s="157"/>
      <c r="U14614" s="157"/>
      <c r="V14614" s="157"/>
      <c r="W14614" s="157"/>
      <c r="X14614" s="157"/>
      <c r="Y14614" s="157"/>
    </row>
    <row r="14615" spans="19:25" x14ac:dyDescent="0.2">
      <c r="S14615" s="157"/>
      <c r="T14615" s="157"/>
      <c r="U14615" s="157"/>
      <c r="V14615" s="157"/>
      <c r="W14615" s="157"/>
      <c r="X14615" s="157"/>
      <c r="Y14615" s="157"/>
    </row>
    <row r="14616" spans="19:25" x14ac:dyDescent="0.2">
      <c r="S14616" s="157"/>
      <c r="T14616" s="157"/>
      <c r="U14616" s="157"/>
      <c r="V14616" s="157"/>
      <c r="W14616" s="157"/>
      <c r="X14616" s="157"/>
      <c r="Y14616" s="157"/>
    </row>
    <row r="14617" spans="19:25" x14ac:dyDescent="0.2">
      <c r="S14617" s="157"/>
      <c r="T14617" s="157"/>
      <c r="U14617" s="157"/>
      <c r="V14617" s="157"/>
      <c r="W14617" s="157"/>
      <c r="X14617" s="157"/>
      <c r="Y14617" s="157"/>
    </row>
    <row r="14618" spans="19:25" x14ac:dyDescent="0.2">
      <c r="S14618" s="157"/>
      <c r="T14618" s="157"/>
      <c r="U14618" s="157"/>
      <c r="V14618" s="157"/>
      <c r="W14618" s="157"/>
      <c r="X14618" s="157"/>
      <c r="Y14618" s="157"/>
    </row>
    <row r="14619" spans="19:25" x14ac:dyDescent="0.2">
      <c r="S14619" s="157"/>
      <c r="T14619" s="157"/>
      <c r="U14619" s="157"/>
      <c r="V14619" s="157"/>
      <c r="W14619" s="157"/>
      <c r="X14619" s="157"/>
      <c r="Y14619" s="157"/>
    </row>
    <row r="14620" spans="19:25" x14ac:dyDescent="0.2">
      <c r="S14620" s="157"/>
      <c r="T14620" s="157"/>
      <c r="U14620" s="157"/>
      <c r="V14620" s="157"/>
      <c r="W14620" s="157"/>
      <c r="X14620" s="157"/>
      <c r="Y14620" s="157"/>
    </row>
    <row r="14621" spans="19:25" x14ac:dyDescent="0.2">
      <c r="S14621" s="157"/>
      <c r="T14621" s="157"/>
      <c r="U14621" s="157"/>
      <c r="V14621" s="157"/>
      <c r="W14621" s="157"/>
      <c r="X14621" s="157"/>
      <c r="Y14621" s="157"/>
    </row>
    <row r="14622" spans="19:25" x14ac:dyDescent="0.2">
      <c r="S14622" s="157"/>
      <c r="T14622" s="157"/>
      <c r="U14622" s="157"/>
      <c r="V14622" s="157"/>
      <c r="W14622" s="157"/>
      <c r="X14622" s="157"/>
      <c r="Y14622" s="157"/>
    </row>
    <row r="14623" spans="19:25" x14ac:dyDescent="0.2">
      <c r="S14623" s="157"/>
      <c r="T14623" s="157"/>
      <c r="U14623" s="157"/>
      <c r="V14623" s="157"/>
      <c r="W14623" s="157"/>
      <c r="X14623" s="157"/>
      <c r="Y14623" s="157"/>
    </row>
    <row r="14624" spans="19:25" x14ac:dyDescent="0.2">
      <c r="S14624" s="157"/>
      <c r="T14624" s="157"/>
      <c r="U14624" s="157"/>
      <c r="V14624" s="157"/>
      <c r="W14624" s="157"/>
      <c r="X14624" s="157"/>
      <c r="Y14624" s="157"/>
    </row>
    <row r="14625" spans="19:25" x14ac:dyDescent="0.2">
      <c r="S14625" s="157"/>
      <c r="T14625" s="157"/>
      <c r="U14625" s="157"/>
      <c r="V14625" s="157"/>
      <c r="W14625" s="157"/>
      <c r="X14625" s="157"/>
      <c r="Y14625" s="157"/>
    </row>
    <row r="14626" spans="19:25" x14ac:dyDescent="0.2">
      <c r="S14626" s="157"/>
      <c r="T14626" s="157"/>
      <c r="U14626" s="157"/>
      <c r="V14626" s="157"/>
      <c r="W14626" s="157"/>
      <c r="X14626" s="157"/>
      <c r="Y14626" s="157"/>
    </row>
    <row r="14627" spans="19:25" x14ac:dyDescent="0.2">
      <c r="S14627" s="157"/>
      <c r="T14627" s="157"/>
      <c r="U14627" s="157"/>
      <c r="V14627" s="157"/>
      <c r="W14627" s="157"/>
      <c r="X14627" s="157"/>
      <c r="Y14627" s="157"/>
    </row>
    <row r="14628" spans="19:25" x14ac:dyDescent="0.2">
      <c r="S14628" s="157"/>
      <c r="T14628" s="157"/>
      <c r="U14628" s="157"/>
      <c r="V14628" s="157"/>
      <c r="W14628" s="157"/>
      <c r="X14628" s="157"/>
      <c r="Y14628" s="157"/>
    </row>
    <row r="14629" spans="19:25" x14ac:dyDescent="0.2">
      <c r="S14629" s="157"/>
      <c r="T14629" s="157"/>
      <c r="U14629" s="157"/>
      <c r="V14629" s="157"/>
      <c r="W14629" s="157"/>
      <c r="X14629" s="157"/>
      <c r="Y14629" s="157"/>
    </row>
    <row r="14630" spans="19:25" x14ac:dyDescent="0.2">
      <c r="S14630" s="157"/>
      <c r="T14630" s="157"/>
      <c r="U14630" s="157"/>
      <c r="V14630" s="157"/>
      <c r="W14630" s="157"/>
      <c r="X14630" s="157"/>
      <c r="Y14630" s="157"/>
    </row>
    <row r="14631" spans="19:25" x14ac:dyDescent="0.2">
      <c r="S14631" s="157"/>
      <c r="T14631" s="157"/>
      <c r="U14631" s="157"/>
      <c r="V14631" s="157"/>
      <c r="W14631" s="157"/>
      <c r="X14631" s="157"/>
      <c r="Y14631" s="157"/>
    </row>
    <row r="14632" spans="19:25" x14ac:dyDescent="0.2">
      <c r="S14632" s="157"/>
      <c r="T14632" s="157"/>
      <c r="U14632" s="157"/>
      <c r="V14632" s="157"/>
      <c r="W14632" s="157"/>
      <c r="X14632" s="157"/>
      <c r="Y14632" s="157"/>
    </row>
    <row r="14633" spans="19:25" x14ac:dyDescent="0.2">
      <c r="S14633" s="157"/>
      <c r="T14633" s="157"/>
      <c r="U14633" s="157"/>
      <c r="V14633" s="157"/>
      <c r="W14633" s="157"/>
      <c r="X14633" s="157"/>
      <c r="Y14633" s="157"/>
    </row>
    <row r="14634" spans="19:25" x14ac:dyDescent="0.2">
      <c r="S14634" s="157"/>
      <c r="T14634" s="157"/>
      <c r="U14634" s="157"/>
      <c r="V14634" s="157"/>
      <c r="W14634" s="157"/>
      <c r="X14634" s="157"/>
      <c r="Y14634" s="157"/>
    </row>
    <row r="14635" spans="19:25" x14ac:dyDescent="0.2">
      <c r="S14635" s="157"/>
      <c r="T14635" s="157"/>
      <c r="U14635" s="157"/>
      <c r="V14635" s="157"/>
      <c r="W14635" s="157"/>
      <c r="X14635" s="157"/>
      <c r="Y14635" s="157"/>
    </row>
    <row r="14636" spans="19:25" x14ac:dyDescent="0.2">
      <c r="S14636" s="157"/>
      <c r="T14636" s="157"/>
      <c r="U14636" s="157"/>
      <c r="V14636" s="157"/>
      <c r="W14636" s="157"/>
      <c r="X14636" s="157"/>
      <c r="Y14636" s="157"/>
    </row>
    <row r="14637" spans="19:25" x14ac:dyDescent="0.2">
      <c r="S14637" s="157"/>
      <c r="T14637" s="157"/>
      <c r="U14637" s="157"/>
      <c r="V14637" s="157"/>
      <c r="W14637" s="157"/>
      <c r="X14637" s="157"/>
      <c r="Y14637" s="157"/>
    </row>
    <row r="14638" spans="19:25" x14ac:dyDescent="0.2">
      <c r="S14638" s="157"/>
      <c r="T14638" s="157"/>
      <c r="U14638" s="157"/>
      <c r="V14638" s="157"/>
      <c r="W14638" s="157"/>
      <c r="X14638" s="157"/>
      <c r="Y14638" s="157"/>
    </row>
    <row r="14639" spans="19:25" x14ac:dyDescent="0.2">
      <c r="S14639" s="157"/>
      <c r="T14639" s="157"/>
      <c r="U14639" s="157"/>
      <c r="V14639" s="157"/>
      <c r="W14639" s="157"/>
      <c r="X14639" s="157"/>
      <c r="Y14639" s="157"/>
    </row>
    <row r="14640" spans="19:25" x14ac:dyDescent="0.2">
      <c r="S14640" s="157"/>
      <c r="T14640" s="157"/>
      <c r="U14640" s="157"/>
      <c r="V14640" s="157"/>
      <c r="W14640" s="157"/>
      <c r="X14640" s="157"/>
      <c r="Y14640" s="157"/>
    </row>
    <row r="14641" spans="19:25" x14ac:dyDescent="0.2">
      <c r="S14641" s="157"/>
      <c r="T14641" s="157"/>
      <c r="U14641" s="157"/>
      <c r="V14641" s="157"/>
      <c r="W14641" s="157"/>
      <c r="X14641" s="157"/>
      <c r="Y14641" s="157"/>
    </row>
    <row r="14642" spans="19:25" x14ac:dyDescent="0.2">
      <c r="S14642" s="157"/>
      <c r="T14642" s="157"/>
      <c r="U14642" s="157"/>
      <c r="V14642" s="157"/>
      <c r="W14642" s="157"/>
      <c r="X14642" s="157"/>
      <c r="Y14642" s="157"/>
    </row>
    <row r="14643" spans="19:25" x14ac:dyDescent="0.2">
      <c r="S14643" s="157"/>
      <c r="T14643" s="157"/>
      <c r="U14643" s="157"/>
      <c r="V14643" s="157"/>
      <c r="W14643" s="157"/>
      <c r="X14643" s="157"/>
      <c r="Y14643" s="157"/>
    </row>
    <row r="14644" spans="19:25" x14ac:dyDescent="0.2">
      <c r="S14644" s="157"/>
      <c r="T14644" s="157"/>
      <c r="U14644" s="157"/>
      <c r="V14644" s="157"/>
      <c r="W14644" s="157"/>
      <c r="X14644" s="157"/>
      <c r="Y14644" s="157"/>
    </row>
    <row r="14645" spans="19:25" x14ac:dyDescent="0.2">
      <c r="S14645" s="157"/>
      <c r="T14645" s="157"/>
      <c r="U14645" s="157"/>
      <c r="V14645" s="157"/>
      <c r="W14645" s="157"/>
      <c r="X14645" s="157"/>
      <c r="Y14645" s="157"/>
    </row>
    <row r="14646" spans="19:25" x14ac:dyDescent="0.2">
      <c r="S14646" s="157"/>
      <c r="T14646" s="157"/>
      <c r="U14646" s="157"/>
      <c r="V14646" s="157"/>
      <c r="W14646" s="157"/>
      <c r="X14646" s="157"/>
      <c r="Y14646" s="157"/>
    </row>
    <row r="14647" spans="19:25" x14ac:dyDescent="0.2">
      <c r="S14647" s="157"/>
      <c r="T14647" s="157"/>
      <c r="U14647" s="157"/>
      <c r="V14647" s="157"/>
      <c r="W14647" s="157"/>
      <c r="X14647" s="157"/>
      <c r="Y14647" s="157"/>
    </row>
    <row r="14648" spans="19:25" x14ac:dyDescent="0.2">
      <c r="S14648" s="157"/>
      <c r="T14648" s="157"/>
      <c r="U14648" s="157"/>
      <c r="V14648" s="157"/>
      <c r="W14648" s="157"/>
      <c r="X14648" s="157"/>
      <c r="Y14648" s="157"/>
    </row>
    <row r="14649" spans="19:25" x14ac:dyDescent="0.2">
      <c r="S14649" s="157"/>
      <c r="T14649" s="157"/>
      <c r="U14649" s="157"/>
      <c r="V14649" s="157"/>
      <c r="W14649" s="157"/>
      <c r="X14649" s="157"/>
      <c r="Y14649" s="157"/>
    </row>
    <row r="14650" spans="19:25" x14ac:dyDescent="0.2">
      <c r="S14650" s="157"/>
      <c r="T14650" s="157"/>
      <c r="U14650" s="157"/>
      <c r="V14650" s="157"/>
      <c r="W14650" s="157"/>
      <c r="X14650" s="157"/>
      <c r="Y14650" s="157"/>
    </row>
    <row r="14651" spans="19:25" x14ac:dyDescent="0.2">
      <c r="S14651" s="157"/>
      <c r="T14651" s="157"/>
      <c r="U14651" s="157"/>
      <c r="V14651" s="157"/>
      <c r="W14651" s="157"/>
      <c r="X14651" s="157"/>
      <c r="Y14651" s="157"/>
    </row>
    <row r="14652" spans="19:25" x14ac:dyDescent="0.2">
      <c r="S14652" s="157"/>
      <c r="T14652" s="157"/>
      <c r="U14652" s="157"/>
      <c r="V14652" s="157"/>
      <c r="W14652" s="157"/>
      <c r="X14652" s="157"/>
      <c r="Y14652" s="157"/>
    </row>
    <row r="14653" spans="19:25" x14ac:dyDescent="0.2">
      <c r="S14653" s="157"/>
      <c r="T14653" s="157"/>
      <c r="U14653" s="157"/>
      <c r="V14653" s="157"/>
      <c r="W14653" s="157"/>
      <c r="X14653" s="157"/>
      <c r="Y14653" s="157"/>
    </row>
    <row r="14654" spans="19:25" x14ac:dyDescent="0.2">
      <c r="S14654" s="157"/>
      <c r="T14654" s="157"/>
      <c r="U14654" s="157"/>
      <c r="V14654" s="157"/>
      <c r="W14654" s="157"/>
      <c r="X14654" s="157"/>
      <c r="Y14654" s="157"/>
    </row>
    <row r="14655" spans="19:25" x14ac:dyDescent="0.2">
      <c r="S14655" s="157"/>
      <c r="T14655" s="157"/>
      <c r="U14655" s="157"/>
      <c r="V14655" s="157"/>
      <c r="W14655" s="157"/>
      <c r="X14655" s="157"/>
      <c r="Y14655" s="157"/>
    </row>
    <row r="14656" spans="19:25" x14ac:dyDescent="0.2">
      <c r="S14656" s="157"/>
      <c r="T14656" s="157"/>
      <c r="U14656" s="157"/>
      <c r="V14656" s="157"/>
      <c r="W14656" s="157"/>
      <c r="X14656" s="157"/>
      <c r="Y14656" s="157"/>
    </row>
    <row r="14657" spans="19:25" x14ac:dyDescent="0.2">
      <c r="S14657" s="157"/>
      <c r="T14657" s="157"/>
      <c r="U14657" s="157"/>
      <c r="V14657" s="157"/>
      <c r="W14657" s="157"/>
      <c r="X14657" s="157"/>
      <c r="Y14657" s="157"/>
    </row>
    <row r="14658" spans="19:25" x14ac:dyDescent="0.2">
      <c r="S14658" s="157"/>
      <c r="T14658" s="157"/>
      <c r="U14658" s="157"/>
      <c r="V14658" s="157"/>
      <c r="W14658" s="157"/>
      <c r="X14658" s="157"/>
      <c r="Y14658" s="157"/>
    </row>
    <row r="14659" spans="19:25" x14ac:dyDescent="0.2">
      <c r="S14659" s="157"/>
      <c r="T14659" s="157"/>
      <c r="U14659" s="157"/>
      <c r="V14659" s="157"/>
      <c r="W14659" s="157"/>
      <c r="X14659" s="157"/>
      <c r="Y14659" s="157"/>
    </row>
    <row r="14660" spans="19:25" x14ac:dyDescent="0.2">
      <c r="S14660" s="157"/>
      <c r="T14660" s="157"/>
      <c r="U14660" s="157"/>
      <c r="V14660" s="157"/>
      <c r="W14660" s="157"/>
      <c r="X14660" s="157"/>
      <c r="Y14660" s="157"/>
    </row>
    <row r="14661" spans="19:25" x14ac:dyDescent="0.2">
      <c r="S14661" s="157"/>
      <c r="T14661" s="157"/>
      <c r="U14661" s="157"/>
      <c r="V14661" s="157"/>
      <c r="W14661" s="157"/>
      <c r="X14661" s="157"/>
      <c r="Y14661" s="157"/>
    </row>
    <row r="14662" spans="19:25" x14ac:dyDescent="0.2">
      <c r="S14662" s="157"/>
      <c r="T14662" s="157"/>
      <c r="U14662" s="157"/>
      <c r="V14662" s="157"/>
      <c r="W14662" s="157"/>
      <c r="X14662" s="157"/>
      <c r="Y14662" s="157"/>
    </row>
    <row r="14663" spans="19:25" x14ac:dyDescent="0.2">
      <c r="S14663" s="157"/>
      <c r="T14663" s="157"/>
      <c r="U14663" s="157"/>
      <c r="V14663" s="157"/>
      <c r="W14663" s="157"/>
      <c r="X14663" s="157"/>
      <c r="Y14663" s="157"/>
    </row>
    <row r="14664" spans="19:25" x14ac:dyDescent="0.2">
      <c r="S14664" s="157"/>
      <c r="T14664" s="157"/>
      <c r="U14664" s="157"/>
      <c r="V14664" s="157"/>
      <c r="W14664" s="157"/>
      <c r="X14664" s="157"/>
      <c r="Y14664" s="157"/>
    </row>
    <row r="14665" spans="19:25" x14ac:dyDescent="0.2">
      <c r="S14665" s="157"/>
      <c r="T14665" s="157"/>
      <c r="U14665" s="157"/>
      <c r="V14665" s="157"/>
      <c r="W14665" s="157"/>
      <c r="X14665" s="157"/>
      <c r="Y14665" s="157"/>
    </row>
    <row r="14666" spans="19:25" x14ac:dyDescent="0.2">
      <c r="S14666" s="157"/>
      <c r="T14666" s="157"/>
      <c r="U14666" s="157"/>
      <c r="V14666" s="157"/>
      <c r="W14666" s="157"/>
      <c r="X14666" s="157"/>
      <c r="Y14666" s="157"/>
    </row>
    <row r="14667" spans="19:25" x14ac:dyDescent="0.2">
      <c r="S14667" s="157"/>
      <c r="T14667" s="157"/>
      <c r="U14667" s="157"/>
      <c r="V14667" s="157"/>
      <c r="W14667" s="157"/>
      <c r="X14667" s="157"/>
      <c r="Y14667" s="157"/>
    </row>
    <row r="14668" spans="19:25" x14ac:dyDescent="0.2">
      <c r="S14668" s="157"/>
      <c r="T14668" s="157"/>
      <c r="U14668" s="157"/>
      <c r="V14668" s="157"/>
      <c r="W14668" s="157"/>
      <c r="X14668" s="157"/>
      <c r="Y14668" s="157"/>
    </row>
    <row r="14669" spans="19:25" x14ac:dyDescent="0.2">
      <c r="S14669" s="157"/>
      <c r="T14669" s="157"/>
      <c r="U14669" s="157"/>
      <c r="V14669" s="157"/>
      <c r="W14669" s="157"/>
      <c r="X14669" s="157"/>
      <c r="Y14669" s="157"/>
    </row>
    <row r="14670" spans="19:25" x14ac:dyDescent="0.2">
      <c r="S14670" s="157"/>
      <c r="T14670" s="157"/>
      <c r="U14670" s="157"/>
      <c r="V14670" s="157"/>
      <c r="W14670" s="157"/>
      <c r="X14670" s="157"/>
      <c r="Y14670" s="157"/>
    </row>
    <row r="14671" spans="19:25" x14ac:dyDescent="0.2">
      <c r="S14671" s="157"/>
      <c r="T14671" s="157"/>
      <c r="U14671" s="157"/>
      <c r="V14671" s="157"/>
      <c r="W14671" s="157"/>
      <c r="X14671" s="157"/>
      <c r="Y14671" s="157"/>
    </row>
    <row r="14672" spans="19:25" x14ac:dyDescent="0.2">
      <c r="S14672" s="157"/>
      <c r="T14672" s="157"/>
      <c r="U14672" s="157"/>
      <c r="V14672" s="157"/>
      <c r="W14672" s="157"/>
      <c r="X14672" s="157"/>
      <c r="Y14672" s="157"/>
    </row>
    <row r="14673" spans="19:25" x14ac:dyDescent="0.2">
      <c r="S14673" s="157"/>
      <c r="T14673" s="157"/>
      <c r="U14673" s="157"/>
      <c r="V14673" s="157"/>
      <c r="W14673" s="157"/>
      <c r="X14673" s="157"/>
      <c r="Y14673" s="157"/>
    </row>
    <row r="14674" spans="19:25" x14ac:dyDescent="0.2">
      <c r="S14674" s="157"/>
      <c r="T14674" s="157"/>
      <c r="U14674" s="157"/>
      <c r="V14674" s="157"/>
      <c r="W14674" s="157"/>
      <c r="X14674" s="157"/>
      <c r="Y14674" s="157"/>
    </row>
    <row r="14675" spans="19:25" x14ac:dyDescent="0.2">
      <c r="S14675" s="157"/>
      <c r="T14675" s="157"/>
      <c r="U14675" s="157"/>
      <c r="V14675" s="157"/>
      <c r="W14675" s="157"/>
      <c r="X14675" s="157"/>
      <c r="Y14675" s="157"/>
    </row>
    <row r="14676" spans="19:25" x14ac:dyDescent="0.2">
      <c r="S14676" s="157"/>
      <c r="T14676" s="157"/>
      <c r="U14676" s="157"/>
      <c r="V14676" s="157"/>
      <c r="W14676" s="157"/>
      <c r="X14676" s="157"/>
      <c r="Y14676" s="157"/>
    </row>
    <row r="14677" spans="19:25" x14ac:dyDescent="0.2">
      <c r="S14677" s="157"/>
      <c r="T14677" s="157"/>
      <c r="U14677" s="157"/>
      <c r="V14677" s="157"/>
      <c r="W14677" s="157"/>
      <c r="X14677" s="157"/>
      <c r="Y14677" s="157"/>
    </row>
    <row r="14678" spans="19:25" x14ac:dyDescent="0.2">
      <c r="S14678" s="157"/>
      <c r="T14678" s="157"/>
      <c r="U14678" s="157"/>
      <c r="V14678" s="157"/>
      <c r="W14678" s="157"/>
      <c r="X14678" s="157"/>
      <c r="Y14678" s="157"/>
    </row>
    <row r="14679" spans="19:25" x14ac:dyDescent="0.2">
      <c r="S14679" s="157"/>
      <c r="T14679" s="157"/>
      <c r="U14679" s="157"/>
      <c r="V14679" s="157"/>
      <c r="W14679" s="157"/>
      <c r="X14679" s="157"/>
      <c r="Y14679" s="157"/>
    </row>
    <row r="14680" spans="19:25" x14ac:dyDescent="0.2">
      <c r="S14680" s="157"/>
      <c r="T14680" s="157"/>
      <c r="U14680" s="157"/>
      <c r="V14680" s="157"/>
      <c r="W14680" s="157"/>
      <c r="X14680" s="157"/>
      <c r="Y14680" s="157"/>
    </row>
    <row r="14681" spans="19:25" x14ac:dyDescent="0.2">
      <c r="S14681" s="157"/>
      <c r="T14681" s="157"/>
      <c r="U14681" s="157"/>
      <c r="V14681" s="157"/>
      <c r="W14681" s="157"/>
      <c r="X14681" s="157"/>
      <c r="Y14681" s="157"/>
    </row>
    <row r="14682" spans="19:25" x14ac:dyDescent="0.2">
      <c r="S14682" s="157"/>
      <c r="T14682" s="157"/>
      <c r="U14682" s="157"/>
      <c r="V14682" s="157"/>
      <c r="W14682" s="157"/>
      <c r="X14682" s="157"/>
      <c r="Y14682" s="157"/>
    </row>
    <row r="14683" spans="19:25" x14ac:dyDescent="0.2">
      <c r="S14683" s="157"/>
      <c r="T14683" s="157"/>
      <c r="U14683" s="157"/>
      <c r="V14683" s="157"/>
      <c r="W14683" s="157"/>
      <c r="X14683" s="157"/>
      <c r="Y14683" s="157"/>
    </row>
    <row r="14684" spans="19:25" x14ac:dyDescent="0.2">
      <c r="S14684" s="157"/>
      <c r="T14684" s="157"/>
      <c r="U14684" s="157"/>
      <c r="V14684" s="157"/>
      <c r="W14684" s="157"/>
      <c r="X14684" s="157"/>
      <c r="Y14684" s="157"/>
    </row>
    <row r="14685" spans="19:25" x14ac:dyDescent="0.2">
      <c r="S14685" s="157"/>
      <c r="T14685" s="157"/>
      <c r="U14685" s="157"/>
      <c r="V14685" s="157"/>
      <c r="W14685" s="157"/>
      <c r="X14685" s="157"/>
      <c r="Y14685" s="157"/>
    </row>
    <row r="14686" spans="19:25" x14ac:dyDescent="0.2">
      <c r="S14686" s="157"/>
      <c r="T14686" s="157"/>
      <c r="U14686" s="157"/>
      <c r="V14686" s="157"/>
      <c r="W14686" s="157"/>
      <c r="X14686" s="157"/>
      <c r="Y14686" s="157"/>
    </row>
    <row r="14687" spans="19:25" x14ac:dyDescent="0.2">
      <c r="S14687" s="157"/>
      <c r="T14687" s="157"/>
      <c r="U14687" s="157"/>
      <c r="V14687" s="157"/>
      <c r="W14687" s="157"/>
      <c r="X14687" s="157"/>
      <c r="Y14687" s="157"/>
    </row>
    <row r="14688" spans="19:25" x14ac:dyDescent="0.2">
      <c r="S14688" s="157"/>
      <c r="T14688" s="157"/>
      <c r="U14688" s="157"/>
      <c r="V14688" s="157"/>
      <c r="W14688" s="157"/>
      <c r="X14688" s="157"/>
      <c r="Y14688" s="157"/>
    </row>
    <row r="14689" spans="19:25" x14ac:dyDescent="0.2">
      <c r="S14689" s="157"/>
      <c r="T14689" s="157"/>
      <c r="U14689" s="157"/>
      <c r="V14689" s="157"/>
      <c r="W14689" s="157"/>
      <c r="X14689" s="157"/>
      <c r="Y14689" s="157"/>
    </row>
    <row r="14690" spans="19:25" x14ac:dyDescent="0.2">
      <c r="S14690" s="157"/>
      <c r="T14690" s="157"/>
      <c r="U14690" s="157"/>
      <c r="V14690" s="157"/>
      <c r="W14690" s="157"/>
      <c r="X14690" s="157"/>
      <c r="Y14690" s="157"/>
    </row>
    <row r="14691" spans="19:25" x14ac:dyDescent="0.2">
      <c r="S14691" s="157"/>
      <c r="T14691" s="157"/>
      <c r="U14691" s="157"/>
      <c r="V14691" s="157"/>
      <c r="W14691" s="157"/>
      <c r="X14691" s="157"/>
      <c r="Y14691" s="157"/>
    </row>
    <row r="14692" spans="19:25" x14ac:dyDescent="0.2">
      <c r="S14692" s="157"/>
      <c r="T14692" s="157"/>
      <c r="U14692" s="157"/>
      <c r="V14692" s="157"/>
      <c r="W14692" s="157"/>
      <c r="X14692" s="157"/>
      <c r="Y14692" s="157"/>
    </row>
    <row r="14693" spans="19:25" x14ac:dyDescent="0.2">
      <c r="S14693" s="157"/>
      <c r="T14693" s="157"/>
      <c r="U14693" s="157"/>
      <c r="V14693" s="157"/>
      <c r="W14693" s="157"/>
      <c r="X14693" s="157"/>
      <c r="Y14693" s="157"/>
    </row>
    <row r="14694" spans="19:25" x14ac:dyDescent="0.2">
      <c r="S14694" s="157"/>
      <c r="T14694" s="157"/>
      <c r="U14694" s="157"/>
      <c r="V14694" s="157"/>
      <c r="W14694" s="157"/>
      <c r="X14694" s="157"/>
      <c r="Y14694" s="157"/>
    </row>
    <row r="14695" spans="19:25" x14ac:dyDescent="0.2">
      <c r="S14695" s="157"/>
      <c r="T14695" s="157"/>
      <c r="U14695" s="157"/>
      <c r="V14695" s="157"/>
      <c r="W14695" s="157"/>
      <c r="X14695" s="157"/>
      <c r="Y14695" s="157"/>
    </row>
    <row r="14696" spans="19:25" x14ac:dyDescent="0.2">
      <c r="S14696" s="157"/>
      <c r="T14696" s="157"/>
      <c r="U14696" s="157"/>
      <c r="V14696" s="157"/>
      <c r="W14696" s="157"/>
      <c r="X14696" s="157"/>
      <c r="Y14696" s="157"/>
    </row>
    <row r="14697" spans="19:25" x14ac:dyDescent="0.2">
      <c r="S14697" s="157"/>
      <c r="T14697" s="157"/>
      <c r="U14697" s="157"/>
      <c r="V14697" s="157"/>
      <c r="W14697" s="157"/>
      <c r="X14697" s="157"/>
      <c r="Y14697" s="157"/>
    </row>
    <row r="14698" spans="19:25" x14ac:dyDescent="0.2">
      <c r="S14698" s="157"/>
      <c r="T14698" s="157"/>
      <c r="U14698" s="157"/>
      <c r="V14698" s="157"/>
      <c r="W14698" s="157"/>
      <c r="X14698" s="157"/>
      <c r="Y14698" s="157"/>
    </row>
    <row r="14699" spans="19:25" x14ac:dyDescent="0.2">
      <c r="S14699" s="157"/>
      <c r="T14699" s="157"/>
      <c r="U14699" s="157"/>
      <c r="V14699" s="157"/>
      <c r="W14699" s="157"/>
      <c r="X14699" s="157"/>
      <c r="Y14699" s="157"/>
    </row>
    <row r="14700" spans="19:25" x14ac:dyDescent="0.2">
      <c r="S14700" s="157"/>
      <c r="T14700" s="157"/>
      <c r="U14700" s="157"/>
      <c r="V14700" s="157"/>
      <c r="W14700" s="157"/>
      <c r="X14700" s="157"/>
      <c r="Y14700" s="157"/>
    </row>
    <row r="14701" spans="19:25" x14ac:dyDescent="0.2">
      <c r="S14701" s="157"/>
      <c r="T14701" s="157"/>
      <c r="U14701" s="157"/>
      <c r="V14701" s="157"/>
      <c r="W14701" s="157"/>
      <c r="X14701" s="157"/>
      <c r="Y14701" s="157"/>
    </row>
    <row r="14702" spans="19:25" x14ac:dyDescent="0.2">
      <c r="S14702" s="157"/>
      <c r="T14702" s="157"/>
      <c r="U14702" s="157"/>
      <c r="V14702" s="157"/>
      <c r="W14702" s="157"/>
      <c r="X14702" s="157"/>
      <c r="Y14702" s="157"/>
    </row>
    <row r="14703" spans="19:25" x14ac:dyDescent="0.2">
      <c r="S14703" s="157"/>
      <c r="T14703" s="157"/>
      <c r="U14703" s="157"/>
      <c r="V14703" s="157"/>
      <c r="W14703" s="157"/>
      <c r="X14703" s="157"/>
      <c r="Y14703" s="157"/>
    </row>
    <row r="14704" spans="19:25" x14ac:dyDescent="0.2">
      <c r="S14704" s="157"/>
      <c r="T14704" s="157"/>
      <c r="U14704" s="157"/>
      <c r="V14704" s="157"/>
      <c r="W14704" s="157"/>
      <c r="X14704" s="157"/>
      <c r="Y14704" s="157"/>
    </row>
    <row r="14705" spans="19:25" x14ac:dyDescent="0.2">
      <c r="S14705" s="157"/>
      <c r="T14705" s="157"/>
      <c r="U14705" s="157"/>
      <c r="V14705" s="157"/>
      <c r="W14705" s="157"/>
      <c r="X14705" s="157"/>
      <c r="Y14705" s="157"/>
    </row>
    <row r="14706" spans="19:25" x14ac:dyDescent="0.2">
      <c r="S14706" s="157"/>
      <c r="T14706" s="157"/>
      <c r="U14706" s="157"/>
      <c r="V14706" s="157"/>
      <c r="W14706" s="157"/>
      <c r="X14706" s="157"/>
      <c r="Y14706" s="157"/>
    </row>
    <row r="14707" spans="19:25" x14ac:dyDescent="0.2">
      <c r="S14707" s="157"/>
      <c r="T14707" s="157"/>
      <c r="U14707" s="157"/>
      <c r="V14707" s="157"/>
      <c r="W14707" s="157"/>
      <c r="X14707" s="157"/>
      <c r="Y14707" s="157"/>
    </row>
    <row r="14708" spans="19:25" x14ac:dyDescent="0.2">
      <c r="S14708" s="157"/>
      <c r="T14708" s="157"/>
      <c r="U14708" s="157"/>
      <c r="V14708" s="157"/>
      <c r="W14708" s="157"/>
      <c r="X14708" s="157"/>
      <c r="Y14708" s="157"/>
    </row>
    <row r="14709" spans="19:25" x14ac:dyDescent="0.2">
      <c r="S14709" s="157"/>
      <c r="T14709" s="157"/>
      <c r="U14709" s="157"/>
      <c r="V14709" s="157"/>
      <c r="W14709" s="157"/>
      <c r="X14709" s="157"/>
      <c r="Y14709" s="157"/>
    </row>
    <row r="14710" spans="19:25" x14ac:dyDescent="0.2">
      <c r="S14710" s="157"/>
      <c r="T14710" s="157"/>
      <c r="U14710" s="157"/>
      <c r="V14710" s="157"/>
      <c r="W14710" s="157"/>
      <c r="X14710" s="157"/>
      <c r="Y14710" s="157"/>
    </row>
    <row r="14711" spans="19:25" x14ac:dyDescent="0.2">
      <c r="S14711" s="157"/>
      <c r="T14711" s="157"/>
      <c r="U14711" s="157"/>
      <c r="V14711" s="157"/>
      <c r="W14711" s="157"/>
      <c r="X14711" s="157"/>
      <c r="Y14711" s="157"/>
    </row>
    <row r="14712" spans="19:25" x14ac:dyDescent="0.2">
      <c r="S14712" s="157"/>
      <c r="T14712" s="157"/>
      <c r="U14712" s="157"/>
      <c r="V14712" s="157"/>
      <c r="W14712" s="157"/>
      <c r="X14712" s="157"/>
      <c r="Y14712" s="157"/>
    </row>
    <row r="14713" spans="19:25" x14ac:dyDescent="0.2">
      <c r="S14713" s="157"/>
      <c r="T14713" s="157"/>
      <c r="U14713" s="157"/>
      <c r="V14713" s="157"/>
      <c r="W14713" s="157"/>
      <c r="X14713" s="157"/>
      <c r="Y14713" s="157"/>
    </row>
    <row r="14714" spans="19:25" x14ac:dyDescent="0.2">
      <c r="S14714" s="157"/>
      <c r="T14714" s="157"/>
      <c r="U14714" s="157"/>
      <c r="V14714" s="157"/>
      <c r="W14714" s="157"/>
      <c r="X14714" s="157"/>
      <c r="Y14714" s="157"/>
    </row>
    <row r="14715" spans="19:25" x14ac:dyDescent="0.2">
      <c r="S14715" s="157"/>
      <c r="T14715" s="157"/>
      <c r="U14715" s="157"/>
      <c r="V14715" s="157"/>
      <c r="W14715" s="157"/>
      <c r="X14715" s="157"/>
      <c r="Y14715" s="157"/>
    </row>
    <row r="14716" spans="19:25" x14ac:dyDescent="0.2">
      <c r="S14716" s="157"/>
      <c r="T14716" s="157"/>
      <c r="U14716" s="157"/>
      <c r="V14716" s="157"/>
      <c r="W14716" s="157"/>
      <c r="X14716" s="157"/>
      <c r="Y14716" s="157"/>
    </row>
    <row r="14717" spans="19:25" x14ac:dyDescent="0.2">
      <c r="S14717" s="157"/>
      <c r="T14717" s="157"/>
      <c r="U14717" s="157"/>
      <c r="V14717" s="157"/>
      <c r="W14717" s="157"/>
      <c r="X14717" s="157"/>
      <c r="Y14717" s="157"/>
    </row>
    <row r="14718" spans="19:25" x14ac:dyDescent="0.2">
      <c r="S14718" s="157"/>
      <c r="T14718" s="157"/>
      <c r="U14718" s="157"/>
      <c r="V14718" s="157"/>
      <c r="W14718" s="157"/>
      <c r="X14718" s="157"/>
      <c r="Y14718" s="157"/>
    </row>
    <row r="14719" spans="19:25" x14ac:dyDescent="0.2">
      <c r="S14719" s="157"/>
      <c r="T14719" s="157"/>
      <c r="U14719" s="157"/>
      <c r="V14719" s="157"/>
      <c r="W14719" s="157"/>
      <c r="X14719" s="157"/>
      <c r="Y14719" s="157"/>
    </row>
    <row r="14720" spans="19:25" x14ac:dyDescent="0.2">
      <c r="S14720" s="157"/>
      <c r="T14720" s="157"/>
      <c r="U14720" s="157"/>
      <c r="V14720" s="157"/>
      <c r="W14720" s="157"/>
      <c r="X14720" s="157"/>
      <c r="Y14720" s="157"/>
    </row>
    <row r="14721" spans="19:25" x14ac:dyDescent="0.2">
      <c r="S14721" s="157"/>
      <c r="T14721" s="157"/>
      <c r="U14721" s="157"/>
      <c r="V14721" s="157"/>
      <c r="W14721" s="157"/>
      <c r="X14721" s="157"/>
      <c r="Y14721" s="157"/>
    </row>
    <row r="14722" spans="19:25" x14ac:dyDescent="0.2">
      <c r="S14722" s="157"/>
      <c r="T14722" s="157"/>
      <c r="U14722" s="157"/>
      <c r="V14722" s="157"/>
      <c r="W14722" s="157"/>
      <c r="X14722" s="157"/>
      <c r="Y14722" s="157"/>
    </row>
    <row r="14723" spans="19:25" x14ac:dyDescent="0.2">
      <c r="S14723" s="157"/>
      <c r="T14723" s="157"/>
      <c r="U14723" s="157"/>
      <c r="V14723" s="157"/>
      <c r="W14723" s="157"/>
      <c r="X14723" s="157"/>
      <c r="Y14723" s="157"/>
    </row>
    <row r="14724" spans="19:25" x14ac:dyDescent="0.2">
      <c r="S14724" s="157"/>
      <c r="T14724" s="157"/>
      <c r="U14724" s="157"/>
      <c r="V14724" s="157"/>
      <c r="W14724" s="157"/>
      <c r="X14724" s="157"/>
      <c r="Y14724" s="157"/>
    </row>
    <row r="14725" spans="19:25" x14ac:dyDescent="0.2">
      <c r="S14725" s="157"/>
      <c r="T14725" s="157"/>
      <c r="U14725" s="157"/>
      <c r="V14725" s="157"/>
      <c r="W14725" s="157"/>
      <c r="X14725" s="157"/>
      <c r="Y14725" s="157"/>
    </row>
    <row r="14726" spans="19:25" x14ac:dyDescent="0.2">
      <c r="S14726" s="157"/>
      <c r="T14726" s="157"/>
      <c r="U14726" s="157"/>
      <c r="V14726" s="157"/>
      <c r="W14726" s="157"/>
      <c r="X14726" s="157"/>
      <c r="Y14726" s="157"/>
    </row>
    <row r="14727" spans="19:25" x14ac:dyDescent="0.2">
      <c r="S14727" s="157"/>
      <c r="T14727" s="157"/>
      <c r="U14727" s="157"/>
      <c r="V14727" s="157"/>
      <c r="W14727" s="157"/>
      <c r="X14727" s="157"/>
      <c r="Y14727" s="157"/>
    </row>
    <row r="14728" spans="19:25" x14ac:dyDescent="0.2">
      <c r="S14728" s="157"/>
      <c r="T14728" s="157"/>
      <c r="U14728" s="157"/>
      <c r="V14728" s="157"/>
      <c r="W14728" s="157"/>
      <c r="X14728" s="157"/>
      <c r="Y14728" s="157"/>
    </row>
    <row r="14729" spans="19:25" x14ac:dyDescent="0.2">
      <c r="S14729" s="157"/>
      <c r="T14729" s="157"/>
      <c r="U14729" s="157"/>
      <c r="V14729" s="157"/>
      <c r="W14729" s="157"/>
      <c r="X14729" s="157"/>
      <c r="Y14729" s="157"/>
    </row>
    <row r="14730" spans="19:25" x14ac:dyDescent="0.2">
      <c r="S14730" s="157"/>
      <c r="T14730" s="157"/>
      <c r="U14730" s="157"/>
      <c r="V14730" s="157"/>
      <c r="W14730" s="157"/>
      <c r="X14730" s="157"/>
      <c r="Y14730" s="157"/>
    </row>
    <row r="14731" spans="19:25" x14ac:dyDescent="0.2">
      <c r="S14731" s="157"/>
      <c r="T14731" s="157"/>
      <c r="U14731" s="157"/>
      <c r="V14731" s="157"/>
      <c r="W14731" s="157"/>
      <c r="X14731" s="157"/>
      <c r="Y14731" s="157"/>
    </row>
    <row r="14732" spans="19:25" x14ac:dyDescent="0.2">
      <c r="S14732" s="157"/>
      <c r="T14732" s="157"/>
      <c r="U14732" s="157"/>
      <c r="V14732" s="157"/>
      <c r="W14732" s="157"/>
      <c r="X14732" s="157"/>
      <c r="Y14732" s="157"/>
    </row>
    <row r="14733" spans="19:25" x14ac:dyDescent="0.2">
      <c r="S14733" s="157"/>
      <c r="T14733" s="157"/>
      <c r="U14733" s="157"/>
      <c r="V14733" s="157"/>
      <c r="W14733" s="157"/>
      <c r="X14733" s="157"/>
      <c r="Y14733" s="157"/>
    </row>
    <row r="14734" spans="19:25" x14ac:dyDescent="0.2">
      <c r="S14734" s="157"/>
      <c r="T14734" s="157"/>
      <c r="U14734" s="157"/>
      <c r="V14734" s="157"/>
      <c r="W14734" s="157"/>
      <c r="X14734" s="157"/>
      <c r="Y14734" s="157"/>
    </row>
    <row r="14735" spans="19:25" x14ac:dyDescent="0.2">
      <c r="S14735" s="157"/>
      <c r="T14735" s="157"/>
      <c r="U14735" s="157"/>
      <c r="V14735" s="157"/>
      <c r="W14735" s="157"/>
      <c r="X14735" s="157"/>
      <c r="Y14735" s="157"/>
    </row>
    <row r="14736" spans="19:25" x14ac:dyDescent="0.2">
      <c r="S14736" s="157"/>
      <c r="T14736" s="157"/>
      <c r="U14736" s="157"/>
      <c r="V14736" s="157"/>
      <c r="W14736" s="157"/>
      <c r="X14736" s="157"/>
      <c r="Y14736" s="157"/>
    </row>
    <row r="14737" spans="19:25" x14ac:dyDescent="0.2">
      <c r="S14737" s="157"/>
      <c r="T14737" s="157"/>
      <c r="U14737" s="157"/>
      <c r="V14737" s="157"/>
      <c r="W14737" s="157"/>
      <c r="X14737" s="157"/>
      <c r="Y14737" s="157"/>
    </row>
    <row r="14738" spans="19:25" x14ac:dyDescent="0.2">
      <c r="S14738" s="157"/>
      <c r="T14738" s="157"/>
      <c r="U14738" s="157"/>
      <c r="V14738" s="157"/>
      <c r="W14738" s="157"/>
      <c r="X14738" s="157"/>
      <c r="Y14738" s="157"/>
    </row>
    <row r="14739" spans="19:25" x14ac:dyDescent="0.2">
      <c r="S14739" s="157"/>
      <c r="T14739" s="157"/>
      <c r="U14739" s="157"/>
      <c r="V14739" s="157"/>
      <c r="W14739" s="157"/>
      <c r="X14739" s="157"/>
      <c r="Y14739" s="157"/>
    </row>
    <row r="14740" spans="19:25" x14ac:dyDescent="0.2">
      <c r="S14740" s="157"/>
      <c r="T14740" s="157"/>
      <c r="U14740" s="157"/>
      <c r="V14740" s="157"/>
      <c r="W14740" s="157"/>
      <c r="X14740" s="157"/>
      <c r="Y14740" s="157"/>
    </row>
    <row r="14741" spans="19:25" x14ac:dyDescent="0.2">
      <c r="S14741" s="157"/>
      <c r="T14741" s="157"/>
      <c r="U14741" s="157"/>
      <c r="V14741" s="157"/>
      <c r="W14741" s="157"/>
      <c r="X14741" s="157"/>
      <c r="Y14741" s="157"/>
    </row>
    <row r="14742" spans="19:25" x14ac:dyDescent="0.2">
      <c r="S14742" s="157"/>
      <c r="T14742" s="157"/>
      <c r="U14742" s="157"/>
      <c r="V14742" s="157"/>
      <c r="W14742" s="157"/>
      <c r="X14742" s="157"/>
      <c r="Y14742" s="157"/>
    </row>
    <row r="14743" spans="19:25" x14ac:dyDescent="0.2">
      <c r="S14743" s="157"/>
      <c r="T14743" s="157"/>
      <c r="U14743" s="157"/>
      <c r="V14743" s="157"/>
      <c r="W14743" s="157"/>
      <c r="X14743" s="157"/>
      <c r="Y14743" s="157"/>
    </row>
    <row r="14744" spans="19:25" x14ac:dyDescent="0.2">
      <c r="S14744" s="157"/>
      <c r="T14744" s="157"/>
      <c r="U14744" s="157"/>
      <c r="V14744" s="157"/>
      <c r="W14744" s="157"/>
      <c r="X14744" s="157"/>
      <c r="Y14744" s="157"/>
    </row>
    <row r="14745" spans="19:25" x14ac:dyDescent="0.2">
      <c r="S14745" s="157"/>
      <c r="T14745" s="157"/>
      <c r="U14745" s="157"/>
      <c r="V14745" s="157"/>
      <c r="W14745" s="157"/>
      <c r="X14745" s="157"/>
      <c r="Y14745" s="157"/>
    </row>
    <row r="14746" spans="19:25" x14ac:dyDescent="0.2">
      <c r="S14746" s="157"/>
      <c r="T14746" s="157"/>
      <c r="U14746" s="157"/>
      <c r="V14746" s="157"/>
      <c r="W14746" s="157"/>
      <c r="X14746" s="157"/>
      <c r="Y14746" s="157"/>
    </row>
    <row r="14747" spans="19:25" x14ac:dyDescent="0.2">
      <c r="S14747" s="157"/>
      <c r="T14747" s="157"/>
      <c r="U14747" s="157"/>
      <c r="V14747" s="157"/>
      <c r="W14747" s="157"/>
      <c r="X14747" s="157"/>
      <c r="Y14747" s="157"/>
    </row>
    <row r="14748" spans="19:25" x14ac:dyDescent="0.2">
      <c r="S14748" s="157"/>
      <c r="T14748" s="157"/>
      <c r="U14748" s="157"/>
      <c r="V14748" s="157"/>
      <c r="W14748" s="157"/>
      <c r="X14748" s="157"/>
      <c r="Y14748" s="157"/>
    </row>
    <row r="14749" spans="19:25" x14ac:dyDescent="0.2">
      <c r="S14749" s="157"/>
      <c r="T14749" s="157"/>
      <c r="U14749" s="157"/>
      <c r="V14749" s="157"/>
      <c r="W14749" s="157"/>
      <c r="X14749" s="157"/>
      <c r="Y14749" s="157"/>
    </row>
    <row r="14750" spans="19:25" x14ac:dyDescent="0.2">
      <c r="S14750" s="157"/>
      <c r="T14750" s="157"/>
      <c r="U14750" s="157"/>
      <c r="V14750" s="157"/>
      <c r="W14750" s="157"/>
      <c r="X14750" s="157"/>
      <c r="Y14750" s="157"/>
    </row>
    <row r="14751" spans="19:25" x14ac:dyDescent="0.2">
      <c r="S14751" s="157"/>
      <c r="T14751" s="157"/>
      <c r="U14751" s="157"/>
      <c r="V14751" s="157"/>
      <c r="W14751" s="157"/>
      <c r="X14751" s="157"/>
      <c r="Y14751" s="157"/>
    </row>
    <row r="14752" spans="19:25" x14ac:dyDescent="0.2">
      <c r="S14752" s="157"/>
      <c r="T14752" s="157"/>
      <c r="U14752" s="157"/>
      <c r="V14752" s="157"/>
      <c r="W14752" s="157"/>
      <c r="X14752" s="157"/>
      <c r="Y14752" s="157"/>
    </row>
    <row r="14753" spans="19:25" x14ac:dyDescent="0.2">
      <c r="S14753" s="157"/>
      <c r="T14753" s="157"/>
      <c r="U14753" s="157"/>
      <c r="V14753" s="157"/>
      <c r="W14753" s="157"/>
      <c r="X14753" s="157"/>
      <c r="Y14753" s="157"/>
    </row>
    <row r="14754" spans="19:25" x14ac:dyDescent="0.2">
      <c r="S14754" s="157"/>
      <c r="T14754" s="157"/>
      <c r="U14754" s="157"/>
      <c r="V14754" s="157"/>
      <c r="W14754" s="157"/>
      <c r="X14754" s="157"/>
      <c r="Y14754" s="157"/>
    </row>
    <row r="14755" spans="19:25" x14ac:dyDescent="0.2">
      <c r="S14755" s="157"/>
      <c r="T14755" s="157"/>
      <c r="U14755" s="157"/>
      <c r="V14755" s="157"/>
      <c r="W14755" s="157"/>
      <c r="X14755" s="157"/>
      <c r="Y14755" s="157"/>
    </row>
    <row r="14756" spans="19:25" x14ac:dyDescent="0.2">
      <c r="S14756" s="157"/>
      <c r="T14756" s="157"/>
      <c r="U14756" s="157"/>
      <c r="V14756" s="157"/>
      <c r="W14756" s="157"/>
      <c r="X14756" s="157"/>
      <c r="Y14756" s="157"/>
    </row>
    <row r="14757" spans="19:25" x14ac:dyDescent="0.2">
      <c r="S14757" s="157"/>
      <c r="T14757" s="157"/>
      <c r="U14757" s="157"/>
      <c r="V14757" s="157"/>
      <c r="W14757" s="157"/>
      <c r="X14757" s="157"/>
      <c r="Y14757" s="157"/>
    </row>
    <row r="14758" spans="19:25" x14ac:dyDescent="0.2">
      <c r="S14758" s="157"/>
      <c r="T14758" s="157"/>
      <c r="U14758" s="157"/>
      <c r="V14758" s="157"/>
      <c r="W14758" s="157"/>
      <c r="X14758" s="157"/>
      <c r="Y14758" s="157"/>
    </row>
    <row r="14759" spans="19:25" x14ac:dyDescent="0.2">
      <c r="S14759" s="157"/>
      <c r="T14759" s="157"/>
      <c r="U14759" s="157"/>
      <c r="V14759" s="157"/>
      <c r="W14759" s="157"/>
      <c r="X14759" s="157"/>
      <c r="Y14759" s="157"/>
    </row>
    <row r="14760" spans="19:25" x14ac:dyDescent="0.2">
      <c r="S14760" s="157"/>
      <c r="T14760" s="157"/>
      <c r="U14760" s="157"/>
      <c r="V14760" s="157"/>
      <c r="W14760" s="157"/>
      <c r="X14760" s="157"/>
      <c r="Y14760" s="157"/>
    </row>
    <row r="14761" spans="19:25" x14ac:dyDescent="0.2">
      <c r="S14761" s="157"/>
      <c r="T14761" s="157"/>
      <c r="U14761" s="157"/>
      <c r="V14761" s="157"/>
      <c r="W14761" s="157"/>
      <c r="X14761" s="157"/>
      <c r="Y14761" s="157"/>
    </row>
    <row r="14762" spans="19:25" x14ac:dyDescent="0.2">
      <c r="S14762" s="157"/>
      <c r="T14762" s="157"/>
      <c r="U14762" s="157"/>
      <c r="V14762" s="157"/>
      <c r="W14762" s="157"/>
      <c r="X14762" s="157"/>
      <c r="Y14762" s="157"/>
    </row>
    <row r="14763" spans="19:25" x14ac:dyDescent="0.2">
      <c r="S14763" s="157"/>
      <c r="T14763" s="157"/>
      <c r="U14763" s="157"/>
      <c r="V14763" s="157"/>
      <c r="W14763" s="157"/>
      <c r="X14763" s="157"/>
      <c r="Y14763" s="157"/>
    </row>
    <row r="14764" spans="19:25" x14ac:dyDescent="0.2">
      <c r="S14764" s="157"/>
      <c r="T14764" s="157"/>
      <c r="U14764" s="157"/>
      <c r="V14764" s="157"/>
      <c r="W14764" s="157"/>
      <c r="X14764" s="157"/>
      <c r="Y14764" s="157"/>
    </row>
    <row r="14765" spans="19:25" x14ac:dyDescent="0.2">
      <c r="S14765" s="157"/>
      <c r="T14765" s="157"/>
      <c r="U14765" s="157"/>
      <c r="V14765" s="157"/>
      <c r="W14765" s="157"/>
      <c r="X14765" s="157"/>
      <c r="Y14765" s="157"/>
    </row>
    <row r="14766" spans="19:25" x14ac:dyDescent="0.2">
      <c r="S14766" s="157"/>
      <c r="T14766" s="157"/>
      <c r="U14766" s="157"/>
      <c r="V14766" s="157"/>
      <c r="W14766" s="157"/>
      <c r="X14766" s="157"/>
      <c r="Y14766" s="157"/>
    </row>
    <row r="14767" spans="19:25" x14ac:dyDescent="0.2">
      <c r="S14767" s="157"/>
      <c r="T14767" s="157"/>
      <c r="U14767" s="157"/>
      <c r="V14767" s="157"/>
      <c r="W14767" s="157"/>
      <c r="X14767" s="157"/>
      <c r="Y14767" s="157"/>
    </row>
    <row r="14768" spans="19:25" x14ac:dyDescent="0.2">
      <c r="S14768" s="157"/>
      <c r="T14768" s="157"/>
      <c r="U14768" s="157"/>
      <c r="V14768" s="157"/>
      <c r="W14768" s="157"/>
      <c r="X14768" s="157"/>
      <c r="Y14768" s="157"/>
    </row>
    <row r="14769" spans="19:25" x14ac:dyDescent="0.2">
      <c r="S14769" s="157"/>
      <c r="T14769" s="157"/>
      <c r="U14769" s="157"/>
      <c r="V14769" s="157"/>
      <c r="W14769" s="157"/>
      <c r="X14769" s="157"/>
      <c r="Y14769" s="157"/>
    </row>
    <row r="14770" spans="19:25" x14ac:dyDescent="0.2">
      <c r="S14770" s="157"/>
      <c r="T14770" s="157"/>
      <c r="U14770" s="157"/>
      <c r="V14770" s="157"/>
      <c r="W14770" s="157"/>
      <c r="X14770" s="157"/>
      <c r="Y14770" s="157"/>
    </row>
    <row r="14771" spans="19:25" x14ac:dyDescent="0.2">
      <c r="S14771" s="157"/>
      <c r="T14771" s="157"/>
      <c r="U14771" s="157"/>
      <c r="V14771" s="157"/>
      <c r="W14771" s="157"/>
      <c r="X14771" s="157"/>
      <c r="Y14771" s="157"/>
    </row>
    <row r="14772" spans="19:25" x14ac:dyDescent="0.2">
      <c r="S14772" s="157"/>
      <c r="T14772" s="157"/>
      <c r="U14772" s="157"/>
      <c r="V14772" s="157"/>
      <c r="W14772" s="157"/>
      <c r="X14772" s="157"/>
      <c r="Y14772" s="157"/>
    </row>
    <row r="14773" spans="19:25" x14ac:dyDescent="0.2">
      <c r="S14773" s="157"/>
      <c r="T14773" s="157"/>
      <c r="U14773" s="157"/>
      <c r="V14773" s="157"/>
      <c r="W14773" s="157"/>
      <c r="X14773" s="157"/>
      <c r="Y14773" s="157"/>
    </row>
    <row r="14774" spans="19:25" x14ac:dyDescent="0.2">
      <c r="S14774" s="157"/>
      <c r="T14774" s="157"/>
      <c r="U14774" s="157"/>
      <c r="V14774" s="157"/>
      <c r="W14774" s="157"/>
      <c r="X14774" s="157"/>
      <c r="Y14774" s="157"/>
    </row>
    <row r="14775" spans="19:25" x14ac:dyDescent="0.2">
      <c r="S14775" s="157"/>
      <c r="T14775" s="157"/>
      <c r="U14775" s="157"/>
      <c r="V14775" s="157"/>
      <c r="W14775" s="157"/>
      <c r="X14775" s="157"/>
      <c r="Y14775" s="157"/>
    </row>
    <row r="14776" spans="19:25" x14ac:dyDescent="0.2">
      <c r="S14776" s="157"/>
      <c r="T14776" s="157"/>
      <c r="U14776" s="157"/>
      <c r="V14776" s="157"/>
      <c r="W14776" s="157"/>
      <c r="X14776" s="157"/>
      <c r="Y14776" s="157"/>
    </row>
    <row r="14777" spans="19:25" x14ac:dyDescent="0.2">
      <c r="S14777" s="157"/>
      <c r="T14777" s="157"/>
      <c r="U14777" s="157"/>
      <c r="V14777" s="157"/>
      <c r="W14777" s="157"/>
      <c r="X14777" s="157"/>
      <c r="Y14777" s="157"/>
    </row>
    <row r="14778" spans="19:25" x14ac:dyDescent="0.2">
      <c r="S14778" s="157"/>
      <c r="T14778" s="157"/>
      <c r="U14778" s="157"/>
      <c r="V14778" s="157"/>
      <c r="W14778" s="157"/>
      <c r="X14778" s="157"/>
      <c r="Y14778" s="157"/>
    </row>
    <row r="14779" spans="19:25" x14ac:dyDescent="0.2">
      <c r="S14779" s="157"/>
      <c r="T14779" s="157"/>
      <c r="U14779" s="157"/>
      <c r="V14779" s="157"/>
      <c r="W14779" s="157"/>
      <c r="X14779" s="157"/>
      <c r="Y14779" s="157"/>
    </row>
    <row r="14780" spans="19:25" x14ac:dyDescent="0.2">
      <c r="S14780" s="157"/>
      <c r="T14780" s="157"/>
      <c r="U14780" s="157"/>
      <c r="V14780" s="157"/>
      <c r="W14780" s="157"/>
      <c r="X14780" s="157"/>
      <c r="Y14780" s="157"/>
    </row>
    <row r="14781" spans="19:25" x14ac:dyDescent="0.2">
      <c r="S14781" s="157"/>
      <c r="T14781" s="157"/>
      <c r="U14781" s="157"/>
      <c r="V14781" s="157"/>
      <c r="W14781" s="157"/>
      <c r="X14781" s="157"/>
      <c r="Y14781" s="157"/>
    </row>
    <row r="14782" spans="19:25" x14ac:dyDescent="0.2">
      <c r="S14782" s="157"/>
      <c r="T14782" s="157"/>
      <c r="U14782" s="157"/>
      <c r="V14782" s="157"/>
      <c r="W14782" s="157"/>
      <c r="X14782" s="157"/>
      <c r="Y14782" s="157"/>
    </row>
    <row r="14783" spans="19:25" x14ac:dyDescent="0.2">
      <c r="S14783" s="157"/>
      <c r="T14783" s="157"/>
      <c r="U14783" s="157"/>
      <c r="V14783" s="157"/>
      <c r="W14783" s="157"/>
      <c r="X14783" s="157"/>
      <c r="Y14783" s="157"/>
    </row>
    <row r="14784" spans="19:25" x14ac:dyDescent="0.2">
      <c r="S14784" s="157"/>
      <c r="T14784" s="157"/>
      <c r="U14784" s="157"/>
      <c r="V14784" s="157"/>
      <c r="W14784" s="157"/>
      <c r="X14784" s="157"/>
      <c r="Y14784" s="157"/>
    </row>
    <row r="14785" spans="19:25" x14ac:dyDescent="0.2">
      <c r="S14785" s="157"/>
      <c r="T14785" s="157"/>
      <c r="U14785" s="157"/>
      <c r="V14785" s="157"/>
      <c r="W14785" s="157"/>
      <c r="X14785" s="157"/>
      <c r="Y14785" s="157"/>
    </row>
    <row r="14786" spans="19:25" x14ac:dyDescent="0.2">
      <c r="S14786" s="157"/>
      <c r="T14786" s="157"/>
      <c r="U14786" s="157"/>
      <c r="V14786" s="157"/>
      <c r="W14786" s="157"/>
      <c r="X14786" s="157"/>
      <c r="Y14786" s="157"/>
    </row>
    <row r="14787" spans="19:25" x14ac:dyDescent="0.2">
      <c r="S14787" s="157"/>
      <c r="T14787" s="157"/>
      <c r="U14787" s="157"/>
      <c r="V14787" s="157"/>
      <c r="W14787" s="157"/>
      <c r="X14787" s="157"/>
      <c r="Y14787" s="157"/>
    </row>
    <row r="14788" spans="19:25" x14ac:dyDescent="0.2">
      <c r="S14788" s="157"/>
      <c r="T14788" s="157"/>
      <c r="U14788" s="157"/>
      <c r="V14788" s="157"/>
      <c r="W14788" s="157"/>
      <c r="X14788" s="157"/>
      <c r="Y14788" s="157"/>
    </row>
    <row r="14789" spans="19:25" x14ac:dyDescent="0.2">
      <c r="S14789" s="157"/>
      <c r="T14789" s="157"/>
      <c r="U14789" s="157"/>
      <c r="V14789" s="157"/>
      <c r="W14789" s="157"/>
      <c r="X14789" s="157"/>
      <c r="Y14789" s="157"/>
    </row>
    <row r="14790" spans="19:25" x14ac:dyDescent="0.2">
      <c r="S14790" s="157"/>
      <c r="T14790" s="157"/>
      <c r="U14790" s="157"/>
      <c r="V14790" s="157"/>
      <c r="W14790" s="157"/>
      <c r="X14790" s="157"/>
      <c r="Y14790" s="157"/>
    </row>
    <row r="14791" spans="19:25" x14ac:dyDescent="0.2">
      <c r="S14791" s="157"/>
      <c r="T14791" s="157"/>
      <c r="U14791" s="157"/>
      <c r="V14791" s="157"/>
      <c r="W14791" s="157"/>
      <c r="X14791" s="157"/>
      <c r="Y14791" s="157"/>
    </row>
    <row r="14792" spans="19:25" x14ac:dyDescent="0.2">
      <c r="S14792" s="157"/>
      <c r="T14792" s="157"/>
      <c r="U14792" s="157"/>
      <c r="V14792" s="157"/>
      <c r="W14792" s="157"/>
      <c r="X14792" s="157"/>
      <c r="Y14792" s="157"/>
    </row>
    <row r="14793" spans="19:25" x14ac:dyDescent="0.2">
      <c r="S14793" s="157"/>
      <c r="T14793" s="157"/>
      <c r="U14793" s="157"/>
      <c r="V14793" s="157"/>
      <c r="W14793" s="157"/>
      <c r="X14793" s="157"/>
      <c r="Y14793" s="157"/>
    </row>
    <row r="14794" spans="19:25" x14ac:dyDescent="0.2">
      <c r="S14794" s="157"/>
      <c r="T14794" s="157"/>
      <c r="U14794" s="157"/>
      <c r="V14794" s="157"/>
      <c r="W14794" s="157"/>
      <c r="X14794" s="157"/>
      <c r="Y14794" s="157"/>
    </row>
    <row r="14795" spans="19:25" x14ac:dyDescent="0.2">
      <c r="S14795" s="157"/>
      <c r="T14795" s="157"/>
      <c r="U14795" s="157"/>
      <c r="V14795" s="157"/>
      <c r="W14795" s="157"/>
      <c r="X14795" s="157"/>
      <c r="Y14795" s="157"/>
    </row>
    <row r="14796" spans="19:25" x14ac:dyDescent="0.2">
      <c r="S14796" s="157"/>
      <c r="T14796" s="157"/>
      <c r="U14796" s="157"/>
      <c r="V14796" s="157"/>
      <c r="W14796" s="157"/>
      <c r="X14796" s="157"/>
      <c r="Y14796" s="157"/>
    </row>
    <row r="14797" spans="19:25" x14ac:dyDescent="0.2">
      <c r="S14797" s="157"/>
      <c r="T14797" s="157"/>
      <c r="U14797" s="157"/>
      <c r="V14797" s="157"/>
      <c r="W14797" s="157"/>
      <c r="X14797" s="157"/>
      <c r="Y14797" s="157"/>
    </row>
    <row r="14798" spans="19:25" x14ac:dyDescent="0.2">
      <c r="S14798" s="157"/>
      <c r="T14798" s="157"/>
      <c r="U14798" s="157"/>
      <c r="V14798" s="157"/>
      <c r="W14798" s="157"/>
      <c r="X14798" s="157"/>
      <c r="Y14798" s="157"/>
    </row>
    <row r="14799" spans="19:25" x14ac:dyDescent="0.2">
      <c r="S14799" s="157"/>
      <c r="T14799" s="157"/>
      <c r="U14799" s="157"/>
      <c r="V14799" s="157"/>
      <c r="W14799" s="157"/>
      <c r="X14799" s="157"/>
      <c r="Y14799" s="157"/>
    </row>
    <row r="14800" spans="19:25" x14ac:dyDescent="0.2">
      <c r="S14800" s="157"/>
      <c r="T14800" s="157"/>
      <c r="U14800" s="157"/>
      <c r="V14800" s="157"/>
      <c r="W14800" s="157"/>
      <c r="X14800" s="157"/>
      <c r="Y14800" s="157"/>
    </row>
    <row r="14801" spans="19:25" x14ac:dyDescent="0.2">
      <c r="S14801" s="157"/>
      <c r="T14801" s="157"/>
      <c r="U14801" s="157"/>
      <c r="V14801" s="157"/>
      <c r="W14801" s="157"/>
      <c r="X14801" s="157"/>
      <c r="Y14801" s="157"/>
    </row>
    <row r="14802" spans="19:25" x14ac:dyDescent="0.2">
      <c r="S14802" s="157"/>
      <c r="T14802" s="157"/>
      <c r="U14802" s="157"/>
      <c r="V14802" s="157"/>
      <c r="W14802" s="157"/>
      <c r="X14802" s="157"/>
      <c r="Y14802" s="157"/>
    </row>
    <row r="14803" spans="19:25" x14ac:dyDescent="0.2">
      <c r="S14803" s="157"/>
      <c r="T14803" s="157"/>
      <c r="U14803" s="157"/>
      <c r="V14803" s="157"/>
      <c r="W14803" s="157"/>
      <c r="X14803" s="157"/>
      <c r="Y14803" s="157"/>
    </row>
    <row r="14804" spans="19:25" x14ac:dyDescent="0.2">
      <c r="S14804" s="157"/>
      <c r="T14804" s="157"/>
      <c r="U14804" s="157"/>
      <c r="V14804" s="157"/>
      <c r="W14804" s="157"/>
      <c r="X14804" s="157"/>
      <c r="Y14804" s="157"/>
    </row>
    <row r="14805" spans="19:25" x14ac:dyDescent="0.2">
      <c r="S14805" s="157"/>
      <c r="T14805" s="157"/>
      <c r="U14805" s="157"/>
      <c r="V14805" s="157"/>
      <c r="W14805" s="157"/>
      <c r="X14805" s="157"/>
      <c r="Y14805" s="157"/>
    </row>
    <row r="14806" spans="19:25" x14ac:dyDescent="0.2">
      <c r="S14806" s="157"/>
      <c r="T14806" s="157"/>
      <c r="U14806" s="157"/>
      <c r="V14806" s="157"/>
      <c r="W14806" s="157"/>
      <c r="X14806" s="157"/>
      <c r="Y14806" s="157"/>
    </row>
    <row r="14807" spans="19:25" x14ac:dyDescent="0.2">
      <c r="S14807" s="157"/>
      <c r="T14807" s="157"/>
      <c r="U14807" s="157"/>
      <c r="V14807" s="157"/>
      <c r="W14807" s="157"/>
      <c r="X14807" s="157"/>
      <c r="Y14807" s="157"/>
    </row>
    <row r="14808" spans="19:25" x14ac:dyDescent="0.2">
      <c r="S14808" s="157"/>
      <c r="T14808" s="157"/>
      <c r="U14808" s="157"/>
      <c r="V14808" s="157"/>
      <c r="W14808" s="157"/>
      <c r="X14808" s="157"/>
      <c r="Y14808" s="157"/>
    </row>
    <row r="14809" spans="19:25" x14ac:dyDescent="0.2">
      <c r="S14809" s="157"/>
      <c r="T14809" s="157"/>
      <c r="U14809" s="157"/>
      <c r="V14809" s="157"/>
      <c r="W14809" s="157"/>
      <c r="X14809" s="157"/>
      <c r="Y14809" s="157"/>
    </row>
    <row r="14810" spans="19:25" x14ac:dyDescent="0.2">
      <c r="S14810" s="157"/>
      <c r="T14810" s="157"/>
      <c r="U14810" s="157"/>
      <c r="V14810" s="157"/>
      <c r="W14810" s="157"/>
      <c r="X14810" s="157"/>
      <c r="Y14810" s="157"/>
    </row>
    <row r="14811" spans="19:25" x14ac:dyDescent="0.2">
      <c r="S14811" s="157"/>
      <c r="T14811" s="157"/>
      <c r="U14811" s="157"/>
      <c r="V14811" s="157"/>
      <c r="W14811" s="157"/>
      <c r="X14811" s="157"/>
      <c r="Y14811" s="157"/>
    </row>
    <row r="14812" spans="19:25" x14ac:dyDescent="0.2">
      <c r="S14812" s="157"/>
      <c r="T14812" s="157"/>
      <c r="U14812" s="157"/>
      <c r="V14812" s="157"/>
      <c r="W14812" s="157"/>
      <c r="X14812" s="157"/>
      <c r="Y14812" s="157"/>
    </row>
    <row r="14813" spans="19:25" x14ac:dyDescent="0.2">
      <c r="S14813" s="157"/>
      <c r="T14813" s="157"/>
      <c r="U14813" s="157"/>
      <c r="V14813" s="157"/>
      <c r="W14813" s="157"/>
      <c r="X14813" s="157"/>
      <c r="Y14813" s="157"/>
    </row>
    <row r="14814" spans="19:25" x14ac:dyDescent="0.2">
      <c r="S14814" s="157"/>
      <c r="T14814" s="157"/>
      <c r="U14814" s="157"/>
      <c r="V14814" s="157"/>
      <c r="W14814" s="157"/>
      <c r="X14814" s="157"/>
      <c r="Y14814" s="157"/>
    </row>
    <row r="14815" spans="19:25" x14ac:dyDescent="0.2">
      <c r="S14815" s="157"/>
      <c r="T14815" s="157"/>
      <c r="U14815" s="157"/>
      <c r="V14815" s="157"/>
      <c r="W14815" s="157"/>
      <c r="X14815" s="157"/>
      <c r="Y14815" s="157"/>
    </row>
    <row r="14816" spans="19:25" x14ac:dyDescent="0.2">
      <c r="S14816" s="157"/>
      <c r="T14816" s="157"/>
      <c r="U14816" s="157"/>
      <c r="V14816" s="157"/>
      <c r="W14816" s="157"/>
      <c r="X14816" s="157"/>
      <c r="Y14816" s="157"/>
    </row>
    <row r="14817" spans="19:25" x14ac:dyDescent="0.2">
      <c r="S14817" s="157"/>
      <c r="T14817" s="157"/>
      <c r="U14817" s="157"/>
      <c r="V14817" s="157"/>
      <c r="W14817" s="157"/>
      <c r="X14817" s="157"/>
      <c r="Y14817" s="157"/>
    </row>
    <row r="14818" spans="19:25" x14ac:dyDescent="0.2">
      <c r="S14818" s="157"/>
      <c r="T14818" s="157"/>
      <c r="U14818" s="157"/>
      <c r="V14818" s="157"/>
      <c r="W14818" s="157"/>
      <c r="X14818" s="157"/>
      <c r="Y14818" s="157"/>
    </row>
    <row r="14819" spans="19:25" x14ac:dyDescent="0.2">
      <c r="S14819" s="157"/>
      <c r="T14819" s="157"/>
      <c r="U14819" s="157"/>
      <c r="V14819" s="157"/>
      <c r="W14819" s="157"/>
      <c r="X14819" s="157"/>
      <c r="Y14819" s="157"/>
    </row>
    <row r="14820" spans="19:25" x14ac:dyDescent="0.2">
      <c r="S14820" s="157"/>
      <c r="T14820" s="157"/>
      <c r="U14820" s="157"/>
      <c r="V14820" s="157"/>
      <c r="W14820" s="157"/>
      <c r="X14820" s="157"/>
      <c r="Y14820" s="157"/>
    </row>
    <row r="14821" spans="19:25" x14ac:dyDescent="0.2">
      <c r="S14821" s="157"/>
      <c r="T14821" s="157"/>
      <c r="U14821" s="157"/>
      <c r="V14821" s="157"/>
      <c r="W14821" s="157"/>
      <c r="X14821" s="157"/>
      <c r="Y14821" s="157"/>
    </row>
    <row r="14822" spans="19:25" x14ac:dyDescent="0.2">
      <c r="S14822" s="157"/>
      <c r="T14822" s="157"/>
      <c r="U14822" s="157"/>
      <c r="V14822" s="157"/>
      <c r="W14822" s="157"/>
      <c r="X14822" s="157"/>
      <c r="Y14822" s="157"/>
    </row>
    <row r="14823" spans="19:25" x14ac:dyDescent="0.2">
      <c r="S14823" s="157"/>
      <c r="T14823" s="157"/>
      <c r="U14823" s="157"/>
      <c r="V14823" s="157"/>
      <c r="W14823" s="157"/>
      <c r="X14823" s="157"/>
      <c r="Y14823" s="157"/>
    </row>
    <row r="14824" spans="19:25" x14ac:dyDescent="0.2">
      <c r="S14824" s="157"/>
      <c r="T14824" s="157"/>
      <c r="U14824" s="157"/>
      <c r="V14824" s="157"/>
      <c r="W14824" s="157"/>
      <c r="X14824" s="157"/>
      <c r="Y14824" s="157"/>
    </row>
    <row r="14825" spans="19:25" x14ac:dyDescent="0.2">
      <c r="S14825" s="157"/>
      <c r="T14825" s="157"/>
      <c r="U14825" s="157"/>
      <c r="V14825" s="157"/>
      <c r="W14825" s="157"/>
      <c r="X14825" s="157"/>
      <c r="Y14825" s="157"/>
    </row>
    <row r="14826" spans="19:25" x14ac:dyDescent="0.2">
      <c r="S14826" s="157"/>
      <c r="T14826" s="157"/>
      <c r="U14826" s="157"/>
      <c r="V14826" s="157"/>
      <c r="W14826" s="157"/>
      <c r="X14826" s="157"/>
      <c r="Y14826" s="157"/>
    </row>
    <row r="14827" spans="19:25" x14ac:dyDescent="0.2">
      <c r="S14827" s="157"/>
      <c r="T14827" s="157"/>
      <c r="U14827" s="157"/>
      <c r="V14827" s="157"/>
      <c r="W14827" s="157"/>
      <c r="X14827" s="157"/>
      <c r="Y14827" s="157"/>
    </row>
    <row r="14828" spans="19:25" x14ac:dyDescent="0.2">
      <c r="S14828" s="157"/>
      <c r="T14828" s="157"/>
      <c r="U14828" s="157"/>
      <c r="V14828" s="157"/>
      <c r="W14828" s="157"/>
      <c r="X14828" s="157"/>
      <c r="Y14828" s="157"/>
    </row>
    <row r="14829" spans="19:25" x14ac:dyDescent="0.2">
      <c r="S14829" s="157"/>
      <c r="T14829" s="157"/>
      <c r="U14829" s="157"/>
      <c r="V14829" s="157"/>
      <c r="W14829" s="157"/>
      <c r="X14829" s="157"/>
      <c r="Y14829" s="157"/>
    </row>
    <row r="14830" spans="19:25" x14ac:dyDescent="0.2">
      <c r="S14830" s="157"/>
      <c r="T14830" s="157"/>
      <c r="U14830" s="157"/>
      <c r="V14830" s="157"/>
      <c r="W14830" s="157"/>
      <c r="X14830" s="157"/>
      <c r="Y14830" s="157"/>
    </row>
    <row r="14831" spans="19:25" x14ac:dyDescent="0.2">
      <c r="S14831" s="157"/>
      <c r="T14831" s="157"/>
      <c r="U14831" s="157"/>
      <c r="V14831" s="157"/>
      <c r="W14831" s="157"/>
      <c r="X14831" s="157"/>
      <c r="Y14831" s="157"/>
    </row>
    <row r="14832" spans="19:25" x14ac:dyDescent="0.2">
      <c r="S14832" s="157"/>
      <c r="T14832" s="157"/>
      <c r="U14832" s="157"/>
      <c r="V14832" s="157"/>
      <c r="W14832" s="157"/>
      <c r="X14832" s="157"/>
      <c r="Y14832" s="157"/>
    </row>
    <row r="14833" spans="19:25" x14ac:dyDescent="0.2">
      <c r="S14833" s="157"/>
      <c r="T14833" s="157"/>
      <c r="U14833" s="157"/>
      <c r="V14833" s="157"/>
      <c r="W14833" s="157"/>
      <c r="X14833" s="157"/>
      <c r="Y14833" s="157"/>
    </row>
    <row r="14834" spans="19:25" x14ac:dyDescent="0.2">
      <c r="S14834" s="157"/>
      <c r="T14834" s="157"/>
      <c r="U14834" s="157"/>
      <c r="V14834" s="157"/>
      <c r="W14834" s="157"/>
      <c r="X14834" s="157"/>
      <c r="Y14834" s="157"/>
    </row>
    <row r="14835" spans="19:25" x14ac:dyDescent="0.2">
      <c r="S14835" s="157"/>
      <c r="T14835" s="157"/>
      <c r="U14835" s="157"/>
      <c r="V14835" s="157"/>
      <c r="W14835" s="157"/>
      <c r="X14835" s="157"/>
      <c r="Y14835" s="157"/>
    </row>
    <row r="14836" spans="19:25" x14ac:dyDescent="0.2">
      <c r="S14836" s="157"/>
      <c r="T14836" s="157"/>
      <c r="U14836" s="157"/>
      <c r="V14836" s="157"/>
      <c r="W14836" s="157"/>
      <c r="X14836" s="157"/>
      <c r="Y14836" s="157"/>
    </row>
    <row r="14837" spans="19:25" x14ac:dyDescent="0.2">
      <c r="S14837" s="157"/>
      <c r="T14837" s="157"/>
      <c r="U14837" s="157"/>
      <c r="V14837" s="157"/>
      <c r="W14837" s="157"/>
      <c r="X14837" s="157"/>
      <c r="Y14837" s="157"/>
    </row>
    <row r="14838" spans="19:25" x14ac:dyDescent="0.2">
      <c r="S14838" s="157"/>
      <c r="T14838" s="157"/>
      <c r="U14838" s="157"/>
      <c r="V14838" s="157"/>
      <c r="W14838" s="157"/>
      <c r="X14838" s="157"/>
      <c r="Y14838" s="157"/>
    </row>
    <row r="14839" spans="19:25" x14ac:dyDescent="0.2">
      <c r="S14839" s="157"/>
      <c r="T14839" s="157"/>
      <c r="U14839" s="157"/>
      <c r="V14839" s="157"/>
      <c r="W14839" s="157"/>
      <c r="X14839" s="157"/>
      <c r="Y14839" s="157"/>
    </row>
    <row r="14840" spans="19:25" x14ac:dyDescent="0.2">
      <c r="S14840" s="157"/>
      <c r="T14840" s="157"/>
      <c r="U14840" s="157"/>
      <c r="V14840" s="157"/>
      <c r="W14840" s="157"/>
      <c r="X14840" s="157"/>
      <c r="Y14840" s="157"/>
    </row>
    <row r="14841" spans="19:25" x14ac:dyDescent="0.2">
      <c r="S14841" s="157"/>
      <c r="T14841" s="157"/>
      <c r="U14841" s="157"/>
      <c r="V14841" s="157"/>
      <c r="W14841" s="157"/>
      <c r="X14841" s="157"/>
      <c r="Y14841" s="157"/>
    </row>
    <row r="14842" spans="19:25" x14ac:dyDescent="0.2">
      <c r="S14842" s="157"/>
      <c r="T14842" s="157"/>
      <c r="U14842" s="157"/>
      <c r="V14842" s="157"/>
      <c r="W14842" s="157"/>
      <c r="X14842" s="157"/>
      <c r="Y14842" s="157"/>
    </row>
    <row r="14843" spans="19:25" x14ac:dyDescent="0.2">
      <c r="S14843" s="157"/>
      <c r="T14843" s="157"/>
      <c r="U14843" s="157"/>
      <c r="V14843" s="157"/>
      <c r="W14843" s="157"/>
      <c r="X14843" s="157"/>
      <c r="Y14843" s="157"/>
    </row>
    <row r="14844" spans="19:25" x14ac:dyDescent="0.2">
      <c r="S14844" s="157"/>
      <c r="T14844" s="157"/>
      <c r="U14844" s="157"/>
      <c r="V14844" s="157"/>
      <c r="W14844" s="157"/>
      <c r="X14844" s="157"/>
      <c r="Y14844" s="157"/>
    </row>
    <row r="14845" spans="19:25" x14ac:dyDescent="0.2">
      <c r="S14845" s="157"/>
      <c r="T14845" s="157"/>
      <c r="U14845" s="157"/>
      <c r="V14845" s="157"/>
      <c r="W14845" s="157"/>
      <c r="X14845" s="157"/>
      <c r="Y14845" s="157"/>
    </row>
    <row r="14846" spans="19:25" x14ac:dyDescent="0.2">
      <c r="S14846" s="157"/>
      <c r="T14846" s="157"/>
      <c r="U14846" s="157"/>
      <c r="V14846" s="157"/>
      <c r="W14846" s="157"/>
      <c r="X14846" s="157"/>
      <c r="Y14846" s="157"/>
    </row>
    <row r="14847" spans="19:25" x14ac:dyDescent="0.2">
      <c r="S14847" s="157"/>
      <c r="T14847" s="157"/>
      <c r="U14847" s="157"/>
      <c r="V14847" s="157"/>
      <c r="W14847" s="157"/>
      <c r="X14847" s="157"/>
      <c r="Y14847" s="157"/>
    </row>
    <row r="14848" spans="19:25" x14ac:dyDescent="0.2">
      <c r="S14848" s="157"/>
      <c r="T14848" s="157"/>
      <c r="U14848" s="157"/>
      <c r="V14848" s="157"/>
      <c r="W14848" s="157"/>
      <c r="X14848" s="157"/>
      <c r="Y14848" s="157"/>
    </row>
    <row r="14849" spans="19:25" x14ac:dyDescent="0.2">
      <c r="S14849" s="157"/>
      <c r="T14849" s="157"/>
      <c r="U14849" s="157"/>
      <c r="V14849" s="157"/>
      <c r="W14849" s="157"/>
      <c r="X14849" s="157"/>
      <c r="Y14849" s="157"/>
    </row>
    <row r="14850" spans="19:25" x14ac:dyDescent="0.2">
      <c r="S14850" s="157"/>
      <c r="T14850" s="157"/>
      <c r="U14850" s="157"/>
      <c r="V14850" s="157"/>
      <c r="W14850" s="157"/>
      <c r="X14850" s="157"/>
      <c r="Y14850" s="157"/>
    </row>
    <row r="14851" spans="19:25" x14ac:dyDescent="0.2">
      <c r="S14851" s="157"/>
      <c r="T14851" s="157"/>
      <c r="U14851" s="157"/>
      <c r="V14851" s="157"/>
      <c r="W14851" s="157"/>
      <c r="X14851" s="157"/>
      <c r="Y14851" s="157"/>
    </row>
    <row r="14852" spans="19:25" x14ac:dyDescent="0.2">
      <c r="S14852" s="157"/>
      <c r="T14852" s="157"/>
      <c r="U14852" s="157"/>
      <c r="V14852" s="157"/>
      <c r="W14852" s="157"/>
      <c r="X14852" s="157"/>
      <c r="Y14852" s="157"/>
    </row>
    <row r="14853" spans="19:25" x14ac:dyDescent="0.2">
      <c r="S14853" s="157"/>
      <c r="T14853" s="157"/>
      <c r="U14853" s="157"/>
      <c r="V14853" s="157"/>
      <c r="W14853" s="157"/>
      <c r="X14853" s="157"/>
      <c r="Y14853" s="157"/>
    </row>
    <row r="14854" spans="19:25" x14ac:dyDescent="0.2">
      <c r="S14854" s="157"/>
      <c r="T14854" s="157"/>
      <c r="U14854" s="157"/>
      <c r="V14854" s="157"/>
      <c r="W14854" s="157"/>
      <c r="X14854" s="157"/>
      <c r="Y14854" s="157"/>
    </row>
    <row r="14855" spans="19:25" x14ac:dyDescent="0.2">
      <c r="S14855" s="157"/>
      <c r="T14855" s="157"/>
      <c r="U14855" s="157"/>
      <c r="V14855" s="157"/>
      <c r="W14855" s="157"/>
      <c r="X14855" s="157"/>
      <c r="Y14855" s="157"/>
    </row>
    <row r="14856" spans="19:25" x14ac:dyDescent="0.2">
      <c r="S14856" s="157"/>
      <c r="T14856" s="157"/>
      <c r="U14856" s="157"/>
      <c r="V14856" s="157"/>
      <c r="W14856" s="157"/>
      <c r="X14856" s="157"/>
      <c r="Y14856" s="157"/>
    </row>
    <row r="14857" spans="19:25" x14ac:dyDescent="0.2">
      <c r="S14857" s="157"/>
      <c r="T14857" s="157"/>
      <c r="U14857" s="157"/>
      <c r="V14857" s="157"/>
      <c r="W14857" s="157"/>
      <c r="X14857" s="157"/>
      <c r="Y14857" s="157"/>
    </row>
    <row r="14858" spans="19:25" x14ac:dyDescent="0.2">
      <c r="S14858" s="157"/>
      <c r="T14858" s="157"/>
      <c r="U14858" s="157"/>
      <c r="V14858" s="157"/>
      <c r="W14858" s="157"/>
      <c r="X14858" s="157"/>
      <c r="Y14858" s="157"/>
    </row>
    <row r="14859" spans="19:25" x14ac:dyDescent="0.2">
      <c r="S14859" s="157"/>
      <c r="T14859" s="157"/>
      <c r="U14859" s="157"/>
      <c r="V14859" s="157"/>
      <c r="W14859" s="157"/>
      <c r="X14859" s="157"/>
      <c r="Y14859" s="157"/>
    </row>
    <row r="14860" spans="19:25" x14ac:dyDescent="0.2">
      <c r="S14860" s="157"/>
      <c r="T14860" s="157"/>
      <c r="U14860" s="157"/>
      <c r="V14860" s="157"/>
      <c r="W14860" s="157"/>
      <c r="X14860" s="157"/>
      <c r="Y14860" s="157"/>
    </row>
    <row r="14861" spans="19:25" x14ac:dyDescent="0.2">
      <c r="S14861" s="157"/>
      <c r="T14861" s="157"/>
      <c r="U14861" s="157"/>
      <c r="V14861" s="157"/>
      <c r="W14861" s="157"/>
      <c r="X14861" s="157"/>
      <c r="Y14861" s="157"/>
    </row>
    <row r="14862" spans="19:25" x14ac:dyDescent="0.2">
      <c r="S14862" s="157"/>
      <c r="T14862" s="157"/>
      <c r="U14862" s="157"/>
      <c r="V14862" s="157"/>
      <c r="W14862" s="157"/>
      <c r="X14862" s="157"/>
      <c r="Y14862" s="157"/>
    </row>
    <row r="14863" spans="19:25" x14ac:dyDescent="0.2">
      <c r="S14863" s="157"/>
      <c r="T14863" s="157"/>
      <c r="U14863" s="157"/>
      <c r="V14863" s="157"/>
      <c r="W14863" s="157"/>
      <c r="X14863" s="157"/>
      <c r="Y14863" s="157"/>
    </row>
    <row r="14864" spans="19:25" x14ac:dyDescent="0.2">
      <c r="S14864" s="157"/>
      <c r="T14864" s="157"/>
      <c r="U14864" s="157"/>
      <c r="V14864" s="157"/>
      <c r="W14864" s="157"/>
      <c r="X14864" s="157"/>
      <c r="Y14864" s="157"/>
    </row>
    <row r="14865" spans="19:25" x14ac:dyDescent="0.2">
      <c r="S14865" s="157"/>
      <c r="T14865" s="157"/>
      <c r="U14865" s="157"/>
      <c r="V14865" s="157"/>
      <c r="W14865" s="157"/>
      <c r="X14865" s="157"/>
      <c r="Y14865" s="157"/>
    </row>
    <row r="14866" spans="19:25" x14ac:dyDescent="0.2">
      <c r="S14866" s="157"/>
      <c r="T14866" s="157"/>
      <c r="U14866" s="157"/>
      <c r="V14866" s="157"/>
      <c r="W14866" s="157"/>
      <c r="X14866" s="157"/>
      <c r="Y14866" s="157"/>
    </row>
    <row r="14867" spans="19:25" x14ac:dyDescent="0.2">
      <c r="S14867" s="157"/>
      <c r="T14867" s="157"/>
      <c r="U14867" s="157"/>
      <c r="V14867" s="157"/>
      <c r="W14867" s="157"/>
      <c r="X14867" s="157"/>
      <c r="Y14867" s="157"/>
    </row>
    <row r="14868" spans="19:25" x14ac:dyDescent="0.2">
      <c r="S14868" s="157"/>
      <c r="T14868" s="157"/>
      <c r="U14868" s="157"/>
      <c r="V14868" s="157"/>
      <c r="W14868" s="157"/>
      <c r="X14868" s="157"/>
      <c r="Y14868" s="157"/>
    </row>
    <row r="14869" spans="19:25" x14ac:dyDescent="0.2">
      <c r="S14869" s="157"/>
      <c r="T14869" s="157"/>
      <c r="U14869" s="157"/>
      <c r="V14869" s="157"/>
      <c r="W14869" s="157"/>
      <c r="X14869" s="157"/>
      <c r="Y14869" s="157"/>
    </row>
    <row r="14870" spans="19:25" x14ac:dyDescent="0.2">
      <c r="S14870" s="157"/>
      <c r="T14870" s="157"/>
      <c r="U14870" s="157"/>
      <c r="V14870" s="157"/>
      <c r="W14870" s="157"/>
      <c r="X14870" s="157"/>
      <c r="Y14870" s="157"/>
    </row>
    <row r="14871" spans="19:25" x14ac:dyDescent="0.2">
      <c r="S14871" s="157"/>
      <c r="T14871" s="157"/>
      <c r="U14871" s="157"/>
      <c r="V14871" s="157"/>
      <c r="W14871" s="157"/>
      <c r="X14871" s="157"/>
      <c r="Y14871" s="157"/>
    </row>
    <row r="14872" spans="19:25" x14ac:dyDescent="0.2">
      <c r="S14872" s="157"/>
      <c r="T14872" s="157"/>
      <c r="U14872" s="157"/>
      <c r="V14872" s="157"/>
      <c r="W14872" s="157"/>
      <c r="X14872" s="157"/>
      <c r="Y14872" s="157"/>
    </row>
    <row r="14873" spans="19:25" x14ac:dyDescent="0.2">
      <c r="S14873" s="157"/>
      <c r="T14873" s="157"/>
      <c r="U14873" s="157"/>
      <c r="V14873" s="157"/>
      <c r="W14873" s="157"/>
      <c r="X14873" s="157"/>
      <c r="Y14873" s="157"/>
    </row>
    <row r="14874" spans="19:25" x14ac:dyDescent="0.2">
      <c r="S14874" s="157"/>
      <c r="T14874" s="157"/>
      <c r="U14874" s="157"/>
      <c r="V14874" s="157"/>
      <c r="W14874" s="157"/>
      <c r="X14874" s="157"/>
      <c r="Y14874" s="157"/>
    </row>
    <row r="14875" spans="19:25" x14ac:dyDescent="0.2">
      <c r="S14875" s="157"/>
      <c r="T14875" s="157"/>
      <c r="U14875" s="157"/>
      <c r="V14875" s="157"/>
      <c r="W14875" s="157"/>
      <c r="X14875" s="157"/>
      <c r="Y14875" s="157"/>
    </row>
    <row r="14876" spans="19:25" x14ac:dyDescent="0.2">
      <c r="S14876" s="157"/>
      <c r="T14876" s="157"/>
      <c r="U14876" s="157"/>
      <c r="V14876" s="157"/>
      <c r="W14876" s="157"/>
      <c r="X14876" s="157"/>
      <c r="Y14876" s="157"/>
    </row>
    <row r="14877" spans="19:25" x14ac:dyDescent="0.2">
      <c r="S14877" s="157"/>
      <c r="T14877" s="157"/>
      <c r="U14877" s="157"/>
      <c r="V14877" s="157"/>
      <c r="W14877" s="157"/>
      <c r="X14877" s="157"/>
      <c r="Y14877" s="157"/>
    </row>
    <row r="14878" spans="19:25" x14ac:dyDescent="0.2">
      <c r="S14878" s="157"/>
      <c r="T14878" s="157"/>
      <c r="U14878" s="157"/>
      <c r="V14878" s="157"/>
      <c r="W14878" s="157"/>
      <c r="X14878" s="157"/>
      <c r="Y14878" s="157"/>
    </row>
    <row r="14879" spans="19:25" x14ac:dyDescent="0.2">
      <c r="S14879" s="157"/>
      <c r="T14879" s="157"/>
      <c r="U14879" s="157"/>
      <c r="V14879" s="157"/>
      <c r="W14879" s="157"/>
      <c r="X14879" s="157"/>
      <c r="Y14879" s="157"/>
    </row>
    <row r="14880" spans="19:25" x14ac:dyDescent="0.2">
      <c r="S14880" s="157"/>
      <c r="T14880" s="157"/>
      <c r="U14880" s="157"/>
      <c r="V14880" s="157"/>
      <c r="W14880" s="157"/>
      <c r="X14880" s="157"/>
      <c r="Y14880" s="157"/>
    </row>
    <row r="14881" spans="19:25" x14ac:dyDescent="0.2">
      <c r="S14881" s="157"/>
      <c r="T14881" s="157"/>
      <c r="U14881" s="157"/>
      <c r="V14881" s="157"/>
      <c r="W14881" s="157"/>
      <c r="X14881" s="157"/>
      <c r="Y14881" s="157"/>
    </row>
    <row r="14882" spans="19:25" x14ac:dyDescent="0.2">
      <c r="S14882" s="157"/>
      <c r="T14882" s="157"/>
      <c r="U14882" s="157"/>
      <c r="V14882" s="157"/>
      <c r="W14882" s="157"/>
      <c r="X14882" s="157"/>
      <c r="Y14882" s="157"/>
    </row>
    <row r="14883" spans="19:25" x14ac:dyDescent="0.2">
      <c r="S14883" s="157"/>
      <c r="T14883" s="157"/>
      <c r="U14883" s="157"/>
      <c r="V14883" s="157"/>
      <c r="W14883" s="157"/>
      <c r="X14883" s="157"/>
      <c r="Y14883" s="157"/>
    </row>
    <row r="14884" spans="19:25" x14ac:dyDescent="0.2">
      <c r="S14884" s="157"/>
      <c r="T14884" s="157"/>
      <c r="U14884" s="157"/>
      <c r="V14884" s="157"/>
      <c r="W14884" s="157"/>
      <c r="X14884" s="157"/>
      <c r="Y14884" s="157"/>
    </row>
    <row r="14885" spans="19:25" x14ac:dyDescent="0.2">
      <c r="S14885" s="157"/>
      <c r="T14885" s="157"/>
      <c r="U14885" s="157"/>
      <c r="V14885" s="157"/>
      <c r="W14885" s="157"/>
      <c r="X14885" s="157"/>
      <c r="Y14885" s="157"/>
    </row>
    <row r="14886" spans="19:25" x14ac:dyDescent="0.2">
      <c r="S14886" s="157"/>
      <c r="T14886" s="157"/>
      <c r="U14886" s="157"/>
      <c r="V14886" s="157"/>
      <c r="W14886" s="157"/>
      <c r="X14886" s="157"/>
      <c r="Y14886" s="157"/>
    </row>
    <row r="14887" spans="19:25" x14ac:dyDescent="0.2">
      <c r="S14887" s="157"/>
      <c r="T14887" s="157"/>
      <c r="U14887" s="157"/>
      <c r="V14887" s="157"/>
      <c r="W14887" s="157"/>
      <c r="X14887" s="157"/>
      <c r="Y14887" s="157"/>
    </row>
    <row r="14888" spans="19:25" x14ac:dyDescent="0.2">
      <c r="S14888" s="157"/>
      <c r="T14888" s="157"/>
      <c r="U14888" s="157"/>
      <c r="V14888" s="157"/>
      <c r="W14888" s="157"/>
      <c r="X14888" s="157"/>
      <c r="Y14888" s="157"/>
    </row>
    <row r="14889" spans="19:25" x14ac:dyDescent="0.2">
      <c r="S14889" s="157"/>
      <c r="T14889" s="157"/>
      <c r="U14889" s="157"/>
      <c r="V14889" s="157"/>
      <c r="W14889" s="157"/>
      <c r="X14889" s="157"/>
      <c r="Y14889" s="157"/>
    </row>
    <row r="14890" spans="19:25" x14ac:dyDescent="0.2">
      <c r="S14890" s="157"/>
      <c r="T14890" s="157"/>
      <c r="U14890" s="157"/>
      <c r="V14890" s="157"/>
      <c r="W14890" s="157"/>
      <c r="X14890" s="157"/>
      <c r="Y14890" s="157"/>
    </row>
    <row r="14891" spans="19:25" x14ac:dyDescent="0.2">
      <c r="S14891" s="157"/>
      <c r="T14891" s="157"/>
      <c r="U14891" s="157"/>
      <c r="V14891" s="157"/>
      <c r="W14891" s="157"/>
      <c r="X14891" s="157"/>
      <c r="Y14891" s="157"/>
    </row>
    <row r="14892" spans="19:25" x14ac:dyDescent="0.2">
      <c r="S14892" s="157"/>
      <c r="T14892" s="157"/>
      <c r="U14892" s="157"/>
      <c r="V14892" s="157"/>
      <c r="W14892" s="157"/>
      <c r="X14892" s="157"/>
      <c r="Y14892" s="157"/>
    </row>
    <row r="14893" spans="19:25" x14ac:dyDescent="0.2">
      <c r="S14893" s="157"/>
      <c r="T14893" s="157"/>
      <c r="U14893" s="157"/>
      <c r="V14893" s="157"/>
      <c r="W14893" s="157"/>
      <c r="X14893" s="157"/>
      <c r="Y14893" s="157"/>
    </row>
    <row r="14894" spans="19:25" x14ac:dyDescent="0.2">
      <c r="S14894" s="157"/>
      <c r="T14894" s="157"/>
      <c r="U14894" s="157"/>
      <c r="V14894" s="157"/>
      <c r="W14894" s="157"/>
      <c r="X14894" s="157"/>
      <c r="Y14894" s="157"/>
    </row>
    <row r="14895" spans="19:25" x14ac:dyDescent="0.2">
      <c r="S14895" s="157"/>
      <c r="T14895" s="157"/>
      <c r="U14895" s="157"/>
      <c r="V14895" s="157"/>
      <c r="W14895" s="157"/>
      <c r="X14895" s="157"/>
      <c r="Y14895" s="157"/>
    </row>
    <row r="14896" spans="19:25" x14ac:dyDescent="0.2">
      <c r="S14896" s="157"/>
      <c r="T14896" s="157"/>
      <c r="U14896" s="157"/>
      <c r="V14896" s="157"/>
      <c r="W14896" s="157"/>
      <c r="X14896" s="157"/>
      <c r="Y14896" s="157"/>
    </row>
    <row r="14897" spans="19:25" x14ac:dyDescent="0.2">
      <c r="S14897" s="157"/>
      <c r="T14897" s="157"/>
      <c r="U14897" s="157"/>
      <c r="V14897" s="157"/>
      <c r="W14897" s="157"/>
      <c r="X14897" s="157"/>
      <c r="Y14897" s="157"/>
    </row>
    <row r="14898" spans="19:25" x14ac:dyDescent="0.2">
      <c r="S14898" s="157"/>
      <c r="T14898" s="157"/>
      <c r="U14898" s="157"/>
      <c r="V14898" s="157"/>
      <c r="W14898" s="157"/>
      <c r="X14898" s="157"/>
      <c r="Y14898" s="157"/>
    </row>
    <row r="14899" spans="19:25" x14ac:dyDescent="0.2">
      <c r="S14899" s="157"/>
      <c r="T14899" s="157"/>
      <c r="U14899" s="157"/>
      <c r="V14899" s="157"/>
      <c r="W14899" s="157"/>
      <c r="X14899" s="157"/>
      <c r="Y14899" s="157"/>
    </row>
    <row r="14900" spans="19:25" x14ac:dyDescent="0.2">
      <c r="S14900" s="157"/>
      <c r="T14900" s="157"/>
      <c r="U14900" s="157"/>
      <c r="V14900" s="157"/>
      <c r="W14900" s="157"/>
      <c r="X14900" s="157"/>
      <c r="Y14900" s="157"/>
    </row>
    <row r="14901" spans="19:25" x14ac:dyDescent="0.2">
      <c r="S14901" s="157"/>
      <c r="T14901" s="157"/>
      <c r="U14901" s="157"/>
      <c r="V14901" s="157"/>
      <c r="W14901" s="157"/>
      <c r="X14901" s="157"/>
      <c r="Y14901" s="157"/>
    </row>
    <row r="14902" spans="19:25" x14ac:dyDescent="0.2">
      <c r="S14902" s="157"/>
      <c r="T14902" s="157"/>
      <c r="U14902" s="157"/>
      <c r="V14902" s="157"/>
      <c r="W14902" s="157"/>
      <c r="X14902" s="157"/>
      <c r="Y14902" s="157"/>
    </row>
    <row r="14903" spans="19:25" x14ac:dyDescent="0.2">
      <c r="S14903" s="157"/>
      <c r="T14903" s="157"/>
      <c r="U14903" s="157"/>
      <c r="V14903" s="157"/>
      <c r="W14903" s="157"/>
      <c r="X14903" s="157"/>
      <c r="Y14903" s="157"/>
    </row>
    <row r="14904" spans="19:25" x14ac:dyDescent="0.2">
      <c r="S14904" s="157"/>
      <c r="T14904" s="157"/>
      <c r="U14904" s="157"/>
      <c r="V14904" s="157"/>
      <c r="W14904" s="157"/>
      <c r="X14904" s="157"/>
      <c r="Y14904" s="157"/>
    </row>
    <row r="14905" spans="19:25" x14ac:dyDescent="0.2">
      <c r="S14905" s="157"/>
      <c r="T14905" s="157"/>
      <c r="U14905" s="157"/>
      <c r="V14905" s="157"/>
      <c r="W14905" s="157"/>
      <c r="X14905" s="157"/>
      <c r="Y14905" s="157"/>
    </row>
    <row r="14906" spans="19:25" x14ac:dyDescent="0.2">
      <c r="S14906" s="157"/>
      <c r="T14906" s="157"/>
      <c r="U14906" s="157"/>
      <c r="V14906" s="157"/>
      <c r="W14906" s="157"/>
      <c r="X14906" s="157"/>
      <c r="Y14906" s="157"/>
    </row>
    <row r="14907" spans="19:25" x14ac:dyDescent="0.2">
      <c r="S14907" s="157"/>
      <c r="T14907" s="157"/>
      <c r="U14907" s="157"/>
      <c r="V14907" s="157"/>
      <c r="W14907" s="157"/>
      <c r="X14907" s="157"/>
      <c r="Y14907" s="157"/>
    </row>
    <row r="14908" spans="19:25" x14ac:dyDescent="0.2">
      <c r="S14908" s="157"/>
      <c r="T14908" s="157"/>
      <c r="U14908" s="157"/>
      <c r="V14908" s="157"/>
      <c r="W14908" s="157"/>
      <c r="X14908" s="157"/>
      <c r="Y14908" s="157"/>
    </row>
    <row r="14909" spans="19:25" x14ac:dyDescent="0.2">
      <c r="S14909" s="157"/>
      <c r="T14909" s="157"/>
      <c r="U14909" s="157"/>
      <c r="V14909" s="157"/>
      <c r="W14909" s="157"/>
      <c r="X14909" s="157"/>
      <c r="Y14909" s="157"/>
    </row>
    <row r="14910" spans="19:25" x14ac:dyDescent="0.2">
      <c r="S14910" s="157"/>
      <c r="T14910" s="157"/>
      <c r="U14910" s="157"/>
      <c r="V14910" s="157"/>
      <c r="W14910" s="157"/>
      <c r="X14910" s="157"/>
      <c r="Y14910" s="157"/>
    </row>
    <row r="14911" spans="19:25" x14ac:dyDescent="0.2">
      <c r="S14911" s="157"/>
      <c r="T14911" s="157"/>
      <c r="U14911" s="157"/>
      <c r="V14911" s="157"/>
      <c r="W14911" s="157"/>
      <c r="X14911" s="157"/>
      <c r="Y14911" s="157"/>
    </row>
    <row r="14912" spans="19:25" x14ac:dyDescent="0.2">
      <c r="S14912" s="157"/>
      <c r="T14912" s="157"/>
      <c r="U14912" s="157"/>
      <c r="V14912" s="157"/>
      <c r="W14912" s="157"/>
      <c r="X14912" s="157"/>
      <c r="Y14912" s="157"/>
    </row>
    <row r="14913" spans="19:25" x14ac:dyDescent="0.2">
      <c r="S14913" s="157"/>
      <c r="T14913" s="157"/>
      <c r="U14913" s="157"/>
      <c r="V14913" s="157"/>
      <c r="W14913" s="157"/>
      <c r="X14913" s="157"/>
      <c r="Y14913" s="157"/>
    </row>
    <row r="14914" spans="19:25" x14ac:dyDescent="0.2">
      <c r="S14914" s="157"/>
      <c r="T14914" s="157"/>
      <c r="U14914" s="157"/>
      <c r="V14914" s="157"/>
      <c r="W14914" s="157"/>
      <c r="X14914" s="157"/>
      <c r="Y14914" s="157"/>
    </row>
    <row r="14915" spans="19:25" x14ac:dyDescent="0.2">
      <c r="S14915" s="157"/>
      <c r="T14915" s="157"/>
      <c r="U14915" s="157"/>
      <c r="V14915" s="157"/>
      <c r="W14915" s="157"/>
      <c r="X14915" s="157"/>
      <c r="Y14915" s="157"/>
    </row>
    <row r="14916" spans="19:25" x14ac:dyDescent="0.2">
      <c r="S14916" s="157"/>
      <c r="T14916" s="157"/>
      <c r="U14916" s="157"/>
      <c r="V14916" s="157"/>
      <c r="W14916" s="157"/>
      <c r="X14916" s="157"/>
      <c r="Y14916" s="157"/>
    </row>
    <row r="14917" spans="19:25" x14ac:dyDescent="0.2">
      <c r="S14917" s="157"/>
      <c r="T14917" s="157"/>
      <c r="U14917" s="157"/>
      <c r="V14917" s="157"/>
      <c r="W14917" s="157"/>
      <c r="X14917" s="157"/>
      <c r="Y14917" s="157"/>
    </row>
    <row r="14918" spans="19:25" x14ac:dyDescent="0.2">
      <c r="S14918" s="157"/>
      <c r="T14918" s="157"/>
      <c r="U14918" s="157"/>
      <c r="V14918" s="157"/>
      <c r="W14918" s="157"/>
      <c r="X14918" s="157"/>
      <c r="Y14918" s="157"/>
    </row>
    <row r="14919" spans="19:25" x14ac:dyDescent="0.2">
      <c r="S14919" s="157"/>
      <c r="T14919" s="157"/>
      <c r="U14919" s="157"/>
      <c r="V14919" s="157"/>
      <c r="W14919" s="157"/>
      <c r="X14919" s="157"/>
      <c r="Y14919" s="157"/>
    </row>
    <row r="14920" spans="19:25" x14ac:dyDescent="0.2">
      <c r="S14920" s="157"/>
      <c r="T14920" s="157"/>
      <c r="U14920" s="157"/>
      <c r="V14920" s="157"/>
      <c r="W14920" s="157"/>
      <c r="X14920" s="157"/>
      <c r="Y14920" s="157"/>
    </row>
    <row r="14921" spans="19:25" x14ac:dyDescent="0.2">
      <c r="S14921" s="157"/>
      <c r="T14921" s="157"/>
      <c r="U14921" s="157"/>
      <c r="V14921" s="157"/>
      <c r="W14921" s="157"/>
      <c r="X14921" s="157"/>
      <c r="Y14921" s="157"/>
    </row>
    <row r="14922" spans="19:25" x14ac:dyDescent="0.2">
      <c r="S14922" s="157"/>
      <c r="T14922" s="157"/>
      <c r="U14922" s="157"/>
      <c r="V14922" s="157"/>
      <c r="W14922" s="157"/>
      <c r="X14922" s="157"/>
      <c r="Y14922" s="157"/>
    </row>
    <row r="14923" spans="19:25" x14ac:dyDescent="0.2">
      <c r="S14923" s="157"/>
      <c r="T14923" s="157"/>
      <c r="U14923" s="157"/>
      <c r="V14923" s="157"/>
      <c r="W14923" s="157"/>
      <c r="X14923" s="157"/>
      <c r="Y14923" s="157"/>
    </row>
    <row r="14924" spans="19:25" x14ac:dyDescent="0.2">
      <c r="S14924" s="157"/>
      <c r="T14924" s="157"/>
      <c r="U14924" s="157"/>
      <c r="V14924" s="157"/>
      <c r="W14924" s="157"/>
      <c r="X14924" s="157"/>
      <c r="Y14924" s="157"/>
    </row>
    <row r="14925" spans="19:25" x14ac:dyDescent="0.2">
      <c r="S14925" s="157"/>
      <c r="T14925" s="157"/>
      <c r="U14925" s="157"/>
      <c r="V14925" s="157"/>
      <c r="W14925" s="157"/>
      <c r="X14925" s="157"/>
      <c r="Y14925" s="157"/>
    </row>
    <row r="14926" spans="19:25" x14ac:dyDescent="0.2">
      <c r="S14926" s="157"/>
      <c r="T14926" s="157"/>
      <c r="U14926" s="157"/>
      <c r="V14926" s="157"/>
      <c r="W14926" s="157"/>
      <c r="X14926" s="157"/>
      <c r="Y14926" s="157"/>
    </row>
    <row r="14927" spans="19:25" x14ac:dyDescent="0.2">
      <c r="S14927" s="157"/>
      <c r="T14927" s="157"/>
      <c r="U14927" s="157"/>
      <c r="V14927" s="157"/>
      <c r="W14927" s="157"/>
      <c r="X14927" s="157"/>
      <c r="Y14927" s="157"/>
    </row>
    <row r="14928" spans="19:25" x14ac:dyDescent="0.2">
      <c r="S14928" s="157"/>
      <c r="T14928" s="157"/>
      <c r="U14928" s="157"/>
      <c r="V14928" s="157"/>
      <c r="W14928" s="157"/>
      <c r="X14928" s="157"/>
      <c r="Y14928" s="157"/>
    </row>
    <row r="14929" spans="19:25" x14ac:dyDescent="0.2">
      <c r="S14929" s="157"/>
      <c r="T14929" s="157"/>
      <c r="U14929" s="157"/>
      <c r="V14929" s="157"/>
      <c r="W14929" s="157"/>
      <c r="X14929" s="157"/>
      <c r="Y14929" s="157"/>
    </row>
    <row r="14930" spans="19:25" x14ac:dyDescent="0.2">
      <c r="S14930" s="157"/>
      <c r="T14930" s="157"/>
      <c r="U14930" s="157"/>
      <c r="V14930" s="157"/>
      <c r="W14930" s="157"/>
      <c r="X14930" s="157"/>
      <c r="Y14930" s="157"/>
    </row>
    <row r="14931" spans="19:25" x14ac:dyDescent="0.2">
      <c r="S14931" s="157"/>
      <c r="T14931" s="157"/>
      <c r="U14931" s="157"/>
      <c r="V14931" s="157"/>
      <c r="W14931" s="157"/>
      <c r="X14931" s="157"/>
      <c r="Y14931" s="157"/>
    </row>
    <row r="14932" spans="19:25" x14ac:dyDescent="0.2">
      <c r="S14932" s="157"/>
      <c r="T14932" s="157"/>
      <c r="U14932" s="157"/>
      <c r="V14932" s="157"/>
      <c r="W14932" s="157"/>
      <c r="X14932" s="157"/>
      <c r="Y14932" s="157"/>
    </row>
    <row r="14933" spans="19:25" x14ac:dyDescent="0.2">
      <c r="S14933" s="157"/>
      <c r="T14933" s="157"/>
      <c r="U14933" s="157"/>
      <c r="V14933" s="157"/>
      <c r="W14933" s="157"/>
      <c r="X14933" s="157"/>
      <c r="Y14933" s="157"/>
    </row>
    <row r="14934" spans="19:25" x14ac:dyDescent="0.2">
      <c r="S14934" s="157"/>
      <c r="T14934" s="157"/>
      <c r="U14934" s="157"/>
      <c r="V14934" s="157"/>
      <c r="W14934" s="157"/>
      <c r="X14934" s="157"/>
      <c r="Y14934" s="157"/>
    </row>
    <row r="14935" spans="19:25" x14ac:dyDescent="0.2">
      <c r="S14935" s="157"/>
      <c r="T14935" s="157"/>
      <c r="U14935" s="157"/>
      <c r="V14935" s="157"/>
      <c r="W14935" s="157"/>
      <c r="X14935" s="157"/>
      <c r="Y14935" s="157"/>
    </row>
    <row r="14936" spans="19:25" x14ac:dyDescent="0.2">
      <c r="S14936" s="157"/>
      <c r="T14936" s="157"/>
      <c r="U14936" s="157"/>
      <c r="V14936" s="157"/>
      <c r="W14936" s="157"/>
      <c r="X14936" s="157"/>
      <c r="Y14936" s="157"/>
    </row>
    <row r="14937" spans="19:25" x14ac:dyDescent="0.2">
      <c r="S14937" s="157"/>
      <c r="T14937" s="157"/>
      <c r="U14937" s="157"/>
      <c r="V14937" s="157"/>
      <c r="W14937" s="157"/>
      <c r="X14937" s="157"/>
      <c r="Y14937" s="157"/>
    </row>
    <row r="14938" spans="19:25" x14ac:dyDescent="0.2">
      <c r="S14938" s="157"/>
      <c r="T14938" s="157"/>
      <c r="U14938" s="157"/>
      <c r="V14938" s="157"/>
      <c r="W14938" s="157"/>
      <c r="X14938" s="157"/>
      <c r="Y14938" s="157"/>
    </row>
    <row r="14939" spans="19:25" x14ac:dyDescent="0.2">
      <c r="S14939" s="157"/>
      <c r="T14939" s="157"/>
      <c r="U14939" s="157"/>
      <c r="V14939" s="157"/>
      <c r="W14939" s="157"/>
      <c r="X14939" s="157"/>
      <c r="Y14939" s="157"/>
    </row>
    <row r="14940" spans="19:25" x14ac:dyDescent="0.2">
      <c r="S14940" s="157"/>
      <c r="T14940" s="157"/>
      <c r="U14940" s="157"/>
      <c r="V14940" s="157"/>
      <c r="W14940" s="157"/>
      <c r="X14940" s="157"/>
      <c r="Y14940" s="157"/>
    </row>
    <row r="14941" spans="19:25" x14ac:dyDescent="0.2">
      <c r="S14941" s="157"/>
      <c r="T14941" s="157"/>
      <c r="U14941" s="157"/>
      <c r="V14941" s="157"/>
      <c r="W14941" s="157"/>
      <c r="X14941" s="157"/>
      <c r="Y14941" s="157"/>
    </row>
    <row r="14942" spans="19:25" x14ac:dyDescent="0.2">
      <c r="S14942" s="157"/>
      <c r="T14942" s="157"/>
      <c r="U14942" s="157"/>
      <c r="V14942" s="157"/>
      <c r="W14942" s="157"/>
      <c r="X14942" s="157"/>
      <c r="Y14942" s="157"/>
    </row>
    <row r="14943" spans="19:25" x14ac:dyDescent="0.2">
      <c r="S14943" s="157"/>
      <c r="T14943" s="157"/>
      <c r="U14943" s="157"/>
      <c r="V14943" s="157"/>
      <c r="W14943" s="157"/>
      <c r="X14943" s="157"/>
      <c r="Y14943" s="157"/>
    </row>
    <row r="14944" spans="19:25" x14ac:dyDescent="0.2">
      <c r="S14944" s="157"/>
      <c r="T14944" s="157"/>
      <c r="U14944" s="157"/>
      <c r="V14944" s="157"/>
      <c r="W14944" s="157"/>
      <c r="X14944" s="157"/>
      <c r="Y14944" s="157"/>
    </row>
    <row r="14945" spans="19:25" x14ac:dyDescent="0.2">
      <c r="S14945" s="157"/>
      <c r="T14945" s="157"/>
      <c r="U14945" s="157"/>
      <c r="V14945" s="157"/>
      <c r="W14945" s="157"/>
      <c r="X14945" s="157"/>
      <c r="Y14945" s="157"/>
    </row>
    <row r="14946" spans="19:25" x14ac:dyDescent="0.2">
      <c r="S14946" s="157"/>
      <c r="T14946" s="157"/>
      <c r="U14946" s="157"/>
      <c r="V14946" s="157"/>
      <c r="W14946" s="157"/>
      <c r="X14946" s="157"/>
      <c r="Y14946" s="157"/>
    </row>
    <row r="14947" spans="19:25" x14ac:dyDescent="0.2">
      <c r="S14947" s="157"/>
      <c r="T14947" s="157"/>
      <c r="U14947" s="157"/>
      <c r="V14947" s="157"/>
      <c r="W14947" s="157"/>
      <c r="X14947" s="157"/>
      <c r="Y14947" s="157"/>
    </row>
    <row r="14948" spans="19:25" x14ac:dyDescent="0.2">
      <c r="S14948" s="157"/>
      <c r="T14948" s="157"/>
      <c r="U14948" s="157"/>
      <c r="V14948" s="157"/>
      <c r="W14948" s="157"/>
      <c r="X14948" s="157"/>
      <c r="Y14948" s="157"/>
    </row>
    <row r="14949" spans="19:25" x14ac:dyDescent="0.2">
      <c r="S14949" s="157"/>
      <c r="T14949" s="157"/>
      <c r="U14949" s="157"/>
      <c r="V14949" s="157"/>
      <c r="W14949" s="157"/>
      <c r="X14949" s="157"/>
      <c r="Y14949" s="157"/>
    </row>
    <row r="14950" spans="19:25" x14ac:dyDescent="0.2">
      <c r="S14950" s="157"/>
      <c r="T14950" s="157"/>
      <c r="U14950" s="157"/>
      <c r="V14950" s="157"/>
      <c r="W14950" s="157"/>
      <c r="X14950" s="157"/>
      <c r="Y14950" s="157"/>
    </row>
    <row r="14951" spans="19:25" x14ac:dyDescent="0.2">
      <c r="S14951" s="157"/>
      <c r="T14951" s="157"/>
      <c r="U14951" s="157"/>
      <c r="V14951" s="157"/>
      <c r="W14951" s="157"/>
      <c r="X14951" s="157"/>
      <c r="Y14951" s="157"/>
    </row>
    <row r="14952" spans="19:25" x14ac:dyDescent="0.2">
      <c r="S14952" s="157"/>
      <c r="T14952" s="157"/>
      <c r="U14952" s="157"/>
      <c r="V14952" s="157"/>
      <c r="W14952" s="157"/>
      <c r="X14952" s="157"/>
      <c r="Y14952" s="157"/>
    </row>
    <row r="14953" spans="19:25" x14ac:dyDescent="0.2">
      <c r="S14953" s="157"/>
      <c r="T14953" s="157"/>
      <c r="U14953" s="157"/>
      <c r="V14953" s="157"/>
      <c r="W14953" s="157"/>
      <c r="X14953" s="157"/>
      <c r="Y14953" s="157"/>
    </row>
    <row r="14954" spans="19:25" x14ac:dyDescent="0.2">
      <c r="S14954" s="157"/>
      <c r="T14954" s="157"/>
      <c r="U14954" s="157"/>
      <c r="V14954" s="157"/>
      <c r="W14954" s="157"/>
      <c r="X14954" s="157"/>
      <c r="Y14954" s="157"/>
    </row>
    <row r="14955" spans="19:25" x14ac:dyDescent="0.2">
      <c r="S14955" s="157"/>
      <c r="T14955" s="157"/>
      <c r="U14955" s="157"/>
      <c r="V14955" s="157"/>
      <c r="W14955" s="157"/>
      <c r="X14955" s="157"/>
      <c r="Y14955" s="157"/>
    </row>
    <row r="14956" spans="19:25" x14ac:dyDescent="0.2">
      <c r="S14956" s="157"/>
      <c r="T14956" s="157"/>
      <c r="U14956" s="157"/>
      <c r="V14956" s="157"/>
      <c r="W14956" s="157"/>
      <c r="X14956" s="157"/>
      <c r="Y14956" s="157"/>
    </row>
    <row r="14957" spans="19:25" x14ac:dyDescent="0.2">
      <c r="S14957" s="157"/>
      <c r="T14957" s="157"/>
      <c r="U14957" s="157"/>
      <c r="V14957" s="157"/>
      <c r="W14957" s="157"/>
      <c r="X14957" s="157"/>
      <c r="Y14957" s="157"/>
    </row>
    <row r="14958" spans="19:25" x14ac:dyDescent="0.2">
      <c r="S14958" s="157"/>
      <c r="T14958" s="157"/>
      <c r="U14958" s="157"/>
      <c r="V14958" s="157"/>
      <c r="W14958" s="157"/>
      <c r="X14958" s="157"/>
      <c r="Y14958" s="157"/>
    </row>
    <row r="14959" spans="19:25" x14ac:dyDescent="0.2">
      <c r="S14959" s="157"/>
      <c r="T14959" s="157"/>
      <c r="U14959" s="157"/>
      <c r="V14959" s="157"/>
      <c r="W14959" s="157"/>
      <c r="X14959" s="157"/>
      <c r="Y14959" s="157"/>
    </row>
    <row r="14960" spans="19:25" x14ac:dyDescent="0.2">
      <c r="S14960" s="157"/>
      <c r="T14960" s="157"/>
      <c r="U14960" s="157"/>
      <c r="V14960" s="157"/>
      <c r="W14960" s="157"/>
      <c r="X14960" s="157"/>
      <c r="Y14960" s="157"/>
    </row>
    <row r="14961" spans="19:25" x14ac:dyDescent="0.2">
      <c r="S14961" s="157"/>
      <c r="T14961" s="157"/>
      <c r="U14961" s="157"/>
      <c r="V14961" s="157"/>
      <c r="W14961" s="157"/>
      <c r="X14961" s="157"/>
      <c r="Y14961" s="157"/>
    </row>
    <row r="14962" spans="19:25" x14ac:dyDescent="0.2">
      <c r="S14962" s="157"/>
      <c r="T14962" s="157"/>
      <c r="U14962" s="157"/>
      <c r="V14962" s="157"/>
      <c r="W14962" s="157"/>
      <c r="X14962" s="157"/>
      <c r="Y14962" s="157"/>
    </row>
    <row r="14963" spans="19:25" x14ac:dyDescent="0.2">
      <c r="S14963" s="157"/>
      <c r="T14963" s="157"/>
      <c r="U14963" s="157"/>
      <c r="V14963" s="157"/>
      <c r="W14963" s="157"/>
      <c r="X14963" s="157"/>
      <c r="Y14963" s="157"/>
    </row>
    <row r="14964" spans="19:25" x14ac:dyDescent="0.2">
      <c r="S14964" s="157"/>
      <c r="T14964" s="157"/>
      <c r="U14964" s="157"/>
      <c r="V14964" s="157"/>
      <c r="W14964" s="157"/>
      <c r="X14964" s="157"/>
      <c r="Y14964" s="157"/>
    </row>
    <row r="14965" spans="19:25" x14ac:dyDescent="0.2">
      <c r="S14965" s="157"/>
      <c r="T14965" s="157"/>
      <c r="U14965" s="157"/>
      <c r="V14965" s="157"/>
      <c r="W14965" s="157"/>
      <c r="X14965" s="157"/>
      <c r="Y14965" s="157"/>
    </row>
    <row r="14966" spans="19:25" x14ac:dyDescent="0.2">
      <c r="S14966" s="157"/>
      <c r="T14966" s="157"/>
      <c r="U14966" s="157"/>
      <c r="V14966" s="157"/>
      <c r="W14966" s="157"/>
      <c r="X14966" s="157"/>
      <c r="Y14966" s="157"/>
    </row>
    <row r="14967" spans="19:25" x14ac:dyDescent="0.2">
      <c r="S14967" s="157"/>
      <c r="T14967" s="157"/>
      <c r="U14967" s="157"/>
      <c r="V14967" s="157"/>
      <c r="W14967" s="157"/>
      <c r="X14967" s="157"/>
      <c r="Y14967" s="157"/>
    </row>
    <row r="14968" spans="19:25" x14ac:dyDescent="0.2">
      <c r="S14968" s="157"/>
      <c r="T14968" s="157"/>
      <c r="U14968" s="157"/>
      <c r="V14968" s="157"/>
      <c r="W14968" s="157"/>
      <c r="X14968" s="157"/>
      <c r="Y14968" s="157"/>
    </row>
    <row r="14969" spans="19:25" x14ac:dyDescent="0.2">
      <c r="S14969" s="157"/>
      <c r="T14969" s="157"/>
      <c r="U14969" s="157"/>
      <c r="V14969" s="157"/>
      <c r="W14969" s="157"/>
      <c r="X14969" s="157"/>
      <c r="Y14969" s="157"/>
    </row>
    <row r="14970" spans="19:25" x14ac:dyDescent="0.2">
      <c r="S14970" s="157"/>
      <c r="T14970" s="157"/>
      <c r="U14970" s="157"/>
      <c r="V14970" s="157"/>
      <c r="W14970" s="157"/>
      <c r="X14970" s="157"/>
      <c r="Y14970" s="157"/>
    </row>
    <row r="14971" spans="19:25" x14ac:dyDescent="0.2">
      <c r="S14971" s="157"/>
      <c r="T14971" s="157"/>
      <c r="U14971" s="157"/>
      <c r="V14971" s="157"/>
      <c r="W14971" s="157"/>
      <c r="X14971" s="157"/>
      <c r="Y14971" s="157"/>
    </row>
    <row r="14972" spans="19:25" x14ac:dyDescent="0.2">
      <c r="S14972" s="157"/>
      <c r="T14972" s="157"/>
      <c r="U14972" s="157"/>
      <c r="V14972" s="157"/>
      <c r="W14972" s="157"/>
      <c r="X14972" s="157"/>
      <c r="Y14972" s="157"/>
    </row>
    <row r="14973" spans="19:25" x14ac:dyDescent="0.2">
      <c r="S14973" s="157"/>
      <c r="T14973" s="157"/>
      <c r="U14973" s="157"/>
      <c r="V14973" s="157"/>
      <c r="W14973" s="157"/>
      <c r="X14973" s="157"/>
      <c r="Y14973" s="157"/>
    </row>
    <row r="14974" spans="19:25" x14ac:dyDescent="0.2">
      <c r="S14974" s="157"/>
      <c r="T14974" s="157"/>
      <c r="U14974" s="157"/>
      <c r="V14974" s="157"/>
      <c r="W14974" s="157"/>
      <c r="X14974" s="157"/>
      <c r="Y14974" s="157"/>
    </row>
    <row r="14975" spans="19:25" x14ac:dyDescent="0.2">
      <c r="S14975" s="157"/>
      <c r="T14975" s="157"/>
      <c r="U14975" s="157"/>
      <c r="V14975" s="157"/>
      <c r="W14975" s="157"/>
      <c r="X14975" s="157"/>
      <c r="Y14975" s="157"/>
    </row>
    <row r="14976" spans="19:25" x14ac:dyDescent="0.2">
      <c r="S14976" s="157"/>
      <c r="T14976" s="157"/>
      <c r="U14976" s="157"/>
      <c r="V14976" s="157"/>
      <c r="W14976" s="157"/>
      <c r="X14976" s="157"/>
      <c r="Y14976" s="157"/>
    </row>
    <row r="14977" spans="19:25" x14ac:dyDescent="0.2">
      <c r="S14977" s="157"/>
      <c r="T14977" s="157"/>
      <c r="U14977" s="157"/>
      <c r="V14977" s="157"/>
      <c r="W14977" s="157"/>
      <c r="X14977" s="157"/>
      <c r="Y14977" s="157"/>
    </row>
    <row r="14978" spans="19:25" x14ac:dyDescent="0.2">
      <c r="S14978" s="157"/>
      <c r="T14978" s="157"/>
      <c r="U14978" s="157"/>
      <c r="V14978" s="157"/>
      <c r="W14978" s="157"/>
      <c r="X14978" s="157"/>
      <c r="Y14978" s="157"/>
    </row>
    <row r="14979" spans="19:25" x14ac:dyDescent="0.2">
      <c r="S14979" s="157"/>
      <c r="T14979" s="157"/>
      <c r="U14979" s="157"/>
      <c r="V14979" s="157"/>
      <c r="W14979" s="157"/>
      <c r="X14979" s="157"/>
      <c r="Y14979" s="157"/>
    </row>
    <row r="14980" spans="19:25" x14ac:dyDescent="0.2">
      <c r="S14980" s="157"/>
      <c r="T14980" s="157"/>
      <c r="U14980" s="157"/>
      <c r="V14980" s="157"/>
      <c r="W14980" s="157"/>
      <c r="X14980" s="157"/>
      <c r="Y14980" s="157"/>
    </row>
    <row r="14981" spans="19:25" x14ac:dyDescent="0.2">
      <c r="S14981" s="157"/>
      <c r="T14981" s="157"/>
      <c r="U14981" s="157"/>
      <c r="V14981" s="157"/>
      <c r="W14981" s="157"/>
      <c r="X14981" s="157"/>
      <c r="Y14981" s="157"/>
    </row>
    <row r="14982" spans="19:25" x14ac:dyDescent="0.2">
      <c r="S14982" s="157"/>
      <c r="T14982" s="157"/>
      <c r="U14982" s="157"/>
      <c r="V14982" s="157"/>
      <c r="W14982" s="157"/>
      <c r="X14982" s="157"/>
      <c r="Y14982" s="157"/>
    </row>
    <row r="14983" spans="19:25" x14ac:dyDescent="0.2">
      <c r="S14983" s="157"/>
      <c r="T14983" s="157"/>
      <c r="U14983" s="157"/>
      <c r="V14983" s="157"/>
      <c r="W14983" s="157"/>
      <c r="X14983" s="157"/>
      <c r="Y14983" s="157"/>
    </row>
    <row r="14984" spans="19:25" x14ac:dyDescent="0.2">
      <c r="S14984" s="157"/>
      <c r="T14984" s="157"/>
      <c r="U14984" s="157"/>
      <c r="V14984" s="157"/>
      <c r="W14984" s="157"/>
      <c r="X14984" s="157"/>
      <c r="Y14984" s="157"/>
    </row>
    <row r="14985" spans="19:25" x14ac:dyDescent="0.2">
      <c r="S14985" s="157"/>
      <c r="T14985" s="157"/>
      <c r="U14985" s="157"/>
      <c r="V14985" s="157"/>
      <c r="W14985" s="157"/>
      <c r="X14985" s="157"/>
      <c r="Y14985" s="157"/>
    </row>
    <row r="14986" spans="19:25" x14ac:dyDescent="0.2">
      <c r="S14986" s="157"/>
      <c r="T14986" s="157"/>
      <c r="U14986" s="157"/>
      <c r="V14986" s="157"/>
      <c r="W14986" s="157"/>
      <c r="X14986" s="157"/>
      <c r="Y14986" s="157"/>
    </row>
    <row r="14987" spans="19:25" x14ac:dyDescent="0.2">
      <c r="S14987" s="157"/>
      <c r="T14987" s="157"/>
      <c r="U14987" s="157"/>
      <c r="V14987" s="157"/>
      <c r="W14987" s="157"/>
      <c r="X14987" s="157"/>
      <c r="Y14987" s="157"/>
    </row>
    <row r="14988" spans="19:25" x14ac:dyDescent="0.2">
      <c r="S14988" s="157"/>
      <c r="T14988" s="157"/>
      <c r="U14988" s="157"/>
      <c r="V14988" s="157"/>
      <c r="W14988" s="157"/>
      <c r="X14988" s="157"/>
      <c r="Y14988" s="157"/>
    </row>
    <row r="14989" spans="19:25" x14ac:dyDescent="0.2">
      <c r="S14989" s="157"/>
      <c r="T14989" s="157"/>
      <c r="U14989" s="157"/>
      <c r="V14989" s="157"/>
      <c r="W14989" s="157"/>
      <c r="X14989" s="157"/>
      <c r="Y14989" s="157"/>
    </row>
    <row r="14990" spans="19:25" x14ac:dyDescent="0.2">
      <c r="S14990" s="157"/>
      <c r="T14990" s="157"/>
      <c r="U14990" s="157"/>
      <c r="V14990" s="157"/>
      <c r="W14990" s="157"/>
      <c r="X14990" s="157"/>
      <c r="Y14990" s="157"/>
    </row>
    <row r="14991" spans="19:25" x14ac:dyDescent="0.2">
      <c r="S14991" s="157"/>
      <c r="T14991" s="157"/>
      <c r="U14991" s="157"/>
      <c r="V14991" s="157"/>
      <c r="W14991" s="157"/>
      <c r="X14991" s="157"/>
      <c r="Y14991" s="157"/>
    </row>
    <row r="14992" spans="19:25" x14ac:dyDescent="0.2">
      <c r="S14992" s="157"/>
      <c r="T14992" s="157"/>
      <c r="U14992" s="157"/>
      <c r="V14992" s="157"/>
      <c r="W14992" s="157"/>
      <c r="X14992" s="157"/>
      <c r="Y14992" s="157"/>
    </row>
    <row r="14993" spans="19:25" x14ac:dyDescent="0.2">
      <c r="S14993" s="157"/>
      <c r="T14993" s="157"/>
      <c r="U14993" s="157"/>
      <c r="V14993" s="157"/>
      <c r="W14993" s="157"/>
      <c r="X14993" s="157"/>
      <c r="Y14993" s="157"/>
    </row>
    <row r="14994" spans="19:25" x14ac:dyDescent="0.2">
      <c r="S14994" s="157"/>
      <c r="T14994" s="157"/>
      <c r="U14994" s="157"/>
      <c r="V14994" s="157"/>
      <c r="W14994" s="157"/>
      <c r="X14994" s="157"/>
      <c r="Y14994" s="157"/>
    </row>
    <row r="14995" spans="19:25" x14ac:dyDescent="0.2">
      <c r="S14995" s="157"/>
      <c r="T14995" s="157"/>
      <c r="U14995" s="157"/>
      <c r="V14995" s="157"/>
      <c r="W14995" s="157"/>
      <c r="X14995" s="157"/>
      <c r="Y14995" s="157"/>
    </row>
    <row r="14996" spans="19:25" x14ac:dyDescent="0.2">
      <c r="S14996" s="157"/>
      <c r="T14996" s="157"/>
      <c r="U14996" s="157"/>
      <c r="V14996" s="157"/>
      <c r="W14996" s="157"/>
      <c r="X14996" s="157"/>
      <c r="Y14996" s="157"/>
    </row>
    <row r="14997" spans="19:25" x14ac:dyDescent="0.2">
      <c r="S14997" s="157"/>
      <c r="T14997" s="157"/>
      <c r="U14997" s="157"/>
      <c r="V14997" s="157"/>
      <c r="W14997" s="157"/>
      <c r="X14997" s="157"/>
      <c r="Y14997" s="157"/>
    </row>
    <row r="14998" spans="19:25" x14ac:dyDescent="0.2">
      <c r="S14998" s="157"/>
      <c r="T14998" s="157"/>
      <c r="U14998" s="157"/>
      <c r="V14998" s="157"/>
      <c r="W14998" s="157"/>
      <c r="X14998" s="157"/>
      <c r="Y14998" s="157"/>
    </row>
    <row r="14999" spans="19:25" x14ac:dyDescent="0.2">
      <c r="S14999" s="157"/>
      <c r="T14999" s="157"/>
      <c r="U14999" s="157"/>
      <c r="V14999" s="157"/>
      <c r="W14999" s="157"/>
      <c r="X14999" s="157"/>
      <c r="Y14999" s="157"/>
    </row>
    <row r="15000" spans="19:25" x14ac:dyDescent="0.2">
      <c r="S15000" s="157"/>
      <c r="T15000" s="157"/>
      <c r="U15000" s="157"/>
      <c r="V15000" s="157"/>
      <c r="W15000" s="157"/>
      <c r="X15000" s="157"/>
      <c r="Y15000" s="157"/>
    </row>
    <row r="15001" spans="19:25" x14ac:dyDescent="0.2">
      <c r="S15001" s="157"/>
      <c r="T15001" s="157"/>
      <c r="U15001" s="157"/>
      <c r="V15001" s="157"/>
      <c r="W15001" s="157"/>
      <c r="X15001" s="157"/>
      <c r="Y15001" s="157"/>
    </row>
    <row r="15002" spans="19:25" x14ac:dyDescent="0.2">
      <c r="S15002" s="157"/>
      <c r="T15002" s="157"/>
      <c r="U15002" s="157"/>
      <c r="V15002" s="157"/>
      <c r="W15002" s="157"/>
      <c r="X15002" s="157"/>
      <c r="Y15002" s="157"/>
    </row>
    <row r="15003" spans="19:25" x14ac:dyDescent="0.2">
      <c r="S15003" s="157"/>
      <c r="T15003" s="157"/>
      <c r="U15003" s="157"/>
      <c r="V15003" s="157"/>
      <c r="W15003" s="157"/>
      <c r="X15003" s="157"/>
      <c r="Y15003" s="157"/>
    </row>
    <row r="15004" spans="19:25" x14ac:dyDescent="0.2">
      <c r="S15004" s="157"/>
      <c r="T15004" s="157"/>
      <c r="U15004" s="157"/>
      <c r="V15004" s="157"/>
      <c r="W15004" s="157"/>
      <c r="X15004" s="157"/>
      <c r="Y15004" s="157"/>
    </row>
    <row r="15005" spans="19:25" x14ac:dyDescent="0.2">
      <c r="S15005" s="157"/>
      <c r="T15005" s="157"/>
      <c r="U15005" s="157"/>
      <c r="V15005" s="157"/>
      <c r="W15005" s="157"/>
      <c r="X15005" s="157"/>
      <c r="Y15005" s="157"/>
    </row>
    <row r="15006" spans="19:25" x14ac:dyDescent="0.2">
      <c r="S15006" s="157"/>
      <c r="T15006" s="157"/>
      <c r="U15006" s="157"/>
      <c r="V15006" s="157"/>
      <c r="W15006" s="157"/>
      <c r="X15006" s="157"/>
      <c r="Y15006" s="157"/>
    </row>
    <row r="15007" spans="19:25" x14ac:dyDescent="0.2">
      <c r="S15007" s="157"/>
      <c r="T15007" s="157"/>
      <c r="U15007" s="157"/>
      <c r="V15007" s="157"/>
      <c r="W15007" s="157"/>
      <c r="X15007" s="157"/>
      <c r="Y15007" s="157"/>
    </row>
    <row r="15008" spans="19:25" x14ac:dyDescent="0.2">
      <c r="S15008" s="157"/>
      <c r="T15008" s="157"/>
      <c r="U15008" s="157"/>
      <c r="V15008" s="157"/>
      <c r="W15008" s="157"/>
      <c r="X15008" s="157"/>
      <c r="Y15008" s="157"/>
    </row>
    <row r="15009" spans="19:25" x14ac:dyDescent="0.2">
      <c r="S15009" s="157"/>
      <c r="T15009" s="157"/>
      <c r="U15009" s="157"/>
      <c r="V15009" s="157"/>
      <c r="W15009" s="157"/>
      <c r="X15009" s="157"/>
      <c r="Y15009" s="157"/>
    </row>
    <row r="15010" spans="19:25" x14ac:dyDescent="0.2">
      <c r="S15010" s="157"/>
      <c r="T15010" s="157"/>
      <c r="U15010" s="157"/>
      <c r="V15010" s="157"/>
      <c r="W15010" s="157"/>
      <c r="X15010" s="157"/>
      <c r="Y15010" s="157"/>
    </row>
    <row r="15011" spans="19:25" x14ac:dyDescent="0.2">
      <c r="S15011" s="157"/>
      <c r="T15011" s="157"/>
      <c r="U15011" s="157"/>
      <c r="V15011" s="157"/>
      <c r="W15011" s="157"/>
      <c r="X15011" s="157"/>
      <c r="Y15011" s="157"/>
    </row>
    <row r="15012" spans="19:25" x14ac:dyDescent="0.2">
      <c r="S15012" s="157"/>
      <c r="T15012" s="157"/>
      <c r="U15012" s="157"/>
      <c r="V15012" s="157"/>
      <c r="W15012" s="157"/>
      <c r="X15012" s="157"/>
      <c r="Y15012" s="157"/>
    </row>
    <row r="15013" spans="19:25" x14ac:dyDescent="0.2">
      <c r="S15013" s="157"/>
      <c r="T15013" s="157"/>
      <c r="U15013" s="157"/>
      <c r="V15013" s="157"/>
      <c r="W15013" s="157"/>
      <c r="X15013" s="157"/>
      <c r="Y15013" s="157"/>
    </row>
    <row r="15014" spans="19:25" x14ac:dyDescent="0.2">
      <c r="S15014" s="157"/>
      <c r="T15014" s="157"/>
      <c r="U15014" s="157"/>
      <c r="V15014" s="157"/>
      <c r="W15014" s="157"/>
      <c r="X15014" s="157"/>
      <c r="Y15014" s="157"/>
    </row>
    <row r="15015" spans="19:25" x14ac:dyDescent="0.2">
      <c r="S15015" s="157"/>
      <c r="T15015" s="157"/>
      <c r="U15015" s="157"/>
      <c r="V15015" s="157"/>
      <c r="W15015" s="157"/>
      <c r="X15015" s="157"/>
      <c r="Y15015" s="157"/>
    </row>
    <row r="15016" spans="19:25" x14ac:dyDescent="0.2">
      <c r="S15016" s="157"/>
      <c r="T15016" s="157"/>
      <c r="U15016" s="157"/>
      <c r="V15016" s="157"/>
      <c r="W15016" s="157"/>
      <c r="X15016" s="157"/>
      <c r="Y15016" s="157"/>
    </row>
    <row r="15017" spans="19:25" x14ac:dyDescent="0.2">
      <c r="S15017" s="157"/>
      <c r="T15017" s="157"/>
      <c r="U15017" s="157"/>
      <c r="V15017" s="157"/>
      <c r="W15017" s="157"/>
      <c r="X15017" s="157"/>
      <c r="Y15017" s="157"/>
    </row>
    <row r="15018" spans="19:25" x14ac:dyDescent="0.2">
      <c r="S15018" s="157"/>
      <c r="T15018" s="157"/>
      <c r="U15018" s="157"/>
      <c r="V15018" s="157"/>
      <c r="W15018" s="157"/>
      <c r="X15018" s="157"/>
      <c r="Y15018" s="157"/>
    </row>
    <row r="15019" spans="19:25" x14ac:dyDescent="0.2">
      <c r="S15019" s="157"/>
      <c r="T15019" s="157"/>
      <c r="U15019" s="157"/>
      <c r="V15019" s="157"/>
      <c r="W15019" s="157"/>
      <c r="X15019" s="157"/>
      <c r="Y15019" s="157"/>
    </row>
    <row r="15020" spans="19:25" x14ac:dyDescent="0.2">
      <c r="S15020" s="157"/>
      <c r="T15020" s="157"/>
      <c r="U15020" s="157"/>
      <c r="V15020" s="157"/>
      <c r="W15020" s="157"/>
      <c r="X15020" s="157"/>
      <c r="Y15020" s="157"/>
    </row>
    <row r="15021" spans="19:25" x14ac:dyDescent="0.2">
      <c r="S15021" s="157"/>
      <c r="T15021" s="157"/>
      <c r="U15021" s="157"/>
      <c r="V15021" s="157"/>
      <c r="W15021" s="157"/>
      <c r="X15021" s="157"/>
      <c r="Y15021" s="157"/>
    </row>
    <row r="15022" spans="19:25" x14ac:dyDescent="0.2">
      <c r="S15022" s="157"/>
      <c r="T15022" s="157"/>
      <c r="U15022" s="157"/>
      <c r="V15022" s="157"/>
      <c r="W15022" s="157"/>
      <c r="X15022" s="157"/>
      <c r="Y15022" s="157"/>
    </row>
    <row r="15023" spans="19:25" x14ac:dyDescent="0.2">
      <c r="S15023" s="157"/>
      <c r="T15023" s="157"/>
      <c r="U15023" s="157"/>
      <c r="V15023" s="157"/>
      <c r="W15023" s="157"/>
      <c r="X15023" s="157"/>
      <c r="Y15023" s="157"/>
    </row>
    <row r="15024" spans="19:25" x14ac:dyDescent="0.2">
      <c r="S15024" s="157"/>
      <c r="T15024" s="157"/>
      <c r="U15024" s="157"/>
      <c r="V15024" s="157"/>
      <c r="W15024" s="157"/>
      <c r="X15024" s="157"/>
      <c r="Y15024" s="157"/>
    </row>
    <row r="15025" spans="19:25" x14ac:dyDescent="0.2">
      <c r="S15025" s="157"/>
      <c r="T15025" s="157"/>
      <c r="U15025" s="157"/>
      <c r="V15025" s="157"/>
      <c r="W15025" s="157"/>
      <c r="X15025" s="157"/>
      <c r="Y15025" s="157"/>
    </row>
    <row r="15026" spans="19:25" x14ac:dyDescent="0.2">
      <c r="S15026" s="157"/>
      <c r="T15026" s="157"/>
      <c r="U15026" s="157"/>
      <c r="V15026" s="157"/>
      <c r="W15026" s="157"/>
      <c r="X15026" s="157"/>
      <c r="Y15026" s="157"/>
    </row>
    <row r="15027" spans="19:25" x14ac:dyDescent="0.2">
      <c r="S15027" s="157"/>
      <c r="T15027" s="157"/>
      <c r="U15027" s="157"/>
      <c r="V15027" s="157"/>
      <c r="W15027" s="157"/>
      <c r="X15027" s="157"/>
      <c r="Y15027" s="157"/>
    </row>
    <row r="15028" spans="19:25" x14ac:dyDescent="0.2">
      <c r="S15028" s="157"/>
      <c r="T15028" s="157"/>
      <c r="U15028" s="157"/>
      <c r="V15028" s="157"/>
      <c r="W15028" s="157"/>
      <c r="X15028" s="157"/>
      <c r="Y15028" s="157"/>
    </row>
    <row r="15029" spans="19:25" x14ac:dyDescent="0.2">
      <c r="S15029" s="157"/>
      <c r="T15029" s="157"/>
      <c r="U15029" s="157"/>
      <c r="V15029" s="157"/>
      <c r="W15029" s="157"/>
      <c r="X15029" s="157"/>
      <c r="Y15029" s="157"/>
    </row>
    <row r="15030" spans="19:25" x14ac:dyDescent="0.2">
      <c r="S15030" s="157"/>
      <c r="T15030" s="157"/>
      <c r="U15030" s="157"/>
      <c r="V15030" s="157"/>
      <c r="W15030" s="157"/>
      <c r="X15030" s="157"/>
      <c r="Y15030" s="157"/>
    </row>
    <row r="15031" spans="19:25" x14ac:dyDescent="0.2">
      <c r="S15031" s="157"/>
      <c r="T15031" s="157"/>
      <c r="U15031" s="157"/>
      <c r="V15031" s="157"/>
      <c r="W15031" s="157"/>
      <c r="X15031" s="157"/>
      <c r="Y15031" s="157"/>
    </row>
    <row r="15032" spans="19:25" x14ac:dyDescent="0.2">
      <c r="S15032" s="157"/>
      <c r="T15032" s="157"/>
      <c r="U15032" s="157"/>
      <c r="V15032" s="157"/>
      <c r="W15032" s="157"/>
      <c r="X15032" s="157"/>
      <c r="Y15032" s="157"/>
    </row>
    <row r="15033" spans="19:25" x14ac:dyDescent="0.2">
      <c r="S15033" s="157"/>
      <c r="T15033" s="157"/>
      <c r="U15033" s="157"/>
      <c r="V15033" s="157"/>
      <c r="W15033" s="157"/>
      <c r="X15033" s="157"/>
      <c r="Y15033" s="157"/>
    </row>
    <row r="15034" spans="19:25" x14ac:dyDescent="0.2">
      <c r="S15034" s="157"/>
      <c r="T15034" s="157"/>
      <c r="U15034" s="157"/>
      <c r="V15034" s="157"/>
      <c r="W15034" s="157"/>
      <c r="X15034" s="157"/>
      <c r="Y15034" s="157"/>
    </row>
    <row r="15035" spans="19:25" x14ac:dyDescent="0.2">
      <c r="S15035" s="157"/>
      <c r="T15035" s="157"/>
      <c r="U15035" s="157"/>
      <c r="V15035" s="157"/>
      <c r="W15035" s="157"/>
      <c r="X15035" s="157"/>
      <c r="Y15035" s="157"/>
    </row>
    <row r="15036" spans="19:25" x14ac:dyDescent="0.2">
      <c r="S15036" s="157"/>
      <c r="T15036" s="157"/>
      <c r="U15036" s="157"/>
      <c r="V15036" s="157"/>
      <c r="W15036" s="157"/>
      <c r="X15036" s="157"/>
      <c r="Y15036" s="157"/>
    </row>
    <row r="15037" spans="19:25" x14ac:dyDescent="0.2">
      <c r="S15037" s="157"/>
      <c r="T15037" s="157"/>
      <c r="U15037" s="157"/>
      <c r="V15037" s="157"/>
      <c r="W15037" s="157"/>
      <c r="X15037" s="157"/>
      <c r="Y15037" s="157"/>
    </row>
    <row r="15038" spans="19:25" x14ac:dyDescent="0.2">
      <c r="S15038" s="157"/>
      <c r="T15038" s="157"/>
      <c r="U15038" s="157"/>
      <c r="V15038" s="157"/>
      <c r="W15038" s="157"/>
      <c r="X15038" s="157"/>
      <c r="Y15038" s="157"/>
    </row>
    <row r="15039" spans="19:25" x14ac:dyDescent="0.2">
      <c r="S15039" s="157"/>
      <c r="T15039" s="157"/>
      <c r="U15039" s="157"/>
      <c r="V15039" s="157"/>
      <c r="W15039" s="157"/>
      <c r="X15039" s="157"/>
      <c r="Y15039" s="157"/>
    </row>
    <row r="15040" spans="19:25" x14ac:dyDescent="0.2">
      <c r="S15040" s="157"/>
      <c r="T15040" s="157"/>
      <c r="U15040" s="157"/>
      <c r="V15040" s="157"/>
      <c r="W15040" s="157"/>
      <c r="X15040" s="157"/>
      <c r="Y15040" s="157"/>
    </row>
    <row r="15041" spans="19:25" x14ac:dyDescent="0.2">
      <c r="S15041" s="157"/>
      <c r="T15041" s="157"/>
      <c r="U15041" s="157"/>
      <c r="V15041" s="157"/>
      <c r="W15041" s="157"/>
      <c r="X15041" s="157"/>
      <c r="Y15041" s="157"/>
    </row>
    <row r="15042" spans="19:25" x14ac:dyDescent="0.2">
      <c r="S15042" s="157"/>
      <c r="T15042" s="157"/>
      <c r="U15042" s="157"/>
      <c r="V15042" s="157"/>
      <c r="W15042" s="157"/>
      <c r="X15042" s="157"/>
      <c r="Y15042" s="157"/>
    </row>
    <row r="15043" spans="19:25" x14ac:dyDescent="0.2">
      <c r="S15043" s="157"/>
      <c r="T15043" s="157"/>
      <c r="U15043" s="157"/>
      <c r="V15043" s="157"/>
      <c r="W15043" s="157"/>
      <c r="X15043" s="157"/>
      <c r="Y15043" s="157"/>
    </row>
    <row r="15044" spans="19:25" x14ac:dyDescent="0.2">
      <c r="S15044" s="157"/>
      <c r="T15044" s="157"/>
      <c r="U15044" s="157"/>
      <c r="V15044" s="157"/>
      <c r="W15044" s="157"/>
      <c r="X15044" s="157"/>
      <c r="Y15044" s="157"/>
    </row>
    <row r="15045" spans="19:25" x14ac:dyDescent="0.2">
      <c r="S15045" s="157"/>
      <c r="T15045" s="157"/>
      <c r="U15045" s="157"/>
      <c r="V15045" s="157"/>
      <c r="W15045" s="157"/>
      <c r="X15045" s="157"/>
      <c r="Y15045" s="157"/>
    </row>
    <row r="15046" spans="19:25" x14ac:dyDescent="0.2">
      <c r="S15046" s="157"/>
      <c r="T15046" s="157"/>
      <c r="U15046" s="157"/>
      <c r="V15046" s="157"/>
      <c r="W15046" s="157"/>
      <c r="X15046" s="157"/>
      <c r="Y15046" s="157"/>
    </row>
    <row r="15047" spans="19:25" x14ac:dyDescent="0.2">
      <c r="S15047" s="157"/>
      <c r="T15047" s="157"/>
      <c r="U15047" s="157"/>
      <c r="V15047" s="157"/>
      <c r="W15047" s="157"/>
      <c r="X15047" s="157"/>
      <c r="Y15047" s="157"/>
    </row>
    <row r="15048" spans="19:25" x14ac:dyDescent="0.2">
      <c r="S15048" s="157"/>
      <c r="T15048" s="157"/>
      <c r="U15048" s="157"/>
      <c r="V15048" s="157"/>
      <c r="W15048" s="157"/>
      <c r="X15048" s="157"/>
      <c r="Y15048" s="157"/>
    </row>
    <row r="15049" spans="19:25" x14ac:dyDescent="0.2">
      <c r="S15049" s="157"/>
      <c r="T15049" s="157"/>
      <c r="U15049" s="157"/>
      <c r="V15049" s="157"/>
      <c r="W15049" s="157"/>
      <c r="X15049" s="157"/>
      <c r="Y15049" s="157"/>
    </row>
    <row r="15050" spans="19:25" x14ac:dyDescent="0.2">
      <c r="S15050" s="157"/>
      <c r="T15050" s="157"/>
      <c r="U15050" s="157"/>
      <c r="V15050" s="157"/>
      <c r="W15050" s="157"/>
      <c r="X15050" s="157"/>
      <c r="Y15050" s="157"/>
    </row>
    <row r="15051" spans="19:25" x14ac:dyDescent="0.2">
      <c r="S15051" s="157"/>
      <c r="T15051" s="157"/>
      <c r="U15051" s="157"/>
      <c r="V15051" s="157"/>
      <c r="W15051" s="157"/>
      <c r="X15051" s="157"/>
      <c r="Y15051" s="157"/>
    </row>
    <row r="15052" spans="19:25" x14ac:dyDescent="0.2">
      <c r="S15052" s="157"/>
      <c r="T15052" s="157"/>
      <c r="U15052" s="157"/>
      <c r="V15052" s="157"/>
      <c r="W15052" s="157"/>
      <c r="X15052" s="157"/>
      <c r="Y15052" s="157"/>
    </row>
    <row r="15053" spans="19:25" x14ac:dyDescent="0.2">
      <c r="S15053" s="157"/>
      <c r="T15053" s="157"/>
      <c r="U15053" s="157"/>
      <c r="V15053" s="157"/>
      <c r="W15053" s="157"/>
      <c r="X15053" s="157"/>
      <c r="Y15053" s="157"/>
    </row>
    <row r="15054" spans="19:25" x14ac:dyDescent="0.2">
      <c r="S15054" s="157"/>
      <c r="T15054" s="157"/>
      <c r="U15054" s="157"/>
      <c r="V15054" s="157"/>
      <c r="W15054" s="157"/>
      <c r="X15054" s="157"/>
      <c r="Y15054" s="157"/>
    </row>
    <row r="15055" spans="19:25" x14ac:dyDescent="0.2">
      <c r="S15055" s="157"/>
      <c r="T15055" s="157"/>
      <c r="U15055" s="157"/>
      <c r="V15055" s="157"/>
      <c r="W15055" s="157"/>
      <c r="X15055" s="157"/>
      <c r="Y15055" s="157"/>
    </row>
    <row r="15056" spans="19:25" x14ac:dyDescent="0.2">
      <c r="S15056" s="157"/>
      <c r="T15056" s="157"/>
      <c r="U15056" s="157"/>
      <c r="V15056" s="157"/>
      <c r="W15056" s="157"/>
      <c r="X15056" s="157"/>
      <c r="Y15056" s="157"/>
    </row>
    <row r="15057" spans="19:25" x14ac:dyDescent="0.2">
      <c r="S15057" s="157"/>
      <c r="T15057" s="157"/>
      <c r="U15057" s="157"/>
      <c r="V15057" s="157"/>
      <c r="W15057" s="157"/>
      <c r="X15057" s="157"/>
      <c r="Y15057" s="157"/>
    </row>
    <row r="15058" spans="19:25" x14ac:dyDescent="0.2">
      <c r="S15058" s="157"/>
      <c r="T15058" s="157"/>
      <c r="U15058" s="157"/>
      <c r="V15058" s="157"/>
      <c r="W15058" s="157"/>
      <c r="X15058" s="157"/>
      <c r="Y15058" s="157"/>
    </row>
    <row r="15059" spans="19:25" x14ac:dyDescent="0.2">
      <c r="S15059" s="157"/>
      <c r="T15059" s="157"/>
      <c r="U15059" s="157"/>
      <c r="V15059" s="157"/>
      <c r="W15059" s="157"/>
      <c r="X15059" s="157"/>
      <c r="Y15059" s="157"/>
    </row>
    <row r="15060" spans="19:25" x14ac:dyDescent="0.2">
      <c r="S15060" s="157"/>
      <c r="T15060" s="157"/>
      <c r="U15060" s="157"/>
      <c r="V15060" s="157"/>
      <c r="W15060" s="157"/>
      <c r="X15060" s="157"/>
      <c r="Y15060" s="157"/>
    </row>
    <row r="15061" spans="19:25" x14ac:dyDescent="0.2">
      <c r="S15061" s="157"/>
      <c r="T15061" s="157"/>
      <c r="U15061" s="157"/>
      <c r="V15061" s="157"/>
      <c r="W15061" s="157"/>
      <c r="X15061" s="157"/>
      <c r="Y15061" s="157"/>
    </row>
    <row r="15062" spans="19:25" x14ac:dyDescent="0.2">
      <c r="S15062" s="157"/>
      <c r="T15062" s="157"/>
      <c r="U15062" s="157"/>
      <c r="V15062" s="157"/>
      <c r="W15062" s="157"/>
      <c r="X15062" s="157"/>
      <c r="Y15062" s="157"/>
    </row>
    <row r="15063" spans="19:25" x14ac:dyDescent="0.2">
      <c r="S15063" s="157"/>
      <c r="T15063" s="157"/>
      <c r="U15063" s="157"/>
      <c r="V15063" s="157"/>
      <c r="W15063" s="157"/>
      <c r="X15063" s="157"/>
      <c r="Y15063" s="157"/>
    </row>
    <row r="15064" spans="19:25" x14ac:dyDescent="0.2">
      <c r="S15064" s="157"/>
      <c r="T15064" s="157"/>
      <c r="U15064" s="157"/>
      <c r="V15064" s="157"/>
      <c r="W15064" s="157"/>
      <c r="X15064" s="157"/>
      <c r="Y15064" s="157"/>
    </row>
    <row r="15065" spans="19:25" x14ac:dyDescent="0.2">
      <c r="S15065" s="157"/>
      <c r="T15065" s="157"/>
      <c r="U15065" s="157"/>
      <c r="V15065" s="157"/>
      <c r="W15065" s="157"/>
      <c r="X15065" s="157"/>
      <c r="Y15065" s="157"/>
    </row>
    <row r="15066" spans="19:25" x14ac:dyDescent="0.2">
      <c r="S15066" s="157"/>
      <c r="T15066" s="157"/>
      <c r="U15066" s="157"/>
      <c r="V15066" s="157"/>
      <c r="W15066" s="157"/>
      <c r="X15066" s="157"/>
      <c r="Y15066" s="157"/>
    </row>
    <row r="15067" spans="19:25" x14ac:dyDescent="0.2">
      <c r="S15067" s="157"/>
      <c r="T15067" s="157"/>
      <c r="U15067" s="157"/>
      <c r="V15067" s="157"/>
      <c r="W15067" s="157"/>
      <c r="X15067" s="157"/>
      <c r="Y15067" s="157"/>
    </row>
    <row r="15068" spans="19:25" x14ac:dyDescent="0.2">
      <c r="S15068" s="157"/>
      <c r="T15068" s="157"/>
      <c r="U15068" s="157"/>
      <c r="V15068" s="157"/>
      <c r="W15068" s="157"/>
      <c r="X15068" s="157"/>
      <c r="Y15068" s="157"/>
    </row>
    <row r="15069" spans="19:25" x14ac:dyDescent="0.2">
      <c r="S15069" s="157"/>
      <c r="T15069" s="157"/>
      <c r="U15069" s="157"/>
      <c r="V15069" s="157"/>
      <c r="W15069" s="157"/>
      <c r="X15069" s="157"/>
      <c r="Y15069" s="157"/>
    </row>
    <row r="15070" spans="19:25" x14ac:dyDescent="0.2">
      <c r="S15070" s="157"/>
      <c r="T15070" s="157"/>
      <c r="U15070" s="157"/>
      <c r="V15070" s="157"/>
      <c r="W15070" s="157"/>
      <c r="X15070" s="157"/>
      <c r="Y15070" s="157"/>
    </row>
    <row r="15071" spans="19:25" x14ac:dyDescent="0.2">
      <c r="S15071" s="157"/>
      <c r="T15071" s="157"/>
      <c r="U15071" s="157"/>
      <c r="V15071" s="157"/>
      <c r="W15071" s="157"/>
      <c r="X15071" s="157"/>
      <c r="Y15071" s="157"/>
    </row>
    <row r="15072" spans="19:25" x14ac:dyDescent="0.2">
      <c r="S15072" s="157"/>
      <c r="T15072" s="157"/>
      <c r="U15072" s="157"/>
      <c r="V15072" s="157"/>
      <c r="W15072" s="157"/>
      <c r="X15072" s="157"/>
      <c r="Y15072" s="157"/>
    </row>
    <row r="15073" spans="19:25" x14ac:dyDescent="0.2">
      <c r="S15073" s="157"/>
      <c r="T15073" s="157"/>
      <c r="U15073" s="157"/>
      <c r="V15073" s="157"/>
      <c r="W15073" s="157"/>
      <c r="X15073" s="157"/>
      <c r="Y15073" s="157"/>
    </row>
    <row r="15074" spans="19:25" x14ac:dyDescent="0.2">
      <c r="S15074" s="157"/>
      <c r="T15074" s="157"/>
      <c r="U15074" s="157"/>
      <c r="V15074" s="157"/>
      <c r="W15074" s="157"/>
      <c r="X15074" s="157"/>
      <c r="Y15074" s="157"/>
    </row>
    <row r="15075" spans="19:25" x14ac:dyDescent="0.2">
      <c r="S15075" s="157"/>
      <c r="T15075" s="157"/>
      <c r="U15075" s="157"/>
      <c r="V15075" s="157"/>
      <c r="W15075" s="157"/>
      <c r="X15075" s="157"/>
      <c r="Y15075" s="157"/>
    </row>
    <row r="15076" spans="19:25" x14ac:dyDescent="0.2">
      <c r="S15076" s="157"/>
      <c r="T15076" s="157"/>
      <c r="U15076" s="157"/>
      <c r="V15076" s="157"/>
      <c r="W15076" s="157"/>
      <c r="X15076" s="157"/>
      <c r="Y15076" s="157"/>
    </row>
    <row r="15077" spans="19:25" x14ac:dyDescent="0.2">
      <c r="S15077" s="157"/>
      <c r="T15077" s="157"/>
      <c r="U15077" s="157"/>
      <c r="V15077" s="157"/>
      <c r="W15077" s="157"/>
      <c r="X15077" s="157"/>
      <c r="Y15077" s="157"/>
    </row>
    <row r="15078" spans="19:25" x14ac:dyDescent="0.2">
      <c r="S15078" s="157"/>
      <c r="T15078" s="157"/>
      <c r="U15078" s="157"/>
      <c r="V15078" s="157"/>
      <c r="W15078" s="157"/>
      <c r="X15078" s="157"/>
      <c r="Y15078" s="157"/>
    </row>
    <row r="15079" spans="19:25" x14ac:dyDescent="0.2">
      <c r="S15079" s="157"/>
      <c r="T15079" s="157"/>
      <c r="U15079" s="157"/>
      <c r="V15079" s="157"/>
      <c r="W15079" s="157"/>
      <c r="X15079" s="157"/>
      <c r="Y15079" s="157"/>
    </row>
    <row r="15080" spans="19:25" x14ac:dyDescent="0.2">
      <c r="S15080" s="157"/>
      <c r="T15080" s="157"/>
      <c r="U15080" s="157"/>
      <c r="V15080" s="157"/>
      <c r="W15080" s="157"/>
      <c r="X15080" s="157"/>
      <c r="Y15080" s="157"/>
    </row>
    <row r="15081" spans="19:25" x14ac:dyDescent="0.2">
      <c r="S15081" s="157"/>
      <c r="T15081" s="157"/>
      <c r="U15081" s="157"/>
      <c r="V15081" s="157"/>
      <c r="W15081" s="157"/>
      <c r="X15081" s="157"/>
      <c r="Y15081" s="157"/>
    </row>
    <row r="15082" spans="19:25" x14ac:dyDescent="0.2">
      <c r="S15082" s="157"/>
      <c r="T15082" s="157"/>
      <c r="U15082" s="157"/>
      <c r="V15082" s="157"/>
      <c r="W15082" s="157"/>
      <c r="X15082" s="157"/>
      <c r="Y15082" s="157"/>
    </row>
    <row r="15083" spans="19:25" x14ac:dyDescent="0.2">
      <c r="S15083" s="157"/>
      <c r="T15083" s="157"/>
      <c r="U15083" s="157"/>
      <c r="V15083" s="157"/>
      <c r="W15083" s="157"/>
      <c r="X15083" s="157"/>
      <c r="Y15083" s="157"/>
    </row>
    <row r="15084" spans="19:25" x14ac:dyDescent="0.2">
      <c r="S15084" s="157"/>
      <c r="T15084" s="157"/>
      <c r="U15084" s="157"/>
      <c r="V15084" s="157"/>
      <c r="W15084" s="157"/>
      <c r="X15084" s="157"/>
      <c r="Y15084" s="157"/>
    </row>
    <row r="15085" spans="19:25" x14ac:dyDescent="0.2">
      <c r="S15085" s="157"/>
      <c r="T15085" s="157"/>
      <c r="U15085" s="157"/>
      <c r="V15085" s="157"/>
      <c r="W15085" s="157"/>
      <c r="X15085" s="157"/>
      <c r="Y15085" s="157"/>
    </row>
    <row r="15086" spans="19:25" x14ac:dyDescent="0.2">
      <c r="S15086" s="157"/>
      <c r="T15086" s="157"/>
      <c r="U15086" s="157"/>
      <c r="V15086" s="157"/>
      <c r="W15086" s="157"/>
      <c r="X15086" s="157"/>
      <c r="Y15086" s="157"/>
    </row>
    <row r="15087" spans="19:25" x14ac:dyDescent="0.2">
      <c r="S15087" s="157"/>
      <c r="T15087" s="157"/>
      <c r="U15087" s="157"/>
      <c r="V15087" s="157"/>
      <c r="W15087" s="157"/>
      <c r="X15087" s="157"/>
      <c r="Y15087" s="157"/>
    </row>
    <row r="15088" spans="19:25" x14ac:dyDescent="0.2">
      <c r="S15088" s="157"/>
      <c r="T15088" s="157"/>
      <c r="U15088" s="157"/>
      <c r="V15088" s="157"/>
      <c r="W15088" s="157"/>
      <c r="X15088" s="157"/>
      <c r="Y15088" s="157"/>
    </row>
    <row r="15089" spans="19:25" x14ac:dyDescent="0.2">
      <c r="S15089" s="157"/>
      <c r="T15089" s="157"/>
      <c r="U15089" s="157"/>
      <c r="V15089" s="157"/>
      <c r="W15089" s="157"/>
      <c r="X15089" s="157"/>
      <c r="Y15089" s="157"/>
    </row>
    <row r="15090" spans="19:25" x14ac:dyDescent="0.2">
      <c r="S15090" s="157"/>
      <c r="T15090" s="157"/>
      <c r="U15090" s="157"/>
      <c r="V15090" s="157"/>
      <c r="W15090" s="157"/>
      <c r="X15090" s="157"/>
      <c r="Y15090" s="157"/>
    </row>
    <row r="15091" spans="19:25" x14ac:dyDescent="0.2">
      <c r="S15091" s="157"/>
      <c r="T15091" s="157"/>
      <c r="U15091" s="157"/>
      <c r="V15091" s="157"/>
      <c r="W15091" s="157"/>
      <c r="X15091" s="157"/>
      <c r="Y15091" s="157"/>
    </row>
    <row r="15092" spans="19:25" x14ac:dyDescent="0.2">
      <c r="S15092" s="157"/>
      <c r="T15092" s="157"/>
      <c r="U15092" s="157"/>
      <c r="V15092" s="157"/>
      <c r="W15092" s="157"/>
      <c r="X15092" s="157"/>
      <c r="Y15092" s="157"/>
    </row>
    <row r="15093" spans="19:25" x14ac:dyDescent="0.2">
      <c r="S15093" s="157"/>
      <c r="T15093" s="157"/>
      <c r="U15093" s="157"/>
      <c r="V15093" s="157"/>
      <c r="W15093" s="157"/>
      <c r="X15093" s="157"/>
      <c r="Y15093" s="157"/>
    </row>
    <row r="15094" spans="19:25" x14ac:dyDescent="0.2">
      <c r="S15094" s="157"/>
      <c r="T15094" s="157"/>
      <c r="U15094" s="157"/>
      <c r="V15094" s="157"/>
      <c r="W15094" s="157"/>
      <c r="X15094" s="157"/>
      <c r="Y15094" s="157"/>
    </row>
    <row r="15095" spans="19:25" x14ac:dyDescent="0.2">
      <c r="S15095" s="157"/>
      <c r="T15095" s="157"/>
      <c r="U15095" s="157"/>
      <c r="V15095" s="157"/>
      <c r="W15095" s="157"/>
      <c r="X15095" s="157"/>
      <c r="Y15095" s="157"/>
    </row>
    <row r="15096" spans="19:25" x14ac:dyDescent="0.2">
      <c r="S15096" s="157"/>
      <c r="T15096" s="157"/>
      <c r="U15096" s="157"/>
      <c r="V15096" s="157"/>
      <c r="W15096" s="157"/>
      <c r="X15096" s="157"/>
      <c r="Y15096" s="157"/>
    </row>
    <row r="15097" spans="19:25" x14ac:dyDescent="0.2">
      <c r="S15097" s="157"/>
      <c r="T15097" s="157"/>
      <c r="U15097" s="157"/>
      <c r="V15097" s="157"/>
      <c r="W15097" s="157"/>
      <c r="X15097" s="157"/>
      <c r="Y15097" s="157"/>
    </row>
    <row r="15098" spans="19:25" x14ac:dyDescent="0.2">
      <c r="S15098" s="157"/>
      <c r="T15098" s="157"/>
      <c r="U15098" s="157"/>
      <c r="V15098" s="157"/>
      <c r="W15098" s="157"/>
      <c r="X15098" s="157"/>
      <c r="Y15098" s="157"/>
    </row>
    <row r="15099" spans="19:25" x14ac:dyDescent="0.2">
      <c r="S15099" s="157"/>
      <c r="T15099" s="157"/>
      <c r="U15099" s="157"/>
      <c r="V15099" s="157"/>
      <c r="W15099" s="157"/>
      <c r="X15099" s="157"/>
      <c r="Y15099" s="157"/>
    </row>
    <row r="15100" spans="19:25" x14ac:dyDescent="0.2">
      <c r="S15100" s="157"/>
      <c r="T15100" s="157"/>
      <c r="U15100" s="157"/>
      <c r="V15100" s="157"/>
      <c r="W15100" s="157"/>
      <c r="X15100" s="157"/>
      <c r="Y15100" s="157"/>
    </row>
    <row r="15101" spans="19:25" x14ac:dyDescent="0.2">
      <c r="S15101" s="157"/>
      <c r="T15101" s="157"/>
      <c r="U15101" s="157"/>
      <c r="V15101" s="157"/>
      <c r="W15101" s="157"/>
      <c r="X15101" s="157"/>
      <c r="Y15101" s="157"/>
    </row>
    <row r="15102" spans="19:25" x14ac:dyDescent="0.2">
      <c r="S15102" s="157"/>
      <c r="T15102" s="157"/>
      <c r="U15102" s="157"/>
      <c r="V15102" s="157"/>
      <c r="W15102" s="157"/>
      <c r="X15102" s="157"/>
      <c r="Y15102" s="157"/>
    </row>
    <row r="15103" spans="19:25" x14ac:dyDescent="0.2">
      <c r="S15103" s="157"/>
      <c r="T15103" s="157"/>
      <c r="U15103" s="157"/>
      <c r="V15103" s="157"/>
      <c r="W15103" s="157"/>
      <c r="X15103" s="157"/>
      <c r="Y15103" s="157"/>
    </row>
    <row r="15104" spans="19:25" x14ac:dyDescent="0.2">
      <c r="S15104" s="157"/>
      <c r="T15104" s="157"/>
      <c r="U15104" s="157"/>
      <c r="V15104" s="157"/>
      <c r="W15104" s="157"/>
      <c r="X15104" s="157"/>
      <c r="Y15104" s="157"/>
    </row>
    <row r="15105" spans="19:25" x14ac:dyDescent="0.2">
      <c r="S15105" s="157"/>
      <c r="T15105" s="157"/>
      <c r="U15105" s="157"/>
      <c r="V15105" s="157"/>
      <c r="W15105" s="157"/>
      <c r="X15105" s="157"/>
      <c r="Y15105" s="157"/>
    </row>
    <row r="15106" spans="19:25" x14ac:dyDescent="0.2">
      <c r="S15106" s="157"/>
      <c r="T15106" s="157"/>
      <c r="U15106" s="157"/>
      <c r="V15106" s="157"/>
      <c r="W15106" s="157"/>
      <c r="X15106" s="157"/>
      <c r="Y15106" s="157"/>
    </row>
    <row r="15107" spans="19:25" x14ac:dyDescent="0.2">
      <c r="S15107" s="157"/>
      <c r="T15107" s="157"/>
      <c r="U15107" s="157"/>
      <c r="V15107" s="157"/>
      <c r="W15107" s="157"/>
      <c r="X15107" s="157"/>
      <c r="Y15107" s="157"/>
    </row>
    <row r="15108" spans="19:25" x14ac:dyDescent="0.2">
      <c r="S15108" s="157"/>
      <c r="T15108" s="157"/>
      <c r="U15108" s="157"/>
      <c r="V15108" s="157"/>
      <c r="W15108" s="157"/>
      <c r="X15108" s="157"/>
      <c r="Y15108" s="157"/>
    </row>
    <row r="15109" spans="19:25" x14ac:dyDescent="0.2">
      <c r="S15109" s="157"/>
      <c r="T15109" s="157"/>
      <c r="U15109" s="157"/>
      <c r="V15109" s="157"/>
      <c r="W15109" s="157"/>
      <c r="X15109" s="157"/>
      <c r="Y15109" s="157"/>
    </row>
    <row r="15110" spans="19:25" x14ac:dyDescent="0.2">
      <c r="S15110" s="157"/>
      <c r="T15110" s="157"/>
      <c r="U15110" s="157"/>
      <c r="V15110" s="157"/>
      <c r="W15110" s="157"/>
      <c r="X15110" s="157"/>
      <c r="Y15110" s="157"/>
    </row>
    <row r="15111" spans="19:25" x14ac:dyDescent="0.2">
      <c r="S15111" s="157"/>
      <c r="T15111" s="157"/>
      <c r="U15111" s="157"/>
      <c r="V15111" s="157"/>
      <c r="W15111" s="157"/>
      <c r="X15111" s="157"/>
      <c r="Y15111" s="157"/>
    </row>
    <row r="15112" spans="19:25" x14ac:dyDescent="0.2">
      <c r="S15112" s="157"/>
      <c r="T15112" s="157"/>
      <c r="U15112" s="157"/>
      <c r="V15112" s="157"/>
      <c r="W15112" s="157"/>
      <c r="X15112" s="157"/>
      <c r="Y15112" s="157"/>
    </row>
    <row r="15113" spans="19:25" x14ac:dyDescent="0.2">
      <c r="S15113" s="157"/>
      <c r="T15113" s="157"/>
      <c r="U15113" s="157"/>
      <c r="V15113" s="157"/>
      <c r="W15113" s="157"/>
      <c r="X15113" s="157"/>
      <c r="Y15113" s="157"/>
    </row>
    <row r="15114" spans="19:25" x14ac:dyDescent="0.2">
      <c r="S15114" s="157"/>
      <c r="T15114" s="157"/>
      <c r="U15114" s="157"/>
      <c r="V15114" s="157"/>
      <c r="W15114" s="157"/>
      <c r="X15114" s="157"/>
      <c r="Y15114" s="157"/>
    </row>
    <row r="15115" spans="19:25" x14ac:dyDescent="0.2">
      <c r="S15115" s="157"/>
      <c r="T15115" s="157"/>
      <c r="U15115" s="157"/>
      <c r="V15115" s="157"/>
      <c r="W15115" s="157"/>
      <c r="X15115" s="157"/>
      <c r="Y15115" s="157"/>
    </row>
    <row r="15116" spans="19:25" x14ac:dyDescent="0.2">
      <c r="S15116" s="157"/>
      <c r="T15116" s="157"/>
      <c r="U15116" s="157"/>
      <c r="V15116" s="157"/>
      <c r="W15116" s="157"/>
      <c r="X15116" s="157"/>
      <c r="Y15116" s="157"/>
    </row>
    <row r="15117" spans="19:25" x14ac:dyDescent="0.2">
      <c r="S15117" s="157"/>
      <c r="T15117" s="157"/>
      <c r="U15117" s="157"/>
      <c r="V15117" s="157"/>
      <c r="W15117" s="157"/>
      <c r="X15117" s="157"/>
      <c r="Y15117" s="157"/>
    </row>
    <row r="15118" spans="19:25" x14ac:dyDescent="0.2">
      <c r="S15118" s="157"/>
      <c r="T15118" s="157"/>
      <c r="U15118" s="157"/>
      <c r="V15118" s="157"/>
      <c r="W15118" s="157"/>
      <c r="X15118" s="157"/>
      <c r="Y15118" s="157"/>
    </row>
    <row r="15119" spans="19:25" x14ac:dyDescent="0.2">
      <c r="S15119" s="157"/>
      <c r="T15119" s="157"/>
      <c r="U15119" s="157"/>
      <c r="V15119" s="157"/>
      <c r="W15119" s="157"/>
      <c r="X15119" s="157"/>
      <c r="Y15119" s="157"/>
    </row>
    <row r="15120" spans="19:25" x14ac:dyDescent="0.2">
      <c r="S15120" s="157"/>
      <c r="T15120" s="157"/>
      <c r="U15120" s="157"/>
      <c r="V15120" s="157"/>
      <c r="W15120" s="157"/>
      <c r="X15120" s="157"/>
      <c r="Y15120" s="157"/>
    </row>
    <row r="15121" spans="19:25" x14ac:dyDescent="0.2">
      <c r="S15121" s="157"/>
      <c r="T15121" s="157"/>
      <c r="U15121" s="157"/>
      <c r="V15121" s="157"/>
      <c r="W15121" s="157"/>
      <c r="X15121" s="157"/>
      <c r="Y15121" s="157"/>
    </row>
    <row r="15122" spans="19:25" x14ac:dyDescent="0.2">
      <c r="S15122" s="157"/>
      <c r="T15122" s="157"/>
      <c r="U15122" s="157"/>
      <c r="V15122" s="157"/>
      <c r="W15122" s="157"/>
      <c r="X15122" s="157"/>
      <c r="Y15122" s="157"/>
    </row>
    <row r="15123" spans="19:25" x14ac:dyDescent="0.2">
      <c r="S15123" s="157"/>
      <c r="T15123" s="157"/>
      <c r="U15123" s="157"/>
      <c r="V15123" s="157"/>
      <c r="W15123" s="157"/>
      <c r="X15123" s="157"/>
      <c r="Y15123" s="157"/>
    </row>
    <row r="15124" spans="19:25" x14ac:dyDescent="0.2">
      <c r="S15124" s="157"/>
      <c r="T15124" s="157"/>
      <c r="U15124" s="157"/>
      <c r="V15124" s="157"/>
      <c r="W15124" s="157"/>
      <c r="X15124" s="157"/>
      <c r="Y15124" s="157"/>
    </row>
    <row r="15125" spans="19:25" x14ac:dyDescent="0.2">
      <c r="S15125" s="157"/>
      <c r="T15125" s="157"/>
      <c r="U15125" s="157"/>
      <c r="V15125" s="157"/>
      <c r="W15125" s="157"/>
      <c r="X15125" s="157"/>
      <c r="Y15125" s="157"/>
    </row>
    <row r="15126" spans="19:25" x14ac:dyDescent="0.2">
      <c r="S15126" s="157"/>
      <c r="T15126" s="157"/>
      <c r="U15126" s="157"/>
      <c r="V15126" s="157"/>
      <c r="W15126" s="157"/>
      <c r="X15126" s="157"/>
      <c r="Y15126" s="157"/>
    </row>
    <row r="15127" spans="19:25" x14ac:dyDescent="0.2">
      <c r="S15127" s="157"/>
      <c r="T15127" s="157"/>
      <c r="U15127" s="157"/>
      <c r="V15127" s="157"/>
      <c r="W15127" s="157"/>
      <c r="X15127" s="157"/>
      <c r="Y15127" s="157"/>
    </row>
    <row r="15128" spans="19:25" x14ac:dyDescent="0.2">
      <c r="S15128" s="157"/>
      <c r="T15128" s="157"/>
      <c r="U15128" s="157"/>
      <c r="V15128" s="157"/>
      <c r="W15128" s="157"/>
      <c r="X15128" s="157"/>
      <c r="Y15128" s="157"/>
    </row>
    <row r="15129" spans="19:25" x14ac:dyDescent="0.2">
      <c r="S15129" s="157"/>
      <c r="T15129" s="157"/>
      <c r="U15129" s="157"/>
      <c r="V15129" s="157"/>
      <c r="W15129" s="157"/>
      <c r="X15129" s="157"/>
      <c r="Y15129" s="157"/>
    </row>
    <row r="15130" spans="19:25" x14ac:dyDescent="0.2">
      <c r="S15130" s="157"/>
      <c r="T15130" s="157"/>
      <c r="U15130" s="157"/>
      <c r="V15130" s="157"/>
      <c r="W15130" s="157"/>
      <c r="X15130" s="157"/>
      <c r="Y15130" s="157"/>
    </row>
    <row r="15131" spans="19:25" x14ac:dyDescent="0.2">
      <c r="S15131" s="157"/>
      <c r="T15131" s="157"/>
      <c r="U15131" s="157"/>
      <c r="V15131" s="157"/>
      <c r="W15131" s="157"/>
      <c r="X15131" s="157"/>
      <c r="Y15131" s="157"/>
    </row>
    <row r="15132" spans="19:25" x14ac:dyDescent="0.2">
      <c r="S15132" s="157"/>
      <c r="T15132" s="157"/>
      <c r="U15132" s="157"/>
      <c r="V15132" s="157"/>
      <c r="W15132" s="157"/>
      <c r="X15132" s="157"/>
      <c r="Y15132" s="157"/>
    </row>
    <row r="15133" spans="19:25" x14ac:dyDescent="0.2">
      <c r="S15133" s="157"/>
      <c r="T15133" s="157"/>
      <c r="U15133" s="157"/>
      <c r="V15133" s="157"/>
      <c r="W15133" s="157"/>
      <c r="X15133" s="157"/>
      <c r="Y15133" s="157"/>
    </row>
    <row r="15134" spans="19:25" x14ac:dyDescent="0.2">
      <c r="S15134" s="157"/>
      <c r="T15134" s="157"/>
      <c r="U15134" s="157"/>
      <c r="V15134" s="157"/>
      <c r="W15134" s="157"/>
      <c r="X15134" s="157"/>
      <c r="Y15134" s="157"/>
    </row>
    <row r="15135" spans="19:25" x14ac:dyDescent="0.2">
      <c r="S15135" s="157"/>
      <c r="T15135" s="157"/>
      <c r="U15135" s="157"/>
      <c r="V15135" s="157"/>
      <c r="W15135" s="157"/>
      <c r="X15135" s="157"/>
      <c r="Y15135" s="157"/>
    </row>
    <row r="15136" spans="19:25" x14ac:dyDescent="0.2">
      <c r="S15136" s="157"/>
      <c r="T15136" s="157"/>
      <c r="U15136" s="157"/>
      <c r="V15136" s="157"/>
      <c r="W15136" s="157"/>
      <c r="X15136" s="157"/>
      <c r="Y15136" s="157"/>
    </row>
    <row r="15137" spans="19:25" x14ac:dyDescent="0.2">
      <c r="S15137" s="157"/>
      <c r="T15137" s="157"/>
      <c r="U15137" s="157"/>
      <c r="V15137" s="157"/>
      <c r="W15137" s="157"/>
      <c r="X15137" s="157"/>
      <c r="Y15137" s="157"/>
    </row>
    <row r="15138" spans="19:25" x14ac:dyDescent="0.2">
      <c r="S15138" s="157"/>
      <c r="T15138" s="157"/>
      <c r="U15138" s="157"/>
      <c r="V15138" s="157"/>
      <c r="W15138" s="157"/>
      <c r="X15138" s="157"/>
      <c r="Y15138" s="157"/>
    </row>
    <row r="15139" spans="19:25" x14ac:dyDescent="0.2">
      <c r="S15139" s="157"/>
      <c r="T15139" s="157"/>
      <c r="U15139" s="157"/>
      <c r="V15139" s="157"/>
      <c r="W15139" s="157"/>
      <c r="X15139" s="157"/>
      <c r="Y15139" s="157"/>
    </row>
    <row r="15140" spans="19:25" x14ac:dyDescent="0.2">
      <c r="S15140" s="157"/>
      <c r="T15140" s="157"/>
      <c r="U15140" s="157"/>
      <c r="V15140" s="157"/>
      <c r="W15140" s="157"/>
      <c r="X15140" s="157"/>
      <c r="Y15140" s="157"/>
    </row>
    <row r="15141" spans="19:25" x14ac:dyDescent="0.2">
      <c r="S15141" s="157"/>
      <c r="T15141" s="157"/>
      <c r="U15141" s="157"/>
      <c r="V15141" s="157"/>
      <c r="W15141" s="157"/>
      <c r="X15141" s="157"/>
      <c r="Y15141" s="157"/>
    </row>
    <row r="15142" spans="19:25" x14ac:dyDescent="0.2">
      <c r="S15142" s="157"/>
      <c r="T15142" s="157"/>
      <c r="U15142" s="157"/>
      <c r="V15142" s="157"/>
      <c r="W15142" s="157"/>
      <c r="X15142" s="157"/>
      <c r="Y15142" s="157"/>
    </row>
    <row r="15143" spans="19:25" x14ac:dyDescent="0.2">
      <c r="S15143" s="157"/>
      <c r="T15143" s="157"/>
      <c r="U15143" s="157"/>
      <c r="V15143" s="157"/>
      <c r="W15143" s="157"/>
      <c r="X15143" s="157"/>
      <c r="Y15143" s="157"/>
    </row>
    <row r="15144" spans="19:25" x14ac:dyDescent="0.2">
      <c r="S15144" s="157"/>
      <c r="T15144" s="157"/>
      <c r="U15144" s="157"/>
      <c r="V15144" s="157"/>
      <c r="W15144" s="157"/>
      <c r="X15144" s="157"/>
      <c r="Y15144" s="157"/>
    </row>
    <row r="15145" spans="19:25" x14ac:dyDescent="0.2">
      <c r="S15145" s="157"/>
      <c r="T15145" s="157"/>
      <c r="U15145" s="157"/>
      <c r="V15145" s="157"/>
      <c r="W15145" s="157"/>
      <c r="X15145" s="157"/>
      <c r="Y15145" s="157"/>
    </row>
    <row r="15146" spans="19:25" x14ac:dyDescent="0.2">
      <c r="S15146" s="157"/>
      <c r="T15146" s="157"/>
      <c r="U15146" s="157"/>
      <c r="V15146" s="157"/>
      <c r="W15146" s="157"/>
      <c r="X15146" s="157"/>
      <c r="Y15146" s="157"/>
    </row>
    <row r="15147" spans="19:25" x14ac:dyDescent="0.2">
      <c r="S15147" s="157"/>
      <c r="T15147" s="157"/>
      <c r="U15147" s="157"/>
      <c r="V15147" s="157"/>
      <c r="W15147" s="157"/>
      <c r="X15147" s="157"/>
      <c r="Y15147" s="157"/>
    </row>
    <row r="15148" spans="19:25" x14ac:dyDescent="0.2">
      <c r="S15148" s="157"/>
      <c r="T15148" s="157"/>
      <c r="U15148" s="157"/>
      <c r="V15148" s="157"/>
      <c r="W15148" s="157"/>
      <c r="X15148" s="157"/>
      <c r="Y15148" s="157"/>
    </row>
    <row r="15149" spans="19:25" x14ac:dyDescent="0.2">
      <c r="S15149" s="157"/>
      <c r="T15149" s="157"/>
      <c r="U15149" s="157"/>
      <c r="V15149" s="157"/>
      <c r="W15149" s="157"/>
      <c r="X15149" s="157"/>
      <c r="Y15149" s="157"/>
    </row>
    <row r="15150" spans="19:25" x14ac:dyDescent="0.2">
      <c r="S15150" s="157"/>
      <c r="T15150" s="157"/>
      <c r="U15150" s="157"/>
      <c r="V15150" s="157"/>
      <c r="W15150" s="157"/>
      <c r="X15150" s="157"/>
      <c r="Y15150" s="157"/>
    </row>
    <row r="15151" spans="19:25" x14ac:dyDescent="0.2">
      <c r="S15151" s="157"/>
      <c r="T15151" s="157"/>
      <c r="U15151" s="157"/>
      <c r="V15151" s="157"/>
      <c r="W15151" s="157"/>
      <c r="X15151" s="157"/>
      <c r="Y15151" s="157"/>
    </row>
    <row r="15152" spans="19:25" x14ac:dyDescent="0.2">
      <c r="S15152" s="157"/>
      <c r="T15152" s="157"/>
      <c r="U15152" s="157"/>
      <c r="V15152" s="157"/>
      <c r="W15152" s="157"/>
      <c r="X15152" s="157"/>
      <c r="Y15152" s="157"/>
    </row>
    <row r="15153" spans="19:25" x14ac:dyDescent="0.2">
      <c r="S15153" s="157"/>
      <c r="T15153" s="157"/>
      <c r="U15153" s="157"/>
      <c r="V15153" s="157"/>
      <c r="W15153" s="157"/>
      <c r="X15153" s="157"/>
      <c r="Y15153" s="157"/>
    </row>
    <row r="15154" spans="19:25" x14ac:dyDescent="0.2">
      <c r="S15154" s="157"/>
      <c r="T15154" s="157"/>
      <c r="U15154" s="157"/>
      <c r="V15154" s="157"/>
      <c r="W15154" s="157"/>
      <c r="X15154" s="157"/>
      <c r="Y15154" s="157"/>
    </row>
    <row r="15155" spans="19:25" x14ac:dyDescent="0.2">
      <c r="S15155" s="157"/>
      <c r="T15155" s="157"/>
      <c r="U15155" s="157"/>
      <c r="V15155" s="157"/>
      <c r="W15155" s="157"/>
      <c r="X15155" s="157"/>
      <c r="Y15155" s="157"/>
    </row>
    <row r="15156" spans="19:25" x14ac:dyDescent="0.2">
      <c r="S15156" s="157"/>
      <c r="T15156" s="157"/>
      <c r="U15156" s="157"/>
      <c r="V15156" s="157"/>
      <c r="W15156" s="157"/>
      <c r="X15156" s="157"/>
      <c r="Y15156" s="157"/>
    </row>
    <row r="15157" spans="19:25" x14ac:dyDescent="0.2">
      <c r="S15157" s="157"/>
      <c r="T15157" s="157"/>
      <c r="U15157" s="157"/>
      <c r="V15157" s="157"/>
      <c r="W15157" s="157"/>
      <c r="X15157" s="157"/>
      <c r="Y15157" s="157"/>
    </row>
    <row r="15158" spans="19:25" x14ac:dyDescent="0.2">
      <c r="S15158" s="157"/>
      <c r="T15158" s="157"/>
      <c r="U15158" s="157"/>
      <c r="V15158" s="157"/>
      <c r="W15158" s="157"/>
      <c r="X15158" s="157"/>
      <c r="Y15158" s="157"/>
    </row>
    <row r="15159" spans="19:25" x14ac:dyDescent="0.2">
      <c r="S15159" s="157"/>
      <c r="T15159" s="157"/>
      <c r="U15159" s="157"/>
      <c r="V15159" s="157"/>
      <c r="W15159" s="157"/>
      <c r="X15159" s="157"/>
      <c r="Y15159" s="157"/>
    </row>
    <row r="15160" spans="19:25" x14ac:dyDescent="0.2">
      <c r="S15160" s="157"/>
      <c r="T15160" s="157"/>
      <c r="U15160" s="157"/>
      <c r="V15160" s="157"/>
      <c r="W15160" s="157"/>
      <c r="X15160" s="157"/>
      <c r="Y15160" s="157"/>
    </row>
    <row r="15161" spans="19:25" x14ac:dyDescent="0.2">
      <c r="S15161" s="157"/>
      <c r="T15161" s="157"/>
      <c r="U15161" s="157"/>
      <c r="V15161" s="157"/>
      <c r="W15161" s="157"/>
      <c r="X15161" s="157"/>
      <c r="Y15161" s="157"/>
    </row>
    <row r="15162" spans="19:25" x14ac:dyDescent="0.2">
      <c r="S15162" s="157"/>
      <c r="T15162" s="157"/>
      <c r="U15162" s="157"/>
      <c r="V15162" s="157"/>
      <c r="W15162" s="157"/>
      <c r="X15162" s="157"/>
      <c r="Y15162" s="157"/>
    </row>
    <row r="15163" spans="19:25" x14ac:dyDescent="0.2">
      <c r="S15163" s="157"/>
      <c r="T15163" s="157"/>
      <c r="U15163" s="157"/>
      <c r="V15163" s="157"/>
      <c r="W15163" s="157"/>
      <c r="X15163" s="157"/>
      <c r="Y15163" s="157"/>
    </row>
    <row r="15164" spans="19:25" x14ac:dyDescent="0.2">
      <c r="S15164" s="157"/>
      <c r="T15164" s="157"/>
      <c r="U15164" s="157"/>
      <c r="V15164" s="157"/>
      <c r="W15164" s="157"/>
      <c r="X15164" s="157"/>
      <c r="Y15164" s="157"/>
    </row>
    <row r="15165" spans="19:25" x14ac:dyDescent="0.2">
      <c r="S15165" s="157"/>
      <c r="T15165" s="157"/>
      <c r="U15165" s="157"/>
      <c r="V15165" s="157"/>
      <c r="W15165" s="157"/>
      <c r="X15165" s="157"/>
      <c r="Y15165" s="157"/>
    </row>
    <row r="15166" spans="19:25" x14ac:dyDescent="0.2">
      <c r="S15166" s="157"/>
      <c r="T15166" s="157"/>
      <c r="U15166" s="157"/>
      <c r="V15166" s="157"/>
      <c r="W15166" s="157"/>
      <c r="X15166" s="157"/>
      <c r="Y15166" s="157"/>
    </row>
    <row r="15167" spans="19:25" x14ac:dyDescent="0.2">
      <c r="S15167" s="157"/>
      <c r="T15167" s="157"/>
      <c r="U15167" s="157"/>
      <c r="V15167" s="157"/>
      <c r="W15167" s="157"/>
      <c r="X15167" s="157"/>
      <c r="Y15167" s="157"/>
    </row>
    <row r="15168" spans="19:25" x14ac:dyDescent="0.2">
      <c r="S15168" s="157"/>
      <c r="T15168" s="157"/>
      <c r="U15168" s="157"/>
      <c r="V15168" s="157"/>
      <c r="W15168" s="157"/>
      <c r="X15168" s="157"/>
      <c r="Y15168" s="157"/>
    </row>
    <row r="15169" spans="19:25" x14ac:dyDescent="0.2">
      <c r="S15169" s="157"/>
      <c r="T15169" s="157"/>
      <c r="U15169" s="157"/>
      <c r="V15169" s="157"/>
      <c r="W15169" s="157"/>
      <c r="X15169" s="157"/>
      <c r="Y15169" s="157"/>
    </row>
    <row r="15170" spans="19:25" x14ac:dyDescent="0.2">
      <c r="S15170" s="157"/>
      <c r="T15170" s="157"/>
      <c r="U15170" s="157"/>
      <c r="V15170" s="157"/>
      <c r="W15170" s="157"/>
      <c r="X15170" s="157"/>
      <c r="Y15170" s="157"/>
    </row>
    <row r="15171" spans="19:25" x14ac:dyDescent="0.2">
      <c r="S15171" s="157"/>
      <c r="T15171" s="157"/>
      <c r="U15171" s="157"/>
      <c r="V15171" s="157"/>
      <c r="W15171" s="157"/>
      <c r="X15171" s="157"/>
      <c r="Y15171" s="157"/>
    </row>
    <row r="15172" spans="19:25" x14ac:dyDescent="0.2">
      <c r="S15172" s="157"/>
      <c r="T15172" s="157"/>
      <c r="U15172" s="157"/>
      <c r="V15172" s="157"/>
      <c r="W15172" s="157"/>
      <c r="X15172" s="157"/>
      <c r="Y15172" s="157"/>
    </row>
    <row r="15173" spans="19:25" x14ac:dyDescent="0.2">
      <c r="S15173" s="157"/>
      <c r="T15173" s="157"/>
      <c r="U15173" s="157"/>
      <c r="V15173" s="157"/>
      <c r="W15173" s="157"/>
      <c r="X15173" s="157"/>
      <c r="Y15173" s="157"/>
    </row>
    <row r="15174" spans="19:25" x14ac:dyDescent="0.2">
      <c r="S15174" s="157"/>
      <c r="T15174" s="157"/>
      <c r="U15174" s="157"/>
      <c r="V15174" s="157"/>
      <c r="W15174" s="157"/>
      <c r="X15174" s="157"/>
      <c r="Y15174" s="157"/>
    </row>
    <row r="15175" spans="19:25" x14ac:dyDescent="0.2">
      <c r="S15175" s="157"/>
      <c r="T15175" s="157"/>
      <c r="U15175" s="157"/>
      <c r="V15175" s="157"/>
      <c r="W15175" s="157"/>
      <c r="X15175" s="157"/>
      <c r="Y15175" s="157"/>
    </row>
    <row r="15176" spans="19:25" x14ac:dyDescent="0.2">
      <c r="S15176" s="157"/>
      <c r="T15176" s="157"/>
      <c r="U15176" s="157"/>
      <c r="V15176" s="157"/>
      <c r="W15176" s="157"/>
      <c r="X15176" s="157"/>
      <c r="Y15176" s="157"/>
    </row>
    <row r="15177" spans="19:25" x14ac:dyDescent="0.2">
      <c r="S15177" s="157"/>
      <c r="T15177" s="157"/>
      <c r="U15177" s="157"/>
      <c r="V15177" s="157"/>
      <c r="W15177" s="157"/>
      <c r="X15177" s="157"/>
      <c r="Y15177" s="157"/>
    </row>
    <row r="15178" spans="19:25" x14ac:dyDescent="0.2">
      <c r="S15178" s="157"/>
      <c r="T15178" s="157"/>
      <c r="U15178" s="157"/>
      <c r="V15178" s="157"/>
      <c r="W15178" s="157"/>
      <c r="X15178" s="157"/>
      <c r="Y15178" s="157"/>
    </row>
    <row r="15179" spans="19:25" x14ac:dyDescent="0.2">
      <c r="S15179" s="157"/>
      <c r="T15179" s="157"/>
      <c r="U15179" s="157"/>
      <c r="V15179" s="157"/>
      <c r="W15179" s="157"/>
      <c r="X15179" s="157"/>
      <c r="Y15179" s="157"/>
    </row>
    <row r="15180" spans="19:25" x14ac:dyDescent="0.2">
      <c r="S15180" s="157"/>
      <c r="T15180" s="157"/>
      <c r="U15180" s="157"/>
      <c r="V15180" s="157"/>
      <c r="W15180" s="157"/>
      <c r="X15180" s="157"/>
      <c r="Y15180" s="157"/>
    </row>
    <row r="15181" spans="19:25" x14ac:dyDescent="0.2">
      <c r="S15181" s="157"/>
      <c r="T15181" s="157"/>
      <c r="U15181" s="157"/>
      <c r="V15181" s="157"/>
      <c r="W15181" s="157"/>
      <c r="X15181" s="157"/>
      <c r="Y15181" s="157"/>
    </row>
    <row r="15182" spans="19:25" x14ac:dyDescent="0.2">
      <c r="S15182" s="157"/>
      <c r="T15182" s="157"/>
      <c r="U15182" s="157"/>
      <c r="V15182" s="157"/>
      <c r="W15182" s="157"/>
      <c r="X15182" s="157"/>
      <c r="Y15182" s="157"/>
    </row>
    <row r="15183" spans="19:25" x14ac:dyDescent="0.2">
      <c r="S15183" s="157"/>
      <c r="T15183" s="157"/>
      <c r="U15183" s="157"/>
      <c r="V15183" s="157"/>
      <c r="W15183" s="157"/>
      <c r="X15183" s="157"/>
      <c r="Y15183" s="157"/>
    </row>
    <row r="15184" spans="19:25" x14ac:dyDescent="0.2">
      <c r="S15184" s="157"/>
      <c r="T15184" s="157"/>
      <c r="U15184" s="157"/>
      <c r="V15184" s="157"/>
      <c r="W15184" s="157"/>
      <c r="X15184" s="157"/>
      <c r="Y15184" s="157"/>
    </row>
    <row r="15185" spans="19:25" x14ac:dyDescent="0.2">
      <c r="S15185" s="157"/>
      <c r="T15185" s="157"/>
      <c r="U15185" s="157"/>
      <c r="V15185" s="157"/>
      <c r="W15185" s="157"/>
      <c r="X15185" s="157"/>
      <c r="Y15185" s="157"/>
    </row>
    <row r="15186" spans="19:25" x14ac:dyDescent="0.2">
      <c r="S15186" s="157"/>
      <c r="T15186" s="157"/>
      <c r="U15186" s="157"/>
      <c r="V15186" s="157"/>
      <c r="W15186" s="157"/>
      <c r="X15186" s="157"/>
      <c r="Y15186" s="157"/>
    </row>
    <row r="15187" spans="19:25" x14ac:dyDescent="0.2">
      <c r="S15187" s="157"/>
      <c r="T15187" s="157"/>
      <c r="U15187" s="157"/>
      <c r="V15187" s="157"/>
      <c r="W15187" s="157"/>
      <c r="X15187" s="157"/>
      <c r="Y15187" s="157"/>
    </row>
    <row r="15188" spans="19:25" x14ac:dyDescent="0.2">
      <c r="S15188" s="157"/>
      <c r="T15188" s="157"/>
      <c r="U15188" s="157"/>
      <c r="V15188" s="157"/>
      <c r="W15188" s="157"/>
      <c r="X15188" s="157"/>
      <c r="Y15188" s="157"/>
    </row>
    <row r="15189" spans="19:25" x14ac:dyDescent="0.2">
      <c r="S15189" s="157"/>
      <c r="T15189" s="157"/>
      <c r="U15189" s="157"/>
      <c r="V15189" s="157"/>
      <c r="W15189" s="157"/>
      <c r="X15189" s="157"/>
      <c r="Y15189" s="157"/>
    </row>
    <row r="15190" spans="19:25" x14ac:dyDescent="0.2">
      <c r="S15190" s="157"/>
      <c r="T15190" s="157"/>
      <c r="U15190" s="157"/>
      <c r="V15190" s="157"/>
      <c r="W15190" s="157"/>
      <c r="X15190" s="157"/>
      <c r="Y15190" s="157"/>
    </row>
    <row r="15191" spans="19:25" x14ac:dyDescent="0.2">
      <c r="S15191" s="157"/>
      <c r="T15191" s="157"/>
      <c r="U15191" s="157"/>
      <c r="V15191" s="157"/>
      <c r="W15191" s="157"/>
      <c r="X15191" s="157"/>
      <c r="Y15191" s="157"/>
    </row>
    <row r="15192" spans="19:25" x14ac:dyDescent="0.2">
      <c r="S15192" s="157"/>
      <c r="T15192" s="157"/>
      <c r="U15192" s="157"/>
      <c r="V15192" s="157"/>
      <c r="W15192" s="157"/>
      <c r="X15192" s="157"/>
      <c r="Y15192" s="157"/>
    </row>
    <row r="15193" spans="19:25" x14ac:dyDescent="0.2">
      <c r="S15193" s="157"/>
      <c r="T15193" s="157"/>
      <c r="U15193" s="157"/>
      <c r="V15193" s="157"/>
      <c r="W15193" s="157"/>
      <c r="X15193" s="157"/>
      <c r="Y15193" s="157"/>
    </row>
    <row r="15194" spans="19:25" x14ac:dyDescent="0.2">
      <c r="S15194" s="157"/>
      <c r="T15194" s="157"/>
      <c r="U15194" s="157"/>
      <c r="V15194" s="157"/>
      <c r="W15194" s="157"/>
      <c r="X15194" s="157"/>
      <c r="Y15194" s="157"/>
    </row>
    <row r="15195" spans="19:25" x14ac:dyDescent="0.2">
      <c r="S15195" s="157"/>
      <c r="T15195" s="157"/>
      <c r="U15195" s="157"/>
      <c r="V15195" s="157"/>
      <c r="W15195" s="157"/>
      <c r="X15195" s="157"/>
      <c r="Y15195" s="157"/>
    </row>
    <row r="15196" spans="19:25" x14ac:dyDescent="0.2">
      <c r="S15196" s="157"/>
      <c r="T15196" s="157"/>
      <c r="U15196" s="157"/>
      <c r="V15196" s="157"/>
      <c r="W15196" s="157"/>
      <c r="X15196" s="157"/>
      <c r="Y15196" s="157"/>
    </row>
    <row r="15197" spans="19:25" x14ac:dyDescent="0.2">
      <c r="S15197" s="157"/>
      <c r="T15197" s="157"/>
      <c r="U15197" s="157"/>
      <c r="V15197" s="157"/>
      <c r="W15197" s="157"/>
      <c r="X15197" s="157"/>
      <c r="Y15197" s="157"/>
    </row>
    <row r="15198" spans="19:25" x14ac:dyDescent="0.2">
      <c r="S15198" s="157"/>
      <c r="T15198" s="157"/>
      <c r="U15198" s="157"/>
      <c r="V15198" s="157"/>
      <c r="W15198" s="157"/>
      <c r="X15198" s="157"/>
      <c r="Y15198" s="157"/>
    </row>
    <row r="15199" spans="19:25" x14ac:dyDescent="0.2">
      <c r="S15199" s="157"/>
      <c r="T15199" s="157"/>
      <c r="U15199" s="157"/>
      <c r="V15199" s="157"/>
      <c r="W15199" s="157"/>
      <c r="X15199" s="157"/>
      <c r="Y15199" s="157"/>
    </row>
    <row r="15200" spans="19:25" x14ac:dyDescent="0.2">
      <c r="S15200" s="157"/>
      <c r="T15200" s="157"/>
      <c r="U15200" s="157"/>
      <c r="V15200" s="157"/>
      <c r="W15200" s="157"/>
      <c r="X15200" s="157"/>
      <c r="Y15200" s="157"/>
    </row>
    <row r="15201" spans="19:25" x14ac:dyDescent="0.2">
      <c r="S15201" s="157"/>
      <c r="T15201" s="157"/>
      <c r="U15201" s="157"/>
      <c r="V15201" s="157"/>
      <c r="W15201" s="157"/>
      <c r="X15201" s="157"/>
      <c r="Y15201" s="157"/>
    </row>
    <row r="15202" spans="19:25" x14ac:dyDescent="0.2">
      <c r="S15202" s="157"/>
      <c r="T15202" s="157"/>
      <c r="U15202" s="157"/>
      <c r="V15202" s="157"/>
      <c r="W15202" s="157"/>
      <c r="X15202" s="157"/>
      <c r="Y15202" s="157"/>
    </row>
    <row r="15203" spans="19:25" x14ac:dyDescent="0.2">
      <c r="S15203" s="157"/>
      <c r="T15203" s="157"/>
      <c r="U15203" s="157"/>
      <c r="V15203" s="157"/>
      <c r="W15203" s="157"/>
      <c r="X15203" s="157"/>
      <c r="Y15203" s="157"/>
    </row>
    <row r="15204" spans="19:25" x14ac:dyDescent="0.2">
      <c r="S15204" s="157"/>
      <c r="T15204" s="157"/>
      <c r="U15204" s="157"/>
      <c r="V15204" s="157"/>
      <c r="W15204" s="157"/>
      <c r="X15204" s="157"/>
      <c r="Y15204" s="157"/>
    </row>
    <row r="15205" spans="19:25" x14ac:dyDescent="0.2">
      <c r="S15205" s="157"/>
      <c r="T15205" s="157"/>
      <c r="U15205" s="157"/>
      <c r="V15205" s="157"/>
      <c r="W15205" s="157"/>
      <c r="X15205" s="157"/>
      <c r="Y15205" s="157"/>
    </row>
    <row r="15206" spans="19:25" x14ac:dyDescent="0.2">
      <c r="S15206" s="157"/>
      <c r="T15206" s="157"/>
      <c r="U15206" s="157"/>
      <c r="V15206" s="157"/>
      <c r="W15206" s="157"/>
      <c r="X15206" s="157"/>
      <c r="Y15206" s="157"/>
    </row>
    <row r="15207" spans="19:25" x14ac:dyDescent="0.2">
      <c r="S15207" s="157"/>
      <c r="T15207" s="157"/>
      <c r="U15207" s="157"/>
      <c r="V15207" s="157"/>
      <c r="W15207" s="157"/>
      <c r="X15207" s="157"/>
      <c r="Y15207" s="157"/>
    </row>
    <row r="15208" spans="19:25" x14ac:dyDescent="0.2">
      <c r="S15208" s="157"/>
      <c r="T15208" s="157"/>
      <c r="U15208" s="157"/>
      <c r="V15208" s="157"/>
      <c r="W15208" s="157"/>
      <c r="X15208" s="157"/>
      <c r="Y15208" s="157"/>
    </row>
    <row r="15209" spans="19:25" x14ac:dyDescent="0.2">
      <c r="S15209" s="157"/>
      <c r="T15209" s="157"/>
      <c r="U15209" s="157"/>
      <c r="V15209" s="157"/>
      <c r="W15209" s="157"/>
      <c r="X15209" s="157"/>
      <c r="Y15209" s="157"/>
    </row>
    <row r="15210" spans="19:25" x14ac:dyDescent="0.2">
      <c r="S15210" s="157"/>
      <c r="T15210" s="157"/>
      <c r="U15210" s="157"/>
      <c r="V15210" s="157"/>
      <c r="W15210" s="157"/>
      <c r="X15210" s="157"/>
      <c r="Y15210" s="157"/>
    </row>
    <row r="15211" spans="19:25" x14ac:dyDescent="0.2">
      <c r="S15211" s="157"/>
      <c r="T15211" s="157"/>
      <c r="U15211" s="157"/>
      <c r="V15211" s="157"/>
      <c r="W15211" s="157"/>
      <c r="X15211" s="157"/>
      <c r="Y15211" s="157"/>
    </row>
    <row r="15212" spans="19:25" x14ac:dyDescent="0.2">
      <c r="S15212" s="157"/>
      <c r="T15212" s="157"/>
      <c r="U15212" s="157"/>
      <c r="V15212" s="157"/>
      <c r="W15212" s="157"/>
      <c r="X15212" s="157"/>
      <c r="Y15212" s="157"/>
    </row>
    <row r="15213" spans="19:25" x14ac:dyDescent="0.2">
      <c r="S15213" s="157"/>
      <c r="T15213" s="157"/>
      <c r="U15213" s="157"/>
      <c r="V15213" s="157"/>
      <c r="W15213" s="157"/>
      <c r="X15213" s="157"/>
      <c r="Y15213" s="157"/>
    </row>
    <row r="15214" spans="19:25" x14ac:dyDescent="0.2">
      <c r="S15214" s="157"/>
      <c r="T15214" s="157"/>
      <c r="U15214" s="157"/>
      <c r="V15214" s="157"/>
      <c r="W15214" s="157"/>
      <c r="X15214" s="157"/>
      <c r="Y15214" s="157"/>
    </row>
    <row r="15215" spans="19:25" x14ac:dyDescent="0.2">
      <c r="S15215" s="157"/>
      <c r="T15215" s="157"/>
      <c r="U15215" s="157"/>
      <c r="V15215" s="157"/>
      <c r="W15215" s="157"/>
      <c r="X15215" s="157"/>
      <c r="Y15215" s="157"/>
    </row>
    <row r="15216" spans="19:25" x14ac:dyDescent="0.2">
      <c r="S15216" s="157"/>
      <c r="T15216" s="157"/>
      <c r="U15216" s="157"/>
      <c r="V15216" s="157"/>
      <c r="W15216" s="157"/>
      <c r="X15216" s="157"/>
      <c r="Y15216" s="157"/>
    </row>
    <row r="15217" spans="19:25" x14ac:dyDescent="0.2">
      <c r="S15217" s="157"/>
      <c r="T15217" s="157"/>
      <c r="U15217" s="157"/>
      <c r="V15217" s="157"/>
      <c r="W15217" s="157"/>
      <c r="X15217" s="157"/>
      <c r="Y15217" s="157"/>
    </row>
    <row r="15218" spans="19:25" x14ac:dyDescent="0.2">
      <c r="S15218" s="157"/>
      <c r="T15218" s="157"/>
      <c r="U15218" s="157"/>
      <c r="V15218" s="157"/>
      <c r="W15218" s="157"/>
      <c r="X15218" s="157"/>
      <c r="Y15218" s="157"/>
    </row>
    <row r="15219" spans="19:25" x14ac:dyDescent="0.2">
      <c r="S15219" s="157"/>
      <c r="T15219" s="157"/>
      <c r="U15219" s="157"/>
      <c r="V15219" s="157"/>
      <c r="W15219" s="157"/>
      <c r="X15219" s="157"/>
      <c r="Y15219" s="157"/>
    </row>
    <row r="15220" spans="19:25" x14ac:dyDescent="0.2">
      <c r="S15220" s="157"/>
      <c r="T15220" s="157"/>
      <c r="U15220" s="157"/>
      <c r="V15220" s="157"/>
      <c r="W15220" s="157"/>
      <c r="X15220" s="157"/>
      <c r="Y15220" s="157"/>
    </row>
    <row r="15221" spans="19:25" x14ac:dyDescent="0.2">
      <c r="S15221" s="157"/>
      <c r="T15221" s="157"/>
      <c r="U15221" s="157"/>
      <c r="V15221" s="157"/>
      <c r="W15221" s="157"/>
      <c r="X15221" s="157"/>
      <c r="Y15221" s="157"/>
    </row>
    <row r="15222" spans="19:25" x14ac:dyDescent="0.2">
      <c r="S15222" s="157"/>
      <c r="T15222" s="157"/>
      <c r="U15222" s="157"/>
      <c r="V15222" s="157"/>
      <c r="W15222" s="157"/>
      <c r="X15222" s="157"/>
      <c r="Y15222" s="157"/>
    </row>
    <row r="15223" spans="19:25" x14ac:dyDescent="0.2">
      <c r="S15223" s="157"/>
      <c r="T15223" s="157"/>
      <c r="U15223" s="157"/>
      <c r="V15223" s="157"/>
      <c r="W15223" s="157"/>
      <c r="X15223" s="157"/>
      <c r="Y15223" s="157"/>
    </row>
    <row r="15224" spans="19:25" x14ac:dyDescent="0.2">
      <c r="S15224" s="157"/>
      <c r="T15224" s="157"/>
      <c r="U15224" s="157"/>
      <c r="V15224" s="157"/>
      <c r="W15224" s="157"/>
      <c r="X15224" s="157"/>
      <c r="Y15224" s="157"/>
    </row>
    <row r="15225" spans="19:25" x14ac:dyDescent="0.2">
      <c r="S15225" s="157"/>
      <c r="T15225" s="157"/>
      <c r="U15225" s="157"/>
      <c r="V15225" s="157"/>
      <c r="W15225" s="157"/>
      <c r="X15225" s="157"/>
      <c r="Y15225" s="157"/>
    </row>
    <row r="15226" spans="19:25" x14ac:dyDescent="0.2">
      <c r="S15226" s="157"/>
      <c r="T15226" s="157"/>
      <c r="U15226" s="157"/>
      <c r="V15226" s="157"/>
      <c r="W15226" s="157"/>
      <c r="X15226" s="157"/>
      <c r="Y15226" s="157"/>
    </row>
    <row r="15227" spans="19:25" x14ac:dyDescent="0.2">
      <c r="S15227" s="157"/>
      <c r="T15227" s="157"/>
      <c r="U15227" s="157"/>
      <c r="V15227" s="157"/>
      <c r="W15227" s="157"/>
      <c r="X15227" s="157"/>
      <c r="Y15227" s="157"/>
    </row>
    <row r="15228" spans="19:25" x14ac:dyDescent="0.2">
      <c r="S15228" s="157"/>
      <c r="T15228" s="157"/>
      <c r="U15228" s="157"/>
      <c r="V15228" s="157"/>
      <c r="W15228" s="157"/>
      <c r="X15228" s="157"/>
      <c r="Y15228" s="157"/>
    </row>
    <row r="15229" spans="19:25" x14ac:dyDescent="0.2">
      <c r="S15229" s="157"/>
      <c r="T15229" s="157"/>
      <c r="U15229" s="157"/>
      <c r="V15229" s="157"/>
      <c r="W15229" s="157"/>
      <c r="X15229" s="157"/>
      <c r="Y15229" s="157"/>
    </row>
    <row r="15230" spans="19:25" x14ac:dyDescent="0.2">
      <c r="S15230" s="157"/>
      <c r="T15230" s="157"/>
      <c r="U15230" s="157"/>
      <c r="V15230" s="157"/>
      <c r="W15230" s="157"/>
      <c r="X15230" s="157"/>
      <c r="Y15230" s="157"/>
    </row>
    <row r="15231" spans="19:25" x14ac:dyDescent="0.2">
      <c r="S15231" s="157"/>
      <c r="T15231" s="157"/>
      <c r="U15231" s="157"/>
      <c r="V15231" s="157"/>
      <c r="W15231" s="157"/>
      <c r="X15231" s="157"/>
      <c r="Y15231" s="157"/>
    </row>
    <row r="15232" spans="19:25" x14ac:dyDescent="0.2">
      <c r="S15232" s="157"/>
      <c r="T15232" s="157"/>
      <c r="U15232" s="157"/>
      <c r="V15232" s="157"/>
      <c r="W15232" s="157"/>
      <c r="X15232" s="157"/>
      <c r="Y15232" s="157"/>
    </row>
    <row r="15233" spans="19:25" x14ac:dyDescent="0.2">
      <c r="S15233" s="157"/>
      <c r="T15233" s="157"/>
      <c r="U15233" s="157"/>
      <c r="V15233" s="157"/>
      <c r="W15233" s="157"/>
      <c r="X15233" s="157"/>
      <c r="Y15233" s="157"/>
    </row>
    <row r="15234" spans="19:25" x14ac:dyDescent="0.2">
      <c r="S15234" s="157"/>
      <c r="T15234" s="157"/>
      <c r="U15234" s="157"/>
      <c r="V15234" s="157"/>
      <c r="W15234" s="157"/>
      <c r="X15234" s="157"/>
      <c r="Y15234" s="157"/>
    </row>
    <row r="15235" spans="19:25" x14ac:dyDescent="0.2">
      <c r="S15235" s="157"/>
      <c r="T15235" s="157"/>
      <c r="U15235" s="157"/>
      <c r="V15235" s="157"/>
      <c r="W15235" s="157"/>
      <c r="X15235" s="157"/>
      <c r="Y15235" s="157"/>
    </row>
    <row r="15236" spans="19:25" x14ac:dyDescent="0.2">
      <c r="S15236" s="157"/>
      <c r="T15236" s="157"/>
      <c r="U15236" s="157"/>
      <c r="V15236" s="157"/>
      <c r="W15236" s="157"/>
      <c r="X15236" s="157"/>
      <c r="Y15236" s="157"/>
    </row>
    <row r="15237" spans="19:25" x14ac:dyDescent="0.2">
      <c r="S15237" s="157"/>
      <c r="T15237" s="157"/>
      <c r="U15237" s="157"/>
      <c r="V15237" s="157"/>
      <c r="W15237" s="157"/>
      <c r="X15237" s="157"/>
      <c r="Y15237" s="157"/>
    </row>
    <row r="15238" spans="19:25" x14ac:dyDescent="0.2">
      <c r="S15238" s="157"/>
      <c r="T15238" s="157"/>
      <c r="U15238" s="157"/>
      <c r="V15238" s="157"/>
      <c r="W15238" s="157"/>
      <c r="X15238" s="157"/>
      <c r="Y15238" s="157"/>
    </row>
    <row r="15239" spans="19:25" x14ac:dyDescent="0.2">
      <c r="S15239" s="157"/>
      <c r="T15239" s="157"/>
      <c r="U15239" s="157"/>
      <c r="V15239" s="157"/>
      <c r="W15239" s="157"/>
      <c r="X15239" s="157"/>
      <c r="Y15239" s="157"/>
    </row>
    <row r="15240" spans="19:25" x14ac:dyDescent="0.2">
      <c r="S15240" s="157"/>
      <c r="T15240" s="157"/>
      <c r="U15240" s="157"/>
      <c r="V15240" s="157"/>
      <c r="W15240" s="157"/>
      <c r="X15240" s="157"/>
      <c r="Y15240" s="157"/>
    </row>
    <row r="15241" spans="19:25" x14ac:dyDescent="0.2">
      <c r="S15241" s="157"/>
      <c r="T15241" s="157"/>
      <c r="U15241" s="157"/>
      <c r="V15241" s="157"/>
      <c r="W15241" s="157"/>
      <c r="X15241" s="157"/>
      <c r="Y15241" s="157"/>
    </row>
    <row r="15242" spans="19:25" x14ac:dyDescent="0.2">
      <c r="S15242" s="157"/>
      <c r="T15242" s="157"/>
      <c r="U15242" s="157"/>
      <c r="V15242" s="157"/>
      <c r="W15242" s="157"/>
      <c r="X15242" s="157"/>
      <c r="Y15242" s="157"/>
    </row>
    <row r="15243" spans="19:25" x14ac:dyDescent="0.2">
      <c r="S15243" s="157"/>
      <c r="T15243" s="157"/>
      <c r="U15243" s="157"/>
      <c r="V15243" s="157"/>
      <c r="W15243" s="157"/>
      <c r="X15243" s="157"/>
      <c r="Y15243" s="157"/>
    </row>
    <row r="15244" spans="19:25" x14ac:dyDescent="0.2">
      <c r="S15244" s="157"/>
      <c r="T15244" s="157"/>
      <c r="U15244" s="157"/>
      <c r="V15244" s="157"/>
      <c r="W15244" s="157"/>
      <c r="X15244" s="157"/>
      <c r="Y15244" s="157"/>
    </row>
    <row r="15245" spans="19:25" x14ac:dyDescent="0.2">
      <c r="S15245" s="157"/>
      <c r="T15245" s="157"/>
      <c r="U15245" s="157"/>
      <c r="V15245" s="157"/>
      <c r="W15245" s="157"/>
      <c r="X15245" s="157"/>
      <c r="Y15245" s="157"/>
    </row>
    <row r="15246" spans="19:25" x14ac:dyDescent="0.2">
      <c r="S15246" s="157"/>
      <c r="T15246" s="157"/>
      <c r="U15246" s="157"/>
      <c r="V15246" s="157"/>
      <c r="W15246" s="157"/>
      <c r="X15246" s="157"/>
      <c r="Y15246" s="157"/>
    </row>
    <row r="15247" spans="19:25" x14ac:dyDescent="0.2">
      <c r="S15247" s="157"/>
      <c r="T15247" s="157"/>
      <c r="U15247" s="157"/>
      <c r="V15247" s="157"/>
      <c r="W15247" s="157"/>
      <c r="X15247" s="157"/>
      <c r="Y15247" s="157"/>
    </row>
    <row r="15248" spans="19:25" x14ac:dyDescent="0.2">
      <c r="S15248" s="157"/>
      <c r="T15248" s="157"/>
      <c r="U15248" s="157"/>
      <c r="V15248" s="157"/>
      <c r="W15248" s="157"/>
      <c r="X15248" s="157"/>
      <c r="Y15248" s="157"/>
    </row>
    <row r="15249" spans="19:25" x14ac:dyDescent="0.2">
      <c r="S15249" s="157"/>
      <c r="T15249" s="157"/>
      <c r="U15249" s="157"/>
      <c r="V15249" s="157"/>
      <c r="W15249" s="157"/>
      <c r="X15249" s="157"/>
      <c r="Y15249" s="157"/>
    </row>
    <row r="15250" spans="19:25" x14ac:dyDescent="0.2">
      <c r="S15250" s="157"/>
      <c r="T15250" s="157"/>
      <c r="U15250" s="157"/>
      <c r="V15250" s="157"/>
      <c r="W15250" s="157"/>
      <c r="X15250" s="157"/>
      <c r="Y15250" s="157"/>
    </row>
    <row r="15251" spans="19:25" x14ac:dyDescent="0.2">
      <c r="S15251" s="157"/>
      <c r="T15251" s="157"/>
      <c r="U15251" s="157"/>
      <c r="V15251" s="157"/>
      <c r="W15251" s="157"/>
      <c r="X15251" s="157"/>
      <c r="Y15251" s="157"/>
    </row>
    <row r="15252" spans="19:25" x14ac:dyDescent="0.2">
      <c r="S15252" s="157"/>
      <c r="T15252" s="157"/>
      <c r="U15252" s="157"/>
      <c r="V15252" s="157"/>
      <c r="W15252" s="157"/>
      <c r="X15252" s="157"/>
      <c r="Y15252" s="157"/>
    </row>
    <row r="15253" spans="19:25" x14ac:dyDescent="0.2">
      <c r="S15253" s="157"/>
      <c r="T15253" s="157"/>
      <c r="U15253" s="157"/>
      <c r="V15253" s="157"/>
      <c r="W15253" s="157"/>
      <c r="X15253" s="157"/>
      <c r="Y15253" s="157"/>
    </row>
    <row r="15254" spans="19:25" x14ac:dyDescent="0.2">
      <c r="S15254" s="157"/>
      <c r="T15254" s="157"/>
      <c r="U15254" s="157"/>
      <c r="V15254" s="157"/>
      <c r="W15254" s="157"/>
      <c r="X15254" s="157"/>
      <c r="Y15254" s="157"/>
    </row>
    <row r="15255" spans="19:25" x14ac:dyDescent="0.2">
      <c r="S15255" s="157"/>
      <c r="T15255" s="157"/>
      <c r="U15255" s="157"/>
      <c r="V15255" s="157"/>
      <c r="W15255" s="157"/>
      <c r="X15255" s="157"/>
      <c r="Y15255" s="157"/>
    </row>
    <row r="15256" spans="19:25" x14ac:dyDescent="0.2">
      <c r="S15256" s="157"/>
      <c r="T15256" s="157"/>
      <c r="U15256" s="157"/>
      <c r="V15256" s="157"/>
      <c r="W15256" s="157"/>
      <c r="X15256" s="157"/>
      <c r="Y15256" s="157"/>
    </row>
    <row r="15257" spans="19:25" x14ac:dyDescent="0.2">
      <c r="S15257" s="157"/>
      <c r="T15257" s="157"/>
      <c r="U15257" s="157"/>
      <c r="V15257" s="157"/>
      <c r="W15257" s="157"/>
      <c r="X15257" s="157"/>
      <c r="Y15257" s="157"/>
    </row>
    <row r="15258" spans="19:25" x14ac:dyDescent="0.2">
      <c r="S15258" s="157"/>
      <c r="T15258" s="157"/>
      <c r="U15258" s="157"/>
      <c r="V15258" s="157"/>
      <c r="W15258" s="157"/>
      <c r="X15258" s="157"/>
      <c r="Y15258" s="157"/>
    </row>
    <row r="15259" spans="19:25" x14ac:dyDescent="0.2">
      <c r="S15259" s="157"/>
      <c r="T15259" s="157"/>
      <c r="U15259" s="157"/>
      <c r="V15259" s="157"/>
      <c r="W15259" s="157"/>
      <c r="X15259" s="157"/>
      <c r="Y15259" s="157"/>
    </row>
    <row r="15260" spans="19:25" x14ac:dyDescent="0.2">
      <c r="S15260" s="157"/>
      <c r="T15260" s="157"/>
      <c r="U15260" s="157"/>
      <c r="V15260" s="157"/>
      <c r="W15260" s="157"/>
      <c r="X15260" s="157"/>
      <c r="Y15260" s="157"/>
    </row>
    <row r="15261" spans="19:25" x14ac:dyDescent="0.2">
      <c r="S15261" s="157"/>
      <c r="T15261" s="157"/>
      <c r="U15261" s="157"/>
      <c r="V15261" s="157"/>
      <c r="W15261" s="157"/>
      <c r="X15261" s="157"/>
      <c r="Y15261" s="157"/>
    </row>
    <row r="15262" spans="19:25" x14ac:dyDescent="0.2">
      <c r="S15262" s="157"/>
      <c r="T15262" s="157"/>
      <c r="U15262" s="157"/>
      <c r="V15262" s="157"/>
      <c r="W15262" s="157"/>
      <c r="X15262" s="157"/>
      <c r="Y15262" s="157"/>
    </row>
    <row r="15263" spans="19:25" x14ac:dyDescent="0.2">
      <c r="S15263" s="157"/>
      <c r="T15263" s="157"/>
      <c r="U15263" s="157"/>
      <c r="V15263" s="157"/>
      <c r="W15263" s="157"/>
      <c r="X15263" s="157"/>
      <c r="Y15263" s="157"/>
    </row>
    <row r="15264" spans="19:25" x14ac:dyDescent="0.2">
      <c r="S15264" s="157"/>
      <c r="T15264" s="157"/>
      <c r="U15264" s="157"/>
      <c r="V15264" s="157"/>
      <c r="W15264" s="157"/>
      <c r="X15264" s="157"/>
      <c r="Y15264" s="157"/>
    </row>
    <row r="15265" spans="19:25" x14ac:dyDescent="0.2">
      <c r="S15265" s="157"/>
      <c r="T15265" s="157"/>
      <c r="U15265" s="157"/>
      <c r="V15265" s="157"/>
      <c r="W15265" s="157"/>
      <c r="X15265" s="157"/>
      <c r="Y15265" s="157"/>
    </row>
    <row r="15266" spans="19:25" x14ac:dyDescent="0.2">
      <c r="S15266" s="157"/>
      <c r="T15266" s="157"/>
      <c r="U15266" s="157"/>
      <c r="V15266" s="157"/>
      <c r="W15266" s="157"/>
      <c r="X15266" s="157"/>
      <c r="Y15266" s="157"/>
    </row>
    <row r="15267" spans="19:25" x14ac:dyDescent="0.2">
      <c r="S15267" s="157"/>
      <c r="T15267" s="157"/>
      <c r="U15267" s="157"/>
      <c r="V15267" s="157"/>
      <c r="W15267" s="157"/>
      <c r="X15267" s="157"/>
      <c r="Y15267" s="157"/>
    </row>
    <row r="15268" spans="19:25" x14ac:dyDescent="0.2">
      <c r="S15268" s="157"/>
      <c r="T15268" s="157"/>
      <c r="U15268" s="157"/>
      <c r="V15268" s="157"/>
      <c r="W15268" s="157"/>
      <c r="X15268" s="157"/>
      <c r="Y15268" s="157"/>
    </row>
    <row r="15269" spans="19:25" x14ac:dyDescent="0.2">
      <c r="S15269" s="157"/>
      <c r="T15269" s="157"/>
      <c r="U15269" s="157"/>
      <c r="V15269" s="157"/>
      <c r="W15269" s="157"/>
      <c r="X15269" s="157"/>
      <c r="Y15269" s="157"/>
    </row>
    <row r="15270" spans="19:25" x14ac:dyDescent="0.2">
      <c r="S15270" s="157"/>
      <c r="T15270" s="157"/>
      <c r="U15270" s="157"/>
      <c r="V15270" s="157"/>
      <c r="W15270" s="157"/>
      <c r="X15270" s="157"/>
      <c r="Y15270" s="157"/>
    </row>
    <row r="15271" spans="19:25" x14ac:dyDescent="0.2">
      <c r="S15271" s="157"/>
      <c r="T15271" s="157"/>
      <c r="U15271" s="157"/>
      <c r="V15271" s="157"/>
      <c r="W15271" s="157"/>
      <c r="X15271" s="157"/>
      <c r="Y15271" s="157"/>
    </row>
    <row r="15272" spans="19:25" x14ac:dyDescent="0.2">
      <c r="S15272" s="157"/>
      <c r="T15272" s="157"/>
      <c r="U15272" s="157"/>
      <c r="V15272" s="157"/>
      <c r="W15272" s="157"/>
      <c r="X15272" s="157"/>
      <c r="Y15272" s="157"/>
    </row>
    <row r="15273" spans="19:25" x14ac:dyDescent="0.2">
      <c r="S15273" s="157"/>
      <c r="T15273" s="157"/>
      <c r="U15273" s="157"/>
      <c r="V15273" s="157"/>
      <c r="W15273" s="157"/>
      <c r="X15273" s="157"/>
      <c r="Y15273" s="157"/>
    </row>
    <row r="15274" spans="19:25" x14ac:dyDescent="0.2">
      <c r="S15274" s="157"/>
      <c r="T15274" s="157"/>
      <c r="U15274" s="157"/>
      <c r="V15274" s="157"/>
      <c r="W15274" s="157"/>
      <c r="X15274" s="157"/>
      <c r="Y15274" s="157"/>
    </row>
    <row r="15275" spans="19:25" x14ac:dyDescent="0.2">
      <c r="S15275" s="157"/>
      <c r="T15275" s="157"/>
      <c r="U15275" s="157"/>
      <c r="V15275" s="157"/>
      <c r="W15275" s="157"/>
      <c r="X15275" s="157"/>
      <c r="Y15275" s="157"/>
    </row>
    <row r="15276" spans="19:25" x14ac:dyDescent="0.2">
      <c r="S15276" s="157"/>
      <c r="T15276" s="157"/>
      <c r="U15276" s="157"/>
      <c r="V15276" s="157"/>
      <c r="W15276" s="157"/>
      <c r="X15276" s="157"/>
      <c r="Y15276" s="157"/>
    </row>
    <row r="15277" spans="19:25" x14ac:dyDescent="0.2">
      <c r="S15277" s="157"/>
      <c r="T15277" s="157"/>
      <c r="U15277" s="157"/>
      <c r="V15277" s="157"/>
      <c r="W15277" s="157"/>
      <c r="X15277" s="157"/>
      <c r="Y15277" s="157"/>
    </row>
    <row r="15278" spans="19:25" x14ac:dyDescent="0.2">
      <c r="S15278" s="157"/>
      <c r="T15278" s="157"/>
      <c r="U15278" s="157"/>
      <c r="V15278" s="157"/>
      <c r="W15278" s="157"/>
      <c r="X15278" s="157"/>
      <c r="Y15278" s="157"/>
    </row>
    <row r="15279" spans="19:25" x14ac:dyDescent="0.2">
      <c r="S15279" s="157"/>
      <c r="T15279" s="157"/>
      <c r="U15279" s="157"/>
      <c r="V15279" s="157"/>
      <c r="W15279" s="157"/>
      <c r="X15279" s="157"/>
      <c r="Y15279" s="157"/>
    </row>
    <row r="15280" spans="19:25" x14ac:dyDescent="0.2">
      <c r="S15280" s="157"/>
      <c r="T15280" s="157"/>
      <c r="U15280" s="157"/>
      <c r="V15280" s="157"/>
      <c r="W15280" s="157"/>
      <c r="X15280" s="157"/>
      <c r="Y15280" s="157"/>
    </row>
    <row r="15281" spans="19:25" x14ac:dyDescent="0.2">
      <c r="S15281" s="157"/>
      <c r="T15281" s="157"/>
      <c r="U15281" s="157"/>
      <c r="V15281" s="157"/>
      <c r="W15281" s="157"/>
      <c r="X15281" s="157"/>
      <c r="Y15281" s="157"/>
    </row>
    <row r="15282" spans="19:25" x14ac:dyDescent="0.2">
      <c r="S15282" s="157"/>
      <c r="T15282" s="157"/>
      <c r="U15282" s="157"/>
      <c r="V15282" s="157"/>
      <c r="W15282" s="157"/>
      <c r="X15282" s="157"/>
      <c r="Y15282" s="157"/>
    </row>
    <row r="15283" spans="19:25" x14ac:dyDescent="0.2">
      <c r="S15283" s="157"/>
      <c r="T15283" s="157"/>
      <c r="U15283" s="157"/>
      <c r="V15283" s="157"/>
      <c r="W15283" s="157"/>
      <c r="X15283" s="157"/>
      <c r="Y15283" s="157"/>
    </row>
    <row r="15284" spans="19:25" x14ac:dyDescent="0.2">
      <c r="S15284" s="157"/>
      <c r="T15284" s="157"/>
      <c r="U15284" s="157"/>
      <c r="V15284" s="157"/>
      <c r="W15284" s="157"/>
      <c r="X15284" s="157"/>
      <c r="Y15284" s="157"/>
    </row>
    <row r="15285" spans="19:25" x14ac:dyDescent="0.2">
      <c r="S15285" s="157"/>
      <c r="T15285" s="157"/>
      <c r="U15285" s="157"/>
      <c r="V15285" s="157"/>
      <c r="W15285" s="157"/>
      <c r="X15285" s="157"/>
      <c r="Y15285" s="157"/>
    </row>
    <row r="15286" spans="19:25" x14ac:dyDescent="0.2">
      <c r="S15286" s="157"/>
      <c r="T15286" s="157"/>
      <c r="U15286" s="157"/>
      <c r="V15286" s="157"/>
      <c r="W15286" s="157"/>
      <c r="X15286" s="157"/>
      <c r="Y15286" s="157"/>
    </row>
    <row r="15287" spans="19:25" x14ac:dyDescent="0.2">
      <c r="S15287" s="157"/>
      <c r="T15287" s="157"/>
      <c r="U15287" s="157"/>
      <c r="V15287" s="157"/>
      <c r="W15287" s="157"/>
      <c r="X15287" s="157"/>
      <c r="Y15287" s="157"/>
    </row>
    <row r="15288" spans="19:25" x14ac:dyDescent="0.2">
      <c r="S15288" s="157"/>
      <c r="T15288" s="157"/>
      <c r="U15288" s="157"/>
      <c r="V15288" s="157"/>
      <c r="W15288" s="157"/>
      <c r="X15288" s="157"/>
      <c r="Y15288" s="157"/>
    </row>
    <row r="15289" spans="19:25" x14ac:dyDescent="0.2">
      <c r="S15289" s="157"/>
      <c r="T15289" s="157"/>
      <c r="U15289" s="157"/>
      <c r="V15289" s="157"/>
      <c r="W15289" s="157"/>
      <c r="X15289" s="157"/>
      <c r="Y15289" s="157"/>
    </row>
    <row r="15290" spans="19:25" x14ac:dyDescent="0.2">
      <c r="S15290" s="157"/>
      <c r="T15290" s="157"/>
      <c r="U15290" s="157"/>
      <c r="V15290" s="157"/>
      <c r="W15290" s="157"/>
      <c r="X15290" s="157"/>
      <c r="Y15290" s="157"/>
    </row>
    <row r="15291" spans="19:25" x14ac:dyDescent="0.2">
      <c r="S15291" s="157"/>
      <c r="T15291" s="157"/>
      <c r="U15291" s="157"/>
      <c r="V15291" s="157"/>
      <c r="W15291" s="157"/>
      <c r="X15291" s="157"/>
      <c r="Y15291" s="157"/>
    </row>
    <row r="15292" spans="19:25" x14ac:dyDescent="0.2">
      <c r="S15292" s="157"/>
      <c r="T15292" s="157"/>
      <c r="U15292" s="157"/>
      <c r="V15292" s="157"/>
      <c r="W15292" s="157"/>
      <c r="X15292" s="157"/>
      <c r="Y15292" s="157"/>
    </row>
    <row r="15293" spans="19:25" x14ac:dyDescent="0.2">
      <c r="S15293" s="157"/>
      <c r="T15293" s="157"/>
      <c r="U15293" s="157"/>
      <c r="V15293" s="157"/>
      <c r="W15293" s="157"/>
      <c r="X15293" s="157"/>
      <c r="Y15293" s="157"/>
    </row>
    <row r="15294" spans="19:25" x14ac:dyDescent="0.2">
      <c r="S15294" s="157"/>
      <c r="T15294" s="157"/>
      <c r="U15294" s="157"/>
      <c r="V15294" s="157"/>
      <c r="W15294" s="157"/>
      <c r="X15294" s="157"/>
      <c r="Y15294" s="157"/>
    </row>
    <row r="15295" spans="19:25" x14ac:dyDescent="0.2">
      <c r="S15295" s="157"/>
      <c r="T15295" s="157"/>
      <c r="U15295" s="157"/>
      <c r="V15295" s="157"/>
      <c r="W15295" s="157"/>
      <c r="X15295" s="157"/>
      <c r="Y15295" s="157"/>
    </row>
    <row r="15296" spans="19:25" x14ac:dyDescent="0.2">
      <c r="S15296" s="157"/>
      <c r="T15296" s="157"/>
      <c r="U15296" s="157"/>
      <c r="V15296" s="157"/>
      <c r="W15296" s="157"/>
      <c r="X15296" s="157"/>
      <c r="Y15296" s="157"/>
    </row>
    <row r="15297" spans="19:25" x14ac:dyDescent="0.2">
      <c r="S15297" s="157"/>
      <c r="T15297" s="157"/>
      <c r="U15297" s="157"/>
      <c r="V15297" s="157"/>
      <c r="W15297" s="157"/>
      <c r="X15297" s="157"/>
      <c r="Y15297" s="157"/>
    </row>
    <row r="15298" spans="19:25" x14ac:dyDescent="0.2">
      <c r="S15298" s="157"/>
      <c r="T15298" s="157"/>
      <c r="U15298" s="157"/>
      <c r="V15298" s="157"/>
      <c r="W15298" s="157"/>
      <c r="X15298" s="157"/>
      <c r="Y15298" s="157"/>
    </row>
    <row r="15299" spans="19:25" x14ac:dyDescent="0.2">
      <c r="S15299" s="157"/>
      <c r="T15299" s="157"/>
      <c r="U15299" s="157"/>
      <c r="V15299" s="157"/>
      <c r="W15299" s="157"/>
      <c r="X15299" s="157"/>
      <c r="Y15299" s="157"/>
    </row>
    <row r="15300" spans="19:25" x14ac:dyDescent="0.2">
      <c r="S15300" s="157"/>
      <c r="T15300" s="157"/>
      <c r="U15300" s="157"/>
      <c r="V15300" s="157"/>
      <c r="W15300" s="157"/>
      <c r="X15300" s="157"/>
      <c r="Y15300" s="157"/>
    </row>
    <row r="15301" spans="19:25" x14ac:dyDescent="0.2">
      <c r="S15301" s="157"/>
      <c r="T15301" s="157"/>
      <c r="U15301" s="157"/>
      <c r="V15301" s="157"/>
      <c r="W15301" s="157"/>
      <c r="X15301" s="157"/>
      <c r="Y15301" s="157"/>
    </row>
    <row r="15302" spans="19:25" x14ac:dyDescent="0.2">
      <c r="S15302" s="157"/>
      <c r="T15302" s="157"/>
      <c r="U15302" s="157"/>
      <c r="V15302" s="157"/>
      <c r="W15302" s="157"/>
      <c r="X15302" s="157"/>
      <c r="Y15302" s="157"/>
    </row>
    <row r="15303" spans="19:25" x14ac:dyDescent="0.2">
      <c r="S15303" s="157"/>
      <c r="T15303" s="157"/>
      <c r="U15303" s="157"/>
      <c r="V15303" s="157"/>
      <c r="W15303" s="157"/>
      <c r="X15303" s="157"/>
      <c r="Y15303" s="157"/>
    </row>
    <row r="15304" spans="19:25" x14ac:dyDescent="0.2">
      <c r="S15304" s="157"/>
      <c r="T15304" s="157"/>
      <c r="U15304" s="157"/>
      <c r="V15304" s="157"/>
      <c r="W15304" s="157"/>
      <c r="X15304" s="157"/>
      <c r="Y15304" s="157"/>
    </row>
    <row r="15305" spans="19:25" x14ac:dyDescent="0.2">
      <c r="S15305" s="157"/>
      <c r="T15305" s="157"/>
      <c r="U15305" s="157"/>
      <c r="V15305" s="157"/>
      <c r="W15305" s="157"/>
      <c r="X15305" s="157"/>
      <c r="Y15305" s="157"/>
    </row>
    <row r="15306" spans="19:25" x14ac:dyDescent="0.2">
      <c r="S15306" s="157"/>
      <c r="T15306" s="157"/>
      <c r="U15306" s="157"/>
      <c r="V15306" s="157"/>
      <c r="W15306" s="157"/>
      <c r="X15306" s="157"/>
      <c r="Y15306" s="157"/>
    </row>
    <row r="15307" spans="19:25" x14ac:dyDescent="0.2">
      <c r="S15307" s="157"/>
      <c r="T15307" s="157"/>
      <c r="U15307" s="157"/>
      <c r="V15307" s="157"/>
      <c r="W15307" s="157"/>
      <c r="X15307" s="157"/>
      <c r="Y15307" s="157"/>
    </row>
    <row r="15308" spans="19:25" x14ac:dyDescent="0.2">
      <c r="S15308" s="157"/>
      <c r="T15308" s="157"/>
      <c r="U15308" s="157"/>
      <c r="V15308" s="157"/>
      <c r="W15308" s="157"/>
      <c r="X15308" s="157"/>
      <c r="Y15308" s="157"/>
    </row>
    <row r="15309" spans="19:25" x14ac:dyDescent="0.2">
      <c r="S15309" s="157"/>
      <c r="T15309" s="157"/>
      <c r="U15309" s="157"/>
      <c r="V15309" s="157"/>
      <c r="W15309" s="157"/>
      <c r="X15309" s="157"/>
      <c r="Y15309" s="157"/>
    </row>
    <row r="15310" spans="19:25" x14ac:dyDescent="0.2">
      <c r="S15310" s="157"/>
      <c r="T15310" s="157"/>
      <c r="U15310" s="157"/>
      <c r="V15310" s="157"/>
      <c r="W15310" s="157"/>
      <c r="X15310" s="157"/>
      <c r="Y15310" s="157"/>
    </row>
    <row r="15311" spans="19:25" x14ac:dyDescent="0.2">
      <c r="S15311" s="157"/>
      <c r="T15311" s="157"/>
      <c r="U15311" s="157"/>
      <c r="V15311" s="157"/>
      <c r="W15311" s="157"/>
      <c r="X15311" s="157"/>
      <c r="Y15311" s="157"/>
    </row>
    <row r="15312" spans="19:25" x14ac:dyDescent="0.2">
      <c r="S15312" s="157"/>
      <c r="T15312" s="157"/>
      <c r="U15312" s="157"/>
      <c r="V15312" s="157"/>
      <c r="W15312" s="157"/>
      <c r="X15312" s="157"/>
      <c r="Y15312" s="157"/>
    </row>
    <row r="15313" spans="19:25" x14ac:dyDescent="0.2">
      <c r="S15313" s="157"/>
      <c r="T15313" s="157"/>
      <c r="U15313" s="157"/>
      <c r="V15313" s="157"/>
      <c r="W15313" s="157"/>
      <c r="X15313" s="157"/>
      <c r="Y15313" s="157"/>
    </row>
    <row r="15314" spans="19:25" x14ac:dyDescent="0.2">
      <c r="S15314" s="157"/>
      <c r="T15314" s="157"/>
      <c r="U15314" s="157"/>
      <c r="V15314" s="157"/>
      <c r="W15314" s="157"/>
      <c r="X15314" s="157"/>
      <c r="Y15314" s="157"/>
    </row>
    <row r="15315" spans="19:25" x14ac:dyDescent="0.2">
      <c r="S15315" s="157"/>
      <c r="T15315" s="157"/>
      <c r="U15315" s="157"/>
      <c r="V15315" s="157"/>
      <c r="W15315" s="157"/>
      <c r="X15315" s="157"/>
      <c r="Y15315" s="157"/>
    </row>
    <row r="15316" spans="19:25" x14ac:dyDescent="0.2">
      <c r="S15316" s="157"/>
      <c r="T15316" s="157"/>
      <c r="U15316" s="157"/>
      <c r="V15316" s="157"/>
      <c r="W15316" s="157"/>
      <c r="X15316" s="157"/>
      <c r="Y15316" s="157"/>
    </row>
    <row r="15317" spans="19:25" x14ac:dyDescent="0.2">
      <c r="S15317" s="157"/>
      <c r="T15317" s="157"/>
      <c r="U15317" s="157"/>
      <c r="V15317" s="157"/>
      <c r="W15317" s="157"/>
      <c r="X15317" s="157"/>
      <c r="Y15317" s="157"/>
    </row>
    <row r="15318" spans="19:25" x14ac:dyDescent="0.2">
      <c r="S15318" s="157"/>
      <c r="T15318" s="157"/>
      <c r="U15318" s="157"/>
      <c r="V15318" s="157"/>
      <c r="W15318" s="157"/>
      <c r="X15318" s="157"/>
      <c r="Y15318" s="157"/>
    </row>
    <row r="15319" spans="19:25" x14ac:dyDescent="0.2">
      <c r="S15319" s="157"/>
      <c r="T15319" s="157"/>
      <c r="U15319" s="157"/>
      <c r="V15319" s="157"/>
      <c r="W15319" s="157"/>
      <c r="X15319" s="157"/>
      <c r="Y15319" s="157"/>
    </row>
    <row r="15320" spans="19:25" x14ac:dyDescent="0.2">
      <c r="S15320" s="157"/>
      <c r="T15320" s="157"/>
      <c r="U15320" s="157"/>
      <c r="V15320" s="157"/>
      <c r="W15320" s="157"/>
      <c r="X15320" s="157"/>
      <c r="Y15320" s="157"/>
    </row>
    <row r="15321" spans="19:25" x14ac:dyDescent="0.2">
      <c r="S15321" s="157"/>
      <c r="T15321" s="157"/>
      <c r="U15321" s="157"/>
      <c r="V15321" s="157"/>
      <c r="W15321" s="157"/>
      <c r="X15321" s="157"/>
      <c r="Y15321" s="157"/>
    </row>
    <row r="15322" spans="19:25" x14ac:dyDescent="0.2">
      <c r="S15322" s="157"/>
      <c r="T15322" s="157"/>
      <c r="U15322" s="157"/>
      <c r="V15322" s="157"/>
      <c r="W15322" s="157"/>
      <c r="X15322" s="157"/>
      <c r="Y15322" s="157"/>
    </row>
    <row r="15323" spans="19:25" x14ac:dyDescent="0.2">
      <c r="S15323" s="157"/>
      <c r="T15323" s="157"/>
      <c r="U15323" s="157"/>
      <c r="V15323" s="157"/>
      <c r="W15323" s="157"/>
      <c r="X15323" s="157"/>
      <c r="Y15323" s="157"/>
    </row>
    <row r="15324" spans="19:25" x14ac:dyDescent="0.2">
      <c r="S15324" s="157"/>
      <c r="T15324" s="157"/>
      <c r="U15324" s="157"/>
      <c r="V15324" s="157"/>
      <c r="W15324" s="157"/>
      <c r="X15324" s="157"/>
      <c r="Y15324" s="157"/>
    </row>
    <row r="15325" spans="19:25" x14ac:dyDescent="0.2">
      <c r="S15325" s="157"/>
      <c r="T15325" s="157"/>
      <c r="U15325" s="157"/>
      <c r="V15325" s="157"/>
      <c r="W15325" s="157"/>
      <c r="X15325" s="157"/>
      <c r="Y15325" s="157"/>
    </row>
    <row r="15326" spans="19:25" x14ac:dyDescent="0.2">
      <c r="S15326" s="157"/>
      <c r="T15326" s="157"/>
      <c r="U15326" s="157"/>
      <c r="V15326" s="157"/>
      <c r="W15326" s="157"/>
      <c r="X15326" s="157"/>
      <c r="Y15326" s="157"/>
    </row>
    <row r="15327" spans="19:25" x14ac:dyDescent="0.2">
      <c r="S15327" s="157"/>
      <c r="T15327" s="157"/>
      <c r="U15327" s="157"/>
      <c r="V15327" s="157"/>
      <c r="W15327" s="157"/>
      <c r="X15327" s="157"/>
      <c r="Y15327" s="157"/>
    </row>
    <row r="15328" spans="19:25" x14ac:dyDescent="0.2">
      <c r="S15328" s="157"/>
      <c r="T15328" s="157"/>
      <c r="U15328" s="157"/>
      <c r="V15328" s="157"/>
      <c r="W15328" s="157"/>
      <c r="X15328" s="157"/>
      <c r="Y15328" s="157"/>
    </row>
    <row r="15329" spans="19:25" x14ac:dyDescent="0.2">
      <c r="S15329" s="157"/>
      <c r="T15329" s="157"/>
      <c r="U15329" s="157"/>
      <c r="V15329" s="157"/>
      <c r="W15329" s="157"/>
      <c r="X15329" s="157"/>
      <c r="Y15329" s="157"/>
    </row>
    <row r="15330" spans="19:25" x14ac:dyDescent="0.2">
      <c r="S15330" s="157"/>
      <c r="T15330" s="157"/>
      <c r="U15330" s="157"/>
      <c r="V15330" s="157"/>
      <c r="W15330" s="157"/>
      <c r="X15330" s="157"/>
      <c r="Y15330" s="157"/>
    </row>
    <row r="15331" spans="19:25" x14ac:dyDescent="0.2">
      <c r="S15331" s="157"/>
      <c r="T15331" s="157"/>
      <c r="U15331" s="157"/>
      <c r="V15331" s="157"/>
      <c r="W15331" s="157"/>
      <c r="X15331" s="157"/>
      <c r="Y15331" s="157"/>
    </row>
    <row r="15332" spans="19:25" x14ac:dyDescent="0.2">
      <c r="S15332" s="157"/>
      <c r="T15332" s="157"/>
      <c r="U15332" s="157"/>
      <c r="V15332" s="157"/>
      <c r="W15332" s="157"/>
      <c r="X15332" s="157"/>
      <c r="Y15332" s="157"/>
    </row>
    <row r="15333" spans="19:25" x14ac:dyDescent="0.2">
      <c r="S15333" s="157"/>
      <c r="T15333" s="157"/>
      <c r="U15333" s="157"/>
      <c r="V15333" s="157"/>
      <c r="W15333" s="157"/>
      <c r="X15333" s="157"/>
      <c r="Y15333" s="157"/>
    </row>
    <row r="15334" spans="19:25" x14ac:dyDescent="0.2">
      <c r="S15334" s="157"/>
      <c r="T15334" s="157"/>
      <c r="U15334" s="157"/>
      <c r="V15334" s="157"/>
      <c r="W15334" s="157"/>
      <c r="X15334" s="157"/>
      <c r="Y15334" s="157"/>
    </row>
    <row r="15335" spans="19:25" x14ac:dyDescent="0.2">
      <c r="S15335" s="157"/>
      <c r="T15335" s="157"/>
      <c r="U15335" s="157"/>
      <c r="V15335" s="157"/>
      <c r="W15335" s="157"/>
      <c r="X15335" s="157"/>
      <c r="Y15335" s="157"/>
    </row>
    <row r="15336" spans="19:25" x14ac:dyDescent="0.2">
      <c r="S15336" s="157"/>
      <c r="T15336" s="157"/>
      <c r="U15336" s="157"/>
      <c r="V15336" s="157"/>
      <c r="W15336" s="157"/>
      <c r="X15336" s="157"/>
      <c r="Y15336" s="157"/>
    </row>
    <row r="15337" spans="19:25" x14ac:dyDescent="0.2">
      <c r="S15337" s="157"/>
      <c r="T15337" s="157"/>
      <c r="U15337" s="157"/>
      <c r="V15337" s="157"/>
      <c r="W15337" s="157"/>
      <c r="X15337" s="157"/>
      <c r="Y15337" s="157"/>
    </row>
    <row r="15338" spans="19:25" x14ac:dyDescent="0.2">
      <c r="S15338" s="157"/>
      <c r="T15338" s="157"/>
      <c r="U15338" s="157"/>
      <c r="V15338" s="157"/>
      <c r="W15338" s="157"/>
      <c r="X15338" s="157"/>
      <c r="Y15338" s="157"/>
    </row>
    <row r="15339" spans="19:25" x14ac:dyDescent="0.2">
      <c r="S15339" s="157"/>
      <c r="T15339" s="157"/>
      <c r="U15339" s="157"/>
      <c r="V15339" s="157"/>
      <c r="W15339" s="157"/>
      <c r="X15339" s="157"/>
      <c r="Y15339" s="157"/>
    </row>
    <row r="15340" spans="19:25" x14ac:dyDescent="0.2">
      <c r="S15340" s="157"/>
      <c r="T15340" s="157"/>
      <c r="U15340" s="157"/>
      <c r="V15340" s="157"/>
      <c r="W15340" s="157"/>
      <c r="X15340" s="157"/>
      <c r="Y15340" s="157"/>
    </row>
    <row r="15341" spans="19:25" x14ac:dyDescent="0.2">
      <c r="S15341" s="157"/>
      <c r="T15341" s="157"/>
      <c r="U15341" s="157"/>
      <c r="V15341" s="157"/>
      <c r="W15341" s="157"/>
      <c r="X15341" s="157"/>
      <c r="Y15341" s="157"/>
    </row>
    <row r="15342" spans="19:25" x14ac:dyDescent="0.2">
      <c r="S15342" s="157"/>
      <c r="T15342" s="157"/>
      <c r="U15342" s="157"/>
      <c r="V15342" s="157"/>
      <c r="W15342" s="157"/>
      <c r="X15342" s="157"/>
      <c r="Y15342" s="157"/>
    </row>
    <row r="15343" spans="19:25" x14ac:dyDescent="0.2">
      <c r="S15343" s="157"/>
      <c r="T15343" s="157"/>
      <c r="U15343" s="157"/>
      <c r="V15343" s="157"/>
      <c r="W15343" s="157"/>
      <c r="X15343" s="157"/>
      <c r="Y15343" s="157"/>
    </row>
    <row r="15344" spans="19:25" x14ac:dyDescent="0.2">
      <c r="S15344" s="157"/>
      <c r="T15344" s="157"/>
      <c r="U15344" s="157"/>
      <c r="V15344" s="157"/>
      <c r="W15344" s="157"/>
      <c r="X15344" s="157"/>
      <c r="Y15344" s="157"/>
    </row>
    <row r="15345" spans="19:25" x14ac:dyDescent="0.2">
      <c r="S15345" s="157"/>
      <c r="T15345" s="157"/>
      <c r="U15345" s="157"/>
      <c r="V15345" s="157"/>
      <c r="W15345" s="157"/>
      <c r="X15345" s="157"/>
      <c r="Y15345" s="157"/>
    </row>
    <row r="15346" spans="19:25" x14ac:dyDescent="0.2">
      <c r="S15346" s="157"/>
      <c r="T15346" s="157"/>
      <c r="U15346" s="157"/>
      <c r="V15346" s="157"/>
      <c r="W15346" s="157"/>
      <c r="X15346" s="157"/>
      <c r="Y15346" s="157"/>
    </row>
    <row r="15347" spans="19:25" x14ac:dyDescent="0.2">
      <c r="S15347" s="157"/>
      <c r="T15347" s="157"/>
      <c r="U15347" s="157"/>
      <c r="V15347" s="157"/>
      <c r="W15347" s="157"/>
      <c r="X15347" s="157"/>
      <c r="Y15347" s="157"/>
    </row>
    <row r="15348" spans="19:25" x14ac:dyDescent="0.2">
      <c r="S15348" s="157"/>
      <c r="T15348" s="157"/>
      <c r="U15348" s="157"/>
      <c r="V15348" s="157"/>
      <c r="W15348" s="157"/>
      <c r="X15348" s="157"/>
      <c r="Y15348" s="157"/>
    </row>
    <row r="15349" spans="19:25" x14ac:dyDescent="0.2">
      <c r="S15349" s="157"/>
      <c r="T15349" s="157"/>
      <c r="U15349" s="157"/>
      <c r="V15349" s="157"/>
      <c r="W15349" s="157"/>
      <c r="X15349" s="157"/>
      <c r="Y15349" s="157"/>
    </row>
    <row r="15350" spans="19:25" x14ac:dyDescent="0.2">
      <c r="S15350" s="157"/>
      <c r="T15350" s="157"/>
      <c r="U15350" s="157"/>
      <c r="V15350" s="157"/>
      <c r="W15350" s="157"/>
      <c r="X15350" s="157"/>
      <c r="Y15350" s="157"/>
    </row>
    <row r="15351" spans="19:25" x14ac:dyDescent="0.2">
      <c r="S15351" s="157"/>
      <c r="T15351" s="157"/>
      <c r="U15351" s="157"/>
      <c r="V15351" s="157"/>
      <c r="W15351" s="157"/>
      <c r="X15351" s="157"/>
      <c r="Y15351" s="157"/>
    </row>
    <row r="15352" spans="19:25" x14ac:dyDescent="0.2">
      <c r="S15352" s="157"/>
      <c r="T15352" s="157"/>
      <c r="U15352" s="157"/>
      <c r="V15352" s="157"/>
      <c r="W15352" s="157"/>
      <c r="X15352" s="157"/>
      <c r="Y15352" s="157"/>
    </row>
    <row r="15353" spans="19:25" x14ac:dyDescent="0.2">
      <c r="S15353" s="157"/>
      <c r="T15353" s="157"/>
      <c r="U15353" s="157"/>
      <c r="V15353" s="157"/>
      <c r="W15353" s="157"/>
      <c r="X15353" s="157"/>
      <c r="Y15353" s="157"/>
    </row>
    <row r="15354" spans="19:25" x14ac:dyDescent="0.2">
      <c r="S15354" s="157"/>
      <c r="T15354" s="157"/>
      <c r="U15354" s="157"/>
      <c r="V15354" s="157"/>
      <c r="W15354" s="157"/>
      <c r="X15354" s="157"/>
      <c r="Y15354" s="157"/>
    </row>
    <row r="15355" spans="19:25" x14ac:dyDescent="0.2">
      <c r="S15355" s="157"/>
      <c r="T15355" s="157"/>
      <c r="U15355" s="157"/>
      <c r="V15355" s="157"/>
      <c r="W15355" s="157"/>
      <c r="X15355" s="157"/>
      <c r="Y15355" s="157"/>
    </row>
    <row r="15356" spans="19:25" x14ac:dyDescent="0.2">
      <c r="S15356" s="157"/>
      <c r="T15356" s="157"/>
      <c r="U15356" s="157"/>
      <c r="V15356" s="157"/>
      <c r="W15356" s="157"/>
      <c r="X15356" s="157"/>
      <c r="Y15356" s="157"/>
    </row>
    <row r="15357" spans="19:25" x14ac:dyDescent="0.2">
      <c r="S15357" s="157"/>
      <c r="T15357" s="157"/>
      <c r="U15357" s="157"/>
      <c r="V15357" s="157"/>
      <c r="W15357" s="157"/>
      <c r="X15357" s="157"/>
      <c r="Y15357" s="157"/>
    </row>
    <row r="15358" spans="19:25" x14ac:dyDescent="0.2">
      <c r="S15358" s="157"/>
      <c r="T15358" s="157"/>
      <c r="U15358" s="157"/>
      <c r="V15358" s="157"/>
      <c r="W15358" s="157"/>
      <c r="X15358" s="157"/>
      <c r="Y15358" s="157"/>
    </row>
    <row r="15359" spans="19:25" x14ac:dyDescent="0.2">
      <c r="S15359" s="157"/>
      <c r="T15359" s="157"/>
      <c r="U15359" s="157"/>
      <c r="V15359" s="157"/>
      <c r="W15359" s="157"/>
      <c r="X15359" s="157"/>
      <c r="Y15359" s="157"/>
    </row>
    <row r="15360" spans="19:25" x14ac:dyDescent="0.2">
      <c r="S15360" s="157"/>
      <c r="T15360" s="157"/>
      <c r="U15360" s="157"/>
      <c r="V15360" s="157"/>
      <c r="W15360" s="157"/>
      <c r="X15360" s="157"/>
      <c r="Y15360" s="157"/>
    </row>
    <row r="15361" spans="19:25" x14ac:dyDescent="0.2">
      <c r="S15361" s="157"/>
      <c r="T15361" s="157"/>
      <c r="U15361" s="157"/>
      <c r="V15361" s="157"/>
      <c r="W15361" s="157"/>
      <c r="X15361" s="157"/>
      <c r="Y15361" s="157"/>
    </row>
    <row r="15362" spans="19:25" x14ac:dyDescent="0.2">
      <c r="S15362" s="157"/>
      <c r="T15362" s="157"/>
      <c r="U15362" s="157"/>
      <c r="V15362" s="157"/>
      <c r="W15362" s="157"/>
      <c r="X15362" s="157"/>
      <c r="Y15362" s="157"/>
    </row>
    <row r="15363" spans="19:25" x14ac:dyDescent="0.2">
      <c r="S15363" s="157"/>
      <c r="T15363" s="157"/>
      <c r="U15363" s="157"/>
      <c r="V15363" s="157"/>
      <c r="W15363" s="157"/>
      <c r="X15363" s="157"/>
      <c r="Y15363" s="157"/>
    </row>
    <row r="15364" spans="19:25" x14ac:dyDescent="0.2">
      <c r="S15364" s="157"/>
      <c r="T15364" s="157"/>
      <c r="U15364" s="157"/>
      <c r="V15364" s="157"/>
      <c r="W15364" s="157"/>
      <c r="X15364" s="157"/>
      <c r="Y15364" s="157"/>
    </row>
    <row r="15365" spans="19:25" x14ac:dyDescent="0.2">
      <c r="S15365" s="157"/>
      <c r="T15365" s="157"/>
      <c r="U15365" s="157"/>
      <c r="V15365" s="157"/>
      <c r="W15365" s="157"/>
      <c r="X15365" s="157"/>
      <c r="Y15365" s="157"/>
    </row>
    <row r="15366" spans="19:25" x14ac:dyDescent="0.2">
      <c r="S15366" s="157"/>
      <c r="T15366" s="157"/>
      <c r="U15366" s="157"/>
      <c r="V15366" s="157"/>
      <c r="W15366" s="157"/>
      <c r="X15366" s="157"/>
      <c r="Y15366" s="157"/>
    </row>
    <row r="15367" spans="19:25" x14ac:dyDescent="0.2">
      <c r="S15367" s="157"/>
      <c r="T15367" s="157"/>
      <c r="U15367" s="157"/>
      <c r="V15367" s="157"/>
      <c r="W15367" s="157"/>
      <c r="X15367" s="157"/>
      <c r="Y15367" s="157"/>
    </row>
    <row r="15368" spans="19:25" x14ac:dyDescent="0.2">
      <c r="S15368" s="157"/>
      <c r="T15368" s="157"/>
      <c r="U15368" s="157"/>
      <c r="V15368" s="157"/>
      <c r="W15368" s="157"/>
      <c r="X15368" s="157"/>
      <c r="Y15368" s="157"/>
    </row>
    <row r="15369" spans="19:25" x14ac:dyDescent="0.2">
      <c r="S15369" s="157"/>
      <c r="T15369" s="157"/>
      <c r="U15369" s="157"/>
      <c r="V15369" s="157"/>
      <c r="W15369" s="157"/>
      <c r="X15369" s="157"/>
      <c r="Y15369" s="157"/>
    </row>
    <row r="15370" spans="19:25" x14ac:dyDescent="0.2">
      <c r="S15370" s="157"/>
      <c r="T15370" s="157"/>
      <c r="U15370" s="157"/>
      <c r="V15370" s="157"/>
      <c r="W15370" s="157"/>
      <c r="X15370" s="157"/>
      <c r="Y15370" s="157"/>
    </row>
    <row r="15371" spans="19:25" x14ac:dyDescent="0.2">
      <c r="S15371" s="157"/>
      <c r="T15371" s="157"/>
      <c r="U15371" s="157"/>
      <c r="V15371" s="157"/>
      <c r="W15371" s="157"/>
      <c r="X15371" s="157"/>
      <c r="Y15371" s="157"/>
    </row>
    <row r="15372" spans="19:25" x14ac:dyDescent="0.2">
      <c r="S15372" s="157"/>
      <c r="T15372" s="157"/>
      <c r="U15372" s="157"/>
      <c r="V15372" s="157"/>
      <c r="W15372" s="157"/>
      <c r="X15372" s="157"/>
      <c r="Y15372" s="157"/>
    </row>
    <row r="15373" spans="19:25" x14ac:dyDescent="0.2">
      <c r="S15373" s="157"/>
      <c r="T15373" s="157"/>
      <c r="U15373" s="157"/>
      <c r="V15373" s="157"/>
      <c r="W15373" s="157"/>
      <c r="X15373" s="157"/>
      <c r="Y15373" s="157"/>
    </row>
    <row r="15374" spans="19:25" x14ac:dyDescent="0.2">
      <c r="S15374" s="157"/>
      <c r="T15374" s="157"/>
      <c r="U15374" s="157"/>
      <c r="V15374" s="157"/>
      <c r="W15374" s="157"/>
      <c r="X15374" s="157"/>
      <c r="Y15374" s="157"/>
    </row>
    <row r="15375" spans="19:25" x14ac:dyDescent="0.2">
      <c r="S15375" s="157"/>
      <c r="T15375" s="157"/>
      <c r="U15375" s="157"/>
      <c r="V15375" s="157"/>
      <c r="W15375" s="157"/>
      <c r="X15375" s="157"/>
      <c r="Y15375" s="157"/>
    </row>
    <row r="15376" spans="19:25" x14ac:dyDescent="0.2">
      <c r="S15376" s="157"/>
      <c r="T15376" s="157"/>
      <c r="U15376" s="157"/>
      <c r="V15376" s="157"/>
      <c r="W15376" s="157"/>
      <c r="X15376" s="157"/>
      <c r="Y15376" s="157"/>
    </row>
    <row r="15377" spans="19:25" x14ac:dyDescent="0.2">
      <c r="S15377" s="157"/>
      <c r="T15377" s="157"/>
      <c r="U15377" s="157"/>
      <c r="V15377" s="157"/>
      <c r="W15377" s="157"/>
      <c r="X15377" s="157"/>
      <c r="Y15377" s="157"/>
    </row>
    <row r="15378" spans="19:25" x14ac:dyDescent="0.2">
      <c r="S15378" s="157"/>
      <c r="T15378" s="157"/>
      <c r="U15378" s="157"/>
      <c r="V15378" s="157"/>
      <c r="W15378" s="157"/>
      <c r="X15378" s="157"/>
      <c r="Y15378" s="157"/>
    </row>
    <row r="15379" spans="19:25" x14ac:dyDescent="0.2">
      <c r="S15379" s="157"/>
      <c r="T15379" s="157"/>
      <c r="U15379" s="157"/>
      <c r="V15379" s="157"/>
      <c r="W15379" s="157"/>
      <c r="X15379" s="157"/>
      <c r="Y15379" s="157"/>
    </row>
    <row r="15380" spans="19:25" x14ac:dyDescent="0.2">
      <c r="S15380" s="157"/>
      <c r="T15380" s="157"/>
      <c r="U15380" s="157"/>
      <c r="V15380" s="157"/>
      <c r="W15380" s="157"/>
      <c r="X15380" s="157"/>
      <c r="Y15380" s="157"/>
    </row>
    <row r="15381" spans="19:25" x14ac:dyDescent="0.2">
      <c r="S15381" s="157"/>
      <c r="T15381" s="157"/>
      <c r="U15381" s="157"/>
      <c r="V15381" s="157"/>
      <c r="W15381" s="157"/>
      <c r="X15381" s="157"/>
      <c r="Y15381" s="157"/>
    </row>
    <row r="15382" spans="19:25" x14ac:dyDescent="0.2">
      <c r="S15382" s="157"/>
      <c r="T15382" s="157"/>
      <c r="U15382" s="157"/>
      <c r="V15382" s="157"/>
      <c r="W15382" s="157"/>
      <c r="X15382" s="157"/>
      <c r="Y15382" s="157"/>
    </row>
    <row r="15383" spans="19:25" x14ac:dyDescent="0.2">
      <c r="S15383" s="157"/>
      <c r="T15383" s="157"/>
      <c r="U15383" s="157"/>
      <c r="V15383" s="157"/>
      <c r="W15383" s="157"/>
      <c r="X15383" s="157"/>
      <c r="Y15383" s="157"/>
    </row>
    <row r="15384" spans="19:25" x14ac:dyDescent="0.2">
      <c r="S15384" s="157"/>
      <c r="T15384" s="157"/>
      <c r="U15384" s="157"/>
      <c r="V15384" s="157"/>
      <c r="W15384" s="157"/>
      <c r="X15384" s="157"/>
      <c r="Y15384" s="157"/>
    </row>
    <row r="15385" spans="19:25" x14ac:dyDescent="0.2">
      <c r="S15385" s="157"/>
      <c r="T15385" s="157"/>
      <c r="U15385" s="157"/>
      <c r="V15385" s="157"/>
      <c r="W15385" s="157"/>
      <c r="X15385" s="157"/>
      <c r="Y15385" s="157"/>
    </row>
    <row r="15386" spans="19:25" x14ac:dyDescent="0.2">
      <c r="S15386" s="157"/>
      <c r="T15386" s="157"/>
      <c r="U15386" s="157"/>
      <c r="V15386" s="157"/>
      <c r="W15386" s="157"/>
      <c r="X15386" s="157"/>
      <c r="Y15386" s="157"/>
    </row>
    <row r="15387" spans="19:25" x14ac:dyDescent="0.2">
      <c r="S15387" s="157"/>
      <c r="T15387" s="157"/>
      <c r="U15387" s="157"/>
      <c r="V15387" s="157"/>
      <c r="W15387" s="157"/>
      <c r="X15387" s="157"/>
      <c r="Y15387" s="157"/>
    </row>
    <row r="15388" spans="19:25" x14ac:dyDescent="0.2">
      <c r="S15388" s="157"/>
      <c r="T15388" s="157"/>
      <c r="U15388" s="157"/>
      <c r="V15388" s="157"/>
      <c r="W15388" s="157"/>
      <c r="X15388" s="157"/>
      <c r="Y15388" s="157"/>
    </row>
    <row r="15389" spans="19:25" x14ac:dyDescent="0.2">
      <c r="S15389" s="157"/>
      <c r="T15389" s="157"/>
      <c r="U15389" s="157"/>
      <c r="V15389" s="157"/>
      <c r="W15389" s="157"/>
      <c r="X15389" s="157"/>
      <c r="Y15389" s="157"/>
    </row>
    <row r="15390" spans="19:25" x14ac:dyDescent="0.2">
      <c r="S15390" s="157"/>
      <c r="T15390" s="157"/>
      <c r="U15390" s="157"/>
      <c r="V15390" s="157"/>
      <c r="W15390" s="157"/>
      <c r="X15390" s="157"/>
      <c r="Y15390" s="157"/>
    </row>
    <row r="15391" spans="19:25" x14ac:dyDescent="0.2">
      <c r="S15391" s="157"/>
      <c r="T15391" s="157"/>
      <c r="U15391" s="157"/>
      <c r="V15391" s="157"/>
      <c r="W15391" s="157"/>
      <c r="X15391" s="157"/>
      <c r="Y15391" s="157"/>
    </row>
    <row r="15392" spans="19:25" x14ac:dyDescent="0.2">
      <c r="S15392" s="157"/>
      <c r="T15392" s="157"/>
      <c r="U15392" s="157"/>
      <c r="V15392" s="157"/>
      <c r="W15392" s="157"/>
      <c r="X15392" s="157"/>
      <c r="Y15392" s="157"/>
    </row>
    <row r="15393" spans="19:25" x14ac:dyDescent="0.2">
      <c r="S15393" s="157"/>
      <c r="T15393" s="157"/>
      <c r="U15393" s="157"/>
      <c r="V15393" s="157"/>
      <c r="W15393" s="157"/>
      <c r="X15393" s="157"/>
      <c r="Y15393" s="157"/>
    </row>
    <row r="15394" spans="19:25" x14ac:dyDescent="0.2">
      <c r="S15394" s="157"/>
      <c r="T15394" s="157"/>
      <c r="U15394" s="157"/>
      <c r="V15394" s="157"/>
      <c r="W15394" s="157"/>
      <c r="X15394" s="157"/>
      <c r="Y15394" s="157"/>
    </row>
    <row r="15395" spans="19:25" x14ac:dyDescent="0.2">
      <c r="S15395" s="157"/>
      <c r="T15395" s="157"/>
      <c r="U15395" s="157"/>
      <c r="V15395" s="157"/>
      <c r="W15395" s="157"/>
      <c r="X15395" s="157"/>
      <c r="Y15395" s="157"/>
    </row>
    <row r="15396" spans="19:25" x14ac:dyDescent="0.2">
      <c r="S15396" s="157"/>
      <c r="T15396" s="157"/>
      <c r="U15396" s="157"/>
      <c r="V15396" s="157"/>
      <c r="W15396" s="157"/>
      <c r="X15396" s="157"/>
      <c r="Y15396" s="157"/>
    </row>
    <row r="15397" spans="19:25" x14ac:dyDescent="0.2">
      <c r="S15397" s="157"/>
      <c r="T15397" s="157"/>
      <c r="U15397" s="157"/>
      <c r="V15397" s="157"/>
      <c r="W15397" s="157"/>
      <c r="X15397" s="157"/>
      <c r="Y15397" s="157"/>
    </row>
    <row r="15398" spans="19:25" x14ac:dyDescent="0.2">
      <c r="S15398" s="157"/>
      <c r="T15398" s="157"/>
      <c r="U15398" s="157"/>
      <c r="V15398" s="157"/>
      <c r="W15398" s="157"/>
      <c r="X15398" s="157"/>
      <c r="Y15398" s="157"/>
    </row>
    <row r="15399" spans="19:25" x14ac:dyDescent="0.2">
      <c r="S15399" s="157"/>
      <c r="T15399" s="157"/>
      <c r="U15399" s="157"/>
      <c r="V15399" s="157"/>
      <c r="W15399" s="157"/>
      <c r="X15399" s="157"/>
      <c r="Y15399" s="157"/>
    </row>
    <row r="15400" spans="19:25" x14ac:dyDescent="0.2">
      <c r="S15400" s="157"/>
      <c r="T15400" s="157"/>
      <c r="U15400" s="157"/>
      <c r="V15400" s="157"/>
      <c r="W15400" s="157"/>
      <c r="X15400" s="157"/>
      <c r="Y15400" s="157"/>
    </row>
    <row r="15401" spans="19:25" x14ac:dyDescent="0.2">
      <c r="S15401" s="157"/>
      <c r="T15401" s="157"/>
      <c r="U15401" s="157"/>
      <c r="V15401" s="157"/>
      <c r="W15401" s="157"/>
      <c r="X15401" s="157"/>
      <c r="Y15401" s="157"/>
    </row>
    <row r="15402" spans="19:25" x14ac:dyDescent="0.2">
      <c r="S15402" s="157"/>
      <c r="T15402" s="157"/>
      <c r="U15402" s="157"/>
      <c r="V15402" s="157"/>
      <c r="W15402" s="157"/>
      <c r="X15402" s="157"/>
      <c r="Y15402" s="157"/>
    </row>
    <row r="15403" spans="19:25" x14ac:dyDescent="0.2">
      <c r="S15403" s="157"/>
      <c r="T15403" s="157"/>
      <c r="U15403" s="157"/>
      <c r="V15403" s="157"/>
      <c r="W15403" s="157"/>
      <c r="X15403" s="157"/>
      <c r="Y15403" s="157"/>
    </row>
    <row r="15404" spans="19:25" x14ac:dyDescent="0.2">
      <c r="S15404" s="157"/>
      <c r="T15404" s="157"/>
      <c r="U15404" s="157"/>
      <c r="V15404" s="157"/>
      <c r="W15404" s="157"/>
      <c r="X15404" s="157"/>
      <c r="Y15404" s="157"/>
    </row>
    <row r="15405" spans="19:25" x14ac:dyDescent="0.2">
      <c r="S15405" s="157"/>
      <c r="T15405" s="157"/>
      <c r="U15405" s="157"/>
      <c r="V15405" s="157"/>
      <c r="W15405" s="157"/>
      <c r="X15405" s="157"/>
      <c r="Y15405" s="157"/>
    </row>
    <row r="15406" spans="19:25" x14ac:dyDescent="0.2">
      <c r="S15406" s="157"/>
      <c r="T15406" s="157"/>
      <c r="U15406" s="157"/>
      <c r="V15406" s="157"/>
      <c r="W15406" s="157"/>
      <c r="X15406" s="157"/>
      <c r="Y15406" s="157"/>
    </row>
    <row r="15407" spans="19:25" x14ac:dyDescent="0.2">
      <c r="S15407" s="157"/>
      <c r="T15407" s="157"/>
      <c r="U15407" s="157"/>
      <c r="V15407" s="157"/>
      <c r="W15407" s="157"/>
      <c r="X15407" s="157"/>
      <c r="Y15407" s="157"/>
    </row>
    <row r="15408" spans="19:25" x14ac:dyDescent="0.2">
      <c r="S15408" s="157"/>
      <c r="T15408" s="157"/>
      <c r="U15408" s="157"/>
      <c r="V15408" s="157"/>
      <c r="W15408" s="157"/>
      <c r="X15408" s="157"/>
      <c r="Y15408" s="157"/>
    </row>
    <row r="15409" spans="19:25" x14ac:dyDescent="0.2">
      <c r="S15409" s="157"/>
      <c r="T15409" s="157"/>
      <c r="U15409" s="157"/>
      <c r="V15409" s="157"/>
      <c r="W15409" s="157"/>
      <c r="X15409" s="157"/>
      <c r="Y15409" s="157"/>
    </row>
    <row r="15410" spans="19:25" x14ac:dyDescent="0.2">
      <c r="S15410" s="157"/>
      <c r="T15410" s="157"/>
      <c r="U15410" s="157"/>
      <c r="V15410" s="157"/>
      <c r="W15410" s="157"/>
      <c r="X15410" s="157"/>
      <c r="Y15410" s="157"/>
    </row>
    <row r="15411" spans="19:25" x14ac:dyDescent="0.2">
      <c r="S15411" s="157"/>
      <c r="T15411" s="157"/>
      <c r="U15411" s="157"/>
      <c r="V15411" s="157"/>
      <c r="W15411" s="157"/>
      <c r="X15411" s="157"/>
      <c r="Y15411" s="157"/>
    </row>
    <row r="15412" spans="19:25" x14ac:dyDescent="0.2">
      <c r="S15412" s="157"/>
      <c r="T15412" s="157"/>
      <c r="U15412" s="157"/>
      <c r="V15412" s="157"/>
      <c r="W15412" s="157"/>
      <c r="X15412" s="157"/>
      <c r="Y15412" s="157"/>
    </row>
    <row r="15413" spans="19:25" x14ac:dyDescent="0.2">
      <c r="S15413" s="157"/>
      <c r="T15413" s="157"/>
      <c r="U15413" s="157"/>
      <c r="V15413" s="157"/>
      <c r="W15413" s="157"/>
      <c r="X15413" s="157"/>
      <c r="Y15413" s="157"/>
    </row>
    <row r="15414" spans="19:25" x14ac:dyDescent="0.2">
      <c r="S15414" s="157"/>
      <c r="T15414" s="157"/>
      <c r="U15414" s="157"/>
      <c r="V15414" s="157"/>
      <c r="W15414" s="157"/>
      <c r="X15414" s="157"/>
      <c r="Y15414" s="157"/>
    </row>
    <row r="15415" spans="19:25" x14ac:dyDescent="0.2">
      <c r="S15415" s="157"/>
      <c r="T15415" s="157"/>
      <c r="U15415" s="157"/>
      <c r="V15415" s="157"/>
      <c r="W15415" s="157"/>
      <c r="X15415" s="157"/>
      <c r="Y15415" s="157"/>
    </row>
    <row r="15416" spans="19:25" x14ac:dyDescent="0.2">
      <c r="S15416" s="157"/>
      <c r="T15416" s="157"/>
      <c r="U15416" s="157"/>
      <c r="V15416" s="157"/>
      <c r="W15416" s="157"/>
      <c r="X15416" s="157"/>
      <c r="Y15416" s="157"/>
    </row>
    <row r="15417" spans="19:25" x14ac:dyDescent="0.2">
      <c r="S15417" s="157"/>
      <c r="T15417" s="157"/>
      <c r="U15417" s="157"/>
      <c r="V15417" s="157"/>
      <c r="W15417" s="157"/>
      <c r="X15417" s="157"/>
      <c r="Y15417" s="157"/>
    </row>
    <row r="15418" spans="19:25" x14ac:dyDescent="0.2">
      <c r="S15418" s="157"/>
      <c r="T15418" s="157"/>
      <c r="U15418" s="157"/>
      <c r="V15418" s="157"/>
      <c r="W15418" s="157"/>
      <c r="X15418" s="157"/>
      <c r="Y15418" s="157"/>
    </row>
    <row r="15419" spans="19:25" x14ac:dyDescent="0.2">
      <c r="S15419" s="157"/>
      <c r="T15419" s="157"/>
      <c r="U15419" s="157"/>
      <c r="V15419" s="157"/>
      <c r="W15419" s="157"/>
      <c r="X15419" s="157"/>
      <c r="Y15419" s="157"/>
    </row>
    <row r="15420" spans="19:25" x14ac:dyDescent="0.2">
      <c r="S15420" s="157"/>
      <c r="T15420" s="157"/>
      <c r="U15420" s="157"/>
      <c r="V15420" s="157"/>
      <c r="W15420" s="157"/>
      <c r="X15420" s="157"/>
      <c r="Y15420" s="157"/>
    </row>
    <row r="15421" spans="19:25" x14ac:dyDescent="0.2">
      <c r="S15421" s="157"/>
      <c r="T15421" s="157"/>
      <c r="U15421" s="157"/>
      <c r="V15421" s="157"/>
      <c r="W15421" s="157"/>
      <c r="X15421" s="157"/>
      <c r="Y15421" s="157"/>
    </row>
    <row r="15422" spans="19:25" x14ac:dyDescent="0.2">
      <c r="S15422" s="157"/>
      <c r="T15422" s="157"/>
      <c r="U15422" s="157"/>
      <c r="V15422" s="157"/>
      <c r="W15422" s="157"/>
      <c r="X15422" s="157"/>
      <c r="Y15422" s="157"/>
    </row>
    <row r="15423" spans="19:25" x14ac:dyDescent="0.2">
      <c r="S15423" s="157"/>
      <c r="T15423" s="157"/>
      <c r="U15423" s="157"/>
      <c r="V15423" s="157"/>
      <c r="W15423" s="157"/>
      <c r="X15423" s="157"/>
      <c r="Y15423" s="157"/>
    </row>
    <row r="15424" spans="19:25" x14ac:dyDescent="0.2">
      <c r="S15424" s="157"/>
      <c r="T15424" s="157"/>
      <c r="U15424" s="157"/>
      <c r="V15424" s="157"/>
      <c r="W15424" s="157"/>
      <c r="X15424" s="157"/>
      <c r="Y15424" s="157"/>
    </row>
    <row r="15425" spans="19:25" x14ac:dyDescent="0.2">
      <c r="S15425" s="157"/>
      <c r="T15425" s="157"/>
      <c r="U15425" s="157"/>
      <c r="V15425" s="157"/>
      <c r="W15425" s="157"/>
      <c r="X15425" s="157"/>
      <c r="Y15425" s="157"/>
    </row>
    <row r="15426" spans="19:25" x14ac:dyDescent="0.2">
      <c r="S15426" s="157"/>
      <c r="T15426" s="157"/>
      <c r="U15426" s="157"/>
      <c r="V15426" s="157"/>
      <c r="W15426" s="157"/>
      <c r="X15426" s="157"/>
      <c r="Y15426" s="157"/>
    </row>
    <row r="15427" spans="19:25" x14ac:dyDescent="0.2">
      <c r="S15427" s="157"/>
      <c r="T15427" s="157"/>
      <c r="U15427" s="157"/>
      <c r="V15427" s="157"/>
      <c r="W15427" s="157"/>
      <c r="X15427" s="157"/>
      <c r="Y15427" s="157"/>
    </row>
    <row r="15428" spans="19:25" x14ac:dyDescent="0.2">
      <c r="S15428" s="157"/>
      <c r="T15428" s="157"/>
      <c r="U15428" s="157"/>
      <c r="V15428" s="157"/>
      <c r="W15428" s="157"/>
      <c r="X15428" s="157"/>
      <c r="Y15428" s="157"/>
    </row>
    <row r="15429" spans="19:25" x14ac:dyDescent="0.2">
      <c r="S15429" s="157"/>
      <c r="T15429" s="157"/>
      <c r="U15429" s="157"/>
      <c r="V15429" s="157"/>
      <c r="W15429" s="157"/>
      <c r="X15429" s="157"/>
      <c r="Y15429" s="157"/>
    </row>
    <row r="15430" spans="19:25" x14ac:dyDescent="0.2">
      <c r="S15430" s="157"/>
      <c r="T15430" s="157"/>
      <c r="U15430" s="157"/>
      <c r="V15430" s="157"/>
      <c r="W15430" s="157"/>
      <c r="X15430" s="157"/>
      <c r="Y15430" s="157"/>
    </row>
    <row r="15431" spans="19:25" x14ac:dyDescent="0.2">
      <c r="S15431" s="157"/>
      <c r="T15431" s="157"/>
      <c r="U15431" s="157"/>
      <c r="V15431" s="157"/>
      <c r="W15431" s="157"/>
      <c r="X15431" s="157"/>
      <c r="Y15431" s="157"/>
    </row>
    <row r="15432" spans="19:25" x14ac:dyDescent="0.2">
      <c r="S15432" s="157"/>
      <c r="T15432" s="157"/>
      <c r="U15432" s="157"/>
      <c r="V15432" s="157"/>
      <c r="W15432" s="157"/>
      <c r="X15432" s="157"/>
      <c r="Y15432" s="157"/>
    </row>
    <row r="15433" spans="19:25" x14ac:dyDescent="0.2">
      <c r="S15433" s="157"/>
      <c r="T15433" s="157"/>
      <c r="U15433" s="157"/>
      <c r="V15433" s="157"/>
      <c r="W15433" s="157"/>
      <c r="X15433" s="157"/>
      <c r="Y15433" s="157"/>
    </row>
    <row r="15434" spans="19:25" x14ac:dyDescent="0.2">
      <c r="S15434" s="157"/>
      <c r="T15434" s="157"/>
      <c r="U15434" s="157"/>
      <c r="V15434" s="157"/>
      <c r="W15434" s="157"/>
      <c r="X15434" s="157"/>
      <c r="Y15434" s="157"/>
    </row>
    <row r="15435" spans="19:25" x14ac:dyDescent="0.2">
      <c r="S15435" s="157"/>
      <c r="T15435" s="157"/>
      <c r="U15435" s="157"/>
      <c r="V15435" s="157"/>
      <c r="W15435" s="157"/>
      <c r="X15435" s="157"/>
      <c r="Y15435" s="157"/>
    </row>
    <row r="15436" spans="19:25" x14ac:dyDescent="0.2">
      <c r="S15436" s="157"/>
      <c r="T15436" s="157"/>
      <c r="U15436" s="157"/>
      <c r="V15436" s="157"/>
      <c r="W15436" s="157"/>
      <c r="X15436" s="157"/>
      <c r="Y15436" s="157"/>
    </row>
    <row r="15437" spans="19:25" x14ac:dyDescent="0.2">
      <c r="S15437" s="157"/>
      <c r="T15437" s="157"/>
      <c r="U15437" s="157"/>
      <c r="V15437" s="157"/>
      <c r="W15437" s="157"/>
      <c r="X15437" s="157"/>
      <c r="Y15437" s="157"/>
    </row>
    <row r="15438" spans="19:25" x14ac:dyDescent="0.2">
      <c r="S15438" s="157"/>
      <c r="T15438" s="157"/>
      <c r="U15438" s="157"/>
      <c r="V15438" s="157"/>
      <c r="W15438" s="157"/>
      <c r="X15438" s="157"/>
      <c r="Y15438" s="157"/>
    </row>
    <row r="15439" spans="19:25" x14ac:dyDescent="0.2">
      <c r="S15439" s="157"/>
      <c r="T15439" s="157"/>
      <c r="U15439" s="157"/>
      <c r="V15439" s="157"/>
      <c r="W15439" s="157"/>
      <c r="X15439" s="157"/>
      <c r="Y15439" s="157"/>
    </row>
    <row r="15440" spans="19:25" x14ac:dyDescent="0.2">
      <c r="S15440" s="157"/>
      <c r="T15440" s="157"/>
      <c r="U15440" s="157"/>
      <c r="V15440" s="157"/>
      <c r="W15440" s="157"/>
      <c r="X15440" s="157"/>
      <c r="Y15440" s="157"/>
    </row>
    <row r="15441" spans="19:25" x14ac:dyDescent="0.2">
      <c r="S15441" s="157"/>
      <c r="T15441" s="157"/>
      <c r="U15441" s="157"/>
      <c r="V15441" s="157"/>
      <c r="W15441" s="157"/>
      <c r="X15441" s="157"/>
      <c r="Y15441" s="157"/>
    </row>
    <row r="15442" spans="19:25" x14ac:dyDescent="0.2">
      <c r="S15442" s="157"/>
      <c r="T15442" s="157"/>
      <c r="U15442" s="157"/>
      <c r="V15442" s="157"/>
      <c r="W15442" s="157"/>
      <c r="X15442" s="157"/>
      <c r="Y15442" s="157"/>
    </row>
    <row r="15443" spans="19:25" x14ac:dyDescent="0.2">
      <c r="S15443" s="157"/>
      <c r="T15443" s="157"/>
      <c r="U15443" s="157"/>
      <c r="V15443" s="157"/>
      <c r="W15443" s="157"/>
      <c r="X15443" s="157"/>
      <c r="Y15443" s="157"/>
    </row>
    <row r="15444" spans="19:25" x14ac:dyDescent="0.2">
      <c r="S15444" s="157"/>
      <c r="T15444" s="157"/>
      <c r="U15444" s="157"/>
      <c r="V15444" s="157"/>
      <c r="W15444" s="157"/>
      <c r="X15444" s="157"/>
      <c r="Y15444" s="157"/>
    </row>
    <row r="15445" spans="19:25" x14ac:dyDescent="0.2">
      <c r="S15445" s="157"/>
      <c r="T15445" s="157"/>
      <c r="U15445" s="157"/>
      <c r="V15445" s="157"/>
      <c r="W15445" s="157"/>
      <c r="X15445" s="157"/>
      <c r="Y15445" s="157"/>
    </row>
    <row r="15446" spans="19:25" x14ac:dyDescent="0.2">
      <c r="S15446" s="157"/>
      <c r="T15446" s="157"/>
      <c r="U15446" s="157"/>
      <c r="V15446" s="157"/>
      <c r="W15446" s="157"/>
      <c r="X15446" s="157"/>
      <c r="Y15446" s="157"/>
    </row>
    <row r="15447" spans="19:25" x14ac:dyDescent="0.2">
      <c r="S15447" s="157"/>
      <c r="T15447" s="157"/>
      <c r="U15447" s="157"/>
      <c r="V15447" s="157"/>
      <c r="W15447" s="157"/>
      <c r="X15447" s="157"/>
      <c r="Y15447" s="157"/>
    </row>
    <row r="15448" spans="19:25" x14ac:dyDescent="0.2">
      <c r="S15448" s="157"/>
      <c r="T15448" s="157"/>
      <c r="U15448" s="157"/>
      <c r="V15448" s="157"/>
      <c r="W15448" s="157"/>
      <c r="X15448" s="157"/>
      <c r="Y15448" s="157"/>
    </row>
    <row r="15449" spans="19:25" x14ac:dyDescent="0.2">
      <c r="S15449" s="157"/>
      <c r="T15449" s="157"/>
      <c r="U15449" s="157"/>
      <c r="V15449" s="157"/>
      <c r="W15449" s="157"/>
      <c r="X15449" s="157"/>
      <c r="Y15449" s="157"/>
    </row>
    <row r="15450" spans="19:25" x14ac:dyDescent="0.2">
      <c r="S15450" s="157"/>
      <c r="T15450" s="157"/>
      <c r="U15450" s="157"/>
      <c r="V15450" s="157"/>
      <c r="W15450" s="157"/>
      <c r="X15450" s="157"/>
      <c r="Y15450" s="157"/>
    </row>
    <row r="15451" spans="19:25" x14ac:dyDescent="0.2">
      <c r="S15451" s="157"/>
      <c r="T15451" s="157"/>
      <c r="U15451" s="157"/>
      <c r="V15451" s="157"/>
      <c r="W15451" s="157"/>
      <c r="X15451" s="157"/>
      <c r="Y15451" s="157"/>
    </row>
    <row r="15452" spans="19:25" x14ac:dyDescent="0.2">
      <c r="S15452" s="157"/>
      <c r="T15452" s="157"/>
      <c r="U15452" s="157"/>
      <c r="V15452" s="157"/>
      <c r="W15452" s="157"/>
      <c r="X15452" s="157"/>
      <c r="Y15452" s="157"/>
    </row>
    <row r="15453" spans="19:25" x14ac:dyDescent="0.2">
      <c r="S15453" s="157"/>
      <c r="T15453" s="157"/>
      <c r="U15453" s="157"/>
      <c r="V15453" s="157"/>
      <c r="W15453" s="157"/>
      <c r="X15453" s="157"/>
      <c r="Y15453" s="157"/>
    </row>
    <row r="15454" spans="19:25" x14ac:dyDescent="0.2">
      <c r="S15454" s="157"/>
      <c r="T15454" s="157"/>
      <c r="U15454" s="157"/>
      <c r="V15454" s="157"/>
      <c r="W15454" s="157"/>
      <c r="X15454" s="157"/>
      <c r="Y15454" s="157"/>
    </row>
    <row r="15455" spans="19:25" x14ac:dyDescent="0.2">
      <c r="S15455" s="157"/>
      <c r="T15455" s="157"/>
      <c r="U15455" s="157"/>
      <c r="V15455" s="157"/>
      <c r="W15455" s="157"/>
      <c r="X15455" s="157"/>
      <c r="Y15455" s="157"/>
    </row>
    <row r="15456" spans="19:25" x14ac:dyDescent="0.2">
      <c r="S15456" s="157"/>
      <c r="T15456" s="157"/>
      <c r="U15456" s="157"/>
      <c r="V15456" s="157"/>
      <c r="W15456" s="157"/>
      <c r="X15456" s="157"/>
      <c r="Y15456" s="157"/>
    </row>
    <row r="15457" spans="19:25" x14ac:dyDescent="0.2">
      <c r="S15457" s="157"/>
      <c r="T15457" s="157"/>
      <c r="U15457" s="157"/>
      <c r="V15457" s="157"/>
      <c r="W15457" s="157"/>
      <c r="X15457" s="157"/>
      <c r="Y15457" s="157"/>
    </row>
    <row r="15458" spans="19:25" x14ac:dyDescent="0.2">
      <c r="S15458" s="157"/>
      <c r="T15458" s="157"/>
      <c r="U15458" s="157"/>
      <c r="V15458" s="157"/>
      <c r="W15458" s="157"/>
      <c r="X15458" s="157"/>
      <c r="Y15458" s="157"/>
    </row>
    <row r="15459" spans="19:25" x14ac:dyDescent="0.2">
      <c r="S15459" s="157"/>
      <c r="T15459" s="157"/>
      <c r="U15459" s="157"/>
      <c r="V15459" s="157"/>
      <c r="W15459" s="157"/>
      <c r="X15459" s="157"/>
      <c r="Y15459" s="157"/>
    </row>
    <row r="15460" spans="19:25" x14ac:dyDescent="0.2">
      <c r="S15460" s="157"/>
      <c r="T15460" s="157"/>
      <c r="U15460" s="157"/>
      <c r="V15460" s="157"/>
      <c r="W15460" s="157"/>
      <c r="X15460" s="157"/>
      <c r="Y15460" s="157"/>
    </row>
    <row r="15461" spans="19:25" x14ac:dyDescent="0.2">
      <c r="S15461" s="157"/>
      <c r="T15461" s="157"/>
      <c r="U15461" s="157"/>
      <c r="V15461" s="157"/>
      <c r="W15461" s="157"/>
      <c r="X15461" s="157"/>
      <c r="Y15461" s="157"/>
    </row>
    <row r="15462" spans="19:25" x14ac:dyDescent="0.2">
      <c r="S15462" s="157"/>
      <c r="T15462" s="157"/>
      <c r="U15462" s="157"/>
      <c r="V15462" s="157"/>
      <c r="W15462" s="157"/>
      <c r="X15462" s="157"/>
      <c r="Y15462" s="157"/>
    </row>
    <row r="15463" spans="19:25" x14ac:dyDescent="0.2">
      <c r="S15463" s="157"/>
      <c r="T15463" s="157"/>
      <c r="U15463" s="157"/>
      <c r="V15463" s="157"/>
      <c r="W15463" s="157"/>
      <c r="X15463" s="157"/>
      <c r="Y15463" s="157"/>
    </row>
    <row r="15464" spans="19:25" x14ac:dyDescent="0.2">
      <c r="S15464" s="157"/>
      <c r="T15464" s="157"/>
      <c r="U15464" s="157"/>
      <c r="V15464" s="157"/>
      <c r="W15464" s="157"/>
      <c r="X15464" s="157"/>
      <c r="Y15464" s="157"/>
    </row>
    <row r="15465" spans="19:25" x14ac:dyDescent="0.2">
      <c r="S15465" s="157"/>
      <c r="T15465" s="157"/>
      <c r="U15465" s="157"/>
      <c r="V15465" s="157"/>
      <c r="W15465" s="157"/>
      <c r="X15465" s="157"/>
      <c r="Y15465" s="157"/>
    </row>
    <row r="15466" spans="19:25" x14ac:dyDescent="0.2">
      <c r="S15466" s="157"/>
      <c r="T15466" s="157"/>
      <c r="U15466" s="157"/>
      <c r="V15466" s="157"/>
      <c r="W15466" s="157"/>
      <c r="X15466" s="157"/>
      <c r="Y15466" s="157"/>
    </row>
    <row r="15467" spans="19:25" x14ac:dyDescent="0.2">
      <c r="S15467" s="157"/>
      <c r="T15467" s="157"/>
      <c r="U15467" s="157"/>
      <c r="V15467" s="157"/>
      <c r="W15467" s="157"/>
      <c r="X15467" s="157"/>
      <c r="Y15467" s="157"/>
    </row>
    <row r="15468" spans="19:25" x14ac:dyDescent="0.2">
      <c r="S15468" s="157"/>
      <c r="T15468" s="157"/>
      <c r="U15468" s="157"/>
      <c r="V15468" s="157"/>
      <c r="W15468" s="157"/>
      <c r="X15468" s="157"/>
      <c r="Y15468" s="157"/>
    </row>
    <row r="15469" spans="19:25" x14ac:dyDescent="0.2">
      <c r="S15469" s="157"/>
      <c r="T15469" s="157"/>
      <c r="U15469" s="157"/>
      <c r="V15469" s="157"/>
      <c r="W15469" s="157"/>
      <c r="X15469" s="157"/>
      <c r="Y15469" s="157"/>
    </row>
    <row r="15470" spans="19:25" x14ac:dyDescent="0.2">
      <c r="S15470" s="157"/>
      <c r="T15470" s="157"/>
      <c r="U15470" s="157"/>
      <c r="V15470" s="157"/>
      <c r="W15470" s="157"/>
      <c r="X15470" s="157"/>
      <c r="Y15470" s="157"/>
    </row>
    <row r="15471" spans="19:25" x14ac:dyDescent="0.2">
      <c r="S15471" s="157"/>
      <c r="T15471" s="157"/>
      <c r="U15471" s="157"/>
      <c r="V15471" s="157"/>
      <c r="W15471" s="157"/>
      <c r="X15471" s="157"/>
      <c r="Y15471" s="157"/>
    </row>
    <row r="15472" spans="19:25" x14ac:dyDescent="0.2">
      <c r="S15472" s="157"/>
      <c r="T15472" s="157"/>
      <c r="U15472" s="157"/>
      <c r="V15472" s="157"/>
      <c r="W15472" s="157"/>
      <c r="X15472" s="157"/>
      <c r="Y15472" s="157"/>
    </row>
    <row r="15473" spans="19:25" x14ac:dyDescent="0.2">
      <c r="S15473" s="157"/>
      <c r="T15473" s="157"/>
      <c r="U15473" s="157"/>
      <c r="V15473" s="157"/>
      <c r="W15473" s="157"/>
      <c r="X15473" s="157"/>
      <c r="Y15473" s="157"/>
    </row>
    <row r="15474" spans="19:25" x14ac:dyDescent="0.2">
      <c r="S15474" s="157"/>
      <c r="T15474" s="157"/>
      <c r="U15474" s="157"/>
      <c r="V15474" s="157"/>
      <c r="W15474" s="157"/>
      <c r="X15474" s="157"/>
      <c r="Y15474" s="157"/>
    </row>
    <row r="15475" spans="19:25" x14ac:dyDescent="0.2">
      <c r="S15475" s="157"/>
      <c r="T15475" s="157"/>
      <c r="U15475" s="157"/>
      <c r="V15475" s="157"/>
      <c r="W15475" s="157"/>
      <c r="X15475" s="157"/>
      <c r="Y15475" s="157"/>
    </row>
    <row r="15476" spans="19:25" x14ac:dyDescent="0.2">
      <c r="S15476" s="157"/>
      <c r="T15476" s="157"/>
      <c r="U15476" s="157"/>
      <c r="V15476" s="157"/>
      <c r="W15476" s="157"/>
      <c r="X15476" s="157"/>
      <c r="Y15476" s="157"/>
    </row>
    <row r="15477" spans="19:25" x14ac:dyDescent="0.2">
      <c r="S15477" s="157"/>
      <c r="T15477" s="157"/>
      <c r="U15477" s="157"/>
      <c r="V15477" s="157"/>
      <c r="W15477" s="157"/>
      <c r="X15477" s="157"/>
      <c r="Y15477" s="157"/>
    </row>
    <row r="15478" spans="19:25" x14ac:dyDescent="0.2">
      <c r="S15478" s="157"/>
      <c r="T15478" s="157"/>
      <c r="U15478" s="157"/>
      <c r="V15478" s="157"/>
      <c r="W15478" s="157"/>
      <c r="X15478" s="157"/>
      <c r="Y15478" s="157"/>
    </row>
    <row r="15479" spans="19:25" x14ac:dyDescent="0.2">
      <c r="S15479" s="157"/>
      <c r="T15479" s="157"/>
      <c r="U15479" s="157"/>
      <c r="V15479" s="157"/>
      <c r="W15479" s="157"/>
      <c r="X15479" s="157"/>
      <c r="Y15479" s="157"/>
    </row>
    <row r="15480" spans="19:25" x14ac:dyDescent="0.2">
      <c r="S15480" s="157"/>
      <c r="T15480" s="157"/>
      <c r="U15480" s="157"/>
      <c r="V15480" s="157"/>
      <c r="W15480" s="157"/>
      <c r="X15480" s="157"/>
      <c r="Y15480" s="157"/>
    </row>
    <row r="15481" spans="19:25" x14ac:dyDescent="0.2">
      <c r="S15481" s="157"/>
      <c r="T15481" s="157"/>
      <c r="U15481" s="157"/>
      <c r="V15481" s="157"/>
      <c r="W15481" s="157"/>
      <c r="X15481" s="157"/>
      <c r="Y15481" s="157"/>
    </row>
    <row r="15482" spans="19:25" x14ac:dyDescent="0.2">
      <c r="S15482" s="157"/>
      <c r="T15482" s="157"/>
      <c r="U15482" s="157"/>
      <c r="V15482" s="157"/>
      <c r="W15482" s="157"/>
      <c r="X15482" s="157"/>
      <c r="Y15482" s="157"/>
    </row>
    <row r="15483" spans="19:25" x14ac:dyDescent="0.2">
      <c r="S15483" s="157"/>
      <c r="T15483" s="157"/>
      <c r="U15483" s="157"/>
      <c r="V15483" s="157"/>
      <c r="W15483" s="157"/>
      <c r="X15483" s="157"/>
      <c r="Y15483" s="157"/>
    </row>
    <row r="15484" spans="19:25" x14ac:dyDescent="0.2">
      <c r="S15484" s="157"/>
      <c r="T15484" s="157"/>
      <c r="U15484" s="157"/>
      <c r="V15484" s="157"/>
      <c r="W15484" s="157"/>
      <c r="X15484" s="157"/>
      <c r="Y15484" s="157"/>
    </row>
    <row r="15485" spans="19:25" x14ac:dyDescent="0.2">
      <c r="S15485" s="157"/>
      <c r="T15485" s="157"/>
      <c r="U15485" s="157"/>
      <c r="V15485" s="157"/>
      <c r="W15485" s="157"/>
      <c r="X15485" s="157"/>
      <c r="Y15485" s="157"/>
    </row>
    <row r="15486" spans="19:25" x14ac:dyDescent="0.2">
      <c r="S15486" s="157"/>
      <c r="T15486" s="157"/>
      <c r="U15486" s="157"/>
      <c r="V15486" s="157"/>
      <c r="W15486" s="157"/>
      <c r="X15486" s="157"/>
      <c r="Y15486" s="157"/>
    </row>
    <row r="15487" spans="19:25" x14ac:dyDescent="0.2">
      <c r="S15487" s="157"/>
      <c r="T15487" s="157"/>
      <c r="U15487" s="157"/>
      <c r="V15487" s="157"/>
      <c r="W15487" s="157"/>
      <c r="X15487" s="157"/>
      <c r="Y15487" s="157"/>
    </row>
    <row r="15488" spans="19:25" x14ac:dyDescent="0.2">
      <c r="S15488" s="157"/>
      <c r="T15488" s="157"/>
      <c r="U15488" s="157"/>
      <c r="V15488" s="157"/>
      <c r="W15488" s="157"/>
      <c r="X15488" s="157"/>
      <c r="Y15488" s="157"/>
    </row>
    <row r="15489" spans="19:25" x14ac:dyDescent="0.2">
      <c r="S15489" s="157"/>
      <c r="T15489" s="157"/>
      <c r="U15489" s="157"/>
      <c r="V15489" s="157"/>
      <c r="W15489" s="157"/>
      <c r="X15489" s="157"/>
      <c r="Y15489" s="157"/>
    </row>
    <row r="15490" spans="19:25" x14ac:dyDescent="0.2">
      <c r="S15490" s="157"/>
      <c r="T15490" s="157"/>
      <c r="U15490" s="157"/>
      <c r="V15490" s="157"/>
      <c r="W15490" s="157"/>
      <c r="X15490" s="157"/>
      <c r="Y15490" s="157"/>
    </row>
    <row r="15491" spans="19:25" x14ac:dyDescent="0.2">
      <c r="S15491" s="157"/>
      <c r="T15491" s="157"/>
      <c r="U15491" s="157"/>
      <c r="V15491" s="157"/>
      <c r="W15491" s="157"/>
      <c r="X15491" s="157"/>
      <c r="Y15491" s="157"/>
    </row>
    <row r="15492" spans="19:25" x14ac:dyDescent="0.2">
      <c r="S15492" s="157"/>
      <c r="T15492" s="157"/>
      <c r="U15492" s="157"/>
      <c r="V15492" s="157"/>
      <c r="W15492" s="157"/>
      <c r="X15492" s="157"/>
      <c r="Y15492" s="157"/>
    </row>
    <row r="15493" spans="19:25" x14ac:dyDescent="0.2">
      <c r="S15493" s="157"/>
      <c r="T15493" s="157"/>
      <c r="U15493" s="157"/>
      <c r="V15493" s="157"/>
      <c r="W15493" s="157"/>
      <c r="X15493" s="157"/>
      <c r="Y15493" s="157"/>
    </row>
    <row r="15494" spans="19:25" x14ac:dyDescent="0.2">
      <c r="S15494" s="157"/>
      <c r="T15494" s="157"/>
      <c r="U15494" s="157"/>
      <c r="V15494" s="157"/>
      <c r="W15494" s="157"/>
      <c r="X15494" s="157"/>
      <c r="Y15494" s="157"/>
    </row>
    <row r="15495" spans="19:25" x14ac:dyDescent="0.2">
      <c r="S15495" s="157"/>
      <c r="T15495" s="157"/>
      <c r="U15495" s="157"/>
      <c r="V15495" s="157"/>
      <c r="W15495" s="157"/>
      <c r="X15495" s="157"/>
      <c r="Y15495" s="157"/>
    </row>
    <row r="15496" spans="19:25" x14ac:dyDescent="0.2">
      <c r="S15496" s="157"/>
      <c r="T15496" s="157"/>
      <c r="U15496" s="157"/>
      <c r="V15496" s="157"/>
      <c r="W15496" s="157"/>
      <c r="X15496" s="157"/>
      <c r="Y15496" s="157"/>
    </row>
    <row r="15497" spans="19:25" x14ac:dyDescent="0.2">
      <c r="S15497" s="157"/>
      <c r="T15497" s="157"/>
      <c r="U15497" s="157"/>
      <c r="V15497" s="157"/>
      <c r="W15497" s="157"/>
      <c r="X15497" s="157"/>
      <c r="Y15497" s="157"/>
    </row>
    <row r="15498" spans="19:25" x14ac:dyDescent="0.2">
      <c r="S15498" s="157"/>
      <c r="T15498" s="157"/>
      <c r="U15498" s="157"/>
      <c r="V15498" s="157"/>
      <c r="W15498" s="157"/>
      <c r="X15498" s="157"/>
      <c r="Y15498" s="157"/>
    </row>
    <row r="15499" spans="19:25" x14ac:dyDescent="0.2">
      <c r="S15499" s="157"/>
      <c r="T15499" s="157"/>
      <c r="U15499" s="157"/>
      <c r="V15499" s="157"/>
      <c r="W15499" s="157"/>
      <c r="X15499" s="157"/>
      <c r="Y15499" s="157"/>
    </row>
    <row r="15500" spans="19:25" x14ac:dyDescent="0.2">
      <c r="S15500" s="157"/>
      <c r="T15500" s="157"/>
      <c r="U15500" s="157"/>
      <c r="V15500" s="157"/>
      <c r="W15500" s="157"/>
      <c r="X15500" s="157"/>
      <c r="Y15500" s="157"/>
    </row>
    <row r="15501" spans="19:25" x14ac:dyDescent="0.2">
      <c r="S15501" s="157"/>
      <c r="T15501" s="157"/>
      <c r="U15501" s="157"/>
      <c r="V15501" s="157"/>
      <c r="W15501" s="157"/>
      <c r="X15501" s="157"/>
      <c r="Y15501" s="157"/>
    </row>
    <row r="15502" spans="19:25" x14ac:dyDescent="0.2">
      <c r="S15502" s="157"/>
      <c r="T15502" s="157"/>
      <c r="U15502" s="157"/>
      <c r="V15502" s="157"/>
      <c r="W15502" s="157"/>
      <c r="X15502" s="157"/>
      <c r="Y15502" s="157"/>
    </row>
    <row r="15503" spans="19:25" x14ac:dyDescent="0.2">
      <c r="S15503" s="157"/>
      <c r="T15503" s="157"/>
      <c r="U15503" s="157"/>
      <c r="V15503" s="157"/>
      <c r="W15503" s="157"/>
      <c r="X15503" s="157"/>
      <c r="Y15503" s="157"/>
    </row>
    <row r="15504" spans="19:25" x14ac:dyDescent="0.2">
      <c r="S15504" s="157"/>
      <c r="T15504" s="157"/>
      <c r="U15504" s="157"/>
      <c r="V15504" s="157"/>
      <c r="W15504" s="157"/>
      <c r="X15504" s="157"/>
      <c r="Y15504" s="157"/>
    </row>
    <row r="15505" spans="19:25" x14ac:dyDescent="0.2">
      <c r="S15505" s="157"/>
      <c r="T15505" s="157"/>
      <c r="U15505" s="157"/>
      <c r="V15505" s="157"/>
      <c r="W15505" s="157"/>
      <c r="X15505" s="157"/>
      <c r="Y15505" s="157"/>
    </row>
    <row r="15506" spans="19:25" x14ac:dyDescent="0.2">
      <c r="S15506" s="157"/>
      <c r="T15506" s="157"/>
      <c r="U15506" s="157"/>
      <c r="V15506" s="157"/>
      <c r="W15506" s="157"/>
      <c r="X15506" s="157"/>
      <c r="Y15506" s="157"/>
    </row>
    <row r="15507" spans="19:25" x14ac:dyDescent="0.2">
      <c r="S15507" s="157"/>
      <c r="T15507" s="157"/>
      <c r="U15507" s="157"/>
      <c r="V15507" s="157"/>
      <c r="W15507" s="157"/>
      <c r="X15507" s="157"/>
      <c r="Y15507" s="157"/>
    </row>
    <row r="15508" spans="19:25" x14ac:dyDescent="0.2">
      <c r="S15508" s="157"/>
      <c r="T15508" s="157"/>
      <c r="U15508" s="157"/>
      <c r="V15508" s="157"/>
      <c r="W15508" s="157"/>
      <c r="X15508" s="157"/>
      <c r="Y15508" s="157"/>
    </row>
    <row r="15509" spans="19:25" x14ac:dyDescent="0.2">
      <c r="S15509" s="157"/>
      <c r="T15509" s="157"/>
      <c r="U15509" s="157"/>
      <c r="V15509" s="157"/>
      <c r="W15509" s="157"/>
      <c r="X15509" s="157"/>
      <c r="Y15509" s="157"/>
    </row>
    <row r="15510" spans="19:25" x14ac:dyDescent="0.2">
      <c r="S15510" s="157"/>
      <c r="T15510" s="157"/>
      <c r="U15510" s="157"/>
      <c r="V15510" s="157"/>
      <c r="W15510" s="157"/>
      <c r="X15510" s="157"/>
      <c r="Y15510" s="157"/>
    </row>
    <row r="15511" spans="19:25" x14ac:dyDescent="0.2">
      <c r="S15511" s="157"/>
      <c r="T15511" s="157"/>
      <c r="U15511" s="157"/>
      <c r="V15511" s="157"/>
      <c r="W15511" s="157"/>
      <c r="X15511" s="157"/>
      <c r="Y15511" s="157"/>
    </row>
    <row r="15512" spans="19:25" x14ac:dyDescent="0.2">
      <c r="S15512" s="157"/>
      <c r="T15512" s="157"/>
      <c r="U15512" s="157"/>
      <c r="V15512" s="157"/>
      <c r="W15512" s="157"/>
      <c r="X15512" s="157"/>
      <c r="Y15512" s="157"/>
    </row>
    <row r="15513" spans="19:25" x14ac:dyDescent="0.2">
      <c r="S15513" s="157"/>
      <c r="T15513" s="157"/>
      <c r="U15513" s="157"/>
      <c r="V15513" s="157"/>
      <c r="W15513" s="157"/>
      <c r="X15513" s="157"/>
      <c r="Y15513" s="157"/>
    </row>
    <row r="15514" spans="19:25" x14ac:dyDescent="0.2">
      <c r="S15514" s="157"/>
      <c r="T15514" s="157"/>
      <c r="U15514" s="157"/>
      <c r="V15514" s="157"/>
      <c r="W15514" s="157"/>
      <c r="X15514" s="157"/>
      <c r="Y15514" s="157"/>
    </row>
    <row r="15515" spans="19:25" x14ac:dyDescent="0.2">
      <c r="S15515" s="157"/>
      <c r="T15515" s="157"/>
      <c r="U15515" s="157"/>
      <c r="V15515" s="157"/>
      <c r="W15515" s="157"/>
      <c r="X15515" s="157"/>
      <c r="Y15515" s="157"/>
    </row>
    <row r="15516" spans="19:25" x14ac:dyDescent="0.2">
      <c r="S15516" s="157"/>
      <c r="T15516" s="157"/>
      <c r="U15516" s="157"/>
      <c r="V15516" s="157"/>
      <c r="W15516" s="157"/>
      <c r="X15516" s="157"/>
      <c r="Y15516" s="157"/>
    </row>
    <row r="15517" spans="19:25" x14ac:dyDescent="0.2">
      <c r="S15517" s="157"/>
      <c r="T15517" s="157"/>
      <c r="U15517" s="157"/>
      <c r="V15517" s="157"/>
      <c r="W15517" s="157"/>
      <c r="X15517" s="157"/>
      <c r="Y15517" s="157"/>
    </row>
    <row r="15518" spans="19:25" x14ac:dyDescent="0.2">
      <c r="S15518" s="157"/>
      <c r="T15518" s="157"/>
      <c r="U15518" s="157"/>
      <c r="V15518" s="157"/>
      <c r="W15518" s="157"/>
      <c r="X15518" s="157"/>
      <c r="Y15518" s="157"/>
    </row>
    <row r="15519" spans="19:25" x14ac:dyDescent="0.2">
      <c r="S15519" s="157"/>
      <c r="T15519" s="157"/>
      <c r="U15519" s="157"/>
      <c r="V15519" s="157"/>
      <c r="W15519" s="157"/>
      <c r="X15519" s="157"/>
      <c r="Y15519" s="157"/>
    </row>
    <row r="15520" spans="19:25" x14ac:dyDescent="0.2">
      <c r="S15520" s="157"/>
      <c r="T15520" s="157"/>
      <c r="U15520" s="157"/>
      <c r="V15520" s="157"/>
      <c r="W15520" s="157"/>
      <c r="X15520" s="157"/>
      <c r="Y15520" s="157"/>
    </row>
    <row r="15521" spans="19:25" x14ac:dyDescent="0.2">
      <c r="S15521" s="157"/>
      <c r="T15521" s="157"/>
      <c r="U15521" s="157"/>
      <c r="V15521" s="157"/>
      <c r="W15521" s="157"/>
      <c r="X15521" s="157"/>
      <c r="Y15521" s="157"/>
    </row>
    <row r="15522" spans="19:25" x14ac:dyDescent="0.2">
      <c r="S15522" s="157"/>
      <c r="T15522" s="157"/>
      <c r="U15522" s="157"/>
      <c r="V15522" s="157"/>
      <c r="W15522" s="157"/>
      <c r="X15522" s="157"/>
      <c r="Y15522" s="157"/>
    </row>
    <row r="15523" spans="19:25" x14ac:dyDescent="0.2">
      <c r="S15523" s="157"/>
      <c r="T15523" s="157"/>
      <c r="U15523" s="157"/>
      <c r="V15523" s="157"/>
      <c r="W15523" s="157"/>
      <c r="X15523" s="157"/>
      <c r="Y15523" s="157"/>
    </row>
    <row r="15524" spans="19:25" x14ac:dyDescent="0.2">
      <c r="S15524" s="157"/>
      <c r="T15524" s="157"/>
      <c r="U15524" s="157"/>
      <c r="V15524" s="157"/>
      <c r="W15524" s="157"/>
      <c r="X15524" s="157"/>
      <c r="Y15524" s="157"/>
    </row>
    <row r="15525" spans="19:25" x14ac:dyDescent="0.2">
      <c r="S15525" s="157"/>
      <c r="T15525" s="157"/>
      <c r="U15525" s="157"/>
      <c r="V15525" s="157"/>
      <c r="W15525" s="157"/>
      <c r="X15525" s="157"/>
      <c r="Y15525" s="157"/>
    </row>
    <row r="15526" spans="19:25" x14ac:dyDescent="0.2">
      <c r="S15526" s="157"/>
      <c r="T15526" s="157"/>
      <c r="U15526" s="157"/>
      <c r="V15526" s="157"/>
      <c r="W15526" s="157"/>
      <c r="X15526" s="157"/>
      <c r="Y15526" s="157"/>
    </row>
    <row r="15527" spans="19:25" x14ac:dyDescent="0.2">
      <c r="S15527" s="157"/>
      <c r="T15527" s="157"/>
      <c r="U15527" s="157"/>
      <c r="V15527" s="157"/>
      <c r="W15527" s="157"/>
      <c r="X15527" s="157"/>
      <c r="Y15527" s="157"/>
    </row>
    <row r="15528" spans="19:25" x14ac:dyDescent="0.2">
      <c r="S15528" s="157"/>
      <c r="T15528" s="157"/>
      <c r="U15528" s="157"/>
      <c r="V15528" s="157"/>
      <c r="W15528" s="157"/>
      <c r="X15528" s="157"/>
      <c r="Y15528" s="157"/>
    </row>
    <row r="15529" spans="19:25" x14ac:dyDescent="0.2">
      <c r="S15529" s="157"/>
      <c r="T15529" s="157"/>
      <c r="U15529" s="157"/>
      <c r="V15529" s="157"/>
      <c r="W15529" s="157"/>
      <c r="X15529" s="157"/>
      <c r="Y15529" s="157"/>
    </row>
    <row r="15530" spans="19:25" x14ac:dyDescent="0.2">
      <c r="S15530" s="157"/>
      <c r="T15530" s="157"/>
      <c r="U15530" s="157"/>
      <c r="V15530" s="157"/>
      <c r="W15530" s="157"/>
      <c r="X15530" s="157"/>
      <c r="Y15530" s="157"/>
    </row>
    <row r="15531" spans="19:25" x14ac:dyDescent="0.2">
      <c r="S15531" s="157"/>
      <c r="T15531" s="157"/>
      <c r="U15531" s="157"/>
      <c r="V15531" s="157"/>
      <c r="W15531" s="157"/>
      <c r="X15531" s="157"/>
      <c r="Y15531" s="157"/>
    </row>
    <row r="15532" spans="19:25" x14ac:dyDescent="0.2">
      <c r="S15532" s="157"/>
      <c r="T15532" s="157"/>
      <c r="U15532" s="157"/>
      <c r="V15532" s="157"/>
      <c r="W15532" s="157"/>
      <c r="X15532" s="157"/>
      <c r="Y15532" s="157"/>
    </row>
    <row r="15533" spans="19:25" x14ac:dyDescent="0.2">
      <c r="S15533" s="157"/>
      <c r="T15533" s="157"/>
      <c r="U15533" s="157"/>
      <c r="V15533" s="157"/>
      <c r="W15533" s="157"/>
      <c r="X15533" s="157"/>
      <c r="Y15533" s="157"/>
    </row>
    <row r="15534" spans="19:25" x14ac:dyDescent="0.2">
      <c r="S15534" s="157"/>
      <c r="T15534" s="157"/>
      <c r="U15534" s="157"/>
      <c r="V15534" s="157"/>
      <c r="W15534" s="157"/>
      <c r="X15534" s="157"/>
      <c r="Y15534" s="157"/>
    </row>
    <row r="15535" spans="19:25" x14ac:dyDescent="0.2">
      <c r="S15535" s="157"/>
      <c r="T15535" s="157"/>
      <c r="U15535" s="157"/>
      <c r="V15535" s="157"/>
      <c r="W15535" s="157"/>
      <c r="X15535" s="157"/>
      <c r="Y15535" s="157"/>
    </row>
    <row r="15536" spans="19:25" x14ac:dyDescent="0.2">
      <c r="S15536" s="157"/>
      <c r="T15536" s="157"/>
      <c r="U15536" s="157"/>
      <c r="V15536" s="157"/>
      <c r="W15536" s="157"/>
      <c r="X15536" s="157"/>
      <c r="Y15536" s="157"/>
    </row>
    <row r="15537" spans="19:25" x14ac:dyDescent="0.2">
      <c r="S15537" s="157"/>
      <c r="T15537" s="157"/>
      <c r="U15537" s="157"/>
      <c r="V15537" s="157"/>
      <c r="W15537" s="157"/>
      <c r="X15537" s="157"/>
      <c r="Y15537" s="157"/>
    </row>
    <row r="15538" spans="19:25" x14ac:dyDescent="0.2">
      <c r="S15538" s="157"/>
      <c r="T15538" s="157"/>
      <c r="U15538" s="157"/>
      <c r="V15538" s="157"/>
      <c r="W15538" s="157"/>
      <c r="X15538" s="157"/>
      <c r="Y15538" s="157"/>
    </row>
    <row r="15539" spans="19:25" x14ac:dyDescent="0.2">
      <c r="S15539" s="157"/>
      <c r="T15539" s="157"/>
      <c r="U15539" s="157"/>
      <c r="V15539" s="157"/>
      <c r="W15539" s="157"/>
      <c r="X15539" s="157"/>
      <c r="Y15539" s="157"/>
    </row>
    <row r="15540" spans="19:25" x14ac:dyDescent="0.2">
      <c r="S15540" s="157"/>
      <c r="T15540" s="157"/>
      <c r="U15540" s="157"/>
      <c r="V15540" s="157"/>
      <c r="W15540" s="157"/>
      <c r="X15540" s="157"/>
      <c r="Y15540" s="157"/>
    </row>
    <row r="15541" spans="19:25" x14ac:dyDescent="0.2">
      <c r="S15541" s="157"/>
      <c r="T15541" s="157"/>
      <c r="U15541" s="157"/>
      <c r="V15541" s="157"/>
      <c r="W15541" s="157"/>
      <c r="X15541" s="157"/>
      <c r="Y15541" s="157"/>
    </row>
    <row r="15542" spans="19:25" x14ac:dyDescent="0.2">
      <c r="S15542" s="157"/>
      <c r="T15542" s="157"/>
      <c r="U15542" s="157"/>
      <c r="V15542" s="157"/>
      <c r="W15542" s="157"/>
      <c r="X15542" s="157"/>
      <c r="Y15542" s="157"/>
    </row>
    <row r="15543" spans="19:25" x14ac:dyDescent="0.2">
      <c r="S15543" s="157"/>
      <c r="T15543" s="157"/>
      <c r="U15543" s="157"/>
      <c r="V15543" s="157"/>
      <c r="W15543" s="157"/>
      <c r="X15543" s="157"/>
      <c r="Y15543" s="157"/>
    </row>
    <row r="15544" spans="19:25" x14ac:dyDescent="0.2">
      <c r="S15544" s="157"/>
      <c r="T15544" s="157"/>
      <c r="U15544" s="157"/>
      <c r="V15544" s="157"/>
      <c r="W15544" s="157"/>
      <c r="X15544" s="157"/>
      <c r="Y15544" s="157"/>
    </row>
    <row r="15545" spans="19:25" x14ac:dyDescent="0.2">
      <c r="S15545" s="157"/>
      <c r="T15545" s="157"/>
      <c r="U15545" s="157"/>
      <c r="V15545" s="157"/>
      <c r="W15545" s="157"/>
      <c r="X15545" s="157"/>
      <c r="Y15545" s="157"/>
    </row>
    <row r="15546" spans="19:25" x14ac:dyDescent="0.2">
      <c r="S15546" s="157"/>
      <c r="T15546" s="157"/>
      <c r="U15546" s="157"/>
      <c r="V15546" s="157"/>
      <c r="W15546" s="157"/>
      <c r="X15546" s="157"/>
      <c r="Y15546" s="157"/>
    </row>
    <row r="15547" spans="19:25" x14ac:dyDescent="0.2">
      <c r="S15547" s="157"/>
      <c r="T15547" s="157"/>
      <c r="U15547" s="157"/>
      <c r="V15547" s="157"/>
      <c r="W15547" s="157"/>
      <c r="X15547" s="157"/>
      <c r="Y15547" s="157"/>
    </row>
    <row r="15548" spans="19:25" x14ac:dyDescent="0.2">
      <c r="S15548" s="157"/>
      <c r="T15548" s="157"/>
      <c r="U15548" s="157"/>
      <c r="V15548" s="157"/>
      <c r="W15548" s="157"/>
      <c r="X15548" s="157"/>
      <c r="Y15548" s="157"/>
    </row>
    <row r="15549" spans="19:25" x14ac:dyDescent="0.2">
      <c r="S15549" s="157"/>
      <c r="T15549" s="157"/>
      <c r="U15549" s="157"/>
      <c r="V15549" s="157"/>
      <c r="W15549" s="157"/>
      <c r="X15549" s="157"/>
      <c r="Y15549" s="157"/>
    </row>
    <row r="15550" spans="19:25" x14ac:dyDescent="0.2">
      <c r="S15550" s="157"/>
      <c r="T15550" s="157"/>
      <c r="U15550" s="157"/>
      <c r="V15550" s="157"/>
      <c r="W15550" s="157"/>
      <c r="X15550" s="157"/>
      <c r="Y15550" s="157"/>
    </row>
    <row r="15551" spans="19:25" x14ac:dyDescent="0.2">
      <c r="S15551" s="157"/>
      <c r="T15551" s="157"/>
      <c r="U15551" s="157"/>
      <c r="V15551" s="157"/>
      <c r="W15551" s="157"/>
      <c r="X15551" s="157"/>
      <c r="Y15551" s="157"/>
    </row>
    <row r="15552" spans="19:25" x14ac:dyDescent="0.2">
      <c r="S15552" s="157"/>
      <c r="T15552" s="157"/>
      <c r="U15552" s="157"/>
      <c r="V15552" s="157"/>
      <c r="W15552" s="157"/>
      <c r="X15552" s="157"/>
      <c r="Y15552" s="157"/>
    </row>
    <row r="15553" spans="19:25" x14ac:dyDescent="0.2">
      <c r="S15553" s="157"/>
      <c r="T15553" s="157"/>
      <c r="U15553" s="157"/>
      <c r="V15553" s="157"/>
      <c r="W15553" s="157"/>
      <c r="X15553" s="157"/>
      <c r="Y15553" s="157"/>
    </row>
    <row r="15554" spans="19:25" x14ac:dyDescent="0.2">
      <c r="S15554" s="157"/>
      <c r="T15554" s="157"/>
      <c r="U15554" s="157"/>
      <c r="V15554" s="157"/>
      <c r="W15554" s="157"/>
      <c r="X15554" s="157"/>
      <c r="Y15554" s="157"/>
    </row>
    <row r="15555" spans="19:25" x14ac:dyDescent="0.2">
      <c r="S15555" s="157"/>
      <c r="T15555" s="157"/>
      <c r="U15555" s="157"/>
      <c r="V15555" s="157"/>
      <c r="W15555" s="157"/>
      <c r="X15555" s="157"/>
      <c r="Y15555" s="157"/>
    </row>
    <row r="15556" spans="19:25" x14ac:dyDescent="0.2">
      <c r="S15556" s="157"/>
      <c r="T15556" s="157"/>
      <c r="U15556" s="157"/>
      <c r="V15556" s="157"/>
      <c r="W15556" s="157"/>
      <c r="X15556" s="157"/>
      <c r="Y15556" s="157"/>
    </row>
    <row r="15557" spans="19:25" x14ac:dyDescent="0.2">
      <c r="S15557" s="157"/>
      <c r="T15557" s="157"/>
      <c r="U15557" s="157"/>
      <c r="V15557" s="157"/>
      <c r="W15557" s="157"/>
      <c r="X15557" s="157"/>
      <c r="Y15557" s="157"/>
    </row>
    <row r="15558" spans="19:25" x14ac:dyDescent="0.2">
      <c r="S15558" s="157"/>
      <c r="T15558" s="157"/>
      <c r="U15558" s="157"/>
      <c r="V15558" s="157"/>
      <c r="W15558" s="157"/>
      <c r="X15558" s="157"/>
      <c r="Y15558" s="157"/>
    </row>
    <row r="15559" spans="19:25" x14ac:dyDescent="0.2">
      <c r="S15559" s="157"/>
      <c r="T15559" s="157"/>
      <c r="U15559" s="157"/>
      <c r="V15559" s="157"/>
      <c r="W15559" s="157"/>
      <c r="X15559" s="157"/>
      <c r="Y15559" s="157"/>
    </row>
    <row r="15560" spans="19:25" x14ac:dyDescent="0.2">
      <c r="S15560" s="157"/>
      <c r="T15560" s="157"/>
      <c r="U15560" s="157"/>
      <c r="V15560" s="157"/>
      <c r="W15560" s="157"/>
      <c r="X15560" s="157"/>
      <c r="Y15560" s="157"/>
    </row>
    <row r="15561" spans="19:25" x14ac:dyDescent="0.2">
      <c r="S15561" s="157"/>
      <c r="T15561" s="157"/>
      <c r="U15561" s="157"/>
      <c r="V15561" s="157"/>
      <c r="W15561" s="157"/>
      <c r="X15561" s="157"/>
      <c r="Y15561" s="157"/>
    </row>
    <row r="15562" spans="19:25" x14ac:dyDescent="0.2">
      <c r="S15562" s="157"/>
      <c r="T15562" s="157"/>
      <c r="U15562" s="157"/>
      <c r="V15562" s="157"/>
      <c r="W15562" s="157"/>
      <c r="X15562" s="157"/>
      <c r="Y15562" s="157"/>
    </row>
    <row r="15563" spans="19:25" x14ac:dyDescent="0.2">
      <c r="S15563" s="157"/>
      <c r="T15563" s="157"/>
      <c r="U15563" s="157"/>
      <c r="V15563" s="157"/>
      <c r="W15563" s="157"/>
      <c r="X15563" s="157"/>
      <c r="Y15563" s="157"/>
    </row>
    <row r="15564" spans="19:25" x14ac:dyDescent="0.2">
      <c r="S15564" s="157"/>
      <c r="T15564" s="157"/>
      <c r="U15564" s="157"/>
      <c r="V15564" s="157"/>
      <c r="W15564" s="157"/>
      <c r="X15564" s="157"/>
      <c r="Y15564" s="157"/>
    </row>
    <row r="15565" spans="19:25" x14ac:dyDescent="0.2">
      <c r="S15565" s="157"/>
      <c r="T15565" s="157"/>
      <c r="U15565" s="157"/>
      <c r="V15565" s="157"/>
      <c r="W15565" s="157"/>
      <c r="X15565" s="157"/>
      <c r="Y15565" s="157"/>
    </row>
    <row r="15566" spans="19:25" x14ac:dyDescent="0.2">
      <c r="S15566" s="157"/>
      <c r="T15566" s="157"/>
      <c r="U15566" s="157"/>
      <c r="V15566" s="157"/>
      <c r="W15566" s="157"/>
      <c r="X15566" s="157"/>
      <c r="Y15566" s="157"/>
    </row>
    <row r="15567" spans="19:25" x14ac:dyDescent="0.2">
      <c r="S15567" s="157"/>
      <c r="T15567" s="157"/>
      <c r="U15567" s="157"/>
      <c r="V15567" s="157"/>
      <c r="W15567" s="157"/>
      <c r="X15567" s="157"/>
      <c r="Y15567" s="157"/>
    </row>
    <row r="15568" spans="19:25" x14ac:dyDescent="0.2">
      <c r="S15568" s="157"/>
      <c r="T15568" s="157"/>
      <c r="U15568" s="157"/>
      <c r="V15568" s="157"/>
      <c r="W15568" s="157"/>
      <c r="X15568" s="157"/>
      <c r="Y15568" s="157"/>
    </row>
    <row r="15569" spans="19:25" x14ac:dyDescent="0.2">
      <c r="S15569" s="157"/>
      <c r="T15569" s="157"/>
      <c r="U15569" s="157"/>
      <c r="V15569" s="157"/>
      <c r="W15569" s="157"/>
      <c r="X15569" s="157"/>
      <c r="Y15569" s="157"/>
    </row>
    <row r="15570" spans="19:25" x14ac:dyDescent="0.2">
      <c r="S15570" s="157"/>
      <c r="T15570" s="157"/>
      <c r="U15570" s="157"/>
      <c r="V15570" s="157"/>
      <c r="W15570" s="157"/>
      <c r="X15570" s="157"/>
      <c r="Y15570" s="157"/>
    </row>
    <row r="15571" spans="19:25" x14ac:dyDescent="0.2">
      <c r="S15571" s="157"/>
      <c r="T15571" s="157"/>
      <c r="U15571" s="157"/>
      <c r="V15571" s="157"/>
      <c r="W15571" s="157"/>
      <c r="X15571" s="157"/>
      <c r="Y15571" s="157"/>
    </row>
    <row r="15572" spans="19:25" x14ac:dyDescent="0.2">
      <c r="S15572" s="157"/>
      <c r="T15572" s="157"/>
      <c r="U15572" s="157"/>
      <c r="V15572" s="157"/>
      <c r="W15572" s="157"/>
      <c r="X15572" s="157"/>
      <c r="Y15572" s="157"/>
    </row>
    <row r="15573" spans="19:25" x14ac:dyDescent="0.2">
      <c r="S15573" s="157"/>
      <c r="T15573" s="157"/>
      <c r="U15573" s="157"/>
      <c r="V15573" s="157"/>
      <c r="W15573" s="157"/>
      <c r="X15573" s="157"/>
      <c r="Y15573" s="157"/>
    </row>
    <row r="15574" spans="19:25" x14ac:dyDescent="0.2">
      <c r="S15574" s="157"/>
      <c r="T15574" s="157"/>
      <c r="U15574" s="157"/>
      <c r="V15574" s="157"/>
      <c r="W15574" s="157"/>
      <c r="X15574" s="157"/>
      <c r="Y15574" s="157"/>
    </row>
    <row r="15575" spans="19:25" x14ac:dyDescent="0.2">
      <c r="S15575" s="157"/>
      <c r="T15575" s="157"/>
      <c r="U15575" s="157"/>
      <c r="V15575" s="157"/>
      <c r="W15575" s="157"/>
      <c r="X15575" s="157"/>
      <c r="Y15575" s="157"/>
    </row>
    <row r="15576" spans="19:25" x14ac:dyDescent="0.2">
      <c r="S15576" s="157"/>
      <c r="T15576" s="157"/>
      <c r="U15576" s="157"/>
      <c r="V15576" s="157"/>
      <c r="W15576" s="157"/>
      <c r="X15576" s="157"/>
      <c r="Y15576" s="157"/>
    </row>
    <row r="15577" spans="19:25" x14ac:dyDescent="0.2">
      <c r="S15577" s="157"/>
      <c r="T15577" s="157"/>
      <c r="U15577" s="157"/>
      <c r="V15577" s="157"/>
      <c r="W15577" s="157"/>
      <c r="X15577" s="157"/>
      <c r="Y15577" s="157"/>
    </row>
    <row r="15578" spans="19:25" x14ac:dyDescent="0.2">
      <c r="S15578" s="157"/>
      <c r="T15578" s="157"/>
      <c r="U15578" s="157"/>
      <c r="V15578" s="157"/>
      <c r="W15578" s="157"/>
      <c r="X15578" s="157"/>
      <c r="Y15578" s="157"/>
    </row>
    <row r="15579" spans="19:25" x14ac:dyDescent="0.2">
      <c r="S15579" s="157"/>
      <c r="T15579" s="157"/>
      <c r="U15579" s="157"/>
      <c r="V15579" s="157"/>
      <c r="W15579" s="157"/>
      <c r="X15579" s="157"/>
      <c r="Y15579" s="157"/>
    </row>
    <row r="15580" spans="19:25" x14ac:dyDescent="0.2">
      <c r="S15580" s="157"/>
      <c r="T15580" s="157"/>
      <c r="U15580" s="157"/>
      <c r="V15580" s="157"/>
      <c r="W15580" s="157"/>
      <c r="X15580" s="157"/>
      <c r="Y15580" s="157"/>
    </row>
    <row r="15581" spans="19:25" x14ac:dyDescent="0.2">
      <c r="S15581" s="157"/>
      <c r="T15581" s="157"/>
      <c r="U15581" s="157"/>
      <c r="V15581" s="157"/>
      <c r="W15581" s="157"/>
      <c r="X15581" s="157"/>
      <c r="Y15581" s="157"/>
    </row>
    <row r="15582" spans="19:25" x14ac:dyDescent="0.2">
      <c r="S15582" s="157"/>
      <c r="T15582" s="157"/>
      <c r="U15582" s="157"/>
      <c r="V15582" s="157"/>
      <c r="W15582" s="157"/>
      <c r="X15582" s="157"/>
      <c r="Y15582" s="157"/>
    </row>
    <row r="15583" spans="19:25" x14ac:dyDescent="0.2">
      <c r="S15583" s="157"/>
      <c r="T15583" s="157"/>
      <c r="U15583" s="157"/>
      <c r="V15583" s="157"/>
      <c r="W15583" s="157"/>
      <c r="X15583" s="157"/>
      <c r="Y15583" s="157"/>
    </row>
    <row r="15584" spans="19:25" x14ac:dyDescent="0.2">
      <c r="S15584" s="157"/>
      <c r="T15584" s="157"/>
      <c r="U15584" s="157"/>
      <c r="V15584" s="157"/>
      <c r="W15584" s="157"/>
      <c r="X15584" s="157"/>
      <c r="Y15584" s="157"/>
    </row>
    <row r="15585" spans="19:25" x14ac:dyDescent="0.2">
      <c r="S15585" s="157"/>
      <c r="T15585" s="157"/>
      <c r="U15585" s="157"/>
      <c r="V15585" s="157"/>
      <c r="W15585" s="157"/>
      <c r="X15585" s="157"/>
      <c r="Y15585" s="157"/>
    </row>
    <row r="15586" spans="19:25" x14ac:dyDescent="0.2">
      <c r="S15586" s="157"/>
      <c r="T15586" s="157"/>
      <c r="U15586" s="157"/>
      <c r="V15586" s="157"/>
      <c r="W15586" s="157"/>
      <c r="X15586" s="157"/>
      <c r="Y15586" s="157"/>
    </row>
    <row r="15587" spans="19:25" x14ac:dyDescent="0.2">
      <c r="S15587" s="157"/>
      <c r="T15587" s="157"/>
      <c r="U15587" s="157"/>
      <c r="V15587" s="157"/>
      <c r="W15587" s="157"/>
      <c r="X15587" s="157"/>
      <c r="Y15587" s="157"/>
    </row>
    <row r="15588" spans="19:25" x14ac:dyDescent="0.2">
      <c r="S15588" s="157"/>
      <c r="T15588" s="157"/>
      <c r="U15588" s="157"/>
      <c r="V15588" s="157"/>
      <c r="W15588" s="157"/>
      <c r="X15588" s="157"/>
      <c r="Y15588" s="157"/>
    </row>
    <row r="15589" spans="19:25" x14ac:dyDescent="0.2">
      <c r="S15589" s="157"/>
      <c r="T15589" s="157"/>
      <c r="U15589" s="157"/>
      <c r="V15589" s="157"/>
      <c r="W15589" s="157"/>
      <c r="X15589" s="157"/>
      <c r="Y15589" s="157"/>
    </row>
    <row r="15590" spans="19:25" x14ac:dyDescent="0.2">
      <c r="S15590" s="157"/>
      <c r="T15590" s="157"/>
      <c r="U15590" s="157"/>
      <c r="V15590" s="157"/>
      <c r="W15590" s="157"/>
      <c r="X15590" s="157"/>
      <c r="Y15590" s="157"/>
    </row>
    <row r="15591" spans="19:25" x14ac:dyDescent="0.2">
      <c r="S15591" s="157"/>
      <c r="T15591" s="157"/>
      <c r="U15591" s="157"/>
      <c r="V15591" s="157"/>
      <c r="W15591" s="157"/>
      <c r="X15591" s="157"/>
      <c r="Y15591" s="157"/>
    </row>
    <row r="15592" spans="19:25" x14ac:dyDescent="0.2">
      <c r="S15592" s="157"/>
      <c r="T15592" s="157"/>
      <c r="U15592" s="157"/>
      <c r="V15592" s="157"/>
      <c r="W15592" s="157"/>
      <c r="X15592" s="157"/>
      <c r="Y15592" s="157"/>
    </row>
    <row r="15593" spans="19:25" x14ac:dyDescent="0.2">
      <c r="S15593" s="157"/>
      <c r="T15593" s="157"/>
      <c r="U15593" s="157"/>
      <c r="V15593" s="157"/>
      <c r="W15593" s="157"/>
      <c r="X15593" s="157"/>
      <c r="Y15593" s="157"/>
    </row>
    <row r="15594" spans="19:25" x14ac:dyDescent="0.2">
      <c r="S15594" s="157"/>
      <c r="T15594" s="157"/>
      <c r="U15594" s="157"/>
      <c r="V15594" s="157"/>
      <c r="W15594" s="157"/>
      <c r="X15594" s="157"/>
      <c r="Y15594" s="157"/>
    </row>
    <row r="15595" spans="19:25" x14ac:dyDescent="0.2">
      <c r="S15595" s="157"/>
      <c r="T15595" s="157"/>
      <c r="U15595" s="157"/>
      <c r="V15595" s="157"/>
      <c r="W15595" s="157"/>
      <c r="X15595" s="157"/>
      <c r="Y15595" s="157"/>
    </row>
    <row r="15596" spans="19:25" x14ac:dyDescent="0.2">
      <c r="S15596" s="157"/>
      <c r="T15596" s="157"/>
      <c r="U15596" s="157"/>
      <c r="V15596" s="157"/>
      <c r="W15596" s="157"/>
      <c r="X15596" s="157"/>
      <c r="Y15596" s="157"/>
    </row>
    <row r="15597" spans="19:25" x14ac:dyDescent="0.2">
      <c r="S15597" s="157"/>
      <c r="T15597" s="157"/>
      <c r="U15597" s="157"/>
      <c r="V15597" s="157"/>
      <c r="W15597" s="157"/>
      <c r="X15597" s="157"/>
      <c r="Y15597" s="157"/>
    </row>
    <row r="15598" spans="19:25" x14ac:dyDescent="0.2">
      <c r="S15598" s="157"/>
      <c r="T15598" s="157"/>
      <c r="U15598" s="157"/>
      <c r="V15598" s="157"/>
      <c r="W15598" s="157"/>
      <c r="X15598" s="157"/>
      <c r="Y15598" s="157"/>
    </row>
    <row r="15599" spans="19:25" x14ac:dyDescent="0.2">
      <c r="S15599" s="157"/>
      <c r="T15599" s="157"/>
      <c r="U15599" s="157"/>
      <c r="V15599" s="157"/>
      <c r="W15599" s="157"/>
      <c r="X15599" s="157"/>
      <c r="Y15599" s="157"/>
    </row>
    <row r="15600" spans="19:25" x14ac:dyDescent="0.2">
      <c r="S15600" s="157"/>
      <c r="T15600" s="157"/>
      <c r="U15600" s="157"/>
      <c r="V15600" s="157"/>
      <c r="W15600" s="157"/>
      <c r="X15600" s="157"/>
      <c r="Y15600" s="157"/>
    </row>
    <row r="15601" spans="19:25" x14ac:dyDescent="0.2">
      <c r="S15601" s="157"/>
      <c r="T15601" s="157"/>
      <c r="U15601" s="157"/>
      <c r="V15601" s="157"/>
      <c r="W15601" s="157"/>
      <c r="X15601" s="157"/>
      <c r="Y15601" s="157"/>
    </row>
    <row r="15602" spans="19:25" x14ac:dyDescent="0.2">
      <c r="S15602" s="157"/>
      <c r="T15602" s="157"/>
      <c r="U15602" s="157"/>
      <c r="V15602" s="157"/>
      <c r="W15602" s="157"/>
      <c r="X15602" s="157"/>
      <c r="Y15602" s="157"/>
    </row>
    <row r="15603" spans="19:25" x14ac:dyDescent="0.2">
      <c r="S15603" s="157"/>
      <c r="T15603" s="157"/>
      <c r="U15603" s="157"/>
      <c r="V15603" s="157"/>
      <c r="W15603" s="157"/>
      <c r="X15603" s="157"/>
      <c r="Y15603" s="157"/>
    </row>
    <row r="15604" spans="19:25" x14ac:dyDescent="0.2">
      <c r="S15604" s="157"/>
      <c r="T15604" s="157"/>
      <c r="U15604" s="157"/>
      <c r="V15604" s="157"/>
      <c r="W15604" s="157"/>
      <c r="X15604" s="157"/>
      <c r="Y15604" s="157"/>
    </row>
    <row r="15605" spans="19:25" x14ac:dyDescent="0.2">
      <c r="S15605" s="157"/>
      <c r="T15605" s="157"/>
      <c r="U15605" s="157"/>
      <c r="V15605" s="157"/>
      <c r="W15605" s="157"/>
      <c r="X15605" s="157"/>
      <c r="Y15605" s="157"/>
    </row>
    <row r="15606" spans="19:25" x14ac:dyDescent="0.2">
      <c r="S15606" s="157"/>
      <c r="T15606" s="157"/>
      <c r="U15606" s="157"/>
      <c r="V15606" s="157"/>
      <c r="W15606" s="157"/>
      <c r="X15606" s="157"/>
      <c r="Y15606" s="157"/>
    </row>
    <row r="15607" spans="19:25" x14ac:dyDescent="0.2">
      <c r="S15607" s="157"/>
      <c r="T15607" s="157"/>
      <c r="U15607" s="157"/>
      <c r="V15607" s="157"/>
      <c r="W15607" s="157"/>
      <c r="X15607" s="157"/>
      <c r="Y15607" s="157"/>
    </row>
    <row r="15608" spans="19:25" x14ac:dyDescent="0.2">
      <c r="S15608" s="157"/>
      <c r="T15608" s="157"/>
      <c r="U15608" s="157"/>
      <c r="V15608" s="157"/>
      <c r="W15608" s="157"/>
      <c r="X15608" s="157"/>
      <c r="Y15608" s="157"/>
    </row>
    <row r="15609" spans="19:25" x14ac:dyDescent="0.2">
      <c r="S15609" s="157"/>
      <c r="T15609" s="157"/>
      <c r="U15609" s="157"/>
      <c r="V15609" s="157"/>
      <c r="W15609" s="157"/>
      <c r="X15609" s="157"/>
      <c r="Y15609" s="157"/>
    </row>
    <row r="15610" spans="19:25" x14ac:dyDescent="0.2">
      <c r="S15610" s="157"/>
      <c r="T15610" s="157"/>
      <c r="U15610" s="157"/>
      <c r="V15610" s="157"/>
      <c r="W15610" s="157"/>
      <c r="X15610" s="157"/>
      <c r="Y15610" s="157"/>
    </row>
    <row r="15611" spans="19:25" x14ac:dyDescent="0.2">
      <c r="S15611" s="157"/>
      <c r="T15611" s="157"/>
      <c r="U15611" s="157"/>
      <c r="V15611" s="157"/>
      <c r="W15611" s="157"/>
      <c r="X15611" s="157"/>
      <c r="Y15611" s="157"/>
    </row>
    <row r="15612" spans="19:25" x14ac:dyDescent="0.2">
      <c r="S15612" s="157"/>
      <c r="T15612" s="157"/>
      <c r="U15612" s="157"/>
      <c r="V15612" s="157"/>
      <c r="W15612" s="157"/>
      <c r="X15612" s="157"/>
      <c r="Y15612" s="157"/>
    </row>
    <row r="15613" spans="19:25" x14ac:dyDescent="0.2">
      <c r="S15613" s="157"/>
      <c r="T15613" s="157"/>
      <c r="U15613" s="157"/>
      <c r="V15613" s="157"/>
      <c r="W15613" s="157"/>
      <c r="X15613" s="157"/>
      <c r="Y15613" s="157"/>
    </row>
    <row r="15614" spans="19:25" x14ac:dyDescent="0.2">
      <c r="S15614" s="157"/>
      <c r="T15614" s="157"/>
      <c r="U15614" s="157"/>
      <c r="V15614" s="157"/>
      <c r="W15614" s="157"/>
      <c r="X15614" s="157"/>
      <c r="Y15614" s="157"/>
    </row>
    <row r="15615" spans="19:25" x14ac:dyDescent="0.2">
      <c r="S15615" s="157"/>
      <c r="T15615" s="157"/>
      <c r="U15615" s="157"/>
      <c r="V15615" s="157"/>
      <c r="W15615" s="157"/>
      <c r="X15615" s="157"/>
      <c r="Y15615" s="157"/>
    </row>
    <row r="15616" spans="19:25" x14ac:dyDescent="0.2">
      <c r="S15616" s="157"/>
      <c r="T15616" s="157"/>
      <c r="U15616" s="157"/>
      <c r="V15616" s="157"/>
      <c r="W15616" s="157"/>
      <c r="X15616" s="157"/>
      <c r="Y15616" s="157"/>
    </row>
    <row r="15617" spans="19:25" x14ac:dyDescent="0.2">
      <c r="S15617" s="157"/>
      <c r="T15617" s="157"/>
      <c r="U15617" s="157"/>
      <c r="V15617" s="157"/>
      <c r="W15617" s="157"/>
      <c r="X15617" s="157"/>
      <c r="Y15617" s="157"/>
    </row>
    <row r="15618" spans="19:25" x14ac:dyDescent="0.2">
      <c r="S15618" s="157"/>
      <c r="T15618" s="157"/>
      <c r="U15618" s="157"/>
      <c r="V15618" s="157"/>
      <c r="W15618" s="157"/>
      <c r="X15618" s="157"/>
      <c r="Y15618" s="157"/>
    </row>
    <row r="15619" spans="19:25" x14ac:dyDescent="0.2">
      <c r="S15619" s="157"/>
      <c r="T15619" s="157"/>
      <c r="U15619" s="157"/>
      <c r="V15619" s="157"/>
      <c r="W15619" s="157"/>
      <c r="X15619" s="157"/>
      <c r="Y15619" s="157"/>
    </row>
    <row r="15620" spans="19:25" x14ac:dyDescent="0.2">
      <c r="S15620" s="157"/>
      <c r="T15620" s="157"/>
      <c r="U15620" s="157"/>
      <c r="V15620" s="157"/>
      <c r="W15620" s="157"/>
      <c r="X15620" s="157"/>
      <c r="Y15620" s="157"/>
    </row>
    <row r="15621" spans="19:25" x14ac:dyDescent="0.2">
      <c r="S15621" s="157"/>
      <c r="T15621" s="157"/>
      <c r="U15621" s="157"/>
      <c r="V15621" s="157"/>
      <c r="W15621" s="157"/>
      <c r="X15621" s="157"/>
      <c r="Y15621" s="157"/>
    </row>
    <row r="15622" spans="19:25" x14ac:dyDescent="0.2">
      <c r="S15622" s="157"/>
      <c r="T15622" s="157"/>
      <c r="U15622" s="157"/>
      <c r="V15622" s="157"/>
      <c r="W15622" s="157"/>
      <c r="X15622" s="157"/>
      <c r="Y15622" s="157"/>
    </row>
    <row r="15623" spans="19:25" x14ac:dyDescent="0.2">
      <c r="S15623" s="157"/>
      <c r="T15623" s="157"/>
      <c r="U15623" s="157"/>
      <c r="V15623" s="157"/>
      <c r="W15623" s="157"/>
      <c r="X15623" s="157"/>
      <c r="Y15623" s="157"/>
    </row>
    <row r="15624" spans="19:25" x14ac:dyDescent="0.2">
      <c r="S15624" s="157"/>
      <c r="T15624" s="157"/>
      <c r="U15624" s="157"/>
      <c r="V15624" s="157"/>
      <c r="W15624" s="157"/>
      <c r="X15624" s="157"/>
      <c r="Y15624" s="157"/>
    </row>
    <row r="15625" spans="19:25" x14ac:dyDescent="0.2">
      <c r="S15625" s="157"/>
      <c r="T15625" s="157"/>
      <c r="U15625" s="157"/>
      <c r="V15625" s="157"/>
      <c r="W15625" s="157"/>
      <c r="X15625" s="157"/>
      <c r="Y15625" s="157"/>
    </row>
    <row r="15626" spans="19:25" x14ac:dyDescent="0.2">
      <c r="S15626" s="157"/>
      <c r="T15626" s="157"/>
      <c r="U15626" s="157"/>
      <c r="V15626" s="157"/>
      <c r="W15626" s="157"/>
      <c r="X15626" s="157"/>
      <c r="Y15626" s="157"/>
    </row>
    <row r="15627" spans="19:25" x14ac:dyDescent="0.2">
      <c r="S15627" s="157"/>
      <c r="T15627" s="157"/>
      <c r="U15627" s="157"/>
      <c r="V15627" s="157"/>
      <c r="W15627" s="157"/>
      <c r="X15627" s="157"/>
      <c r="Y15627" s="157"/>
    </row>
    <row r="15628" spans="19:25" x14ac:dyDescent="0.2">
      <c r="S15628" s="157"/>
      <c r="T15628" s="157"/>
      <c r="U15628" s="157"/>
      <c r="V15628" s="157"/>
      <c r="W15628" s="157"/>
      <c r="X15628" s="157"/>
      <c r="Y15628" s="157"/>
    </row>
    <row r="15629" spans="19:25" x14ac:dyDescent="0.2">
      <c r="S15629" s="157"/>
      <c r="T15629" s="157"/>
      <c r="U15629" s="157"/>
      <c r="V15629" s="157"/>
      <c r="W15629" s="157"/>
      <c r="X15629" s="157"/>
      <c r="Y15629" s="157"/>
    </row>
    <row r="15630" spans="19:25" x14ac:dyDescent="0.2">
      <c r="S15630" s="157"/>
      <c r="T15630" s="157"/>
      <c r="U15630" s="157"/>
      <c r="V15630" s="157"/>
      <c r="W15630" s="157"/>
      <c r="X15630" s="157"/>
      <c r="Y15630" s="157"/>
    </row>
    <row r="15631" spans="19:25" x14ac:dyDescent="0.2">
      <c r="S15631" s="157"/>
      <c r="T15631" s="157"/>
      <c r="U15631" s="157"/>
      <c r="V15631" s="157"/>
      <c r="W15631" s="157"/>
      <c r="X15631" s="157"/>
      <c r="Y15631" s="157"/>
    </row>
    <row r="15632" spans="19:25" x14ac:dyDescent="0.2">
      <c r="S15632" s="157"/>
      <c r="T15632" s="157"/>
      <c r="U15632" s="157"/>
      <c r="V15632" s="157"/>
      <c r="W15632" s="157"/>
      <c r="X15632" s="157"/>
      <c r="Y15632" s="157"/>
    </row>
    <row r="15633" spans="19:25" x14ac:dyDescent="0.2">
      <c r="S15633" s="157"/>
      <c r="T15633" s="157"/>
      <c r="U15633" s="157"/>
      <c r="V15633" s="157"/>
      <c r="W15633" s="157"/>
      <c r="X15633" s="157"/>
      <c r="Y15633" s="157"/>
    </row>
    <row r="15634" spans="19:25" x14ac:dyDescent="0.2">
      <c r="S15634" s="157"/>
      <c r="T15634" s="157"/>
      <c r="U15634" s="157"/>
      <c r="V15634" s="157"/>
      <c r="W15634" s="157"/>
      <c r="X15634" s="157"/>
      <c r="Y15634" s="157"/>
    </row>
    <row r="15635" spans="19:25" x14ac:dyDescent="0.2">
      <c r="S15635" s="157"/>
      <c r="T15635" s="157"/>
      <c r="U15635" s="157"/>
      <c r="V15635" s="157"/>
      <c r="W15635" s="157"/>
      <c r="X15635" s="157"/>
      <c r="Y15635" s="157"/>
    </row>
    <row r="15636" spans="19:25" x14ac:dyDescent="0.2">
      <c r="S15636" s="157"/>
      <c r="T15636" s="157"/>
      <c r="U15636" s="157"/>
      <c r="V15636" s="157"/>
      <c r="W15636" s="157"/>
      <c r="X15636" s="157"/>
      <c r="Y15636" s="157"/>
    </row>
    <row r="15637" spans="19:25" x14ac:dyDescent="0.2">
      <c r="S15637" s="157"/>
      <c r="T15637" s="157"/>
      <c r="U15637" s="157"/>
      <c r="V15637" s="157"/>
      <c r="W15637" s="157"/>
      <c r="X15637" s="157"/>
      <c r="Y15637" s="157"/>
    </row>
    <row r="15638" spans="19:25" x14ac:dyDescent="0.2">
      <c r="S15638" s="157"/>
      <c r="T15638" s="157"/>
      <c r="U15638" s="157"/>
      <c r="V15638" s="157"/>
      <c r="W15638" s="157"/>
      <c r="X15638" s="157"/>
      <c r="Y15638" s="157"/>
    </row>
    <row r="15639" spans="19:25" x14ac:dyDescent="0.2">
      <c r="S15639" s="157"/>
      <c r="T15639" s="157"/>
      <c r="U15639" s="157"/>
      <c r="V15639" s="157"/>
      <c r="W15639" s="157"/>
      <c r="X15639" s="157"/>
      <c r="Y15639" s="157"/>
    </row>
    <row r="15640" spans="19:25" x14ac:dyDescent="0.2">
      <c r="S15640" s="157"/>
      <c r="T15640" s="157"/>
      <c r="U15640" s="157"/>
      <c r="V15640" s="157"/>
      <c r="W15640" s="157"/>
      <c r="X15640" s="157"/>
      <c r="Y15640" s="157"/>
    </row>
    <row r="15641" spans="19:25" x14ac:dyDescent="0.2">
      <c r="S15641" s="157"/>
      <c r="T15641" s="157"/>
      <c r="U15641" s="157"/>
      <c r="V15641" s="157"/>
      <c r="W15641" s="157"/>
      <c r="X15641" s="157"/>
      <c r="Y15641" s="157"/>
    </row>
    <row r="15642" spans="19:25" x14ac:dyDescent="0.2">
      <c r="S15642" s="157"/>
      <c r="T15642" s="157"/>
      <c r="U15642" s="157"/>
      <c r="V15642" s="157"/>
      <c r="W15642" s="157"/>
      <c r="X15642" s="157"/>
      <c r="Y15642" s="157"/>
    </row>
    <row r="15643" spans="19:25" x14ac:dyDescent="0.2">
      <c r="S15643" s="157"/>
      <c r="T15643" s="157"/>
      <c r="U15643" s="157"/>
      <c r="V15643" s="157"/>
      <c r="W15643" s="157"/>
      <c r="X15643" s="157"/>
      <c r="Y15643" s="157"/>
    </row>
    <row r="15644" spans="19:25" x14ac:dyDescent="0.2">
      <c r="S15644" s="157"/>
      <c r="T15644" s="157"/>
      <c r="U15644" s="157"/>
      <c r="V15644" s="157"/>
      <c r="W15644" s="157"/>
      <c r="X15644" s="157"/>
      <c r="Y15644" s="157"/>
    </row>
    <row r="15645" spans="19:25" x14ac:dyDescent="0.2">
      <c r="S15645" s="157"/>
      <c r="T15645" s="157"/>
      <c r="U15645" s="157"/>
      <c r="V15645" s="157"/>
      <c r="W15645" s="157"/>
      <c r="X15645" s="157"/>
      <c r="Y15645" s="157"/>
    </row>
    <row r="15646" spans="19:25" x14ac:dyDescent="0.2">
      <c r="S15646" s="157"/>
      <c r="T15646" s="157"/>
      <c r="U15646" s="157"/>
      <c r="V15646" s="157"/>
      <c r="W15646" s="157"/>
      <c r="X15646" s="157"/>
      <c r="Y15646" s="157"/>
    </row>
    <row r="15647" spans="19:25" x14ac:dyDescent="0.2">
      <c r="S15647" s="157"/>
      <c r="T15647" s="157"/>
      <c r="U15647" s="157"/>
      <c r="V15647" s="157"/>
      <c r="W15647" s="157"/>
      <c r="X15647" s="157"/>
      <c r="Y15647" s="157"/>
    </row>
    <row r="15648" spans="19:25" x14ac:dyDescent="0.2">
      <c r="S15648" s="157"/>
      <c r="T15648" s="157"/>
      <c r="U15648" s="157"/>
      <c r="V15648" s="157"/>
      <c r="W15648" s="157"/>
      <c r="X15648" s="157"/>
      <c r="Y15648" s="157"/>
    </row>
    <row r="15649" spans="19:25" x14ac:dyDescent="0.2">
      <c r="S15649" s="157"/>
      <c r="T15649" s="157"/>
      <c r="U15649" s="157"/>
      <c r="V15649" s="157"/>
      <c r="W15649" s="157"/>
      <c r="X15649" s="157"/>
      <c r="Y15649" s="157"/>
    </row>
    <row r="15650" spans="19:25" x14ac:dyDescent="0.2">
      <c r="S15650" s="157"/>
      <c r="T15650" s="157"/>
      <c r="U15650" s="157"/>
      <c r="V15650" s="157"/>
      <c r="W15650" s="157"/>
      <c r="X15650" s="157"/>
      <c r="Y15650" s="157"/>
    </row>
    <row r="15651" spans="19:25" x14ac:dyDescent="0.2">
      <c r="S15651" s="157"/>
      <c r="T15651" s="157"/>
      <c r="U15651" s="157"/>
      <c r="V15651" s="157"/>
      <c r="W15651" s="157"/>
      <c r="X15651" s="157"/>
      <c r="Y15651" s="157"/>
    </row>
    <row r="15652" spans="19:25" x14ac:dyDescent="0.2">
      <c r="S15652" s="157"/>
      <c r="T15652" s="157"/>
      <c r="U15652" s="157"/>
      <c r="V15652" s="157"/>
      <c r="W15652" s="157"/>
      <c r="X15652" s="157"/>
      <c r="Y15652" s="157"/>
    </row>
    <row r="15653" spans="19:25" x14ac:dyDescent="0.2">
      <c r="S15653" s="157"/>
      <c r="T15653" s="157"/>
      <c r="U15653" s="157"/>
      <c r="V15653" s="157"/>
      <c r="W15653" s="157"/>
      <c r="X15653" s="157"/>
      <c r="Y15653" s="157"/>
    </row>
    <row r="15654" spans="19:25" x14ac:dyDescent="0.2">
      <c r="S15654" s="157"/>
      <c r="T15654" s="157"/>
      <c r="U15654" s="157"/>
      <c r="V15654" s="157"/>
      <c r="W15654" s="157"/>
      <c r="X15654" s="157"/>
      <c r="Y15654" s="157"/>
    </row>
    <row r="15655" spans="19:25" x14ac:dyDescent="0.2">
      <c r="S15655" s="157"/>
      <c r="T15655" s="157"/>
      <c r="U15655" s="157"/>
      <c r="V15655" s="157"/>
      <c r="W15655" s="157"/>
      <c r="X15655" s="157"/>
      <c r="Y15655" s="157"/>
    </row>
    <row r="15656" spans="19:25" x14ac:dyDescent="0.2">
      <c r="S15656" s="157"/>
      <c r="T15656" s="157"/>
      <c r="U15656" s="157"/>
      <c r="V15656" s="157"/>
      <c r="W15656" s="157"/>
      <c r="X15656" s="157"/>
      <c r="Y15656" s="157"/>
    </row>
    <row r="15657" spans="19:25" x14ac:dyDescent="0.2">
      <c r="S15657" s="157"/>
      <c r="T15657" s="157"/>
      <c r="U15657" s="157"/>
      <c r="V15657" s="157"/>
      <c r="W15657" s="157"/>
      <c r="X15657" s="157"/>
      <c r="Y15657" s="157"/>
    </row>
    <row r="15658" spans="19:25" x14ac:dyDescent="0.2">
      <c r="S15658" s="157"/>
      <c r="T15658" s="157"/>
      <c r="U15658" s="157"/>
      <c r="V15658" s="157"/>
      <c r="W15658" s="157"/>
      <c r="X15658" s="157"/>
      <c r="Y15658" s="157"/>
    </row>
    <row r="15659" spans="19:25" x14ac:dyDescent="0.2">
      <c r="S15659" s="157"/>
      <c r="T15659" s="157"/>
      <c r="U15659" s="157"/>
      <c r="V15659" s="157"/>
      <c r="W15659" s="157"/>
      <c r="X15659" s="157"/>
      <c r="Y15659" s="157"/>
    </row>
    <row r="15660" spans="19:25" x14ac:dyDescent="0.2">
      <c r="S15660" s="157"/>
      <c r="T15660" s="157"/>
      <c r="U15660" s="157"/>
      <c r="V15660" s="157"/>
      <c r="W15660" s="157"/>
      <c r="X15660" s="157"/>
      <c r="Y15660" s="157"/>
    </row>
    <row r="15661" spans="19:25" x14ac:dyDescent="0.2">
      <c r="S15661" s="157"/>
      <c r="T15661" s="157"/>
      <c r="U15661" s="157"/>
      <c r="V15661" s="157"/>
      <c r="W15661" s="157"/>
      <c r="X15661" s="157"/>
      <c r="Y15661" s="157"/>
    </row>
    <row r="15662" spans="19:25" x14ac:dyDescent="0.2">
      <c r="S15662" s="157"/>
      <c r="T15662" s="157"/>
      <c r="U15662" s="157"/>
      <c r="V15662" s="157"/>
      <c r="W15662" s="157"/>
      <c r="X15662" s="157"/>
      <c r="Y15662" s="157"/>
    </row>
    <row r="15663" spans="19:25" x14ac:dyDescent="0.2">
      <c r="S15663" s="157"/>
      <c r="T15663" s="157"/>
      <c r="U15663" s="157"/>
      <c r="V15663" s="157"/>
      <c r="W15663" s="157"/>
      <c r="X15663" s="157"/>
      <c r="Y15663" s="157"/>
    </row>
    <row r="15664" spans="19:25" x14ac:dyDescent="0.2">
      <c r="S15664" s="157"/>
      <c r="T15664" s="157"/>
      <c r="U15664" s="157"/>
      <c r="V15664" s="157"/>
      <c r="W15664" s="157"/>
      <c r="X15664" s="157"/>
      <c r="Y15664" s="157"/>
    </row>
    <row r="15665" spans="19:25" x14ac:dyDescent="0.2">
      <c r="S15665" s="157"/>
      <c r="T15665" s="157"/>
      <c r="U15665" s="157"/>
      <c r="V15665" s="157"/>
      <c r="W15665" s="157"/>
      <c r="X15665" s="157"/>
      <c r="Y15665" s="157"/>
    </row>
    <row r="15666" spans="19:25" x14ac:dyDescent="0.2">
      <c r="S15666" s="157"/>
      <c r="T15666" s="157"/>
      <c r="U15666" s="157"/>
      <c r="V15666" s="157"/>
      <c r="W15666" s="157"/>
      <c r="X15666" s="157"/>
      <c r="Y15666" s="157"/>
    </row>
    <row r="15667" spans="19:25" x14ac:dyDescent="0.2">
      <c r="S15667" s="157"/>
      <c r="T15667" s="157"/>
      <c r="U15667" s="157"/>
      <c r="V15667" s="157"/>
      <c r="W15667" s="157"/>
      <c r="X15667" s="157"/>
      <c r="Y15667" s="157"/>
    </row>
    <row r="15668" spans="19:25" x14ac:dyDescent="0.2">
      <c r="S15668" s="157"/>
      <c r="T15668" s="157"/>
      <c r="U15668" s="157"/>
      <c r="V15668" s="157"/>
      <c r="W15668" s="157"/>
      <c r="X15668" s="157"/>
      <c r="Y15668" s="157"/>
    </row>
    <row r="15669" spans="19:25" x14ac:dyDescent="0.2">
      <c r="S15669" s="157"/>
      <c r="T15669" s="157"/>
      <c r="U15669" s="157"/>
      <c r="V15669" s="157"/>
      <c r="W15669" s="157"/>
      <c r="X15669" s="157"/>
      <c r="Y15669" s="157"/>
    </row>
    <row r="15670" spans="19:25" x14ac:dyDescent="0.2">
      <c r="S15670" s="157"/>
      <c r="T15670" s="157"/>
      <c r="U15670" s="157"/>
      <c r="V15670" s="157"/>
      <c r="W15670" s="157"/>
      <c r="X15670" s="157"/>
      <c r="Y15670" s="157"/>
    </row>
    <row r="15671" spans="19:25" x14ac:dyDescent="0.2">
      <c r="S15671" s="157"/>
      <c r="T15671" s="157"/>
      <c r="U15671" s="157"/>
      <c r="V15671" s="157"/>
      <c r="W15671" s="157"/>
      <c r="X15671" s="157"/>
      <c r="Y15671" s="157"/>
    </row>
    <row r="15672" spans="19:25" x14ac:dyDescent="0.2">
      <c r="S15672" s="157"/>
      <c r="T15672" s="157"/>
      <c r="U15672" s="157"/>
      <c r="V15672" s="157"/>
      <c r="W15672" s="157"/>
      <c r="X15672" s="157"/>
      <c r="Y15672" s="157"/>
    </row>
    <row r="15673" spans="19:25" x14ac:dyDescent="0.2">
      <c r="S15673" s="157"/>
      <c r="T15673" s="157"/>
      <c r="U15673" s="157"/>
      <c r="V15673" s="157"/>
      <c r="W15673" s="157"/>
      <c r="X15673" s="157"/>
      <c r="Y15673" s="157"/>
    </row>
    <row r="15674" spans="19:25" x14ac:dyDescent="0.2">
      <c r="S15674" s="157"/>
      <c r="T15674" s="157"/>
      <c r="U15674" s="157"/>
      <c r="V15674" s="157"/>
      <c r="W15674" s="157"/>
      <c r="X15674" s="157"/>
      <c r="Y15674" s="157"/>
    </row>
    <row r="15675" spans="19:25" x14ac:dyDescent="0.2">
      <c r="S15675" s="157"/>
      <c r="T15675" s="157"/>
      <c r="U15675" s="157"/>
      <c r="V15675" s="157"/>
      <c r="W15675" s="157"/>
      <c r="X15675" s="157"/>
      <c r="Y15675" s="157"/>
    </row>
    <row r="15676" spans="19:25" x14ac:dyDescent="0.2">
      <c r="S15676" s="157"/>
      <c r="T15676" s="157"/>
      <c r="U15676" s="157"/>
      <c r="V15676" s="157"/>
      <c r="W15676" s="157"/>
      <c r="X15676" s="157"/>
      <c r="Y15676" s="157"/>
    </row>
    <row r="15677" spans="19:25" x14ac:dyDescent="0.2">
      <c r="S15677" s="157"/>
      <c r="T15677" s="157"/>
      <c r="U15677" s="157"/>
      <c r="V15677" s="157"/>
      <c r="W15677" s="157"/>
      <c r="X15677" s="157"/>
      <c r="Y15677" s="157"/>
    </row>
    <row r="15678" spans="19:25" x14ac:dyDescent="0.2">
      <c r="S15678" s="157"/>
      <c r="T15678" s="157"/>
      <c r="U15678" s="157"/>
      <c r="V15678" s="157"/>
      <c r="W15678" s="157"/>
      <c r="X15678" s="157"/>
      <c r="Y15678" s="157"/>
    </row>
    <row r="15679" spans="19:25" x14ac:dyDescent="0.2">
      <c r="S15679" s="157"/>
      <c r="T15679" s="157"/>
      <c r="U15679" s="157"/>
      <c r="V15679" s="157"/>
      <c r="W15679" s="157"/>
      <c r="X15679" s="157"/>
      <c r="Y15679" s="157"/>
    </row>
    <row r="15680" spans="19:25" x14ac:dyDescent="0.2">
      <c r="S15680" s="157"/>
      <c r="T15680" s="157"/>
      <c r="U15680" s="157"/>
      <c r="V15680" s="157"/>
      <c r="W15680" s="157"/>
      <c r="X15680" s="157"/>
      <c r="Y15680" s="157"/>
    </row>
    <row r="15681" spans="19:25" x14ac:dyDescent="0.2">
      <c r="S15681" s="157"/>
      <c r="T15681" s="157"/>
      <c r="U15681" s="157"/>
      <c r="V15681" s="157"/>
      <c r="W15681" s="157"/>
      <c r="X15681" s="157"/>
      <c r="Y15681" s="157"/>
    </row>
    <row r="15682" spans="19:25" x14ac:dyDescent="0.2">
      <c r="S15682" s="157"/>
      <c r="T15682" s="157"/>
      <c r="U15682" s="157"/>
      <c r="V15682" s="157"/>
      <c r="W15682" s="157"/>
      <c r="X15682" s="157"/>
      <c r="Y15682" s="157"/>
    </row>
    <row r="15683" spans="19:25" x14ac:dyDescent="0.2">
      <c r="S15683" s="157"/>
      <c r="T15683" s="157"/>
      <c r="U15683" s="157"/>
      <c r="V15683" s="157"/>
      <c r="W15683" s="157"/>
      <c r="X15683" s="157"/>
      <c r="Y15683" s="157"/>
    </row>
    <row r="15684" spans="19:25" x14ac:dyDescent="0.2">
      <c r="S15684" s="157"/>
      <c r="T15684" s="157"/>
      <c r="U15684" s="157"/>
      <c r="V15684" s="157"/>
      <c r="W15684" s="157"/>
      <c r="X15684" s="157"/>
      <c r="Y15684" s="157"/>
    </row>
    <row r="15685" spans="19:25" x14ac:dyDescent="0.2">
      <c r="S15685" s="157"/>
      <c r="T15685" s="157"/>
      <c r="U15685" s="157"/>
      <c r="V15685" s="157"/>
      <c r="W15685" s="157"/>
      <c r="X15685" s="157"/>
      <c r="Y15685" s="157"/>
    </row>
    <row r="15686" spans="19:25" x14ac:dyDescent="0.2">
      <c r="S15686" s="157"/>
      <c r="T15686" s="157"/>
      <c r="U15686" s="157"/>
      <c r="V15686" s="157"/>
      <c r="W15686" s="157"/>
      <c r="X15686" s="157"/>
      <c r="Y15686" s="157"/>
    </row>
    <row r="15687" spans="19:25" x14ac:dyDescent="0.2">
      <c r="S15687" s="157"/>
      <c r="T15687" s="157"/>
      <c r="U15687" s="157"/>
      <c r="V15687" s="157"/>
      <c r="W15687" s="157"/>
      <c r="X15687" s="157"/>
      <c r="Y15687" s="157"/>
    </row>
    <row r="15688" spans="19:25" x14ac:dyDescent="0.2">
      <c r="S15688" s="157"/>
      <c r="T15688" s="157"/>
      <c r="U15688" s="157"/>
      <c r="V15688" s="157"/>
      <c r="W15688" s="157"/>
      <c r="X15688" s="157"/>
      <c r="Y15688" s="157"/>
    </row>
    <row r="15689" spans="19:25" x14ac:dyDescent="0.2">
      <c r="S15689" s="157"/>
      <c r="T15689" s="157"/>
      <c r="U15689" s="157"/>
      <c r="V15689" s="157"/>
      <c r="W15689" s="157"/>
      <c r="X15689" s="157"/>
      <c r="Y15689" s="157"/>
    </row>
    <row r="15690" spans="19:25" x14ac:dyDescent="0.2">
      <c r="S15690" s="157"/>
      <c r="T15690" s="157"/>
      <c r="U15690" s="157"/>
      <c r="V15690" s="157"/>
      <c r="W15690" s="157"/>
      <c r="X15690" s="157"/>
      <c r="Y15690" s="157"/>
    </row>
    <row r="15691" spans="19:25" x14ac:dyDescent="0.2">
      <c r="S15691" s="157"/>
      <c r="T15691" s="157"/>
      <c r="U15691" s="157"/>
      <c r="V15691" s="157"/>
      <c r="W15691" s="157"/>
      <c r="X15691" s="157"/>
      <c r="Y15691" s="157"/>
    </row>
    <row r="15692" spans="19:25" x14ac:dyDescent="0.2">
      <c r="S15692" s="157"/>
      <c r="T15692" s="157"/>
      <c r="U15692" s="157"/>
      <c r="V15692" s="157"/>
      <c r="W15692" s="157"/>
      <c r="X15692" s="157"/>
      <c r="Y15692" s="157"/>
    </row>
    <row r="15693" spans="19:25" x14ac:dyDescent="0.2">
      <c r="S15693" s="157"/>
      <c r="T15693" s="157"/>
      <c r="U15693" s="157"/>
      <c r="V15693" s="157"/>
      <c r="W15693" s="157"/>
      <c r="X15693" s="157"/>
      <c r="Y15693" s="157"/>
    </row>
    <row r="15694" spans="19:25" x14ac:dyDescent="0.2">
      <c r="S15694" s="157"/>
      <c r="T15694" s="157"/>
      <c r="U15694" s="157"/>
      <c r="V15694" s="157"/>
      <c r="W15694" s="157"/>
      <c r="X15694" s="157"/>
      <c r="Y15694" s="157"/>
    </row>
    <row r="15695" spans="19:25" x14ac:dyDescent="0.2">
      <c r="S15695" s="157"/>
      <c r="T15695" s="157"/>
      <c r="U15695" s="157"/>
      <c r="V15695" s="157"/>
      <c r="W15695" s="157"/>
      <c r="X15695" s="157"/>
      <c r="Y15695" s="157"/>
    </row>
    <row r="15696" spans="19:25" x14ac:dyDescent="0.2">
      <c r="S15696" s="157"/>
      <c r="T15696" s="157"/>
      <c r="U15696" s="157"/>
      <c r="V15696" s="157"/>
      <c r="W15696" s="157"/>
      <c r="X15696" s="157"/>
      <c r="Y15696" s="157"/>
    </row>
    <row r="15697" spans="19:25" x14ac:dyDescent="0.2">
      <c r="S15697" s="157"/>
      <c r="T15697" s="157"/>
      <c r="U15697" s="157"/>
      <c r="V15697" s="157"/>
      <c r="W15697" s="157"/>
      <c r="X15697" s="157"/>
      <c r="Y15697" s="157"/>
    </row>
    <row r="15698" spans="19:25" x14ac:dyDescent="0.2">
      <c r="S15698" s="157"/>
      <c r="T15698" s="157"/>
      <c r="U15698" s="157"/>
      <c r="V15698" s="157"/>
      <c r="W15698" s="157"/>
      <c r="X15698" s="157"/>
      <c r="Y15698" s="157"/>
    </row>
    <row r="15699" spans="19:25" x14ac:dyDescent="0.2">
      <c r="S15699" s="157"/>
      <c r="T15699" s="157"/>
      <c r="U15699" s="157"/>
      <c r="V15699" s="157"/>
      <c r="W15699" s="157"/>
      <c r="X15699" s="157"/>
      <c r="Y15699" s="157"/>
    </row>
    <row r="15700" spans="19:25" x14ac:dyDescent="0.2">
      <c r="S15700" s="157"/>
      <c r="T15700" s="157"/>
      <c r="U15700" s="157"/>
      <c r="V15700" s="157"/>
      <c r="W15700" s="157"/>
      <c r="X15700" s="157"/>
      <c r="Y15700" s="157"/>
    </row>
    <row r="15701" spans="19:25" x14ac:dyDescent="0.2">
      <c r="S15701" s="157"/>
      <c r="T15701" s="157"/>
      <c r="U15701" s="157"/>
      <c r="V15701" s="157"/>
      <c r="W15701" s="157"/>
      <c r="X15701" s="157"/>
      <c r="Y15701" s="157"/>
    </row>
    <row r="15702" spans="19:25" x14ac:dyDescent="0.2">
      <c r="S15702" s="157"/>
      <c r="T15702" s="157"/>
      <c r="U15702" s="157"/>
      <c r="V15702" s="157"/>
      <c r="W15702" s="157"/>
      <c r="X15702" s="157"/>
      <c r="Y15702" s="157"/>
    </row>
    <row r="15703" spans="19:25" x14ac:dyDescent="0.2">
      <c r="S15703" s="157"/>
      <c r="T15703" s="157"/>
      <c r="U15703" s="157"/>
      <c r="V15703" s="157"/>
      <c r="W15703" s="157"/>
      <c r="X15703" s="157"/>
      <c r="Y15703" s="157"/>
    </row>
    <row r="15704" spans="19:25" x14ac:dyDescent="0.2">
      <c r="S15704" s="157"/>
      <c r="T15704" s="157"/>
      <c r="U15704" s="157"/>
      <c r="V15704" s="157"/>
      <c r="W15704" s="157"/>
      <c r="X15704" s="157"/>
      <c r="Y15704" s="157"/>
    </row>
    <row r="15705" spans="19:25" x14ac:dyDescent="0.2">
      <c r="S15705" s="157"/>
      <c r="T15705" s="157"/>
      <c r="U15705" s="157"/>
      <c r="V15705" s="157"/>
      <c r="W15705" s="157"/>
      <c r="X15705" s="157"/>
      <c r="Y15705" s="157"/>
    </row>
    <row r="15706" spans="19:25" x14ac:dyDescent="0.2">
      <c r="S15706" s="157"/>
      <c r="T15706" s="157"/>
      <c r="U15706" s="157"/>
      <c r="V15706" s="157"/>
      <c r="W15706" s="157"/>
      <c r="X15706" s="157"/>
      <c r="Y15706" s="157"/>
    </row>
    <row r="15707" spans="19:25" x14ac:dyDescent="0.2">
      <c r="S15707" s="157"/>
      <c r="T15707" s="157"/>
      <c r="U15707" s="157"/>
      <c r="V15707" s="157"/>
      <c r="W15707" s="157"/>
      <c r="X15707" s="157"/>
      <c r="Y15707" s="157"/>
    </row>
    <row r="15708" spans="19:25" x14ac:dyDescent="0.2">
      <c r="S15708" s="157"/>
      <c r="T15708" s="157"/>
      <c r="U15708" s="157"/>
      <c r="V15708" s="157"/>
      <c r="W15708" s="157"/>
      <c r="X15708" s="157"/>
      <c r="Y15708" s="157"/>
    </row>
    <row r="15709" spans="19:25" x14ac:dyDescent="0.2">
      <c r="S15709" s="157"/>
      <c r="T15709" s="157"/>
      <c r="U15709" s="157"/>
      <c r="V15709" s="157"/>
      <c r="W15709" s="157"/>
      <c r="X15709" s="157"/>
      <c r="Y15709" s="157"/>
    </row>
    <row r="15710" spans="19:25" x14ac:dyDescent="0.2">
      <c r="S15710" s="157"/>
      <c r="T15710" s="157"/>
      <c r="U15710" s="157"/>
      <c r="V15710" s="157"/>
      <c r="W15710" s="157"/>
      <c r="X15710" s="157"/>
      <c r="Y15710" s="157"/>
    </row>
    <row r="15711" spans="19:25" x14ac:dyDescent="0.2">
      <c r="S15711" s="157"/>
      <c r="T15711" s="157"/>
      <c r="U15711" s="157"/>
      <c r="V15711" s="157"/>
      <c r="W15711" s="157"/>
      <c r="X15711" s="157"/>
      <c r="Y15711" s="157"/>
    </row>
    <row r="15712" spans="19:25" x14ac:dyDescent="0.2">
      <c r="S15712" s="157"/>
      <c r="T15712" s="157"/>
      <c r="U15712" s="157"/>
      <c r="V15712" s="157"/>
      <c r="W15712" s="157"/>
      <c r="X15712" s="157"/>
      <c r="Y15712" s="157"/>
    </row>
    <row r="15713" spans="19:25" x14ac:dyDescent="0.2">
      <c r="S15713" s="157"/>
      <c r="T15713" s="157"/>
      <c r="U15713" s="157"/>
      <c r="V15713" s="157"/>
      <c r="W15713" s="157"/>
      <c r="X15713" s="157"/>
      <c r="Y15713" s="157"/>
    </row>
    <row r="15714" spans="19:25" x14ac:dyDescent="0.2">
      <c r="S15714" s="157"/>
      <c r="T15714" s="157"/>
      <c r="U15714" s="157"/>
      <c r="V15714" s="157"/>
      <c r="W15714" s="157"/>
      <c r="X15714" s="157"/>
      <c r="Y15714" s="157"/>
    </row>
    <row r="15715" spans="19:25" x14ac:dyDescent="0.2">
      <c r="S15715" s="157"/>
      <c r="T15715" s="157"/>
      <c r="U15715" s="157"/>
      <c r="V15715" s="157"/>
      <c r="W15715" s="157"/>
      <c r="X15715" s="157"/>
      <c r="Y15715" s="157"/>
    </row>
    <row r="15716" spans="19:25" x14ac:dyDescent="0.2">
      <c r="S15716" s="157"/>
      <c r="T15716" s="157"/>
      <c r="U15716" s="157"/>
      <c r="V15716" s="157"/>
      <c r="W15716" s="157"/>
      <c r="X15716" s="157"/>
      <c r="Y15716" s="157"/>
    </row>
    <row r="15717" spans="19:25" x14ac:dyDescent="0.2">
      <c r="S15717" s="157"/>
      <c r="T15717" s="157"/>
      <c r="U15717" s="157"/>
      <c r="V15717" s="157"/>
      <c r="W15717" s="157"/>
      <c r="X15717" s="157"/>
      <c r="Y15717" s="157"/>
    </row>
    <row r="15718" spans="19:25" x14ac:dyDescent="0.2">
      <c r="S15718" s="157"/>
      <c r="T15718" s="157"/>
      <c r="U15718" s="157"/>
      <c r="V15718" s="157"/>
      <c r="W15718" s="157"/>
      <c r="X15718" s="157"/>
      <c r="Y15718" s="157"/>
    </row>
    <row r="15719" spans="19:25" x14ac:dyDescent="0.2">
      <c r="S15719" s="157"/>
      <c r="T15719" s="157"/>
      <c r="U15719" s="157"/>
      <c r="V15719" s="157"/>
      <c r="W15719" s="157"/>
      <c r="X15719" s="157"/>
      <c r="Y15719" s="157"/>
    </row>
    <row r="15720" spans="19:25" x14ac:dyDescent="0.2">
      <c r="S15720" s="157"/>
      <c r="T15720" s="157"/>
      <c r="U15720" s="157"/>
      <c r="V15720" s="157"/>
      <c r="W15720" s="157"/>
      <c r="X15720" s="157"/>
      <c r="Y15720" s="157"/>
    </row>
    <row r="15721" spans="19:25" x14ac:dyDescent="0.2">
      <c r="S15721" s="157"/>
      <c r="T15721" s="157"/>
      <c r="U15721" s="157"/>
      <c r="V15721" s="157"/>
      <c r="W15721" s="157"/>
      <c r="X15721" s="157"/>
      <c r="Y15721" s="157"/>
    </row>
    <row r="15722" spans="19:25" x14ac:dyDescent="0.2">
      <c r="S15722" s="157"/>
      <c r="T15722" s="157"/>
      <c r="U15722" s="157"/>
      <c r="V15722" s="157"/>
      <c r="W15722" s="157"/>
      <c r="X15722" s="157"/>
      <c r="Y15722" s="157"/>
    </row>
    <row r="15723" spans="19:25" x14ac:dyDescent="0.2">
      <c r="S15723" s="157"/>
      <c r="T15723" s="157"/>
      <c r="U15723" s="157"/>
      <c r="V15723" s="157"/>
      <c r="W15723" s="157"/>
      <c r="X15723" s="157"/>
      <c r="Y15723" s="157"/>
    </row>
    <row r="15724" spans="19:25" x14ac:dyDescent="0.2">
      <c r="S15724" s="157"/>
      <c r="T15724" s="157"/>
      <c r="U15724" s="157"/>
      <c r="V15724" s="157"/>
      <c r="W15724" s="157"/>
      <c r="X15724" s="157"/>
      <c r="Y15724" s="157"/>
    </row>
    <row r="15725" spans="19:25" x14ac:dyDescent="0.2">
      <c r="S15725" s="157"/>
      <c r="T15725" s="157"/>
      <c r="U15725" s="157"/>
      <c r="V15725" s="157"/>
      <c r="W15725" s="157"/>
      <c r="X15725" s="157"/>
      <c r="Y15725" s="157"/>
    </row>
    <row r="15726" spans="19:25" x14ac:dyDescent="0.2">
      <c r="S15726" s="157"/>
      <c r="T15726" s="157"/>
      <c r="U15726" s="157"/>
      <c r="V15726" s="157"/>
      <c r="W15726" s="157"/>
      <c r="X15726" s="157"/>
      <c r="Y15726" s="157"/>
    </row>
    <row r="15727" spans="19:25" x14ac:dyDescent="0.2">
      <c r="S15727" s="157"/>
      <c r="T15727" s="157"/>
      <c r="U15727" s="157"/>
      <c r="V15727" s="157"/>
      <c r="W15727" s="157"/>
      <c r="X15727" s="157"/>
      <c r="Y15727" s="157"/>
    </row>
    <row r="15728" spans="19:25" x14ac:dyDescent="0.2">
      <c r="S15728" s="157"/>
      <c r="T15728" s="157"/>
      <c r="U15728" s="157"/>
      <c r="V15728" s="157"/>
      <c r="W15728" s="157"/>
      <c r="X15728" s="157"/>
      <c r="Y15728" s="157"/>
    </row>
    <row r="15729" spans="19:25" x14ac:dyDescent="0.2">
      <c r="S15729" s="157"/>
      <c r="T15729" s="157"/>
      <c r="U15729" s="157"/>
      <c r="V15729" s="157"/>
      <c r="W15729" s="157"/>
      <c r="X15729" s="157"/>
      <c r="Y15729" s="157"/>
    </row>
    <row r="15730" spans="19:25" x14ac:dyDescent="0.2">
      <c r="S15730" s="157"/>
      <c r="T15730" s="157"/>
      <c r="U15730" s="157"/>
      <c r="V15730" s="157"/>
      <c r="W15730" s="157"/>
      <c r="X15730" s="157"/>
      <c r="Y15730" s="157"/>
    </row>
    <row r="15731" spans="19:25" x14ac:dyDescent="0.2">
      <c r="S15731" s="157"/>
      <c r="T15731" s="157"/>
      <c r="U15731" s="157"/>
      <c r="V15731" s="157"/>
      <c r="W15731" s="157"/>
      <c r="X15731" s="157"/>
      <c r="Y15731" s="157"/>
    </row>
    <row r="15732" spans="19:25" x14ac:dyDescent="0.2">
      <c r="S15732" s="157"/>
      <c r="T15732" s="157"/>
      <c r="U15732" s="157"/>
      <c r="V15732" s="157"/>
      <c r="W15732" s="157"/>
      <c r="X15732" s="157"/>
      <c r="Y15732" s="157"/>
    </row>
    <row r="15733" spans="19:25" x14ac:dyDescent="0.2">
      <c r="S15733" s="157"/>
      <c r="T15733" s="157"/>
      <c r="U15733" s="157"/>
      <c r="V15733" s="157"/>
      <c r="W15733" s="157"/>
      <c r="X15733" s="157"/>
      <c r="Y15733" s="157"/>
    </row>
    <row r="15734" spans="19:25" x14ac:dyDescent="0.2">
      <c r="S15734" s="157"/>
      <c r="T15734" s="157"/>
      <c r="U15734" s="157"/>
      <c r="V15734" s="157"/>
      <c r="W15734" s="157"/>
      <c r="X15734" s="157"/>
      <c r="Y15734" s="157"/>
    </row>
    <row r="15735" spans="19:25" x14ac:dyDescent="0.2">
      <c r="S15735" s="157"/>
      <c r="T15735" s="157"/>
      <c r="U15735" s="157"/>
      <c r="V15735" s="157"/>
      <c r="W15735" s="157"/>
      <c r="X15735" s="157"/>
      <c r="Y15735" s="157"/>
    </row>
    <row r="15736" spans="19:25" x14ac:dyDescent="0.2">
      <c r="S15736" s="157"/>
      <c r="T15736" s="157"/>
      <c r="U15736" s="157"/>
      <c r="V15736" s="157"/>
      <c r="W15736" s="157"/>
      <c r="X15736" s="157"/>
      <c r="Y15736" s="157"/>
    </row>
    <row r="15737" spans="19:25" x14ac:dyDescent="0.2">
      <c r="S15737" s="157"/>
      <c r="T15737" s="157"/>
      <c r="U15737" s="157"/>
      <c r="V15737" s="157"/>
      <c r="W15737" s="157"/>
      <c r="X15737" s="157"/>
      <c r="Y15737" s="157"/>
    </row>
    <row r="15738" spans="19:25" x14ac:dyDescent="0.2">
      <c r="S15738" s="157"/>
      <c r="T15738" s="157"/>
      <c r="U15738" s="157"/>
      <c r="V15738" s="157"/>
      <c r="W15738" s="157"/>
      <c r="X15738" s="157"/>
      <c r="Y15738" s="157"/>
    </row>
    <row r="15739" spans="19:25" x14ac:dyDescent="0.2">
      <c r="S15739" s="157"/>
      <c r="T15739" s="157"/>
      <c r="U15739" s="157"/>
      <c r="V15739" s="157"/>
      <c r="W15739" s="157"/>
      <c r="X15739" s="157"/>
      <c r="Y15739" s="157"/>
    </row>
    <row r="15740" spans="19:25" x14ac:dyDescent="0.2">
      <c r="S15740" s="157"/>
      <c r="T15740" s="157"/>
      <c r="U15740" s="157"/>
      <c r="V15740" s="157"/>
      <c r="W15740" s="157"/>
      <c r="X15740" s="157"/>
      <c r="Y15740" s="157"/>
    </row>
    <row r="15741" spans="19:25" x14ac:dyDescent="0.2">
      <c r="S15741" s="157"/>
      <c r="T15741" s="157"/>
      <c r="U15741" s="157"/>
      <c r="V15741" s="157"/>
      <c r="W15741" s="157"/>
      <c r="X15741" s="157"/>
      <c r="Y15741" s="157"/>
    </row>
    <row r="15742" spans="19:25" x14ac:dyDescent="0.2">
      <c r="S15742" s="157"/>
      <c r="T15742" s="157"/>
      <c r="U15742" s="157"/>
      <c r="V15742" s="157"/>
      <c r="W15742" s="157"/>
      <c r="X15742" s="157"/>
      <c r="Y15742" s="157"/>
    </row>
    <row r="15743" spans="19:25" x14ac:dyDescent="0.2">
      <c r="S15743" s="157"/>
      <c r="T15743" s="157"/>
      <c r="U15743" s="157"/>
      <c r="V15743" s="157"/>
      <c r="W15743" s="157"/>
      <c r="X15743" s="157"/>
      <c r="Y15743" s="157"/>
    </row>
    <row r="15744" spans="19:25" x14ac:dyDescent="0.2">
      <c r="S15744" s="157"/>
      <c r="T15744" s="157"/>
      <c r="U15744" s="157"/>
      <c r="V15744" s="157"/>
      <c r="W15744" s="157"/>
      <c r="X15744" s="157"/>
      <c r="Y15744" s="157"/>
    </row>
    <row r="15745" spans="19:25" x14ac:dyDescent="0.2">
      <c r="S15745" s="157"/>
      <c r="T15745" s="157"/>
      <c r="U15745" s="157"/>
      <c r="V15745" s="157"/>
      <c r="W15745" s="157"/>
      <c r="X15745" s="157"/>
      <c r="Y15745" s="157"/>
    </row>
    <row r="15746" spans="19:25" x14ac:dyDescent="0.2">
      <c r="S15746" s="157"/>
      <c r="T15746" s="157"/>
      <c r="U15746" s="157"/>
      <c r="V15746" s="157"/>
      <c r="W15746" s="157"/>
      <c r="X15746" s="157"/>
      <c r="Y15746" s="157"/>
    </row>
    <row r="15747" spans="19:25" x14ac:dyDescent="0.2">
      <c r="S15747" s="157"/>
      <c r="T15747" s="157"/>
      <c r="U15747" s="157"/>
      <c r="V15747" s="157"/>
      <c r="W15747" s="157"/>
      <c r="X15747" s="157"/>
      <c r="Y15747" s="157"/>
    </row>
    <row r="15748" spans="19:25" x14ac:dyDescent="0.2">
      <c r="S15748" s="157"/>
      <c r="T15748" s="157"/>
      <c r="U15748" s="157"/>
      <c r="V15748" s="157"/>
      <c r="W15748" s="157"/>
      <c r="X15748" s="157"/>
      <c r="Y15748" s="157"/>
    </row>
    <row r="15749" spans="19:25" x14ac:dyDescent="0.2">
      <c r="S15749" s="157"/>
      <c r="T15749" s="157"/>
      <c r="U15749" s="157"/>
      <c r="V15749" s="157"/>
      <c r="W15749" s="157"/>
      <c r="X15749" s="157"/>
      <c r="Y15749" s="157"/>
    </row>
    <row r="15750" spans="19:25" x14ac:dyDescent="0.2">
      <c r="S15750" s="157"/>
      <c r="T15750" s="157"/>
      <c r="U15750" s="157"/>
      <c r="V15750" s="157"/>
      <c r="W15750" s="157"/>
      <c r="X15750" s="157"/>
      <c r="Y15750" s="157"/>
    </row>
    <row r="15751" spans="19:25" x14ac:dyDescent="0.2">
      <c r="S15751" s="157"/>
      <c r="T15751" s="157"/>
      <c r="U15751" s="157"/>
      <c r="V15751" s="157"/>
      <c r="W15751" s="157"/>
      <c r="X15751" s="157"/>
      <c r="Y15751" s="157"/>
    </row>
    <row r="15752" spans="19:25" x14ac:dyDescent="0.2">
      <c r="S15752" s="157"/>
      <c r="T15752" s="157"/>
      <c r="U15752" s="157"/>
      <c r="V15752" s="157"/>
      <c r="W15752" s="157"/>
      <c r="X15752" s="157"/>
      <c r="Y15752" s="157"/>
    </row>
    <row r="15753" spans="19:25" x14ac:dyDescent="0.2">
      <c r="S15753" s="157"/>
      <c r="T15753" s="157"/>
      <c r="U15753" s="157"/>
      <c r="V15753" s="157"/>
      <c r="W15753" s="157"/>
      <c r="X15753" s="157"/>
      <c r="Y15753" s="157"/>
    </row>
    <row r="15754" spans="19:25" x14ac:dyDescent="0.2">
      <c r="S15754" s="157"/>
      <c r="T15754" s="157"/>
      <c r="U15754" s="157"/>
      <c r="V15754" s="157"/>
      <c r="W15754" s="157"/>
      <c r="X15754" s="157"/>
      <c r="Y15754" s="157"/>
    </row>
    <row r="15755" spans="19:25" x14ac:dyDescent="0.2">
      <c r="S15755" s="157"/>
      <c r="T15755" s="157"/>
      <c r="U15755" s="157"/>
      <c r="V15755" s="157"/>
      <c r="W15755" s="157"/>
      <c r="X15755" s="157"/>
      <c r="Y15755" s="157"/>
    </row>
    <row r="15756" spans="19:25" x14ac:dyDescent="0.2">
      <c r="S15756" s="157"/>
      <c r="T15756" s="157"/>
      <c r="U15756" s="157"/>
      <c r="V15756" s="157"/>
      <c r="W15756" s="157"/>
      <c r="X15756" s="157"/>
      <c r="Y15756" s="157"/>
    </row>
    <row r="15757" spans="19:25" x14ac:dyDescent="0.2">
      <c r="S15757" s="157"/>
      <c r="T15757" s="157"/>
      <c r="U15757" s="157"/>
      <c r="V15757" s="157"/>
      <c r="W15757" s="157"/>
      <c r="X15757" s="157"/>
      <c r="Y15757" s="157"/>
    </row>
    <row r="15758" spans="19:25" x14ac:dyDescent="0.2">
      <c r="S15758" s="157"/>
      <c r="T15758" s="157"/>
      <c r="U15758" s="157"/>
      <c r="V15758" s="157"/>
      <c r="W15758" s="157"/>
      <c r="X15758" s="157"/>
      <c r="Y15758" s="157"/>
    </row>
    <row r="15759" spans="19:25" x14ac:dyDescent="0.2">
      <c r="S15759" s="157"/>
      <c r="T15759" s="157"/>
      <c r="U15759" s="157"/>
      <c r="V15759" s="157"/>
      <c r="W15759" s="157"/>
      <c r="X15759" s="157"/>
      <c r="Y15759" s="157"/>
    </row>
    <row r="15760" spans="19:25" x14ac:dyDescent="0.2">
      <c r="S15760" s="157"/>
      <c r="T15760" s="157"/>
      <c r="U15760" s="157"/>
      <c r="V15760" s="157"/>
      <c r="W15760" s="157"/>
      <c r="X15760" s="157"/>
      <c r="Y15760" s="157"/>
    </row>
    <row r="15761" spans="19:25" x14ac:dyDescent="0.2">
      <c r="S15761" s="157"/>
      <c r="T15761" s="157"/>
      <c r="U15761" s="157"/>
      <c r="V15761" s="157"/>
      <c r="W15761" s="157"/>
      <c r="X15761" s="157"/>
      <c r="Y15761" s="157"/>
    </row>
    <row r="15762" spans="19:25" x14ac:dyDescent="0.2">
      <c r="S15762" s="157"/>
      <c r="T15762" s="157"/>
      <c r="U15762" s="157"/>
      <c r="V15762" s="157"/>
      <c r="W15762" s="157"/>
      <c r="X15762" s="157"/>
      <c r="Y15762" s="157"/>
    </row>
    <row r="15763" spans="19:25" x14ac:dyDescent="0.2">
      <c r="S15763" s="157"/>
      <c r="T15763" s="157"/>
      <c r="U15763" s="157"/>
      <c r="V15763" s="157"/>
      <c r="W15763" s="157"/>
      <c r="X15763" s="157"/>
      <c r="Y15763" s="157"/>
    </row>
    <row r="15764" spans="19:25" x14ac:dyDescent="0.2">
      <c r="S15764" s="157"/>
      <c r="T15764" s="157"/>
      <c r="U15764" s="157"/>
      <c r="V15764" s="157"/>
      <c r="W15764" s="157"/>
      <c r="X15764" s="157"/>
      <c r="Y15764" s="157"/>
    </row>
    <row r="15765" spans="19:25" x14ac:dyDescent="0.2">
      <c r="S15765" s="157"/>
      <c r="T15765" s="157"/>
      <c r="U15765" s="157"/>
      <c r="V15765" s="157"/>
      <c r="W15765" s="157"/>
      <c r="X15765" s="157"/>
      <c r="Y15765" s="157"/>
    </row>
    <row r="15766" spans="19:25" x14ac:dyDescent="0.2">
      <c r="S15766" s="157"/>
      <c r="T15766" s="157"/>
      <c r="U15766" s="157"/>
      <c r="V15766" s="157"/>
      <c r="W15766" s="157"/>
      <c r="X15766" s="157"/>
      <c r="Y15766" s="157"/>
    </row>
    <row r="15767" spans="19:25" x14ac:dyDescent="0.2">
      <c r="S15767" s="157"/>
      <c r="T15767" s="157"/>
      <c r="U15767" s="157"/>
      <c r="V15767" s="157"/>
      <c r="W15767" s="157"/>
      <c r="X15767" s="157"/>
      <c r="Y15767" s="157"/>
    </row>
    <row r="15768" spans="19:25" x14ac:dyDescent="0.2">
      <c r="S15768" s="157"/>
      <c r="T15768" s="157"/>
      <c r="U15768" s="157"/>
      <c r="V15768" s="157"/>
      <c r="W15768" s="157"/>
      <c r="X15768" s="157"/>
      <c r="Y15768" s="157"/>
    </row>
    <row r="15769" spans="19:25" x14ac:dyDescent="0.2">
      <c r="S15769" s="157"/>
      <c r="T15769" s="157"/>
      <c r="U15769" s="157"/>
      <c r="V15769" s="157"/>
      <c r="W15769" s="157"/>
      <c r="X15769" s="157"/>
      <c r="Y15769" s="157"/>
    </row>
    <row r="15770" spans="19:25" x14ac:dyDescent="0.2">
      <c r="S15770" s="157"/>
      <c r="T15770" s="157"/>
      <c r="U15770" s="157"/>
      <c r="V15770" s="157"/>
      <c r="W15770" s="157"/>
      <c r="X15770" s="157"/>
      <c r="Y15770" s="157"/>
    </row>
    <row r="15771" spans="19:25" x14ac:dyDescent="0.2">
      <c r="S15771" s="157"/>
      <c r="T15771" s="157"/>
      <c r="U15771" s="157"/>
      <c r="V15771" s="157"/>
      <c r="W15771" s="157"/>
      <c r="X15771" s="157"/>
      <c r="Y15771" s="157"/>
    </row>
    <row r="15772" spans="19:25" x14ac:dyDescent="0.2">
      <c r="S15772" s="157"/>
      <c r="T15772" s="157"/>
      <c r="U15772" s="157"/>
      <c r="V15772" s="157"/>
      <c r="W15772" s="157"/>
      <c r="X15772" s="157"/>
      <c r="Y15772" s="157"/>
    </row>
    <row r="15773" spans="19:25" x14ac:dyDescent="0.2">
      <c r="S15773" s="157"/>
      <c r="T15773" s="157"/>
      <c r="U15773" s="157"/>
      <c r="V15773" s="157"/>
      <c r="W15773" s="157"/>
      <c r="X15773" s="157"/>
      <c r="Y15773" s="157"/>
    </row>
    <row r="15774" spans="19:25" x14ac:dyDescent="0.2">
      <c r="S15774" s="157"/>
      <c r="T15774" s="157"/>
      <c r="U15774" s="157"/>
      <c r="V15774" s="157"/>
      <c r="W15774" s="157"/>
      <c r="X15774" s="157"/>
      <c r="Y15774" s="157"/>
    </row>
    <row r="15775" spans="19:25" x14ac:dyDescent="0.2">
      <c r="S15775" s="157"/>
      <c r="T15775" s="157"/>
      <c r="U15775" s="157"/>
      <c r="V15775" s="157"/>
      <c r="W15775" s="157"/>
      <c r="X15775" s="157"/>
      <c r="Y15775" s="157"/>
    </row>
    <row r="15776" spans="19:25" x14ac:dyDescent="0.2">
      <c r="S15776" s="157"/>
      <c r="T15776" s="157"/>
      <c r="U15776" s="157"/>
      <c r="V15776" s="157"/>
      <c r="W15776" s="157"/>
      <c r="X15776" s="157"/>
      <c r="Y15776" s="157"/>
    </row>
    <row r="15777" spans="19:25" x14ac:dyDescent="0.2">
      <c r="S15777" s="157"/>
      <c r="T15777" s="157"/>
      <c r="U15777" s="157"/>
      <c r="V15777" s="157"/>
      <c r="W15777" s="157"/>
      <c r="X15777" s="157"/>
      <c r="Y15777" s="157"/>
    </row>
    <row r="15778" spans="19:25" x14ac:dyDescent="0.2">
      <c r="S15778" s="157"/>
      <c r="T15778" s="157"/>
      <c r="U15778" s="157"/>
      <c r="V15778" s="157"/>
      <c r="W15778" s="157"/>
      <c r="X15778" s="157"/>
      <c r="Y15778" s="157"/>
    </row>
    <row r="15779" spans="19:25" x14ac:dyDescent="0.2">
      <c r="S15779" s="157"/>
      <c r="T15779" s="157"/>
      <c r="U15779" s="157"/>
      <c r="V15779" s="157"/>
      <c r="W15779" s="157"/>
      <c r="X15779" s="157"/>
      <c r="Y15779" s="157"/>
    </row>
    <row r="15780" spans="19:25" x14ac:dyDescent="0.2">
      <c r="S15780" s="157"/>
      <c r="T15780" s="157"/>
      <c r="U15780" s="157"/>
      <c r="V15780" s="157"/>
      <c r="W15780" s="157"/>
      <c r="X15780" s="157"/>
      <c r="Y15780" s="157"/>
    </row>
    <row r="15781" spans="19:25" x14ac:dyDescent="0.2">
      <c r="S15781" s="157"/>
      <c r="T15781" s="157"/>
      <c r="U15781" s="157"/>
      <c r="V15781" s="157"/>
      <c r="W15781" s="157"/>
      <c r="X15781" s="157"/>
      <c r="Y15781" s="157"/>
    </row>
    <row r="15782" spans="19:25" x14ac:dyDescent="0.2">
      <c r="S15782" s="157"/>
      <c r="T15782" s="157"/>
      <c r="U15782" s="157"/>
      <c r="V15782" s="157"/>
      <c r="W15782" s="157"/>
      <c r="X15782" s="157"/>
      <c r="Y15782" s="157"/>
    </row>
    <row r="15783" spans="19:25" x14ac:dyDescent="0.2">
      <c r="S15783" s="157"/>
      <c r="T15783" s="157"/>
      <c r="U15783" s="157"/>
      <c r="V15783" s="157"/>
      <c r="W15783" s="157"/>
      <c r="X15783" s="157"/>
      <c r="Y15783" s="157"/>
    </row>
    <row r="15784" spans="19:25" x14ac:dyDescent="0.2">
      <c r="S15784" s="157"/>
      <c r="T15784" s="157"/>
      <c r="U15784" s="157"/>
      <c r="V15784" s="157"/>
      <c r="W15784" s="157"/>
      <c r="X15784" s="157"/>
      <c r="Y15784" s="157"/>
    </row>
    <row r="15785" spans="19:25" x14ac:dyDescent="0.2">
      <c r="S15785" s="157"/>
      <c r="T15785" s="157"/>
      <c r="U15785" s="157"/>
      <c r="V15785" s="157"/>
      <c r="W15785" s="157"/>
      <c r="X15785" s="157"/>
      <c r="Y15785" s="157"/>
    </row>
    <row r="15786" spans="19:25" x14ac:dyDescent="0.2">
      <c r="S15786" s="157"/>
      <c r="T15786" s="157"/>
      <c r="U15786" s="157"/>
      <c r="V15786" s="157"/>
      <c r="W15786" s="157"/>
      <c r="X15786" s="157"/>
      <c r="Y15786" s="157"/>
    </row>
    <row r="15787" spans="19:25" x14ac:dyDescent="0.2">
      <c r="S15787" s="157"/>
      <c r="T15787" s="157"/>
      <c r="U15787" s="157"/>
      <c r="V15787" s="157"/>
      <c r="W15787" s="157"/>
      <c r="X15787" s="157"/>
      <c r="Y15787" s="157"/>
    </row>
    <row r="15788" spans="19:25" x14ac:dyDescent="0.2">
      <c r="S15788" s="157"/>
      <c r="T15788" s="157"/>
      <c r="U15788" s="157"/>
      <c r="V15788" s="157"/>
      <c r="W15788" s="157"/>
      <c r="X15788" s="157"/>
      <c r="Y15788" s="157"/>
    </row>
    <row r="15789" spans="19:25" x14ac:dyDescent="0.2">
      <c r="S15789" s="157"/>
      <c r="T15789" s="157"/>
      <c r="U15789" s="157"/>
      <c r="V15789" s="157"/>
      <c r="W15789" s="157"/>
      <c r="X15789" s="157"/>
      <c r="Y15789" s="157"/>
    </row>
    <row r="15790" spans="19:25" x14ac:dyDescent="0.2">
      <c r="S15790" s="157"/>
      <c r="T15790" s="157"/>
      <c r="U15790" s="157"/>
      <c r="V15790" s="157"/>
      <c r="W15790" s="157"/>
      <c r="X15790" s="157"/>
      <c r="Y15790" s="157"/>
    </row>
    <row r="15791" spans="19:25" x14ac:dyDescent="0.2">
      <c r="S15791" s="157"/>
      <c r="T15791" s="157"/>
      <c r="U15791" s="157"/>
      <c r="V15791" s="157"/>
      <c r="W15791" s="157"/>
      <c r="X15791" s="157"/>
      <c r="Y15791" s="157"/>
    </row>
    <row r="15792" spans="19:25" x14ac:dyDescent="0.2">
      <c r="S15792" s="157"/>
      <c r="T15792" s="157"/>
      <c r="U15792" s="157"/>
      <c r="V15792" s="157"/>
      <c r="W15792" s="157"/>
      <c r="X15792" s="157"/>
      <c r="Y15792" s="157"/>
    </row>
    <row r="15793" spans="19:25" x14ac:dyDescent="0.2">
      <c r="S15793" s="157"/>
      <c r="T15793" s="157"/>
      <c r="U15793" s="157"/>
      <c r="V15793" s="157"/>
      <c r="W15793" s="157"/>
      <c r="X15793" s="157"/>
      <c r="Y15793" s="157"/>
    </row>
    <row r="15794" spans="19:25" x14ac:dyDescent="0.2">
      <c r="S15794" s="157"/>
      <c r="T15794" s="157"/>
      <c r="U15794" s="157"/>
      <c r="V15794" s="157"/>
      <c r="W15794" s="157"/>
      <c r="X15794" s="157"/>
      <c r="Y15794" s="157"/>
    </row>
    <row r="15795" spans="19:25" x14ac:dyDescent="0.2">
      <c r="S15795" s="157"/>
      <c r="T15795" s="157"/>
      <c r="U15795" s="157"/>
      <c r="V15795" s="157"/>
      <c r="W15795" s="157"/>
      <c r="X15795" s="157"/>
      <c r="Y15795" s="157"/>
    </row>
    <row r="15796" spans="19:25" x14ac:dyDescent="0.2">
      <c r="S15796" s="157"/>
      <c r="T15796" s="157"/>
      <c r="U15796" s="157"/>
      <c r="V15796" s="157"/>
      <c r="W15796" s="157"/>
      <c r="X15796" s="157"/>
      <c r="Y15796" s="157"/>
    </row>
    <row r="15797" spans="19:25" x14ac:dyDescent="0.2">
      <c r="S15797" s="157"/>
      <c r="T15797" s="157"/>
      <c r="U15797" s="157"/>
      <c r="V15797" s="157"/>
      <c r="W15797" s="157"/>
      <c r="X15797" s="157"/>
      <c r="Y15797" s="157"/>
    </row>
    <row r="15798" spans="19:25" x14ac:dyDescent="0.2">
      <c r="S15798" s="157"/>
      <c r="T15798" s="157"/>
      <c r="U15798" s="157"/>
      <c r="V15798" s="157"/>
      <c r="W15798" s="157"/>
      <c r="X15798" s="157"/>
      <c r="Y15798" s="157"/>
    </row>
    <row r="15799" spans="19:25" x14ac:dyDescent="0.2">
      <c r="S15799" s="157"/>
      <c r="T15799" s="157"/>
      <c r="U15799" s="157"/>
      <c r="V15799" s="157"/>
      <c r="W15799" s="157"/>
      <c r="X15799" s="157"/>
      <c r="Y15799" s="157"/>
    </row>
    <row r="15800" spans="19:25" x14ac:dyDescent="0.2">
      <c r="S15800" s="157"/>
      <c r="T15800" s="157"/>
      <c r="U15800" s="157"/>
      <c r="V15800" s="157"/>
      <c r="W15800" s="157"/>
      <c r="X15800" s="157"/>
      <c r="Y15800" s="157"/>
    </row>
    <row r="15801" spans="19:25" x14ac:dyDescent="0.2">
      <c r="S15801" s="157"/>
      <c r="T15801" s="157"/>
      <c r="U15801" s="157"/>
      <c r="V15801" s="157"/>
      <c r="W15801" s="157"/>
      <c r="X15801" s="157"/>
      <c r="Y15801" s="157"/>
    </row>
    <row r="15802" spans="19:25" x14ac:dyDescent="0.2">
      <c r="S15802" s="157"/>
      <c r="T15802" s="157"/>
      <c r="U15802" s="157"/>
      <c r="V15802" s="157"/>
      <c r="W15802" s="157"/>
      <c r="X15802" s="157"/>
      <c r="Y15802" s="157"/>
    </row>
    <row r="15803" spans="19:25" x14ac:dyDescent="0.2">
      <c r="S15803" s="157"/>
      <c r="T15803" s="157"/>
      <c r="U15803" s="157"/>
      <c r="V15803" s="157"/>
      <c r="W15803" s="157"/>
      <c r="X15803" s="157"/>
      <c r="Y15803" s="157"/>
    </row>
    <row r="15804" spans="19:25" x14ac:dyDescent="0.2">
      <c r="S15804" s="157"/>
      <c r="T15804" s="157"/>
      <c r="U15804" s="157"/>
      <c r="V15804" s="157"/>
      <c r="W15804" s="157"/>
      <c r="X15804" s="157"/>
      <c r="Y15804" s="157"/>
    </row>
    <row r="15805" spans="19:25" x14ac:dyDescent="0.2">
      <c r="S15805" s="157"/>
      <c r="T15805" s="157"/>
      <c r="U15805" s="157"/>
      <c r="V15805" s="157"/>
      <c r="W15805" s="157"/>
      <c r="X15805" s="157"/>
      <c r="Y15805" s="157"/>
    </row>
    <row r="15806" spans="19:25" x14ac:dyDescent="0.2">
      <c r="S15806" s="157"/>
      <c r="T15806" s="157"/>
      <c r="U15806" s="157"/>
      <c r="V15806" s="157"/>
      <c r="W15806" s="157"/>
      <c r="X15806" s="157"/>
      <c r="Y15806" s="157"/>
    </row>
    <row r="15807" spans="19:25" x14ac:dyDescent="0.2">
      <c r="S15807" s="157"/>
      <c r="T15807" s="157"/>
      <c r="U15807" s="157"/>
      <c r="V15807" s="157"/>
      <c r="W15807" s="157"/>
      <c r="X15807" s="157"/>
      <c r="Y15807" s="157"/>
    </row>
    <row r="15808" spans="19:25" x14ac:dyDescent="0.2">
      <c r="S15808" s="157"/>
      <c r="T15808" s="157"/>
      <c r="U15808" s="157"/>
      <c r="V15808" s="157"/>
      <c r="W15808" s="157"/>
      <c r="X15808" s="157"/>
      <c r="Y15808" s="157"/>
    </row>
    <row r="15809" spans="19:25" x14ac:dyDescent="0.2">
      <c r="S15809" s="157"/>
      <c r="T15809" s="157"/>
      <c r="U15809" s="157"/>
      <c r="V15809" s="157"/>
      <c r="W15809" s="157"/>
      <c r="X15809" s="157"/>
      <c r="Y15809" s="157"/>
    </row>
    <row r="15810" spans="19:25" x14ac:dyDescent="0.2">
      <c r="S15810" s="157"/>
      <c r="T15810" s="157"/>
      <c r="U15810" s="157"/>
      <c r="V15810" s="157"/>
      <c r="W15810" s="157"/>
      <c r="X15810" s="157"/>
      <c r="Y15810" s="157"/>
    </row>
    <row r="15811" spans="19:25" x14ac:dyDescent="0.2">
      <c r="S15811" s="157"/>
      <c r="T15811" s="157"/>
      <c r="U15811" s="157"/>
      <c r="V15811" s="157"/>
      <c r="W15811" s="157"/>
      <c r="X15811" s="157"/>
      <c r="Y15811" s="157"/>
    </row>
    <row r="15812" spans="19:25" x14ac:dyDescent="0.2">
      <c r="S15812" s="157"/>
      <c r="T15812" s="157"/>
      <c r="U15812" s="157"/>
      <c r="V15812" s="157"/>
      <c r="W15812" s="157"/>
      <c r="X15812" s="157"/>
      <c r="Y15812" s="157"/>
    </row>
    <row r="15813" spans="19:25" x14ac:dyDescent="0.2">
      <c r="S15813" s="157"/>
      <c r="T15813" s="157"/>
      <c r="U15813" s="157"/>
      <c r="V15813" s="157"/>
      <c r="W15813" s="157"/>
      <c r="X15813" s="157"/>
      <c r="Y15813" s="157"/>
    </row>
    <row r="15814" spans="19:25" x14ac:dyDescent="0.2">
      <c r="S15814" s="157"/>
      <c r="T15814" s="157"/>
      <c r="U15814" s="157"/>
      <c r="V15814" s="157"/>
      <c r="W15814" s="157"/>
      <c r="X15814" s="157"/>
      <c r="Y15814" s="157"/>
    </row>
    <row r="15815" spans="19:25" x14ac:dyDescent="0.2">
      <c r="S15815" s="157"/>
      <c r="T15815" s="157"/>
      <c r="U15815" s="157"/>
      <c r="V15815" s="157"/>
      <c r="W15815" s="157"/>
      <c r="X15815" s="157"/>
      <c r="Y15815" s="157"/>
    </row>
    <row r="15816" spans="19:25" x14ac:dyDescent="0.2">
      <c r="S15816" s="157"/>
      <c r="T15816" s="157"/>
      <c r="U15816" s="157"/>
      <c r="V15816" s="157"/>
      <c r="W15816" s="157"/>
      <c r="X15816" s="157"/>
      <c r="Y15816" s="157"/>
    </row>
    <row r="15817" spans="19:25" x14ac:dyDescent="0.2">
      <c r="S15817" s="157"/>
      <c r="T15817" s="157"/>
      <c r="U15817" s="157"/>
      <c r="V15817" s="157"/>
      <c r="W15817" s="157"/>
      <c r="X15817" s="157"/>
      <c r="Y15817" s="157"/>
    </row>
    <row r="15818" spans="19:25" x14ac:dyDescent="0.2">
      <c r="S15818" s="157"/>
      <c r="T15818" s="157"/>
      <c r="U15818" s="157"/>
      <c r="V15818" s="157"/>
      <c r="W15818" s="157"/>
      <c r="X15818" s="157"/>
      <c r="Y15818" s="157"/>
    </row>
    <row r="15819" spans="19:25" x14ac:dyDescent="0.2">
      <c r="S15819" s="157"/>
      <c r="T15819" s="157"/>
      <c r="U15819" s="157"/>
      <c r="V15819" s="157"/>
      <c r="W15819" s="157"/>
      <c r="X15819" s="157"/>
      <c r="Y15819" s="157"/>
    </row>
    <row r="15820" spans="19:25" x14ac:dyDescent="0.2">
      <c r="S15820" s="157"/>
      <c r="T15820" s="157"/>
      <c r="U15820" s="157"/>
      <c r="V15820" s="157"/>
      <c r="W15820" s="157"/>
      <c r="X15820" s="157"/>
      <c r="Y15820" s="157"/>
    </row>
    <row r="15821" spans="19:25" x14ac:dyDescent="0.2">
      <c r="S15821" s="157"/>
      <c r="T15821" s="157"/>
      <c r="U15821" s="157"/>
      <c r="V15821" s="157"/>
      <c r="W15821" s="157"/>
      <c r="X15821" s="157"/>
      <c r="Y15821" s="157"/>
    </row>
    <row r="15822" spans="19:25" x14ac:dyDescent="0.2">
      <c r="S15822" s="157"/>
      <c r="T15822" s="157"/>
      <c r="U15822" s="157"/>
      <c r="V15822" s="157"/>
      <c r="W15822" s="157"/>
      <c r="X15822" s="157"/>
      <c r="Y15822" s="157"/>
    </row>
    <row r="15823" spans="19:25" x14ac:dyDescent="0.2">
      <c r="S15823" s="157"/>
      <c r="T15823" s="157"/>
      <c r="U15823" s="157"/>
      <c r="V15823" s="157"/>
      <c r="W15823" s="157"/>
      <c r="X15823" s="157"/>
      <c r="Y15823" s="157"/>
    </row>
    <row r="15824" spans="19:25" x14ac:dyDescent="0.2">
      <c r="S15824" s="157"/>
      <c r="T15824" s="157"/>
      <c r="U15824" s="157"/>
      <c r="V15824" s="157"/>
      <c r="W15824" s="157"/>
      <c r="X15824" s="157"/>
      <c r="Y15824" s="157"/>
    </row>
    <row r="15825" spans="19:25" x14ac:dyDescent="0.2">
      <c r="S15825" s="157"/>
      <c r="T15825" s="157"/>
      <c r="U15825" s="157"/>
      <c r="V15825" s="157"/>
      <c r="W15825" s="157"/>
      <c r="X15825" s="157"/>
      <c r="Y15825" s="157"/>
    </row>
    <row r="15826" spans="19:25" x14ac:dyDescent="0.2">
      <c r="S15826" s="157"/>
      <c r="T15826" s="157"/>
      <c r="U15826" s="157"/>
      <c r="V15826" s="157"/>
      <c r="W15826" s="157"/>
      <c r="X15826" s="157"/>
      <c r="Y15826" s="157"/>
    </row>
    <row r="15827" spans="19:25" x14ac:dyDescent="0.2">
      <c r="S15827" s="157"/>
      <c r="T15827" s="157"/>
      <c r="U15827" s="157"/>
      <c r="V15827" s="157"/>
      <c r="W15827" s="157"/>
      <c r="X15827" s="157"/>
      <c r="Y15827" s="157"/>
    </row>
    <row r="15828" spans="19:25" x14ac:dyDescent="0.2">
      <c r="S15828" s="157"/>
      <c r="T15828" s="157"/>
      <c r="U15828" s="157"/>
      <c r="V15828" s="157"/>
      <c r="W15828" s="157"/>
      <c r="X15828" s="157"/>
      <c r="Y15828" s="157"/>
    </row>
    <row r="15829" spans="19:25" x14ac:dyDescent="0.2">
      <c r="S15829" s="157"/>
      <c r="T15829" s="157"/>
      <c r="U15829" s="157"/>
      <c r="V15829" s="157"/>
      <c r="W15829" s="157"/>
      <c r="X15829" s="157"/>
      <c r="Y15829" s="157"/>
    </row>
    <row r="15830" spans="19:25" x14ac:dyDescent="0.2">
      <c r="S15830" s="157"/>
      <c r="T15830" s="157"/>
      <c r="U15830" s="157"/>
      <c r="V15830" s="157"/>
      <c r="W15830" s="157"/>
      <c r="X15830" s="157"/>
      <c r="Y15830" s="157"/>
    </row>
    <row r="15831" spans="19:25" x14ac:dyDescent="0.2">
      <c r="S15831" s="157"/>
      <c r="T15831" s="157"/>
      <c r="U15831" s="157"/>
      <c r="V15831" s="157"/>
      <c r="W15831" s="157"/>
      <c r="X15831" s="157"/>
      <c r="Y15831" s="157"/>
    </row>
    <row r="15832" spans="19:25" x14ac:dyDescent="0.2">
      <c r="S15832" s="157"/>
      <c r="T15832" s="157"/>
      <c r="U15832" s="157"/>
      <c r="V15832" s="157"/>
      <c r="W15832" s="157"/>
      <c r="X15832" s="157"/>
      <c r="Y15832" s="157"/>
    </row>
    <row r="15833" spans="19:25" x14ac:dyDescent="0.2">
      <c r="S15833" s="157"/>
      <c r="T15833" s="157"/>
      <c r="U15833" s="157"/>
      <c r="V15833" s="157"/>
      <c r="W15833" s="157"/>
      <c r="X15833" s="157"/>
      <c r="Y15833" s="157"/>
    </row>
    <row r="15834" spans="19:25" x14ac:dyDescent="0.2">
      <c r="S15834" s="157"/>
      <c r="T15834" s="157"/>
      <c r="U15834" s="157"/>
      <c r="V15834" s="157"/>
      <c r="W15834" s="157"/>
      <c r="X15834" s="157"/>
      <c r="Y15834" s="157"/>
    </row>
    <row r="15835" spans="19:25" x14ac:dyDescent="0.2">
      <c r="S15835" s="157"/>
      <c r="T15835" s="157"/>
      <c r="U15835" s="157"/>
      <c r="V15835" s="157"/>
      <c r="W15835" s="157"/>
      <c r="X15835" s="157"/>
      <c r="Y15835" s="157"/>
    </row>
    <row r="15836" spans="19:25" x14ac:dyDescent="0.2">
      <c r="S15836" s="157"/>
      <c r="T15836" s="157"/>
      <c r="U15836" s="157"/>
      <c r="V15836" s="157"/>
      <c r="W15836" s="157"/>
      <c r="X15836" s="157"/>
      <c r="Y15836" s="157"/>
    </row>
    <row r="15837" spans="19:25" x14ac:dyDescent="0.2">
      <c r="S15837" s="157"/>
      <c r="T15837" s="157"/>
      <c r="U15837" s="157"/>
      <c r="V15837" s="157"/>
      <c r="W15837" s="157"/>
      <c r="X15837" s="157"/>
      <c r="Y15837" s="157"/>
    </row>
    <row r="15838" spans="19:25" x14ac:dyDescent="0.2">
      <c r="S15838" s="157"/>
      <c r="T15838" s="157"/>
      <c r="U15838" s="157"/>
      <c r="V15838" s="157"/>
      <c r="W15838" s="157"/>
      <c r="X15838" s="157"/>
      <c r="Y15838" s="157"/>
    </row>
    <row r="15839" spans="19:25" x14ac:dyDescent="0.2">
      <c r="S15839" s="157"/>
      <c r="T15839" s="157"/>
      <c r="U15839" s="157"/>
      <c r="V15839" s="157"/>
      <c r="W15839" s="157"/>
      <c r="X15839" s="157"/>
      <c r="Y15839" s="157"/>
    </row>
    <row r="15840" spans="19:25" x14ac:dyDescent="0.2">
      <c r="S15840" s="157"/>
      <c r="T15840" s="157"/>
      <c r="U15840" s="157"/>
      <c r="V15840" s="157"/>
      <c r="W15840" s="157"/>
      <c r="X15840" s="157"/>
      <c r="Y15840" s="157"/>
    </row>
    <row r="15841" spans="19:25" x14ac:dyDescent="0.2">
      <c r="S15841" s="157"/>
      <c r="T15841" s="157"/>
      <c r="U15841" s="157"/>
      <c r="V15841" s="157"/>
      <c r="W15841" s="157"/>
      <c r="X15841" s="157"/>
      <c r="Y15841" s="157"/>
    </row>
    <row r="15842" spans="19:25" x14ac:dyDescent="0.2">
      <c r="S15842" s="157"/>
      <c r="T15842" s="157"/>
      <c r="U15842" s="157"/>
      <c r="V15842" s="157"/>
      <c r="W15842" s="157"/>
      <c r="X15842" s="157"/>
      <c r="Y15842" s="157"/>
    </row>
    <row r="15843" spans="19:25" x14ac:dyDescent="0.2">
      <c r="S15843" s="157"/>
      <c r="T15843" s="157"/>
      <c r="U15843" s="157"/>
      <c r="V15843" s="157"/>
      <c r="W15843" s="157"/>
      <c r="X15843" s="157"/>
      <c r="Y15843" s="157"/>
    </row>
    <row r="15844" spans="19:25" x14ac:dyDescent="0.2">
      <c r="S15844" s="157"/>
      <c r="T15844" s="157"/>
      <c r="U15844" s="157"/>
      <c r="V15844" s="157"/>
      <c r="W15844" s="157"/>
      <c r="X15844" s="157"/>
      <c r="Y15844" s="157"/>
    </row>
    <row r="15845" spans="19:25" x14ac:dyDescent="0.2">
      <c r="S15845" s="157"/>
      <c r="T15845" s="157"/>
      <c r="U15845" s="157"/>
      <c r="V15845" s="157"/>
      <c r="W15845" s="157"/>
      <c r="X15845" s="157"/>
      <c r="Y15845" s="157"/>
    </row>
    <row r="15846" spans="19:25" x14ac:dyDescent="0.2">
      <c r="S15846" s="157"/>
      <c r="T15846" s="157"/>
      <c r="U15846" s="157"/>
      <c r="V15846" s="157"/>
      <c r="W15846" s="157"/>
      <c r="X15846" s="157"/>
      <c r="Y15846" s="157"/>
    </row>
    <row r="15847" spans="19:25" x14ac:dyDescent="0.2">
      <c r="S15847" s="157"/>
      <c r="T15847" s="157"/>
      <c r="U15847" s="157"/>
      <c r="V15847" s="157"/>
      <c r="W15847" s="157"/>
      <c r="X15847" s="157"/>
      <c r="Y15847" s="157"/>
    </row>
    <row r="15848" spans="19:25" x14ac:dyDescent="0.2">
      <c r="S15848" s="157"/>
      <c r="T15848" s="157"/>
      <c r="U15848" s="157"/>
      <c r="V15848" s="157"/>
      <c r="W15848" s="157"/>
      <c r="X15848" s="157"/>
      <c r="Y15848" s="157"/>
    </row>
    <row r="15849" spans="19:25" x14ac:dyDescent="0.2">
      <c r="S15849" s="157"/>
      <c r="T15849" s="157"/>
      <c r="U15849" s="157"/>
      <c r="V15849" s="157"/>
      <c r="W15849" s="157"/>
      <c r="X15849" s="157"/>
      <c r="Y15849" s="157"/>
    </row>
    <row r="15850" spans="19:25" x14ac:dyDescent="0.2">
      <c r="S15850" s="157"/>
      <c r="T15850" s="157"/>
      <c r="U15850" s="157"/>
      <c r="V15850" s="157"/>
      <c r="W15850" s="157"/>
      <c r="X15850" s="157"/>
      <c r="Y15850" s="157"/>
    </row>
    <row r="15851" spans="19:25" x14ac:dyDescent="0.2">
      <c r="S15851" s="157"/>
      <c r="T15851" s="157"/>
      <c r="U15851" s="157"/>
      <c r="V15851" s="157"/>
      <c r="W15851" s="157"/>
      <c r="X15851" s="157"/>
      <c r="Y15851" s="157"/>
    </row>
    <row r="15852" spans="19:25" x14ac:dyDescent="0.2">
      <c r="S15852" s="157"/>
      <c r="T15852" s="157"/>
      <c r="U15852" s="157"/>
      <c r="V15852" s="157"/>
      <c r="W15852" s="157"/>
      <c r="X15852" s="157"/>
      <c r="Y15852" s="157"/>
    </row>
    <row r="15853" spans="19:25" x14ac:dyDescent="0.2">
      <c r="S15853" s="157"/>
      <c r="T15853" s="157"/>
      <c r="U15853" s="157"/>
      <c r="V15853" s="157"/>
      <c r="W15853" s="157"/>
      <c r="X15853" s="157"/>
      <c r="Y15853" s="157"/>
    </row>
    <row r="15854" spans="19:25" x14ac:dyDescent="0.2">
      <c r="S15854" s="157"/>
      <c r="T15854" s="157"/>
      <c r="U15854" s="157"/>
      <c r="V15854" s="157"/>
      <c r="W15854" s="157"/>
      <c r="X15854" s="157"/>
      <c r="Y15854" s="157"/>
    </row>
    <row r="15855" spans="19:25" x14ac:dyDescent="0.2">
      <c r="S15855" s="157"/>
      <c r="T15855" s="157"/>
      <c r="U15855" s="157"/>
      <c r="V15855" s="157"/>
      <c r="W15855" s="157"/>
      <c r="X15855" s="157"/>
      <c r="Y15855" s="157"/>
    </row>
    <row r="15856" spans="19:25" x14ac:dyDescent="0.2">
      <c r="S15856" s="157"/>
      <c r="T15856" s="157"/>
      <c r="U15856" s="157"/>
      <c r="V15856" s="157"/>
      <c r="W15856" s="157"/>
      <c r="X15856" s="157"/>
      <c r="Y15856" s="157"/>
    </row>
    <row r="15857" spans="19:25" x14ac:dyDescent="0.2">
      <c r="S15857" s="157"/>
      <c r="T15857" s="157"/>
      <c r="U15857" s="157"/>
      <c r="V15857" s="157"/>
      <c r="W15857" s="157"/>
      <c r="X15857" s="157"/>
      <c r="Y15857" s="157"/>
    </row>
    <row r="15858" spans="19:25" x14ac:dyDescent="0.2">
      <c r="S15858" s="157"/>
      <c r="T15858" s="157"/>
      <c r="U15858" s="157"/>
      <c r="V15858" s="157"/>
      <c r="W15858" s="157"/>
      <c r="X15858" s="157"/>
      <c r="Y15858" s="157"/>
    </row>
    <row r="15859" spans="19:25" x14ac:dyDescent="0.2">
      <c r="S15859" s="157"/>
      <c r="T15859" s="157"/>
      <c r="U15859" s="157"/>
      <c r="V15859" s="157"/>
      <c r="W15859" s="157"/>
      <c r="X15859" s="157"/>
      <c r="Y15859" s="157"/>
    </row>
    <row r="15860" spans="19:25" x14ac:dyDescent="0.2">
      <c r="S15860" s="157"/>
      <c r="T15860" s="157"/>
      <c r="U15860" s="157"/>
      <c r="V15860" s="157"/>
      <c r="W15860" s="157"/>
      <c r="X15860" s="157"/>
      <c r="Y15860" s="157"/>
    </row>
    <row r="15861" spans="19:25" x14ac:dyDescent="0.2">
      <c r="S15861" s="157"/>
      <c r="T15861" s="157"/>
      <c r="U15861" s="157"/>
      <c r="V15861" s="157"/>
      <c r="W15861" s="157"/>
      <c r="X15861" s="157"/>
      <c r="Y15861" s="157"/>
    </row>
    <row r="15862" spans="19:25" x14ac:dyDescent="0.2">
      <c r="S15862" s="157"/>
      <c r="T15862" s="157"/>
      <c r="U15862" s="157"/>
      <c r="V15862" s="157"/>
      <c r="W15862" s="157"/>
      <c r="X15862" s="157"/>
      <c r="Y15862" s="157"/>
    </row>
    <row r="15863" spans="19:25" x14ac:dyDescent="0.2">
      <c r="S15863" s="157"/>
      <c r="T15863" s="157"/>
      <c r="U15863" s="157"/>
      <c r="V15863" s="157"/>
      <c r="W15863" s="157"/>
      <c r="X15863" s="157"/>
      <c r="Y15863" s="157"/>
    </row>
    <row r="15864" spans="19:25" x14ac:dyDescent="0.2">
      <c r="S15864" s="157"/>
      <c r="T15864" s="157"/>
      <c r="U15864" s="157"/>
      <c r="V15864" s="157"/>
      <c r="W15864" s="157"/>
      <c r="X15864" s="157"/>
      <c r="Y15864" s="157"/>
    </row>
    <row r="15865" spans="19:25" x14ac:dyDescent="0.2">
      <c r="S15865" s="157"/>
      <c r="T15865" s="157"/>
      <c r="U15865" s="157"/>
      <c r="V15865" s="157"/>
      <c r="W15865" s="157"/>
      <c r="X15865" s="157"/>
      <c r="Y15865" s="157"/>
    </row>
    <row r="15866" spans="19:25" x14ac:dyDescent="0.2">
      <c r="S15866" s="157"/>
      <c r="T15866" s="157"/>
      <c r="U15866" s="157"/>
      <c r="V15866" s="157"/>
      <c r="W15866" s="157"/>
      <c r="X15866" s="157"/>
      <c r="Y15866" s="157"/>
    </row>
    <row r="15867" spans="19:25" x14ac:dyDescent="0.2">
      <c r="S15867" s="157"/>
      <c r="T15867" s="157"/>
      <c r="U15867" s="157"/>
      <c r="V15867" s="157"/>
      <c r="W15867" s="157"/>
      <c r="X15867" s="157"/>
      <c r="Y15867" s="157"/>
    </row>
    <row r="15868" spans="19:25" x14ac:dyDescent="0.2">
      <c r="S15868" s="157"/>
      <c r="T15868" s="157"/>
      <c r="U15868" s="157"/>
      <c r="V15868" s="157"/>
      <c r="W15868" s="157"/>
      <c r="X15868" s="157"/>
      <c r="Y15868" s="157"/>
    </row>
    <row r="15869" spans="19:25" x14ac:dyDescent="0.2">
      <c r="S15869" s="157"/>
      <c r="T15869" s="157"/>
      <c r="U15869" s="157"/>
      <c r="V15869" s="157"/>
      <c r="W15869" s="157"/>
      <c r="X15869" s="157"/>
      <c r="Y15869" s="157"/>
    </row>
    <row r="15870" spans="19:25" x14ac:dyDescent="0.2">
      <c r="S15870" s="157"/>
      <c r="T15870" s="157"/>
      <c r="U15870" s="157"/>
      <c r="V15870" s="157"/>
      <c r="W15870" s="157"/>
      <c r="X15870" s="157"/>
      <c r="Y15870" s="157"/>
    </row>
    <row r="15871" spans="19:25" x14ac:dyDescent="0.2">
      <c r="S15871" s="157"/>
      <c r="T15871" s="157"/>
      <c r="U15871" s="157"/>
      <c r="V15871" s="157"/>
      <c r="W15871" s="157"/>
      <c r="X15871" s="157"/>
      <c r="Y15871" s="157"/>
    </row>
    <row r="15872" spans="19:25" x14ac:dyDescent="0.2">
      <c r="S15872" s="157"/>
      <c r="T15872" s="157"/>
      <c r="U15872" s="157"/>
      <c r="V15872" s="157"/>
      <c r="W15872" s="157"/>
      <c r="X15872" s="157"/>
      <c r="Y15872" s="157"/>
    </row>
    <row r="15873" spans="19:25" x14ac:dyDescent="0.2">
      <c r="S15873" s="157"/>
      <c r="T15873" s="157"/>
      <c r="U15873" s="157"/>
      <c r="V15873" s="157"/>
      <c r="W15873" s="157"/>
      <c r="X15873" s="157"/>
      <c r="Y15873" s="157"/>
    </row>
    <row r="15874" spans="19:25" x14ac:dyDescent="0.2">
      <c r="S15874" s="157"/>
      <c r="T15874" s="157"/>
      <c r="U15874" s="157"/>
      <c r="V15874" s="157"/>
      <c r="W15874" s="157"/>
      <c r="X15874" s="157"/>
      <c r="Y15874" s="157"/>
    </row>
    <row r="15875" spans="19:25" x14ac:dyDescent="0.2">
      <c r="S15875" s="157"/>
      <c r="T15875" s="157"/>
      <c r="U15875" s="157"/>
      <c r="V15875" s="157"/>
      <c r="W15875" s="157"/>
      <c r="X15875" s="157"/>
      <c r="Y15875" s="157"/>
    </row>
    <row r="15876" spans="19:25" x14ac:dyDescent="0.2">
      <c r="S15876" s="157"/>
      <c r="T15876" s="157"/>
      <c r="U15876" s="157"/>
      <c r="V15876" s="157"/>
      <c r="W15876" s="157"/>
      <c r="X15876" s="157"/>
      <c r="Y15876" s="157"/>
    </row>
    <row r="15877" spans="19:25" x14ac:dyDescent="0.2">
      <c r="S15877" s="157"/>
      <c r="T15877" s="157"/>
      <c r="U15877" s="157"/>
      <c r="V15877" s="157"/>
      <c r="W15877" s="157"/>
      <c r="X15877" s="157"/>
      <c r="Y15877" s="157"/>
    </row>
    <row r="15878" spans="19:25" x14ac:dyDescent="0.2">
      <c r="S15878" s="157"/>
      <c r="T15878" s="157"/>
      <c r="U15878" s="157"/>
      <c r="V15878" s="157"/>
      <c r="W15878" s="157"/>
      <c r="X15878" s="157"/>
      <c r="Y15878" s="157"/>
    </row>
    <row r="15879" spans="19:25" x14ac:dyDescent="0.2">
      <c r="S15879" s="157"/>
      <c r="T15879" s="157"/>
      <c r="U15879" s="157"/>
      <c r="V15879" s="157"/>
      <c r="W15879" s="157"/>
      <c r="X15879" s="157"/>
      <c r="Y15879" s="157"/>
    </row>
    <row r="15880" spans="19:25" x14ac:dyDescent="0.2">
      <c r="S15880" s="157"/>
      <c r="T15880" s="157"/>
      <c r="U15880" s="157"/>
      <c r="V15880" s="157"/>
      <c r="W15880" s="157"/>
      <c r="X15880" s="157"/>
      <c r="Y15880" s="157"/>
    </row>
    <row r="15881" spans="19:25" x14ac:dyDescent="0.2">
      <c r="S15881" s="157"/>
      <c r="T15881" s="157"/>
      <c r="U15881" s="157"/>
      <c r="V15881" s="157"/>
      <c r="W15881" s="157"/>
      <c r="X15881" s="157"/>
      <c r="Y15881" s="157"/>
    </row>
    <row r="15882" spans="19:25" x14ac:dyDescent="0.2">
      <c r="S15882" s="157"/>
      <c r="T15882" s="157"/>
      <c r="U15882" s="157"/>
      <c r="V15882" s="157"/>
      <c r="W15882" s="157"/>
      <c r="X15882" s="157"/>
      <c r="Y15882" s="157"/>
    </row>
    <row r="15883" spans="19:25" x14ac:dyDescent="0.2">
      <c r="S15883" s="157"/>
      <c r="T15883" s="157"/>
      <c r="U15883" s="157"/>
      <c r="V15883" s="157"/>
      <c r="W15883" s="157"/>
      <c r="X15883" s="157"/>
      <c r="Y15883" s="157"/>
    </row>
    <row r="15884" spans="19:25" x14ac:dyDescent="0.2">
      <c r="S15884" s="157"/>
      <c r="T15884" s="157"/>
      <c r="U15884" s="157"/>
      <c r="V15884" s="157"/>
      <c r="W15884" s="157"/>
      <c r="X15884" s="157"/>
      <c r="Y15884" s="157"/>
    </row>
    <row r="15885" spans="19:25" x14ac:dyDescent="0.2">
      <c r="S15885" s="157"/>
      <c r="T15885" s="157"/>
      <c r="U15885" s="157"/>
      <c r="V15885" s="157"/>
      <c r="W15885" s="157"/>
      <c r="X15885" s="157"/>
      <c r="Y15885" s="157"/>
    </row>
    <row r="15886" spans="19:25" x14ac:dyDescent="0.2">
      <c r="S15886" s="157"/>
      <c r="T15886" s="157"/>
      <c r="U15886" s="157"/>
      <c r="V15886" s="157"/>
      <c r="W15886" s="157"/>
      <c r="X15886" s="157"/>
      <c r="Y15886" s="157"/>
    </row>
    <row r="15887" spans="19:25" x14ac:dyDescent="0.2">
      <c r="S15887" s="157"/>
      <c r="T15887" s="157"/>
      <c r="U15887" s="157"/>
      <c r="V15887" s="157"/>
      <c r="W15887" s="157"/>
      <c r="X15887" s="157"/>
      <c r="Y15887" s="157"/>
    </row>
    <row r="15888" spans="19:25" x14ac:dyDescent="0.2">
      <c r="S15888" s="157"/>
      <c r="T15888" s="157"/>
      <c r="U15888" s="157"/>
      <c r="V15888" s="157"/>
      <c r="W15888" s="157"/>
      <c r="X15888" s="157"/>
      <c r="Y15888" s="157"/>
    </row>
    <row r="15889" spans="19:25" x14ac:dyDescent="0.2">
      <c r="S15889" s="157"/>
      <c r="T15889" s="157"/>
      <c r="U15889" s="157"/>
      <c r="V15889" s="157"/>
      <c r="W15889" s="157"/>
      <c r="X15889" s="157"/>
      <c r="Y15889" s="157"/>
    </row>
    <row r="15890" spans="19:25" x14ac:dyDescent="0.2">
      <c r="S15890" s="157"/>
      <c r="T15890" s="157"/>
      <c r="U15890" s="157"/>
      <c r="V15890" s="157"/>
      <c r="W15890" s="157"/>
      <c r="X15890" s="157"/>
      <c r="Y15890" s="157"/>
    </row>
    <row r="15891" spans="19:25" x14ac:dyDescent="0.2">
      <c r="S15891" s="157"/>
      <c r="T15891" s="157"/>
      <c r="U15891" s="157"/>
      <c r="V15891" s="157"/>
      <c r="W15891" s="157"/>
      <c r="X15891" s="157"/>
      <c r="Y15891" s="157"/>
    </row>
    <row r="15892" spans="19:25" x14ac:dyDescent="0.2">
      <c r="S15892" s="157"/>
      <c r="T15892" s="157"/>
      <c r="U15892" s="157"/>
      <c r="V15892" s="157"/>
      <c r="W15892" s="157"/>
      <c r="X15892" s="157"/>
      <c r="Y15892" s="157"/>
    </row>
    <row r="15893" spans="19:25" x14ac:dyDescent="0.2">
      <c r="S15893" s="157"/>
      <c r="T15893" s="157"/>
      <c r="U15893" s="157"/>
      <c r="V15893" s="157"/>
      <c r="W15893" s="157"/>
      <c r="X15893" s="157"/>
      <c r="Y15893" s="157"/>
    </row>
    <row r="15894" spans="19:25" x14ac:dyDescent="0.2">
      <c r="S15894" s="157"/>
      <c r="T15894" s="157"/>
      <c r="U15894" s="157"/>
      <c r="V15894" s="157"/>
      <c r="W15894" s="157"/>
      <c r="X15894" s="157"/>
      <c r="Y15894" s="157"/>
    </row>
    <row r="15895" spans="19:25" x14ac:dyDescent="0.2">
      <c r="S15895" s="157"/>
      <c r="T15895" s="157"/>
      <c r="U15895" s="157"/>
      <c r="V15895" s="157"/>
      <c r="W15895" s="157"/>
      <c r="X15895" s="157"/>
      <c r="Y15895" s="157"/>
    </row>
    <row r="15896" spans="19:25" x14ac:dyDescent="0.2">
      <c r="S15896" s="157"/>
      <c r="T15896" s="157"/>
      <c r="U15896" s="157"/>
      <c r="V15896" s="157"/>
      <c r="W15896" s="157"/>
      <c r="X15896" s="157"/>
      <c r="Y15896" s="157"/>
    </row>
    <row r="15897" spans="19:25" x14ac:dyDescent="0.2">
      <c r="S15897" s="157"/>
      <c r="T15897" s="157"/>
      <c r="U15897" s="157"/>
      <c r="V15897" s="157"/>
      <c r="W15897" s="157"/>
      <c r="X15897" s="157"/>
      <c r="Y15897" s="157"/>
    </row>
    <row r="15898" spans="19:25" x14ac:dyDescent="0.2">
      <c r="S15898" s="157"/>
      <c r="T15898" s="157"/>
      <c r="U15898" s="157"/>
      <c r="V15898" s="157"/>
      <c r="W15898" s="157"/>
      <c r="X15898" s="157"/>
      <c r="Y15898" s="157"/>
    </row>
    <row r="15899" spans="19:25" x14ac:dyDescent="0.2">
      <c r="S15899" s="157"/>
      <c r="T15899" s="157"/>
      <c r="U15899" s="157"/>
      <c r="V15899" s="157"/>
      <c r="W15899" s="157"/>
      <c r="X15899" s="157"/>
      <c r="Y15899" s="157"/>
    </row>
    <row r="15900" spans="19:25" x14ac:dyDescent="0.2">
      <c r="S15900" s="157"/>
      <c r="T15900" s="157"/>
      <c r="U15900" s="157"/>
      <c r="V15900" s="157"/>
      <c r="W15900" s="157"/>
      <c r="X15900" s="157"/>
      <c r="Y15900" s="157"/>
    </row>
    <row r="15901" spans="19:25" x14ac:dyDescent="0.2">
      <c r="S15901" s="157"/>
      <c r="T15901" s="157"/>
      <c r="U15901" s="157"/>
      <c r="V15901" s="157"/>
      <c r="W15901" s="157"/>
      <c r="X15901" s="157"/>
      <c r="Y15901" s="157"/>
    </row>
    <row r="15902" spans="19:25" x14ac:dyDescent="0.2">
      <c r="S15902" s="157"/>
      <c r="T15902" s="157"/>
      <c r="U15902" s="157"/>
      <c r="V15902" s="157"/>
      <c r="W15902" s="157"/>
      <c r="X15902" s="157"/>
      <c r="Y15902" s="157"/>
    </row>
    <row r="15903" spans="19:25" x14ac:dyDescent="0.2">
      <c r="S15903" s="157"/>
      <c r="T15903" s="157"/>
      <c r="U15903" s="157"/>
      <c r="V15903" s="157"/>
      <c r="W15903" s="157"/>
      <c r="X15903" s="157"/>
      <c r="Y15903" s="157"/>
    </row>
    <row r="15904" spans="19:25" x14ac:dyDescent="0.2">
      <c r="S15904" s="157"/>
      <c r="T15904" s="157"/>
      <c r="U15904" s="157"/>
      <c r="V15904" s="157"/>
      <c r="W15904" s="157"/>
      <c r="X15904" s="157"/>
      <c r="Y15904" s="157"/>
    </row>
    <row r="15905" spans="19:25" x14ac:dyDescent="0.2">
      <c r="S15905" s="157"/>
      <c r="T15905" s="157"/>
      <c r="U15905" s="157"/>
      <c r="V15905" s="157"/>
      <c r="W15905" s="157"/>
      <c r="X15905" s="157"/>
      <c r="Y15905" s="157"/>
    </row>
    <row r="15906" spans="19:25" x14ac:dyDescent="0.2">
      <c r="S15906" s="157"/>
      <c r="T15906" s="157"/>
      <c r="U15906" s="157"/>
      <c r="V15906" s="157"/>
      <c r="W15906" s="157"/>
      <c r="X15906" s="157"/>
      <c r="Y15906" s="157"/>
    </row>
    <row r="15907" spans="19:25" x14ac:dyDescent="0.2">
      <c r="S15907" s="157"/>
      <c r="T15907" s="157"/>
      <c r="U15907" s="157"/>
      <c r="V15907" s="157"/>
      <c r="W15907" s="157"/>
      <c r="X15907" s="157"/>
      <c r="Y15907" s="157"/>
    </row>
    <row r="15908" spans="19:25" x14ac:dyDescent="0.2">
      <c r="S15908" s="157"/>
      <c r="T15908" s="157"/>
      <c r="U15908" s="157"/>
      <c r="V15908" s="157"/>
      <c r="W15908" s="157"/>
      <c r="X15908" s="157"/>
      <c r="Y15908" s="157"/>
    </row>
    <row r="15909" spans="19:25" x14ac:dyDescent="0.2">
      <c r="S15909" s="157"/>
      <c r="T15909" s="157"/>
      <c r="U15909" s="157"/>
      <c r="V15909" s="157"/>
      <c r="W15909" s="157"/>
      <c r="X15909" s="157"/>
      <c r="Y15909" s="157"/>
    </row>
    <row r="15910" spans="19:25" x14ac:dyDescent="0.2">
      <c r="S15910" s="157"/>
      <c r="T15910" s="157"/>
      <c r="U15910" s="157"/>
      <c r="V15910" s="157"/>
      <c r="W15910" s="157"/>
      <c r="X15910" s="157"/>
      <c r="Y15910" s="157"/>
    </row>
    <row r="15911" spans="19:25" x14ac:dyDescent="0.2">
      <c r="S15911" s="157"/>
      <c r="T15911" s="157"/>
      <c r="U15911" s="157"/>
      <c r="V15911" s="157"/>
      <c r="W15911" s="157"/>
      <c r="X15911" s="157"/>
      <c r="Y15911" s="157"/>
    </row>
    <row r="15912" spans="19:25" x14ac:dyDescent="0.2">
      <c r="S15912" s="157"/>
      <c r="T15912" s="157"/>
      <c r="U15912" s="157"/>
      <c r="V15912" s="157"/>
      <c r="W15912" s="157"/>
      <c r="X15912" s="157"/>
      <c r="Y15912" s="157"/>
    </row>
    <row r="15913" spans="19:25" x14ac:dyDescent="0.2">
      <c r="S15913" s="157"/>
      <c r="T15913" s="157"/>
      <c r="U15913" s="157"/>
      <c r="V15913" s="157"/>
      <c r="W15913" s="157"/>
      <c r="X15913" s="157"/>
      <c r="Y15913" s="157"/>
    </row>
    <row r="15914" spans="19:25" x14ac:dyDescent="0.2">
      <c r="S15914" s="157"/>
      <c r="T15914" s="157"/>
      <c r="U15914" s="157"/>
      <c r="V15914" s="157"/>
      <c r="W15914" s="157"/>
      <c r="X15914" s="157"/>
      <c r="Y15914" s="157"/>
    </row>
    <row r="15915" spans="19:25" x14ac:dyDescent="0.2">
      <c r="S15915" s="157"/>
      <c r="T15915" s="157"/>
      <c r="U15915" s="157"/>
      <c r="V15915" s="157"/>
      <c r="W15915" s="157"/>
      <c r="X15915" s="157"/>
      <c r="Y15915" s="157"/>
    </row>
    <row r="15916" spans="19:25" x14ac:dyDescent="0.2">
      <c r="S15916" s="157"/>
      <c r="T15916" s="157"/>
      <c r="U15916" s="157"/>
      <c r="V15916" s="157"/>
      <c r="W15916" s="157"/>
      <c r="X15916" s="157"/>
      <c r="Y15916" s="157"/>
    </row>
    <row r="15917" spans="19:25" x14ac:dyDescent="0.2">
      <c r="S15917" s="157"/>
      <c r="T15917" s="157"/>
      <c r="U15917" s="157"/>
      <c r="V15917" s="157"/>
      <c r="W15917" s="157"/>
      <c r="X15917" s="157"/>
      <c r="Y15917" s="157"/>
    </row>
    <row r="15918" spans="19:25" x14ac:dyDescent="0.2">
      <c r="S15918" s="157"/>
      <c r="T15918" s="157"/>
      <c r="U15918" s="157"/>
      <c r="V15918" s="157"/>
      <c r="W15918" s="157"/>
      <c r="X15918" s="157"/>
      <c r="Y15918" s="157"/>
    </row>
    <row r="15919" spans="19:25" x14ac:dyDescent="0.2">
      <c r="S15919" s="157"/>
      <c r="T15919" s="157"/>
      <c r="U15919" s="157"/>
      <c r="V15919" s="157"/>
      <c r="W15919" s="157"/>
      <c r="X15919" s="157"/>
      <c r="Y15919" s="157"/>
    </row>
    <row r="15920" spans="19:25" x14ac:dyDescent="0.2">
      <c r="S15920" s="157"/>
      <c r="T15920" s="157"/>
      <c r="U15920" s="157"/>
      <c r="V15920" s="157"/>
      <c r="W15920" s="157"/>
      <c r="X15920" s="157"/>
      <c r="Y15920" s="157"/>
    </row>
    <row r="15921" spans="19:25" x14ac:dyDescent="0.2">
      <c r="S15921" s="157"/>
      <c r="T15921" s="157"/>
      <c r="U15921" s="157"/>
      <c r="V15921" s="157"/>
      <c r="W15921" s="157"/>
      <c r="X15921" s="157"/>
      <c r="Y15921" s="157"/>
    </row>
    <row r="15922" spans="19:25" x14ac:dyDescent="0.2">
      <c r="S15922" s="157"/>
      <c r="T15922" s="157"/>
      <c r="U15922" s="157"/>
      <c r="V15922" s="157"/>
      <c r="W15922" s="157"/>
      <c r="X15922" s="157"/>
      <c r="Y15922" s="157"/>
    </row>
    <row r="15923" spans="19:25" x14ac:dyDescent="0.2">
      <c r="S15923" s="157"/>
      <c r="T15923" s="157"/>
      <c r="U15923" s="157"/>
      <c r="V15923" s="157"/>
      <c r="W15923" s="157"/>
      <c r="X15923" s="157"/>
      <c r="Y15923" s="157"/>
    </row>
    <row r="15924" spans="19:25" x14ac:dyDescent="0.2">
      <c r="S15924" s="157"/>
      <c r="T15924" s="157"/>
      <c r="U15924" s="157"/>
      <c r="V15924" s="157"/>
      <c r="W15924" s="157"/>
      <c r="X15924" s="157"/>
      <c r="Y15924" s="157"/>
    </row>
    <row r="15925" spans="19:25" x14ac:dyDescent="0.2">
      <c r="S15925" s="157"/>
      <c r="T15925" s="157"/>
      <c r="U15925" s="157"/>
      <c r="V15925" s="157"/>
      <c r="W15925" s="157"/>
      <c r="X15925" s="157"/>
      <c r="Y15925" s="157"/>
    </row>
    <row r="15926" spans="19:25" x14ac:dyDescent="0.2">
      <c r="S15926" s="157"/>
      <c r="T15926" s="157"/>
      <c r="U15926" s="157"/>
      <c r="V15926" s="157"/>
      <c r="W15926" s="157"/>
      <c r="X15926" s="157"/>
      <c r="Y15926" s="157"/>
    </row>
    <row r="15927" spans="19:25" x14ac:dyDescent="0.2">
      <c r="S15927" s="157"/>
      <c r="T15927" s="157"/>
      <c r="U15927" s="157"/>
      <c r="V15927" s="157"/>
      <c r="W15927" s="157"/>
      <c r="X15927" s="157"/>
      <c r="Y15927" s="157"/>
    </row>
    <row r="15928" spans="19:25" x14ac:dyDescent="0.2">
      <c r="S15928" s="157"/>
      <c r="T15928" s="157"/>
      <c r="U15928" s="157"/>
      <c r="V15928" s="157"/>
      <c r="W15928" s="157"/>
      <c r="X15928" s="157"/>
      <c r="Y15928" s="157"/>
    </row>
    <row r="15929" spans="19:25" x14ac:dyDescent="0.2">
      <c r="S15929" s="157"/>
      <c r="T15929" s="157"/>
      <c r="U15929" s="157"/>
      <c r="V15929" s="157"/>
      <c r="W15929" s="157"/>
      <c r="X15929" s="157"/>
      <c r="Y15929" s="157"/>
    </row>
    <row r="15930" spans="19:25" x14ac:dyDescent="0.2">
      <c r="S15930" s="157"/>
      <c r="T15930" s="157"/>
      <c r="U15930" s="157"/>
      <c r="V15930" s="157"/>
      <c r="W15930" s="157"/>
      <c r="X15930" s="157"/>
      <c r="Y15930" s="157"/>
    </row>
    <row r="15931" spans="19:25" x14ac:dyDescent="0.2">
      <c r="S15931" s="157"/>
      <c r="T15931" s="157"/>
      <c r="U15931" s="157"/>
      <c r="V15931" s="157"/>
      <c r="W15931" s="157"/>
      <c r="X15931" s="157"/>
      <c r="Y15931" s="157"/>
    </row>
    <row r="15932" spans="19:25" x14ac:dyDescent="0.2">
      <c r="S15932" s="157"/>
      <c r="T15932" s="157"/>
      <c r="U15932" s="157"/>
      <c r="V15932" s="157"/>
      <c r="W15932" s="157"/>
      <c r="X15932" s="157"/>
      <c r="Y15932" s="157"/>
    </row>
    <row r="15933" spans="19:25" x14ac:dyDescent="0.2">
      <c r="S15933" s="157"/>
      <c r="T15933" s="157"/>
      <c r="U15933" s="157"/>
      <c r="V15933" s="157"/>
      <c r="W15933" s="157"/>
      <c r="X15933" s="157"/>
      <c r="Y15933" s="157"/>
    </row>
    <row r="15934" spans="19:25" x14ac:dyDescent="0.2">
      <c r="S15934" s="157"/>
      <c r="T15934" s="157"/>
      <c r="U15934" s="157"/>
      <c r="V15934" s="157"/>
      <c r="W15934" s="157"/>
      <c r="X15934" s="157"/>
      <c r="Y15934" s="157"/>
    </row>
    <row r="15935" spans="19:25" x14ac:dyDescent="0.2">
      <c r="S15935" s="157"/>
      <c r="T15935" s="157"/>
      <c r="U15935" s="157"/>
      <c r="V15935" s="157"/>
      <c r="W15935" s="157"/>
      <c r="X15935" s="157"/>
      <c r="Y15935" s="157"/>
    </row>
    <row r="15936" spans="19:25" x14ac:dyDescent="0.2">
      <c r="S15936" s="157"/>
      <c r="T15936" s="157"/>
      <c r="U15936" s="157"/>
      <c r="V15936" s="157"/>
      <c r="W15936" s="157"/>
      <c r="X15936" s="157"/>
      <c r="Y15936" s="157"/>
    </row>
    <row r="15937" spans="19:25" x14ac:dyDescent="0.2">
      <c r="S15937" s="157"/>
      <c r="T15937" s="157"/>
      <c r="U15937" s="157"/>
      <c r="V15937" s="157"/>
      <c r="W15937" s="157"/>
      <c r="X15937" s="157"/>
      <c r="Y15937" s="157"/>
    </row>
    <row r="15938" spans="19:25" x14ac:dyDescent="0.2">
      <c r="S15938" s="157"/>
      <c r="T15938" s="157"/>
      <c r="U15938" s="157"/>
      <c r="V15938" s="157"/>
      <c r="W15938" s="157"/>
      <c r="X15938" s="157"/>
      <c r="Y15938" s="157"/>
    </row>
    <row r="15939" spans="19:25" x14ac:dyDescent="0.2">
      <c r="S15939" s="157"/>
      <c r="T15939" s="157"/>
      <c r="U15939" s="157"/>
      <c r="V15939" s="157"/>
      <c r="W15939" s="157"/>
      <c r="X15939" s="157"/>
      <c r="Y15939" s="157"/>
    </row>
    <row r="15940" spans="19:25" x14ac:dyDescent="0.2">
      <c r="S15940" s="157"/>
      <c r="T15940" s="157"/>
      <c r="U15940" s="157"/>
      <c r="V15940" s="157"/>
      <c r="W15940" s="157"/>
      <c r="X15940" s="157"/>
      <c r="Y15940" s="157"/>
    </row>
    <row r="15941" spans="19:25" x14ac:dyDescent="0.2">
      <c r="S15941" s="157"/>
      <c r="T15941" s="157"/>
      <c r="U15941" s="157"/>
      <c r="V15941" s="157"/>
      <c r="W15941" s="157"/>
      <c r="X15941" s="157"/>
      <c r="Y15941" s="157"/>
    </row>
    <row r="15942" spans="19:25" x14ac:dyDescent="0.2">
      <c r="S15942" s="157"/>
      <c r="T15942" s="157"/>
      <c r="U15942" s="157"/>
      <c r="V15942" s="157"/>
      <c r="W15942" s="157"/>
      <c r="X15942" s="157"/>
      <c r="Y15942" s="157"/>
    </row>
    <row r="15943" spans="19:25" x14ac:dyDescent="0.2">
      <c r="S15943" s="157"/>
      <c r="T15943" s="157"/>
      <c r="U15943" s="157"/>
      <c r="V15943" s="157"/>
      <c r="W15943" s="157"/>
      <c r="X15943" s="157"/>
      <c r="Y15943" s="157"/>
    </row>
    <row r="15944" spans="19:25" x14ac:dyDescent="0.2">
      <c r="S15944" s="157"/>
      <c r="T15944" s="157"/>
      <c r="U15944" s="157"/>
      <c r="V15944" s="157"/>
      <c r="W15944" s="157"/>
      <c r="X15944" s="157"/>
      <c r="Y15944" s="157"/>
    </row>
    <row r="15945" spans="19:25" x14ac:dyDescent="0.2">
      <c r="S15945" s="157"/>
      <c r="T15945" s="157"/>
      <c r="U15945" s="157"/>
      <c r="V15945" s="157"/>
      <c r="W15945" s="157"/>
      <c r="X15945" s="157"/>
      <c r="Y15945" s="157"/>
    </row>
    <row r="15946" spans="19:25" x14ac:dyDescent="0.2">
      <c r="S15946" s="157"/>
      <c r="T15946" s="157"/>
      <c r="U15946" s="157"/>
      <c r="V15946" s="157"/>
      <c r="W15946" s="157"/>
      <c r="X15946" s="157"/>
      <c r="Y15946" s="157"/>
    </row>
    <row r="15947" spans="19:25" x14ac:dyDescent="0.2">
      <c r="S15947" s="157"/>
      <c r="T15947" s="157"/>
      <c r="U15947" s="157"/>
      <c r="V15947" s="157"/>
      <c r="W15947" s="157"/>
      <c r="X15947" s="157"/>
      <c r="Y15947" s="157"/>
    </row>
    <row r="15948" spans="19:25" x14ac:dyDescent="0.2">
      <c r="S15948" s="157"/>
      <c r="T15948" s="157"/>
      <c r="U15948" s="157"/>
      <c r="V15948" s="157"/>
      <c r="W15948" s="157"/>
      <c r="X15948" s="157"/>
      <c r="Y15948" s="157"/>
    </row>
    <row r="15949" spans="19:25" x14ac:dyDescent="0.2">
      <c r="S15949" s="157"/>
      <c r="T15949" s="157"/>
      <c r="U15949" s="157"/>
      <c r="V15949" s="157"/>
      <c r="W15949" s="157"/>
      <c r="X15949" s="157"/>
      <c r="Y15949" s="157"/>
    </row>
    <row r="15950" spans="19:25" x14ac:dyDescent="0.2">
      <c r="S15950" s="157"/>
      <c r="T15950" s="157"/>
      <c r="U15950" s="157"/>
      <c r="V15950" s="157"/>
      <c r="W15950" s="157"/>
      <c r="X15950" s="157"/>
      <c r="Y15950" s="157"/>
    </row>
    <row r="15951" spans="19:25" x14ac:dyDescent="0.2">
      <c r="S15951" s="157"/>
      <c r="T15951" s="157"/>
      <c r="U15951" s="157"/>
      <c r="V15951" s="157"/>
      <c r="W15951" s="157"/>
      <c r="X15951" s="157"/>
      <c r="Y15951" s="157"/>
    </row>
    <row r="15952" spans="19:25" x14ac:dyDescent="0.2">
      <c r="S15952" s="157"/>
      <c r="T15952" s="157"/>
      <c r="U15952" s="157"/>
      <c r="V15952" s="157"/>
      <c r="W15952" s="157"/>
      <c r="X15952" s="157"/>
      <c r="Y15952" s="157"/>
    </row>
    <row r="15953" spans="19:25" x14ac:dyDescent="0.2">
      <c r="S15953" s="157"/>
      <c r="T15953" s="157"/>
      <c r="U15953" s="157"/>
      <c r="V15953" s="157"/>
      <c r="W15953" s="157"/>
      <c r="X15953" s="157"/>
      <c r="Y15953" s="157"/>
    </row>
    <row r="15954" spans="19:25" x14ac:dyDescent="0.2">
      <c r="S15954" s="157"/>
      <c r="T15954" s="157"/>
      <c r="U15954" s="157"/>
      <c r="V15954" s="157"/>
      <c r="W15954" s="157"/>
      <c r="X15954" s="157"/>
      <c r="Y15954" s="157"/>
    </row>
    <row r="15955" spans="19:25" x14ac:dyDescent="0.2">
      <c r="S15955" s="157"/>
      <c r="T15955" s="157"/>
      <c r="U15955" s="157"/>
      <c r="V15955" s="157"/>
      <c r="W15955" s="157"/>
      <c r="X15955" s="157"/>
      <c r="Y15955" s="157"/>
    </row>
    <row r="15956" spans="19:25" x14ac:dyDescent="0.2">
      <c r="S15956" s="157"/>
      <c r="T15956" s="157"/>
      <c r="U15956" s="157"/>
      <c r="V15956" s="157"/>
      <c r="W15956" s="157"/>
      <c r="X15956" s="157"/>
      <c r="Y15956" s="157"/>
    </row>
    <row r="15957" spans="19:25" x14ac:dyDescent="0.2">
      <c r="S15957" s="157"/>
      <c r="T15957" s="157"/>
      <c r="U15957" s="157"/>
      <c r="V15957" s="157"/>
      <c r="W15957" s="157"/>
      <c r="X15957" s="157"/>
      <c r="Y15957" s="157"/>
    </row>
    <row r="15958" spans="19:25" x14ac:dyDescent="0.2">
      <c r="S15958" s="157"/>
      <c r="T15958" s="157"/>
      <c r="U15958" s="157"/>
      <c r="V15958" s="157"/>
      <c r="W15958" s="157"/>
      <c r="X15958" s="157"/>
      <c r="Y15958" s="157"/>
    </row>
    <row r="15959" spans="19:25" x14ac:dyDescent="0.2">
      <c r="S15959" s="157"/>
      <c r="T15959" s="157"/>
      <c r="U15959" s="157"/>
      <c r="V15959" s="157"/>
      <c r="W15959" s="157"/>
      <c r="X15959" s="157"/>
      <c r="Y15959" s="157"/>
    </row>
    <row r="15960" spans="19:25" x14ac:dyDescent="0.2">
      <c r="S15960" s="157"/>
      <c r="T15960" s="157"/>
      <c r="U15960" s="157"/>
      <c r="V15960" s="157"/>
      <c r="W15960" s="157"/>
      <c r="X15960" s="157"/>
      <c r="Y15960" s="157"/>
    </row>
    <row r="15961" spans="19:25" x14ac:dyDescent="0.2">
      <c r="S15961" s="157"/>
      <c r="T15961" s="157"/>
      <c r="U15961" s="157"/>
      <c r="V15961" s="157"/>
      <c r="W15961" s="157"/>
      <c r="X15961" s="157"/>
      <c r="Y15961" s="157"/>
    </row>
    <row r="15962" spans="19:25" x14ac:dyDescent="0.2">
      <c r="S15962" s="157"/>
      <c r="T15962" s="157"/>
      <c r="U15962" s="157"/>
      <c r="V15962" s="157"/>
      <c r="W15962" s="157"/>
      <c r="X15962" s="157"/>
      <c r="Y15962" s="157"/>
    </row>
    <row r="15963" spans="19:25" x14ac:dyDescent="0.2">
      <c r="S15963" s="157"/>
      <c r="T15963" s="157"/>
      <c r="U15963" s="157"/>
      <c r="V15963" s="157"/>
      <c r="W15963" s="157"/>
      <c r="X15963" s="157"/>
      <c r="Y15963" s="157"/>
    </row>
    <row r="15964" spans="19:25" x14ac:dyDescent="0.2">
      <c r="S15964" s="157"/>
      <c r="T15964" s="157"/>
      <c r="U15964" s="157"/>
      <c r="V15964" s="157"/>
      <c r="W15964" s="157"/>
      <c r="X15964" s="157"/>
      <c r="Y15964" s="157"/>
    </row>
    <row r="15965" spans="19:25" x14ac:dyDescent="0.2">
      <c r="S15965" s="157"/>
      <c r="T15965" s="157"/>
      <c r="U15965" s="157"/>
      <c r="V15965" s="157"/>
      <c r="W15965" s="157"/>
      <c r="X15965" s="157"/>
      <c r="Y15965" s="157"/>
    </row>
    <row r="15966" spans="19:25" x14ac:dyDescent="0.2">
      <c r="S15966" s="157"/>
      <c r="T15966" s="157"/>
      <c r="U15966" s="157"/>
      <c r="V15966" s="157"/>
      <c r="W15966" s="157"/>
      <c r="X15966" s="157"/>
      <c r="Y15966" s="157"/>
    </row>
    <row r="15967" spans="19:25" x14ac:dyDescent="0.2">
      <c r="S15967" s="157"/>
      <c r="T15967" s="157"/>
      <c r="U15967" s="157"/>
      <c r="V15967" s="157"/>
      <c r="W15967" s="157"/>
      <c r="X15967" s="157"/>
      <c r="Y15967" s="157"/>
    </row>
    <row r="15968" spans="19:25" x14ac:dyDescent="0.2">
      <c r="S15968" s="157"/>
      <c r="T15968" s="157"/>
      <c r="U15968" s="157"/>
      <c r="V15968" s="157"/>
      <c r="W15968" s="157"/>
      <c r="X15968" s="157"/>
      <c r="Y15968" s="157"/>
    </row>
    <row r="15969" spans="19:25" x14ac:dyDescent="0.2">
      <c r="S15969" s="157"/>
      <c r="T15969" s="157"/>
      <c r="U15969" s="157"/>
      <c r="V15969" s="157"/>
      <c r="W15969" s="157"/>
      <c r="X15969" s="157"/>
      <c r="Y15969" s="157"/>
    </row>
    <row r="15970" spans="19:25" x14ac:dyDescent="0.2">
      <c r="S15970" s="157"/>
      <c r="T15970" s="157"/>
      <c r="U15970" s="157"/>
      <c r="V15970" s="157"/>
      <c r="W15970" s="157"/>
      <c r="X15970" s="157"/>
      <c r="Y15970" s="157"/>
    </row>
    <row r="15971" spans="19:25" x14ac:dyDescent="0.2">
      <c r="S15971" s="157"/>
      <c r="T15971" s="157"/>
      <c r="U15971" s="157"/>
      <c r="V15971" s="157"/>
      <c r="W15971" s="157"/>
      <c r="X15971" s="157"/>
      <c r="Y15971" s="157"/>
    </row>
    <row r="15972" spans="19:25" x14ac:dyDescent="0.2">
      <c r="S15972" s="157"/>
      <c r="T15972" s="157"/>
      <c r="U15972" s="157"/>
      <c r="V15972" s="157"/>
      <c r="W15972" s="157"/>
      <c r="X15972" s="157"/>
      <c r="Y15972" s="157"/>
    </row>
    <row r="15973" spans="19:25" x14ac:dyDescent="0.2">
      <c r="S15973" s="157"/>
      <c r="T15973" s="157"/>
      <c r="U15973" s="157"/>
      <c r="V15973" s="157"/>
      <c r="W15973" s="157"/>
      <c r="X15973" s="157"/>
      <c r="Y15973" s="157"/>
    </row>
    <row r="15974" spans="19:25" x14ac:dyDescent="0.2">
      <c r="S15974" s="157"/>
      <c r="T15974" s="157"/>
      <c r="U15974" s="157"/>
      <c r="V15974" s="157"/>
      <c r="W15974" s="157"/>
      <c r="X15974" s="157"/>
      <c r="Y15974" s="157"/>
    </row>
    <row r="15975" spans="19:25" x14ac:dyDescent="0.2">
      <c r="S15975" s="157"/>
      <c r="T15975" s="157"/>
      <c r="U15975" s="157"/>
      <c r="V15975" s="157"/>
      <c r="W15975" s="157"/>
      <c r="X15975" s="157"/>
      <c r="Y15975" s="157"/>
    </row>
    <row r="15976" spans="19:25" x14ac:dyDescent="0.2">
      <c r="S15976" s="157"/>
      <c r="T15976" s="157"/>
      <c r="U15976" s="157"/>
      <c r="V15976" s="157"/>
      <c r="W15976" s="157"/>
      <c r="X15976" s="157"/>
      <c r="Y15976" s="157"/>
    </row>
    <row r="15977" spans="19:25" x14ac:dyDescent="0.2">
      <c r="S15977" s="157"/>
      <c r="T15977" s="157"/>
      <c r="U15977" s="157"/>
      <c r="V15977" s="157"/>
      <c r="W15977" s="157"/>
      <c r="X15977" s="157"/>
      <c r="Y15977" s="157"/>
    </row>
    <row r="15978" spans="19:25" x14ac:dyDescent="0.2">
      <c r="S15978" s="157"/>
      <c r="T15978" s="157"/>
      <c r="U15978" s="157"/>
      <c r="V15978" s="157"/>
      <c r="W15978" s="157"/>
      <c r="X15978" s="157"/>
      <c r="Y15978" s="157"/>
    </row>
    <row r="15979" spans="19:25" x14ac:dyDescent="0.2">
      <c r="S15979" s="157"/>
      <c r="T15979" s="157"/>
      <c r="U15979" s="157"/>
      <c r="V15979" s="157"/>
      <c r="W15979" s="157"/>
      <c r="X15979" s="157"/>
      <c r="Y15979" s="157"/>
    </row>
    <row r="15980" spans="19:25" x14ac:dyDescent="0.2">
      <c r="S15980" s="157"/>
      <c r="T15980" s="157"/>
      <c r="U15980" s="157"/>
      <c r="V15980" s="157"/>
      <c r="W15980" s="157"/>
      <c r="X15980" s="157"/>
      <c r="Y15980" s="157"/>
    </row>
    <row r="15981" spans="19:25" x14ac:dyDescent="0.2">
      <c r="S15981" s="157"/>
      <c r="T15981" s="157"/>
      <c r="U15981" s="157"/>
      <c r="V15981" s="157"/>
      <c r="W15981" s="157"/>
      <c r="X15981" s="157"/>
      <c r="Y15981" s="157"/>
    </row>
    <row r="15982" spans="19:25" x14ac:dyDescent="0.2">
      <c r="S15982" s="157"/>
      <c r="T15982" s="157"/>
      <c r="U15982" s="157"/>
      <c r="V15982" s="157"/>
      <c r="W15982" s="157"/>
      <c r="X15982" s="157"/>
      <c r="Y15982" s="157"/>
    </row>
    <row r="15983" spans="19:25" x14ac:dyDescent="0.2">
      <c r="S15983" s="157"/>
      <c r="T15983" s="157"/>
      <c r="U15983" s="157"/>
      <c r="V15983" s="157"/>
      <c r="W15983" s="157"/>
      <c r="X15983" s="157"/>
      <c r="Y15983" s="157"/>
    </row>
    <row r="15984" spans="19:25" x14ac:dyDescent="0.2">
      <c r="S15984" s="157"/>
      <c r="T15984" s="157"/>
      <c r="U15984" s="157"/>
      <c r="V15984" s="157"/>
      <c r="W15984" s="157"/>
      <c r="X15984" s="157"/>
      <c r="Y15984" s="157"/>
    </row>
    <row r="15985" spans="19:25" x14ac:dyDescent="0.2">
      <c r="S15985" s="157"/>
      <c r="T15985" s="157"/>
      <c r="U15985" s="157"/>
      <c r="V15985" s="157"/>
      <c r="W15985" s="157"/>
      <c r="X15985" s="157"/>
      <c r="Y15985" s="157"/>
    </row>
    <row r="15986" spans="19:25" x14ac:dyDescent="0.2">
      <c r="S15986" s="157"/>
      <c r="T15986" s="157"/>
      <c r="U15986" s="157"/>
      <c r="V15986" s="157"/>
      <c r="W15986" s="157"/>
      <c r="X15986" s="157"/>
      <c r="Y15986" s="157"/>
    </row>
    <row r="15987" spans="19:25" x14ac:dyDescent="0.2">
      <c r="S15987" s="157"/>
      <c r="T15987" s="157"/>
      <c r="U15987" s="157"/>
      <c r="V15987" s="157"/>
      <c r="W15987" s="157"/>
      <c r="X15987" s="157"/>
      <c r="Y15987" s="157"/>
    </row>
    <row r="15988" spans="19:25" x14ac:dyDescent="0.2">
      <c r="S15988" s="157"/>
      <c r="T15988" s="157"/>
      <c r="U15988" s="157"/>
      <c r="V15988" s="157"/>
      <c r="W15988" s="157"/>
      <c r="X15988" s="157"/>
      <c r="Y15988" s="157"/>
    </row>
    <row r="15989" spans="19:25" x14ac:dyDescent="0.2">
      <c r="S15989" s="157"/>
      <c r="T15989" s="157"/>
      <c r="U15989" s="157"/>
      <c r="V15989" s="157"/>
      <c r="W15989" s="157"/>
      <c r="X15989" s="157"/>
      <c r="Y15989" s="157"/>
    </row>
    <row r="15990" spans="19:25" x14ac:dyDescent="0.2">
      <c r="S15990" s="157"/>
      <c r="T15990" s="157"/>
      <c r="U15990" s="157"/>
      <c r="V15990" s="157"/>
      <c r="W15990" s="157"/>
      <c r="X15990" s="157"/>
      <c r="Y15990" s="157"/>
    </row>
    <row r="15991" spans="19:25" x14ac:dyDescent="0.2">
      <c r="S15991" s="157"/>
      <c r="T15991" s="157"/>
      <c r="U15991" s="157"/>
      <c r="V15991" s="157"/>
      <c r="W15991" s="157"/>
      <c r="X15991" s="157"/>
      <c r="Y15991" s="157"/>
    </row>
    <row r="15992" spans="19:25" x14ac:dyDescent="0.2">
      <c r="S15992" s="157"/>
      <c r="T15992" s="157"/>
      <c r="U15992" s="157"/>
      <c r="V15992" s="157"/>
      <c r="W15992" s="157"/>
      <c r="X15992" s="157"/>
      <c r="Y15992" s="157"/>
    </row>
    <row r="15993" spans="19:25" x14ac:dyDescent="0.2">
      <c r="S15993" s="157"/>
      <c r="T15993" s="157"/>
      <c r="U15993" s="157"/>
      <c r="V15993" s="157"/>
      <c r="W15993" s="157"/>
      <c r="X15993" s="157"/>
      <c r="Y15993" s="157"/>
    </row>
    <row r="15994" spans="19:25" x14ac:dyDescent="0.2">
      <c r="S15994" s="157"/>
      <c r="T15994" s="157"/>
      <c r="U15994" s="157"/>
      <c r="V15994" s="157"/>
      <c r="W15994" s="157"/>
      <c r="X15994" s="157"/>
      <c r="Y15994" s="157"/>
    </row>
    <row r="15995" spans="19:25" x14ac:dyDescent="0.2">
      <c r="S15995" s="157"/>
      <c r="T15995" s="157"/>
      <c r="U15995" s="157"/>
      <c r="V15995" s="157"/>
      <c r="W15995" s="157"/>
      <c r="X15995" s="157"/>
      <c r="Y15995" s="157"/>
    </row>
    <row r="15996" spans="19:25" x14ac:dyDescent="0.2">
      <c r="S15996" s="157"/>
      <c r="T15996" s="157"/>
      <c r="U15996" s="157"/>
      <c r="V15996" s="157"/>
      <c r="W15996" s="157"/>
      <c r="X15996" s="157"/>
      <c r="Y15996" s="157"/>
    </row>
    <row r="15997" spans="19:25" x14ac:dyDescent="0.2">
      <c r="S15997" s="157"/>
      <c r="T15997" s="157"/>
      <c r="U15997" s="157"/>
      <c r="V15997" s="157"/>
      <c r="W15997" s="157"/>
      <c r="X15997" s="157"/>
      <c r="Y15997" s="157"/>
    </row>
    <row r="15998" spans="19:25" x14ac:dyDescent="0.2">
      <c r="S15998" s="157"/>
      <c r="T15998" s="157"/>
      <c r="U15998" s="157"/>
      <c r="V15998" s="157"/>
      <c r="W15998" s="157"/>
      <c r="X15998" s="157"/>
      <c r="Y15998" s="157"/>
    </row>
    <row r="15999" spans="19:25" x14ac:dyDescent="0.2">
      <c r="S15999" s="157"/>
      <c r="T15999" s="157"/>
      <c r="U15999" s="157"/>
      <c r="V15999" s="157"/>
      <c r="W15999" s="157"/>
      <c r="X15999" s="157"/>
      <c r="Y15999" s="157"/>
    </row>
    <row r="16000" spans="19:25" x14ac:dyDescent="0.2">
      <c r="S16000" s="157"/>
      <c r="T16000" s="157"/>
      <c r="U16000" s="157"/>
      <c r="V16000" s="157"/>
      <c r="W16000" s="157"/>
      <c r="X16000" s="157"/>
      <c r="Y16000" s="157"/>
    </row>
    <row r="16001" spans="19:25" x14ac:dyDescent="0.2">
      <c r="S16001" s="157"/>
      <c r="T16001" s="157"/>
      <c r="U16001" s="157"/>
      <c r="V16001" s="157"/>
      <c r="W16001" s="157"/>
      <c r="X16001" s="157"/>
      <c r="Y16001" s="157"/>
    </row>
    <row r="16002" spans="19:25" x14ac:dyDescent="0.2">
      <c r="S16002" s="157"/>
      <c r="T16002" s="157"/>
      <c r="U16002" s="157"/>
      <c r="V16002" s="157"/>
      <c r="W16002" s="157"/>
      <c r="X16002" s="157"/>
      <c r="Y16002" s="157"/>
    </row>
    <row r="16003" spans="19:25" x14ac:dyDescent="0.2">
      <c r="S16003" s="157"/>
      <c r="T16003" s="157"/>
      <c r="U16003" s="157"/>
      <c r="V16003" s="157"/>
      <c r="W16003" s="157"/>
      <c r="X16003" s="157"/>
      <c r="Y16003" s="157"/>
    </row>
    <row r="16004" spans="19:25" x14ac:dyDescent="0.2">
      <c r="S16004" s="157"/>
      <c r="T16004" s="157"/>
      <c r="U16004" s="157"/>
      <c r="V16004" s="157"/>
      <c r="W16004" s="157"/>
      <c r="X16004" s="157"/>
      <c r="Y16004" s="157"/>
    </row>
    <row r="16005" spans="19:25" x14ac:dyDescent="0.2">
      <c r="S16005" s="157"/>
      <c r="T16005" s="157"/>
      <c r="U16005" s="157"/>
      <c r="V16005" s="157"/>
      <c r="W16005" s="157"/>
      <c r="X16005" s="157"/>
      <c r="Y16005" s="157"/>
    </row>
    <row r="16006" spans="19:25" x14ac:dyDescent="0.2">
      <c r="S16006" s="157"/>
      <c r="T16006" s="157"/>
      <c r="U16006" s="157"/>
      <c r="V16006" s="157"/>
      <c r="W16006" s="157"/>
      <c r="X16006" s="157"/>
      <c r="Y16006" s="157"/>
    </row>
    <row r="16007" spans="19:25" x14ac:dyDescent="0.2">
      <c r="S16007" s="157"/>
      <c r="T16007" s="157"/>
      <c r="U16007" s="157"/>
      <c r="V16007" s="157"/>
      <c r="W16007" s="157"/>
      <c r="X16007" s="157"/>
      <c r="Y16007" s="157"/>
    </row>
    <row r="16008" spans="19:25" x14ac:dyDescent="0.2">
      <c r="S16008" s="157"/>
      <c r="T16008" s="157"/>
      <c r="U16008" s="157"/>
      <c r="V16008" s="157"/>
      <c r="W16008" s="157"/>
      <c r="X16008" s="157"/>
      <c r="Y16008" s="157"/>
    </row>
    <row r="16009" spans="19:25" x14ac:dyDescent="0.2">
      <c r="S16009" s="157"/>
      <c r="T16009" s="157"/>
      <c r="U16009" s="157"/>
      <c r="V16009" s="157"/>
      <c r="W16009" s="157"/>
      <c r="X16009" s="157"/>
      <c r="Y16009" s="157"/>
    </row>
    <row r="16010" spans="19:25" x14ac:dyDescent="0.2">
      <c r="S16010" s="157"/>
      <c r="T16010" s="157"/>
      <c r="U16010" s="157"/>
      <c r="V16010" s="157"/>
      <c r="W16010" s="157"/>
      <c r="X16010" s="157"/>
      <c r="Y16010" s="157"/>
    </row>
    <row r="16011" spans="19:25" x14ac:dyDescent="0.2">
      <c r="S16011" s="157"/>
      <c r="T16011" s="157"/>
      <c r="U16011" s="157"/>
      <c r="V16011" s="157"/>
      <c r="W16011" s="157"/>
      <c r="X16011" s="157"/>
      <c r="Y16011" s="157"/>
    </row>
    <row r="16012" spans="19:25" x14ac:dyDescent="0.2">
      <c r="S16012" s="157"/>
      <c r="T16012" s="157"/>
      <c r="U16012" s="157"/>
      <c r="V16012" s="157"/>
      <c r="W16012" s="157"/>
      <c r="X16012" s="157"/>
      <c r="Y16012" s="157"/>
    </row>
    <row r="16013" spans="19:25" x14ac:dyDescent="0.2">
      <c r="S16013" s="157"/>
      <c r="T16013" s="157"/>
      <c r="U16013" s="157"/>
      <c r="V16013" s="157"/>
      <c r="W16013" s="157"/>
      <c r="X16013" s="157"/>
      <c r="Y16013" s="157"/>
    </row>
    <row r="16014" spans="19:25" x14ac:dyDescent="0.2">
      <c r="S16014" s="157"/>
      <c r="T16014" s="157"/>
      <c r="U16014" s="157"/>
      <c r="V16014" s="157"/>
      <c r="W16014" s="157"/>
      <c r="X16014" s="157"/>
      <c r="Y16014" s="157"/>
    </row>
    <row r="16015" spans="19:25" x14ac:dyDescent="0.2">
      <c r="S16015" s="157"/>
      <c r="T16015" s="157"/>
      <c r="U16015" s="157"/>
      <c r="V16015" s="157"/>
      <c r="W16015" s="157"/>
      <c r="X16015" s="157"/>
      <c r="Y16015" s="157"/>
    </row>
    <row r="16016" spans="19:25" x14ac:dyDescent="0.2">
      <c r="S16016" s="157"/>
      <c r="T16016" s="157"/>
      <c r="U16016" s="157"/>
      <c r="V16016" s="157"/>
      <c r="W16016" s="157"/>
      <c r="X16016" s="157"/>
      <c r="Y16016" s="157"/>
    </row>
    <row r="16017" spans="19:25" x14ac:dyDescent="0.2">
      <c r="S16017" s="157"/>
      <c r="T16017" s="157"/>
      <c r="U16017" s="157"/>
      <c r="V16017" s="157"/>
      <c r="W16017" s="157"/>
      <c r="X16017" s="157"/>
      <c r="Y16017" s="157"/>
    </row>
    <row r="16018" spans="19:25" x14ac:dyDescent="0.2">
      <c r="S16018" s="157"/>
      <c r="T16018" s="157"/>
      <c r="U16018" s="157"/>
      <c r="V16018" s="157"/>
      <c r="W16018" s="157"/>
      <c r="X16018" s="157"/>
      <c r="Y16018" s="157"/>
    </row>
    <row r="16019" spans="19:25" x14ac:dyDescent="0.2">
      <c r="S16019" s="157"/>
      <c r="T16019" s="157"/>
      <c r="U16019" s="157"/>
      <c r="V16019" s="157"/>
      <c r="W16019" s="157"/>
      <c r="X16019" s="157"/>
      <c r="Y16019" s="157"/>
    </row>
    <row r="16020" spans="19:25" x14ac:dyDescent="0.2">
      <c r="S16020" s="157"/>
      <c r="T16020" s="157"/>
      <c r="U16020" s="157"/>
      <c r="V16020" s="157"/>
      <c r="W16020" s="157"/>
      <c r="X16020" s="157"/>
      <c r="Y16020" s="157"/>
    </row>
    <row r="16021" spans="19:25" x14ac:dyDescent="0.2">
      <c r="S16021" s="157"/>
      <c r="T16021" s="157"/>
      <c r="U16021" s="157"/>
      <c r="V16021" s="157"/>
      <c r="W16021" s="157"/>
      <c r="X16021" s="157"/>
      <c r="Y16021" s="157"/>
    </row>
    <row r="16022" spans="19:25" x14ac:dyDescent="0.2">
      <c r="S16022" s="157"/>
      <c r="T16022" s="157"/>
      <c r="U16022" s="157"/>
      <c r="V16022" s="157"/>
      <c r="W16022" s="157"/>
      <c r="X16022" s="157"/>
      <c r="Y16022" s="157"/>
    </row>
    <row r="16023" spans="19:25" x14ac:dyDescent="0.2">
      <c r="S16023" s="157"/>
      <c r="T16023" s="157"/>
      <c r="U16023" s="157"/>
      <c r="V16023" s="157"/>
      <c r="W16023" s="157"/>
      <c r="X16023" s="157"/>
      <c r="Y16023" s="157"/>
    </row>
    <row r="16024" spans="19:25" x14ac:dyDescent="0.2">
      <c r="S16024" s="157"/>
      <c r="T16024" s="157"/>
      <c r="U16024" s="157"/>
      <c r="V16024" s="157"/>
      <c r="W16024" s="157"/>
      <c r="X16024" s="157"/>
      <c r="Y16024" s="157"/>
    </row>
    <row r="16025" spans="19:25" x14ac:dyDescent="0.2">
      <c r="S16025" s="157"/>
      <c r="T16025" s="157"/>
      <c r="U16025" s="157"/>
      <c r="V16025" s="157"/>
      <c r="W16025" s="157"/>
      <c r="X16025" s="157"/>
      <c r="Y16025" s="157"/>
    </row>
    <row r="16026" spans="19:25" x14ac:dyDescent="0.2">
      <c r="S16026" s="157"/>
      <c r="T16026" s="157"/>
      <c r="U16026" s="157"/>
      <c r="V16026" s="157"/>
      <c r="W16026" s="157"/>
      <c r="X16026" s="157"/>
      <c r="Y16026" s="157"/>
    </row>
    <row r="16027" spans="19:25" x14ac:dyDescent="0.2">
      <c r="S16027" s="157"/>
      <c r="T16027" s="157"/>
      <c r="U16027" s="157"/>
      <c r="V16027" s="157"/>
      <c r="W16027" s="157"/>
      <c r="X16027" s="157"/>
      <c r="Y16027" s="157"/>
    </row>
    <row r="16028" spans="19:25" x14ac:dyDescent="0.2">
      <c r="S16028" s="157"/>
      <c r="T16028" s="157"/>
      <c r="U16028" s="157"/>
      <c r="V16028" s="157"/>
      <c r="W16028" s="157"/>
      <c r="X16028" s="157"/>
      <c r="Y16028" s="157"/>
    </row>
    <row r="16029" spans="19:25" x14ac:dyDescent="0.2">
      <c r="S16029" s="157"/>
      <c r="T16029" s="157"/>
      <c r="U16029" s="157"/>
      <c r="V16029" s="157"/>
      <c r="W16029" s="157"/>
      <c r="X16029" s="157"/>
      <c r="Y16029" s="157"/>
    </row>
    <row r="16030" spans="19:25" x14ac:dyDescent="0.2">
      <c r="S16030" s="157"/>
      <c r="T16030" s="157"/>
      <c r="U16030" s="157"/>
      <c r="V16030" s="157"/>
      <c r="W16030" s="157"/>
      <c r="X16030" s="157"/>
      <c r="Y16030" s="157"/>
    </row>
    <row r="16031" spans="19:25" x14ac:dyDescent="0.2">
      <c r="S16031" s="157"/>
      <c r="T16031" s="157"/>
      <c r="U16031" s="157"/>
      <c r="V16031" s="157"/>
      <c r="W16031" s="157"/>
      <c r="X16031" s="157"/>
      <c r="Y16031" s="157"/>
    </row>
    <row r="16032" spans="19:25" x14ac:dyDescent="0.2">
      <c r="S16032" s="157"/>
      <c r="T16032" s="157"/>
      <c r="U16032" s="157"/>
      <c r="V16032" s="157"/>
      <c r="W16032" s="157"/>
      <c r="X16032" s="157"/>
      <c r="Y16032" s="157"/>
    </row>
    <row r="16033" spans="19:25" x14ac:dyDescent="0.2">
      <c r="S16033" s="157"/>
      <c r="T16033" s="157"/>
      <c r="U16033" s="157"/>
      <c r="V16033" s="157"/>
      <c r="W16033" s="157"/>
      <c r="X16033" s="157"/>
      <c r="Y16033" s="157"/>
    </row>
    <row r="16034" spans="19:25" x14ac:dyDescent="0.2">
      <c r="S16034" s="157"/>
      <c r="T16034" s="157"/>
      <c r="U16034" s="157"/>
      <c r="V16034" s="157"/>
      <c r="W16034" s="157"/>
      <c r="X16034" s="157"/>
      <c r="Y16034" s="157"/>
    </row>
    <row r="16035" spans="19:25" x14ac:dyDescent="0.2">
      <c r="S16035" s="157"/>
      <c r="T16035" s="157"/>
      <c r="U16035" s="157"/>
      <c r="V16035" s="157"/>
      <c r="W16035" s="157"/>
      <c r="X16035" s="157"/>
      <c r="Y16035" s="157"/>
    </row>
    <row r="16036" spans="19:25" x14ac:dyDescent="0.2">
      <c r="S16036" s="157"/>
      <c r="T16036" s="157"/>
      <c r="U16036" s="157"/>
      <c r="V16036" s="157"/>
      <c r="W16036" s="157"/>
      <c r="X16036" s="157"/>
      <c r="Y16036" s="157"/>
    </row>
    <row r="16037" spans="19:25" x14ac:dyDescent="0.2">
      <c r="S16037" s="157"/>
      <c r="T16037" s="157"/>
      <c r="U16037" s="157"/>
      <c r="V16037" s="157"/>
      <c r="W16037" s="157"/>
      <c r="X16037" s="157"/>
      <c r="Y16037" s="157"/>
    </row>
    <row r="16038" spans="19:25" x14ac:dyDescent="0.2">
      <c r="S16038" s="157"/>
      <c r="T16038" s="157"/>
      <c r="U16038" s="157"/>
      <c r="V16038" s="157"/>
      <c r="W16038" s="157"/>
      <c r="X16038" s="157"/>
      <c r="Y16038" s="157"/>
    </row>
    <row r="16039" spans="19:25" x14ac:dyDescent="0.2">
      <c r="S16039" s="157"/>
      <c r="T16039" s="157"/>
      <c r="U16039" s="157"/>
      <c r="V16039" s="157"/>
      <c r="W16039" s="157"/>
      <c r="X16039" s="157"/>
      <c r="Y16039" s="157"/>
    </row>
    <row r="16040" spans="19:25" x14ac:dyDescent="0.2">
      <c r="S16040" s="157"/>
      <c r="T16040" s="157"/>
      <c r="U16040" s="157"/>
      <c r="V16040" s="157"/>
      <c r="W16040" s="157"/>
      <c r="X16040" s="157"/>
      <c r="Y16040" s="157"/>
    </row>
    <row r="16041" spans="19:25" x14ac:dyDescent="0.2">
      <c r="S16041" s="157"/>
      <c r="T16041" s="157"/>
      <c r="U16041" s="157"/>
      <c r="V16041" s="157"/>
      <c r="W16041" s="157"/>
      <c r="X16041" s="157"/>
      <c r="Y16041" s="157"/>
    </row>
    <row r="16042" spans="19:25" x14ac:dyDescent="0.2">
      <c r="S16042" s="157"/>
      <c r="T16042" s="157"/>
      <c r="U16042" s="157"/>
      <c r="V16042" s="157"/>
      <c r="W16042" s="157"/>
      <c r="X16042" s="157"/>
      <c r="Y16042" s="157"/>
    </row>
    <row r="16043" spans="19:25" x14ac:dyDescent="0.2">
      <c r="S16043" s="157"/>
      <c r="T16043" s="157"/>
      <c r="U16043" s="157"/>
      <c r="V16043" s="157"/>
      <c r="W16043" s="157"/>
      <c r="X16043" s="157"/>
      <c r="Y16043" s="157"/>
    </row>
    <row r="16044" spans="19:25" x14ac:dyDescent="0.2">
      <c r="S16044" s="157"/>
      <c r="T16044" s="157"/>
      <c r="U16044" s="157"/>
      <c r="V16044" s="157"/>
      <c r="W16044" s="157"/>
      <c r="X16044" s="157"/>
      <c r="Y16044" s="157"/>
    </row>
    <row r="16045" spans="19:25" x14ac:dyDescent="0.2">
      <c r="S16045" s="157"/>
      <c r="T16045" s="157"/>
      <c r="U16045" s="157"/>
      <c r="V16045" s="157"/>
      <c r="W16045" s="157"/>
      <c r="X16045" s="157"/>
      <c r="Y16045" s="157"/>
    </row>
    <row r="16046" spans="19:25" x14ac:dyDescent="0.2">
      <c r="S16046" s="157"/>
      <c r="T16046" s="157"/>
      <c r="U16046" s="157"/>
      <c r="V16046" s="157"/>
      <c r="W16046" s="157"/>
      <c r="X16046" s="157"/>
      <c r="Y16046" s="157"/>
    </row>
    <row r="16047" spans="19:25" x14ac:dyDescent="0.2">
      <c r="S16047" s="157"/>
      <c r="T16047" s="157"/>
      <c r="U16047" s="157"/>
      <c r="V16047" s="157"/>
      <c r="W16047" s="157"/>
      <c r="X16047" s="157"/>
      <c r="Y16047" s="157"/>
    </row>
    <row r="16048" spans="19:25" x14ac:dyDescent="0.2">
      <c r="S16048" s="157"/>
      <c r="T16048" s="157"/>
      <c r="U16048" s="157"/>
      <c r="V16048" s="157"/>
      <c r="W16048" s="157"/>
      <c r="X16048" s="157"/>
      <c r="Y16048" s="157"/>
    </row>
    <row r="16049" spans="19:25" x14ac:dyDescent="0.2">
      <c r="S16049" s="157"/>
      <c r="T16049" s="157"/>
      <c r="U16049" s="157"/>
      <c r="V16049" s="157"/>
      <c r="W16049" s="157"/>
      <c r="X16049" s="157"/>
      <c r="Y16049" s="157"/>
    </row>
    <row r="16050" spans="19:25" x14ac:dyDescent="0.2">
      <c r="S16050" s="157"/>
      <c r="T16050" s="157"/>
      <c r="U16050" s="157"/>
      <c r="V16050" s="157"/>
      <c r="W16050" s="157"/>
      <c r="X16050" s="157"/>
      <c r="Y16050" s="157"/>
    </row>
    <row r="16051" spans="19:25" x14ac:dyDescent="0.2">
      <c r="S16051" s="157"/>
      <c r="T16051" s="157"/>
      <c r="U16051" s="157"/>
      <c r="V16051" s="157"/>
      <c r="W16051" s="157"/>
      <c r="X16051" s="157"/>
      <c r="Y16051" s="157"/>
    </row>
    <row r="16052" spans="19:25" x14ac:dyDescent="0.2">
      <c r="S16052" s="157"/>
      <c r="T16052" s="157"/>
      <c r="U16052" s="157"/>
      <c r="V16052" s="157"/>
      <c r="W16052" s="157"/>
      <c r="X16052" s="157"/>
      <c r="Y16052" s="157"/>
    </row>
    <row r="16053" spans="19:25" x14ac:dyDescent="0.2">
      <c r="S16053" s="157"/>
      <c r="T16053" s="157"/>
      <c r="U16053" s="157"/>
      <c r="V16053" s="157"/>
      <c r="W16053" s="157"/>
      <c r="X16053" s="157"/>
      <c r="Y16053" s="157"/>
    </row>
    <row r="16054" spans="19:25" x14ac:dyDescent="0.2">
      <c r="S16054" s="157"/>
      <c r="T16054" s="157"/>
      <c r="U16054" s="157"/>
      <c r="V16054" s="157"/>
      <c r="W16054" s="157"/>
      <c r="X16054" s="157"/>
      <c r="Y16054" s="157"/>
    </row>
    <row r="16055" spans="19:25" x14ac:dyDescent="0.2">
      <c r="S16055" s="157"/>
      <c r="T16055" s="157"/>
      <c r="U16055" s="157"/>
      <c r="V16055" s="157"/>
      <c r="W16055" s="157"/>
      <c r="X16055" s="157"/>
      <c r="Y16055" s="157"/>
    </row>
    <row r="16056" spans="19:25" x14ac:dyDescent="0.2">
      <c r="S16056" s="157"/>
      <c r="T16056" s="157"/>
      <c r="U16056" s="157"/>
      <c r="V16056" s="157"/>
      <c r="W16056" s="157"/>
      <c r="X16056" s="157"/>
      <c r="Y16056" s="157"/>
    </row>
    <row r="16057" spans="19:25" x14ac:dyDescent="0.2">
      <c r="S16057" s="157"/>
      <c r="T16057" s="157"/>
      <c r="U16057" s="157"/>
      <c r="V16057" s="157"/>
      <c r="W16057" s="157"/>
      <c r="X16057" s="157"/>
      <c r="Y16057" s="157"/>
    </row>
    <row r="16058" spans="19:25" x14ac:dyDescent="0.2">
      <c r="S16058" s="157"/>
      <c r="T16058" s="157"/>
      <c r="U16058" s="157"/>
      <c r="V16058" s="157"/>
      <c r="W16058" s="157"/>
      <c r="X16058" s="157"/>
      <c r="Y16058" s="157"/>
    </row>
    <row r="16059" spans="19:25" x14ac:dyDescent="0.2">
      <c r="S16059" s="157"/>
      <c r="T16059" s="157"/>
      <c r="U16059" s="157"/>
      <c r="V16059" s="157"/>
      <c r="W16059" s="157"/>
      <c r="X16059" s="157"/>
      <c r="Y16059" s="157"/>
    </row>
    <row r="16060" spans="19:25" x14ac:dyDescent="0.2">
      <c r="S16060" s="157"/>
      <c r="T16060" s="157"/>
      <c r="U16060" s="157"/>
      <c r="V16060" s="157"/>
      <c r="W16060" s="157"/>
      <c r="X16060" s="157"/>
      <c r="Y16060" s="157"/>
    </row>
    <row r="16061" spans="19:25" x14ac:dyDescent="0.2">
      <c r="S16061" s="157"/>
      <c r="T16061" s="157"/>
      <c r="U16061" s="157"/>
      <c r="V16061" s="157"/>
      <c r="W16061" s="157"/>
      <c r="X16061" s="157"/>
      <c r="Y16061" s="157"/>
    </row>
    <row r="16062" spans="19:25" x14ac:dyDescent="0.2">
      <c r="S16062" s="157"/>
      <c r="T16062" s="157"/>
      <c r="U16062" s="157"/>
      <c r="V16062" s="157"/>
      <c r="W16062" s="157"/>
      <c r="X16062" s="157"/>
      <c r="Y16062" s="157"/>
    </row>
    <row r="16063" spans="19:25" x14ac:dyDescent="0.2">
      <c r="S16063" s="157"/>
      <c r="T16063" s="157"/>
      <c r="U16063" s="157"/>
      <c r="V16063" s="157"/>
      <c r="W16063" s="157"/>
      <c r="X16063" s="157"/>
      <c r="Y16063" s="157"/>
    </row>
    <row r="16064" spans="19:25" x14ac:dyDescent="0.2">
      <c r="S16064" s="157"/>
      <c r="T16064" s="157"/>
      <c r="U16064" s="157"/>
      <c r="V16064" s="157"/>
      <c r="W16064" s="157"/>
      <c r="X16064" s="157"/>
      <c r="Y16064" s="157"/>
    </row>
    <row r="16065" spans="19:25" x14ac:dyDescent="0.2">
      <c r="S16065" s="157"/>
      <c r="T16065" s="157"/>
      <c r="U16065" s="157"/>
      <c r="V16065" s="157"/>
      <c r="W16065" s="157"/>
      <c r="X16065" s="157"/>
      <c r="Y16065" s="157"/>
    </row>
    <row r="16066" spans="19:25" x14ac:dyDescent="0.2">
      <c r="S16066" s="157"/>
      <c r="T16066" s="157"/>
      <c r="U16066" s="157"/>
      <c r="V16066" s="157"/>
      <c r="W16066" s="157"/>
      <c r="X16066" s="157"/>
      <c r="Y16066" s="157"/>
    </row>
    <row r="16067" spans="19:25" x14ac:dyDescent="0.2">
      <c r="S16067" s="157"/>
      <c r="T16067" s="157"/>
      <c r="U16067" s="157"/>
      <c r="V16067" s="157"/>
      <c r="W16067" s="157"/>
      <c r="X16067" s="157"/>
      <c r="Y16067" s="157"/>
    </row>
    <row r="16068" spans="19:25" x14ac:dyDescent="0.2">
      <c r="S16068" s="157"/>
      <c r="T16068" s="157"/>
      <c r="U16068" s="157"/>
      <c r="V16068" s="157"/>
      <c r="W16068" s="157"/>
      <c r="X16068" s="157"/>
      <c r="Y16068" s="157"/>
    </row>
    <row r="16069" spans="19:25" x14ac:dyDescent="0.2">
      <c r="S16069" s="157"/>
      <c r="T16069" s="157"/>
      <c r="U16069" s="157"/>
      <c r="V16069" s="157"/>
      <c r="W16069" s="157"/>
      <c r="X16069" s="157"/>
      <c r="Y16069" s="157"/>
    </row>
    <row r="16070" spans="19:25" x14ac:dyDescent="0.2">
      <c r="S16070" s="157"/>
      <c r="T16070" s="157"/>
      <c r="U16070" s="157"/>
      <c r="V16070" s="157"/>
      <c r="W16070" s="157"/>
      <c r="X16070" s="157"/>
      <c r="Y16070" s="157"/>
    </row>
    <row r="16071" spans="19:25" x14ac:dyDescent="0.2">
      <c r="S16071" s="157"/>
      <c r="T16071" s="157"/>
      <c r="U16071" s="157"/>
      <c r="V16071" s="157"/>
      <c r="W16071" s="157"/>
      <c r="X16071" s="157"/>
      <c r="Y16071" s="157"/>
    </row>
    <row r="16072" spans="19:25" x14ac:dyDescent="0.2">
      <c r="S16072" s="157"/>
      <c r="T16072" s="157"/>
      <c r="U16072" s="157"/>
      <c r="V16072" s="157"/>
      <c r="W16072" s="157"/>
      <c r="X16072" s="157"/>
      <c r="Y16072" s="157"/>
    </row>
    <row r="16073" spans="19:25" x14ac:dyDescent="0.2">
      <c r="S16073" s="157"/>
      <c r="T16073" s="157"/>
      <c r="U16073" s="157"/>
      <c r="V16073" s="157"/>
      <c r="W16073" s="157"/>
      <c r="X16073" s="157"/>
      <c r="Y16073" s="157"/>
    </row>
    <row r="16074" spans="19:25" x14ac:dyDescent="0.2">
      <c r="S16074" s="157"/>
      <c r="T16074" s="157"/>
      <c r="U16074" s="157"/>
      <c r="V16074" s="157"/>
      <c r="W16074" s="157"/>
      <c r="X16074" s="157"/>
      <c r="Y16074" s="157"/>
    </row>
    <row r="16075" spans="19:25" x14ac:dyDescent="0.2">
      <c r="S16075" s="157"/>
      <c r="T16075" s="157"/>
      <c r="U16075" s="157"/>
      <c r="V16075" s="157"/>
      <c r="W16075" s="157"/>
      <c r="X16075" s="157"/>
      <c r="Y16075" s="157"/>
    </row>
    <row r="16076" spans="19:25" x14ac:dyDescent="0.2">
      <c r="S16076" s="157"/>
      <c r="T16076" s="157"/>
      <c r="U16076" s="157"/>
      <c r="V16076" s="157"/>
      <c r="W16076" s="157"/>
      <c r="X16076" s="157"/>
      <c r="Y16076" s="157"/>
    </row>
    <row r="16077" spans="19:25" x14ac:dyDescent="0.2">
      <c r="S16077" s="157"/>
      <c r="T16077" s="157"/>
      <c r="U16077" s="157"/>
      <c r="V16077" s="157"/>
      <c r="W16077" s="157"/>
      <c r="X16077" s="157"/>
      <c r="Y16077" s="157"/>
    </row>
    <row r="16078" spans="19:25" x14ac:dyDescent="0.2">
      <c r="S16078" s="157"/>
      <c r="T16078" s="157"/>
      <c r="U16078" s="157"/>
      <c r="V16078" s="157"/>
      <c r="W16078" s="157"/>
      <c r="X16078" s="157"/>
      <c r="Y16078" s="157"/>
    </row>
    <row r="16079" spans="19:25" x14ac:dyDescent="0.2">
      <c r="S16079" s="157"/>
      <c r="T16079" s="157"/>
      <c r="U16079" s="157"/>
      <c r="V16079" s="157"/>
      <c r="W16079" s="157"/>
      <c r="X16079" s="157"/>
      <c r="Y16079" s="157"/>
    </row>
    <row r="16080" spans="19:25" x14ac:dyDescent="0.2">
      <c r="S16080" s="157"/>
      <c r="T16080" s="157"/>
      <c r="U16080" s="157"/>
      <c r="V16080" s="157"/>
      <c r="W16080" s="157"/>
      <c r="X16080" s="157"/>
      <c r="Y16080" s="157"/>
    </row>
    <row r="16081" spans="19:25" x14ac:dyDescent="0.2">
      <c r="S16081" s="157"/>
      <c r="T16081" s="157"/>
      <c r="U16081" s="157"/>
      <c r="V16081" s="157"/>
      <c r="W16081" s="157"/>
      <c r="X16081" s="157"/>
      <c r="Y16081" s="157"/>
    </row>
    <row r="16082" spans="19:25" x14ac:dyDescent="0.2">
      <c r="S16082" s="157"/>
      <c r="T16082" s="157"/>
      <c r="U16082" s="157"/>
      <c r="V16082" s="157"/>
      <c r="W16082" s="157"/>
      <c r="X16082" s="157"/>
      <c r="Y16082" s="157"/>
    </row>
    <row r="16083" spans="19:25" x14ac:dyDescent="0.2">
      <c r="S16083" s="157"/>
      <c r="T16083" s="157"/>
      <c r="U16083" s="157"/>
      <c r="V16083" s="157"/>
      <c r="W16083" s="157"/>
      <c r="X16083" s="157"/>
      <c r="Y16083" s="157"/>
    </row>
    <row r="16084" spans="19:25" x14ac:dyDescent="0.2">
      <c r="S16084" s="157"/>
      <c r="T16084" s="157"/>
      <c r="U16084" s="157"/>
      <c r="V16084" s="157"/>
      <c r="W16084" s="157"/>
      <c r="X16084" s="157"/>
      <c r="Y16084" s="157"/>
    </row>
    <row r="16085" spans="19:25" x14ac:dyDescent="0.2">
      <c r="S16085" s="157"/>
      <c r="T16085" s="157"/>
      <c r="U16085" s="157"/>
      <c r="V16085" s="157"/>
      <c r="W16085" s="157"/>
      <c r="X16085" s="157"/>
      <c r="Y16085" s="157"/>
    </row>
    <row r="16086" spans="19:25" x14ac:dyDescent="0.2">
      <c r="S16086" s="157"/>
      <c r="T16086" s="157"/>
      <c r="U16086" s="157"/>
      <c r="V16086" s="157"/>
      <c r="W16086" s="157"/>
      <c r="X16086" s="157"/>
      <c r="Y16086" s="157"/>
    </row>
    <row r="16087" spans="19:25" x14ac:dyDescent="0.2">
      <c r="S16087" s="157"/>
      <c r="T16087" s="157"/>
      <c r="U16087" s="157"/>
      <c r="V16087" s="157"/>
      <c r="W16087" s="157"/>
      <c r="X16087" s="157"/>
      <c r="Y16087" s="157"/>
    </row>
    <row r="16088" spans="19:25" x14ac:dyDescent="0.2">
      <c r="S16088" s="157"/>
      <c r="T16088" s="157"/>
      <c r="U16088" s="157"/>
      <c r="V16088" s="157"/>
      <c r="W16088" s="157"/>
      <c r="X16088" s="157"/>
      <c r="Y16088" s="157"/>
    </row>
    <row r="16089" spans="19:25" x14ac:dyDescent="0.2">
      <c r="S16089" s="157"/>
      <c r="T16089" s="157"/>
      <c r="U16089" s="157"/>
      <c r="V16089" s="157"/>
      <c r="W16089" s="157"/>
      <c r="X16089" s="157"/>
      <c r="Y16089" s="157"/>
    </row>
    <row r="16090" spans="19:25" x14ac:dyDescent="0.2">
      <c r="S16090" s="157"/>
      <c r="T16090" s="157"/>
      <c r="U16090" s="157"/>
      <c r="V16090" s="157"/>
      <c r="W16090" s="157"/>
      <c r="X16090" s="157"/>
      <c r="Y16090" s="157"/>
    </row>
    <row r="16091" spans="19:25" x14ac:dyDescent="0.2">
      <c r="S16091" s="157"/>
      <c r="T16091" s="157"/>
      <c r="U16091" s="157"/>
      <c r="V16091" s="157"/>
      <c r="W16091" s="157"/>
      <c r="X16091" s="157"/>
      <c r="Y16091" s="157"/>
    </row>
    <row r="16092" spans="19:25" x14ac:dyDescent="0.2">
      <c r="S16092" s="157"/>
      <c r="T16092" s="157"/>
      <c r="U16092" s="157"/>
      <c r="V16092" s="157"/>
      <c r="W16092" s="157"/>
      <c r="X16092" s="157"/>
      <c r="Y16092" s="157"/>
    </row>
    <row r="16093" spans="19:25" x14ac:dyDescent="0.2">
      <c r="S16093" s="157"/>
      <c r="T16093" s="157"/>
      <c r="U16093" s="157"/>
      <c r="V16093" s="157"/>
      <c r="W16093" s="157"/>
      <c r="X16093" s="157"/>
      <c r="Y16093" s="157"/>
    </row>
    <row r="16094" spans="19:25" x14ac:dyDescent="0.2">
      <c r="S16094" s="157"/>
      <c r="T16094" s="157"/>
      <c r="U16094" s="157"/>
      <c r="V16094" s="157"/>
      <c r="W16094" s="157"/>
      <c r="X16094" s="157"/>
      <c r="Y16094" s="157"/>
    </row>
    <row r="16095" spans="19:25" x14ac:dyDescent="0.2">
      <c r="S16095" s="157"/>
      <c r="T16095" s="157"/>
      <c r="U16095" s="157"/>
      <c r="V16095" s="157"/>
      <c r="W16095" s="157"/>
      <c r="X16095" s="157"/>
      <c r="Y16095" s="157"/>
    </row>
    <row r="16096" spans="19:25" x14ac:dyDescent="0.2">
      <c r="S16096" s="157"/>
      <c r="T16096" s="157"/>
      <c r="U16096" s="157"/>
      <c r="V16096" s="157"/>
      <c r="W16096" s="157"/>
      <c r="X16096" s="157"/>
      <c r="Y16096" s="157"/>
    </row>
    <row r="16097" spans="19:25" x14ac:dyDescent="0.2">
      <c r="S16097" s="157"/>
      <c r="T16097" s="157"/>
      <c r="U16097" s="157"/>
      <c r="V16097" s="157"/>
      <c r="W16097" s="157"/>
      <c r="X16097" s="157"/>
      <c r="Y16097" s="157"/>
    </row>
    <row r="16098" spans="19:25" x14ac:dyDescent="0.2">
      <c r="S16098" s="157"/>
      <c r="T16098" s="157"/>
      <c r="U16098" s="157"/>
      <c r="V16098" s="157"/>
      <c r="W16098" s="157"/>
      <c r="X16098" s="157"/>
      <c r="Y16098" s="157"/>
    </row>
    <row r="16099" spans="19:25" x14ac:dyDescent="0.2">
      <c r="S16099" s="157"/>
      <c r="T16099" s="157"/>
      <c r="U16099" s="157"/>
      <c r="V16099" s="157"/>
      <c r="W16099" s="157"/>
      <c r="X16099" s="157"/>
      <c r="Y16099" s="157"/>
    </row>
    <row r="16100" spans="19:25" x14ac:dyDescent="0.2">
      <c r="S16100" s="157"/>
      <c r="T16100" s="157"/>
      <c r="U16100" s="157"/>
      <c r="V16100" s="157"/>
      <c r="W16100" s="157"/>
      <c r="X16100" s="157"/>
      <c r="Y16100" s="157"/>
    </row>
    <row r="16101" spans="19:25" x14ac:dyDescent="0.2">
      <c r="S16101" s="157"/>
      <c r="T16101" s="157"/>
      <c r="U16101" s="157"/>
      <c r="V16101" s="157"/>
      <c r="W16101" s="157"/>
      <c r="X16101" s="157"/>
      <c r="Y16101" s="157"/>
    </row>
    <row r="16102" spans="19:25" x14ac:dyDescent="0.2">
      <c r="S16102" s="157"/>
      <c r="T16102" s="157"/>
      <c r="U16102" s="157"/>
      <c r="V16102" s="157"/>
      <c r="W16102" s="157"/>
      <c r="X16102" s="157"/>
      <c r="Y16102" s="157"/>
    </row>
    <row r="16103" spans="19:25" x14ac:dyDescent="0.2">
      <c r="S16103" s="157"/>
      <c r="T16103" s="157"/>
      <c r="U16103" s="157"/>
      <c r="V16103" s="157"/>
      <c r="W16103" s="157"/>
      <c r="X16103" s="157"/>
      <c r="Y16103" s="157"/>
    </row>
    <row r="16104" spans="19:25" x14ac:dyDescent="0.2">
      <c r="S16104" s="157"/>
      <c r="T16104" s="157"/>
      <c r="U16104" s="157"/>
      <c r="V16104" s="157"/>
      <c r="W16104" s="157"/>
      <c r="X16104" s="157"/>
      <c r="Y16104" s="157"/>
    </row>
    <row r="16105" spans="19:25" x14ac:dyDescent="0.2">
      <c r="S16105" s="157"/>
      <c r="T16105" s="157"/>
      <c r="U16105" s="157"/>
      <c r="V16105" s="157"/>
      <c r="W16105" s="157"/>
      <c r="X16105" s="157"/>
      <c r="Y16105" s="157"/>
    </row>
    <row r="16106" spans="19:25" x14ac:dyDescent="0.2">
      <c r="S16106" s="157"/>
      <c r="T16106" s="157"/>
      <c r="U16106" s="157"/>
      <c r="V16106" s="157"/>
      <c r="W16106" s="157"/>
      <c r="X16106" s="157"/>
      <c r="Y16106" s="157"/>
    </row>
    <row r="16107" spans="19:25" x14ac:dyDescent="0.2">
      <c r="S16107" s="157"/>
      <c r="T16107" s="157"/>
      <c r="U16107" s="157"/>
      <c r="V16107" s="157"/>
      <c r="W16107" s="157"/>
      <c r="X16107" s="157"/>
      <c r="Y16107" s="157"/>
    </row>
    <row r="16108" spans="19:25" x14ac:dyDescent="0.2">
      <c r="S16108" s="157"/>
      <c r="T16108" s="157"/>
      <c r="U16108" s="157"/>
      <c r="V16108" s="157"/>
      <c r="W16108" s="157"/>
      <c r="X16108" s="157"/>
      <c r="Y16108" s="157"/>
    </row>
    <row r="16109" spans="19:25" x14ac:dyDescent="0.2">
      <c r="S16109" s="157"/>
      <c r="T16109" s="157"/>
      <c r="U16109" s="157"/>
      <c r="V16109" s="157"/>
      <c r="W16109" s="157"/>
      <c r="X16109" s="157"/>
      <c r="Y16109" s="157"/>
    </row>
    <row r="16110" spans="19:25" x14ac:dyDescent="0.2">
      <c r="S16110" s="157"/>
      <c r="T16110" s="157"/>
      <c r="U16110" s="157"/>
      <c r="V16110" s="157"/>
      <c r="W16110" s="157"/>
      <c r="X16110" s="157"/>
      <c r="Y16110" s="157"/>
    </row>
    <row r="16111" spans="19:25" x14ac:dyDescent="0.2">
      <c r="S16111" s="157"/>
      <c r="T16111" s="157"/>
      <c r="U16111" s="157"/>
      <c r="V16111" s="157"/>
      <c r="W16111" s="157"/>
      <c r="X16111" s="157"/>
      <c r="Y16111" s="157"/>
    </row>
    <row r="16112" spans="19:25" x14ac:dyDescent="0.2">
      <c r="S16112" s="157"/>
      <c r="T16112" s="157"/>
      <c r="U16112" s="157"/>
      <c r="V16112" s="157"/>
      <c r="W16112" s="157"/>
      <c r="X16112" s="157"/>
      <c r="Y16112" s="157"/>
    </row>
    <row r="16113" spans="19:25" x14ac:dyDescent="0.2">
      <c r="S16113" s="157"/>
      <c r="T16113" s="157"/>
      <c r="U16113" s="157"/>
      <c r="V16113" s="157"/>
      <c r="W16113" s="157"/>
      <c r="X16113" s="157"/>
      <c r="Y16113" s="157"/>
    </row>
    <row r="16114" spans="19:25" x14ac:dyDescent="0.2">
      <c r="S16114" s="157"/>
      <c r="T16114" s="157"/>
      <c r="U16114" s="157"/>
      <c r="V16114" s="157"/>
      <c r="W16114" s="157"/>
      <c r="X16114" s="157"/>
      <c r="Y16114" s="157"/>
    </row>
    <row r="16115" spans="19:25" x14ac:dyDescent="0.2">
      <c r="S16115" s="157"/>
      <c r="T16115" s="157"/>
      <c r="U16115" s="157"/>
      <c r="V16115" s="157"/>
      <c r="W16115" s="157"/>
      <c r="X16115" s="157"/>
      <c r="Y16115" s="157"/>
    </row>
    <row r="16116" spans="19:25" x14ac:dyDescent="0.2">
      <c r="S16116" s="157"/>
      <c r="T16116" s="157"/>
      <c r="U16116" s="157"/>
      <c r="V16116" s="157"/>
      <c r="W16116" s="157"/>
      <c r="X16116" s="157"/>
      <c r="Y16116" s="157"/>
    </row>
    <row r="16117" spans="19:25" x14ac:dyDescent="0.2">
      <c r="S16117" s="157"/>
      <c r="T16117" s="157"/>
      <c r="U16117" s="157"/>
      <c r="V16117" s="157"/>
      <c r="W16117" s="157"/>
      <c r="X16117" s="157"/>
      <c r="Y16117" s="157"/>
    </row>
    <row r="16118" spans="19:25" x14ac:dyDescent="0.2">
      <c r="S16118" s="157"/>
      <c r="T16118" s="157"/>
      <c r="U16118" s="157"/>
      <c r="V16118" s="157"/>
      <c r="W16118" s="157"/>
      <c r="X16118" s="157"/>
      <c r="Y16118" s="157"/>
    </row>
    <row r="16119" spans="19:25" x14ac:dyDescent="0.2">
      <c r="S16119" s="157"/>
      <c r="T16119" s="157"/>
      <c r="U16119" s="157"/>
      <c r="V16119" s="157"/>
      <c r="W16119" s="157"/>
      <c r="X16119" s="157"/>
      <c r="Y16119" s="157"/>
    </row>
    <row r="16120" spans="19:25" x14ac:dyDescent="0.2">
      <c r="S16120" s="157"/>
      <c r="T16120" s="157"/>
      <c r="U16120" s="157"/>
      <c r="V16120" s="157"/>
      <c r="W16120" s="157"/>
      <c r="X16120" s="157"/>
      <c r="Y16120" s="157"/>
    </row>
    <row r="16121" spans="19:25" x14ac:dyDescent="0.2">
      <c r="S16121" s="157"/>
      <c r="T16121" s="157"/>
      <c r="U16121" s="157"/>
      <c r="V16121" s="157"/>
      <c r="W16121" s="157"/>
      <c r="X16121" s="157"/>
      <c r="Y16121" s="157"/>
    </row>
    <row r="16122" spans="19:25" x14ac:dyDescent="0.2">
      <c r="S16122" s="157"/>
      <c r="T16122" s="157"/>
      <c r="U16122" s="157"/>
      <c r="V16122" s="157"/>
      <c r="W16122" s="157"/>
      <c r="X16122" s="157"/>
      <c r="Y16122" s="157"/>
    </row>
    <row r="16123" spans="19:25" x14ac:dyDescent="0.2">
      <c r="S16123" s="157"/>
      <c r="T16123" s="157"/>
      <c r="U16123" s="157"/>
      <c r="V16123" s="157"/>
      <c r="W16123" s="157"/>
      <c r="X16123" s="157"/>
      <c r="Y16123" s="157"/>
    </row>
    <row r="16124" spans="19:25" x14ac:dyDescent="0.2">
      <c r="S16124" s="157"/>
      <c r="T16124" s="157"/>
      <c r="U16124" s="157"/>
      <c r="V16124" s="157"/>
      <c r="W16124" s="157"/>
      <c r="X16124" s="157"/>
      <c r="Y16124" s="157"/>
    </row>
    <row r="16125" spans="19:25" x14ac:dyDescent="0.2">
      <c r="S16125" s="157"/>
      <c r="T16125" s="157"/>
      <c r="U16125" s="157"/>
      <c r="V16125" s="157"/>
      <c r="W16125" s="157"/>
      <c r="X16125" s="157"/>
      <c r="Y16125" s="157"/>
    </row>
    <row r="16126" spans="19:25" x14ac:dyDescent="0.2">
      <c r="S16126" s="157"/>
      <c r="T16126" s="157"/>
      <c r="U16126" s="157"/>
      <c r="V16126" s="157"/>
      <c r="W16126" s="157"/>
      <c r="X16126" s="157"/>
      <c r="Y16126" s="157"/>
    </row>
    <row r="16127" spans="19:25" x14ac:dyDescent="0.2">
      <c r="S16127" s="157"/>
      <c r="T16127" s="157"/>
      <c r="U16127" s="157"/>
      <c r="V16127" s="157"/>
      <c r="W16127" s="157"/>
      <c r="X16127" s="157"/>
      <c r="Y16127" s="157"/>
    </row>
    <row r="16128" spans="19:25" x14ac:dyDescent="0.2">
      <c r="S16128" s="157"/>
      <c r="T16128" s="157"/>
      <c r="U16128" s="157"/>
      <c r="V16128" s="157"/>
      <c r="W16128" s="157"/>
      <c r="X16128" s="157"/>
      <c r="Y16128" s="157"/>
    </row>
    <row r="16129" spans="19:25" x14ac:dyDescent="0.2">
      <c r="S16129" s="157"/>
      <c r="T16129" s="157"/>
      <c r="U16129" s="157"/>
      <c r="V16129" s="157"/>
      <c r="W16129" s="157"/>
      <c r="X16129" s="157"/>
      <c r="Y16129" s="157"/>
    </row>
    <row r="16130" spans="19:25" x14ac:dyDescent="0.2">
      <c r="S16130" s="157"/>
      <c r="T16130" s="157"/>
      <c r="U16130" s="157"/>
      <c r="V16130" s="157"/>
      <c r="W16130" s="157"/>
      <c r="X16130" s="157"/>
      <c r="Y16130" s="157"/>
    </row>
    <row r="16131" spans="19:25" x14ac:dyDescent="0.2">
      <c r="S16131" s="157"/>
      <c r="T16131" s="157"/>
      <c r="U16131" s="157"/>
      <c r="V16131" s="157"/>
      <c r="W16131" s="157"/>
      <c r="X16131" s="157"/>
      <c r="Y16131" s="157"/>
    </row>
    <row r="16132" spans="19:25" x14ac:dyDescent="0.2">
      <c r="S16132" s="157"/>
      <c r="T16132" s="157"/>
      <c r="U16132" s="157"/>
      <c r="V16132" s="157"/>
      <c r="W16132" s="157"/>
      <c r="X16132" s="157"/>
      <c r="Y16132" s="157"/>
    </row>
    <row r="16133" spans="19:25" x14ac:dyDescent="0.2">
      <c r="S16133" s="157"/>
      <c r="T16133" s="157"/>
      <c r="U16133" s="157"/>
      <c r="V16133" s="157"/>
      <c r="W16133" s="157"/>
      <c r="X16133" s="157"/>
      <c r="Y16133" s="157"/>
    </row>
    <row r="16134" spans="19:25" x14ac:dyDescent="0.2">
      <c r="S16134" s="157"/>
      <c r="T16134" s="157"/>
      <c r="U16134" s="157"/>
      <c r="V16134" s="157"/>
      <c r="W16134" s="157"/>
      <c r="X16134" s="157"/>
      <c r="Y16134" s="157"/>
    </row>
    <row r="16135" spans="19:25" x14ac:dyDescent="0.2">
      <c r="S16135" s="157"/>
      <c r="T16135" s="157"/>
      <c r="U16135" s="157"/>
      <c r="V16135" s="157"/>
      <c r="W16135" s="157"/>
      <c r="X16135" s="157"/>
      <c r="Y16135" s="157"/>
    </row>
    <row r="16136" spans="19:25" x14ac:dyDescent="0.2">
      <c r="S16136" s="157"/>
      <c r="T16136" s="157"/>
      <c r="U16136" s="157"/>
      <c r="V16136" s="157"/>
      <c r="W16136" s="157"/>
      <c r="X16136" s="157"/>
      <c r="Y16136" s="157"/>
    </row>
    <row r="16137" spans="19:25" x14ac:dyDescent="0.2">
      <c r="S16137" s="157"/>
      <c r="T16137" s="157"/>
      <c r="U16137" s="157"/>
      <c r="V16137" s="157"/>
      <c r="W16137" s="157"/>
      <c r="X16137" s="157"/>
      <c r="Y16137" s="157"/>
    </row>
    <row r="16138" spans="19:25" x14ac:dyDescent="0.2">
      <c r="S16138" s="157"/>
      <c r="T16138" s="157"/>
      <c r="U16138" s="157"/>
      <c r="V16138" s="157"/>
      <c r="W16138" s="157"/>
      <c r="X16138" s="157"/>
      <c r="Y16138" s="157"/>
    </row>
    <row r="16139" spans="19:25" x14ac:dyDescent="0.2">
      <c r="S16139" s="157"/>
      <c r="T16139" s="157"/>
      <c r="U16139" s="157"/>
      <c r="V16139" s="157"/>
      <c r="W16139" s="157"/>
      <c r="X16139" s="157"/>
      <c r="Y16139" s="157"/>
    </row>
    <row r="16140" spans="19:25" x14ac:dyDescent="0.2">
      <c r="S16140" s="157"/>
      <c r="T16140" s="157"/>
      <c r="U16140" s="157"/>
      <c r="V16140" s="157"/>
      <c r="W16140" s="157"/>
      <c r="X16140" s="157"/>
      <c r="Y16140" s="157"/>
    </row>
    <row r="16141" spans="19:25" x14ac:dyDescent="0.2">
      <c r="S16141" s="157"/>
      <c r="T16141" s="157"/>
      <c r="U16141" s="157"/>
      <c r="V16141" s="157"/>
      <c r="W16141" s="157"/>
      <c r="X16141" s="157"/>
      <c r="Y16141" s="157"/>
    </row>
    <row r="16142" spans="19:25" x14ac:dyDescent="0.2">
      <c r="S16142" s="157"/>
      <c r="T16142" s="157"/>
      <c r="U16142" s="157"/>
      <c r="V16142" s="157"/>
      <c r="W16142" s="157"/>
      <c r="X16142" s="157"/>
      <c r="Y16142" s="157"/>
    </row>
    <row r="16143" spans="19:25" x14ac:dyDescent="0.2">
      <c r="S16143" s="157"/>
      <c r="T16143" s="157"/>
      <c r="U16143" s="157"/>
      <c r="V16143" s="157"/>
      <c r="W16143" s="157"/>
      <c r="X16143" s="157"/>
      <c r="Y16143" s="157"/>
    </row>
    <row r="16144" spans="19:25" x14ac:dyDescent="0.2">
      <c r="S16144" s="157"/>
      <c r="T16144" s="157"/>
      <c r="U16144" s="157"/>
      <c r="V16144" s="157"/>
      <c r="W16144" s="157"/>
      <c r="X16144" s="157"/>
      <c r="Y16144" s="157"/>
    </row>
    <row r="16145" spans="19:25" x14ac:dyDescent="0.2">
      <c r="S16145" s="157"/>
      <c r="T16145" s="157"/>
      <c r="U16145" s="157"/>
      <c r="V16145" s="157"/>
      <c r="W16145" s="157"/>
      <c r="X16145" s="157"/>
      <c r="Y16145" s="157"/>
    </row>
    <row r="16146" spans="19:25" x14ac:dyDescent="0.2">
      <c r="S16146" s="157"/>
      <c r="T16146" s="157"/>
      <c r="U16146" s="157"/>
      <c r="V16146" s="157"/>
      <c r="W16146" s="157"/>
      <c r="X16146" s="157"/>
      <c r="Y16146" s="157"/>
    </row>
    <row r="16147" spans="19:25" x14ac:dyDescent="0.2">
      <c r="S16147" s="157"/>
      <c r="T16147" s="157"/>
      <c r="U16147" s="157"/>
      <c r="V16147" s="157"/>
      <c r="W16147" s="157"/>
      <c r="X16147" s="157"/>
      <c r="Y16147" s="157"/>
    </row>
    <row r="16148" spans="19:25" x14ac:dyDescent="0.2">
      <c r="S16148" s="157"/>
      <c r="T16148" s="157"/>
      <c r="U16148" s="157"/>
      <c r="V16148" s="157"/>
      <c r="W16148" s="157"/>
      <c r="X16148" s="157"/>
      <c r="Y16148" s="157"/>
    </row>
    <row r="16149" spans="19:25" x14ac:dyDescent="0.2">
      <c r="S16149" s="157"/>
      <c r="T16149" s="157"/>
      <c r="U16149" s="157"/>
      <c r="V16149" s="157"/>
      <c r="W16149" s="157"/>
      <c r="X16149" s="157"/>
      <c r="Y16149" s="157"/>
    </row>
    <row r="16150" spans="19:25" x14ac:dyDescent="0.2">
      <c r="S16150" s="157"/>
      <c r="T16150" s="157"/>
      <c r="U16150" s="157"/>
      <c r="V16150" s="157"/>
      <c r="W16150" s="157"/>
      <c r="X16150" s="157"/>
      <c r="Y16150" s="157"/>
    </row>
    <row r="16151" spans="19:25" x14ac:dyDescent="0.2">
      <c r="S16151" s="157"/>
      <c r="T16151" s="157"/>
      <c r="U16151" s="157"/>
      <c r="V16151" s="157"/>
      <c r="W16151" s="157"/>
      <c r="X16151" s="157"/>
      <c r="Y16151" s="157"/>
    </row>
    <row r="16152" spans="19:25" x14ac:dyDescent="0.2">
      <c r="S16152" s="157"/>
      <c r="T16152" s="157"/>
      <c r="U16152" s="157"/>
      <c r="V16152" s="157"/>
      <c r="W16152" s="157"/>
      <c r="X16152" s="157"/>
      <c r="Y16152" s="157"/>
    </row>
    <row r="16153" spans="19:25" x14ac:dyDescent="0.2">
      <c r="S16153" s="157"/>
      <c r="T16153" s="157"/>
      <c r="U16153" s="157"/>
      <c r="V16153" s="157"/>
      <c r="W16153" s="157"/>
      <c r="X16153" s="157"/>
      <c r="Y16153" s="157"/>
    </row>
    <row r="16154" spans="19:25" x14ac:dyDescent="0.2">
      <c r="S16154" s="157"/>
      <c r="T16154" s="157"/>
      <c r="U16154" s="157"/>
      <c r="V16154" s="157"/>
      <c r="W16154" s="157"/>
      <c r="X16154" s="157"/>
      <c r="Y16154" s="157"/>
    </row>
    <row r="16155" spans="19:25" x14ac:dyDescent="0.2">
      <c r="S16155" s="157"/>
      <c r="T16155" s="157"/>
      <c r="U16155" s="157"/>
      <c r="V16155" s="157"/>
      <c r="W16155" s="157"/>
      <c r="X16155" s="157"/>
      <c r="Y16155" s="157"/>
    </row>
    <row r="16156" spans="19:25" x14ac:dyDescent="0.2">
      <c r="S16156" s="157"/>
      <c r="T16156" s="157"/>
      <c r="U16156" s="157"/>
      <c r="V16156" s="157"/>
      <c r="W16156" s="157"/>
      <c r="X16156" s="157"/>
      <c r="Y16156" s="157"/>
    </row>
    <row r="16157" spans="19:25" x14ac:dyDescent="0.2">
      <c r="S16157" s="157"/>
      <c r="T16157" s="157"/>
      <c r="U16157" s="157"/>
      <c r="V16157" s="157"/>
      <c r="W16157" s="157"/>
      <c r="X16157" s="157"/>
      <c r="Y16157" s="157"/>
    </row>
    <row r="16158" spans="19:25" x14ac:dyDescent="0.2">
      <c r="S16158" s="157"/>
      <c r="T16158" s="157"/>
      <c r="U16158" s="157"/>
      <c r="V16158" s="157"/>
      <c r="W16158" s="157"/>
      <c r="X16158" s="157"/>
      <c r="Y16158" s="157"/>
    </row>
    <row r="16159" spans="19:25" x14ac:dyDescent="0.2">
      <c r="S16159" s="157"/>
      <c r="T16159" s="157"/>
      <c r="U16159" s="157"/>
      <c r="V16159" s="157"/>
      <c r="W16159" s="157"/>
      <c r="X16159" s="157"/>
      <c r="Y16159" s="157"/>
    </row>
    <row r="16160" spans="19:25" x14ac:dyDescent="0.2">
      <c r="S16160" s="157"/>
      <c r="T16160" s="157"/>
      <c r="U16160" s="157"/>
      <c r="V16160" s="157"/>
      <c r="W16160" s="157"/>
      <c r="X16160" s="157"/>
      <c r="Y16160" s="157"/>
    </row>
    <row r="16161" spans="19:25" x14ac:dyDescent="0.2">
      <c r="S16161" s="157"/>
      <c r="T16161" s="157"/>
      <c r="U16161" s="157"/>
      <c r="V16161" s="157"/>
      <c r="W16161" s="157"/>
      <c r="X16161" s="157"/>
      <c r="Y16161" s="157"/>
    </row>
    <row r="16162" spans="19:25" x14ac:dyDescent="0.2">
      <c r="S16162" s="157"/>
      <c r="T16162" s="157"/>
      <c r="U16162" s="157"/>
      <c r="V16162" s="157"/>
      <c r="W16162" s="157"/>
      <c r="X16162" s="157"/>
      <c r="Y16162" s="157"/>
    </row>
    <row r="16163" spans="19:25" x14ac:dyDescent="0.2">
      <c r="S16163" s="157"/>
      <c r="T16163" s="157"/>
      <c r="U16163" s="157"/>
      <c r="V16163" s="157"/>
      <c r="W16163" s="157"/>
      <c r="X16163" s="157"/>
      <c r="Y16163" s="157"/>
    </row>
    <row r="16164" spans="19:25" x14ac:dyDescent="0.2">
      <c r="S16164" s="157"/>
      <c r="T16164" s="157"/>
      <c r="U16164" s="157"/>
      <c r="V16164" s="157"/>
      <c r="W16164" s="157"/>
      <c r="X16164" s="157"/>
      <c r="Y16164" s="157"/>
    </row>
    <row r="16165" spans="19:25" x14ac:dyDescent="0.2">
      <c r="S16165" s="157"/>
      <c r="T16165" s="157"/>
      <c r="U16165" s="157"/>
      <c r="V16165" s="157"/>
      <c r="W16165" s="157"/>
      <c r="X16165" s="157"/>
      <c r="Y16165" s="157"/>
    </row>
    <row r="16166" spans="19:25" x14ac:dyDescent="0.2">
      <c r="S16166" s="157"/>
      <c r="T16166" s="157"/>
      <c r="U16166" s="157"/>
      <c r="V16166" s="157"/>
      <c r="W16166" s="157"/>
      <c r="X16166" s="157"/>
      <c r="Y16166" s="157"/>
    </row>
    <row r="16167" spans="19:25" x14ac:dyDescent="0.2">
      <c r="S16167" s="157"/>
      <c r="T16167" s="157"/>
      <c r="U16167" s="157"/>
      <c r="V16167" s="157"/>
      <c r="W16167" s="157"/>
      <c r="X16167" s="157"/>
      <c r="Y16167" s="157"/>
    </row>
    <row r="16168" spans="19:25" x14ac:dyDescent="0.2">
      <c r="S16168" s="157"/>
      <c r="T16168" s="157"/>
      <c r="U16168" s="157"/>
      <c r="V16168" s="157"/>
      <c r="W16168" s="157"/>
      <c r="X16168" s="157"/>
      <c r="Y16168" s="157"/>
    </row>
    <row r="16169" spans="19:25" x14ac:dyDescent="0.2">
      <c r="S16169" s="157"/>
      <c r="T16169" s="157"/>
      <c r="U16169" s="157"/>
      <c r="V16169" s="157"/>
      <c r="W16169" s="157"/>
      <c r="X16169" s="157"/>
      <c r="Y16169" s="157"/>
    </row>
    <row r="16170" spans="19:25" x14ac:dyDescent="0.2">
      <c r="S16170" s="157"/>
      <c r="T16170" s="157"/>
      <c r="U16170" s="157"/>
      <c r="V16170" s="157"/>
      <c r="W16170" s="157"/>
      <c r="X16170" s="157"/>
      <c r="Y16170" s="157"/>
    </row>
    <row r="16171" spans="19:25" x14ac:dyDescent="0.2">
      <c r="S16171" s="157"/>
      <c r="T16171" s="157"/>
      <c r="U16171" s="157"/>
      <c r="V16171" s="157"/>
      <c r="W16171" s="157"/>
      <c r="X16171" s="157"/>
      <c r="Y16171" s="157"/>
    </row>
    <row r="16172" spans="19:25" x14ac:dyDescent="0.2">
      <c r="S16172" s="157"/>
      <c r="T16172" s="157"/>
      <c r="U16172" s="157"/>
      <c r="V16172" s="157"/>
      <c r="W16172" s="157"/>
      <c r="X16172" s="157"/>
      <c r="Y16172" s="157"/>
    </row>
    <row r="16173" spans="19:25" x14ac:dyDescent="0.2">
      <c r="S16173" s="157"/>
      <c r="T16173" s="157"/>
      <c r="U16173" s="157"/>
      <c r="V16173" s="157"/>
      <c r="W16173" s="157"/>
      <c r="X16173" s="157"/>
      <c r="Y16173" s="157"/>
    </row>
    <row r="16174" spans="19:25" x14ac:dyDescent="0.2">
      <c r="S16174" s="157"/>
      <c r="T16174" s="157"/>
      <c r="U16174" s="157"/>
      <c r="V16174" s="157"/>
      <c r="W16174" s="157"/>
      <c r="X16174" s="157"/>
      <c r="Y16174" s="157"/>
    </row>
    <row r="16175" spans="19:25" x14ac:dyDescent="0.2">
      <c r="S16175" s="157"/>
      <c r="T16175" s="157"/>
      <c r="U16175" s="157"/>
      <c r="V16175" s="157"/>
      <c r="W16175" s="157"/>
      <c r="X16175" s="157"/>
      <c r="Y16175" s="157"/>
    </row>
    <row r="16176" spans="19:25" x14ac:dyDescent="0.2">
      <c r="S16176" s="157"/>
      <c r="T16176" s="157"/>
      <c r="U16176" s="157"/>
      <c r="V16176" s="157"/>
      <c r="W16176" s="157"/>
      <c r="X16176" s="157"/>
      <c r="Y16176" s="157"/>
    </row>
    <row r="16177" spans="19:25" x14ac:dyDescent="0.2">
      <c r="S16177" s="157"/>
      <c r="T16177" s="157"/>
      <c r="U16177" s="157"/>
      <c r="V16177" s="157"/>
      <c r="W16177" s="157"/>
      <c r="X16177" s="157"/>
      <c r="Y16177" s="157"/>
    </row>
    <row r="16178" spans="19:25" x14ac:dyDescent="0.2">
      <c r="S16178" s="157"/>
      <c r="T16178" s="157"/>
      <c r="U16178" s="157"/>
      <c r="V16178" s="157"/>
      <c r="W16178" s="157"/>
      <c r="X16178" s="157"/>
      <c r="Y16178" s="157"/>
    </row>
    <row r="16179" spans="19:25" x14ac:dyDescent="0.2">
      <c r="S16179" s="157"/>
      <c r="T16179" s="157"/>
      <c r="U16179" s="157"/>
      <c r="V16179" s="157"/>
      <c r="W16179" s="157"/>
      <c r="X16179" s="157"/>
      <c r="Y16179" s="157"/>
    </row>
    <row r="16180" spans="19:25" x14ac:dyDescent="0.2">
      <c r="S16180" s="157"/>
      <c r="T16180" s="157"/>
      <c r="U16180" s="157"/>
      <c r="V16180" s="157"/>
      <c r="W16180" s="157"/>
      <c r="X16180" s="157"/>
      <c r="Y16180" s="157"/>
    </row>
    <row r="16181" spans="19:25" x14ac:dyDescent="0.2">
      <c r="S16181" s="157"/>
      <c r="T16181" s="157"/>
      <c r="U16181" s="157"/>
      <c r="V16181" s="157"/>
      <c r="W16181" s="157"/>
      <c r="X16181" s="157"/>
      <c r="Y16181" s="157"/>
    </row>
    <row r="16182" spans="19:25" x14ac:dyDescent="0.2">
      <c r="S16182" s="157"/>
      <c r="T16182" s="157"/>
      <c r="U16182" s="157"/>
      <c r="V16182" s="157"/>
      <c r="W16182" s="157"/>
      <c r="X16182" s="157"/>
      <c r="Y16182" s="157"/>
    </row>
    <row r="16183" spans="19:25" x14ac:dyDescent="0.2">
      <c r="S16183" s="157"/>
      <c r="T16183" s="157"/>
      <c r="U16183" s="157"/>
      <c r="V16183" s="157"/>
      <c r="W16183" s="157"/>
      <c r="X16183" s="157"/>
      <c r="Y16183" s="157"/>
    </row>
    <row r="16184" spans="19:25" x14ac:dyDescent="0.2">
      <c r="S16184" s="157"/>
      <c r="T16184" s="157"/>
      <c r="U16184" s="157"/>
      <c r="V16184" s="157"/>
      <c r="W16184" s="157"/>
      <c r="X16184" s="157"/>
      <c r="Y16184" s="157"/>
    </row>
    <row r="16185" spans="19:25" x14ac:dyDescent="0.2">
      <c r="S16185" s="157"/>
      <c r="T16185" s="157"/>
      <c r="U16185" s="157"/>
      <c r="V16185" s="157"/>
      <c r="W16185" s="157"/>
      <c r="X16185" s="157"/>
      <c r="Y16185" s="157"/>
    </row>
    <row r="16186" spans="19:25" x14ac:dyDescent="0.2">
      <c r="S16186" s="157"/>
      <c r="T16186" s="157"/>
      <c r="U16186" s="157"/>
      <c r="V16186" s="157"/>
      <c r="W16186" s="157"/>
      <c r="X16186" s="157"/>
      <c r="Y16186" s="157"/>
    </row>
    <row r="16187" spans="19:25" x14ac:dyDescent="0.2">
      <c r="S16187" s="157"/>
      <c r="T16187" s="157"/>
      <c r="U16187" s="157"/>
      <c r="V16187" s="157"/>
      <c r="W16187" s="157"/>
      <c r="X16187" s="157"/>
      <c r="Y16187" s="157"/>
    </row>
    <row r="16188" spans="19:25" x14ac:dyDescent="0.2">
      <c r="S16188" s="157"/>
      <c r="T16188" s="157"/>
      <c r="U16188" s="157"/>
      <c r="V16188" s="157"/>
      <c r="W16188" s="157"/>
      <c r="X16188" s="157"/>
      <c r="Y16188" s="157"/>
    </row>
    <row r="16189" spans="19:25" x14ac:dyDescent="0.2">
      <c r="S16189" s="157"/>
      <c r="T16189" s="157"/>
      <c r="U16189" s="157"/>
      <c r="V16189" s="157"/>
      <c r="W16189" s="157"/>
      <c r="X16189" s="157"/>
      <c r="Y16189" s="157"/>
    </row>
    <row r="16190" spans="19:25" x14ac:dyDescent="0.2">
      <c r="S16190" s="157"/>
      <c r="T16190" s="157"/>
      <c r="U16190" s="157"/>
      <c r="V16190" s="157"/>
      <c r="W16190" s="157"/>
      <c r="X16190" s="157"/>
      <c r="Y16190" s="157"/>
    </row>
    <row r="16191" spans="19:25" x14ac:dyDescent="0.2">
      <c r="S16191" s="157"/>
      <c r="T16191" s="157"/>
      <c r="U16191" s="157"/>
      <c r="V16191" s="157"/>
      <c r="W16191" s="157"/>
      <c r="X16191" s="157"/>
      <c r="Y16191" s="157"/>
    </row>
    <row r="16192" spans="19:25" x14ac:dyDescent="0.2">
      <c r="S16192" s="157"/>
      <c r="T16192" s="157"/>
      <c r="U16192" s="157"/>
      <c r="V16192" s="157"/>
      <c r="W16192" s="157"/>
      <c r="X16192" s="157"/>
      <c r="Y16192" s="157"/>
    </row>
    <row r="16193" spans="19:25" x14ac:dyDescent="0.2">
      <c r="S16193" s="157"/>
      <c r="T16193" s="157"/>
      <c r="U16193" s="157"/>
      <c r="V16193" s="157"/>
      <c r="W16193" s="157"/>
      <c r="X16193" s="157"/>
      <c r="Y16193" s="157"/>
    </row>
    <row r="16194" spans="19:25" x14ac:dyDescent="0.2">
      <c r="S16194" s="157"/>
      <c r="T16194" s="157"/>
      <c r="U16194" s="157"/>
      <c r="V16194" s="157"/>
      <c r="W16194" s="157"/>
      <c r="X16194" s="157"/>
      <c r="Y16194" s="157"/>
    </row>
    <row r="16195" spans="19:25" x14ac:dyDescent="0.2">
      <c r="S16195" s="157"/>
      <c r="T16195" s="157"/>
      <c r="U16195" s="157"/>
      <c r="V16195" s="157"/>
      <c r="W16195" s="157"/>
      <c r="X16195" s="157"/>
      <c r="Y16195" s="157"/>
    </row>
    <row r="16196" spans="19:25" x14ac:dyDescent="0.2">
      <c r="S16196" s="157"/>
      <c r="T16196" s="157"/>
      <c r="U16196" s="157"/>
      <c r="V16196" s="157"/>
      <c r="W16196" s="157"/>
      <c r="X16196" s="157"/>
      <c r="Y16196" s="157"/>
    </row>
    <row r="16197" spans="19:25" x14ac:dyDescent="0.2">
      <c r="S16197" s="157"/>
      <c r="T16197" s="157"/>
      <c r="U16197" s="157"/>
      <c r="V16197" s="157"/>
      <c r="W16197" s="157"/>
      <c r="X16197" s="157"/>
      <c r="Y16197" s="157"/>
    </row>
    <row r="16198" spans="19:25" x14ac:dyDescent="0.2">
      <c r="S16198" s="157"/>
      <c r="T16198" s="157"/>
      <c r="U16198" s="157"/>
      <c r="V16198" s="157"/>
      <c r="W16198" s="157"/>
      <c r="X16198" s="157"/>
      <c r="Y16198" s="157"/>
    </row>
    <row r="16199" spans="19:25" x14ac:dyDescent="0.2">
      <c r="S16199" s="157"/>
      <c r="T16199" s="157"/>
      <c r="U16199" s="157"/>
      <c r="V16199" s="157"/>
      <c r="W16199" s="157"/>
      <c r="X16199" s="157"/>
      <c r="Y16199" s="157"/>
    </row>
    <row r="16200" spans="19:25" x14ac:dyDescent="0.2">
      <c r="S16200" s="157"/>
      <c r="T16200" s="157"/>
      <c r="U16200" s="157"/>
      <c r="V16200" s="157"/>
      <c r="W16200" s="157"/>
      <c r="X16200" s="157"/>
      <c r="Y16200" s="157"/>
    </row>
    <row r="16201" spans="19:25" x14ac:dyDescent="0.2">
      <c r="S16201" s="157"/>
      <c r="T16201" s="157"/>
      <c r="U16201" s="157"/>
      <c r="V16201" s="157"/>
      <c r="W16201" s="157"/>
      <c r="X16201" s="157"/>
      <c r="Y16201" s="157"/>
    </row>
    <row r="16202" spans="19:25" x14ac:dyDescent="0.2">
      <c r="S16202" s="157"/>
      <c r="T16202" s="157"/>
      <c r="U16202" s="157"/>
      <c r="V16202" s="157"/>
      <c r="W16202" s="157"/>
      <c r="X16202" s="157"/>
      <c r="Y16202" s="157"/>
    </row>
    <row r="16203" spans="19:25" x14ac:dyDescent="0.2">
      <c r="S16203" s="157"/>
      <c r="T16203" s="157"/>
      <c r="U16203" s="157"/>
      <c r="V16203" s="157"/>
      <c r="W16203" s="157"/>
      <c r="X16203" s="157"/>
      <c r="Y16203" s="157"/>
    </row>
    <row r="16204" spans="19:25" x14ac:dyDescent="0.2">
      <c r="S16204" s="157"/>
      <c r="T16204" s="157"/>
      <c r="U16204" s="157"/>
      <c r="V16204" s="157"/>
      <c r="W16204" s="157"/>
      <c r="X16204" s="157"/>
      <c r="Y16204" s="157"/>
    </row>
    <row r="16205" spans="19:25" x14ac:dyDescent="0.2">
      <c r="S16205" s="157"/>
      <c r="T16205" s="157"/>
      <c r="U16205" s="157"/>
      <c r="V16205" s="157"/>
      <c r="W16205" s="157"/>
      <c r="X16205" s="157"/>
      <c r="Y16205" s="157"/>
    </row>
    <row r="16206" spans="19:25" x14ac:dyDescent="0.2">
      <c r="S16206" s="157"/>
      <c r="T16206" s="157"/>
      <c r="U16206" s="157"/>
      <c r="V16206" s="157"/>
      <c r="W16206" s="157"/>
      <c r="X16206" s="157"/>
      <c r="Y16206" s="157"/>
    </row>
    <row r="16207" spans="19:25" x14ac:dyDescent="0.2">
      <c r="S16207" s="157"/>
      <c r="T16207" s="157"/>
      <c r="U16207" s="157"/>
      <c r="V16207" s="157"/>
      <c r="W16207" s="157"/>
      <c r="X16207" s="157"/>
      <c r="Y16207" s="157"/>
    </row>
    <row r="16208" spans="19:25" x14ac:dyDescent="0.2">
      <c r="S16208" s="157"/>
      <c r="T16208" s="157"/>
      <c r="U16208" s="157"/>
      <c r="V16208" s="157"/>
      <c r="W16208" s="157"/>
      <c r="X16208" s="157"/>
      <c r="Y16208" s="157"/>
    </row>
    <row r="16209" spans="19:25" x14ac:dyDescent="0.2">
      <c r="S16209" s="157"/>
      <c r="T16209" s="157"/>
      <c r="U16209" s="157"/>
      <c r="V16209" s="157"/>
      <c r="W16209" s="157"/>
      <c r="X16209" s="157"/>
      <c r="Y16209" s="157"/>
    </row>
    <row r="16210" spans="19:25" x14ac:dyDescent="0.2">
      <c r="S16210" s="157"/>
      <c r="T16210" s="157"/>
      <c r="U16210" s="157"/>
      <c r="V16210" s="157"/>
      <c r="W16210" s="157"/>
      <c r="X16210" s="157"/>
      <c r="Y16210" s="157"/>
    </row>
    <row r="16211" spans="19:25" x14ac:dyDescent="0.2">
      <c r="S16211" s="157"/>
      <c r="T16211" s="157"/>
      <c r="U16211" s="157"/>
      <c r="V16211" s="157"/>
      <c r="W16211" s="157"/>
      <c r="X16211" s="157"/>
      <c r="Y16211" s="157"/>
    </row>
    <row r="16212" spans="19:25" x14ac:dyDescent="0.2">
      <c r="S16212" s="157"/>
      <c r="T16212" s="157"/>
      <c r="U16212" s="157"/>
      <c r="V16212" s="157"/>
      <c r="W16212" s="157"/>
      <c r="X16212" s="157"/>
      <c r="Y16212" s="157"/>
    </row>
    <row r="16213" spans="19:25" x14ac:dyDescent="0.2">
      <c r="S16213" s="157"/>
      <c r="T16213" s="157"/>
      <c r="U16213" s="157"/>
      <c r="V16213" s="157"/>
      <c r="W16213" s="157"/>
      <c r="X16213" s="157"/>
      <c r="Y16213" s="157"/>
    </row>
    <row r="16214" spans="19:25" x14ac:dyDescent="0.2">
      <c r="S16214" s="157"/>
      <c r="T16214" s="157"/>
      <c r="U16214" s="157"/>
      <c r="V16214" s="157"/>
      <c r="W16214" s="157"/>
      <c r="X16214" s="157"/>
      <c r="Y16214" s="157"/>
    </row>
    <row r="16215" spans="19:25" x14ac:dyDescent="0.2">
      <c r="S16215" s="157"/>
      <c r="T16215" s="157"/>
      <c r="U16215" s="157"/>
      <c r="V16215" s="157"/>
      <c r="W16215" s="157"/>
      <c r="X16215" s="157"/>
      <c r="Y16215" s="157"/>
    </row>
    <row r="16216" spans="19:25" x14ac:dyDescent="0.2">
      <c r="S16216" s="157"/>
      <c r="T16216" s="157"/>
      <c r="U16216" s="157"/>
      <c r="V16216" s="157"/>
      <c r="W16216" s="157"/>
      <c r="X16216" s="157"/>
      <c r="Y16216" s="157"/>
    </row>
    <row r="16217" spans="19:25" x14ac:dyDescent="0.2">
      <c r="S16217" s="157"/>
      <c r="T16217" s="157"/>
      <c r="U16217" s="157"/>
      <c r="V16217" s="157"/>
      <c r="W16217" s="157"/>
      <c r="X16217" s="157"/>
      <c r="Y16217" s="157"/>
    </row>
    <row r="16218" spans="19:25" x14ac:dyDescent="0.2">
      <c r="S16218" s="157"/>
      <c r="T16218" s="157"/>
      <c r="U16218" s="157"/>
      <c r="V16218" s="157"/>
      <c r="W16218" s="157"/>
      <c r="X16218" s="157"/>
      <c r="Y16218" s="157"/>
    </row>
    <row r="16219" spans="19:25" x14ac:dyDescent="0.2">
      <c r="S16219" s="157"/>
      <c r="T16219" s="157"/>
      <c r="U16219" s="157"/>
      <c r="V16219" s="157"/>
      <c r="W16219" s="157"/>
      <c r="X16219" s="157"/>
      <c r="Y16219" s="157"/>
    </row>
    <row r="16220" spans="19:25" x14ac:dyDescent="0.2">
      <c r="S16220" s="157"/>
      <c r="T16220" s="157"/>
      <c r="U16220" s="157"/>
      <c r="V16220" s="157"/>
      <c r="W16220" s="157"/>
      <c r="X16220" s="157"/>
      <c r="Y16220" s="157"/>
    </row>
    <row r="16221" spans="19:25" x14ac:dyDescent="0.2">
      <c r="S16221" s="157"/>
      <c r="T16221" s="157"/>
      <c r="U16221" s="157"/>
      <c r="V16221" s="157"/>
      <c r="W16221" s="157"/>
      <c r="X16221" s="157"/>
      <c r="Y16221" s="157"/>
    </row>
    <row r="16222" spans="19:25" x14ac:dyDescent="0.2">
      <c r="S16222" s="157"/>
      <c r="T16222" s="157"/>
      <c r="U16222" s="157"/>
      <c r="V16222" s="157"/>
      <c r="W16222" s="157"/>
      <c r="X16222" s="157"/>
      <c r="Y16222" s="157"/>
    </row>
    <row r="16223" spans="19:25" x14ac:dyDescent="0.2">
      <c r="S16223" s="157"/>
      <c r="T16223" s="157"/>
      <c r="U16223" s="157"/>
      <c r="V16223" s="157"/>
      <c r="W16223" s="157"/>
      <c r="X16223" s="157"/>
      <c r="Y16223" s="157"/>
    </row>
    <row r="16224" spans="19:25" x14ac:dyDescent="0.2">
      <c r="S16224" s="157"/>
      <c r="T16224" s="157"/>
      <c r="U16224" s="157"/>
      <c r="V16224" s="157"/>
      <c r="W16224" s="157"/>
      <c r="X16224" s="157"/>
      <c r="Y16224" s="157"/>
    </row>
    <row r="16225" spans="19:25" x14ac:dyDescent="0.2">
      <c r="S16225" s="157"/>
      <c r="T16225" s="157"/>
      <c r="U16225" s="157"/>
      <c r="V16225" s="157"/>
      <c r="W16225" s="157"/>
      <c r="X16225" s="157"/>
      <c r="Y16225" s="157"/>
    </row>
    <row r="16226" spans="19:25" x14ac:dyDescent="0.2">
      <c r="S16226" s="157"/>
      <c r="T16226" s="157"/>
      <c r="U16226" s="157"/>
      <c r="V16226" s="157"/>
      <c r="W16226" s="157"/>
      <c r="X16226" s="157"/>
      <c r="Y16226" s="157"/>
    </row>
    <row r="16227" spans="19:25" x14ac:dyDescent="0.2">
      <c r="S16227" s="157"/>
      <c r="T16227" s="157"/>
      <c r="U16227" s="157"/>
      <c r="V16227" s="157"/>
      <c r="W16227" s="157"/>
      <c r="X16227" s="157"/>
      <c r="Y16227" s="157"/>
    </row>
    <row r="16228" spans="19:25" x14ac:dyDescent="0.2">
      <c r="S16228" s="157"/>
      <c r="T16228" s="157"/>
      <c r="U16228" s="157"/>
      <c r="V16228" s="157"/>
      <c r="W16228" s="157"/>
      <c r="X16228" s="157"/>
      <c r="Y16228" s="157"/>
    </row>
    <row r="16229" spans="19:25" x14ac:dyDescent="0.2">
      <c r="S16229" s="157"/>
      <c r="T16229" s="157"/>
      <c r="U16229" s="157"/>
      <c r="V16229" s="157"/>
      <c r="W16229" s="157"/>
      <c r="X16229" s="157"/>
      <c r="Y16229" s="157"/>
    </row>
    <row r="16230" spans="19:25" x14ac:dyDescent="0.2">
      <c r="S16230" s="157"/>
      <c r="T16230" s="157"/>
      <c r="U16230" s="157"/>
      <c r="V16230" s="157"/>
      <c r="W16230" s="157"/>
      <c r="X16230" s="157"/>
      <c r="Y16230" s="157"/>
    </row>
    <row r="16231" spans="19:25" x14ac:dyDescent="0.2">
      <c r="S16231" s="157"/>
      <c r="T16231" s="157"/>
      <c r="U16231" s="157"/>
      <c r="V16231" s="157"/>
      <c r="W16231" s="157"/>
      <c r="X16231" s="157"/>
      <c r="Y16231" s="157"/>
    </row>
    <row r="16232" spans="19:25" x14ac:dyDescent="0.2">
      <c r="S16232" s="157"/>
      <c r="T16232" s="157"/>
      <c r="U16232" s="157"/>
      <c r="V16232" s="157"/>
      <c r="W16232" s="157"/>
      <c r="X16232" s="157"/>
      <c r="Y16232" s="157"/>
    </row>
    <row r="16233" spans="19:25" x14ac:dyDescent="0.2">
      <c r="S16233" s="157"/>
      <c r="T16233" s="157"/>
      <c r="U16233" s="157"/>
      <c r="V16233" s="157"/>
      <c r="W16233" s="157"/>
      <c r="X16233" s="157"/>
      <c r="Y16233" s="157"/>
    </row>
    <row r="16234" spans="19:25" x14ac:dyDescent="0.2">
      <c r="S16234" s="157"/>
      <c r="T16234" s="157"/>
      <c r="U16234" s="157"/>
      <c r="V16234" s="157"/>
      <c r="W16234" s="157"/>
      <c r="X16234" s="157"/>
      <c r="Y16234" s="157"/>
    </row>
    <row r="16235" spans="19:25" x14ac:dyDescent="0.2">
      <c r="S16235" s="157"/>
      <c r="T16235" s="157"/>
      <c r="U16235" s="157"/>
      <c r="V16235" s="157"/>
      <c r="W16235" s="157"/>
      <c r="X16235" s="157"/>
      <c r="Y16235" s="157"/>
    </row>
    <row r="16236" spans="19:25" x14ac:dyDescent="0.2">
      <c r="S16236" s="157"/>
      <c r="T16236" s="157"/>
      <c r="U16236" s="157"/>
      <c r="V16236" s="157"/>
      <c r="W16236" s="157"/>
      <c r="X16236" s="157"/>
      <c r="Y16236" s="157"/>
    </row>
    <row r="16237" spans="19:25" x14ac:dyDescent="0.2">
      <c r="S16237" s="157"/>
      <c r="T16237" s="157"/>
      <c r="U16237" s="157"/>
      <c r="V16237" s="157"/>
      <c r="W16237" s="157"/>
      <c r="X16237" s="157"/>
      <c r="Y16237" s="157"/>
    </row>
    <row r="16238" spans="19:25" x14ac:dyDescent="0.2">
      <c r="S16238" s="157"/>
      <c r="T16238" s="157"/>
      <c r="U16238" s="157"/>
      <c r="V16238" s="157"/>
      <c r="W16238" s="157"/>
      <c r="X16238" s="157"/>
      <c r="Y16238" s="157"/>
    </row>
    <row r="16239" spans="19:25" x14ac:dyDescent="0.2">
      <c r="S16239" s="157"/>
      <c r="T16239" s="157"/>
      <c r="U16239" s="157"/>
      <c r="V16239" s="157"/>
      <c r="W16239" s="157"/>
      <c r="X16239" s="157"/>
      <c r="Y16239" s="157"/>
    </row>
    <row r="16240" spans="19:25" x14ac:dyDescent="0.2">
      <c r="S16240" s="157"/>
      <c r="T16240" s="157"/>
      <c r="U16240" s="157"/>
      <c r="V16240" s="157"/>
      <c r="W16240" s="157"/>
      <c r="X16240" s="157"/>
      <c r="Y16240" s="157"/>
    </row>
    <row r="16241" spans="19:25" x14ac:dyDescent="0.2">
      <c r="S16241" s="157"/>
      <c r="T16241" s="157"/>
      <c r="U16241" s="157"/>
      <c r="V16241" s="157"/>
      <c r="W16241" s="157"/>
      <c r="X16241" s="157"/>
      <c r="Y16241" s="157"/>
    </row>
    <row r="16242" spans="19:25" x14ac:dyDescent="0.2">
      <c r="S16242" s="157"/>
      <c r="T16242" s="157"/>
      <c r="U16242" s="157"/>
      <c r="V16242" s="157"/>
      <c r="W16242" s="157"/>
      <c r="X16242" s="157"/>
      <c r="Y16242" s="157"/>
    </row>
    <row r="16243" spans="19:25" x14ac:dyDescent="0.2">
      <c r="S16243" s="157"/>
      <c r="T16243" s="157"/>
      <c r="U16243" s="157"/>
      <c r="V16243" s="157"/>
      <c r="W16243" s="157"/>
      <c r="X16243" s="157"/>
      <c r="Y16243" s="157"/>
    </row>
    <row r="16244" spans="19:25" x14ac:dyDescent="0.2">
      <c r="S16244" s="157"/>
      <c r="T16244" s="157"/>
      <c r="U16244" s="157"/>
      <c r="V16244" s="157"/>
      <c r="W16244" s="157"/>
      <c r="X16244" s="157"/>
      <c r="Y16244" s="157"/>
    </row>
    <row r="16245" spans="19:25" x14ac:dyDescent="0.2">
      <c r="S16245" s="157"/>
      <c r="T16245" s="157"/>
      <c r="U16245" s="157"/>
      <c r="V16245" s="157"/>
      <c r="W16245" s="157"/>
      <c r="X16245" s="157"/>
      <c r="Y16245" s="157"/>
    </row>
    <row r="16246" spans="19:25" x14ac:dyDescent="0.2">
      <c r="S16246" s="157"/>
      <c r="T16246" s="157"/>
      <c r="U16246" s="157"/>
      <c r="V16246" s="157"/>
      <c r="W16246" s="157"/>
      <c r="X16246" s="157"/>
      <c r="Y16246" s="157"/>
    </row>
    <row r="16247" spans="19:25" x14ac:dyDescent="0.2">
      <c r="S16247" s="157"/>
      <c r="T16247" s="157"/>
      <c r="U16247" s="157"/>
      <c r="V16247" s="157"/>
      <c r="W16247" s="157"/>
      <c r="X16247" s="157"/>
      <c r="Y16247" s="157"/>
    </row>
    <row r="16248" spans="19:25" x14ac:dyDescent="0.2">
      <c r="S16248" s="157"/>
      <c r="T16248" s="157"/>
      <c r="U16248" s="157"/>
      <c r="V16248" s="157"/>
      <c r="W16248" s="157"/>
      <c r="X16248" s="157"/>
      <c r="Y16248" s="157"/>
    </row>
    <row r="16249" spans="19:25" x14ac:dyDescent="0.2">
      <c r="S16249" s="157"/>
      <c r="T16249" s="157"/>
      <c r="U16249" s="157"/>
      <c r="V16249" s="157"/>
      <c r="W16249" s="157"/>
      <c r="X16249" s="157"/>
      <c r="Y16249" s="157"/>
    </row>
    <row r="16250" spans="19:25" x14ac:dyDescent="0.2">
      <c r="S16250" s="157"/>
      <c r="T16250" s="157"/>
      <c r="U16250" s="157"/>
      <c r="V16250" s="157"/>
      <c r="W16250" s="157"/>
      <c r="X16250" s="157"/>
      <c r="Y16250" s="157"/>
    </row>
    <row r="16251" spans="19:25" x14ac:dyDescent="0.2">
      <c r="S16251" s="157"/>
      <c r="T16251" s="157"/>
      <c r="U16251" s="157"/>
      <c r="V16251" s="157"/>
      <c r="W16251" s="157"/>
      <c r="X16251" s="157"/>
      <c r="Y16251" s="157"/>
    </row>
    <row r="16252" spans="19:25" x14ac:dyDescent="0.2">
      <c r="S16252" s="157"/>
      <c r="T16252" s="157"/>
      <c r="U16252" s="157"/>
      <c r="V16252" s="157"/>
      <c r="W16252" s="157"/>
      <c r="X16252" s="157"/>
      <c r="Y16252" s="157"/>
    </row>
    <row r="16253" spans="19:25" x14ac:dyDescent="0.2">
      <c r="S16253" s="157"/>
      <c r="T16253" s="157"/>
      <c r="U16253" s="157"/>
      <c r="V16253" s="157"/>
      <c r="W16253" s="157"/>
      <c r="X16253" s="157"/>
      <c r="Y16253" s="157"/>
    </row>
    <row r="16254" spans="19:25" x14ac:dyDescent="0.2">
      <c r="S16254" s="157"/>
      <c r="T16254" s="157"/>
      <c r="U16254" s="157"/>
      <c r="V16254" s="157"/>
      <c r="W16254" s="157"/>
      <c r="X16254" s="157"/>
      <c r="Y16254" s="157"/>
    </row>
    <row r="16255" spans="19:25" x14ac:dyDescent="0.2">
      <c r="S16255" s="157"/>
      <c r="T16255" s="157"/>
      <c r="U16255" s="157"/>
      <c r="V16255" s="157"/>
      <c r="W16255" s="157"/>
      <c r="X16255" s="157"/>
      <c r="Y16255" s="157"/>
    </row>
    <row r="16256" spans="19:25" x14ac:dyDescent="0.2">
      <c r="S16256" s="157"/>
      <c r="T16256" s="157"/>
      <c r="U16256" s="157"/>
      <c r="V16256" s="157"/>
      <c r="W16256" s="157"/>
      <c r="X16256" s="157"/>
      <c r="Y16256" s="157"/>
    </row>
    <row r="16257" spans="19:25" x14ac:dyDescent="0.2">
      <c r="S16257" s="157"/>
      <c r="T16257" s="157"/>
      <c r="U16257" s="157"/>
      <c r="V16257" s="157"/>
      <c r="W16257" s="157"/>
      <c r="X16257" s="157"/>
      <c r="Y16257" s="157"/>
    </row>
    <row r="16258" spans="19:25" x14ac:dyDescent="0.2">
      <c r="S16258" s="157"/>
      <c r="T16258" s="157"/>
      <c r="U16258" s="157"/>
      <c r="V16258" s="157"/>
      <c r="W16258" s="157"/>
      <c r="X16258" s="157"/>
      <c r="Y16258" s="157"/>
    </row>
    <row r="16259" spans="19:25" x14ac:dyDescent="0.2">
      <c r="S16259" s="157"/>
      <c r="T16259" s="157"/>
      <c r="U16259" s="157"/>
      <c r="V16259" s="157"/>
      <c r="W16259" s="157"/>
      <c r="X16259" s="157"/>
      <c r="Y16259" s="157"/>
    </row>
    <row r="16260" spans="19:25" x14ac:dyDescent="0.2">
      <c r="S16260" s="157"/>
      <c r="T16260" s="157"/>
      <c r="U16260" s="157"/>
      <c r="V16260" s="157"/>
      <c r="W16260" s="157"/>
      <c r="X16260" s="157"/>
      <c r="Y16260" s="157"/>
    </row>
    <row r="16261" spans="19:25" x14ac:dyDescent="0.2">
      <c r="S16261" s="157"/>
      <c r="T16261" s="157"/>
      <c r="U16261" s="157"/>
      <c r="V16261" s="157"/>
      <c r="W16261" s="157"/>
      <c r="X16261" s="157"/>
      <c r="Y16261" s="157"/>
    </row>
    <row r="16262" spans="19:25" x14ac:dyDescent="0.2">
      <c r="S16262" s="157"/>
      <c r="T16262" s="157"/>
      <c r="U16262" s="157"/>
      <c r="V16262" s="157"/>
      <c r="W16262" s="157"/>
      <c r="X16262" s="157"/>
      <c r="Y16262" s="157"/>
    </row>
    <row r="16263" spans="19:25" x14ac:dyDescent="0.2">
      <c r="S16263" s="157"/>
      <c r="T16263" s="157"/>
      <c r="U16263" s="157"/>
      <c r="V16263" s="157"/>
      <c r="W16263" s="157"/>
      <c r="X16263" s="157"/>
      <c r="Y16263" s="157"/>
    </row>
    <row r="16264" spans="19:25" x14ac:dyDescent="0.2">
      <c r="S16264" s="157"/>
      <c r="T16264" s="157"/>
      <c r="U16264" s="157"/>
      <c r="V16264" s="157"/>
      <c r="W16264" s="157"/>
      <c r="X16264" s="157"/>
      <c r="Y16264" s="157"/>
    </row>
    <row r="16265" spans="19:25" x14ac:dyDescent="0.2">
      <c r="S16265" s="157"/>
      <c r="T16265" s="157"/>
      <c r="U16265" s="157"/>
      <c r="V16265" s="157"/>
      <c r="W16265" s="157"/>
      <c r="X16265" s="157"/>
      <c r="Y16265" s="157"/>
    </row>
    <row r="16266" spans="19:25" x14ac:dyDescent="0.2">
      <c r="S16266" s="157"/>
      <c r="T16266" s="157"/>
      <c r="U16266" s="157"/>
      <c r="V16266" s="157"/>
      <c r="W16266" s="157"/>
      <c r="X16266" s="157"/>
      <c r="Y16266" s="157"/>
    </row>
    <row r="16267" spans="19:25" x14ac:dyDescent="0.2">
      <c r="S16267" s="157"/>
      <c r="T16267" s="157"/>
      <c r="U16267" s="157"/>
      <c r="V16267" s="157"/>
      <c r="W16267" s="157"/>
      <c r="X16267" s="157"/>
      <c r="Y16267" s="157"/>
    </row>
    <row r="16268" spans="19:25" x14ac:dyDescent="0.2">
      <c r="S16268" s="157"/>
      <c r="T16268" s="157"/>
      <c r="U16268" s="157"/>
      <c r="V16268" s="157"/>
      <c r="W16268" s="157"/>
      <c r="X16268" s="157"/>
      <c r="Y16268" s="157"/>
    </row>
    <row r="16269" spans="19:25" x14ac:dyDescent="0.2">
      <c r="S16269" s="157"/>
      <c r="T16269" s="157"/>
      <c r="U16269" s="157"/>
      <c r="V16269" s="157"/>
      <c r="W16269" s="157"/>
      <c r="X16269" s="157"/>
      <c r="Y16269" s="157"/>
    </row>
    <row r="16270" spans="19:25" x14ac:dyDescent="0.2">
      <c r="S16270" s="157"/>
      <c r="T16270" s="157"/>
      <c r="U16270" s="157"/>
      <c r="V16270" s="157"/>
      <c r="W16270" s="157"/>
      <c r="X16270" s="157"/>
      <c r="Y16270" s="157"/>
    </row>
    <row r="16271" spans="19:25" x14ac:dyDescent="0.2">
      <c r="S16271" s="157"/>
      <c r="T16271" s="157"/>
      <c r="U16271" s="157"/>
      <c r="V16271" s="157"/>
      <c r="W16271" s="157"/>
      <c r="X16271" s="157"/>
      <c r="Y16271" s="157"/>
    </row>
    <row r="16272" spans="19:25" x14ac:dyDescent="0.2">
      <c r="S16272" s="157"/>
      <c r="T16272" s="157"/>
      <c r="U16272" s="157"/>
      <c r="V16272" s="157"/>
      <c r="W16272" s="157"/>
      <c r="X16272" s="157"/>
      <c r="Y16272" s="157"/>
    </row>
    <row r="16273" spans="19:25" x14ac:dyDescent="0.2">
      <c r="S16273" s="157"/>
      <c r="T16273" s="157"/>
      <c r="U16273" s="157"/>
      <c r="V16273" s="157"/>
      <c r="W16273" s="157"/>
      <c r="X16273" s="157"/>
      <c r="Y16273" s="157"/>
    </row>
    <row r="16274" spans="19:25" x14ac:dyDescent="0.2">
      <c r="S16274" s="157"/>
      <c r="T16274" s="157"/>
      <c r="U16274" s="157"/>
      <c r="V16274" s="157"/>
      <c r="W16274" s="157"/>
      <c r="X16274" s="157"/>
      <c r="Y16274" s="157"/>
    </row>
    <row r="16275" spans="19:25" x14ac:dyDescent="0.2">
      <c r="S16275" s="157"/>
      <c r="T16275" s="157"/>
      <c r="U16275" s="157"/>
      <c r="V16275" s="157"/>
      <c r="W16275" s="157"/>
      <c r="X16275" s="157"/>
      <c r="Y16275" s="157"/>
    </row>
    <row r="16276" spans="19:25" x14ac:dyDescent="0.2">
      <c r="S16276" s="157"/>
      <c r="T16276" s="157"/>
      <c r="U16276" s="157"/>
      <c r="V16276" s="157"/>
      <c r="W16276" s="157"/>
      <c r="X16276" s="157"/>
      <c r="Y16276" s="157"/>
    </row>
    <row r="16277" spans="19:25" x14ac:dyDescent="0.2">
      <c r="S16277" s="157"/>
      <c r="T16277" s="157"/>
      <c r="U16277" s="157"/>
      <c r="V16277" s="157"/>
      <c r="W16277" s="157"/>
      <c r="X16277" s="157"/>
      <c r="Y16277" s="157"/>
    </row>
    <row r="16278" spans="19:25" x14ac:dyDescent="0.2">
      <c r="S16278" s="157"/>
      <c r="T16278" s="157"/>
      <c r="U16278" s="157"/>
      <c r="V16278" s="157"/>
      <c r="W16278" s="157"/>
      <c r="X16278" s="157"/>
      <c r="Y16278" s="157"/>
    </row>
    <row r="16279" spans="19:25" x14ac:dyDescent="0.2">
      <c r="S16279" s="157"/>
      <c r="T16279" s="157"/>
      <c r="U16279" s="157"/>
      <c r="V16279" s="157"/>
      <c r="W16279" s="157"/>
      <c r="X16279" s="157"/>
      <c r="Y16279" s="157"/>
    </row>
    <row r="16280" spans="19:25" x14ac:dyDescent="0.2">
      <c r="S16280" s="157"/>
      <c r="T16280" s="157"/>
      <c r="U16280" s="157"/>
      <c r="V16280" s="157"/>
      <c r="W16280" s="157"/>
      <c r="X16280" s="157"/>
      <c r="Y16280" s="157"/>
    </row>
    <row r="16281" spans="19:25" x14ac:dyDescent="0.2">
      <c r="S16281" s="157"/>
      <c r="T16281" s="157"/>
      <c r="U16281" s="157"/>
      <c r="V16281" s="157"/>
      <c r="W16281" s="157"/>
      <c r="X16281" s="157"/>
      <c r="Y16281" s="157"/>
    </row>
    <row r="16282" spans="19:25" x14ac:dyDescent="0.2">
      <c r="S16282" s="157"/>
      <c r="T16282" s="157"/>
      <c r="U16282" s="157"/>
      <c r="V16282" s="157"/>
      <c r="W16282" s="157"/>
      <c r="X16282" s="157"/>
      <c r="Y16282" s="157"/>
    </row>
    <row r="16283" spans="19:25" x14ac:dyDescent="0.2">
      <c r="S16283" s="157"/>
      <c r="T16283" s="157"/>
      <c r="U16283" s="157"/>
      <c r="V16283" s="157"/>
      <c r="W16283" s="157"/>
      <c r="X16283" s="157"/>
      <c r="Y16283" s="157"/>
    </row>
    <row r="16284" spans="19:25" x14ac:dyDescent="0.2">
      <c r="S16284" s="157"/>
      <c r="T16284" s="157"/>
      <c r="U16284" s="157"/>
      <c r="V16284" s="157"/>
      <c r="W16284" s="157"/>
      <c r="X16284" s="157"/>
      <c r="Y16284" s="157"/>
    </row>
    <row r="16285" spans="19:25" x14ac:dyDescent="0.2">
      <c r="S16285" s="157"/>
      <c r="T16285" s="157"/>
      <c r="U16285" s="157"/>
      <c r="V16285" s="157"/>
      <c r="W16285" s="157"/>
      <c r="X16285" s="157"/>
      <c r="Y16285" s="157"/>
    </row>
    <row r="16286" spans="19:25" x14ac:dyDescent="0.2">
      <c r="S16286" s="157"/>
      <c r="T16286" s="157"/>
      <c r="U16286" s="157"/>
      <c r="V16286" s="157"/>
      <c r="W16286" s="157"/>
      <c r="X16286" s="157"/>
      <c r="Y16286" s="157"/>
    </row>
    <row r="16287" spans="19:25" x14ac:dyDescent="0.2">
      <c r="S16287" s="157"/>
      <c r="T16287" s="157"/>
      <c r="U16287" s="157"/>
      <c r="V16287" s="157"/>
      <c r="W16287" s="157"/>
      <c r="X16287" s="157"/>
      <c r="Y16287" s="157"/>
    </row>
    <row r="16288" spans="19:25" x14ac:dyDescent="0.2">
      <c r="S16288" s="157"/>
      <c r="T16288" s="157"/>
      <c r="U16288" s="157"/>
      <c r="V16288" s="157"/>
      <c r="W16288" s="157"/>
      <c r="X16288" s="157"/>
      <c r="Y16288" s="157"/>
    </row>
    <row r="16289" spans="19:25" x14ac:dyDescent="0.2">
      <c r="S16289" s="157"/>
      <c r="T16289" s="157"/>
      <c r="U16289" s="157"/>
      <c r="V16289" s="157"/>
      <c r="W16289" s="157"/>
      <c r="X16289" s="157"/>
      <c r="Y16289" s="157"/>
    </row>
    <row r="16290" spans="19:25" x14ac:dyDescent="0.2">
      <c r="S16290" s="157"/>
      <c r="T16290" s="157"/>
      <c r="U16290" s="157"/>
      <c r="V16290" s="157"/>
      <c r="W16290" s="157"/>
      <c r="X16290" s="157"/>
      <c r="Y16290" s="157"/>
    </row>
    <row r="16291" spans="19:25" x14ac:dyDescent="0.2">
      <c r="S16291" s="157"/>
      <c r="T16291" s="157"/>
      <c r="U16291" s="157"/>
      <c r="V16291" s="157"/>
      <c r="W16291" s="157"/>
      <c r="X16291" s="157"/>
      <c r="Y16291" s="157"/>
    </row>
    <row r="16292" spans="19:25" x14ac:dyDescent="0.2">
      <c r="S16292" s="157"/>
      <c r="T16292" s="157"/>
      <c r="U16292" s="157"/>
      <c r="V16292" s="157"/>
      <c r="W16292" s="157"/>
      <c r="X16292" s="157"/>
      <c r="Y16292" s="157"/>
    </row>
    <row r="16293" spans="19:25" x14ac:dyDescent="0.2">
      <c r="S16293" s="157"/>
      <c r="T16293" s="157"/>
      <c r="U16293" s="157"/>
      <c r="V16293" s="157"/>
      <c r="W16293" s="157"/>
      <c r="X16293" s="157"/>
      <c r="Y16293" s="157"/>
    </row>
    <row r="16294" spans="19:25" x14ac:dyDescent="0.2">
      <c r="S16294" s="157"/>
      <c r="T16294" s="157"/>
      <c r="U16294" s="157"/>
      <c r="V16294" s="157"/>
      <c r="W16294" s="157"/>
      <c r="X16294" s="157"/>
      <c r="Y16294" s="157"/>
    </row>
    <row r="16295" spans="19:25" x14ac:dyDescent="0.2">
      <c r="S16295" s="157"/>
      <c r="T16295" s="157"/>
      <c r="U16295" s="157"/>
      <c r="V16295" s="157"/>
      <c r="W16295" s="157"/>
      <c r="X16295" s="157"/>
      <c r="Y16295" s="157"/>
    </row>
    <row r="16296" spans="19:25" x14ac:dyDescent="0.2">
      <c r="S16296" s="157"/>
      <c r="T16296" s="157"/>
      <c r="U16296" s="157"/>
      <c r="V16296" s="157"/>
      <c r="W16296" s="157"/>
      <c r="X16296" s="157"/>
      <c r="Y16296" s="157"/>
    </row>
    <row r="16297" spans="19:25" x14ac:dyDescent="0.2">
      <c r="S16297" s="157"/>
      <c r="T16297" s="157"/>
      <c r="U16297" s="157"/>
      <c r="V16297" s="157"/>
      <c r="W16297" s="157"/>
      <c r="X16297" s="157"/>
      <c r="Y16297" s="157"/>
    </row>
    <row r="16298" spans="19:25" x14ac:dyDescent="0.2">
      <c r="S16298" s="157"/>
      <c r="T16298" s="157"/>
      <c r="U16298" s="157"/>
      <c r="V16298" s="157"/>
      <c r="W16298" s="157"/>
      <c r="X16298" s="157"/>
      <c r="Y16298" s="157"/>
    </row>
    <row r="16299" spans="19:25" x14ac:dyDescent="0.2">
      <c r="S16299" s="157"/>
      <c r="T16299" s="157"/>
      <c r="U16299" s="157"/>
      <c r="V16299" s="157"/>
      <c r="W16299" s="157"/>
      <c r="X16299" s="157"/>
      <c r="Y16299" s="157"/>
    </row>
    <row r="16300" spans="19:25" x14ac:dyDescent="0.2">
      <c r="S16300" s="157"/>
      <c r="T16300" s="157"/>
      <c r="U16300" s="157"/>
      <c r="V16300" s="157"/>
      <c r="W16300" s="157"/>
      <c r="X16300" s="157"/>
      <c r="Y16300" s="157"/>
    </row>
    <row r="16301" spans="19:25" x14ac:dyDescent="0.2">
      <c r="S16301" s="157"/>
      <c r="T16301" s="157"/>
      <c r="U16301" s="157"/>
      <c r="V16301" s="157"/>
      <c r="W16301" s="157"/>
      <c r="X16301" s="157"/>
      <c r="Y16301" s="157"/>
    </row>
    <row r="16302" spans="19:25" x14ac:dyDescent="0.2">
      <c r="S16302" s="157"/>
      <c r="T16302" s="157"/>
      <c r="U16302" s="157"/>
      <c r="V16302" s="157"/>
      <c r="W16302" s="157"/>
      <c r="X16302" s="157"/>
      <c r="Y16302" s="157"/>
    </row>
    <row r="16303" spans="19:25" x14ac:dyDescent="0.2">
      <c r="S16303" s="157"/>
      <c r="T16303" s="157"/>
      <c r="U16303" s="157"/>
      <c r="V16303" s="157"/>
      <c r="W16303" s="157"/>
      <c r="X16303" s="157"/>
      <c r="Y16303" s="157"/>
    </row>
    <row r="16304" spans="19:25" x14ac:dyDescent="0.2">
      <c r="S16304" s="157"/>
      <c r="T16304" s="157"/>
      <c r="U16304" s="157"/>
      <c r="V16304" s="157"/>
      <c r="W16304" s="157"/>
      <c r="X16304" s="157"/>
      <c r="Y16304" s="157"/>
    </row>
    <row r="16305" spans="19:25" x14ac:dyDescent="0.2">
      <c r="S16305" s="157"/>
      <c r="T16305" s="157"/>
      <c r="U16305" s="157"/>
      <c r="V16305" s="157"/>
      <c r="W16305" s="157"/>
      <c r="X16305" s="157"/>
      <c r="Y16305" s="157"/>
    </row>
    <row r="16306" spans="19:25" x14ac:dyDescent="0.2">
      <c r="S16306" s="157"/>
      <c r="T16306" s="157"/>
      <c r="U16306" s="157"/>
      <c r="V16306" s="157"/>
      <c r="W16306" s="157"/>
      <c r="X16306" s="157"/>
      <c r="Y16306" s="157"/>
    </row>
    <row r="16307" spans="19:25" x14ac:dyDescent="0.2">
      <c r="S16307" s="157"/>
      <c r="T16307" s="157"/>
      <c r="U16307" s="157"/>
      <c r="V16307" s="157"/>
      <c r="W16307" s="157"/>
      <c r="X16307" s="157"/>
      <c r="Y16307" s="157"/>
    </row>
    <row r="16308" spans="19:25" x14ac:dyDescent="0.2">
      <c r="S16308" s="157"/>
      <c r="T16308" s="157"/>
      <c r="U16308" s="157"/>
      <c r="V16308" s="157"/>
      <c r="W16308" s="157"/>
      <c r="X16308" s="157"/>
      <c r="Y16308" s="157"/>
    </row>
    <row r="16309" spans="19:25" x14ac:dyDescent="0.2">
      <c r="S16309" s="157"/>
      <c r="T16309" s="157"/>
      <c r="U16309" s="157"/>
      <c r="V16309" s="157"/>
      <c r="W16309" s="157"/>
      <c r="X16309" s="157"/>
      <c r="Y16309" s="157"/>
    </row>
    <row r="16310" spans="19:25" x14ac:dyDescent="0.2">
      <c r="S16310" s="157"/>
      <c r="T16310" s="157"/>
      <c r="U16310" s="157"/>
      <c r="V16310" s="157"/>
      <c r="W16310" s="157"/>
      <c r="X16310" s="157"/>
      <c r="Y16310" s="157"/>
    </row>
    <row r="16311" spans="19:25" x14ac:dyDescent="0.2">
      <c r="S16311" s="157"/>
      <c r="T16311" s="157"/>
      <c r="U16311" s="157"/>
      <c r="V16311" s="157"/>
      <c r="W16311" s="157"/>
      <c r="X16311" s="157"/>
      <c r="Y16311" s="157"/>
    </row>
    <row r="16312" spans="19:25" x14ac:dyDescent="0.2">
      <c r="S16312" s="157"/>
      <c r="T16312" s="157"/>
      <c r="U16312" s="157"/>
      <c r="V16312" s="157"/>
      <c r="W16312" s="157"/>
      <c r="X16312" s="157"/>
      <c r="Y16312" s="157"/>
    </row>
    <row r="16313" spans="19:25" x14ac:dyDescent="0.2">
      <c r="S16313" s="157"/>
      <c r="T16313" s="157"/>
      <c r="U16313" s="157"/>
      <c r="V16313" s="157"/>
      <c r="W16313" s="157"/>
      <c r="X16313" s="157"/>
      <c r="Y16313" s="157"/>
    </row>
    <row r="16314" spans="19:25" x14ac:dyDescent="0.2">
      <c r="S16314" s="157"/>
      <c r="T16314" s="157"/>
      <c r="U16314" s="157"/>
      <c r="V16314" s="157"/>
      <c r="W16314" s="157"/>
      <c r="X16314" s="157"/>
      <c r="Y16314" s="157"/>
    </row>
    <row r="16315" spans="19:25" x14ac:dyDescent="0.2">
      <c r="S16315" s="157"/>
      <c r="T16315" s="157"/>
      <c r="U16315" s="157"/>
      <c r="V16315" s="157"/>
      <c r="W16315" s="157"/>
      <c r="X16315" s="157"/>
      <c r="Y16315" s="157"/>
    </row>
    <row r="16316" spans="19:25" x14ac:dyDescent="0.2">
      <c r="S16316" s="157"/>
      <c r="T16316" s="157"/>
      <c r="U16316" s="157"/>
      <c r="V16316" s="157"/>
      <c r="W16316" s="157"/>
      <c r="X16316" s="157"/>
      <c r="Y16316" s="157"/>
    </row>
    <row r="16317" spans="19:25" x14ac:dyDescent="0.2">
      <c r="S16317" s="157"/>
      <c r="T16317" s="157"/>
      <c r="U16317" s="157"/>
      <c r="V16317" s="157"/>
      <c r="W16317" s="157"/>
      <c r="X16317" s="157"/>
      <c r="Y16317" s="157"/>
    </row>
    <row r="16318" spans="19:25" x14ac:dyDescent="0.2">
      <c r="S16318" s="157"/>
      <c r="T16318" s="157"/>
      <c r="U16318" s="157"/>
      <c r="V16318" s="157"/>
      <c r="W16318" s="157"/>
      <c r="X16318" s="157"/>
      <c r="Y16318" s="157"/>
    </row>
    <row r="16319" spans="19:25" x14ac:dyDescent="0.2">
      <c r="S16319" s="157"/>
      <c r="T16319" s="157"/>
      <c r="U16319" s="157"/>
      <c r="V16319" s="157"/>
      <c r="W16319" s="157"/>
      <c r="X16319" s="157"/>
      <c r="Y16319" s="157"/>
    </row>
    <row r="16320" spans="19:25" x14ac:dyDescent="0.2">
      <c r="S16320" s="157"/>
      <c r="T16320" s="157"/>
      <c r="U16320" s="157"/>
      <c r="V16320" s="157"/>
      <c r="W16320" s="157"/>
      <c r="X16320" s="157"/>
      <c r="Y16320" s="157"/>
    </row>
    <row r="16321" spans="19:25" x14ac:dyDescent="0.2">
      <c r="S16321" s="157"/>
      <c r="T16321" s="157"/>
      <c r="U16321" s="157"/>
      <c r="V16321" s="157"/>
      <c r="W16321" s="157"/>
      <c r="X16321" s="157"/>
      <c r="Y16321" s="157"/>
    </row>
    <row r="16322" spans="19:25" x14ac:dyDescent="0.2">
      <c r="S16322" s="157"/>
      <c r="T16322" s="157"/>
      <c r="U16322" s="157"/>
      <c r="V16322" s="157"/>
      <c r="W16322" s="157"/>
      <c r="X16322" s="157"/>
      <c r="Y16322" s="157"/>
    </row>
    <row r="16323" spans="19:25" x14ac:dyDescent="0.2">
      <c r="S16323" s="157"/>
      <c r="T16323" s="157"/>
      <c r="U16323" s="157"/>
      <c r="V16323" s="157"/>
      <c r="W16323" s="157"/>
      <c r="X16323" s="157"/>
      <c r="Y16323" s="157"/>
    </row>
    <row r="16324" spans="19:25" x14ac:dyDescent="0.2">
      <c r="S16324" s="157"/>
      <c r="T16324" s="157"/>
      <c r="U16324" s="157"/>
      <c r="V16324" s="157"/>
      <c r="W16324" s="157"/>
      <c r="X16324" s="157"/>
      <c r="Y16324" s="157"/>
    </row>
    <row r="16325" spans="19:25" x14ac:dyDescent="0.2">
      <c r="S16325" s="157"/>
      <c r="T16325" s="157"/>
      <c r="U16325" s="157"/>
      <c r="V16325" s="157"/>
      <c r="W16325" s="157"/>
      <c r="X16325" s="157"/>
      <c r="Y16325" s="157"/>
    </row>
    <row r="16326" spans="19:25" x14ac:dyDescent="0.2">
      <c r="S16326" s="157"/>
      <c r="T16326" s="157"/>
      <c r="U16326" s="157"/>
      <c r="V16326" s="157"/>
      <c r="W16326" s="157"/>
      <c r="X16326" s="157"/>
      <c r="Y16326" s="157"/>
    </row>
    <row r="16327" spans="19:25" x14ac:dyDescent="0.2">
      <c r="S16327" s="157"/>
      <c r="T16327" s="157"/>
      <c r="U16327" s="157"/>
      <c r="V16327" s="157"/>
      <c r="W16327" s="157"/>
      <c r="X16327" s="157"/>
      <c r="Y16327" s="157"/>
    </row>
    <row r="16328" spans="19:25" x14ac:dyDescent="0.2">
      <c r="S16328" s="157"/>
      <c r="T16328" s="157"/>
      <c r="U16328" s="157"/>
      <c r="V16328" s="157"/>
      <c r="W16328" s="157"/>
      <c r="X16328" s="157"/>
      <c r="Y16328" s="157"/>
    </row>
    <row r="16329" spans="19:25" x14ac:dyDescent="0.2">
      <c r="S16329" s="157"/>
      <c r="T16329" s="157"/>
      <c r="U16329" s="157"/>
      <c r="V16329" s="157"/>
      <c r="W16329" s="157"/>
      <c r="X16329" s="157"/>
      <c r="Y16329" s="157"/>
    </row>
    <row r="16330" spans="19:25" x14ac:dyDescent="0.2">
      <c r="S16330" s="157"/>
      <c r="T16330" s="157"/>
      <c r="U16330" s="157"/>
      <c r="V16330" s="157"/>
      <c r="W16330" s="157"/>
      <c r="X16330" s="157"/>
      <c r="Y16330" s="157"/>
    </row>
    <row r="16331" spans="19:25" x14ac:dyDescent="0.2">
      <c r="S16331" s="157"/>
      <c r="T16331" s="157"/>
      <c r="U16331" s="157"/>
      <c r="V16331" s="157"/>
      <c r="W16331" s="157"/>
      <c r="X16331" s="157"/>
      <c r="Y16331" s="157"/>
    </row>
    <row r="16332" spans="19:25" x14ac:dyDescent="0.2">
      <c r="S16332" s="157"/>
      <c r="T16332" s="157"/>
      <c r="U16332" s="157"/>
      <c r="V16332" s="157"/>
      <c r="W16332" s="157"/>
      <c r="X16332" s="157"/>
      <c r="Y16332" s="157"/>
    </row>
    <row r="16333" spans="19:25" x14ac:dyDescent="0.2">
      <c r="S16333" s="157"/>
      <c r="T16333" s="157"/>
      <c r="U16333" s="157"/>
      <c r="V16333" s="157"/>
      <c r="W16333" s="157"/>
      <c r="X16333" s="157"/>
      <c r="Y16333" s="157"/>
    </row>
    <row r="16334" spans="19:25" x14ac:dyDescent="0.2">
      <c r="S16334" s="157"/>
      <c r="T16334" s="157"/>
      <c r="U16334" s="157"/>
      <c r="V16334" s="157"/>
      <c r="W16334" s="157"/>
      <c r="X16334" s="157"/>
      <c r="Y16334" s="157"/>
    </row>
    <row r="16335" spans="19:25" x14ac:dyDescent="0.2">
      <c r="S16335" s="157"/>
      <c r="T16335" s="157"/>
      <c r="U16335" s="157"/>
      <c r="V16335" s="157"/>
      <c r="W16335" s="157"/>
      <c r="X16335" s="157"/>
      <c r="Y16335" s="157"/>
    </row>
    <row r="16336" spans="19:25" x14ac:dyDescent="0.2">
      <c r="S16336" s="157"/>
      <c r="T16336" s="157"/>
      <c r="U16336" s="157"/>
      <c r="V16336" s="157"/>
      <c r="W16336" s="157"/>
      <c r="X16336" s="157"/>
      <c r="Y16336" s="157"/>
    </row>
    <row r="16337" spans="19:25" x14ac:dyDescent="0.2">
      <c r="S16337" s="157"/>
      <c r="T16337" s="157"/>
      <c r="U16337" s="157"/>
      <c r="V16337" s="157"/>
      <c r="W16337" s="157"/>
      <c r="X16337" s="157"/>
      <c r="Y16337" s="157"/>
    </row>
    <row r="16338" spans="19:25" x14ac:dyDescent="0.2">
      <c r="S16338" s="157"/>
      <c r="T16338" s="157"/>
      <c r="U16338" s="157"/>
      <c r="V16338" s="157"/>
      <c r="W16338" s="157"/>
      <c r="X16338" s="157"/>
      <c r="Y16338" s="157"/>
    </row>
    <row r="16339" spans="19:25" x14ac:dyDescent="0.2">
      <c r="S16339" s="157"/>
      <c r="T16339" s="157"/>
      <c r="U16339" s="157"/>
      <c r="V16339" s="157"/>
      <c r="W16339" s="157"/>
      <c r="X16339" s="157"/>
      <c r="Y16339" s="157"/>
    </row>
    <row r="16340" spans="19:25" x14ac:dyDescent="0.2">
      <c r="S16340" s="157"/>
      <c r="T16340" s="157"/>
      <c r="U16340" s="157"/>
      <c r="V16340" s="157"/>
      <c r="W16340" s="157"/>
      <c r="X16340" s="157"/>
      <c r="Y16340" s="157"/>
    </row>
    <row r="16341" spans="19:25" x14ac:dyDescent="0.2">
      <c r="S16341" s="157"/>
      <c r="T16341" s="157"/>
      <c r="U16341" s="157"/>
      <c r="V16341" s="157"/>
      <c r="W16341" s="157"/>
      <c r="X16341" s="157"/>
      <c r="Y16341" s="157"/>
    </row>
    <row r="16342" spans="19:25" x14ac:dyDescent="0.2">
      <c r="S16342" s="157"/>
      <c r="T16342" s="157"/>
      <c r="U16342" s="157"/>
      <c r="V16342" s="157"/>
      <c r="W16342" s="157"/>
      <c r="X16342" s="157"/>
      <c r="Y16342" s="157"/>
    </row>
    <row r="16343" spans="19:25" x14ac:dyDescent="0.2">
      <c r="S16343" s="157"/>
      <c r="T16343" s="157"/>
      <c r="U16343" s="157"/>
      <c r="V16343" s="157"/>
      <c r="W16343" s="157"/>
      <c r="X16343" s="157"/>
      <c r="Y16343" s="157"/>
    </row>
    <row r="16344" spans="19:25" x14ac:dyDescent="0.2">
      <c r="S16344" s="157"/>
      <c r="T16344" s="157"/>
      <c r="U16344" s="157"/>
      <c r="V16344" s="157"/>
      <c r="W16344" s="157"/>
      <c r="X16344" s="157"/>
      <c r="Y16344" s="157"/>
    </row>
    <row r="16345" spans="19:25" x14ac:dyDescent="0.2">
      <c r="S16345" s="157"/>
      <c r="T16345" s="157"/>
      <c r="U16345" s="157"/>
      <c r="V16345" s="157"/>
      <c r="W16345" s="157"/>
      <c r="X16345" s="157"/>
      <c r="Y16345" s="157"/>
    </row>
    <row r="16346" spans="19:25" x14ac:dyDescent="0.2">
      <c r="S16346" s="157"/>
      <c r="T16346" s="157"/>
      <c r="U16346" s="157"/>
      <c r="V16346" s="157"/>
      <c r="W16346" s="157"/>
      <c r="X16346" s="157"/>
      <c r="Y16346" s="157"/>
    </row>
    <row r="16347" spans="19:25" x14ac:dyDescent="0.2">
      <c r="S16347" s="157"/>
      <c r="T16347" s="157"/>
      <c r="U16347" s="157"/>
      <c r="V16347" s="157"/>
      <c r="W16347" s="157"/>
      <c r="X16347" s="157"/>
      <c r="Y16347" s="157"/>
    </row>
    <row r="16348" spans="19:25" x14ac:dyDescent="0.2">
      <c r="S16348" s="157"/>
      <c r="T16348" s="157"/>
      <c r="U16348" s="157"/>
      <c r="V16348" s="157"/>
      <c r="W16348" s="157"/>
      <c r="X16348" s="157"/>
      <c r="Y16348" s="157"/>
    </row>
    <row r="16349" spans="19:25" x14ac:dyDescent="0.2">
      <c r="S16349" s="157"/>
      <c r="T16349" s="157"/>
      <c r="U16349" s="157"/>
      <c r="V16349" s="157"/>
      <c r="W16349" s="157"/>
      <c r="X16349" s="157"/>
      <c r="Y16349" s="157"/>
    </row>
    <row r="16350" spans="19:25" x14ac:dyDescent="0.2">
      <c r="S16350" s="157"/>
      <c r="T16350" s="157"/>
      <c r="U16350" s="157"/>
      <c r="V16350" s="157"/>
      <c r="W16350" s="157"/>
      <c r="X16350" s="157"/>
      <c r="Y16350" s="157"/>
    </row>
    <row r="16351" spans="19:25" x14ac:dyDescent="0.2">
      <c r="S16351" s="157"/>
      <c r="T16351" s="157"/>
      <c r="U16351" s="157"/>
      <c r="V16351" s="157"/>
      <c r="W16351" s="157"/>
      <c r="X16351" s="157"/>
      <c r="Y16351" s="157"/>
    </row>
    <row r="16352" spans="19:25" x14ac:dyDescent="0.2">
      <c r="S16352" s="157"/>
      <c r="T16352" s="157"/>
      <c r="U16352" s="157"/>
      <c r="V16352" s="157"/>
      <c r="W16352" s="157"/>
      <c r="X16352" s="157"/>
      <c r="Y16352" s="157"/>
    </row>
    <row r="16353" spans="19:25" x14ac:dyDescent="0.2">
      <c r="S16353" s="157"/>
      <c r="T16353" s="157"/>
      <c r="U16353" s="157"/>
      <c r="V16353" s="157"/>
      <c r="W16353" s="157"/>
      <c r="X16353" s="157"/>
      <c r="Y16353" s="157"/>
    </row>
    <row r="16354" spans="19:25" x14ac:dyDescent="0.2">
      <c r="S16354" s="157"/>
      <c r="T16354" s="157"/>
      <c r="U16354" s="157"/>
      <c r="V16354" s="157"/>
      <c r="W16354" s="157"/>
      <c r="X16354" s="157"/>
      <c r="Y16354" s="157"/>
    </row>
    <row r="16355" spans="19:25" x14ac:dyDescent="0.2">
      <c r="S16355" s="157"/>
      <c r="T16355" s="157"/>
      <c r="U16355" s="157"/>
      <c r="V16355" s="157"/>
      <c r="W16355" s="157"/>
      <c r="X16355" s="157"/>
      <c r="Y16355" s="157"/>
    </row>
    <row r="16356" spans="19:25" x14ac:dyDescent="0.2">
      <c r="S16356" s="157"/>
      <c r="T16356" s="157"/>
      <c r="U16356" s="157"/>
      <c r="V16356" s="157"/>
      <c r="W16356" s="157"/>
      <c r="X16356" s="157"/>
      <c r="Y16356" s="157"/>
    </row>
    <row r="16357" spans="19:25" x14ac:dyDescent="0.2">
      <c r="S16357" s="157"/>
      <c r="T16357" s="157"/>
      <c r="U16357" s="157"/>
      <c r="V16357" s="157"/>
      <c r="W16357" s="157"/>
      <c r="X16357" s="157"/>
      <c r="Y16357" s="157"/>
    </row>
    <row r="16358" spans="19:25" x14ac:dyDescent="0.2">
      <c r="S16358" s="157"/>
      <c r="T16358" s="157"/>
      <c r="U16358" s="157"/>
      <c r="V16358" s="157"/>
      <c r="W16358" s="157"/>
      <c r="X16358" s="157"/>
      <c r="Y16358" s="157"/>
    </row>
    <row r="16359" spans="19:25" x14ac:dyDescent="0.2">
      <c r="S16359" s="157"/>
      <c r="T16359" s="157"/>
      <c r="U16359" s="157"/>
      <c r="V16359" s="157"/>
      <c r="W16359" s="157"/>
      <c r="X16359" s="157"/>
      <c r="Y16359" s="157"/>
    </row>
    <row r="16360" spans="19:25" x14ac:dyDescent="0.2">
      <c r="S16360" s="157"/>
      <c r="T16360" s="157"/>
      <c r="U16360" s="157"/>
      <c r="V16360" s="157"/>
      <c r="W16360" s="157"/>
      <c r="X16360" s="157"/>
      <c r="Y16360" s="157"/>
    </row>
    <row r="16361" spans="19:25" x14ac:dyDescent="0.2">
      <c r="S16361" s="157"/>
      <c r="T16361" s="157"/>
      <c r="U16361" s="157"/>
      <c r="V16361" s="157"/>
      <c r="W16361" s="157"/>
      <c r="X16361" s="157"/>
      <c r="Y16361" s="157"/>
    </row>
    <row r="16362" spans="19:25" x14ac:dyDescent="0.2">
      <c r="S16362" s="157"/>
      <c r="T16362" s="157"/>
      <c r="U16362" s="157"/>
      <c r="V16362" s="157"/>
      <c r="W16362" s="157"/>
      <c r="X16362" s="157"/>
      <c r="Y16362" s="157"/>
    </row>
    <row r="16363" spans="19:25" x14ac:dyDescent="0.2">
      <c r="S16363" s="157"/>
      <c r="T16363" s="157"/>
      <c r="U16363" s="157"/>
      <c r="V16363" s="157"/>
      <c r="W16363" s="157"/>
      <c r="X16363" s="157"/>
      <c r="Y16363" s="157"/>
    </row>
    <row r="16364" spans="19:25" x14ac:dyDescent="0.2">
      <c r="S16364" s="157"/>
      <c r="T16364" s="157"/>
      <c r="U16364" s="157"/>
      <c r="V16364" s="157"/>
      <c r="W16364" s="157"/>
      <c r="X16364" s="157"/>
      <c r="Y16364" s="157"/>
    </row>
    <row r="16365" spans="19:25" x14ac:dyDescent="0.2">
      <c r="S16365" s="157"/>
      <c r="T16365" s="157"/>
      <c r="U16365" s="157"/>
      <c r="V16365" s="157"/>
      <c r="W16365" s="157"/>
      <c r="X16365" s="157"/>
      <c r="Y16365" s="157"/>
    </row>
    <row r="16366" spans="19:25" x14ac:dyDescent="0.2">
      <c r="S16366" s="157"/>
      <c r="T16366" s="157"/>
      <c r="U16366" s="157"/>
      <c r="V16366" s="157"/>
      <c r="W16366" s="157"/>
      <c r="X16366" s="157"/>
      <c r="Y16366" s="157"/>
    </row>
    <row r="16367" spans="19:25" x14ac:dyDescent="0.2">
      <c r="S16367" s="157"/>
      <c r="T16367" s="157"/>
      <c r="U16367" s="157"/>
      <c r="V16367" s="157"/>
      <c r="W16367" s="157"/>
      <c r="X16367" s="157"/>
      <c r="Y16367" s="157"/>
    </row>
    <row r="16368" spans="19:25" x14ac:dyDescent="0.2">
      <c r="S16368" s="157"/>
      <c r="T16368" s="157"/>
      <c r="U16368" s="157"/>
      <c r="V16368" s="157"/>
      <c r="W16368" s="157"/>
      <c r="X16368" s="157"/>
      <c r="Y16368" s="157"/>
    </row>
    <row r="16369" spans="19:25" x14ac:dyDescent="0.2">
      <c r="S16369" s="157"/>
      <c r="T16369" s="157"/>
      <c r="U16369" s="157"/>
      <c r="V16369" s="157"/>
      <c r="W16369" s="157"/>
      <c r="X16369" s="157"/>
      <c r="Y16369" s="157"/>
    </row>
    <row r="16370" spans="19:25" x14ac:dyDescent="0.2">
      <c r="S16370" s="157"/>
      <c r="T16370" s="157"/>
      <c r="U16370" s="157"/>
      <c r="V16370" s="157"/>
      <c r="W16370" s="157"/>
      <c r="X16370" s="157"/>
      <c r="Y16370" s="157"/>
    </row>
    <row r="16371" spans="19:25" x14ac:dyDescent="0.2">
      <c r="S16371" s="157"/>
      <c r="T16371" s="157"/>
      <c r="U16371" s="157"/>
      <c r="V16371" s="157"/>
      <c r="W16371" s="157"/>
      <c r="X16371" s="157"/>
      <c r="Y16371" s="157"/>
    </row>
    <row r="16372" spans="19:25" x14ac:dyDescent="0.2">
      <c r="S16372" s="157"/>
      <c r="T16372" s="157"/>
      <c r="U16372" s="157"/>
      <c r="V16372" s="157"/>
      <c r="W16372" s="157"/>
      <c r="X16372" s="157"/>
      <c r="Y16372" s="157"/>
    </row>
    <row r="16373" spans="19:25" x14ac:dyDescent="0.2">
      <c r="S16373" s="157"/>
      <c r="T16373" s="157"/>
      <c r="U16373" s="157"/>
      <c r="V16373" s="157"/>
      <c r="W16373" s="157"/>
      <c r="X16373" s="157"/>
      <c r="Y16373" s="157"/>
    </row>
    <row r="16374" spans="19:25" x14ac:dyDescent="0.2">
      <c r="S16374" s="157"/>
      <c r="T16374" s="157"/>
      <c r="U16374" s="157"/>
      <c r="V16374" s="157"/>
      <c r="W16374" s="157"/>
      <c r="X16374" s="157"/>
      <c r="Y16374" s="157"/>
    </row>
    <row r="16375" spans="19:25" x14ac:dyDescent="0.2">
      <c r="S16375" s="157"/>
      <c r="T16375" s="157"/>
      <c r="U16375" s="157"/>
      <c r="V16375" s="157"/>
      <c r="W16375" s="157"/>
      <c r="X16375" s="157"/>
      <c r="Y16375" s="157"/>
    </row>
    <row r="16376" spans="19:25" x14ac:dyDescent="0.2">
      <c r="S16376" s="157"/>
      <c r="T16376" s="157"/>
      <c r="U16376" s="157"/>
      <c r="V16376" s="157"/>
      <c r="W16376" s="157"/>
      <c r="X16376" s="157"/>
      <c r="Y16376" s="157"/>
    </row>
    <row r="16377" spans="19:25" x14ac:dyDescent="0.2">
      <c r="S16377" s="157"/>
      <c r="T16377" s="157"/>
      <c r="U16377" s="157"/>
      <c r="V16377" s="157"/>
      <c r="W16377" s="157"/>
      <c r="X16377" s="157"/>
      <c r="Y16377" s="157"/>
    </row>
    <row r="16378" spans="19:25" x14ac:dyDescent="0.2">
      <c r="S16378" s="157"/>
      <c r="T16378" s="157"/>
      <c r="U16378" s="157"/>
      <c r="V16378" s="157"/>
      <c r="W16378" s="157"/>
      <c r="X16378" s="157"/>
      <c r="Y16378" s="157"/>
    </row>
    <row r="16379" spans="19:25" x14ac:dyDescent="0.2">
      <c r="S16379" s="157"/>
      <c r="T16379" s="157"/>
      <c r="U16379" s="157"/>
      <c r="V16379" s="157"/>
      <c r="W16379" s="157"/>
      <c r="X16379" s="157"/>
      <c r="Y16379" s="157"/>
    </row>
    <row r="16380" spans="19:25" x14ac:dyDescent="0.2">
      <c r="S16380" s="157"/>
      <c r="T16380" s="157"/>
      <c r="U16380" s="157"/>
      <c r="V16380" s="157"/>
      <c r="W16380" s="157"/>
      <c r="X16380" s="157"/>
      <c r="Y16380" s="157"/>
    </row>
    <row r="16381" spans="19:25" x14ac:dyDescent="0.2">
      <c r="S16381" s="157"/>
      <c r="T16381" s="157"/>
      <c r="U16381" s="157"/>
      <c r="V16381" s="157"/>
      <c r="W16381" s="157"/>
      <c r="X16381" s="157"/>
      <c r="Y16381" s="157"/>
    </row>
    <row r="16382" spans="19:25" x14ac:dyDescent="0.2">
      <c r="S16382" s="157"/>
      <c r="T16382" s="157"/>
      <c r="U16382" s="157"/>
      <c r="V16382" s="157"/>
      <c r="W16382" s="157"/>
      <c r="X16382" s="157"/>
      <c r="Y16382" s="157"/>
    </row>
    <row r="16383" spans="19:25" x14ac:dyDescent="0.2">
      <c r="S16383" s="157"/>
      <c r="T16383" s="157"/>
      <c r="U16383" s="157"/>
      <c r="V16383" s="157"/>
      <c r="W16383" s="157"/>
      <c r="X16383" s="157"/>
      <c r="Y16383" s="157"/>
    </row>
    <row r="16384" spans="19:25" x14ac:dyDescent="0.2">
      <c r="S16384" s="157"/>
      <c r="T16384" s="157"/>
      <c r="U16384" s="157"/>
      <c r="V16384" s="157"/>
      <c r="W16384" s="157"/>
      <c r="X16384" s="157"/>
      <c r="Y16384" s="157"/>
    </row>
    <row r="16385" spans="19:25" x14ac:dyDescent="0.2">
      <c r="S16385" s="157"/>
      <c r="T16385" s="157"/>
      <c r="U16385" s="157"/>
      <c r="V16385" s="157"/>
      <c r="W16385" s="157"/>
      <c r="X16385" s="157"/>
      <c r="Y16385" s="157"/>
    </row>
    <row r="16386" spans="19:25" x14ac:dyDescent="0.2">
      <c r="S16386" s="157"/>
      <c r="T16386" s="157"/>
      <c r="U16386" s="157"/>
      <c r="V16386" s="157"/>
      <c r="W16386" s="157"/>
      <c r="X16386" s="157"/>
      <c r="Y16386" s="157"/>
    </row>
    <row r="16387" spans="19:25" x14ac:dyDescent="0.2">
      <c r="S16387" s="157"/>
      <c r="T16387" s="157"/>
      <c r="U16387" s="157"/>
      <c r="V16387" s="157"/>
      <c r="W16387" s="157"/>
      <c r="X16387" s="157"/>
      <c r="Y16387" s="157"/>
    </row>
    <row r="16388" spans="19:25" x14ac:dyDescent="0.2">
      <c r="S16388" s="157"/>
      <c r="T16388" s="157"/>
      <c r="U16388" s="157"/>
      <c r="V16388" s="157"/>
      <c r="W16388" s="157"/>
      <c r="X16388" s="157"/>
      <c r="Y16388" s="157"/>
    </row>
    <row r="16389" spans="19:25" x14ac:dyDescent="0.2">
      <c r="S16389" s="157"/>
      <c r="T16389" s="157"/>
      <c r="U16389" s="157"/>
      <c r="V16389" s="157"/>
      <c r="W16389" s="157"/>
      <c r="X16389" s="157"/>
      <c r="Y16389" s="157"/>
    </row>
    <row r="16390" spans="19:25" x14ac:dyDescent="0.2">
      <c r="S16390" s="157"/>
      <c r="T16390" s="157"/>
      <c r="U16390" s="157"/>
      <c r="V16390" s="157"/>
      <c r="W16390" s="157"/>
      <c r="X16390" s="157"/>
      <c r="Y16390" s="157"/>
    </row>
    <row r="16391" spans="19:25" x14ac:dyDescent="0.2">
      <c r="S16391" s="157"/>
      <c r="T16391" s="157"/>
      <c r="U16391" s="157"/>
      <c r="V16391" s="157"/>
      <c r="W16391" s="157"/>
      <c r="X16391" s="157"/>
      <c r="Y16391" s="157"/>
    </row>
    <row r="16392" spans="19:25" x14ac:dyDescent="0.2">
      <c r="S16392" s="157"/>
      <c r="T16392" s="157"/>
      <c r="U16392" s="157"/>
      <c r="V16392" s="157"/>
      <c r="W16392" s="157"/>
      <c r="X16392" s="157"/>
      <c r="Y16392" s="157"/>
    </row>
    <row r="16393" spans="19:25" x14ac:dyDescent="0.2">
      <c r="S16393" s="157"/>
      <c r="T16393" s="157"/>
      <c r="U16393" s="157"/>
      <c r="V16393" s="157"/>
      <c r="W16393" s="157"/>
      <c r="X16393" s="157"/>
      <c r="Y16393" s="157"/>
    </row>
    <row r="16394" spans="19:25" x14ac:dyDescent="0.2">
      <c r="S16394" s="157"/>
      <c r="T16394" s="157"/>
      <c r="U16394" s="157"/>
      <c r="V16394" s="157"/>
      <c r="W16394" s="157"/>
      <c r="X16394" s="157"/>
      <c r="Y16394" s="157"/>
    </row>
    <row r="16395" spans="19:25" x14ac:dyDescent="0.2">
      <c r="S16395" s="157"/>
      <c r="T16395" s="157"/>
      <c r="U16395" s="157"/>
      <c r="V16395" s="157"/>
      <c r="W16395" s="157"/>
      <c r="X16395" s="157"/>
      <c r="Y16395" s="157"/>
    </row>
    <row r="16396" spans="19:25" x14ac:dyDescent="0.2">
      <c r="S16396" s="157"/>
      <c r="T16396" s="157"/>
      <c r="U16396" s="157"/>
      <c r="V16396" s="157"/>
      <c r="W16396" s="157"/>
      <c r="X16396" s="157"/>
      <c r="Y16396" s="157"/>
    </row>
    <row r="16397" spans="19:25" x14ac:dyDescent="0.2">
      <c r="S16397" s="157"/>
      <c r="T16397" s="157"/>
      <c r="U16397" s="157"/>
      <c r="V16397" s="157"/>
      <c r="W16397" s="157"/>
      <c r="X16397" s="157"/>
      <c r="Y16397" s="157"/>
    </row>
    <row r="16398" spans="19:25" x14ac:dyDescent="0.2">
      <c r="S16398" s="157"/>
      <c r="T16398" s="157"/>
      <c r="U16398" s="157"/>
      <c r="V16398" s="157"/>
      <c r="W16398" s="157"/>
      <c r="X16398" s="157"/>
      <c r="Y16398" s="157"/>
    </row>
    <row r="16399" spans="19:25" x14ac:dyDescent="0.2">
      <c r="S16399" s="157"/>
      <c r="T16399" s="157"/>
      <c r="U16399" s="157"/>
      <c r="V16399" s="157"/>
      <c r="W16399" s="157"/>
      <c r="X16399" s="157"/>
      <c r="Y16399" s="157"/>
    </row>
    <row r="16400" spans="19:25" x14ac:dyDescent="0.2">
      <c r="S16400" s="157"/>
      <c r="T16400" s="157"/>
      <c r="U16400" s="157"/>
      <c r="V16400" s="157"/>
      <c r="W16400" s="157"/>
      <c r="X16400" s="157"/>
      <c r="Y16400" s="157"/>
    </row>
    <row r="16401" spans="19:25" x14ac:dyDescent="0.2">
      <c r="S16401" s="157"/>
      <c r="T16401" s="157"/>
      <c r="U16401" s="157"/>
      <c r="V16401" s="157"/>
      <c r="W16401" s="157"/>
      <c r="X16401" s="157"/>
      <c r="Y16401" s="157"/>
    </row>
    <row r="16402" spans="19:25" x14ac:dyDescent="0.2">
      <c r="S16402" s="157"/>
      <c r="T16402" s="157"/>
      <c r="U16402" s="157"/>
      <c r="V16402" s="157"/>
      <c r="W16402" s="157"/>
      <c r="X16402" s="157"/>
      <c r="Y16402" s="157"/>
    </row>
    <row r="16403" spans="19:25" x14ac:dyDescent="0.2">
      <c r="S16403" s="157"/>
      <c r="T16403" s="157"/>
      <c r="U16403" s="157"/>
      <c r="V16403" s="157"/>
      <c r="W16403" s="157"/>
      <c r="X16403" s="157"/>
      <c r="Y16403" s="157"/>
    </row>
    <row r="16404" spans="19:25" x14ac:dyDescent="0.2">
      <c r="S16404" s="157"/>
      <c r="T16404" s="157"/>
      <c r="U16404" s="157"/>
      <c r="V16404" s="157"/>
      <c r="W16404" s="157"/>
      <c r="X16404" s="157"/>
      <c r="Y16404" s="157"/>
    </row>
    <row r="16405" spans="19:25" x14ac:dyDescent="0.2">
      <c r="S16405" s="157"/>
      <c r="T16405" s="157"/>
      <c r="U16405" s="157"/>
      <c r="V16405" s="157"/>
      <c r="W16405" s="157"/>
      <c r="X16405" s="157"/>
      <c r="Y16405" s="157"/>
    </row>
    <row r="16406" spans="19:25" x14ac:dyDescent="0.2">
      <c r="S16406" s="157"/>
      <c r="T16406" s="157"/>
      <c r="U16406" s="157"/>
      <c r="V16406" s="157"/>
      <c r="W16406" s="157"/>
      <c r="X16406" s="157"/>
      <c r="Y16406" s="157"/>
    </row>
    <row r="16407" spans="19:25" x14ac:dyDescent="0.2">
      <c r="S16407" s="157"/>
      <c r="T16407" s="157"/>
      <c r="U16407" s="157"/>
      <c r="V16407" s="157"/>
      <c r="W16407" s="157"/>
      <c r="X16407" s="157"/>
      <c r="Y16407" s="157"/>
    </row>
    <row r="16408" spans="19:25" x14ac:dyDescent="0.2">
      <c r="S16408" s="157"/>
      <c r="T16408" s="157"/>
      <c r="U16408" s="157"/>
      <c r="V16408" s="157"/>
      <c r="W16408" s="157"/>
      <c r="X16408" s="157"/>
      <c r="Y16408" s="157"/>
    </row>
    <row r="16409" spans="19:25" x14ac:dyDescent="0.2">
      <c r="S16409" s="157"/>
      <c r="T16409" s="157"/>
      <c r="U16409" s="157"/>
      <c r="V16409" s="157"/>
      <c r="W16409" s="157"/>
      <c r="X16409" s="157"/>
      <c r="Y16409" s="157"/>
    </row>
    <row r="16410" spans="19:25" x14ac:dyDescent="0.2">
      <c r="S16410" s="157"/>
      <c r="T16410" s="157"/>
      <c r="U16410" s="157"/>
      <c r="V16410" s="157"/>
      <c r="W16410" s="157"/>
      <c r="X16410" s="157"/>
      <c r="Y16410" s="157"/>
    </row>
    <row r="16411" spans="19:25" x14ac:dyDescent="0.2">
      <c r="S16411" s="157"/>
      <c r="T16411" s="157"/>
      <c r="U16411" s="157"/>
      <c r="V16411" s="157"/>
      <c r="W16411" s="157"/>
      <c r="X16411" s="157"/>
      <c r="Y16411" s="157"/>
    </row>
    <row r="16412" spans="19:25" x14ac:dyDescent="0.2">
      <c r="S16412" s="157"/>
      <c r="T16412" s="157"/>
      <c r="U16412" s="157"/>
      <c r="V16412" s="157"/>
      <c r="W16412" s="157"/>
      <c r="X16412" s="157"/>
      <c r="Y16412" s="157"/>
    </row>
    <row r="16413" spans="19:25" x14ac:dyDescent="0.2">
      <c r="S16413" s="157"/>
      <c r="T16413" s="157"/>
      <c r="U16413" s="157"/>
      <c r="V16413" s="157"/>
      <c r="W16413" s="157"/>
      <c r="X16413" s="157"/>
      <c r="Y16413" s="157"/>
    </row>
    <row r="16414" spans="19:25" x14ac:dyDescent="0.2">
      <c r="S16414" s="157"/>
      <c r="T16414" s="157"/>
      <c r="U16414" s="157"/>
      <c r="V16414" s="157"/>
      <c r="W16414" s="157"/>
      <c r="X16414" s="157"/>
      <c r="Y16414" s="157"/>
    </row>
    <row r="16415" spans="19:25" x14ac:dyDescent="0.2">
      <c r="S16415" s="157"/>
      <c r="T16415" s="157"/>
      <c r="U16415" s="157"/>
      <c r="V16415" s="157"/>
      <c r="W16415" s="157"/>
      <c r="X16415" s="157"/>
      <c r="Y16415" s="157"/>
    </row>
    <row r="16416" spans="19:25" x14ac:dyDescent="0.2">
      <c r="S16416" s="157"/>
      <c r="T16416" s="157"/>
      <c r="U16416" s="157"/>
      <c r="V16416" s="157"/>
      <c r="W16416" s="157"/>
      <c r="X16416" s="157"/>
      <c r="Y16416" s="157"/>
    </row>
    <row r="16417" spans="19:25" x14ac:dyDescent="0.2">
      <c r="S16417" s="157"/>
      <c r="T16417" s="157"/>
      <c r="U16417" s="157"/>
      <c r="V16417" s="157"/>
      <c r="W16417" s="157"/>
      <c r="X16417" s="157"/>
      <c r="Y16417" s="157"/>
    </row>
    <row r="16418" spans="19:25" x14ac:dyDescent="0.2">
      <c r="S16418" s="157"/>
      <c r="T16418" s="157"/>
      <c r="U16418" s="157"/>
      <c r="V16418" s="157"/>
      <c r="W16418" s="157"/>
      <c r="X16418" s="157"/>
      <c r="Y16418" s="157"/>
    </row>
    <row r="16419" spans="19:25" x14ac:dyDescent="0.2">
      <c r="S16419" s="157"/>
      <c r="T16419" s="157"/>
      <c r="U16419" s="157"/>
      <c r="V16419" s="157"/>
      <c r="W16419" s="157"/>
      <c r="X16419" s="157"/>
      <c r="Y16419" s="157"/>
    </row>
    <row r="16420" spans="19:25" x14ac:dyDescent="0.2">
      <c r="S16420" s="157"/>
      <c r="T16420" s="157"/>
      <c r="U16420" s="157"/>
      <c r="V16420" s="157"/>
      <c r="W16420" s="157"/>
      <c r="X16420" s="157"/>
      <c r="Y16420" s="157"/>
    </row>
    <row r="16421" spans="19:25" x14ac:dyDescent="0.2">
      <c r="S16421" s="157"/>
      <c r="T16421" s="157"/>
      <c r="U16421" s="157"/>
      <c r="V16421" s="157"/>
      <c r="W16421" s="157"/>
      <c r="X16421" s="157"/>
      <c r="Y16421" s="157"/>
    </row>
    <row r="16422" spans="19:25" x14ac:dyDescent="0.2">
      <c r="S16422" s="157"/>
      <c r="T16422" s="157"/>
      <c r="U16422" s="157"/>
      <c r="V16422" s="157"/>
      <c r="W16422" s="157"/>
      <c r="X16422" s="157"/>
      <c r="Y16422" s="157"/>
    </row>
    <row r="16423" spans="19:25" x14ac:dyDescent="0.2">
      <c r="S16423" s="157"/>
      <c r="T16423" s="157"/>
      <c r="U16423" s="157"/>
      <c r="V16423" s="157"/>
      <c r="W16423" s="157"/>
      <c r="X16423" s="157"/>
      <c r="Y16423" s="157"/>
    </row>
    <row r="16424" spans="19:25" x14ac:dyDescent="0.2">
      <c r="S16424" s="157"/>
      <c r="T16424" s="157"/>
      <c r="U16424" s="157"/>
      <c r="V16424" s="157"/>
      <c r="W16424" s="157"/>
      <c r="X16424" s="157"/>
      <c r="Y16424" s="157"/>
    </row>
    <row r="16425" spans="19:25" x14ac:dyDescent="0.2">
      <c r="S16425" s="157"/>
      <c r="T16425" s="157"/>
      <c r="U16425" s="157"/>
      <c r="V16425" s="157"/>
      <c r="W16425" s="157"/>
      <c r="X16425" s="157"/>
      <c r="Y16425" s="157"/>
    </row>
    <row r="16426" spans="19:25" x14ac:dyDescent="0.2">
      <c r="S16426" s="157"/>
      <c r="T16426" s="157"/>
      <c r="U16426" s="157"/>
      <c r="V16426" s="157"/>
      <c r="W16426" s="157"/>
      <c r="X16426" s="157"/>
      <c r="Y16426" s="157"/>
    </row>
    <row r="16427" spans="19:25" x14ac:dyDescent="0.2">
      <c r="S16427" s="157"/>
      <c r="T16427" s="157"/>
      <c r="U16427" s="157"/>
      <c r="V16427" s="157"/>
      <c r="W16427" s="157"/>
      <c r="X16427" s="157"/>
      <c r="Y16427" s="157"/>
    </row>
    <row r="16428" spans="19:25" x14ac:dyDescent="0.2">
      <c r="S16428" s="157"/>
      <c r="T16428" s="157"/>
      <c r="U16428" s="157"/>
      <c r="V16428" s="157"/>
      <c r="W16428" s="157"/>
      <c r="X16428" s="157"/>
      <c r="Y16428" s="157"/>
    </row>
    <row r="16429" spans="19:25" x14ac:dyDescent="0.2">
      <c r="S16429" s="157"/>
      <c r="T16429" s="157"/>
      <c r="U16429" s="157"/>
      <c r="V16429" s="157"/>
      <c r="W16429" s="157"/>
      <c r="X16429" s="157"/>
      <c r="Y16429" s="157"/>
    </row>
    <row r="16430" spans="19:25" x14ac:dyDescent="0.2">
      <c r="S16430" s="157"/>
      <c r="T16430" s="157"/>
      <c r="U16430" s="157"/>
      <c r="V16430" s="157"/>
      <c r="W16430" s="157"/>
      <c r="X16430" s="157"/>
      <c r="Y16430" s="157"/>
    </row>
    <row r="16431" spans="19:25" x14ac:dyDescent="0.2">
      <c r="S16431" s="157"/>
      <c r="T16431" s="157"/>
      <c r="U16431" s="157"/>
      <c r="V16431" s="157"/>
      <c r="W16431" s="157"/>
      <c r="X16431" s="157"/>
      <c r="Y16431" s="157"/>
    </row>
    <row r="16432" spans="19:25" x14ac:dyDescent="0.2">
      <c r="S16432" s="157"/>
      <c r="T16432" s="157"/>
      <c r="U16432" s="157"/>
      <c r="V16432" s="157"/>
      <c r="W16432" s="157"/>
      <c r="X16432" s="157"/>
      <c r="Y16432" s="157"/>
    </row>
    <row r="16433" spans="19:25" x14ac:dyDescent="0.2">
      <c r="S16433" s="157"/>
      <c r="T16433" s="157"/>
      <c r="U16433" s="157"/>
      <c r="V16433" s="157"/>
      <c r="W16433" s="157"/>
      <c r="X16433" s="157"/>
      <c r="Y16433" s="157"/>
    </row>
    <row r="16434" spans="19:25" x14ac:dyDescent="0.2">
      <c r="S16434" s="157"/>
      <c r="T16434" s="157"/>
      <c r="U16434" s="157"/>
      <c r="V16434" s="157"/>
      <c r="W16434" s="157"/>
      <c r="X16434" s="157"/>
      <c r="Y16434" s="157"/>
    </row>
    <row r="16435" spans="19:25" x14ac:dyDescent="0.2">
      <c r="S16435" s="157"/>
      <c r="T16435" s="157"/>
      <c r="U16435" s="157"/>
      <c r="V16435" s="157"/>
      <c r="W16435" s="157"/>
      <c r="X16435" s="157"/>
      <c r="Y16435" s="157"/>
    </row>
    <row r="16436" spans="19:25" x14ac:dyDescent="0.2">
      <c r="S16436" s="157"/>
      <c r="T16436" s="157"/>
      <c r="U16436" s="157"/>
      <c r="V16436" s="157"/>
      <c r="W16436" s="157"/>
      <c r="X16436" s="157"/>
      <c r="Y16436" s="157"/>
    </row>
    <row r="16437" spans="19:25" x14ac:dyDescent="0.2">
      <c r="S16437" s="157"/>
      <c r="T16437" s="157"/>
      <c r="U16437" s="157"/>
      <c r="V16437" s="157"/>
      <c r="W16437" s="157"/>
      <c r="X16437" s="157"/>
      <c r="Y16437" s="157"/>
    </row>
    <row r="16438" spans="19:25" x14ac:dyDescent="0.2">
      <c r="S16438" s="157"/>
      <c r="T16438" s="157"/>
      <c r="U16438" s="157"/>
      <c r="V16438" s="157"/>
      <c r="W16438" s="157"/>
      <c r="X16438" s="157"/>
      <c r="Y16438" s="157"/>
    </row>
    <row r="16439" spans="19:25" x14ac:dyDescent="0.2">
      <c r="S16439" s="157"/>
      <c r="T16439" s="157"/>
      <c r="U16439" s="157"/>
      <c r="V16439" s="157"/>
      <c r="W16439" s="157"/>
      <c r="X16439" s="157"/>
      <c r="Y16439" s="157"/>
    </row>
    <row r="16440" spans="19:25" x14ac:dyDescent="0.2">
      <c r="S16440" s="157"/>
      <c r="T16440" s="157"/>
      <c r="U16440" s="157"/>
      <c r="V16440" s="157"/>
      <c r="W16440" s="157"/>
      <c r="X16440" s="157"/>
      <c r="Y16440" s="157"/>
    </row>
    <row r="16441" spans="19:25" x14ac:dyDescent="0.2">
      <c r="S16441" s="157"/>
      <c r="T16441" s="157"/>
      <c r="U16441" s="157"/>
      <c r="V16441" s="157"/>
      <c r="W16441" s="157"/>
      <c r="X16441" s="157"/>
      <c r="Y16441" s="157"/>
    </row>
    <row r="16442" spans="19:25" x14ac:dyDescent="0.2">
      <c r="S16442" s="157"/>
      <c r="T16442" s="157"/>
      <c r="U16442" s="157"/>
      <c r="V16442" s="157"/>
      <c r="W16442" s="157"/>
      <c r="X16442" s="157"/>
      <c r="Y16442" s="157"/>
    </row>
    <row r="16443" spans="19:25" x14ac:dyDescent="0.2">
      <c r="S16443" s="157"/>
      <c r="T16443" s="157"/>
      <c r="U16443" s="157"/>
      <c r="V16443" s="157"/>
      <c r="W16443" s="157"/>
      <c r="X16443" s="157"/>
      <c r="Y16443" s="157"/>
    </row>
    <row r="16444" spans="19:25" x14ac:dyDescent="0.2">
      <c r="S16444" s="157"/>
      <c r="T16444" s="157"/>
      <c r="U16444" s="157"/>
      <c r="V16444" s="157"/>
      <c r="W16444" s="157"/>
      <c r="X16444" s="157"/>
      <c r="Y16444" s="157"/>
    </row>
    <row r="16445" spans="19:25" x14ac:dyDescent="0.2">
      <c r="S16445" s="157"/>
      <c r="T16445" s="157"/>
      <c r="U16445" s="157"/>
      <c r="V16445" s="157"/>
      <c r="W16445" s="157"/>
      <c r="X16445" s="157"/>
      <c r="Y16445" s="157"/>
    </row>
    <row r="16446" spans="19:25" x14ac:dyDescent="0.2">
      <c r="S16446" s="157"/>
      <c r="T16446" s="157"/>
      <c r="U16446" s="157"/>
      <c r="V16446" s="157"/>
      <c r="W16446" s="157"/>
      <c r="X16446" s="157"/>
      <c r="Y16446" s="157"/>
    </row>
    <row r="16447" spans="19:25" x14ac:dyDescent="0.2">
      <c r="S16447" s="157"/>
      <c r="T16447" s="157"/>
      <c r="U16447" s="157"/>
      <c r="V16447" s="157"/>
      <c r="W16447" s="157"/>
      <c r="X16447" s="157"/>
      <c r="Y16447" s="157"/>
    </row>
    <row r="16448" spans="19:25" x14ac:dyDescent="0.2">
      <c r="S16448" s="157"/>
      <c r="T16448" s="157"/>
      <c r="U16448" s="157"/>
      <c r="V16448" s="157"/>
      <c r="W16448" s="157"/>
      <c r="X16448" s="157"/>
      <c r="Y16448" s="157"/>
    </row>
    <row r="16449" spans="19:25" x14ac:dyDescent="0.2">
      <c r="S16449" s="157"/>
      <c r="T16449" s="157"/>
      <c r="U16449" s="157"/>
      <c r="V16449" s="157"/>
      <c r="W16449" s="157"/>
      <c r="X16449" s="157"/>
      <c r="Y16449" s="157"/>
    </row>
    <row r="16450" spans="19:25" x14ac:dyDescent="0.2">
      <c r="S16450" s="157"/>
      <c r="T16450" s="157"/>
      <c r="U16450" s="157"/>
      <c r="V16450" s="157"/>
      <c r="W16450" s="157"/>
      <c r="X16450" s="157"/>
      <c r="Y16450" s="157"/>
    </row>
    <row r="16451" spans="19:25" x14ac:dyDescent="0.2">
      <c r="S16451" s="157"/>
      <c r="T16451" s="157"/>
      <c r="U16451" s="157"/>
      <c r="V16451" s="157"/>
      <c r="W16451" s="157"/>
      <c r="X16451" s="157"/>
      <c r="Y16451" s="157"/>
    </row>
    <row r="16452" spans="19:25" x14ac:dyDescent="0.2">
      <c r="S16452" s="157"/>
      <c r="T16452" s="157"/>
      <c r="U16452" s="157"/>
      <c r="V16452" s="157"/>
      <c r="W16452" s="157"/>
      <c r="X16452" s="157"/>
      <c r="Y16452" s="157"/>
    </row>
    <row r="16453" spans="19:25" x14ac:dyDescent="0.2">
      <c r="S16453" s="157"/>
      <c r="T16453" s="157"/>
      <c r="U16453" s="157"/>
      <c r="V16453" s="157"/>
      <c r="W16453" s="157"/>
      <c r="X16453" s="157"/>
      <c r="Y16453" s="157"/>
    </row>
    <row r="16454" spans="19:25" x14ac:dyDescent="0.2">
      <c r="S16454" s="157"/>
      <c r="T16454" s="157"/>
      <c r="U16454" s="157"/>
      <c r="V16454" s="157"/>
      <c r="W16454" s="157"/>
      <c r="X16454" s="157"/>
      <c r="Y16454" s="157"/>
    </row>
    <row r="16455" spans="19:25" x14ac:dyDescent="0.2">
      <c r="S16455" s="157"/>
      <c r="T16455" s="157"/>
      <c r="U16455" s="157"/>
      <c r="V16455" s="157"/>
      <c r="W16455" s="157"/>
      <c r="X16455" s="157"/>
      <c r="Y16455" s="157"/>
    </row>
    <row r="16456" spans="19:25" x14ac:dyDescent="0.2">
      <c r="S16456" s="157"/>
      <c r="T16456" s="157"/>
      <c r="U16456" s="157"/>
      <c r="V16456" s="157"/>
      <c r="W16456" s="157"/>
      <c r="X16456" s="157"/>
      <c r="Y16456" s="157"/>
    </row>
    <row r="16457" spans="19:25" x14ac:dyDescent="0.2">
      <c r="S16457" s="157"/>
      <c r="T16457" s="157"/>
      <c r="U16457" s="157"/>
      <c r="V16457" s="157"/>
      <c r="W16457" s="157"/>
      <c r="X16457" s="157"/>
      <c r="Y16457" s="157"/>
    </row>
    <row r="16458" spans="19:25" x14ac:dyDescent="0.2">
      <c r="S16458" s="157"/>
      <c r="T16458" s="157"/>
      <c r="U16458" s="157"/>
      <c r="V16458" s="157"/>
      <c r="W16458" s="157"/>
      <c r="X16458" s="157"/>
      <c r="Y16458" s="157"/>
    </row>
    <row r="16459" spans="19:25" x14ac:dyDescent="0.2">
      <c r="S16459" s="157"/>
      <c r="T16459" s="157"/>
      <c r="U16459" s="157"/>
      <c r="V16459" s="157"/>
      <c r="W16459" s="157"/>
      <c r="X16459" s="157"/>
      <c r="Y16459" s="157"/>
    </row>
    <row r="16460" spans="19:25" x14ac:dyDescent="0.2">
      <c r="S16460" s="157"/>
      <c r="T16460" s="157"/>
      <c r="U16460" s="157"/>
      <c r="V16460" s="157"/>
      <c r="W16460" s="157"/>
      <c r="X16460" s="157"/>
      <c r="Y16460" s="157"/>
    </row>
    <row r="16461" spans="19:25" x14ac:dyDescent="0.2">
      <c r="S16461" s="157"/>
      <c r="T16461" s="157"/>
      <c r="U16461" s="157"/>
      <c r="V16461" s="157"/>
      <c r="W16461" s="157"/>
      <c r="X16461" s="157"/>
      <c r="Y16461" s="157"/>
    </row>
    <row r="16462" spans="19:25" x14ac:dyDescent="0.2">
      <c r="S16462" s="157"/>
      <c r="T16462" s="157"/>
      <c r="U16462" s="157"/>
      <c r="V16462" s="157"/>
      <c r="W16462" s="157"/>
      <c r="X16462" s="157"/>
      <c r="Y16462" s="157"/>
    </row>
    <row r="16463" spans="19:25" x14ac:dyDescent="0.2">
      <c r="S16463" s="157"/>
      <c r="T16463" s="157"/>
      <c r="U16463" s="157"/>
      <c r="V16463" s="157"/>
      <c r="W16463" s="157"/>
      <c r="X16463" s="157"/>
      <c r="Y16463" s="157"/>
    </row>
    <row r="16464" spans="19:25" x14ac:dyDescent="0.2">
      <c r="S16464" s="157"/>
      <c r="T16464" s="157"/>
      <c r="U16464" s="157"/>
      <c r="V16464" s="157"/>
      <c r="W16464" s="157"/>
      <c r="X16464" s="157"/>
      <c r="Y16464" s="157"/>
    </row>
    <row r="16465" spans="19:25" x14ac:dyDescent="0.2">
      <c r="S16465" s="157"/>
      <c r="T16465" s="157"/>
      <c r="U16465" s="157"/>
      <c r="V16465" s="157"/>
      <c r="W16465" s="157"/>
      <c r="X16465" s="157"/>
      <c r="Y16465" s="157"/>
    </row>
    <row r="16466" spans="19:25" x14ac:dyDescent="0.2">
      <c r="S16466" s="157"/>
      <c r="T16466" s="157"/>
      <c r="U16466" s="157"/>
      <c r="V16466" s="157"/>
      <c r="W16466" s="157"/>
      <c r="X16466" s="157"/>
      <c r="Y16466" s="157"/>
    </row>
    <row r="16467" spans="19:25" x14ac:dyDescent="0.2">
      <c r="S16467" s="157"/>
      <c r="T16467" s="157"/>
      <c r="U16467" s="157"/>
      <c r="V16467" s="157"/>
      <c r="W16467" s="157"/>
      <c r="X16467" s="157"/>
      <c r="Y16467" s="157"/>
    </row>
    <row r="16468" spans="19:25" x14ac:dyDescent="0.2">
      <c r="S16468" s="157"/>
      <c r="T16468" s="157"/>
      <c r="U16468" s="157"/>
      <c r="V16468" s="157"/>
      <c r="W16468" s="157"/>
      <c r="X16468" s="157"/>
      <c r="Y16468" s="157"/>
    </row>
    <row r="16469" spans="19:25" x14ac:dyDescent="0.2">
      <c r="S16469" s="157"/>
      <c r="T16469" s="157"/>
      <c r="U16469" s="157"/>
      <c r="V16469" s="157"/>
      <c r="W16469" s="157"/>
      <c r="X16469" s="157"/>
      <c r="Y16469" s="157"/>
    </row>
    <row r="16470" spans="19:25" x14ac:dyDescent="0.2">
      <c r="S16470" s="157"/>
      <c r="T16470" s="157"/>
      <c r="U16470" s="157"/>
      <c r="V16470" s="157"/>
      <c r="W16470" s="157"/>
      <c r="X16470" s="157"/>
      <c r="Y16470" s="157"/>
    </row>
    <row r="16471" spans="19:25" x14ac:dyDescent="0.2">
      <c r="S16471" s="157"/>
      <c r="T16471" s="157"/>
      <c r="U16471" s="157"/>
      <c r="V16471" s="157"/>
      <c r="W16471" s="157"/>
      <c r="X16471" s="157"/>
      <c r="Y16471" s="157"/>
    </row>
    <row r="16472" spans="19:25" x14ac:dyDescent="0.2">
      <c r="S16472" s="157"/>
      <c r="T16472" s="157"/>
      <c r="U16472" s="157"/>
      <c r="V16472" s="157"/>
      <c r="W16472" s="157"/>
      <c r="X16472" s="157"/>
      <c r="Y16472" s="157"/>
    </row>
    <row r="16473" spans="19:25" x14ac:dyDescent="0.2">
      <c r="S16473" s="157"/>
      <c r="T16473" s="157"/>
      <c r="U16473" s="157"/>
      <c r="V16473" s="157"/>
      <c r="W16473" s="157"/>
      <c r="X16473" s="157"/>
      <c r="Y16473" s="157"/>
    </row>
    <row r="16474" spans="19:25" x14ac:dyDescent="0.2">
      <c r="S16474" s="157"/>
      <c r="T16474" s="157"/>
      <c r="U16474" s="157"/>
      <c r="V16474" s="157"/>
      <c r="W16474" s="157"/>
      <c r="X16474" s="157"/>
      <c r="Y16474" s="157"/>
    </row>
    <row r="16475" spans="19:25" x14ac:dyDescent="0.2">
      <c r="S16475" s="157"/>
      <c r="T16475" s="157"/>
      <c r="U16475" s="157"/>
      <c r="V16475" s="157"/>
      <c r="W16475" s="157"/>
      <c r="X16475" s="157"/>
      <c r="Y16475" s="157"/>
    </row>
    <row r="16476" spans="19:25" x14ac:dyDescent="0.2">
      <c r="S16476" s="157"/>
      <c r="T16476" s="157"/>
      <c r="U16476" s="157"/>
      <c r="V16476" s="157"/>
      <c r="W16476" s="157"/>
      <c r="X16476" s="157"/>
      <c r="Y16476" s="157"/>
    </row>
    <row r="16477" spans="19:25" x14ac:dyDescent="0.2">
      <c r="S16477" s="157"/>
      <c r="T16477" s="157"/>
      <c r="U16477" s="157"/>
      <c r="V16477" s="157"/>
      <c r="W16477" s="157"/>
      <c r="X16477" s="157"/>
      <c r="Y16477" s="157"/>
    </row>
    <row r="16478" spans="19:25" x14ac:dyDescent="0.2">
      <c r="S16478" s="157"/>
      <c r="T16478" s="157"/>
      <c r="U16478" s="157"/>
      <c r="V16478" s="157"/>
      <c r="W16478" s="157"/>
      <c r="X16478" s="157"/>
      <c r="Y16478" s="157"/>
    </row>
    <row r="16479" spans="19:25" x14ac:dyDescent="0.2">
      <c r="S16479" s="157"/>
      <c r="T16479" s="157"/>
      <c r="U16479" s="157"/>
      <c r="V16479" s="157"/>
      <c r="W16479" s="157"/>
      <c r="X16479" s="157"/>
      <c r="Y16479" s="157"/>
    </row>
    <row r="16480" spans="19:25" x14ac:dyDescent="0.2">
      <c r="S16480" s="157"/>
      <c r="T16480" s="157"/>
      <c r="U16480" s="157"/>
      <c r="V16480" s="157"/>
      <c r="W16480" s="157"/>
      <c r="X16480" s="157"/>
      <c r="Y16480" s="157"/>
    </row>
    <row r="16481" spans="19:25" x14ac:dyDescent="0.2">
      <c r="S16481" s="157"/>
      <c r="T16481" s="157"/>
      <c r="U16481" s="157"/>
      <c r="V16481" s="157"/>
      <c r="W16481" s="157"/>
      <c r="X16481" s="157"/>
      <c r="Y16481" s="157"/>
    </row>
    <row r="16482" spans="19:25" x14ac:dyDescent="0.2">
      <c r="S16482" s="157"/>
      <c r="T16482" s="157"/>
      <c r="U16482" s="157"/>
      <c r="V16482" s="157"/>
      <c r="W16482" s="157"/>
      <c r="X16482" s="157"/>
      <c r="Y16482" s="157"/>
    </row>
    <row r="16483" spans="19:25" x14ac:dyDescent="0.2">
      <c r="S16483" s="157"/>
      <c r="T16483" s="157"/>
      <c r="U16483" s="157"/>
      <c r="V16483" s="157"/>
      <c r="W16483" s="157"/>
      <c r="X16483" s="157"/>
      <c r="Y16483" s="157"/>
    </row>
    <row r="16484" spans="19:25" x14ac:dyDescent="0.2">
      <c r="S16484" s="157"/>
      <c r="T16484" s="157"/>
      <c r="U16484" s="157"/>
      <c r="V16484" s="157"/>
      <c r="W16484" s="157"/>
      <c r="X16484" s="157"/>
      <c r="Y16484" s="157"/>
    </row>
    <row r="16485" spans="19:25" x14ac:dyDescent="0.2">
      <c r="S16485" s="157"/>
      <c r="T16485" s="157"/>
      <c r="U16485" s="157"/>
      <c r="V16485" s="157"/>
      <c r="W16485" s="157"/>
      <c r="X16485" s="157"/>
      <c r="Y16485" s="157"/>
    </row>
    <row r="16486" spans="19:25" x14ac:dyDescent="0.2">
      <c r="S16486" s="157"/>
      <c r="T16486" s="157"/>
      <c r="U16486" s="157"/>
      <c r="V16486" s="157"/>
      <c r="W16486" s="157"/>
      <c r="X16486" s="157"/>
      <c r="Y16486" s="157"/>
    </row>
    <row r="16487" spans="19:25" x14ac:dyDescent="0.2">
      <c r="S16487" s="157"/>
      <c r="T16487" s="157"/>
      <c r="U16487" s="157"/>
      <c r="V16487" s="157"/>
      <c r="W16487" s="157"/>
      <c r="X16487" s="157"/>
      <c r="Y16487" s="157"/>
    </row>
    <row r="16488" spans="19:25" x14ac:dyDescent="0.2">
      <c r="S16488" s="157"/>
      <c r="T16488" s="157"/>
      <c r="U16488" s="157"/>
      <c r="V16488" s="157"/>
      <c r="W16488" s="157"/>
      <c r="X16488" s="157"/>
      <c r="Y16488" s="157"/>
    </row>
    <row r="16489" spans="19:25" x14ac:dyDescent="0.2">
      <c r="S16489" s="157"/>
      <c r="T16489" s="157"/>
      <c r="U16489" s="157"/>
      <c r="V16489" s="157"/>
      <c r="W16489" s="157"/>
      <c r="X16489" s="157"/>
      <c r="Y16489" s="157"/>
    </row>
    <row r="16490" spans="19:25" x14ac:dyDescent="0.2">
      <c r="S16490" s="157"/>
      <c r="T16490" s="157"/>
      <c r="U16490" s="157"/>
      <c r="V16490" s="157"/>
      <c r="W16490" s="157"/>
      <c r="X16490" s="157"/>
      <c r="Y16490" s="157"/>
    </row>
    <row r="16491" spans="19:25" x14ac:dyDescent="0.2">
      <c r="S16491" s="157"/>
      <c r="T16491" s="157"/>
      <c r="U16491" s="157"/>
      <c r="V16491" s="157"/>
      <c r="W16491" s="157"/>
      <c r="X16491" s="157"/>
      <c r="Y16491" s="157"/>
    </row>
    <row r="16492" spans="19:25" x14ac:dyDescent="0.2">
      <c r="S16492" s="157"/>
      <c r="T16492" s="157"/>
      <c r="U16492" s="157"/>
      <c r="V16492" s="157"/>
      <c r="W16492" s="157"/>
      <c r="X16492" s="157"/>
      <c r="Y16492" s="157"/>
    </row>
    <row r="16493" spans="19:25" x14ac:dyDescent="0.2">
      <c r="S16493" s="157"/>
      <c r="T16493" s="157"/>
      <c r="U16493" s="157"/>
      <c r="V16493" s="157"/>
      <c r="W16493" s="157"/>
      <c r="X16493" s="157"/>
      <c r="Y16493" s="157"/>
    </row>
    <row r="16494" spans="19:25" x14ac:dyDescent="0.2">
      <c r="S16494" s="157"/>
      <c r="T16494" s="157"/>
      <c r="U16494" s="157"/>
      <c r="V16494" s="157"/>
      <c r="W16494" s="157"/>
      <c r="X16494" s="157"/>
      <c r="Y16494" s="157"/>
    </row>
    <row r="16495" spans="19:25" x14ac:dyDescent="0.2">
      <c r="S16495" s="157"/>
      <c r="T16495" s="157"/>
      <c r="U16495" s="157"/>
      <c r="V16495" s="157"/>
      <c r="W16495" s="157"/>
      <c r="X16495" s="157"/>
      <c r="Y16495" s="157"/>
    </row>
    <row r="16496" spans="19:25" x14ac:dyDescent="0.2">
      <c r="S16496" s="157"/>
      <c r="T16496" s="157"/>
      <c r="U16496" s="157"/>
      <c r="V16496" s="157"/>
      <c r="W16496" s="157"/>
      <c r="X16496" s="157"/>
      <c r="Y16496" s="157"/>
    </row>
    <row r="16497" spans="19:25" x14ac:dyDescent="0.2">
      <c r="S16497" s="157"/>
      <c r="T16497" s="157"/>
      <c r="U16497" s="157"/>
      <c r="V16497" s="157"/>
      <c r="W16497" s="157"/>
      <c r="X16497" s="157"/>
      <c r="Y16497" s="157"/>
    </row>
    <row r="16498" spans="19:25" x14ac:dyDescent="0.2">
      <c r="S16498" s="157"/>
      <c r="T16498" s="157"/>
      <c r="U16498" s="157"/>
      <c r="V16498" s="157"/>
      <c r="W16498" s="157"/>
      <c r="X16498" s="157"/>
      <c r="Y16498" s="157"/>
    </row>
    <row r="16499" spans="19:25" x14ac:dyDescent="0.2">
      <c r="S16499" s="157"/>
      <c r="T16499" s="157"/>
      <c r="U16499" s="157"/>
      <c r="V16499" s="157"/>
      <c r="W16499" s="157"/>
      <c r="X16499" s="157"/>
      <c r="Y16499" s="157"/>
    </row>
    <row r="16500" spans="19:25" x14ac:dyDescent="0.2">
      <c r="S16500" s="157"/>
      <c r="T16500" s="157"/>
      <c r="U16500" s="157"/>
      <c r="V16500" s="157"/>
      <c r="W16500" s="157"/>
      <c r="X16500" s="157"/>
      <c r="Y16500" s="157"/>
    </row>
    <row r="16501" spans="19:25" x14ac:dyDescent="0.2">
      <c r="S16501" s="157"/>
      <c r="T16501" s="157"/>
      <c r="U16501" s="157"/>
      <c r="V16501" s="157"/>
      <c r="W16501" s="157"/>
      <c r="X16501" s="157"/>
      <c r="Y16501" s="157"/>
    </row>
    <row r="16502" spans="19:25" x14ac:dyDescent="0.2">
      <c r="S16502" s="157"/>
      <c r="T16502" s="157"/>
      <c r="U16502" s="157"/>
      <c r="V16502" s="157"/>
      <c r="W16502" s="157"/>
      <c r="X16502" s="157"/>
      <c r="Y16502" s="157"/>
    </row>
    <row r="16503" spans="19:25" x14ac:dyDescent="0.2">
      <c r="S16503" s="157"/>
      <c r="T16503" s="157"/>
      <c r="U16503" s="157"/>
      <c r="V16503" s="157"/>
      <c r="W16503" s="157"/>
      <c r="X16503" s="157"/>
      <c r="Y16503" s="157"/>
    </row>
    <row r="16504" spans="19:25" x14ac:dyDescent="0.2">
      <c r="S16504" s="157"/>
      <c r="T16504" s="157"/>
      <c r="U16504" s="157"/>
      <c r="V16504" s="157"/>
      <c r="W16504" s="157"/>
      <c r="X16504" s="157"/>
      <c r="Y16504" s="157"/>
    </row>
    <row r="16505" spans="19:25" x14ac:dyDescent="0.2">
      <c r="S16505" s="157"/>
      <c r="T16505" s="157"/>
      <c r="U16505" s="157"/>
      <c r="V16505" s="157"/>
      <c r="W16505" s="157"/>
      <c r="X16505" s="157"/>
      <c r="Y16505" s="157"/>
    </row>
    <row r="16506" spans="19:25" x14ac:dyDescent="0.2">
      <c r="S16506" s="157"/>
      <c r="T16506" s="157"/>
      <c r="U16506" s="157"/>
      <c r="V16506" s="157"/>
      <c r="W16506" s="157"/>
      <c r="X16506" s="157"/>
      <c r="Y16506" s="157"/>
    </row>
    <row r="16507" spans="19:25" x14ac:dyDescent="0.2">
      <c r="S16507" s="157"/>
      <c r="T16507" s="157"/>
      <c r="U16507" s="157"/>
      <c r="V16507" s="157"/>
      <c r="W16507" s="157"/>
      <c r="X16507" s="157"/>
      <c r="Y16507" s="157"/>
    </row>
    <row r="16508" spans="19:25" x14ac:dyDescent="0.2">
      <c r="S16508" s="157"/>
      <c r="T16508" s="157"/>
      <c r="U16508" s="157"/>
      <c r="V16508" s="157"/>
      <c r="W16508" s="157"/>
      <c r="X16508" s="157"/>
      <c r="Y16508" s="157"/>
    </row>
    <row r="16509" spans="19:25" x14ac:dyDescent="0.2">
      <c r="S16509" s="157"/>
      <c r="T16509" s="157"/>
      <c r="U16509" s="157"/>
      <c r="V16509" s="157"/>
      <c r="W16509" s="157"/>
      <c r="X16509" s="157"/>
      <c r="Y16509" s="157"/>
    </row>
    <row r="16510" spans="19:25" x14ac:dyDescent="0.2">
      <c r="S16510" s="157"/>
      <c r="T16510" s="157"/>
      <c r="U16510" s="157"/>
      <c r="V16510" s="157"/>
      <c r="W16510" s="157"/>
      <c r="X16510" s="157"/>
      <c r="Y16510" s="157"/>
    </row>
    <row r="16511" spans="19:25" x14ac:dyDescent="0.2">
      <c r="S16511" s="157"/>
      <c r="T16511" s="157"/>
      <c r="U16511" s="157"/>
      <c r="V16511" s="157"/>
      <c r="W16511" s="157"/>
      <c r="X16511" s="157"/>
      <c r="Y16511" s="157"/>
    </row>
    <row r="16512" spans="19:25" x14ac:dyDescent="0.2">
      <c r="S16512" s="157"/>
      <c r="T16512" s="157"/>
      <c r="U16512" s="157"/>
      <c r="V16512" s="157"/>
      <c r="W16512" s="157"/>
      <c r="X16512" s="157"/>
      <c r="Y16512" s="157"/>
    </row>
    <row r="16513" spans="19:25" x14ac:dyDescent="0.2">
      <c r="S16513" s="157"/>
      <c r="T16513" s="157"/>
      <c r="U16513" s="157"/>
      <c r="V16513" s="157"/>
      <c r="W16513" s="157"/>
      <c r="X16513" s="157"/>
      <c r="Y16513" s="157"/>
    </row>
    <row r="16514" spans="19:25" x14ac:dyDescent="0.2">
      <c r="S16514" s="157"/>
      <c r="T16514" s="157"/>
      <c r="U16514" s="157"/>
      <c r="V16514" s="157"/>
      <c r="W16514" s="157"/>
      <c r="X16514" s="157"/>
      <c r="Y16514" s="157"/>
    </row>
    <row r="16515" spans="19:25" x14ac:dyDescent="0.2">
      <c r="S16515" s="157"/>
      <c r="T16515" s="157"/>
      <c r="U16515" s="157"/>
      <c r="V16515" s="157"/>
      <c r="W16515" s="157"/>
      <c r="X16515" s="157"/>
      <c r="Y16515" s="157"/>
    </row>
    <row r="16516" spans="19:25" x14ac:dyDescent="0.2">
      <c r="S16516" s="157"/>
      <c r="T16516" s="157"/>
      <c r="U16516" s="157"/>
      <c r="V16516" s="157"/>
      <c r="W16516" s="157"/>
      <c r="X16516" s="157"/>
      <c r="Y16516" s="157"/>
    </row>
    <row r="16517" spans="19:25" x14ac:dyDescent="0.2">
      <c r="S16517" s="157"/>
      <c r="T16517" s="157"/>
      <c r="U16517" s="157"/>
      <c r="V16517" s="157"/>
      <c r="W16517" s="157"/>
      <c r="X16517" s="157"/>
      <c r="Y16517" s="157"/>
    </row>
    <row r="16518" spans="19:25" x14ac:dyDescent="0.2">
      <c r="S16518" s="157"/>
      <c r="T16518" s="157"/>
      <c r="U16518" s="157"/>
      <c r="V16518" s="157"/>
      <c r="W16518" s="157"/>
      <c r="X16518" s="157"/>
      <c r="Y16518" s="157"/>
    </row>
    <row r="16519" spans="19:25" x14ac:dyDescent="0.2">
      <c r="S16519" s="157"/>
      <c r="T16519" s="157"/>
      <c r="U16519" s="157"/>
      <c r="V16519" s="157"/>
      <c r="W16519" s="157"/>
      <c r="X16519" s="157"/>
      <c r="Y16519" s="157"/>
    </row>
    <row r="16520" spans="19:25" x14ac:dyDescent="0.2">
      <c r="S16520" s="157"/>
      <c r="T16520" s="157"/>
      <c r="U16520" s="157"/>
      <c r="V16520" s="157"/>
      <c r="W16520" s="157"/>
      <c r="X16520" s="157"/>
      <c r="Y16520" s="157"/>
    </row>
    <row r="16521" spans="19:25" x14ac:dyDescent="0.2">
      <c r="S16521" s="157"/>
      <c r="T16521" s="157"/>
      <c r="U16521" s="157"/>
      <c r="V16521" s="157"/>
      <c r="W16521" s="157"/>
      <c r="X16521" s="157"/>
      <c r="Y16521" s="157"/>
    </row>
    <row r="16522" spans="19:25" x14ac:dyDescent="0.2">
      <c r="S16522" s="157"/>
      <c r="T16522" s="157"/>
      <c r="U16522" s="157"/>
      <c r="V16522" s="157"/>
      <c r="W16522" s="157"/>
      <c r="X16522" s="157"/>
      <c r="Y16522" s="157"/>
    </row>
    <row r="16523" spans="19:25" x14ac:dyDescent="0.2">
      <c r="S16523" s="157"/>
      <c r="T16523" s="157"/>
      <c r="U16523" s="157"/>
      <c r="V16523" s="157"/>
      <c r="W16523" s="157"/>
      <c r="X16523" s="157"/>
      <c r="Y16523" s="157"/>
    </row>
    <row r="16524" spans="19:25" x14ac:dyDescent="0.2">
      <c r="S16524" s="157"/>
      <c r="T16524" s="157"/>
      <c r="U16524" s="157"/>
      <c r="V16524" s="157"/>
      <c r="W16524" s="157"/>
      <c r="X16524" s="157"/>
      <c r="Y16524" s="157"/>
    </row>
    <row r="16525" spans="19:25" x14ac:dyDescent="0.2">
      <c r="S16525" s="157"/>
      <c r="T16525" s="157"/>
      <c r="U16525" s="157"/>
      <c r="V16525" s="157"/>
      <c r="W16525" s="157"/>
      <c r="X16525" s="157"/>
      <c r="Y16525" s="157"/>
    </row>
    <row r="16526" spans="19:25" x14ac:dyDescent="0.2">
      <c r="S16526" s="157"/>
      <c r="T16526" s="157"/>
      <c r="U16526" s="157"/>
      <c r="V16526" s="157"/>
      <c r="W16526" s="157"/>
      <c r="X16526" s="157"/>
      <c r="Y16526" s="157"/>
    </row>
    <row r="16527" spans="19:25" x14ac:dyDescent="0.2">
      <c r="S16527" s="157"/>
      <c r="T16527" s="157"/>
      <c r="U16527" s="157"/>
      <c r="V16527" s="157"/>
      <c r="W16527" s="157"/>
      <c r="X16527" s="157"/>
      <c r="Y16527" s="157"/>
    </row>
    <row r="16528" spans="19:25" x14ac:dyDescent="0.2">
      <c r="S16528" s="157"/>
      <c r="T16528" s="157"/>
      <c r="U16528" s="157"/>
      <c r="V16528" s="157"/>
      <c r="W16528" s="157"/>
      <c r="X16528" s="157"/>
      <c r="Y16528" s="157"/>
    </row>
    <row r="16529" spans="19:25" x14ac:dyDescent="0.2">
      <c r="S16529" s="157"/>
      <c r="T16529" s="157"/>
      <c r="U16529" s="157"/>
      <c r="V16529" s="157"/>
      <c r="W16529" s="157"/>
      <c r="X16529" s="157"/>
      <c r="Y16529" s="157"/>
    </row>
    <row r="16530" spans="19:25" x14ac:dyDescent="0.2">
      <c r="S16530" s="157"/>
      <c r="T16530" s="157"/>
      <c r="U16530" s="157"/>
      <c r="V16530" s="157"/>
      <c r="W16530" s="157"/>
      <c r="X16530" s="157"/>
      <c r="Y16530" s="157"/>
    </row>
    <row r="16531" spans="19:25" x14ac:dyDescent="0.2">
      <c r="S16531" s="157"/>
      <c r="T16531" s="157"/>
      <c r="U16531" s="157"/>
      <c r="V16531" s="157"/>
      <c r="W16531" s="157"/>
      <c r="X16531" s="157"/>
      <c r="Y16531" s="157"/>
    </row>
    <row r="16532" spans="19:25" x14ac:dyDescent="0.2">
      <c r="S16532" s="157"/>
      <c r="T16532" s="157"/>
      <c r="U16532" s="157"/>
      <c r="V16532" s="157"/>
      <c r="W16532" s="157"/>
      <c r="X16532" s="157"/>
      <c r="Y16532" s="157"/>
    </row>
    <row r="16533" spans="19:25" x14ac:dyDescent="0.2">
      <c r="S16533" s="157"/>
      <c r="T16533" s="157"/>
      <c r="U16533" s="157"/>
      <c r="V16533" s="157"/>
      <c r="W16533" s="157"/>
      <c r="X16533" s="157"/>
      <c r="Y16533" s="157"/>
    </row>
    <row r="16534" spans="19:25" x14ac:dyDescent="0.2">
      <c r="S16534" s="157"/>
      <c r="T16534" s="157"/>
      <c r="U16534" s="157"/>
      <c r="V16534" s="157"/>
      <c r="W16534" s="157"/>
      <c r="X16534" s="157"/>
      <c r="Y16534" s="157"/>
    </row>
    <row r="16535" spans="19:25" x14ac:dyDescent="0.2">
      <c r="S16535" s="157"/>
      <c r="T16535" s="157"/>
      <c r="U16535" s="157"/>
      <c r="V16535" s="157"/>
      <c r="W16535" s="157"/>
      <c r="X16535" s="157"/>
      <c r="Y16535" s="157"/>
    </row>
    <row r="16536" spans="19:25" x14ac:dyDescent="0.2">
      <c r="S16536" s="157"/>
      <c r="T16536" s="157"/>
      <c r="U16536" s="157"/>
      <c r="V16536" s="157"/>
      <c r="W16536" s="157"/>
      <c r="X16536" s="157"/>
      <c r="Y16536" s="157"/>
    </row>
    <row r="16537" spans="19:25" x14ac:dyDescent="0.2">
      <c r="S16537" s="157"/>
      <c r="T16537" s="157"/>
      <c r="U16537" s="157"/>
      <c r="V16537" s="157"/>
      <c r="W16537" s="157"/>
      <c r="X16537" s="157"/>
      <c r="Y16537" s="157"/>
    </row>
    <row r="16538" spans="19:25" x14ac:dyDescent="0.2">
      <c r="S16538" s="157"/>
      <c r="T16538" s="157"/>
      <c r="U16538" s="157"/>
      <c r="V16538" s="157"/>
      <c r="W16538" s="157"/>
      <c r="X16538" s="157"/>
      <c r="Y16538" s="157"/>
    </row>
    <row r="16539" spans="19:25" x14ac:dyDescent="0.2">
      <c r="S16539" s="157"/>
      <c r="T16539" s="157"/>
      <c r="U16539" s="157"/>
      <c r="V16539" s="157"/>
      <c r="W16539" s="157"/>
      <c r="X16539" s="157"/>
      <c r="Y16539" s="157"/>
    </row>
    <row r="16540" spans="19:25" x14ac:dyDescent="0.2">
      <c r="S16540" s="157"/>
      <c r="T16540" s="157"/>
      <c r="U16540" s="157"/>
      <c r="V16540" s="157"/>
      <c r="W16540" s="157"/>
      <c r="X16540" s="157"/>
      <c r="Y16540" s="157"/>
    </row>
    <row r="16541" spans="19:25" x14ac:dyDescent="0.2">
      <c r="S16541" s="157"/>
      <c r="T16541" s="157"/>
      <c r="U16541" s="157"/>
      <c r="V16541" s="157"/>
      <c r="W16541" s="157"/>
      <c r="X16541" s="157"/>
      <c r="Y16541" s="157"/>
    </row>
    <row r="16542" spans="19:25" x14ac:dyDescent="0.2">
      <c r="S16542" s="157"/>
      <c r="T16542" s="157"/>
      <c r="U16542" s="157"/>
      <c r="V16542" s="157"/>
      <c r="W16542" s="157"/>
      <c r="X16542" s="157"/>
      <c r="Y16542" s="157"/>
    </row>
    <row r="16543" spans="19:25" x14ac:dyDescent="0.2">
      <c r="S16543" s="157"/>
      <c r="T16543" s="157"/>
      <c r="U16543" s="157"/>
      <c r="V16543" s="157"/>
      <c r="W16543" s="157"/>
      <c r="X16543" s="157"/>
      <c r="Y16543" s="157"/>
    </row>
    <row r="16544" spans="19:25" x14ac:dyDescent="0.2">
      <c r="S16544" s="157"/>
      <c r="T16544" s="157"/>
      <c r="U16544" s="157"/>
      <c r="V16544" s="157"/>
      <c r="W16544" s="157"/>
      <c r="X16544" s="157"/>
      <c r="Y16544" s="157"/>
    </row>
    <row r="16545" spans="19:25" x14ac:dyDescent="0.2">
      <c r="S16545" s="157"/>
      <c r="T16545" s="157"/>
      <c r="U16545" s="157"/>
      <c r="V16545" s="157"/>
      <c r="W16545" s="157"/>
      <c r="X16545" s="157"/>
      <c r="Y16545" s="157"/>
    </row>
    <row r="16546" spans="19:25" x14ac:dyDescent="0.2">
      <c r="S16546" s="157"/>
      <c r="T16546" s="157"/>
      <c r="U16546" s="157"/>
      <c r="V16546" s="157"/>
      <c r="W16546" s="157"/>
      <c r="X16546" s="157"/>
      <c r="Y16546" s="157"/>
    </row>
    <row r="16547" spans="19:25" x14ac:dyDescent="0.2">
      <c r="S16547" s="157"/>
      <c r="T16547" s="157"/>
      <c r="U16547" s="157"/>
      <c r="V16547" s="157"/>
      <c r="W16547" s="157"/>
      <c r="X16547" s="157"/>
      <c r="Y16547" s="157"/>
    </row>
    <row r="16548" spans="19:25" x14ac:dyDescent="0.2">
      <c r="S16548" s="157"/>
      <c r="T16548" s="157"/>
      <c r="U16548" s="157"/>
      <c r="V16548" s="157"/>
      <c r="W16548" s="157"/>
      <c r="X16548" s="157"/>
      <c r="Y16548" s="157"/>
    </row>
    <row r="16549" spans="19:25" x14ac:dyDescent="0.2">
      <c r="S16549" s="157"/>
      <c r="T16549" s="157"/>
      <c r="U16549" s="157"/>
      <c r="V16549" s="157"/>
      <c r="W16549" s="157"/>
      <c r="X16549" s="157"/>
      <c r="Y16549" s="157"/>
    </row>
    <row r="16550" spans="19:25" x14ac:dyDescent="0.2">
      <c r="S16550" s="157"/>
      <c r="T16550" s="157"/>
      <c r="U16550" s="157"/>
      <c r="V16550" s="157"/>
      <c r="W16550" s="157"/>
      <c r="X16550" s="157"/>
      <c r="Y16550" s="157"/>
    </row>
    <row r="16551" spans="19:25" x14ac:dyDescent="0.2">
      <c r="S16551" s="157"/>
      <c r="T16551" s="157"/>
      <c r="U16551" s="157"/>
      <c r="V16551" s="157"/>
      <c r="W16551" s="157"/>
      <c r="X16551" s="157"/>
      <c r="Y16551" s="157"/>
    </row>
    <row r="16552" spans="19:25" x14ac:dyDescent="0.2">
      <c r="S16552" s="157"/>
      <c r="T16552" s="157"/>
      <c r="U16552" s="157"/>
      <c r="V16552" s="157"/>
      <c r="W16552" s="157"/>
      <c r="X16552" s="157"/>
      <c r="Y16552" s="157"/>
    </row>
    <row r="16553" spans="19:25" x14ac:dyDescent="0.2">
      <c r="S16553" s="157"/>
      <c r="T16553" s="157"/>
      <c r="U16553" s="157"/>
      <c r="V16553" s="157"/>
      <c r="W16553" s="157"/>
      <c r="X16553" s="157"/>
      <c r="Y16553" s="157"/>
    </row>
    <row r="16554" spans="19:25" x14ac:dyDescent="0.2">
      <c r="S16554" s="157"/>
      <c r="T16554" s="157"/>
      <c r="U16554" s="157"/>
      <c r="V16554" s="157"/>
      <c r="W16554" s="157"/>
      <c r="X16554" s="157"/>
      <c r="Y16554" s="157"/>
    </row>
    <row r="16555" spans="19:25" x14ac:dyDescent="0.2">
      <c r="S16555" s="157"/>
      <c r="T16555" s="157"/>
      <c r="U16555" s="157"/>
      <c r="V16555" s="157"/>
      <c r="W16555" s="157"/>
      <c r="X16555" s="157"/>
      <c r="Y16555" s="157"/>
    </row>
    <row r="16556" spans="19:25" x14ac:dyDescent="0.2">
      <c r="S16556" s="157"/>
      <c r="T16556" s="157"/>
      <c r="U16556" s="157"/>
      <c r="V16556" s="157"/>
      <c r="W16556" s="157"/>
      <c r="X16556" s="157"/>
      <c r="Y16556" s="157"/>
    </row>
    <row r="16557" spans="19:25" x14ac:dyDescent="0.2">
      <c r="S16557" s="157"/>
      <c r="T16557" s="157"/>
      <c r="U16557" s="157"/>
      <c r="V16557" s="157"/>
      <c r="W16557" s="157"/>
      <c r="X16557" s="157"/>
      <c r="Y16557" s="157"/>
    </row>
    <row r="16558" spans="19:25" x14ac:dyDescent="0.2">
      <c r="S16558" s="157"/>
      <c r="T16558" s="157"/>
      <c r="U16558" s="157"/>
      <c r="V16558" s="157"/>
      <c r="W16558" s="157"/>
      <c r="X16558" s="157"/>
      <c r="Y16558" s="157"/>
    </row>
    <row r="16559" spans="19:25" x14ac:dyDescent="0.2">
      <c r="S16559" s="157"/>
      <c r="T16559" s="157"/>
      <c r="U16559" s="157"/>
      <c r="V16559" s="157"/>
      <c r="W16559" s="157"/>
      <c r="X16559" s="157"/>
      <c r="Y16559" s="157"/>
    </row>
    <row r="16560" spans="19:25" x14ac:dyDescent="0.2">
      <c r="S16560" s="157"/>
      <c r="T16560" s="157"/>
      <c r="U16560" s="157"/>
      <c r="V16560" s="157"/>
      <c r="W16560" s="157"/>
      <c r="X16560" s="157"/>
      <c r="Y16560" s="157"/>
    </row>
    <row r="16561" spans="19:25" x14ac:dyDescent="0.2">
      <c r="S16561" s="157"/>
      <c r="T16561" s="157"/>
      <c r="U16561" s="157"/>
      <c r="V16561" s="157"/>
      <c r="W16561" s="157"/>
      <c r="X16561" s="157"/>
      <c r="Y16561" s="157"/>
    </row>
    <row r="16562" spans="19:25" x14ac:dyDescent="0.2">
      <c r="S16562" s="157"/>
      <c r="T16562" s="157"/>
      <c r="U16562" s="157"/>
      <c r="V16562" s="157"/>
      <c r="W16562" s="157"/>
      <c r="X16562" s="157"/>
      <c r="Y16562" s="157"/>
    </row>
    <row r="16563" spans="19:25" x14ac:dyDescent="0.2">
      <c r="S16563" s="157"/>
      <c r="T16563" s="157"/>
      <c r="U16563" s="157"/>
      <c r="V16563" s="157"/>
      <c r="W16563" s="157"/>
      <c r="X16563" s="157"/>
      <c r="Y16563" s="157"/>
    </row>
    <row r="16564" spans="19:25" x14ac:dyDescent="0.2">
      <c r="S16564" s="157"/>
      <c r="T16564" s="157"/>
      <c r="U16564" s="157"/>
      <c r="V16564" s="157"/>
      <c r="W16564" s="157"/>
      <c r="X16564" s="157"/>
      <c r="Y16564" s="157"/>
    </row>
    <row r="16565" spans="19:25" x14ac:dyDescent="0.2">
      <c r="S16565" s="157"/>
      <c r="T16565" s="157"/>
      <c r="U16565" s="157"/>
      <c r="V16565" s="157"/>
      <c r="W16565" s="157"/>
      <c r="X16565" s="157"/>
      <c r="Y16565" s="157"/>
    </row>
    <row r="16566" spans="19:25" x14ac:dyDescent="0.2">
      <c r="S16566" s="157"/>
      <c r="T16566" s="157"/>
      <c r="U16566" s="157"/>
      <c r="V16566" s="157"/>
      <c r="W16566" s="157"/>
      <c r="X16566" s="157"/>
      <c r="Y16566" s="157"/>
    </row>
    <row r="16567" spans="19:25" x14ac:dyDescent="0.2">
      <c r="S16567" s="157"/>
      <c r="T16567" s="157"/>
      <c r="U16567" s="157"/>
      <c r="V16567" s="157"/>
      <c r="W16567" s="157"/>
      <c r="X16567" s="157"/>
      <c r="Y16567" s="157"/>
    </row>
    <row r="16568" spans="19:25" x14ac:dyDescent="0.2">
      <c r="S16568" s="157"/>
      <c r="T16568" s="157"/>
      <c r="U16568" s="157"/>
      <c r="V16568" s="157"/>
      <c r="W16568" s="157"/>
      <c r="X16568" s="157"/>
      <c r="Y16568" s="157"/>
    </row>
    <row r="16569" spans="19:25" x14ac:dyDescent="0.2">
      <c r="S16569" s="157"/>
      <c r="T16569" s="157"/>
      <c r="U16569" s="157"/>
      <c r="V16569" s="157"/>
      <c r="W16569" s="157"/>
      <c r="X16569" s="157"/>
      <c r="Y16569" s="157"/>
    </row>
    <row r="16570" spans="19:25" x14ac:dyDescent="0.2">
      <c r="S16570" s="157"/>
      <c r="T16570" s="157"/>
      <c r="U16570" s="157"/>
      <c r="V16570" s="157"/>
      <c r="W16570" s="157"/>
      <c r="X16570" s="157"/>
      <c r="Y16570" s="157"/>
    </row>
    <row r="16571" spans="19:25" x14ac:dyDescent="0.2">
      <c r="S16571" s="157"/>
      <c r="T16571" s="157"/>
      <c r="U16571" s="157"/>
      <c r="V16571" s="157"/>
      <c r="W16571" s="157"/>
      <c r="X16571" s="157"/>
      <c r="Y16571" s="157"/>
    </row>
    <row r="16572" spans="19:25" x14ac:dyDescent="0.2">
      <c r="S16572" s="157"/>
      <c r="T16572" s="157"/>
      <c r="U16572" s="157"/>
      <c r="V16572" s="157"/>
      <c r="W16572" s="157"/>
      <c r="X16572" s="157"/>
      <c r="Y16572" s="157"/>
    </row>
    <row r="16573" spans="19:25" x14ac:dyDescent="0.2">
      <c r="S16573" s="157"/>
      <c r="T16573" s="157"/>
      <c r="U16573" s="157"/>
      <c r="V16573" s="157"/>
      <c r="W16573" s="157"/>
      <c r="X16573" s="157"/>
      <c r="Y16573" s="157"/>
    </row>
    <row r="16574" spans="19:25" x14ac:dyDescent="0.2">
      <c r="S16574" s="157"/>
      <c r="T16574" s="157"/>
      <c r="U16574" s="157"/>
      <c r="V16574" s="157"/>
      <c r="W16574" s="157"/>
      <c r="X16574" s="157"/>
      <c r="Y16574" s="157"/>
    </row>
    <row r="16575" spans="19:25" x14ac:dyDescent="0.2">
      <c r="S16575" s="157"/>
      <c r="T16575" s="157"/>
      <c r="U16575" s="157"/>
      <c r="V16575" s="157"/>
      <c r="W16575" s="157"/>
      <c r="X16575" s="157"/>
      <c r="Y16575" s="157"/>
    </row>
    <row r="16576" spans="19:25" x14ac:dyDescent="0.2">
      <c r="S16576" s="157"/>
      <c r="T16576" s="157"/>
      <c r="U16576" s="157"/>
      <c r="V16576" s="157"/>
      <c r="W16576" s="157"/>
      <c r="X16576" s="157"/>
      <c r="Y16576" s="157"/>
    </row>
    <row r="16577" spans="19:25" x14ac:dyDescent="0.2">
      <c r="S16577" s="157"/>
      <c r="T16577" s="157"/>
      <c r="U16577" s="157"/>
      <c r="V16577" s="157"/>
      <c r="W16577" s="157"/>
      <c r="X16577" s="157"/>
      <c r="Y16577" s="157"/>
    </row>
    <row r="16578" spans="19:25" x14ac:dyDescent="0.2">
      <c r="S16578" s="157"/>
      <c r="T16578" s="157"/>
      <c r="U16578" s="157"/>
      <c r="V16578" s="157"/>
      <c r="W16578" s="157"/>
      <c r="X16578" s="157"/>
      <c r="Y16578" s="157"/>
    </row>
    <row r="16579" spans="19:25" x14ac:dyDescent="0.2">
      <c r="S16579" s="157"/>
      <c r="T16579" s="157"/>
      <c r="U16579" s="157"/>
      <c r="V16579" s="157"/>
      <c r="W16579" s="157"/>
      <c r="X16579" s="157"/>
      <c r="Y16579" s="157"/>
    </row>
    <row r="16580" spans="19:25" x14ac:dyDescent="0.2">
      <c r="S16580" s="157"/>
      <c r="T16580" s="157"/>
      <c r="U16580" s="157"/>
      <c r="V16580" s="157"/>
      <c r="W16580" s="157"/>
      <c r="X16580" s="157"/>
      <c r="Y16580" s="157"/>
    </row>
    <row r="16581" spans="19:25" x14ac:dyDescent="0.2">
      <c r="S16581" s="157"/>
      <c r="T16581" s="157"/>
      <c r="U16581" s="157"/>
      <c r="V16581" s="157"/>
      <c r="W16581" s="157"/>
      <c r="X16581" s="157"/>
      <c r="Y16581" s="157"/>
    </row>
    <row r="16582" spans="19:25" x14ac:dyDescent="0.2">
      <c r="S16582" s="157"/>
      <c r="T16582" s="157"/>
      <c r="U16582" s="157"/>
      <c r="V16582" s="157"/>
      <c r="W16582" s="157"/>
      <c r="X16582" s="157"/>
      <c r="Y16582" s="157"/>
    </row>
    <row r="16583" spans="19:25" x14ac:dyDescent="0.2">
      <c r="S16583" s="157"/>
      <c r="T16583" s="157"/>
      <c r="U16583" s="157"/>
      <c r="V16583" s="157"/>
      <c r="W16583" s="157"/>
      <c r="X16583" s="157"/>
      <c r="Y16583" s="157"/>
    </row>
    <row r="16584" spans="19:25" x14ac:dyDescent="0.2">
      <c r="S16584" s="157"/>
      <c r="T16584" s="157"/>
      <c r="U16584" s="157"/>
      <c r="V16584" s="157"/>
      <c r="W16584" s="157"/>
      <c r="X16584" s="157"/>
      <c r="Y16584" s="157"/>
    </row>
    <row r="16585" spans="19:25" x14ac:dyDescent="0.2">
      <c r="S16585" s="157"/>
      <c r="T16585" s="157"/>
      <c r="U16585" s="157"/>
      <c r="V16585" s="157"/>
      <c r="W16585" s="157"/>
      <c r="X16585" s="157"/>
      <c r="Y16585" s="157"/>
    </row>
    <row r="16586" spans="19:25" x14ac:dyDescent="0.2">
      <c r="S16586" s="157"/>
      <c r="T16586" s="157"/>
      <c r="U16586" s="157"/>
      <c r="V16586" s="157"/>
      <c r="W16586" s="157"/>
      <c r="X16586" s="157"/>
      <c r="Y16586" s="157"/>
    </row>
    <row r="16587" spans="19:25" x14ac:dyDescent="0.2">
      <c r="S16587" s="157"/>
      <c r="T16587" s="157"/>
      <c r="U16587" s="157"/>
      <c r="V16587" s="157"/>
      <c r="W16587" s="157"/>
      <c r="X16587" s="157"/>
      <c r="Y16587" s="157"/>
    </row>
    <row r="16588" spans="19:25" x14ac:dyDescent="0.2">
      <c r="S16588" s="157"/>
      <c r="T16588" s="157"/>
      <c r="U16588" s="157"/>
      <c r="V16588" s="157"/>
      <c r="W16588" s="157"/>
      <c r="X16588" s="157"/>
      <c r="Y16588" s="157"/>
    </row>
    <row r="16589" spans="19:25" x14ac:dyDescent="0.2">
      <c r="S16589" s="157"/>
      <c r="T16589" s="157"/>
      <c r="U16589" s="157"/>
      <c r="V16589" s="157"/>
      <c r="W16589" s="157"/>
      <c r="X16589" s="157"/>
      <c r="Y16589" s="157"/>
    </row>
    <row r="16590" spans="19:25" x14ac:dyDescent="0.2">
      <c r="S16590" s="157"/>
      <c r="T16590" s="157"/>
      <c r="U16590" s="157"/>
      <c r="V16590" s="157"/>
      <c r="W16590" s="157"/>
      <c r="X16590" s="157"/>
      <c r="Y16590" s="157"/>
    </row>
    <row r="16591" spans="19:25" x14ac:dyDescent="0.2">
      <c r="S16591" s="157"/>
      <c r="T16591" s="157"/>
      <c r="U16591" s="157"/>
      <c r="V16591" s="157"/>
      <c r="W16591" s="157"/>
      <c r="X16591" s="157"/>
      <c r="Y16591" s="157"/>
    </row>
    <row r="16592" spans="19:25" x14ac:dyDescent="0.2">
      <c r="S16592" s="157"/>
      <c r="T16592" s="157"/>
      <c r="U16592" s="157"/>
      <c r="V16592" s="157"/>
      <c r="W16592" s="157"/>
      <c r="X16592" s="157"/>
      <c r="Y16592" s="157"/>
    </row>
    <row r="16593" spans="19:25" x14ac:dyDescent="0.2">
      <c r="S16593" s="157"/>
      <c r="T16593" s="157"/>
      <c r="U16593" s="157"/>
      <c r="V16593" s="157"/>
      <c r="W16593" s="157"/>
      <c r="X16593" s="157"/>
      <c r="Y16593" s="157"/>
    </row>
    <row r="16594" spans="19:25" x14ac:dyDescent="0.2">
      <c r="S16594" s="157"/>
      <c r="T16594" s="157"/>
      <c r="U16594" s="157"/>
      <c r="V16594" s="157"/>
      <c r="W16594" s="157"/>
      <c r="X16594" s="157"/>
      <c r="Y16594" s="157"/>
    </row>
    <row r="16595" spans="19:25" x14ac:dyDescent="0.2">
      <c r="S16595" s="157"/>
      <c r="T16595" s="157"/>
      <c r="U16595" s="157"/>
      <c r="V16595" s="157"/>
      <c r="W16595" s="157"/>
      <c r="X16595" s="157"/>
      <c r="Y16595" s="157"/>
    </row>
    <row r="16596" spans="19:25" x14ac:dyDescent="0.2">
      <c r="S16596" s="157"/>
      <c r="T16596" s="157"/>
      <c r="U16596" s="157"/>
      <c r="V16596" s="157"/>
      <c r="W16596" s="157"/>
      <c r="X16596" s="157"/>
      <c r="Y16596" s="157"/>
    </row>
    <row r="16597" spans="19:25" x14ac:dyDescent="0.2">
      <c r="S16597" s="157"/>
      <c r="T16597" s="157"/>
      <c r="U16597" s="157"/>
      <c r="V16597" s="157"/>
      <c r="W16597" s="157"/>
      <c r="X16597" s="157"/>
      <c r="Y16597" s="157"/>
    </row>
    <row r="16598" spans="19:25" x14ac:dyDescent="0.2">
      <c r="S16598" s="157"/>
      <c r="T16598" s="157"/>
      <c r="U16598" s="157"/>
      <c r="V16598" s="157"/>
      <c r="W16598" s="157"/>
      <c r="X16598" s="157"/>
      <c r="Y16598" s="157"/>
    </row>
    <row r="16599" spans="19:25" x14ac:dyDescent="0.2">
      <c r="S16599" s="157"/>
      <c r="T16599" s="157"/>
      <c r="U16599" s="157"/>
      <c r="V16599" s="157"/>
      <c r="W16599" s="157"/>
      <c r="X16599" s="157"/>
      <c r="Y16599" s="157"/>
    </row>
    <row r="16600" spans="19:25" x14ac:dyDescent="0.2">
      <c r="S16600" s="157"/>
      <c r="T16600" s="157"/>
      <c r="U16600" s="157"/>
      <c r="V16600" s="157"/>
      <c r="W16600" s="157"/>
      <c r="X16600" s="157"/>
      <c r="Y16600" s="157"/>
    </row>
    <row r="16601" spans="19:25" x14ac:dyDescent="0.2">
      <c r="S16601" s="157"/>
      <c r="T16601" s="157"/>
      <c r="U16601" s="157"/>
      <c r="V16601" s="157"/>
      <c r="W16601" s="157"/>
      <c r="X16601" s="157"/>
      <c r="Y16601" s="157"/>
    </row>
    <row r="16602" spans="19:25" x14ac:dyDescent="0.2">
      <c r="S16602" s="157"/>
      <c r="T16602" s="157"/>
      <c r="U16602" s="157"/>
      <c r="V16602" s="157"/>
      <c r="W16602" s="157"/>
      <c r="X16602" s="157"/>
      <c r="Y16602" s="157"/>
    </row>
    <row r="16603" spans="19:25" x14ac:dyDescent="0.2">
      <c r="S16603" s="157"/>
      <c r="T16603" s="157"/>
      <c r="U16603" s="157"/>
      <c r="V16603" s="157"/>
      <c r="W16603" s="157"/>
      <c r="X16603" s="157"/>
      <c r="Y16603" s="157"/>
    </row>
    <row r="16604" spans="19:25" x14ac:dyDescent="0.2">
      <c r="S16604" s="157"/>
      <c r="T16604" s="157"/>
      <c r="U16604" s="157"/>
      <c r="V16604" s="157"/>
      <c r="W16604" s="157"/>
      <c r="X16604" s="157"/>
      <c r="Y16604" s="157"/>
    </row>
    <row r="16605" spans="19:25" x14ac:dyDescent="0.2">
      <c r="S16605" s="157"/>
      <c r="T16605" s="157"/>
      <c r="U16605" s="157"/>
      <c r="V16605" s="157"/>
      <c r="W16605" s="157"/>
      <c r="X16605" s="157"/>
      <c r="Y16605" s="157"/>
    </row>
    <row r="16606" spans="19:25" x14ac:dyDescent="0.2">
      <c r="S16606" s="157"/>
      <c r="T16606" s="157"/>
      <c r="U16606" s="157"/>
      <c r="V16606" s="157"/>
      <c r="W16606" s="157"/>
      <c r="X16606" s="157"/>
      <c r="Y16606" s="157"/>
    </row>
    <row r="16607" spans="19:25" x14ac:dyDescent="0.2">
      <c r="S16607" s="157"/>
      <c r="T16607" s="157"/>
      <c r="U16607" s="157"/>
      <c r="V16607" s="157"/>
      <c r="W16607" s="157"/>
      <c r="X16607" s="157"/>
      <c r="Y16607" s="157"/>
    </row>
    <row r="16608" spans="19:25" x14ac:dyDescent="0.2">
      <c r="S16608" s="157"/>
      <c r="T16608" s="157"/>
      <c r="U16608" s="157"/>
      <c r="V16608" s="157"/>
      <c r="W16608" s="157"/>
      <c r="X16608" s="157"/>
      <c r="Y16608" s="157"/>
    </row>
    <row r="16609" spans="19:25" x14ac:dyDescent="0.2">
      <c r="S16609" s="157"/>
      <c r="T16609" s="157"/>
      <c r="U16609" s="157"/>
      <c r="V16609" s="157"/>
      <c r="W16609" s="157"/>
      <c r="X16609" s="157"/>
      <c r="Y16609" s="157"/>
    </row>
    <row r="16610" spans="19:25" x14ac:dyDescent="0.2">
      <c r="S16610" s="157"/>
      <c r="T16610" s="157"/>
      <c r="U16610" s="157"/>
      <c r="V16610" s="157"/>
      <c r="W16610" s="157"/>
      <c r="X16610" s="157"/>
      <c r="Y16610" s="157"/>
    </row>
    <row r="16611" spans="19:25" x14ac:dyDescent="0.2">
      <c r="S16611" s="157"/>
      <c r="T16611" s="157"/>
      <c r="U16611" s="157"/>
      <c r="V16611" s="157"/>
      <c r="W16611" s="157"/>
      <c r="X16611" s="157"/>
      <c r="Y16611" s="157"/>
    </row>
    <row r="16612" spans="19:25" x14ac:dyDescent="0.2">
      <c r="S16612" s="157"/>
      <c r="T16612" s="157"/>
      <c r="U16612" s="157"/>
      <c r="V16612" s="157"/>
      <c r="W16612" s="157"/>
      <c r="X16612" s="157"/>
      <c r="Y16612" s="157"/>
    </row>
    <row r="16613" spans="19:25" x14ac:dyDescent="0.2">
      <c r="S16613" s="157"/>
      <c r="T16613" s="157"/>
      <c r="U16613" s="157"/>
      <c r="V16613" s="157"/>
      <c r="W16613" s="157"/>
      <c r="X16613" s="157"/>
      <c r="Y16613" s="157"/>
    </row>
    <row r="16614" spans="19:25" x14ac:dyDescent="0.2">
      <c r="S16614" s="157"/>
      <c r="T16614" s="157"/>
      <c r="U16614" s="157"/>
      <c r="V16614" s="157"/>
      <c r="W16614" s="157"/>
      <c r="X16614" s="157"/>
      <c r="Y16614" s="157"/>
    </row>
    <row r="16615" spans="19:25" x14ac:dyDescent="0.2">
      <c r="S16615" s="157"/>
      <c r="T16615" s="157"/>
      <c r="U16615" s="157"/>
      <c r="V16615" s="157"/>
      <c r="W16615" s="157"/>
      <c r="X16615" s="157"/>
      <c r="Y16615" s="157"/>
    </row>
    <row r="16616" spans="19:25" x14ac:dyDescent="0.2">
      <c r="S16616" s="157"/>
      <c r="T16616" s="157"/>
      <c r="U16616" s="157"/>
      <c r="V16616" s="157"/>
      <c r="W16616" s="157"/>
      <c r="X16616" s="157"/>
      <c r="Y16616" s="157"/>
    </row>
    <row r="16617" spans="19:25" x14ac:dyDescent="0.2">
      <c r="S16617" s="157"/>
      <c r="T16617" s="157"/>
      <c r="U16617" s="157"/>
      <c r="V16617" s="157"/>
      <c r="W16617" s="157"/>
      <c r="X16617" s="157"/>
      <c r="Y16617" s="157"/>
    </row>
    <row r="16618" spans="19:25" x14ac:dyDescent="0.2">
      <c r="S16618" s="157"/>
      <c r="T16618" s="157"/>
      <c r="U16618" s="157"/>
      <c r="V16618" s="157"/>
      <c r="W16618" s="157"/>
      <c r="X16618" s="157"/>
      <c r="Y16618" s="157"/>
    </row>
    <row r="16619" spans="19:25" x14ac:dyDescent="0.2">
      <c r="S16619" s="157"/>
      <c r="T16619" s="157"/>
      <c r="U16619" s="157"/>
      <c r="V16619" s="157"/>
      <c r="W16619" s="157"/>
      <c r="X16619" s="157"/>
      <c r="Y16619" s="157"/>
    </row>
    <row r="16620" spans="19:25" x14ac:dyDescent="0.2">
      <c r="S16620" s="157"/>
      <c r="T16620" s="157"/>
      <c r="U16620" s="157"/>
      <c r="V16620" s="157"/>
      <c r="W16620" s="157"/>
      <c r="X16620" s="157"/>
      <c r="Y16620" s="157"/>
    </row>
    <row r="16621" spans="19:25" x14ac:dyDescent="0.2">
      <c r="S16621" s="157"/>
      <c r="T16621" s="157"/>
      <c r="U16621" s="157"/>
      <c r="V16621" s="157"/>
      <c r="W16621" s="157"/>
      <c r="X16621" s="157"/>
      <c r="Y16621" s="157"/>
    </row>
    <row r="16622" spans="19:25" x14ac:dyDescent="0.2">
      <c r="S16622" s="157"/>
      <c r="T16622" s="157"/>
      <c r="U16622" s="157"/>
      <c r="V16622" s="157"/>
      <c r="W16622" s="157"/>
      <c r="X16622" s="157"/>
      <c r="Y16622" s="157"/>
    </row>
    <row r="16623" spans="19:25" x14ac:dyDescent="0.2">
      <c r="S16623" s="157"/>
      <c r="T16623" s="157"/>
      <c r="U16623" s="157"/>
      <c r="V16623" s="157"/>
      <c r="W16623" s="157"/>
      <c r="X16623" s="157"/>
      <c r="Y16623" s="157"/>
    </row>
    <row r="16624" spans="19:25" x14ac:dyDescent="0.2">
      <c r="S16624" s="157"/>
      <c r="T16624" s="157"/>
      <c r="U16624" s="157"/>
      <c r="V16624" s="157"/>
      <c r="W16624" s="157"/>
      <c r="X16624" s="157"/>
      <c r="Y16624" s="157"/>
    </row>
    <row r="16625" spans="19:25" x14ac:dyDescent="0.2">
      <c r="S16625" s="157"/>
      <c r="T16625" s="157"/>
      <c r="U16625" s="157"/>
      <c r="V16625" s="157"/>
      <c r="W16625" s="157"/>
      <c r="X16625" s="157"/>
      <c r="Y16625" s="157"/>
    </row>
    <row r="16626" spans="19:25" x14ac:dyDescent="0.2">
      <c r="S16626" s="157"/>
      <c r="T16626" s="157"/>
      <c r="U16626" s="157"/>
      <c r="V16626" s="157"/>
      <c r="W16626" s="157"/>
      <c r="X16626" s="157"/>
      <c r="Y16626" s="157"/>
    </row>
    <row r="16627" spans="19:25" x14ac:dyDescent="0.2">
      <c r="S16627" s="157"/>
      <c r="T16627" s="157"/>
      <c r="U16627" s="157"/>
      <c r="V16627" s="157"/>
      <c r="W16627" s="157"/>
      <c r="X16627" s="157"/>
      <c r="Y16627" s="157"/>
    </row>
    <row r="16628" spans="19:25" x14ac:dyDescent="0.2">
      <c r="S16628" s="157"/>
      <c r="T16628" s="157"/>
      <c r="U16628" s="157"/>
      <c r="V16628" s="157"/>
      <c r="W16628" s="157"/>
      <c r="X16628" s="157"/>
      <c r="Y16628" s="157"/>
    </row>
    <row r="16629" spans="19:25" x14ac:dyDescent="0.2">
      <c r="S16629" s="157"/>
      <c r="T16629" s="157"/>
      <c r="U16629" s="157"/>
      <c r="V16629" s="157"/>
      <c r="W16629" s="157"/>
      <c r="X16629" s="157"/>
      <c r="Y16629" s="157"/>
    </row>
    <row r="16630" spans="19:25" x14ac:dyDescent="0.2">
      <c r="S16630" s="157"/>
      <c r="T16630" s="157"/>
      <c r="U16630" s="157"/>
      <c r="V16630" s="157"/>
      <c r="W16630" s="157"/>
      <c r="X16630" s="157"/>
      <c r="Y16630" s="157"/>
    </row>
    <row r="16631" spans="19:25" x14ac:dyDescent="0.2">
      <c r="S16631" s="157"/>
      <c r="T16631" s="157"/>
      <c r="U16631" s="157"/>
      <c r="V16631" s="157"/>
      <c r="W16631" s="157"/>
      <c r="X16631" s="157"/>
      <c r="Y16631" s="157"/>
    </row>
    <row r="16632" spans="19:25" x14ac:dyDescent="0.2">
      <c r="S16632" s="157"/>
      <c r="T16632" s="157"/>
      <c r="U16632" s="157"/>
      <c r="V16632" s="157"/>
      <c r="W16632" s="157"/>
      <c r="X16632" s="157"/>
      <c r="Y16632" s="157"/>
    </row>
    <row r="16633" spans="19:25" x14ac:dyDescent="0.2">
      <c r="S16633" s="157"/>
      <c r="T16633" s="157"/>
      <c r="U16633" s="157"/>
      <c r="V16633" s="157"/>
      <c r="W16633" s="157"/>
      <c r="X16633" s="157"/>
      <c r="Y16633" s="157"/>
    </row>
    <row r="16634" spans="19:25" x14ac:dyDescent="0.2">
      <c r="S16634" s="157"/>
      <c r="T16634" s="157"/>
      <c r="U16634" s="157"/>
      <c r="V16634" s="157"/>
      <c r="W16634" s="157"/>
      <c r="X16634" s="157"/>
      <c r="Y16634" s="157"/>
    </row>
    <row r="16635" spans="19:25" x14ac:dyDescent="0.2">
      <c r="S16635" s="157"/>
      <c r="T16635" s="157"/>
      <c r="U16635" s="157"/>
      <c r="V16635" s="157"/>
      <c r="W16635" s="157"/>
      <c r="X16635" s="157"/>
      <c r="Y16635" s="157"/>
    </row>
    <row r="16636" spans="19:25" x14ac:dyDescent="0.2">
      <c r="S16636" s="157"/>
      <c r="T16636" s="157"/>
      <c r="U16636" s="157"/>
      <c r="V16636" s="157"/>
      <c r="W16636" s="157"/>
      <c r="X16636" s="157"/>
      <c r="Y16636" s="157"/>
    </row>
    <row r="16637" spans="19:25" x14ac:dyDescent="0.2">
      <c r="S16637" s="157"/>
      <c r="T16637" s="157"/>
      <c r="U16637" s="157"/>
      <c r="V16637" s="157"/>
      <c r="W16637" s="157"/>
      <c r="X16637" s="157"/>
      <c r="Y16637" s="157"/>
    </row>
    <row r="16638" spans="19:25" x14ac:dyDescent="0.2">
      <c r="S16638" s="157"/>
      <c r="T16638" s="157"/>
      <c r="U16638" s="157"/>
      <c r="V16638" s="157"/>
      <c r="W16638" s="157"/>
      <c r="X16638" s="157"/>
      <c r="Y16638" s="157"/>
    </row>
    <row r="16639" spans="19:25" x14ac:dyDescent="0.2">
      <c r="S16639" s="157"/>
      <c r="T16639" s="157"/>
      <c r="U16639" s="157"/>
      <c r="V16639" s="157"/>
      <c r="W16639" s="157"/>
      <c r="X16639" s="157"/>
      <c r="Y16639" s="157"/>
    </row>
    <row r="16640" spans="19:25" x14ac:dyDescent="0.2">
      <c r="S16640" s="157"/>
      <c r="T16640" s="157"/>
      <c r="U16640" s="157"/>
      <c r="V16640" s="157"/>
      <c r="W16640" s="157"/>
      <c r="X16640" s="157"/>
      <c r="Y16640" s="157"/>
    </row>
    <row r="16641" spans="19:25" x14ac:dyDescent="0.2">
      <c r="S16641" s="157"/>
      <c r="T16641" s="157"/>
      <c r="U16641" s="157"/>
      <c r="V16641" s="157"/>
      <c r="W16641" s="157"/>
      <c r="X16641" s="157"/>
      <c r="Y16641" s="157"/>
    </row>
    <row r="16642" spans="19:25" x14ac:dyDescent="0.2">
      <c r="S16642" s="157"/>
      <c r="T16642" s="157"/>
      <c r="U16642" s="157"/>
      <c r="V16642" s="157"/>
      <c r="W16642" s="157"/>
      <c r="X16642" s="157"/>
      <c r="Y16642" s="157"/>
    </row>
    <row r="16643" spans="19:25" x14ac:dyDescent="0.2">
      <c r="S16643" s="157"/>
      <c r="T16643" s="157"/>
      <c r="U16643" s="157"/>
      <c r="V16643" s="157"/>
      <c r="W16643" s="157"/>
      <c r="X16643" s="157"/>
      <c r="Y16643" s="157"/>
    </row>
    <row r="16644" spans="19:25" x14ac:dyDescent="0.2">
      <c r="S16644" s="157"/>
      <c r="T16644" s="157"/>
      <c r="U16644" s="157"/>
      <c r="V16644" s="157"/>
      <c r="W16644" s="157"/>
      <c r="X16644" s="157"/>
      <c r="Y16644" s="157"/>
    </row>
    <row r="16645" spans="19:25" x14ac:dyDescent="0.2">
      <c r="S16645" s="157"/>
      <c r="T16645" s="157"/>
      <c r="U16645" s="157"/>
      <c r="V16645" s="157"/>
      <c r="W16645" s="157"/>
      <c r="X16645" s="157"/>
      <c r="Y16645" s="157"/>
    </row>
    <row r="16646" spans="19:25" x14ac:dyDescent="0.2">
      <c r="S16646" s="157"/>
      <c r="T16646" s="157"/>
      <c r="U16646" s="157"/>
      <c r="V16646" s="157"/>
      <c r="W16646" s="157"/>
      <c r="X16646" s="157"/>
      <c r="Y16646" s="157"/>
    </row>
    <row r="16647" spans="19:25" x14ac:dyDescent="0.2">
      <c r="S16647" s="157"/>
      <c r="T16647" s="157"/>
      <c r="U16647" s="157"/>
      <c r="V16647" s="157"/>
      <c r="W16647" s="157"/>
      <c r="X16647" s="157"/>
      <c r="Y16647" s="157"/>
    </row>
    <row r="16648" spans="19:25" x14ac:dyDescent="0.2">
      <c r="S16648" s="157"/>
      <c r="T16648" s="157"/>
      <c r="U16648" s="157"/>
      <c r="V16648" s="157"/>
      <c r="W16648" s="157"/>
      <c r="X16648" s="157"/>
      <c r="Y16648" s="157"/>
    </row>
    <row r="16649" spans="19:25" x14ac:dyDescent="0.2">
      <c r="S16649" s="157"/>
      <c r="T16649" s="157"/>
      <c r="U16649" s="157"/>
      <c r="V16649" s="157"/>
      <c r="W16649" s="157"/>
      <c r="X16649" s="157"/>
      <c r="Y16649" s="157"/>
    </row>
    <row r="16650" spans="19:25" x14ac:dyDescent="0.2">
      <c r="S16650" s="157"/>
      <c r="T16650" s="157"/>
      <c r="U16650" s="157"/>
      <c r="V16650" s="157"/>
      <c r="W16650" s="157"/>
      <c r="X16650" s="157"/>
      <c r="Y16650" s="157"/>
    </row>
    <row r="16651" spans="19:25" x14ac:dyDescent="0.2">
      <c r="S16651" s="157"/>
      <c r="T16651" s="157"/>
      <c r="U16651" s="157"/>
      <c r="V16651" s="157"/>
      <c r="W16651" s="157"/>
      <c r="X16651" s="157"/>
      <c r="Y16651" s="157"/>
    </row>
    <row r="16652" spans="19:25" x14ac:dyDescent="0.2">
      <c r="S16652" s="157"/>
      <c r="T16652" s="157"/>
      <c r="U16652" s="157"/>
      <c r="V16652" s="157"/>
      <c r="W16652" s="157"/>
      <c r="X16652" s="157"/>
      <c r="Y16652" s="157"/>
    </row>
    <row r="16653" spans="19:25" x14ac:dyDescent="0.2">
      <c r="S16653" s="157"/>
      <c r="T16653" s="157"/>
      <c r="U16653" s="157"/>
      <c r="V16653" s="157"/>
      <c r="W16653" s="157"/>
      <c r="X16653" s="157"/>
      <c r="Y16653" s="157"/>
    </row>
    <row r="16654" spans="19:25" x14ac:dyDescent="0.2">
      <c r="S16654" s="157"/>
      <c r="T16654" s="157"/>
      <c r="U16654" s="157"/>
      <c r="V16654" s="157"/>
      <c r="W16654" s="157"/>
      <c r="X16654" s="157"/>
      <c r="Y16654" s="157"/>
    </row>
    <row r="16655" spans="19:25" x14ac:dyDescent="0.2">
      <c r="S16655" s="157"/>
      <c r="T16655" s="157"/>
      <c r="U16655" s="157"/>
      <c r="V16655" s="157"/>
      <c r="W16655" s="157"/>
      <c r="X16655" s="157"/>
      <c r="Y16655" s="157"/>
    </row>
    <row r="16656" spans="19:25" x14ac:dyDescent="0.2">
      <c r="S16656" s="157"/>
      <c r="T16656" s="157"/>
      <c r="U16656" s="157"/>
      <c r="V16656" s="157"/>
      <c r="W16656" s="157"/>
      <c r="X16656" s="157"/>
      <c r="Y16656" s="157"/>
    </row>
    <row r="16657" spans="19:25" x14ac:dyDescent="0.2">
      <c r="S16657" s="157"/>
      <c r="T16657" s="157"/>
      <c r="U16657" s="157"/>
      <c r="V16657" s="157"/>
      <c r="W16657" s="157"/>
      <c r="X16657" s="157"/>
      <c r="Y16657" s="157"/>
    </row>
    <row r="16658" spans="19:25" x14ac:dyDescent="0.2">
      <c r="S16658" s="157"/>
      <c r="T16658" s="157"/>
      <c r="U16658" s="157"/>
      <c r="V16658" s="157"/>
      <c r="W16658" s="157"/>
      <c r="X16658" s="157"/>
      <c r="Y16658" s="157"/>
    </row>
    <row r="16659" spans="19:25" x14ac:dyDescent="0.2">
      <c r="S16659" s="157"/>
      <c r="T16659" s="157"/>
      <c r="U16659" s="157"/>
      <c r="V16659" s="157"/>
      <c r="W16659" s="157"/>
      <c r="X16659" s="157"/>
      <c r="Y16659" s="157"/>
    </row>
    <row r="16660" spans="19:25" x14ac:dyDescent="0.2">
      <c r="S16660" s="157"/>
      <c r="T16660" s="157"/>
      <c r="U16660" s="157"/>
      <c r="V16660" s="157"/>
      <c r="W16660" s="157"/>
      <c r="X16660" s="157"/>
      <c r="Y16660" s="157"/>
    </row>
    <row r="16661" spans="19:25" x14ac:dyDescent="0.2">
      <c r="S16661" s="157"/>
      <c r="T16661" s="157"/>
      <c r="U16661" s="157"/>
      <c r="V16661" s="157"/>
      <c r="W16661" s="157"/>
      <c r="X16661" s="157"/>
      <c r="Y16661" s="157"/>
    </row>
    <row r="16662" spans="19:25" x14ac:dyDescent="0.2">
      <c r="S16662" s="157"/>
      <c r="T16662" s="157"/>
      <c r="U16662" s="157"/>
      <c r="V16662" s="157"/>
      <c r="W16662" s="157"/>
      <c r="X16662" s="157"/>
      <c r="Y16662" s="157"/>
    </row>
    <row r="16663" spans="19:25" x14ac:dyDescent="0.2">
      <c r="S16663" s="157"/>
      <c r="T16663" s="157"/>
      <c r="U16663" s="157"/>
      <c r="V16663" s="157"/>
      <c r="W16663" s="157"/>
      <c r="X16663" s="157"/>
      <c r="Y16663" s="157"/>
    </row>
    <row r="16664" spans="19:25" x14ac:dyDescent="0.2">
      <c r="S16664" s="157"/>
      <c r="T16664" s="157"/>
      <c r="U16664" s="157"/>
      <c r="V16664" s="157"/>
      <c r="W16664" s="157"/>
      <c r="X16664" s="157"/>
      <c r="Y16664" s="157"/>
    </row>
    <row r="16665" spans="19:25" x14ac:dyDescent="0.2">
      <c r="S16665" s="157"/>
      <c r="T16665" s="157"/>
      <c r="U16665" s="157"/>
      <c r="V16665" s="157"/>
      <c r="W16665" s="157"/>
      <c r="X16665" s="157"/>
      <c r="Y16665" s="157"/>
    </row>
    <row r="16666" spans="19:25" x14ac:dyDescent="0.2">
      <c r="S16666" s="157"/>
      <c r="T16666" s="157"/>
      <c r="U16666" s="157"/>
      <c r="V16666" s="157"/>
      <c r="W16666" s="157"/>
      <c r="X16666" s="157"/>
      <c r="Y16666" s="157"/>
    </row>
    <row r="16667" spans="19:25" x14ac:dyDescent="0.2">
      <c r="S16667" s="157"/>
      <c r="T16667" s="157"/>
      <c r="U16667" s="157"/>
      <c r="V16667" s="157"/>
      <c r="W16667" s="157"/>
      <c r="X16667" s="157"/>
      <c r="Y16667" s="157"/>
    </row>
    <row r="16668" spans="19:25" x14ac:dyDescent="0.2">
      <c r="S16668" s="157"/>
      <c r="T16668" s="157"/>
      <c r="U16668" s="157"/>
      <c r="V16668" s="157"/>
      <c r="W16668" s="157"/>
      <c r="X16668" s="157"/>
      <c r="Y16668" s="157"/>
    </row>
    <row r="16669" spans="19:25" x14ac:dyDescent="0.2">
      <c r="S16669" s="157"/>
      <c r="T16669" s="157"/>
      <c r="U16669" s="157"/>
      <c r="V16669" s="157"/>
      <c r="W16669" s="157"/>
      <c r="X16669" s="157"/>
      <c r="Y16669" s="157"/>
    </row>
    <row r="16670" spans="19:25" x14ac:dyDescent="0.2">
      <c r="S16670" s="157"/>
      <c r="T16670" s="157"/>
      <c r="U16670" s="157"/>
      <c r="V16670" s="157"/>
      <c r="W16670" s="157"/>
      <c r="X16670" s="157"/>
      <c r="Y16670" s="157"/>
    </row>
    <row r="16671" spans="19:25" x14ac:dyDescent="0.2">
      <c r="S16671" s="157"/>
      <c r="T16671" s="157"/>
      <c r="U16671" s="157"/>
      <c r="V16671" s="157"/>
      <c r="W16671" s="157"/>
      <c r="X16671" s="157"/>
      <c r="Y16671" s="157"/>
    </row>
    <row r="16672" spans="19:25" x14ac:dyDescent="0.2">
      <c r="S16672" s="157"/>
      <c r="T16672" s="157"/>
      <c r="U16672" s="157"/>
      <c r="V16672" s="157"/>
      <c r="W16672" s="157"/>
      <c r="X16672" s="157"/>
      <c r="Y16672" s="157"/>
    </row>
    <row r="16673" spans="19:25" x14ac:dyDescent="0.2">
      <c r="S16673" s="157"/>
      <c r="T16673" s="157"/>
      <c r="U16673" s="157"/>
      <c r="V16673" s="157"/>
      <c r="W16673" s="157"/>
      <c r="X16673" s="157"/>
      <c r="Y16673" s="157"/>
    </row>
    <row r="16674" spans="19:25" x14ac:dyDescent="0.2">
      <c r="S16674" s="157"/>
      <c r="T16674" s="157"/>
      <c r="U16674" s="157"/>
      <c r="V16674" s="157"/>
      <c r="W16674" s="157"/>
      <c r="X16674" s="157"/>
      <c r="Y16674" s="157"/>
    </row>
    <row r="16675" spans="19:25" x14ac:dyDescent="0.2">
      <c r="S16675" s="157"/>
      <c r="T16675" s="157"/>
      <c r="U16675" s="157"/>
      <c r="V16675" s="157"/>
      <c r="W16675" s="157"/>
      <c r="X16675" s="157"/>
      <c r="Y16675" s="157"/>
    </row>
    <row r="16676" spans="19:25" x14ac:dyDescent="0.2">
      <c r="S16676" s="157"/>
      <c r="T16676" s="157"/>
      <c r="U16676" s="157"/>
      <c r="V16676" s="157"/>
      <c r="W16676" s="157"/>
      <c r="X16676" s="157"/>
      <c r="Y16676" s="157"/>
    </row>
    <row r="16677" spans="19:25" x14ac:dyDescent="0.2">
      <c r="S16677" s="157"/>
      <c r="T16677" s="157"/>
      <c r="U16677" s="157"/>
      <c r="V16677" s="157"/>
      <c r="W16677" s="157"/>
      <c r="X16677" s="157"/>
      <c r="Y16677" s="157"/>
    </row>
    <row r="16678" spans="19:25" x14ac:dyDescent="0.2">
      <c r="S16678" s="157"/>
      <c r="T16678" s="157"/>
      <c r="U16678" s="157"/>
      <c r="V16678" s="157"/>
      <c r="W16678" s="157"/>
      <c r="X16678" s="157"/>
      <c r="Y16678" s="157"/>
    </row>
    <row r="16679" spans="19:25" x14ac:dyDescent="0.2">
      <c r="S16679" s="157"/>
      <c r="T16679" s="157"/>
      <c r="U16679" s="157"/>
      <c r="V16679" s="157"/>
      <c r="W16679" s="157"/>
      <c r="X16679" s="157"/>
      <c r="Y16679" s="157"/>
    </row>
    <row r="16680" spans="19:25" x14ac:dyDescent="0.2">
      <c r="S16680" s="157"/>
      <c r="T16680" s="157"/>
      <c r="U16680" s="157"/>
      <c r="V16680" s="157"/>
      <c r="W16680" s="157"/>
      <c r="X16680" s="157"/>
      <c r="Y16680" s="157"/>
    </row>
    <row r="16681" spans="19:25" x14ac:dyDescent="0.2">
      <c r="S16681" s="157"/>
      <c r="T16681" s="157"/>
      <c r="U16681" s="157"/>
      <c r="V16681" s="157"/>
      <c r="W16681" s="157"/>
      <c r="X16681" s="157"/>
      <c r="Y16681" s="157"/>
    </row>
    <row r="16682" spans="19:25" x14ac:dyDescent="0.2">
      <c r="S16682" s="157"/>
      <c r="T16682" s="157"/>
      <c r="U16682" s="157"/>
      <c r="V16682" s="157"/>
      <c r="W16682" s="157"/>
      <c r="X16682" s="157"/>
      <c r="Y16682" s="157"/>
    </row>
    <row r="16683" spans="19:25" x14ac:dyDescent="0.2">
      <c r="S16683" s="157"/>
      <c r="T16683" s="157"/>
      <c r="U16683" s="157"/>
      <c r="V16683" s="157"/>
      <c r="W16683" s="157"/>
      <c r="X16683" s="157"/>
      <c r="Y16683" s="157"/>
    </row>
    <row r="16684" spans="19:25" x14ac:dyDescent="0.2">
      <c r="S16684" s="157"/>
      <c r="T16684" s="157"/>
      <c r="U16684" s="157"/>
      <c r="V16684" s="157"/>
      <c r="W16684" s="157"/>
      <c r="X16684" s="157"/>
      <c r="Y16684" s="157"/>
    </row>
    <row r="16685" spans="19:25" x14ac:dyDescent="0.2">
      <c r="S16685" s="157"/>
      <c r="T16685" s="157"/>
      <c r="U16685" s="157"/>
      <c r="V16685" s="157"/>
      <c r="W16685" s="157"/>
      <c r="X16685" s="157"/>
      <c r="Y16685" s="157"/>
    </row>
    <row r="16686" spans="19:25" x14ac:dyDescent="0.2">
      <c r="S16686" s="157"/>
      <c r="T16686" s="157"/>
      <c r="U16686" s="157"/>
      <c r="V16686" s="157"/>
      <c r="W16686" s="157"/>
      <c r="X16686" s="157"/>
      <c r="Y16686" s="157"/>
    </row>
    <row r="16687" spans="19:25" x14ac:dyDescent="0.2">
      <c r="S16687" s="157"/>
      <c r="T16687" s="157"/>
      <c r="U16687" s="157"/>
      <c r="V16687" s="157"/>
      <c r="W16687" s="157"/>
      <c r="X16687" s="157"/>
      <c r="Y16687" s="157"/>
    </row>
    <row r="16688" spans="19:25" x14ac:dyDescent="0.2">
      <c r="S16688" s="157"/>
      <c r="T16688" s="157"/>
      <c r="U16688" s="157"/>
      <c r="V16688" s="157"/>
      <c r="W16688" s="157"/>
      <c r="X16688" s="157"/>
      <c r="Y16688" s="157"/>
    </row>
    <row r="16689" spans="19:25" x14ac:dyDescent="0.2">
      <c r="S16689" s="157"/>
      <c r="T16689" s="157"/>
      <c r="U16689" s="157"/>
      <c r="V16689" s="157"/>
      <c r="W16689" s="157"/>
      <c r="X16689" s="157"/>
      <c r="Y16689" s="157"/>
    </row>
    <row r="16690" spans="19:25" x14ac:dyDescent="0.2">
      <c r="S16690" s="157"/>
      <c r="T16690" s="157"/>
      <c r="U16690" s="157"/>
      <c r="V16690" s="157"/>
      <c r="W16690" s="157"/>
      <c r="X16690" s="157"/>
      <c r="Y16690" s="157"/>
    </row>
    <row r="16691" spans="19:25" x14ac:dyDescent="0.2">
      <c r="S16691" s="157"/>
      <c r="T16691" s="157"/>
      <c r="U16691" s="157"/>
      <c r="V16691" s="157"/>
      <c r="W16691" s="157"/>
      <c r="X16691" s="157"/>
      <c r="Y16691" s="157"/>
    </row>
    <row r="16692" spans="19:25" x14ac:dyDescent="0.2">
      <c r="S16692" s="157"/>
      <c r="T16692" s="157"/>
      <c r="U16692" s="157"/>
      <c r="V16692" s="157"/>
      <c r="W16692" s="157"/>
      <c r="X16692" s="157"/>
      <c r="Y16692" s="157"/>
    </row>
    <row r="16693" spans="19:25" x14ac:dyDescent="0.2">
      <c r="S16693" s="157"/>
      <c r="T16693" s="157"/>
      <c r="U16693" s="157"/>
      <c r="V16693" s="157"/>
      <c r="W16693" s="157"/>
      <c r="X16693" s="157"/>
      <c r="Y16693" s="157"/>
    </row>
    <row r="16694" spans="19:25" x14ac:dyDescent="0.2">
      <c r="S16694" s="157"/>
      <c r="T16694" s="157"/>
      <c r="U16694" s="157"/>
      <c r="V16694" s="157"/>
      <c r="W16694" s="157"/>
      <c r="X16694" s="157"/>
      <c r="Y16694" s="157"/>
    </row>
    <row r="16695" spans="19:25" x14ac:dyDescent="0.2">
      <c r="S16695" s="157"/>
      <c r="T16695" s="157"/>
      <c r="U16695" s="157"/>
      <c r="V16695" s="157"/>
      <c r="W16695" s="157"/>
      <c r="X16695" s="157"/>
      <c r="Y16695" s="157"/>
    </row>
    <row r="16696" spans="19:25" x14ac:dyDescent="0.2">
      <c r="S16696" s="157"/>
      <c r="T16696" s="157"/>
      <c r="U16696" s="157"/>
      <c r="V16696" s="157"/>
      <c r="W16696" s="157"/>
      <c r="X16696" s="157"/>
      <c r="Y16696" s="157"/>
    </row>
    <row r="16697" spans="19:25" x14ac:dyDescent="0.2">
      <c r="S16697" s="157"/>
      <c r="T16697" s="157"/>
      <c r="U16697" s="157"/>
      <c r="V16697" s="157"/>
      <c r="W16697" s="157"/>
      <c r="X16697" s="157"/>
      <c r="Y16697" s="157"/>
    </row>
    <row r="16698" spans="19:25" x14ac:dyDescent="0.2">
      <c r="S16698" s="157"/>
      <c r="T16698" s="157"/>
      <c r="U16698" s="157"/>
      <c r="V16698" s="157"/>
      <c r="W16698" s="157"/>
      <c r="X16698" s="157"/>
      <c r="Y16698" s="157"/>
    </row>
    <row r="16699" spans="19:25" x14ac:dyDescent="0.2">
      <c r="S16699" s="157"/>
      <c r="T16699" s="157"/>
      <c r="U16699" s="157"/>
      <c r="V16699" s="157"/>
      <c r="W16699" s="157"/>
      <c r="X16699" s="157"/>
      <c r="Y16699" s="157"/>
    </row>
    <row r="16700" spans="19:25" x14ac:dyDescent="0.2">
      <c r="S16700" s="157"/>
      <c r="T16700" s="157"/>
      <c r="U16700" s="157"/>
      <c r="V16700" s="157"/>
      <c r="W16700" s="157"/>
      <c r="X16700" s="157"/>
      <c r="Y16700" s="157"/>
    </row>
    <row r="16701" spans="19:25" x14ac:dyDescent="0.2">
      <c r="S16701" s="157"/>
      <c r="T16701" s="157"/>
      <c r="U16701" s="157"/>
      <c r="V16701" s="157"/>
      <c r="W16701" s="157"/>
      <c r="X16701" s="157"/>
      <c r="Y16701" s="157"/>
    </row>
    <row r="16702" spans="19:25" x14ac:dyDescent="0.2">
      <c r="S16702" s="157"/>
      <c r="T16702" s="157"/>
      <c r="U16702" s="157"/>
      <c r="V16702" s="157"/>
      <c r="W16702" s="157"/>
      <c r="X16702" s="157"/>
      <c r="Y16702" s="157"/>
    </row>
    <row r="16703" spans="19:25" x14ac:dyDescent="0.2">
      <c r="S16703" s="157"/>
      <c r="T16703" s="157"/>
      <c r="U16703" s="157"/>
      <c r="V16703" s="157"/>
      <c r="W16703" s="157"/>
      <c r="X16703" s="157"/>
      <c r="Y16703" s="157"/>
    </row>
    <row r="16704" spans="19:25" x14ac:dyDescent="0.2">
      <c r="S16704" s="157"/>
      <c r="T16704" s="157"/>
      <c r="U16704" s="157"/>
      <c r="V16704" s="157"/>
      <c r="W16704" s="157"/>
      <c r="X16704" s="157"/>
      <c r="Y16704" s="157"/>
    </row>
    <row r="16705" spans="19:25" x14ac:dyDescent="0.2">
      <c r="S16705" s="157"/>
      <c r="T16705" s="157"/>
      <c r="U16705" s="157"/>
      <c r="V16705" s="157"/>
      <c r="W16705" s="157"/>
      <c r="X16705" s="157"/>
      <c r="Y16705" s="157"/>
    </row>
    <row r="16706" spans="19:25" x14ac:dyDescent="0.2">
      <c r="S16706" s="157"/>
      <c r="T16706" s="157"/>
      <c r="U16706" s="157"/>
      <c r="V16706" s="157"/>
      <c r="W16706" s="157"/>
      <c r="X16706" s="157"/>
      <c r="Y16706" s="157"/>
    </row>
    <row r="16707" spans="19:25" x14ac:dyDescent="0.2">
      <c r="S16707" s="157"/>
      <c r="T16707" s="157"/>
      <c r="U16707" s="157"/>
      <c r="V16707" s="157"/>
      <c r="W16707" s="157"/>
      <c r="X16707" s="157"/>
      <c r="Y16707" s="157"/>
    </row>
    <row r="16708" spans="19:25" x14ac:dyDescent="0.2">
      <c r="S16708" s="157"/>
      <c r="T16708" s="157"/>
      <c r="U16708" s="157"/>
      <c r="V16708" s="157"/>
      <c r="W16708" s="157"/>
      <c r="X16708" s="157"/>
      <c r="Y16708" s="157"/>
    </row>
    <row r="16709" spans="19:25" x14ac:dyDescent="0.2">
      <c r="S16709" s="157"/>
      <c r="T16709" s="157"/>
      <c r="U16709" s="157"/>
      <c r="V16709" s="157"/>
      <c r="W16709" s="157"/>
      <c r="X16709" s="157"/>
      <c r="Y16709" s="157"/>
    </row>
    <row r="16710" spans="19:25" x14ac:dyDescent="0.2">
      <c r="S16710" s="157"/>
      <c r="T16710" s="157"/>
      <c r="U16710" s="157"/>
      <c r="V16710" s="157"/>
      <c r="W16710" s="157"/>
      <c r="X16710" s="157"/>
      <c r="Y16710" s="157"/>
    </row>
    <row r="16711" spans="19:25" x14ac:dyDescent="0.2">
      <c r="S16711" s="157"/>
      <c r="T16711" s="157"/>
      <c r="U16711" s="157"/>
      <c r="V16711" s="157"/>
      <c r="W16711" s="157"/>
      <c r="X16711" s="157"/>
      <c r="Y16711" s="157"/>
    </row>
    <row r="16712" spans="19:25" x14ac:dyDescent="0.2">
      <c r="S16712" s="157"/>
      <c r="T16712" s="157"/>
      <c r="U16712" s="157"/>
      <c r="V16712" s="157"/>
      <c r="W16712" s="157"/>
      <c r="X16712" s="157"/>
      <c r="Y16712" s="157"/>
    </row>
    <row r="16713" spans="19:25" x14ac:dyDescent="0.2">
      <c r="S16713" s="157"/>
      <c r="T16713" s="157"/>
      <c r="U16713" s="157"/>
      <c r="V16713" s="157"/>
      <c r="W16713" s="157"/>
      <c r="X16713" s="157"/>
      <c r="Y16713" s="157"/>
    </row>
    <row r="16714" spans="19:25" x14ac:dyDescent="0.2">
      <c r="S16714" s="157"/>
      <c r="T16714" s="157"/>
      <c r="U16714" s="157"/>
      <c r="V16714" s="157"/>
      <c r="W16714" s="157"/>
      <c r="X16714" s="157"/>
      <c r="Y16714" s="157"/>
    </row>
    <row r="16715" spans="19:25" x14ac:dyDescent="0.2">
      <c r="S16715" s="157"/>
      <c r="T16715" s="157"/>
      <c r="U16715" s="157"/>
      <c r="V16715" s="157"/>
      <c r="W16715" s="157"/>
      <c r="X16715" s="157"/>
      <c r="Y16715" s="157"/>
    </row>
    <row r="16716" spans="19:25" x14ac:dyDescent="0.2">
      <c r="S16716" s="157"/>
      <c r="T16716" s="157"/>
      <c r="U16716" s="157"/>
      <c r="V16716" s="157"/>
      <c r="W16716" s="157"/>
      <c r="X16716" s="157"/>
      <c r="Y16716" s="157"/>
    </row>
    <row r="16717" spans="19:25" x14ac:dyDescent="0.2">
      <c r="S16717" s="157"/>
      <c r="T16717" s="157"/>
      <c r="U16717" s="157"/>
      <c r="V16717" s="157"/>
      <c r="W16717" s="157"/>
      <c r="X16717" s="157"/>
      <c r="Y16717" s="157"/>
    </row>
    <row r="16718" spans="19:25" x14ac:dyDescent="0.2">
      <c r="S16718" s="157"/>
      <c r="T16718" s="157"/>
      <c r="U16718" s="157"/>
      <c r="V16718" s="157"/>
      <c r="W16718" s="157"/>
      <c r="X16718" s="157"/>
      <c r="Y16718" s="157"/>
    </row>
    <row r="16719" spans="19:25" x14ac:dyDescent="0.2">
      <c r="S16719" s="157"/>
      <c r="T16719" s="157"/>
      <c r="U16719" s="157"/>
      <c r="V16719" s="157"/>
      <c r="W16719" s="157"/>
      <c r="X16719" s="157"/>
      <c r="Y16719" s="157"/>
    </row>
    <row r="16720" spans="19:25" x14ac:dyDescent="0.2">
      <c r="S16720" s="157"/>
      <c r="T16720" s="157"/>
      <c r="U16720" s="157"/>
      <c r="V16720" s="157"/>
      <c r="W16720" s="157"/>
      <c r="X16720" s="157"/>
      <c r="Y16720" s="157"/>
    </row>
    <row r="16721" spans="19:25" x14ac:dyDescent="0.2">
      <c r="S16721" s="157"/>
      <c r="T16721" s="157"/>
      <c r="U16721" s="157"/>
      <c r="V16721" s="157"/>
      <c r="W16721" s="157"/>
      <c r="X16721" s="157"/>
      <c r="Y16721" s="157"/>
    </row>
    <row r="16722" spans="19:25" x14ac:dyDescent="0.2">
      <c r="S16722" s="157"/>
      <c r="T16722" s="157"/>
      <c r="U16722" s="157"/>
      <c r="V16722" s="157"/>
      <c r="W16722" s="157"/>
      <c r="X16722" s="157"/>
      <c r="Y16722" s="157"/>
    </row>
    <row r="16723" spans="19:25" x14ac:dyDescent="0.2">
      <c r="S16723" s="157"/>
      <c r="T16723" s="157"/>
      <c r="U16723" s="157"/>
      <c r="V16723" s="157"/>
      <c r="W16723" s="157"/>
      <c r="X16723" s="157"/>
      <c r="Y16723" s="157"/>
    </row>
    <row r="16724" spans="19:25" x14ac:dyDescent="0.2">
      <c r="S16724" s="157"/>
      <c r="T16724" s="157"/>
      <c r="U16724" s="157"/>
      <c r="V16724" s="157"/>
      <c r="W16724" s="157"/>
      <c r="X16724" s="157"/>
      <c r="Y16724" s="157"/>
    </row>
    <row r="16725" spans="19:25" x14ac:dyDescent="0.2">
      <c r="S16725" s="157"/>
      <c r="T16725" s="157"/>
      <c r="U16725" s="157"/>
      <c r="V16725" s="157"/>
      <c r="W16725" s="157"/>
      <c r="X16725" s="157"/>
      <c r="Y16725" s="157"/>
    </row>
    <row r="16726" spans="19:25" x14ac:dyDescent="0.2">
      <c r="S16726" s="157"/>
      <c r="T16726" s="157"/>
      <c r="U16726" s="157"/>
      <c r="V16726" s="157"/>
      <c r="W16726" s="157"/>
      <c r="X16726" s="157"/>
      <c r="Y16726" s="157"/>
    </row>
    <row r="16727" spans="19:25" x14ac:dyDescent="0.2">
      <c r="S16727" s="157"/>
      <c r="T16727" s="157"/>
      <c r="U16727" s="157"/>
      <c r="V16727" s="157"/>
      <c r="W16727" s="157"/>
      <c r="X16727" s="157"/>
      <c r="Y16727" s="157"/>
    </row>
    <row r="16728" spans="19:25" x14ac:dyDescent="0.2">
      <c r="S16728" s="157"/>
      <c r="T16728" s="157"/>
      <c r="U16728" s="157"/>
      <c r="V16728" s="157"/>
      <c r="W16728" s="157"/>
      <c r="X16728" s="157"/>
      <c r="Y16728" s="157"/>
    </row>
    <row r="16729" spans="19:25" x14ac:dyDescent="0.2">
      <c r="S16729" s="157"/>
      <c r="T16729" s="157"/>
      <c r="U16729" s="157"/>
      <c r="V16729" s="157"/>
      <c r="W16729" s="157"/>
      <c r="X16729" s="157"/>
      <c r="Y16729" s="157"/>
    </row>
    <row r="16730" spans="19:25" x14ac:dyDescent="0.2">
      <c r="S16730" s="157"/>
      <c r="T16730" s="157"/>
      <c r="U16730" s="157"/>
      <c r="V16730" s="157"/>
      <c r="W16730" s="157"/>
      <c r="X16730" s="157"/>
      <c r="Y16730" s="157"/>
    </row>
    <row r="16731" spans="19:25" x14ac:dyDescent="0.2">
      <c r="S16731" s="157"/>
      <c r="T16731" s="157"/>
      <c r="U16731" s="157"/>
      <c r="V16731" s="157"/>
      <c r="W16731" s="157"/>
      <c r="X16731" s="157"/>
      <c r="Y16731" s="157"/>
    </row>
    <row r="16732" spans="19:25" x14ac:dyDescent="0.2">
      <c r="S16732" s="157"/>
      <c r="T16732" s="157"/>
      <c r="U16732" s="157"/>
      <c r="V16732" s="157"/>
      <c r="W16732" s="157"/>
      <c r="X16732" s="157"/>
      <c r="Y16732" s="157"/>
    </row>
    <row r="16733" spans="19:25" x14ac:dyDescent="0.2">
      <c r="S16733" s="157"/>
      <c r="T16733" s="157"/>
      <c r="U16733" s="157"/>
      <c r="V16733" s="157"/>
      <c r="W16733" s="157"/>
      <c r="X16733" s="157"/>
      <c r="Y16733" s="157"/>
    </row>
    <row r="16734" spans="19:25" x14ac:dyDescent="0.2">
      <c r="S16734" s="157"/>
      <c r="T16734" s="157"/>
      <c r="U16734" s="157"/>
      <c r="V16734" s="157"/>
      <c r="W16734" s="157"/>
      <c r="X16734" s="157"/>
      <c r="Y16734" s="157"/>
    </row>
    <row r="16735" spans="19:25" x14ac:dyDescent="0.2">
      <c r="S16735" s="157"/>
      <c r="T16735" s="157"/>
      <c r="U16735" s="157"/>
      <c r="V16735" s="157"/>
      <c r="W16735" s="157"/>
      <c r="X16735" s="157"/>
      <c r="Y16735" s="157"/>
    </row>
    <row r="16736" spans="19:25" x14ac:dyDescent="0.2">
      <c r="S16736" s="157"/>
      <c r="T16736" s="157"/>
      <c r="U16736" s="157"/>
      <c r="V16736" s="157"/>
      <c r="W16736" s="157"/>
      <c r="X16736" s="157"/>
      <c r="Y16736" s="157"/>
    </row>
    <row r="16737" spans="19:25" x14ac:dyDescent="0.2">
      <c r="S16737" s="157"/>
      <c r="T16737" s="157"/>
      <c r="U16737" s="157"/>
      <c r="V16737" s="157"/>
      <c r="W16737" s="157"/>
      <c r="X16737" s="157"/>
      <c r="Y16737" s="157"/>
    </row>
    <row r="16738" spans="19:25" x14ac:dyDescent="0.2">
      <c r="S16738" s="157"/>
      <c r="T16738" s="157"/>
      <c r="U16738" s="157"/>
      <c r="V16738" s="157"/>
      <c r="W16738" s="157"/>
      <c r="X16738" s="157"/>
      <c r="Y16738" s="157"/>
    </row>
    <row r="16739" spans="19:25" x14ac:dyDescent="0.2">
      <c r="S16739" s="157"/>
      <c r="T16739" s="157"/>
      <c r="U16739" s="157"/>
      <c r="V16739" s="157"/>
      <c r="W16739" s="157"/>
      <c r="X16739" s="157"/>
      <c r="Y16739" s="157"/>
    </row>
    <row r="16740" spans="19:25" x14ac:dyDescent="0.2">
      <c r="S16740" s="157"/>
      <c r="T16740" s="157"/>
      <c r="U16740" s="157"/>
      <c r="V16740" s="157"/>
      <c r="W16740" s="157"/>
      <c r="X16740" s="157"/>
      <c r="Y16740" s="157"/>
    </row>
    <row r="16741" spans="19:25" x14ac:dyDescent="0.2">
      <c r="S16741" s="157"/>
      <c r="T16741" s="157"/>
      <c r="U16741" s="157"/>
      <c r="V16741" s="157"/>
      <c r="W16741" s="157"/>
      <c r="X16741" s="157"/>
      <c r="Y16741" s="157"/>
    </row>
    <row r="16742" spans="19:25" x14ac:dyDescent="0.2">
      <c r="S16742" s="157"/>
      <c r="T16742" s="157"/>
      <c r="U16742" s="157"/>
      <c r="V16742" s="157"/>
      <c r="W16742" s="157"/>
      <c r="X16742" s="157"/>
      <c r="Y16742" s="157"/>
    </row>
    <row r="16743" spans="19:25" x14ac:dyDescent="0.2">
      <c r="S16743" s="157"/>
      <c r="T16743" s="157"/>
      <c r="U16743" s="157"/>
      <c r="V16743" s="157"/>
      <c r="W16743" s="157"/>
      <c r="X16743" s="157"/>
      <c r="Y16743" s="157"/>
    </row>
    <row r="16744" spans="19:25" x14ac:dyDescent="0.2">
      <c r="S16744" s="157"/>
      <c r="T16744" s="157"/>
      <c r="U16744" s="157"/>
      <c r="V16744" s="157"/>
      <c r="W16744" s="157"/>
      <c r="X16744" s="157"/>
      <c r="Y16744" s="157"/>
    </row>
    <row r="16745" spans="19:25" x14ac:dyDescent="0.2">
      <c r="S16745" s="157"/>
      <c r="T16745" s="157"/>
      <c r="U16745" s="157"/>
      <c r="V16745" s="157"/>
      <c r="W16745" s="157"/>
      <c r="X16745" s="157"/>
      <c r="Y16745" s="157"/>
    </row>
    <row r="16746" spans="19:25" x14ac:dyDescent="0.2">
      <c r="S16746" s="157"/>
      <c r="T16746" s="157"/>
      <c r="U16746" s="157"/>
      <c r="V16746" s="157"/>
      <c r="W16746" s="157"/>
      <c r="X16746" s="157"/>
      <c r="Y16746" s="157"/>
    </row>
    <row r="16747" spans="19:25" x14ac:dyDescent="0.2">
      <c r="S16747" s="157"/>
      <c r="T16747" s="157"/>
      <c r="U16747" s="157"/>
      <c r="V16747" s="157"/>
      <c r="W16747" s="157"/>
      <c r="X16747" s="157"/>
      <c r="Y16747" s="157"/>
    </row>
    <row r="16748" spans="19:25" x14ac:dyDescent="0.2">
      <c r="S16748" s="157"/>
      <c r="T16748" s="157"/>
      <c r="U16748" s="157"/>
      <c r="V16748" s="157"/>
      <c r="W16748" s="157"/>
      <c r="X16748" s="157"/>
      <c r="Y16748" s="157"/>
    </row>
    <row r="16749" spans="19:25" x14ac:dyDescent="0.2">
      <c r="S16749" s="157"/>
      <c r="T16749" s="157"/>
      <c r="U16749" s="157"/>
      <c r="V16749" s="157"/>
      <c r="W16749" s="157"/>
      <c r="X16749" s="157"/>
      <c r="Y16749" s="157"/>
    </row>
    <row r="16750" spans="19:25" x14ac:dyDescent="0.2">
      <c r="S16750" s="157"/>
      <c r="T16750" s="157"/>
      <c r="U16750" s="157"/>
      <c r="V16750" s="157"/>
      <c r="W16750" s="157"/>
      <c r="X16750" s="157"/>
      <c r="Y16750" s="157"/>
    </row>
    <row r="16751" spans="19:25" x14ac:dyDescent="0.2">
      <c r="S16751" s="157"/>
      <c r="T16751" s="157"/>
      <c r="U16751" s="157"/>
      <c r="V16751" s="157"/>
      <c r="W16751" s="157"/>
      <c r="X16751" s="157"/>
      <c r="Y16751" s="157"/>
    </row>
    <row r="16752" spans="19:25" x14ac:dyDescent="0.2">
      <c r="S16752" s="157"/>
      <c r="T16752" s="157"/>
      <c r="U16752" s="157"/>
      <c r="V16752" s="157"/>
      <c r="W16752" s="157"/>
      <c r="X16752" s="157"/>
      <c r="Y16752" s="157"/>
    </row>
    <row r="16753" spans="19:25" x14ac:dyDescent="0.2">
      <c r="S16753" s="157"/>
      <c r="T16753" s="157"/>
      <c r="U16753" s="157"/>
      <c r="V16753" s="157"/>
      <c r="W16753" s="157"/>
      <c r="X16753" s="157"/>
      <c r="Y16753" s="157"/>
    </row>
    <row r="16754" spans="19:25" x14ac:dyDescent="0.2">
      <c r="S16754" s="157"/>
      <c r="T16754" s="157"/>
      <c r="U16754" s="157"/>
      <c r="V16754" s="157"/>
      <c r="W16754" s="157"/>
      <c r="X16754" s="157"/>
      <c r="Y16754" s="157"/>
    </row>
    <row r="16755" spans="19:25" x14ac:dyDescent="0.2">
      <c r="S16755" s="157"/>
      <c r="T16755" s="157"/>
      <c r="U16755" s="157"/>
      <c r="V16755" s="157"/>
      <c r="W16755" s="157"/>
      <c r="X16755" s="157"/>
      <c r="Y16755" s="157"/>
    </row>
    <row r="16756" spans="19:25" x14ac:dyDescent="0.2">
      <c r="S16756" s="157"/>
      <c r="T16756" s="157"/>
      <c r="U16756" s="157"/>
      <c r="V16756" s="157"/>
      <c r="W16756" s="157"/>
      <c r="X16756" s="157"/>
      <c r="Y16756" s="157"/>
    </row>
    <row r="16757" spans="19:25" x14ac:dyDescent="0.2">
      <c r="S16757" s="157"/>
      <c r="T16757" s="157"/>
      <c r="U16757" s="157"/>
      <c r="V16757" s="157"/>
      <c r="W16757" s="157"/>
      <c r="X16757" s="157"/>
      <c r="Y16757" s="157"/>
    </row>
    <row r="16758" spans="19:25" x14ac:dyDescent="0.2">
      <c r="S16758" s="157"/>
      <c r="T16758" s="157"/>
      <c r="U16758" s="157"/>
      <c r="V16758" s="157"/>
      <c r="W16758" s="157"/>
      <c r="X16758" s="157"/>
      <c r="Y16758" s="157"/>
    </row>
    <row r="16759" spans="19:25" x14ac:dyDescent="0.2">
      <c r="S16759" s="157"/>
      <c r="T16759" s="157"/>
      <c r="U16759" s="157"/>
      <c r="V16759" s="157"/>
      <c r="W16759" s="157"/>
      <c r="X16759" s="157"/>
      <c r="Y16759" s="157"/>
    </row>
    <row r="16760" spans="19:25" x14ac:dyDescent="0.2">
      <c r="S16760" s="157"/>
      <c r="T16760" s="157"/>
      <c r="U16760" s="157"/>
      <c r="V16760" s="157"/>
      <c r="W16760" s="157"/>
      <c r="X16760" s="157"/>
      <c r="Y16760" s="157"/>
    </row>
    <row r="16761" spans="19:25" x14ac:dyDescent="0.2">
      <c r="S16761" s="157"/>
      <c r="T16761" s="157"/>
      <c r="U16761" s="157"/>
      <c r="V16761" s="157"/>
      <c r="W16761" s="157"/>
      <c r="X16761" s="157"/>
      <c r="Y16761" s="157"/>
    </row>
    <row r="16762" spans="19:25" x14ac:dyDescent="0.2">
      <c r="S16762" s="157"/>
      <c r="T16762" s="157"/>
      <c r="U16762" s="157"/>
      <c r="V16762" s="157"/>
      <c r="W16762" s="157"/>
      <c r="X16762" s="157"/>
      <c r="Y16762" s="157"/>
    </row>
    <row r="16763" spans="19:25" x14ac:dyDescent="0.2">
      <c r="S16763" s="157"/>
      <c r="T16763" s="157"/>
      <c r="U16763" s="157"/>
      <c r="V16763" s="157"/>
      <c r="W16763" s="157"/>
      <c r="X16763" s="157"/>
      <c r="Y16763" s="157"/>
    </row>
    <row r="16764" spans="19:25" x14ac:dyDescent="0.2">
      <c r="S16764" s="157"/>
      <c r="T16764" s="157"/>
      <c r="U16764" s="157"/>
      <c r="V16764" s="157"/>
      <c r="W16764" s="157"/>
      <c r="X16764" s="157"/>
      <c r="Y16764" s="157"/>
    </row>
    <row r="16765" spans="19:25" x14ac:dyDescent="0.2">
      <c r="S16765" s="157"/>
      <c r="T16765" s="157"/>
      <c r="U16765" s="157"/>
      <c r="V16765" s="157"/>
      <c r="W16765" s="157"/>
      <c r="X16765" s="157"/>
      <c r="Y16765" s="157"/>
    </row>
    <row r="16766" spans="19:25" x14ac:dyDescent="0.2">
      <c r="S16766" s="157"/>
      <c r="T16766" s="157"/>
      <c r="U16766" s="157"/>
      <c r="V16766" s="157"/>
      <c r="W16766" s="157"/>
      <c r="X16766" s="157"/>
      <c r="Y16766" s="157"/>
    </row>
    <row r="16767" spans="19:25" x14ac:dyDescent="0.2">
      <c r="S16767" s="157"/>
      <c r="T16767" s="157"/>
      <c r="U16767" s="157"/>
      <c r="V16767" s="157"/>
      <c r="W16767" s="157"/>
      <c r="X16767" s="157"/>
      <c r="Y16767" s="157"/>
    </row>
    <row r="16768" spans="19:25" x14ac:dyDescent="0.2">
      <c r="S16768" s="157"/>
      <c r="T16768" s="157"/>
      <c r="U16768" s="157"/>
      <c r="V16768" s="157"/>
      <c r="W16768" s="157"/>
      <c r="X16768" s="157"/>
      <c r="Y16768" s="157"/>
    </row>
    <row r="16769" spans="19:25" x14ac:dyDescent="0.2">
      <c r="S16769" s="157"/>
      <c r="T16769" s="157"/>
      <c r="U16769" s="157"/>
      <c r="V16769" s="157"/>
      <c r="W16769" s="157"/>
      <c r="X16769" s="157"/>
      <c r="Y16769" s="157"/>
    </row>
    <row r="16770" spans="19:25" x14ac:dyDescent="0.2">
      <c r="S16770" s="157"/>
      <c r="T16770" s="157"/>
      <c r="U16770" s="157"/>
      <c r="V16770" s="157"/>
      <c r="W16770" s="157"/>
      <c r="X16770" s="157"/>
      <c r="Y16770" s="157"/>
    </row>
    <row r="16771" spans="19:25" x14ac:dyDescent="0.2">
      <c r="S16771" s="157"/>
      <c r="T16771" s="157"/>
      <c r="U16771" s="157"/>
      <c r="V16771" s="157"/>
      <c r="W16771" s="157"/>
      <c r="X16771" s="157"/>
      <c r="Y16771" s="157"/>
    </row>
    <row r="16772" spans="19:25" x14ac:dyDescent="0.2">
      <c r="S16772" s="157"/>
      <c r="T16772" s="157"/>
      <c r="U16772" s="157"/>
      <c r="V16772" s="157"/>
      <c r="W16772" s="157"/>
      <c r="X16772" s="157"/>
      <c r="Y16772" s="157"/>
    </row>
    <row r="16773" spans="19:25" x14ac:dyDescent="0.2">
      <c r="S16773" s="157"/>
      <c r="T16773" s="157"/>
      <c r="U16773" s="157"/>
      <c r="V16773" s="157"/>
      <c r="W16773" s="157"/>
      <c r="X16773" s="157"/>
      <c r="Y16773" s="157"/>
    </row>
    <row r="16774" spans="19:25" x14ac:dyDescent="0.2">
      <c r="S16774" s="157"/>
      <c r="T16774" s="157"/>
      <c r="U16774" s="157"/>
      <c r="V16774" s="157"/>
      <c r="W16774" s="157"/>
      <c r="X16774" s="157"/>
      <c r="Y16774" s="157"/>
    </row>
    <row r="16775" spans="19:25" x14ac:dyDescent="0.2">
      <c r="S16775" s="157"/>
      <c r="T16775" s="157"/>
      <c r="U16775" s="157"/>
      <c r="V16775" s="157"/>
      <c r="W16775" s="157"/>
      <c r="X16775" s="157"/>
      <c r="Y16775" s="157"/>
    </row>
    <row r="16776" spans="19:25" x14ac:dyDescent="0.2">
      <c r="S16776" s="157"/>
      <c r="T16776" s="157"/>
      <c r="U16776" s="157"/>
      <c r="V16776" s="157"/>
      <c r="W16776" s="157"/>
      <c r="X16776" s="157"/>
      <c r="Y16776" s="157"/>
    </row>
    <row r="16777" spans="19:25" x14ac:dyDescent="0.2">
      <c r="S16777" s="157"/>
      <c r="T16777" s="157"/>
      <c r="U16777" s="157"/>
      <c r="V16777" s="157"/>
      <c r="W16777" s="157"/>
      <c r="X16777" s="157"/>
      <c r="Y16777" s="157"/>
    </row>
    <row r="16778" spans="19:25" x14ac:dyDescent="0.2">
      <c r="S16778" s="157"/>
      <c r="T16778" s="157"/>
      <c r="U16778" s="157"/>
      <c r="V16778" s="157"/>
      <c r="W16778" s="157"/>
      <c r="X16778" s="157"/>
      <c r="Y16778" s="157"/>
    </row>
    <row r="16779" spans="19:25" x14ac:dyDescent="0.2">
      <c r="S16779" s="157"/>
      <c r="T16779" s="157"/>
      <c r="U16779" s="157"/>
      <c r="V16779" s="157"/>
      <c r="W16779" s="157"/>
      <c r="X16779" s="157"/>
      <c r="Y16779" s="157"/>
    </row>
    <row r="16780" spans="19:25" x14ac:dyDescent="0.2">
      <c r="S16780" s="157"/>
      <c r="T16780" s="157"/>
      <c r="U16780" s="157"/>
      <c r="V16780" s="157"/>
      <c r="W16780" s="157"/>
      <c r="X16780" s="157"/>
      <c r="Y16780" s="157"/>
    </row>
    <row r="16781" spans="19:25" x14ac:dyDescent="0.2">
      <c r="S16781" s="157"/>
      <c r="T16781" s="157"/>
      <c r="U16781" s="157"/>
      <c r="V16781" s="157"/>
      <c r="W16781" s="157"/>
      <c r="X16781" s="157"/>
      <c r="Y16781" s="157"/>
    </row>
    <row r="16782" spans="19:25" x14ac:dyDescent="0.2">
      <c r="S16782" s="157"/>
      <c r="T16782" s="157"/>
      <c r="U16782" s="157"/>
      <c r="V16782" s="157"/>
      <c r="W16782" s="157"/>
      <c r="X16782" s="157"/>
      <c r="Y16782" s="157"/>
    </row>
    <row r="16783" spans="19:25" x14ac:dyDescent="0.2">
      <c r="S16783" s="157"/>
      <c r="T16783" s="157"/>
      <c r="U16783" s="157"/>
      <c r="V16783" s="157"/>
      <c r="W16783" s="157"/>
      <c r="X16783" s="157"/>
      <c r="Y16783" s="157"/>
    </row>
    <row r="16784" spans="19:25" x14ac:dyDescent="0.2">
      <c r="S16784" s="157"/>
      <c r="T16784" s="157"/>
      <c r="U16784" s="157"/>
      <c r="V16784" s="157"/>
      <c r="W16784" s="157"/>
      <c r="X16784" s="157"/>
      <c r="Y16784" s="157"/>
    </row>
    <row r="16785" spans="19:25" x14ac:dyDescent="0.2">
      <c r="S16785" s="157"/>
      <c r="T16785" s="157"/>
      <c r="U16785" s="157"/>
      <c r="V16785" s="157"/>
      <c r="W16785" s="157"/>
      <c r="X16785" s="157"/>
      <c r="Y16785" s="157"/>
    </row>
    <row r="16786" spans="19:25" x14ac:dyDescent="0.2">
      <c r="S16786" s="157"/>
      <c r="T16786" s="157"/>
      <c r="U16786" s="157"/>
      <c r="V16786" s="157"/>
      <c r="W16786" s="157"/>
      <c r="X16786" s="157"/>
      <c r="Y16786" s="157"/>
    </row>
    <row r="16787" spans="19:25" x14ac:dyDescent="0.2">
      <c r="S16787" s="157"/>
      <c r="T16787" s="157"/>
      <c r="U16787" s="157"/>
      <c r="V16787" s="157"/>
      <c r="W16787" s="157"/>
      <c r="X16787" s="157"/>
      <c r="Y16787" s="157"/>
    </row>
    <row r="16788" spans="19:25" x14ac:dyDescent="0.2">
      <c r="S16788" s="157"/>
      <c r="T16788" s="157"/>
      <c r="U16788" s="157"/>
      <c r="V16788" s="157"/>
      <c r="W16788" s="157"/>
      <c r="X16788" s="157"/>
      <c r="Y16788" s="157"/>
    </row>
    <row r="16789" spans="19:25" x14ac:dyDescent="0.2">
      <c r="S16789" s="157"/>
      <c r="T16789" s="157"/>
      <c r="U16789" s="157"/>
      <c r="V16789" s="157"/>
      <c r="W16789" s="157"/>
      <c r="X16789" s="157"/>
      <c r="Y16789" s="157"/>
    </row>
    <row r="16790" spans="19:25" x14ac:dyDescent="0.2">
      <c r="S16790" s="157"/>
      <c r="T16790" s="157"/>
      <c r="U16790" s="157"/>
      <c r="V16790" s="157"/>
      <c r="W16790" s="157"/>
      <c r="X16790" s="157"/>
      <c r="Y16790" s="157"/>
    </row>
    <row r="16791" spans="19:25" x14ac:dyDescent="0.2">
      <c r="S16791" s="157"/>
      <c r="T16791" s="157"/>
      <c r="U16791" s="157"/>
      <c r="V16791" s="157"/>
      <c r="W16791" s="157"/>
      <c r="X16791" s="157"/>
      <c r="Y16791" s="157"/>
    </row>
    <row r="16792" spans="19:25" x14ac:dyDescent="0.2">
      <c r="S16792" s="157"/>
      <c r="T16792" s="157"/>
      <c r="U16792" s="157"/>
      <c r="V16792" s="157"/>
      <c r="W16792" s="157"/>
      <c r="X16792" s="157"/>
      <c r="Y16792" s="157"/>
    </row>
    <row r="16793" spans="19:25" x14ac:dyDescent="0.2">
      <c r="S16793" s="157"/>
      <c r="T16793" s="157"/>
      <c r="U16793" s="157"/>
      <c r="V16793" s="157"/>
      <c r="W16793" s="157"/>
      <c r="X16793" s="157"/>
      <c r="Y16793" s="157"/>
    </row>
    <row r="16794" spans="19:25" x14ac:dyDescent="0.2">
      <c r="S16794" s="157"/>
      <c r="T16794" s="157"/>
      <c r="U16794" s="157"/>
      <c r="V16794" s="157"/>
      <c r="W16794" s="157"/>
      <c r="X16794" s="157"/>
      <c r="Y16794" s="157"/>
    </row>
    <row r="16795" spans="19:25" x14ac:dyDescent="0.2">
      <c r="S16795" s="157"/>
      <c r="T16795" s="157"/>
      <c r="U16795" s="157"/>
      <c r="V16795" s="157"/>
      <c r="W16795" s="157"/>
      <c r="X16795" s="157"/>
      <c r="Y16795" s="157"/>
    </row>
    <row r="16796" spans="19:25" x14ac:dyDescent="0.2">
      <c r="S16796" s="157"/>
      <c r="T16796" s="157"/>
      <c r="U16796" s="157"/>
      <c r="V16796" s="157"/>
      <c r="W16796" s="157"/>
      <c r="X16796" s="157"/>
      <c r="Y16796" s="157"/>
    </row>
    <row r="16797" spans="19:25" x14ac:dyDescent="0.2">
      <c r="S16797" s="157"/>
      <c r="T16797" s="157"/>
      <c r="U16797" s="157"/>
      <c r="V16797" s="157"/>
      <c r="W16797" s="157"/>
      <c r="X16797" s="157"/>
      <c r="Y16797" s="157"/>
    </row>
    <row r="16798" spans="19:25" x14ac:dyDescent="0.2">
      <c r="S16798" s="157"/>
      <c r="T16798" s="157"/>
      <c r="U16798" s="157"/>
      <c r="V16798" s="157"/>
      <c r="W16798" s="157"/>
      <c r="X16798" s="157"/>
      <c r="Y16798" s="157"/>
    </row>
    <row r="16799" spans="19:25" x14ac:dyDescent="0.2">
      <c r="S16799" s="157"/>
      <c r="T16799" s="157"/>
      <c r="U16799" s="157"/>
      <c r="V16799" s="157"/>
      <c r="W16799" s="157"/>
      <c r="X16799" s="157"/>
      <c r="Y16799" s="157"/>
    </row>
    <row r="16800" spans="19:25" x14ac:dyDescent="0.2">
      <c r="S16800" s="157"/>
      <c r="T16800" s="157"/>
      <c r="U16800" s="157"/>
      <c r="V16800" s="157"/>
      <c r="W16800" s="157"/>
      <c r="X16800" s="157"/>
      <c r="Y16800" s="157"/>
    </row>
    <row r="16801" spans="19:25" x14ac:dyDescent="0.2">
      <c r="S16801" s="157"/>
      <c r="T16801" s="157"/>
      <c r="U16801" s="157"/>
      <c r="V16801" s="157"/>
      <c r="W16801" s="157"/>
      <c r="X16801" s="157"/>
      <c r="Y16801" s="157"/>
    </row>
    <row r="16802" spans="19:25" x14ac:dyDescent="0.2">
      <c r="S16802" s="157"/>
      <c r="T16802" s="157"/>
      <c r="U16802" s="157"/>
      <c r="V16802" s="157"/>
      <c r="W16802" s="157"/>
      <c r="X16802" s="157"/>
      <c r="Y16802" s="157"/>
    </row>
    <row r="16803" spans="19:25" x14ac:dyDescent="0.2">
      <c r="S16803" s="157"/>
      <c r="T16803" s="157"/>
      <c r="U16803" s="157"/>
      <c r="V16803" s="157"/>
      <c r="W16803" s="157"/>
      <c r="X16803" s="157"/>
      <c r="Y16803" s="157"/>
    </row>
    <row r="16804" spans="19:25" x14ac:dyDescent="0.2">
      <c r="S16804" s="157"/>
      <c r="T16804" s="157"/>
      <c r="U16804" s="157"/>
      <c r="V16804" s="157"/>
      <c r="W16804" s="157"/>
      <c r="X16804" s="157"/>
      <c r="Y16804" s="157"/>
    </row>
    <row r="16805" spans="19:25" x14ac:dyDescent="0.2">
      <c r="S16805" s="157"/>
      <c r="T16805" s="157"/>
      <c r="U16805" s="157"/>
      <c r="V16805" s="157"/>
      <c r="W16805" s="157"/>
      <c r="X16805" s="157"/>
      <c r="Y16805" s="157"/>
    </row>
    <row r="16806" spans="19:25" x14ac:dyDescent="0.2">
      <c r="S16806" s="157"/>
      <c r="T16806" s="157"/>
      <c r="U16806" s="157"/>
      <c r="V16806" s="157"/>
      <c r="W16806" s="157"/>
      <c r="X16806" s="157"/>
      <c r="Y16806" s="157"/>
    </row>
    <row r="16807" spans="19:25" x14ac:dyDescent="0.2">
      <c r="S16807" s="157"/>
      <c r="T16807" s="157"/>
      <c r="U16807" s="157"/>
      <c r="V16807" s="157"/>
      <c r="W16807" s="157"/>
      <c r="X16807" s="157"/>
      <c r="Y16807" s="157"/>
    </row>
    <row r="16808" spans="19:25" x14ac:dyDescent="0.2">
      <c r="S16808" s="157"/>
      <c r="T16808" s="157"/>
      <c r="U16808" s="157"/>
      <c r="V16808" s="157"/>
      <c r="W16808" s="157"/>
      <c r="X16808" s="157"/>
      <c r="Y16808" s="157"/>
    </row>
    <row r="16809" spans="19:25" x14ac:dyDescent="0.2">
      <c r="S16809" s="157"/>
      <c r="T16809" s="157"/>
      <c r="U16809" s="157"/>
      <c r="V16809" s="157"/>
      <c r="W16809" s="157"/>
      <c r="X16809" s="157"/>
      <c r="Y16809" s="157"/>
    </row>
    <row r="16810" spans="19:25" x14ac:dyDescent="0.2">
      <c r="S16810" s="157"/>
      <c r="T16810" s="157"/>
      <c r="U16810" s="157"/>
      <c r="V16810" s="157"/>
      <c r="W16810" s="157"/>
      <c r="X16810" s="157"/>
      <c r="Y16810" s="157"/>
    </row>
    <row r="16811" spans="19:25" x14ac:dyDescent="0.2">
      <c r="S16811" s="157"/>
      <c r="T16811" s="157"/>
      <c r="U16811" s="157"/>
      <c r="V16811" s="157"/>
      <c r="W16811" s="157"/>
      <c r="X16811" s="157"/>
      <c r="Y16811" s="157"/>
    </row>
    <row r="16812" spans="19:25" x14ac:dyDescent="0.2">
      <c r="S16812" s="157"/>
      <c r="T16812" s="157"/>
      <c r="U16812" s="157"/>
      <c r="V16812" s="157"/>
      <c r="W16812" s="157"/>
      <c r="X16812" s="157"/>
      <c r="Y16812" s="157"/>
    </row>
    <row r="16813" spans="19:25" x14ac:dyDescent="0.2">
      <c r="S16813" s="157"/>
      <c r="T16813" s="157"/>
      <c r="U16813" s="157"/>
      <c r="V16813" s="157"/>
      <c r="W16813" s="157"/>
      <c r="X16813" s="157"/>
      <c r="Y16813" s="157"/>
    </row>
    <row r="16814" spans="19:25" x14ac:dyDescent="0.2">
      <c r="S16814" s="157"/>
      <c r="T16814" s="157"/>
      <c r="U16814" s="157"/>
      <c r="V16814" s="157"/>
      <c r="W16814" s="157"/>
      <c r="X16814" s="157"/>
      <c r="Y16814" s="157"/>
    </row>
    <row r="16815" spans="19:25" x14ac:dyDescent="0.2">
      <c r="S16815" s="157"/>
      <c r="T16815" s="157"/>
      <c r="U16815" s="157"/>
      <c r="V16815" s="157"/>
      <c r="W16815" s="157"/>
      <c r="X16815" s="157"/>
      <c r="Y16815" s="157"/>
    </row>
    <row r="16816" spans="19:25" x14ac:dyDescent="0.2">
      <c r="S16816" s="157"/>
      <c r="T16816" s="157"/>
      <c r="U16816" s="157"/>
      <c r="V16816" s="157"/>
      <c r="W16816" s="157"/>
      <c r="X16816" s="157"/>
      <c r="Y16816" s="157"/>
    </row>
    <row r="16817" spans="19:25" x14ac:dyDescent="0.2">
      <c r="S16817" s="157"/>
      <c r="T16817" s="157"/>
      <c r="U16817" s="157"/>
      <c r="V16817" s="157"/>
      <c r="W16817" s="157"/>
      <c r="X16817" s="157"/>
      <c r="Y16817" s="157"/>
    </row>
    <row r="16818" spans="19:25" x14ac:dyDescent="0.2">
      <c r="S16818" s="157"/>
      <c r="T16818" s="157"/>
      <c r="U16818" s="157"/>
      <c r="V16818" s="157"/>
      <c r="W16818" s="157"/>
      <c r="X16818" s="157"/>
      <c r="Y16818" s="157"/>
    </row>
    <row r="16819" spans="19:25" x14ac:dyDescent="0.2">
      <c r="S16819" s="157"/>
      <c r="T16819" s="157"/>
      <c r="U16819" s="157"/>
      <c r="V16819" s="157"/>
      <c r="W16819" s="157"/>
      <c r="X16819" s="157"/>
      <c r="Y16819" s="157"/>
    </row>
    <row r="16820" spans="19:25" x14ac:dyDescent="0.2">
      <c r="S16820" s="157"/>
      <c r="T16820" s="157"/>
      <c r="U16820" s="157"/>
      <c r="V16820" s="157"/>
      <c r="W16820" s="157"/>
      <c r="X16820" s="157"/>
      <c r="Y16820" s="157"/>
    </row>
    <row r="16821" spans="19:25" x14ac:dyDescent="0.2">
      <c r="S16821" s="157"/>
      <c r="T16821" s="157"/>
      <c r="U16821" s="157"/>
      <c r="V16821" s="157"/>
      <c r="W16821" s="157"/>
      <c r="X16821" s="157"/>
      <c r="Y16821" s="157"/>
    </row>
    <row r="16822" spans="19:25" x14ac:dyDescent="0.2">
      <c r="S16822" s="157"/>
      <c r="T16822" s="157"/>
      <c r="U16822" s="157"/>
      <c r="V16822" s="157"/>
      <c r="W16822" s="157"/>
      <c r="X16822" s="157"/>
      <c r="Y16822" s="157"/>
    </row>
    <row r="16823" spans="19:25" x14ac:dyDescent="0.2">
      <c r="S16823" s="157"/>
      <c r="T16823" s="157"/>
      <c r="U16823" s="157"/>
      <c r="V16823" s="157"/>
      <c r="W16823" s="157"/>
      <c r="X16823" s="157"/>
      <c r="Y16823" s="157"/>
    </row>
    <row r="16824" spans="19:25" x14ac:dyDescent="0.2">
      <c r="S16824" s="157"/>
      <c r="T16824" s="157"/>
      <c r="U16824" s="157"/>
      <c r="V16824" s="157"/>
      <c r="W16824" s="157"/>
      <c r="X16824" s="157"/>
      <c r="Y16824" s="157"/>
    </row>
    <row r="16825" spans="19:25" x14ac:dyDescent="0.2">
      <c r="S16825" s="157"/>
      <c r="T16825" s="157"/>
      <c r="U16825" s="157"/>
      <c r="V16825" s="157"/>
      <c r="W16825" s="157"/>
      <c r="X16825" s="157"/>
      <c r="Y16825" s="157"/>
    </row>
    <row r="16826" spans="19:25" x14ac:dyDescent="0.2">
      <c r="S16826" s="157"/>
      <c r="T16826" s="157"/>
      <c r="U16826" s="157"/>
      <c r="V16826" s="157"/>
      <c r="W16826" s="157"/>
      <c r="X16826" s="157"/>
      <c r="Y16826" s="157"/>
    </row>
    <row r="16827" spans="19:25" x14ac:dyDescent="0.2">
      <c r="S16827" s="157"/>
      <c r="T16827" s="157"/>
      <c r="U16827" s="157"/>
      <c r="V16827" s="157"/>
      <c r="W16827" s="157"/>
      <c r="X16827" s="157"/>
      <c r="Y16827" s="157"/>
    </row>
    <row r="16828" spans="19:25" x14ac:dyDescent="0.2">
      <c r="S16828" s="157"/>
      <c r="T16828" s="157"/>
      <c r="U16828" s="157"/>
      <c r="V16828" s="157"/>
      <c r="W16828" s="157"/>
      <c r="X16828" s="157"/>
      <c r="Y16828" s="157"/>
    </row>
    <row r="16829" spans="19:25" x14ac:dyDescent="0.2">
      <c r="S16829" s="157"/>
      <c r="T16829" s="157"/>
      <c r="U16829" s="157"/>
      <c r="V16829" s="157"/>
      <c r="W16829" s="157"/>
      <c r="X16829" s="157"/>
      <c r="Y16829" s="157"/>
    </row>
    <row r="16830" spans="19:25" x14ac:dyDescent="0.2">
      <c r="S16830" s="157"/>
      <c r="T16830" s="157"/>
      <c r="U16830" s="157"/>
      <c r="V16830" s="157"/>
      <c r="W16830" s="157"/>
      <c r="X16830" s="157"/>
      <c r="Y16830" s="157"/>
    </row>
    <row r="16831" spans="19:25" x14ac:dyDescent="0.2">
      <c r="S16831" s="157"/>
      <c r="T16831" s="157"/>
      <c r="U16831" s="157"/>
      <c r="V16831" s="157"/>
      <c r="W16831" s="157"/>
      <c r="X16831" s="157"/>
      <c r="Y16831" s="157"/>
    </row>
    <row r="16832" spans="19:25" x14ac:dyDescent="0.2">
      <c r="S16832" s="157"/>
      <c r="T16832" s="157"/>
      <c r="U16832" s="157"/>
      <c r="V16832" s="157"/>
      <c r="W16832" s="157"/>
      <c r="X16832" s="157"/>
      <c r="Y16832" s="157"/>
    </row>
    <row r="16833" spans="19:25" x14ac:dyDescent="0.2">
      <c r="S16833" s="157"/>
      <c r="T16833" s="157"/>
      <c r="U16833" s="157"/>
      <c r="V16833" s="157"/>
      <c r="W16833" s="157"/>
      <c r="X16833" s="157"/>
      <c r="Y16833" s="157"/>
    </row>
    <row r="16834" spans="19:25" x14ac:dyDescent="0.2">
      <c r="S16834" s="157"/>
      <c r="T16834" s="157"/>
      <c r="U16834" s="157"/>
      <c r="V16834" s="157"/>
      <c r="W16834" s="157"/>
      <c r="X16834" s="157"/>
      <c r="Y16834" s="157"/>
    </row>
    <row r="16835" spans="19:25" x14ac:dyDescent="0.2">
      <c r="S16835" s="157"/>
      <c r="T16835" s="157"/>
      <c r="U16835" s="157"/>
      <c r="V16835" s="157"/>
      <c r="W16835" s="157"/>
      <c r="X16835" s="157"/>
      <c r="Y16835" s="157"/>
    </row>
    <row r="16836" spans="19:25" x14ac:dyDescent="0.2">
      <c r="S16836" s="157"/>
      <c r="T16836" s="157"/>
      <c r="U16836" s="157"/>
      <c r="V16836" s="157"/>
      <c r="W16836" s="157"/>
      <c r="X16836" s="157"/>
      <c r="Y16836" s="157"/>
    </row>
    <row r="16837" spans="19:25" x14ac:dyDescent="0.2">
      <c r="S16837" s="157"/>
      <c r="T16837" s="157"/>
      <c r="U16837" s="157"/>
      <c r="V16837" s="157"/>
      <c r="W16837" s="157"/>
      <c r="X16837" s="157"/>
      <c r="Y16837" s="157"/>
    </row>
    <row r="16838" spans="19:25" x14ac:dyDescent="0.2">
      <c r="S16838" s="157"/>
      <c r="T16838" s="157"/>
      <c r="U16838" s="157"/>
      <c r="V16838" s="157"/>
      <c r="W16838" s="157"/>
      <c r="X16838" s="157"/>
      <c r="Y16838" s="157"/>
    </row>
    <row r="16839" spans="19:25" x14ac:dyDescent="0.2">
      <c r="S16839" s="157"/>
      <c r="T16839" s="157"/>
      <c r="U16839" s="157"/>
      <c r="V16839" s="157"/>
      <c r="W16839" s="157"/>
      <c r="X16839" s="157"/>
      <c r="Y16839" s="157"/>
    </row>
    <row r="16840" spans="19:25" x14ac:dyDescent="0.2">
      <c r="S16840" s="157"/>
      <c r="T16840" s="157"/>
      <c r="U16840" s="157"/>
      <c r="V16840" s="157"/>
      <c r="W16840" s="157"/>
      <c r="X16840" s="157"/>
      <c r="Y16840" s="157"/>
    </row>
    <row r="16841" spans="19:25" x14ac:dyDescent="0.2">
      <c r="S16841" s="157"/>
      <c r="T16841" s="157"/>
      <c r="U16841" s="157"/>
      <c r="V16841" s="157"/>
      <c r="W16841" s="157"/>
      <c r="X16841" s="157"/>
      <c r="Y16841" s="157"/>
    </row>
    <row r="16842" spans="19:25" x14ac:dyDescent="0.2">
      <c r="S16842" s="157"/>
      <c r="T16842" s="157"/>
      <c r="U16842" s="157"/>
      <c r="V16842" s="157"/>
      <c r="W16842" s="157"/>
      <c r="X16842" s="157"/>
      <c r="Y16842" s="157"/>
    </row>
    <row r="16843" spans="19:25" x14ac:dyDescent="0.2">
      <c r="S16843" s="157"/>
      <c r="T16843" s="157"/>
      <c r="U16843" s="157"/>
      <c r="V16843" s="157"/>
      <c r="W16843" s="157"/>
      <c r="X16843" s="157"/>
      <c r="Y16843" s="157"/>
    </row>
    <row r="16844" spans="19:25" x14ac:dyDescent="0.2">
      <c r="S16844" s="157"/>
      <c r="T16844" s="157"/>
      <c r="U16844" s="157"/>
      <c r="V16844" s="157"/>
      <c r="W16844" s="157"/>
      <c r="X16844" s="157"/>
      <c r="Y16844" s="157"/>
    </row>
    <row r="16845" spans="19:25" x14ac:dyDescent="0.2">
      <c r="S16845" s="157"/>
      <c r="T16845" s="157"/>
      <c r="U16845" s="157"/>
      <c r="V16845" s="157"/>
      <c r="W16845" s="157"/>
      <c r="X16845" s="157"/>
      <c r="Y16845" s="157"/>
    </row>
    <row r="16846" spans="19:25" x14ac:dyDescent="0.2">
      <c r="S16846" s="157"/>
      <c r="T16846" s="157"/>
      <c r="U16846" s="157"/>
      <c r="V16846" s="157"/>
      <c r="W16846" s="157"/>
      <c r="X16846" s="157"/>
      <c r="Y16846" s="157"/>
    </row>
    <row r="16847" spans="19:25" x14ac:dyDescent="0.2">
      <c r="S16847" s="157"/>
      <c r="T16847" s="157"/>
      <c r="U16847" s="157"/>
      <c r="V16847" s="157"/>
      <c r="W16847" s="157"/>
      <c r="X16847" s="157"/>
      <c r="Y16847" s="157"/>
    </row>
    <row r="16848" spans="19:25" x14ac:dyDescent="0.2">
      <c r="S16848" s="157"/>
      <c r="T16848" s="157"/>
      <c r="U16848" s="157"/>
      <c r="V16848" s="157"/>
      <c r="W16848" s="157"/>
      <c r="X16848" s="157"/>
      <c r="Y16848" s="157"/>
    </row>
    <row r="16849" spans="19:25" x14ac:dyDescent="0.2">
      <c r="S16849" s="157"/>
      <c r="T16849" s="157"/>
      <c r="U16849" s="157"/>
      <c r="V16849" s="157"/>
      <c r="W16849" s="157"/>
      <c r="X16849" s="157"/>
      <c r="Y16849" s="157"/>
    </row>
    <row r="16850" spans="19:25" x14ac:dyDescent="0.2">
      <c r="S16850" s="157"/>
      <c r="T16850" s="157"/>
      <c r="U16850" s="157"/>
      <c r="V16850" s="157"/>
      <c r="W16850" s="157"/>
      <c r="X16850" s="157"/>
      <c r="Y16850" s="157"/>
    </row>
    <row r="16851" spans="19:25" x14ac:dyDescent="0.2">
      <c r="S16851" s="157"/>
      <c r="T16851" s="157"/>
      <c r="U16851" s="157"/>
      <c r="V16851" s="157"/>
      <c r="W16851" s="157"/>
      <c r="X16851" s="157"/>
      <c r="Y16851" s="157"/>
    </row>
    <row r="16852" spans="19:25" x14ac:dyDescent="0.2">
      <c r="S16852" s="157"/>
      <c r="T16852" s="157"/>
      <c r="U16852" s="157"/>
      <c r="V16852" s="157"/>
      <c r="W16852" s="157"/>
      <c r="X16852" s="157"/>
      <c r="Y16852" s="157"/>
    </row>
    <row r="16853" spans="19:25" x14ac:dyDescent="0.2">
      <c r="S16853" s="157"/>
      <c r="T16853" s="157"/>
      <c r="U16853" s="157"/>
      <c r="V16853" s="157"/>
      <c r="W16853" s="157"/>
      <c r="X16853" s="157"/>
      <c r="Y16853" s="157"/>
    </row>
    <row r="16854" spans="19:25" x14ac:dyDescent="0.2">
      <c r="S16854" s="157"/>
      <c r="T16854" s="157"/>
      <c r="U16854" s="157"/>
      <c r="V16854" s="157"/>
      <c r="W16854" s="157"/>
      <c r="X16854" s="157"/>
      <c r="Y16854" s="157"/>
    </row>
    <row r="16855" spans="19:25" x14ac:dyDescent="0.2">
      <c r="S16855" s="157"/>
      <c r="T16855" s="157"/>
      <c r="U16855" s="157"/>
      <c r="V16855" s="157"/>
      <c r="W16855" s="157"/>
      <c r="X16855" s="157"/>
      <c r="Y16855" s="157"/>
    </row>
    <row r="16856" spans="19:25" x14ac:dyDescent="0.2">
      <c r="S16856" s="157"/>
      <c r="T16856" s="157"/>
      <c r="U16856" s="157"/>
      <c r="V16856" s="157"/>
      <c r="W16856" s="157"/>
      <c r="X16856" s="157"/>
      <c r="Y16856" s="157"/>
    </row>
    <row r="16857" spans="19:25" x14ac:dyDescent="0.2">
      <c r="S16857" s="157"/>
      <c r="T16857" s="157"/>
      <c r="U16857" s="157"/>
      <c r="V16857" s="157"/>
      <c r="W16857" s="157"/>
      <c r="X16857" s="157"/>
      <c r="Y16857" s="157"/>
    </row>
    <row r="16858" spans="19:25" x14ac:dyDescent="0.2">
      <c r="S16858" s="157"/>
      <c r="T16858" s="157"/>
      <c r="U16858" s="157"/>
      <c r="V16858" s="157"/>
      <c r="W16858" s="157"/>
      <c r="X16858" s="157"/>
      <c r="Y16858" s="157"/>
    </row>
    <row r="16859" spans="19:25" x14ac:dyDescent="0.2">
      <c r="S16859" s="157"/>
      <c r="T16859" s="157"/>
      <c r="U16859" s="157"/>
      <c r="V16859" s="157"/>
      <c r="W16859" s="157"/>
      <c r="X16859" s="157"/>
      <c r="Y16859" s="157"/>
    </row>
    <row r="16860" spans="19:25" x14ac:dyDescent="0.2">
      <c r="S16860" s="157"/>
      <c r="T16860" s="157"/>
      <c r="U16860" s="157"/>
      <c r="V16860" s="157"/>
      <c r="W16860" s="157"/>
      <c r="X16860" s="157"/>
      <c r="Y16860" s="157"/>
    </row>
    <row r="16861" spans="19:25" x14ac:dyDescent="0.2">
      <c r="S16861" s="157"/>
      <c r="T16861" s="157"/>
      <c r="U16861" s="157"/>
      <c r="V16861" s="157"/>
      <c r="W16861" s="157"/>
      <c r="X16861" s="157"/>
      <c r="Y16861" s="157"/>
    </row>
    <row r="16862" spans="19:25" x14ac:dyDescent="0.2">
      <c r="S16862" s="157"/>
      <c r="T16862" s="157"/>
      <c r="U16862" s="157"/>
      <c r="V16862" s="157"/>
      <c r="W16862" s="157"/>
      <c r="X16862" s="157"/>
      <c r="Y16862" s="157"/>
    </row>
    <row r="16863" spans="19:25" x14ac:dyDescent="0.2">
      <c r="S16863" s="157"/>
      <c r="T16863" s="157"/>
      <c r="U16863" s="157"/>
      <c r="V16863" s="157"/>
      <c r="W16863" s="157"/>
      <c r="X16863" s="157"/>
      <c r="Y16863" s="157"/>
    </row>
    <row r="16864" spans="19:25" x14ac:dyDescent="0.2">
      <c r="S16864" s="157"/>
      <c r="T16864" s="157"/>
      <c r="U16864" s="157"/>
      <c r="V16864" s="157"/>
      <c r="W16864" s="157"/>
      <c r="X16864" s="157"/>
      <c r="Y16864" s="157"/>
    </row>
    <row r="16865" spans="19:25" x14ac:dyDescent="0.2">
      <c r="S16865" s="157"/>
      <c r="T16865" s="157"/>
      <c r="U16865" s="157"/>
      <c r="V16865" s="157"/>
      <c r="W16865" s="157"/>
      <c r="X16865" s="157"/>
      <c r="Y16865" s="157"/>
    </row>
    <row r="16866" spans="19:25" x14ac:dyDescent="0.2">
      <c r="S16866" s="157"/>
      <c r="T16866" s="157"/>
      <c r="U16866" s="157"/>
      <c r="V16866" s="157"/>
      <c r="W16866" s="157"/>
      <c r="X16866" s="157"/>
      <c r="Y16866" s="157"/>
    </row>
    <row r="16867" spans="19:25" x14ac:dyDescent="0.2">
      <c r="S16867" s="157"/>
      <c r="T16867" s="157"/>
      <c r="U16867" s="157"/>
      <c r="V16867" s="157"/>
      <c r="W16867" s="157"/>
      <c r="X16867" s="157"/>
      <c r="Y16867" s="157"/>
    </row>
    <row r="16868" spans="19:25" x14ac:dyDescent="0.2">
      <c r="S16868" s="157"/>
      <c r="T16868" s="157"/>
      <c r="U16868" s="157"/>
      <c r="V16868" s="157"/>
      <c r="W16868" s="157"/>
      <c r="X16868" s="157"/>
      <c r="Y16868" s="157"/>
    </row>
    <row r="16869" spans="19:25" x14ac:dyDescent="0.2">
      <c r="S16869" s="157"/>
      <c r="T16869" s="157"/>
      <c r="U16869" s="157"/>
      <c r="V16869" s="157"/>
      <c r="W16869" s="157"/>
      <c r="X16869" s="157"/>
      <c r="Y16869" s="157"/>
    </row>
    <row r="16870" spans="19:25" x14ac:dyDescent="0.2">
      <c r="S16870" s="157"/>
      <c r="T16870" s="157"/>
      <c r="U16870" s="157"/>
      <c r="V16870" s="157"/>
      <c r="W16870" s="157"/>
      <c r="X16870" s="157"/>
      <c r="Y16870" s="157"/>
    </row>
    <row r="16871" spans="19:25" x14ac:dyDescent="0.2">
      <c r="S16871" s="157"/>
      <c r="T16871" s="157"/>
      <c r="U16871" s="157"/>
      <c r="V16871" s="157"/>
      <c r="W16871" s="157"/>
      <c r="X16871" s="157"/>
      <c r="Y16871" s="157"/>
    </row>
    <row r="16872" spans="19:25" x14ac:dyDescent="0.2">
      <c r="S16872" s="157"/>
      <c r="T16872" s="157"/>
      <c r="U16872" s="157"/>
      <c r="V16872" s="157"/>
      <c r="W16872" s="157"/>
      <c r="X16872" s="157"/>
      <c r="Y16872" s="157"/>
    </row>
    <row r="16873" spans="19:25" x14ac:dyDescent="0.2">
      <c r="S16873" s="157"/>
      <c r="T16873" s="157"/>
      <c r="U16873" s="157"/>
      <c r="V16873" s="157"/>
      <c r="W16873" s="157"/>
      <c r="X16873" s="157"/>
      <c r="Y16873" s="157"/>
    </row>
    <row r="16874" spans="19:25" x14ac:dyDescent="0.2">
      <c r="S16874" s="157"/>
      <c r="T16874" s="157"/>
      <c r="U16874" s="157"/>
      <c r="V16874" s="157"/>
      <c r="W16874" s="157"/>
      <c r="X16874" s="157"/>
      <c r="Y16874" s="157"/>
    </row>
    <row r="16875" spans="19:25" x14ac:dyDescent="0.2">
      <c r="S16875" s="157"/>
      <c r="T16875" s="157"/>
      <c r="U16875" s="157"/>
      <c r="V16875" s="157"/>
      <c r="W16875" s="157"/>
      <c r="X16875" s="157"/>
      <c r="Y16875" s="157"/>
    </row>
    <row r="16876" spans="19:25" x14ac:dyDescent="0.2">
      <c r="S16876" s="157"/>
      <c r="T16876" s="157"/>
      <c r="U16876" s="157"/>
      <c r="V16876" s="157"/>
      <c r="W16876" s="157"/>
      <c r="X16876" s="157"/>
      <c r="Y16876" s="157"/>
    </row>
    <row r="16877" spans="19:25" x14ac:dyDescent="0.2">
      <c r="S16877" s="157"/>
      <c r="T16877" s="157"/>
      <c r="U16877" s="157"/>
      <c r="V16877" s="157"/>
      <c r="W16877" s="157"/>
      <c r="X16877" s="157"/>
      <c r="Y16877" s="157"/>
    </row>
    <row r="16878" spans="19:25" x14ac:dyDescent="0.2">
      <c r="S16878" s="157"/>
      <c r="T16878" s="157"/>
      <c r="U16878" s="157"/>
      <c r="V16878" s="157"/>
      <c r="W16878" s="157"/>
      <c r="X16878" s="157"/>
      <c r="Y16878" s="157"/>
    </row>
    <row r="16879" spans="19:25" x14ac:dyDescent="0.2">
      <c r="S16879" s="157"/>
      <c r="T16879" s="157"/>
      <c r="U16879" s="157"/>
      <c r="V16879" s="157"/>
      <c r="W16879" s="157"/>
      <c r="X16879" s="157"/>
      <c r="Y16879" s="157"/>
    </row>
    <row r="16880" spans="19:25" x14ac:dyDescent="0.2">
      <c r="S16880" s="157"/>
      <c r="T16880" s="157"/>
      <c r="U16880" s="157"/>
      <c r="V16880" s="157"/>
      <c r="W16880" s="157"/>
      <c r="X16880" s="157"/>
      <c r="Y16880" s="157"/>
    </row>
    <row r="16881" spans="19:25" x14ac:dyDescent="0.2">
      <c r="S16881" s="157"/>
      <c r="T16881" s="157"/>
      <c r="U16881" s="157"/>
      <c r="V16881" s="157"/>
      <c r="W16881" s="157"/>
      <c r="X16881" s="157"/>
      <c r="Y16881" s="157"/>
    </row>
    <row r="16882" spans="19:25" x14ac:dyDescent="0.2">
      <c r="S16882" s="157"/>
      <c r="T16882" s="157"/>
      <c r="U16882" s="157"/>
      <c r="V16882" s="157"/>
      <c r="W16882" s="157"/>
      <c r="X16882" s="157"/>
      <c r="Y16882" s="157"/>
    </row>
    <row r="16883" spans="19:25" x14ac:dyDescent="0.2">
      <c r="S16883" s="157"/>
      <c r="T16883" s="157"/>
      <c r="U16883" s="157"/>
      <c r="V16883" s="157"/>
      <c r="W16883" s="157"/>
      <c r="X16883" s="157"/>
      <c r="Y16883" s="157"/>
    </row>
    <row r="16884" spans="19:25" x14ac:dyDescent="0.2">
      <c r="S16884" s="157"/>
      <c r="T16884" s="157"/>
      <c r="U16884" s="157"/>
      <c r="V16884" s="157"/>
      <c r="W16884" s="157"/>
      <c r="X16884" s="157"/>
      <c r="Y16884" s="157"/>
    </row>
    <row r="16885" spans="19:25" x14ac:dyDescent="0.2">
      <c r="S16885" s="157"/>
      <c r="T16885" s="157"/>
      <c r="U16885" s="157"/>
      <c r="V16885" s="157"/>
      <c r="W16885" s="157"/>
      <c r="X16885" s="157"/>
      <c r="Y16885" s="157"/>
    </row>
    <row r="16886" spans="19:25" x14ac:dyDescent="0.2">
      <c r="S16886" s="157"/>
      <c r="T16886" s="157"/>
      <c r="U16886" s="157"/>
      <c r="V16886" s="157"/>
      <c r="W16886" s="157"/>
      <c r="X16886" s="157"/>
      <c r="Y16886" s="157"/>
    </row>
    <row r="16887" spans="19:25" x14ac:dyDescent="0.2">
      <c r="S16887" s="157"/>
      <c r="T16887" s="157"/>
      <c r="U16887" s="157"/>
      <c r="V16887" s="157"/>
      <c r="W16887" s="157"/>
      <c r="X16887" s="157"/>
      <c r="Y16887" s="157"/>
    </row>
    <row r="16888" spans="19:25" x14ac:dyDescent="0.2">
      <c r="S16888" s="157"/>
      <c r="T16888" s="157"/>
      <c r="U16888" s="157"/>
      <c r="V16888" s="157"/>
      <c r="W16888" s="157"/>
      <c r="X16888" s="157"/>
      <c r="Y16888" s="157"/>
    </row>
    <row r="16889" spans="19:25" x14ac:dyDescent="0.2">
      <c r="S16889" s="157"/>
      <c r="T16889" s="157"/>
      <c r="U16889" s="157"/>
      <c r="V16889" s="157"/>
      <c r="W16889" s="157"/>
      <c r="X16889" s="157"/>
      <c r="Y16889" s="157"/>
    </row>
    <row r="16890" spans="19:25" x14ac:dyDescent="0.2">
      <c r="S16890" s="157"/>
      <c r="T16890" s="157"/>
      <c r="U16890" s="157"/>
      <c r="V16890" s="157"/>
      <c r="W16890" s="157"/>
      <c r="X16890" s="157"/>
      <c r="Y16890" s="157"/>
    </row>
    <row r="16891" spans="19:25" x14ac:dyDescent="0.2">
      <c r="S16891" s="157"/>
      <c r="T16891" s="157"/>
      <c r="U16891" s="157"/>
      <c r="V16891" s="157"/>
      <c r="W16891" s="157"/>
      <c r="X16891" s="157"/>
      <c r="Y16891" s="157"/>
    </row>
    <row r="16892" spans="19:25" x14ac:dyDescent="0.2">
      <c r="S16892" s="157"/>
      <c r="T16892" s="157"/>
      <c r="U16892" s="157"/>
      <c r="V16892" s="157"/>
      <c r="W16892" s="157"/>
      <c r="X16892" s="157"/>
      <c r="Y16892" s="157"/>
    </row>
    <row r="16893" spans="19:25" x14ac:dyDescent="0.2">
      <c r="S16893" s="157"/>
      <c r="T16893" s="157"/>
      <c r="U16893" s="157"/>
      <c r="V16893" s="157"/>
      <c r="W16893" s="157"/>
      <c r="X16893" s="157"/>
      <c r="Y16893" s="157"/>
    </row>
    <row r="16894" spans="19:25" x14ac:dyDescent="0.2">
      <c r="S16894" s="157"/>
      <c r="T16894" s="157"/>
      <c r="U16894" s="157"/>
      <c r="V16894" s="157"/>
      <c r="W16894" s="157"/>
      <c r="X16894" s="157"/>
      <c r="Y16894" s="157"/>
    </row>
    <row r="16895" spans="19:25" x14ac:dyDescent="0.2">
      <c r="S16895" s="157"/>
      <c r="T16895" s="157"/>
      <c r="U16895" s="157"/>
      <c r="V16895" s="157"/>
      <c r="W16895" s="157"/>
      <c r="X16895" s="157"/>
      <c r="Y16895" s="157"/>
    </row>
    <row r="16896" spans="19:25" x14ac:dyDescent="0.2">
      <c r="S16896" s="157"/>
      <c r="T16896" s="157"/>
      <c r="U16896" s="157"/>
      <c r="V16896" s="157"/>
      <c r="W16896" s="157"/>
      <c r="X16896" s="157"/>
      <c r="Y16896" s="157"/>
    </row>
    <row r="16897" spans="19:25" x14ac:dyDescent="0.2">
      <c r="S16897" s="157"/>
      <c r="T16897" s="157"/>
      <c r="U16897" s="157"/>
      <c r="V16897" s="157"/>
      <c r="W16897" s="157"/>
      <c r="X16897" s="157"/>
      <c r="Y16897" s="157"/>
    </row>
    <row r="16898" spans="19:25" x14ac:dyDescent="0.2">
      <c r="S16898" s="157"/>
      <c r="T16898" s="157"/>
      <c r="U16898" s="157"/>
      <c r="V16898" s="157"/>
      <c r="W16898" s="157"/>
      <c r="X16898" s="157"/>
      <c r="Y16898" s="157"/>
    </row>
    <row r="16899" spans="19:25" x14ac:dyDescent="0.2">
      <c r="S16899" s="157"/>
      <c r="T16899" s="157"/>
      <c r="U16899" s="157"/>
      <c r="V16899" s="157"/>
      <c r="W16899" s="157"/>
      <c r="X16899" s="157"/>
      <c r="Y16899" s="157"/>
    </row>
    <row r="16900" spans="19:25" x14ac:dyDescent="0.2">
      <c r="S16900" s="157"/>
      <c r="T16900" s="157"/>
      <c r="U16900" s="157"/>
      <c r="V16900" s="157"/>
      <c r="W16900" s="157"/>
      <c r="X16900" s="157"/>
      <c r="Y16900" s="157"/>
    </row>
    <row r="16901" spans="19:25" x14ac:dyDescent="0.2">
      <c r="S16901" s="157"/>
      <c r="T16901" s="157"/>
      <c r="U16901" s="157"/>
      <c r="V16901" s="157"/>
      <c r="W16901" s="157"/>
      <c r="X16901" s="157"/>
      <c r="Y16901" s="157"/>
    </row>
    <row r="16902" spans="19:25" x14ac:dyDescent="0.2">
      <c r="S16902" s="157"/>
      <c r="T16902" s="157"/>
      <c r="U16902" s="157"/>
      <c r="V16902" s="157"/>
      <c r="W16902" s="157"/>
      <c r="X16902" s="157"/>
      <c r="Y16902" s="157"/>
    </row>
    <row r="16903" spans="19:25" x14ac:dyDescent="0.2">
      <c r="S16903" s="157"/>
      <c r="T16903" s="157"/>
      <c r="U16903" s="157"/>
      <c r="V16903" s="157"/>
      <c r="W16903" s="157"/>
      <c r="X16903" s="157"/>
      <c r="Y16903" s="157"/>
    </row>
    <row r="16904" spans="19:25" x14ac:dyDescent="0.2">
      <c r="S16904" s="157"/>
      <c r="T16904" s="157"/>
      <c r="U16904" s="157"/>
      <c r="V16904" s="157"/>
      <c r="W16904" s="157"/>
      <c r="X16904" s="157"/>
      <c r="Y16904" s="157"/>
    </row>
    <row r="16905" spans="19:25" x14ac:dyDescent="0.2">
      <c r="S16905" s="157"/>
      <c r="T16905" s="157"/>
      <c r="U16905" s="157"/>
      <c r="V16905" s="157"/>
      <c r="W16905" s="157"/>
      <c r="X16905" s="157"/>
      <c r="Y16905" s="157"/>
    </row>
    <row r="16906" spans="19:25" x14ac:dyDescent="0.2">
      <c r="S16906" s="157"/>
      <c r="T16906" s="157"/>
      <c r="U16906" s="157"/>
      <c r="V16906" s="157"/>
      <c r="W16906" s="157"/>
      <c r="X16906" s="157"/>
      <c r="Y16906" s="157"/>
    </row>
    <row r="16907" spans="19:25" x14ac:dyDescent="0.2">
      <c r="S16907" s="157"/>
      <c r="T16907" s="157"/>
      <c r="U16907" s="157"/>
      <c r="V16907" s="157"/>
      <c r="W16907" s="157"/>
      <c r="X16907" s="157"/>
      <c r="Y16907" s="157"/>
    </row>
    <row r="16908" spans="19:25" x14ac:dyDescent="0.2">
      <c r="S16908" s="157"/>
      <c r="T16908" s="157"/>
      <c r="U16908" s="157"/>
      <c r="V16908" s="157"/>
      <c r="W16908" s="157"/>
      <c r="X16908" s="157"/>
      <c r="Y16908" s="157"/>
    </row>
    <row r="16909" spans="19:25" x14ac:dyDescent="0.2">
      <c r="S16909" s="157"/>
      <c r="T16909" s="157"/>
      <c r="U16909" s="157"/>
      <c r="V16909" s="157"/>
      <c r="W16909" s="157"/>
      <c r="X16909" s="157"/>
      <c r="Y16909" s="157"/>
    </row>
    <row r="16910" spans="19:25" x14ac:dyDescent="0.2">
      <c r="S16910" s="157"/>
      <c r="T16910" s="157"/>
      <c r="U16910" s="157"/>
      <c r="V16910" s="157"/>
      <c r="W16910" s="157"/>
      <c r="X16910" s="157"/>
      <c r="Y16910" s="157"/>
    </row>
    <row r="16911" spans="19:25" x14ac:dyDescent="0.2">
      <c r="S16911" s="157"/>
      <c r="T16911" s="157"/>
      <c r="U16911" s="157"/>
      <c r="V16911" s="157"/>
      <c r="W16911" s="157"/>
      <c r="X16911" s="157"/>
      <c r="Y16911" s="157"/>
    </row>
    <row r="16912" spans="19:25" x14ac:dyDescent="0.2">
      <c r="S16912" s="157"/>
      <c r="T16912" s="157"/>
      <c r="U16912" s="157"/>
      <c r="V16912" s="157"/>
      <c r="W16912" s="157"/>
      <c r="X16912" s="157"/>
      <c r="Y16912" s="157"/>
    </row>
    <row r="16913" spans="19:25" x14ac:dyDescent="0.2">
      <c r="S16913" s="157"/>
      <c r="T16913" s="157"/>
      <c r="U16913" s="157"/>
      <c r="V16913" s="157"/>
      <c r="W16913" s="157"/>
      <c r="X16913" s="157"/>
      <c r="Y16913" s="157"/>
    </row>
    <row r="16914" spans="19:25" x14ac:dyDescent="0.2">
      <c r="S16914" s="157"/>
      <c r="T16914" s="157"/>
      <c r="U16914" s="157"/>
      <c r="V16914" s="157"/>
      <c r="W16914" s="157"/>
      <c r="X16914" s="157"/>
      <c r="Y16914" s="157"/>
    </row>
    <row r="16915" spans="19:25" x14ac:dyDescent="0.2">
      <c r="S16915" s="157"/>
      <c r="T16915" s="157"/>
      <c r="U16915" s="157"/>
      <c r="V16915" s="157"/>
      <c r="W16915" s="157"/>
      <c r="X16915" s="157"/>
      <c r="Y16915" s="157"/>
    </row>
    <row r="16916" spans="19:25" x14ac:dyDescent="0.2">
      <c r="S16916" s="157"/>
      <c r="T16916" s="157"/>
      <c r="U16916" s="157"/>
      <c r="V16916" s="157"/>
      <c r="W16916" s="157"/>
      <c r="X16916" s="157"/>
      <c r="Y16916" s="157"/>
    </row>
    <row r="16917" spans="19:25" x14ac:dyDescent="0.2">
      <c r="S16917" s="157"/>
      <c r="T16917" s="157"/>
      <c r="U16917" s="157"/>
      <c r="V16917" s="157"/>
      <c r="W16917" s="157"/>
      <c r="X16917" s="157"/>
      <c r="Y16917" s="157"/>
    </row>
    <row r="16918" spans="19:25" x14ac:dyDescent="0.2">
      <c r="S16918" s="157"/>
      <c r="T16918" s="157"/>
      <c r="U16918" s="157"/>
      <c r="V16918" s="157"/>
      <c r="W16918" s="157"/>
      <c r="X16918" s="157"/>
      <c r="Y16918" s="157"/>
    </row>
    <row r="16919" spans="19:25" x14ac:dyDescent="0.2">
      <c r="S16919" s="157"/>
      <c r="T16919" s="157"/>
      <c r="U16919" s="157"/>
      <c r="V16919" s="157"/>
      <c r="W16919" s="157"/>
      <c r="X16919" s="157"/>
      <c r="Y16919" s="157"/>
    </row>
    <row r="16920" spans="19:25" x14ac:dyDescent="0.2">
      <c r="S16920" s="157"/>
      <c r="T16920" s="157"/>
      <c r="U16920" s="157"/>
      <c r="V16920" s="157"/>
      <c r="W16920" s="157"/>
      <c r="X16920" s="157"/>
      <c r="Y16920" s="157"/>
    </row>
    <row r="16921" spans="19:25" x14ac:dyDescent="0.2">
      <c r="S16921" s="157"/>
      <c r="T16921" s="157"/>
      <c r="U16921" s="157"/>
      <c r="V16921" s="157"/>
      <c r="W16921" s="157"/>
      <c r="X16921" s="157"/>
      <c r="Y16921" s="157"/>
    </row>
    <row r="16922" spans="19:25" x14ac:dyDescent="0.2">
      <c r="S16922" s="157"/>
      <c r="T16922" s="157"/>
      <c r="U16922" s="157"/>
      <c r="V16922" s="157"/>
      <c r="W16922" s="157"/>
      <c r="X16922" s="157"/>
      <c r="Y16922" s="157"/>
    </row>
    <row r="16923" spans="19:25" x14ac:dyDescent="0.2">
      <c r="S16923" s="157"/>
      <c r="T16923" s="157"/>
      <c r="U16923" s="157"/>
      <c r="V16923" s="157"/>
      <c r="W16923" s="157"/>
      <c r="X16923" s="157"/>
      <c r="Y16923" s="157"/>
    </row>
    <row r="16924" spans="19:25" x14ac:dyDescent="0.2">
      <c r="S16924" s="157"/>
      <c r="T16924" s="157"/>
      <c r="U16924" s="157"/>
      <c r="V16924" s="157"/>
      <c r="W16924" s="157"/>
      <c r="X16924" s="157"/>
      <c r="Y16924" s="157"/>
    </row>
    <row r="16925" spans="19:25" x14ac:dyDescent="0.2">
      <c r="S16925" s="157"/>
      <c r="T16925" s="157"/>
      <c r="U16925" s="157"/>
      <c r="V16925" s="157"/>
      <c r="W16925" s="157"/>
      <c r="X16925" s="157"/>
      <c r="Y16925" s="157"/>
    </row>
    <row r="16926" spans="19:25" x14ac:dyDescent="0.2">
      <c r="S16926" s="157"/>
      <c r="T16926" s="157"/>
      <c r="U16926" s="157"/>
      <c r="V16926" s="157"/>
      <c r="W16926" s="157"/>
      <c r="X16926" s="157"/>
      <c r="Y16926" s="157"/>
    </row>
    <row r="16927" spans="19:25" x14ac:dyDescent="0.2">
      <c r="S16927" s="157"/>
      <c r="T16927" s="157"/>
      <c r="U16927" s="157"/>
      <c r="V16927" s="157"/>
      <c r="W16927" s="157"/>
      <c r="X16927" s="157"/>
      <c r="Y16927" s="157"/>
    </row>
    <row r="16928" spans="19:25" x14ac:dyDescent="0.2">
      <c r="S16928" s="157"/>
      <c r="T16928" s="157"/>
      <c r="U16928" s="157"/>
      <c r="V16928" s="157"/>
      <c r="W16928" s="157"/>
      <c r="X16928" s="157"/>
      <c r="Y16928" s="157"/>
    </row>
    <row r="16929" spans="19:25" x14ac:dyDescent="0.2">
      <c r="S16929" s="157"/>
      <c r="T16929" s="157"/>
      <c r="U16929" s="157"/>
      <c r="V16929" s="157"/>
      <c r="W16929" s="157"/>
      <c r="X16929" s="157"/>
      <c r="Y16929" s="157"/>
    </row>
    <row r="16930" spans="19:25" x14ac:dyDescent="0.2">
      <c r="S16930" s="157"/>
      <c r="T16930" s="157"/>
      <c r="U16930" s="157"/>
      <c r="V16930" s="157"/>
      <c r="W16930" s="157"/>
      <c r="X16930" s="157"/>
      <c r="Y16930" s="157"/>
    </row>
    <row r="16931" spans="19:25" x14ac:dyDescent="0.2">
      <c r="S16931" s="157"/>
      <c r="T16931" s="157"/>
      <c r="U16931" s="157"/>
      <c r="V16931" s="157"/>
      <c r="W16931" s="157"/>
      <c r="X16931" s="157"/>
      <c r="Y16931" s="157"/>
    </row>
    <row r="16932" spans="19:25" x14ac:dyDescent="0.2">
      <c r="S16932" s="157"/>
      <c r="T16932" s="157"/>
      <c r="U16932" s="157"/>
      <c r="V16932" s="157"/>
      <c r="W16932" s="157"/>
      <c r="X16932" s="157"/>
      <c r="Y16932" s="157"/>
    </row>
    <row r="16933" spans="19:25" x14ac:dyDescent="0.2">
      <c r="S16933" s="157"/>
      <c r="T16933" s="157"/>
      <c r="U16933" s="157"/>
      <c r="V16933" s="157"/>
      <c r="W16933" s="157"/>
      <c r="X16933" s="157"/>
      <c r="Y16933" s="157"/>
    </row>
    <row r="16934" spans="19:25" x14ac:dyDescent="0.2">
      <c r="S16934" s="157"/>
      <c r="T16934" s="157"/>
      <c r="U16934" s="157"/>
      <c r="V16934" s="157"/>
      <c r="W16934" s="157"/>
      <c r="X16934" s="157"/>
      <c r="Y16934" s="157"/>
    </row>
    <row r="16935" spans="19:25" x14ac:dyDescent="0.2">
      <c r="S16935" s="157"/>
      <c r="T16935" s="157"/>
      <c r="U16935" s="157"/>
      <c r="V16935" s="157"/>
      <c r="W16935" s="157"/>
      <c r="X16935" s="157"/>
      <c r="Y16935" s="157"/>
    </row>
    <row r="16936" spans="19:25" x14ac:dyDescent="0.2">
      <c r="S16936" s="157"/>
      <c r="T16936" s="157"/>
      <c r="U16936" s="157"/>
      <c r="V16936" s="157"/>
      <c r="W16936" s="157"/>
      <c r="X16936" s="157"/>
      <c r="Y16936" s="157"/>
    </row>
    <row r="16937" spans="19:25" x14ac:dyDescent="0.2">
      <c r="S16937" s="157"/>
      <c r="T16937" s="157"/>
      <c r="U16937" s="157"/>
      <c r="V16937" s="157"/>
      <c r="W16937" s="157"/>
      <c r="X16937" s="157"/>
      <c r="Y16937" s="157"/>
    </row>
    <row r="16938" spans="19:25" x14ac:dyDescent="0.2">
      <c r="S16938" s="157"/>
      <c r="T16938" s="157"/>
      <c r="U16938" s="157"/>
      <c r="V16938" s="157"/>
      <c r="W16938" s="157"/>
      <c r="X16938" s="157"/>
      <c r="Y16938" s="157"/>
    </row>
    <row r="16939" spans="19:25" x14ac:dyDescent="0.2">
      <c r="S16939" s="157"/>
      <c r="T16939" s="157"/>
      <c r="U16939" s="157"/>
      <c r="V16939" s="157"/>
      <c r="W16939" s="157"/>
      <c r="X16939" s="157"/>
      <c r="Y16939" s="157"/>
    </row>
    <row r="16940" spans="19:25" x14ac:dyDescent="0.2">
      <c r="S16940" s="157"/>
      <c r="T16940" s="157"/>
      <c r="U16940" s="157"/>
      <c r="V16940" s="157"/>
      <c r="W16940" s="157"/>
      <c r="X16940" s="157"/>
      <c r="Y16940" s="157"/>
    </row>
    <row r="16941" spans="19:25" x14ac:dyDescent="0.2">
      <c r="S16941" s="157"/>
      <c r="T16941" s="157"/>
      <c r="U16941" s="157"/>
      <c r="V16941" s="157"/>
      <c r="W16941" s="157"/>
      <c r="X16941" s="157"/>
      <c r="Y16941" s="157"/>
    </row>
    <row r="16942" spans="19:25" x14ac:dyDescent="0.2">
      <c r="S16942" s="157"/>
      <c r="T16942" s="157"/>
      <c r="U16942" s="157"/>
      <c r="V16942" s="157"/>
      <c r="W16942" s="157"/>
      <c r="X16942" s="157"/>
      <c r="Y16942" s="157"/>
    </row>
    <row r="16943" spans="19:25" x14ac:dyDescent="0.2">
      <c r="S16943" s="157"/>
      <c r="T16943" s="157"/>
      <c r="U16943" s="157"/>
      <c r="V16943" s="157"/>
      <c r="W16943" s="157"/>
      <c r="X16943" s="157"/>
      <c r="Y16943" s="157"/>
    </row>
    <row r="16944" spans="19:25" x14ac:dyDescent="0.2">
      <c r="S16944" s="157"/>
      <c r="T16944" s="157"/>
      <c r="U16944" s="157"/>
      <c r="V16944" s="157"/>
      <c r="W16944" s="157"/>
      <c r="X16944" s="157"/>
      <c r="Y16944" s="157"/>
    </row>
    <row r="16945" spans="19:25" x14ac:dyDescent="0.2">
      <c r="S16945" s="157"/>
      <c r="T16945" s="157"/>
      <c r="U16945" s="157"/>
      <c r="V16945" s="157"/>
      <c r="W16945" s="157"/>
      <c r="X16945" s="157"/>
      <c r="Y16945" s="157"/>
    </row>
    <row r="16946" spans="19:25" x14ac:dyDescent="0.2">
      <c r="S16946" s="157"/>
      <c r="T16946" s="157"/>
      <c r="U16946" s="157"/>
      <c r="V16946" s="157"/>
      <c r="W16946" s="157"/>
      <c r="X16946" s="157"/>
      <c r="Y16946" s="157"/>
    </row>
    <row r="16947" spans="19:25" x14ac:dyDescent="0.2">
      <c r="S16947" s="157"/>
      <c r="T16947" s="157"/>
      <c r="U16947" s="157"/>
      <c r="V16947" s="157"/>
      <c r="W16947" s="157"/>
      <c r="X16947" s="157"/>
      <c r="Y16947" s="157"/>
    </row>
    <row r="16948" spans="19:25" x14ac:dyDescent="0.2">
      <c r="S16948" s="157"/>
      <c r="T16948" s="157"/>
      <c r="U16948" s="157"/>
      <c r="V16948" s="157"/>
      <c r="W16948" s="157"/>
      <c r="X16948" s="157"/>
      <c r="Y16948" s="157"/>
    </row>
    <row r="16949" spans="19:25" x14ac:dyDescent="0.2">
      <c r="S16949" s="157"/>
      <c r="T16949" s="157"/>
      <c r="U16949" s="157"/>
      <c r="V16949" s="157"/>
      <c r="W16949" s="157"/>
      <c r="X16949" s="157"/>
      <c r="Y16949" s="157"/>
    </row>
    <row r="16950" spans="19:25" x14ac:dyDescent="0.2">
      <c r="S16950" s="157"/>
      <c r="T16950" s="157"/>
      <c r="U16950" s="157"/>
      <c r="V16950" s="157"/>
      <c r="W16950" s="157"/>
      <c r="X16950" s="157"/>
      <c r="Y16950" s="157"/>
    </row>
    <row r="16951" spans="19:25" x14ac:dyDescent="0.2">
      <c r="S16951" s="157"/>
      <c r="T16951" s="157"/>
      <c r="U16951" s="157"/>
      <c r="V16951" s="157"/>
      <c r="W16951" s="157"/>
      <c r="X16951" s="157"/>
      <c r="Y16951" s="157"/>
    </row>
    <row r="16952" spans="19:25" x14ac:dyDescent="0.2">
      <c r="S16952" s="157"/>
      <c r="T16952" s="157"/>
      <c r="U16952" s="157"/>
      <c r="V16952" s="157"/>
      <c r="W16952" s="157"/>
      <c r="X16952" s="157"/>
      <c r="Y16952" s="157"/>
    </row>
    <row r="16953" spans="19:25" x14ac:dyDescent="0.2">
      <c r="S16953" s="157"/>
      <c r="T16953" s="157"/>
      <c r="U16953" s="157"/>
      <c r="V16953" s="157"/>
      <c r="W16953" s="157"/>
      <c r="X16953" s="157"/>
      <c r="Y16953" s="157"/>
    </row>
    <row r="16954" spans="19:25" x14ac:dyDescent="0.2">
      <c r="S16954" s="157"/>
      <c r="T16954" s="157"/>
      <c r="U16954" s="157"/>
      <c r="V16954" s="157"/>
      <c r="W16954" s="157"/>
      <c r="X16954" s="157"/>
      <c r="Y16954" s="157"/>
    </row>
    <row r="16955" spans="19:25" x14ac:dyDescent="0.2">
      <c r="S16955" s="157"/>
      <c r="T16955" s="157"/>
      <c r="U16955" s="157"/>
      <c r="V16955" s="157"/>
      <c r="W16955" s="157"/>
      <c r="X16955" s="157"/>
      <c r="Y16955" s="157"/>
    </row>
    <row r="16956" spans="19:25" x14ac:dyDescent="0.2">
      <c r="S16956" s="157"/>
      <c r="T16956" s="157"/>
      <c r="U16956" s="157"/>
      <c r="V16956" s="157"/>
      <c r="W16956" s="157"/>
      <c r="X16956" s="157"/>
      <c r="Y16956" s="157"/>
    </row>
    <row r="16957" spans="19:25" x14ac:dyDescent="0.2">
      <c r="S16957" s="157"/>
      <c r="T16957" s="157"/>
      <c r="U16957" s="157"/>
      <c r="V16957" s="157"/>
      <c r="W16957" s="157"/>
      <c r="X16957" s="157"/>
      <c r="Y16957" s="157"/>
    </row>
    <row r="16958" spans="19:25" x14ac:dyDescent="0.2">
      <c r="S16958" s="157"/>
      <c r="T16958" s="157"/>
      <c r="U16958" s="157"/>
      <c r="V16958" s="157"/>
      <c r="W16958" s="157"/>
      <c r="X16958" s="157"/>
      <c r="Y16958" s="157"/>
    </row>
    <row r="16959" spans="19:25" x14ac:dyDescent="0.2">
      <c r="S16959" s="157"/>
      <c r="T16959" s="157"/>
      <c r="U16959" s="157"/>
      <c r="V16959" s="157"/>
      <c r="W16959" s="157"/>
      <c r="X16959" s="157"/>
      <c r="Y16959" s="157"/>
    </row>
    <row r="16960" spans="19:25" x14ac:dyDescent="0.2">
      <c r="S16960" s="157"/>
      <c r="T16960" s="157"/>
      <c r="U16960" s="157"/>
      <c r="V16960" s="157"/>
      <c r="W16960" s="157"/>
      <c r="X16960" s="157"/>
      <c r="Y16960" s="157"/>
    </row>
    <row r="16961" spans="19:25" x14ac:dyDescent="0.2">
      <c r="S16961" s="157"/>
      <c r="T16961" s="157"/>
      <c r="U16961" s="157"/>
      <c r="V16961" s="157"/>
      <c r="W16961" s="157"/>
      <c r="X16961" s="157"/>
      <c r="Y16961" s="157"/>
    </row>
    <row r="16962" spans="19:25" x14ac:dyDescent="0.2">
      <c r="S16962" s="157"/>
      <c r="T16962" s="157"/>
      <c r="U16962" s="157"/>
      <c r="V16962" s="157"/>
      <c r="W16962" s="157"/>
      <c r="X16962" s="157"/>
      <c r="Y16962" s="157"/>
    </row>
    <row r="16963" spans="19:25" x14ac:dyDescent="0.2">
      <c r="S16963" s="157"/>
      <c r="T16963" s="157"/>
      <c r="U16963" s="157"/>
      <c r="V16963" s="157"/>
      <c r="W16963" s="157"/>
      <c r="X16963" s="157"/>
      <c r="Y16963" s="157"/>
    </row>
    <row r="16964" spans="19:25" x14ac:dyDescent="0.2">
      <c r="S16964" s="157"/>
      <c r="T16964" s="157"/>
      <c r="U16964" s="157"/>
      <c r="V16964" s="157"/>
      <c r="W16964" s="157"/>
      <c r="X16964" s="157"/>
      <c r="Y16964" s="157"/>
    </row>
    <row r="16965" spans="19:25" x14ac:dyDescent="0.2">
      <c r="S16965" s="157"/>
      <c r="T16965" s="157"/>
      <c r="U16965" s="157"/>
      <c r="V16965" s="157"/>
      <c r="W16965" s="157"/>
      <c r="X16965" s="157"/>
      <c r="Y16965" s="157"/>
    </row>
    <row r="16966" spans="19:25" x14ac:dyDescent="0.2">
      <c r="S16966" s="157"/>
      <c r="T16966" s="157"/>
      <c r="U16966" s="157"/>
      <c r="V16966" s="157"/>
      <c r="W16966" s="157"/>
      <c r="X16966" s="157"/>
      <c r="Y16966" s="157"/>
    </row>
    <row r="16967" spans="19:25" x14ac:dyDescent="0.2">
      <c r="S16967" s="157"/>
      <c r="T16967" s="157"/>
      <c r="U16967" s="157"/>
      <c r="V16967" s="157"/>
      <c r="W16967" s="157"/>
      <c r="X16967" s="157"/>
      <c r="Y16967" s="157"/>
    </row>
    <row r="16968" spans="19:25" x14ac:dyDescent="0.2">
      <c r="S16968" s="157"/>
      <c r="T16968" s="157"/>
      <c r="U16968" s="157"/>
      <c r="V16968" s="157"/>
      <c r="W16968" s="157"/>
      <c r="X16968" s="157"/>
      <c r="Y16968" s="157"/>
    </row>
    <row r="16969" spans="19:25" x14ac:dyDescent="0.2">
      <c r="S16969" s="157"/>
      <c r="T16969" s="157"/>
      <c r="U16969" s="157"/>
      <c r="V16969" s="157"/>
      <c r="W16969" s="157"/>
      <c r="X16969" s="157"/>
      <c r="Y16969" s="157"/>
    </row>
    <row r="16970" spans="19:25" x14ac:dyDescent="0.2">
      <c r="S16970" s="157"/>
      <c r="T16970" s="157"/>
      <c r="U16970" s="157"/>
      <c r="V16970" s="157"/>
      <c r="W16970" s="157"/>
      <c r="X16970" s="157"/>
      <c r="Y16970" s="157"/>
    </row>
    <row r="16971" spans="19:25" x14ac:dyDescent="0.2">
      <c r="S16971" s="157"/>
      <c r="T16971" s="157"/>
      <c r="U16971" s="157"/>
      <c r="V16971" s="157"/>
      <c r="W16971" s="157"/>
      <c r="X16971" s="157"/>
      <c r="Y16971" s="157"/>
    </row>
    <row r="16972" spans="19:25" x14ac:dyDescent="0.2">
      <c r="S16972" s="157"/>
      <c r="T16972" s="157"/>
      <c r="U16972" s="157"/>
      <c r="V16972" s="157"/>
      <c r="W16972" s="157"/>
      <c r="X16972" s="157"/>
      <c r="Y16972" s="157"/>
    </row>
    <row r="16973" spans="19:25" x14ac:dyDescent="0.2">
      <c r="S16973" s="157"/>
      <c r="T16973" s="157"/>
      <c r="U16973" s="157"/>
      <c r="V16973" s="157"/>
      <c r="W16973" s="157"/>
      <c r="X16973" s="157"/>
      <c r="Y16973" s="157"/>
    </row>
    <row r="16974" spans="19:25" x14ac:dyDescent="0.2">
      <c r="S16974" s="157"/>
      <c r="T16974" s="157"/>
      <c r="U16974" s="157"/>
      <c r="V16974" s="157"/>
      <c r="W16974" s="157"/>
      <c r="X16974" s="157"/>
      <c r="Y16974" s="157"/>
    </row>
    <row r="16975" spans="19:25" x14ac:dyDescent="0.2">
      <c r="S16975" s="157"/>
      <c r="T16975" s="157"/>
      <c r="U16975" s="157"/>
      <c r="V16975" s="157"/>
      <c r="W16975" s="157"/>
      <c r="X16975" s="157"/>
      <c r="Y16975" s="157"/>
    </row>
    <row r="16976" spans="19:25" x14ac:dyDescent="0.2">
      <c r="S16976" s="157"/>
      <c r="T16976" s="157"/>
      <c r="U16976" s="157"/>
      <c r="V16976" s="157"/>
      <c r="W16976" s="157"/>
      <c r="X16976" s="157"/>
      <c r="Y16976" s="157"/>
    </row>
    <row r="16977" spans="19:25" x14ac:dyDescent="0.2">
      <c r="S16977" s="157"/>
      <c r="T16977" s="157"/>
      <c r="U16977" s="157"/>
      <c r="V16977" s="157"/>
      <c r="W16977" s="157"/>
      <c r="X16977" s="157"/>
      <c r="Y16977" s="157"/>
    </row>
    <row r="16978" spans="19:25" x14ac:dyDescent="0.2">
      <c r="S16978" s="157"/>
      <c r="T16978" s="157"/>
      <c r="U16978" s="157"/>
      <c r="V16978" s="157"/>
      <c r="W16978" s="157"/>
      <c r="X16978" s="157"/>
      <c r="Y16978" s="157"/>
    </row>
    <row r="16979" spans="19:25" x14ac:dyDescent="0.2">
      <c r="S16979" s="157"/>
      <c r="T16979" s="157"/>
      <c r="U16979" s="157"/>
      <c r="V16979" s="157"/>
      <c r="W16979" s="157"/>
      <c r="X16979" s="157"/>
      <c r="Y16979" s="157"/>
    </row>
    <row r="16980" spans="19:25" x14ac:dyDescent="0.2">
      <c r="S16980" s="157"/>
      <c r="T16980" s="157"/>
      <c r="U16980" s="157"/>
      <c r="V16980" s="157"/>
      <c r="W16980" s="157"/>
      <c r="X16980" s="157"/>
      <c r="Y16980" s="157"/>
    </row>
    <row r="16981" spans="19:25" x14ac:dyDescent="0.2">
      <c r="S16981" s="157"/>
      <c r="T16981" s="157"/>
      <c r="U16981" s="157"/>
      <c r="V16981" s="157"/>
      <c r="W16981" s="157"/>
      <c r="X16981" s="157"/>
      <c r="Y16981" s="157"/>
    </row>
    <row r="16982" spans="19:25" x14ac:dyDescent="0.2">
      <c r="S16982" s="157"/>
      <c r="T16982" s="157"/>
      <c r="U16982" s="157"/>
      <c r="V16982" s="157"/>
      <c r="W16982" s="157"/>
      <c r="X16982" s="157"/>
      <c r="Y16982" s="157"/>
    </row>
    <row r="16983" spans="19:25" x14ac:dyDescent="0.2">
      <c r="S16983" s="157"/>
      <c r="T16983" s="157"/>
      <c r="U16983" s="157"/>
      <c r="V16983" s="157"/>
      <c r="W16983" s="157"/>
      <c r="X16983" s="157"/>
      <c r="Y16983" s="157"/>
    </row>
    <row r="16984" spans="19:25" x14ac:dyDescent="0.2">
      <c r="S16984" s="157"/>
      <c r="T16984" s="157"/>
      <c r="U16984" s="157"/>
      <c r="V16984" s="157"/>
      <c r="W16984" s="157"/>
      <c r="X16984" s="157"/>
      <c r="Y16984" s="157"/>
    </row>
    <row r="16985" spans="19:25" x14ac:dyDescent="0.2">
      <c r="S16985" s="157"/>
      <c r="T16985" s="157"/>
      <c r="U16985" s="157"/>
      <c r="V16985" s="157"/>
      <c r="W16985" s="157"/>
      <c r="X16985" s="157"/>
      <c r="Y16985" s="157"/>
    </row>
    <row r="16986" spans="19:25" x14ac:dyDescent="0.2">
      <c r="S16986" s="157"/>
      <c r="T16986" s="157"/>
      <c r="U16986" s="157"/>
      <c r="V16986" s="157"/>
      <c r="W16986" s="157"/>
      <c r="X16986" s="157"/>
      <c r="Y16986" s="157"/>
    </row>
    <row r="16987" spans="19:25" x14ac:dyDescent="0.2">
      <c r="S16987" s="157"/>
      <c r="T16987" s="157"/>
      <c r="U16987" s="157"/>
      <c r="V16987" s="157"/>
      <c r="W16987" s="157"/>
      <c r="X16987" s="157"/>
      <c r="Y16987" s="157"/>
    </row>
    <row r="16988" spans="19:25" x14ac:dyDescent="0.2">
      <c r="S16988" s="157"/>
      <c r="T16988" s="157"/>
      <c r="U16988" s="157"/>
      <c r="V16988" s="157"/>
      <c r="W16988" s="157"/>
      <c r="X16988" s="157"/>
      <c r="Y16988" s="157"/>
    </row>
    <row r="16989" spans="19:25" x14ac:dyDescent="0.2">
      <c r="S16989" s="157"/>
      <c r="T16989" s="157"/>
      <c r="U16989" s="157"/>
      <c r="V16989" s="157"/>
      <c r="W16989" s="157"/>
      <c r="X16989" s="157"/>
      <c r="Y16989" s="157"/>
    </row>
    <row r="16990" spans="19:25" x14ac:dyDescent="0.2">
      <c r="S16990" s="157"/>
      <c r="T16990" s="157"/>
      <c r="U16990" s="157"/>
      <c r="V16990" s="157"/>
      <c r="W16990" s="157"/>
      <c r="X16990" s="157"/>
      <c r="Y16990" s="157"/>
    </row>
    <row r="16991" spans="19:25" x14ac:dyDescent="0.2">
      <c r="S16991" s="157"/>
      <c r="T16991" s="157"/>
      <c r="U16991" s="157"/>
      <c r="V16991" s="157"/>
      <c r="W16991" s="157"/>
      <c r="X16991" s="157"/>
      <c r="Y16991" s="157"/>
    </row>
    <row r="16992" spans="19:25" x14ac:dyDescent="0.2">
      <c r="S16992" s="157"/>
      <c r="T16992" s="157"/>
      <c r="U16992" s="157"/>
      <c r="V16992" s="157"/>
      <c r="W16992" s="157"/>
      <c r="X16992" s="157"/>
      <c r="Y16992" s="157"/>
    </row>
    <row r="16993" spans="19:25" x14ac:dyDescent="0.2">
      <c r="S16993" s="157"/>
      <c r="T16993" s="157"/>
      <c r="U16993" s="157"/>
      <c r="V16993" s="157"/>
      <c r="W16993" s="157"/>
      <c r="X16993" s="157"/>
      <c r="Y16993" s="157"/>
    </row>
    <row r="16994" spans="19:25" x14ac:dyDescent="0.2">
      <c r="S16994" s="157"/>
      <c r="T16994" s="157"/>
      <c r="U16994" s="157"/>
      <c r="V16994" s="157"/>
      <c r="W16994" s="157"/>
      <c r="X16994" s="157"/>
      <c r="Y16994" s="157"/>
    </row>
    <row r="16995" spans="19:25" x14ac:dyDescent="0.2">
      <c r="S16995" s="157"/>
      <c r="T16995" s="157"/>
      <c r="U16995" s="157"/>
      <c r="V16995" s="157"/>
      <c r="W16995" s="157"/>
      <c r="X16995" s="157"/>
      <c r="Y16995" s="157"/>
    </row>
    <row r="16996" spans="19:25" x14ac:dyDescent="0.2">
      <c r="S16996" s="157"/>
      <c r="T16996" s="157"/>
      <c r="U16996" s="157"/>
      <c r="V16996" s="157"/>
      <c r="W16996" s="157"/>
      <c r="X16996" s="157"/>
      <c r="Y16996" s="157"/>
    </row>
    <row r="16997" spans="19:25" x14ac:dyDescent="0.2">
      <c r="S16997" s="157"/>
      <c r="T16997" s="157"/>
      <c r="U16997" s="157"/>
      <c r="V16997" s="157"/>
      <c r="W16997" s="157"/>
      <c r="X16997" s="157"/>
      <c r="Y16997" s="157"/>
    </row>
    <row r="16998" spans="19:25" x14ac:dyDescent="0.2">
      <c r="S16998" s="157"/>
      <c r="T16998" s="157"/>
      <c r="U16998" s="157"/>
      <c r="V16998" s="157"/>
      <c r="W16998" s="157"/>
      <c r="X16998" s="157"/>
      <c r="Y16998" s="157"/>
    </row>
    <row r="16999" spans="19:25" x14ac:dyDescent="0.2">
      <c r="S16999" s="157"/>
      <c r="T16999" s="157"/>
      <c r="U16999" s="157"/>
      <c r="V16999" s="157"/>
      <c r="W16999" s="157"/>
      <c r="X16999" s="157"/>
      <c r="Y16999" s="157"/>
    </row>
    <row r="17000" spans="19:25" x14ac:dyDescent="0.2">
      <c r="S17000" s="157"/>
      <c r="T17000" s="157"/>
      <c r="U17000" s="157"/>
      <c r="V17000" s="157"/>
      <c r="W17000" s="157"/>
      <c r="X17000" s="157"/>
      <c r="Y17000" s="157"/>
    </row>
    <row r="17001" spans="19:25" x14ac:dyDescent="0.2">
      <c r="S17001" s="157"/>
      <c r="T17001" s="157"/>
      <c r="U17001" s="157"/>
      <c r="V17001" s="157"/>
      <c r="W17001" s="157"/>
      <c r="X17001" s="157"/>
      <c r="Y17001" s="157"/>
    </row>
    <row r="17002" spans="19:25" x14ac:dyDescent="0.2">
      <c r="S17002" s="157"/>
      <c r="T17002" s="157"/>
      <c r="U17002" s="157"/>
      <c r="V17002" s="157"/>
      <c r="W17002" s="157"/>
      <c r="X17002" s="157"/>
      <c r="Y17002" s="157"/>
    </row>
    <row r="17003" spans="19:25" x14ac:dyDescent="0.2">
      <c r="S17003" s="157"/>
      <c r="T17003" s="157"/>
      <c r="U17003" s="157"/>
      <c r="V17003" s="157"/>
      <c r="W17003" s="157"/>
      <c r="X17003" s="157"/>
      <c r="Y17003" s="157"/>
    </row>
    <row r="17004" spans="19:25" x14ac:dyDescent="0.2">
      <c r="S17004" s="157"/>
      <c r="T17004" s="157"/>
      <c r="U17004" s="157"/>
      <c r="V17004" s="157"/>
      <c r="W17004" s="157"/>
      <c r="X17004" s="157"/>
      <c r="Y17004" s="157"/>
    </row>
    <row r="17005" spans="19:25" x14ac:dyDescent="0.2">
      <c r="S17005" s="157"/>
      <c r="T17005" s="157"/>
      <c r="U17005" s="157"/>
      <c r="V17005" s="157"/>
      <c r="W17005" s="157"/>
      <c r="X17005" s="157"/>
      <c r="Y17005" s="157"/>
    </row>
    <row r="17006" spans="19:25" x14ac:dyDescent="0.2">
      <c r="S17006" s="157"/>
      <c r="T17006" s="157"/>
      <c r="U17006" s="157"/>
      <c r="V17006" s="157"/>
      <c r="W17006" s="157"/>
      <c r="X17006" s="157"/>
      <c r="Y17006" s="157"/>
    </row>
    <row r="17007" spans="19:25" x14ac:dyDescent="0.2">
      <c r="S17007" s="157"/>
      <c r="T17007" s="157"/>
      <c r="U17007" s="157"/>
      <c r="V17007" s="157"/>
      <c r="W17007" s="157"/>
      <c r="X17007" s="157"/>
      <c r="Y17007" s="157"/>
    </row>
    <row r="17008" spans="19:25" x14ac:dyDescent="0.2">
      <c r="S17008" s="157"/>
      <c r="T17008" s="157"/>
      <c r="U17008" s="157"/>
      <c r="V17008" s="157"/>
      <c r="W17008" s="157"/>
      <c r="X17008" s="157"/>
      <c r="Y17008" s="157"/>
    </row>
    <row r="17009" spans="19:25" x14ac:dyDescent="0.2">
      <c r="S17009" s="157"/>
      <c r="T17009" s="157"/>
      <c r="U17009" s="157"/>
      <c r="V17009" s="157"/>
      <c r="W17009" s="157"/>
      <c r="X17009" s="157"/>
      <c r="Y17009" s="157"/>
    </row>
    <row r="17010" spans="19:25" x14ac:dyDescent="0.2">
      <c r="S17010" s="157"/>
      <c r="T17010" s="157"/>
      <c r="U17010" s="157"/>
      <c r="V17010" s="157"/>
      <c r="W17010" s="157"/>
      <c r="X17010" s="157"/>
      <c r="Y17010" s="157"/>
    </row>
    <row r="17011" spans="19:25" x14ac:dyDescent="0.2">
      <c r="S17011" s="157"/>
      <c r="T17011" s="157"/>
      <c r="U17011" s="157"/>
      <c r="V17011" s="157"/>
      <c r="W17011" s="157"/>
      <c r="X17011" s="157"/>
      <c r="Y17011" s="157"/>
    </row>
    <row r="17012" spans="19:25" x14ac:dyDescent="0.2">
      <c r="S17012" s="157"/>
      <c r="T17012" s="157"/>
      <c r="U17012" s="157"/>
      <c r="V17012" s="157"/>
      <c r="W17012" s="157"/>
      <c r="X17012" s="157"/>
      <c r="Y17012" s="157"/>
    </row>
    <row r="17013" spans="19:25" x14ac:dyDescent="0.2">
      <c r="S17013" s="157"/>
      <c r="T17013" s="157"/>
      <c r="U17013" s="157"/>
      <c r="V17013" s="157"/>
      <c r="W17013" s="157"/>
      <c r="X17013" s="157"/>
      <c r="Y17013" s="157"/>
    </row>
    <row r="17014" spans="19:25" x14ac:dyDescent="0.2">
      <c r="S17014" s="157"/>
      <c r="T17014" s="157"/>
      <c r="U17014" s="157"/>
      <c r="V17014" s="157"/>
      <c r="W17014" s="157"/>
      <c r="X17014" s="157"/>
      <c r="Y17014" s="157"/>
    </row>
    <row r="17015" spans="19:25" x14ac:dyDescent="0.2">
      <c r="S17015" s="157"/>
      <c r="T17015" s="157"/>
      <c r="U17015" s="157"/>
      <c r="V17015" s="157"/>
      <c r="W17015" s="157"/>
      <c r="X17015" s="157"/>
      <c r="Y17015" s="157"/>
    </row>
    <row r="17016" spans="19:25" x14ac:dyDescent="0.2">
      <c r="S17016" s="157"/>
      <c r="T17016" s="157"/>
      <c r="U17016" s="157"/>
      <c r="V17016" s="157"/>
      <c r="W17016" s="157"/>
      <c r="X17016" s="157"/>
      <c r="Y17016" s="157"/>
    </row>
    <row r="17017" spans="19:25" x14ac:dyDescent="0.2">
      <c r="S17017" s="157"/>
      <c r="T17017" s="157"/>
      <c r="U17017" s="157"/>
      <c r="V17017" s="157"/>
      <c r="W17017" s="157"/>
      <c r="X17017" s="157"/>
      <c r="Y17017" s="157"/>
    </row>
    <row r="17018" spans="19:25" x14ac:dyDescent="0.2">
      <c r="S17018" s="157"/>
      <c r="T17018" s="157"/>
      <c r="U17018" s="157"/>
      <c r="V17018" s="157"/>
      <c r="W17018" s="157"/>
      <c r="X17018" s="157"/>
      <c r="Y17018" s="157"/>
    </row>
    <row r="17019" spans="19:25" x14ac:dyDescent="0.2">
      <c r="S17019" s="157"/>
      <c r="T17019" s="157"/>
      <c r="U17019" s="157"/>
      <c r="V17019" s="157"/>
      <c r="W17019" s="157"/>
      <c r="X17019" s="157"/>
      <c r="Y17019" s="157"/>
    </row>
    <row r="17020" spans="19:25" x14ac:dyDescent="0.2">
      <c r="S17020" s="157"/>
      <c r="T17020" s="157"/>
      <c r="U17020" s="157"/>
      <c r="V17020" s="157"/>
      <c r="W17020" s="157"/>
      <c r="X17020" s="157"/>
      <c r="Y17020" s="157"/>
    </row>
    <row r="17021" spans="19:25" x14ac:dyDescent="0.2">
      <c r="S17021" s="157"/>
      <c r="T17021" s="157"/>
      <c r="U17021" s="157"/>
      <c r="V17021" s="157"/>
      <c r="W17021" s="157"/>
      <c r="X17021" s="157"/>
      <c r="Y17021" s="157"/>
    </row>
    <row r="17022" spans="19:25" x14ac:dyDescent="0.2">
      <c r="S17022" s="157"/>
      <c r="T17022" s="157"/>
      <c r="U17022" s="157"/>
      <c r="V17022" s="157"/>
      <c r="W17022" s="157"/>
      <c r="X17022" s="157"/>
      <c r="Y17022" s="157"/>
    </row>
    <row r="17023" spans="19:25" x14ac:dyDescent="0.2">
      <c r="S17023" s="157"/>
      <c r="T17023" s="157"/>
      <c r="U17023" s="157"/>
      <c r="V17023" s="157"/>
      <c r="W17023" s="157"/>
      <c r="X17023" s="157"/>
      <c r="Y17023" s="157"/>
    </row>
    <row r="17024" spans="19:25" x14ac:dyDescent="0.2">
      <c r="S17024" s="157"/>
      <c r="T17024" s="157"/>
      <c r="U17024" s="157"/>
      <c r="V17024" s="157"/>
      <c r="W17024" s="157"/>
      <c r="X17024" s="157"/>
      <c r="Y17024" s="157"/>
    </row>
    <row r="17025" spans="19:25" x14ac:dyDescent="0.2">
      <c r="S17025" s="157"/>
      <c r="T17025" s="157"/>
      <c r="U17025" s="157"/>
      <c r="V17025" s="157"/>
      <c r="W17025" s="157"/>
      <c r="X17025" s="157"/>
      <c r="Y17025" s="157"/>
    </row>
    <row r="17026" spans="19:25" x14ac:dyDescent="0.2">
      <c r="S17026" s="157"/>
      <c r="T17026" s="157"/>
      <c r="U17026" s="157"/>
      <c r="V17026" s="157"/>
      <c r="W17026" s="157"/>
      <c r="X17026" s="157"/>
      <c r="Y17026" s="157"/>
    </row>
    <row r="17027" spans="19:25" x14ac:dyDescent="0.2">
      <c r="S17027" s="157"/>
      <c r="T17027" s="157"/>
      <c r="U17027" s="157"/>
      <c r="V17027" s="157"/>
      <c r="W17027" s="157"/>
      <c r="X17027" s="157"/>
      <c r="Y17027" s="157"/>
    </row>
    <row r="17028" spans="19:25" x14ac:dyDescent="0.2">
      <c r="S17028" s="157"/>
      <c r="T17028" s="157"/>
      <c r="U17028" s="157"/>
      <c r="V17028" s="157"/>
      <c r="W17028" s="157"/>
      <c r="X17028" s="157"/>
      <c r="Y17028" s="157"/>
    </row>
    <row r="17029" spans="19:25" x14ac:dyDescent="0.2">
      <c r="S17029" s="157"/>
      <c r="T17029" s="157"/>
      <c r="U17029" s="157"/>
      <c r="V17029" s="157"/>
      <c r="W17029" s="157"/>
      <c r="X17029" s="157"/>
      <c r="Y17029" s="157"/>
    </row>
    <row r="17030" spans="19:25" x14ac:dyDescent="0.2">
      <c r="S17030" s="157"/>
      <c r="T17030" s="157"/>
      <c r="U17030" s="157"/>
      <c r="V17030" s="157"/>
      <c r="W17030" s="157"/>
      <c r="X17030" s="157"/>
      <c r="Y17030" s="157"/>
    </row>
    <row r="17031" spans="19:25" x14ac:dyDescent="0.2">
      <c r="S17031" s="157"/>
      <c r="T17031" s="157"/>
      <c r="U17031" s="157"/>
      <c r="V17031" s="157"/>
      <c r="W17031" s="157"/>
      <c r="X17031" s="157"/>
      <c r="Y17031" s="157"/>
    </row>
    <row r="17032" spans="19:25" x14ac:dyDescent="0.2">
      <c r="S17032" s="157"/>
      <c r="T17032" s="157"/>
      <c r="U17032" s="157"/>
      <c r="V17032" s="157"/>
      <c r="W17032" s="157"/>
      <c r="X17032" s="157"/>
      <c r="Y17032" s="157"/>
    </row>
    <row r="17033" spans="19:25" x14ac:dyDescent="0.2">
      <c r="S17033" s="157"/>
      <c r="T17033" s="157"/>
      <c r="U17033" s="157"/>
      <c r="V17033" s="157"/>
      <c r="W17033" s="157"/>
      <c r="X17033" s="157"/>
      <c r="Y17033" s="157"/>
    </row>
    <row r="17034" spans="19:25" x14ac:dyDescent="0.2">
      <c r="S17034" s="157"/>
      <c r="T17034" s="157"/>
      <c r="U17034" s="157"/>
      <c r="V17034" s="157"/>
      <c r="W17034" s="157"/>
      <c r="X17034" s="157"/>
      <c r="Y17034" s="157"/>
    </row>
    <row r="17035" spans="19:25" x14ac:dyDescent="0.2">
      <c r="S17035" s="157"/>
      <c r="T17035" s="157"/>
      <c r="U17035" s="157"/>
      <c r="V17035" s="157"/>
      <c r="W17035" s="157"/>
      <c r="X17035" s="157"/>
      <c r="Y17035" s="157"/>
    </row>
    <row r="17036" spans="19:25" x14ac:dyDescent="0.2">
      <c r="S17036" s="157"/>
      <c r="T17036" s="157"/>
      <c r="U17036" s="157"/>
      <c r="V17036" s="157"/>
      <c r="W17036" s="157"/>
      <c r="X17036" s="157"/>
      <c r="Y17036" s="157"/>
    </row>
    <row r="17037" spans="19:25" x14ac:dyDescent="0.2">
      <c r="S17037" s="157"/>
      <c r="T17037" s="157"/>
      <c r="U17037" s="157"/>
      <c r="V17037" s="157"/>
      <c r="W17037" s="157"/>
      <c r="X17037" s="157"/>
      <c r="Y17037" s="157"/>
    </row>
    <row r="17038" spans="19:25" x14ac:dyDescent="0.2">
      <c r="S17038" s="157"/>
      <c r="T17038" s="157"/>
      <c r="U17038" s="157"/>
      <c r="V17038" s="157"/>
      <c r="W17038" s="157"/>
      <c r="X17038" s="157"/>
      <c r="Y17038" s="157"/>
    </row>
    <row r="17039" spans="19:25" x14ac:dyDescent="0.2">
      <c r="S17039" s="157"/>
      <c r="T17039" s="157"/>
      <c r="U17039" s="157"/>
      <c r="V17039" s="157"/>
      <c r="W17039" s="157"/>
      <c r="X17039" s="157"/>
      <c r="Y17039" s="157"/>
    </row>
    <row r="17040" spans="19:25" x14ac:dyDescent="0.2">
      <c r="S17040" s="157"/>
      <c r="T17040" s="157"/>
      <c r="U17040" s="157"/>
      <c r="V17040" s="157"/>
      <c r="W17040" s="157"/>
      <c r="X17040" s="157"/>
      <c r="Y17040" s="157"/>
    </row>
    <row r="17041" spans="19:25" x14ac:dyDescent="0.2">
      <c r="S17041" s="157"/>
      <c r="T17041" s="157"/>
      <c r="U17041" s="157"/>
      <c r="V17041" s="157"/>
      <c r="W17041" s="157"/>
      <c r="X17041" s="157"/>
      <c r="Y17041" s="157"/>
    </row>
    <row r="17042" spans="19:25" x14ac:dyDescent="0.2">
      <c r="S17042" s="157"/>
      <c r="T17042" s="157"/>
      <c r="U17042" s="157"/>
      <c r="V17042" s="157"/>
      <c r="W17042" s="157"/>
      <c r="X17042" s="157"/>
      <c r="Y17042" s="157"/>
    </row>
    <row r="17043" spans="19:25" x14ac:dyDescent="0.2">
      <c r="S17043" s="157"/>
      <c r="T17043" s="157"/>
      <c r="U17043" s="157"/>
      <c r="V17043" s="157"/>
      <c r="W17043" s="157"/>
      <c r="X17043" s="157"/>
      <c r="Y17043" s="157"/>
    </row>
    <row r="17044" spans="19:25" x14ac:dyDescent="0.2">
      <c r="S17044" s="157"/>
      <c r="T17044" s="157"/>
      <c r="U17044" s="157"/>
      <c r="V17044" s="157"/>
      <c r="W17044" s="157"/>
      <c r="X17044" s="157"/>
      <c r="Y17044" s="157"/>
    </row>
    <row r="17045" spans="19:25" x14ac:dyDescent="0.2">
      <c r="S17045" s="157"/>
      <c r="T17045" s="157"/>
      <c r="U17045" s="157"/>
      <c r="V17045" s="157"/>
      <c r="W17045" s="157"/>
      <c r="X17045" s="157"/>
      <c r="Y17045" s="157"/>
    </row>
    <row r="17046" spans="19:25" x14ac:dyDescent="0.2">
      <c r="S17046" s="157"/>
      <c r="T17046" s="157"/>
      <c r="U17046" s="157"/>
      <c r="V17046" s="157"/>
      <c r="W17046" s="157"/>
      <c r="X17046" s="157"/>
      <c r="Y17046" s="157"/>
    </row>
    <row r="17047" spans="19:25" x14ac:dyDescent="0.2">
      <c r="S17047" s="157"/>
      <c r="T17047" s="157"/>
      <c r="U17047" s="157"/>
      <c r="V17047" s="157"/>
      <c r="W17047" s="157"/>
      <c r="X17047" s="157"/>
      <c r="Y17047" s="157"/>
    </row>
    <row r="17048" spans="19:25" x14ac:dyDescent="0.2">
      <c r="S17048" s="157"/>
      <c r="T17048" s="157"/>
      <c r="U17048" s="157"/>
      <c r="V17048" s="157"/>
      <c r="W17048" s="157"/>
      <c r="X17048" s="157"/>
      <c r="Y17048" s="157"/>
    </row>
    <row r="17049" spans="19:25" x14ac:dyDescent="0.2">
      <c r="S17049" s="157"/>
      <c r="T17049" s="157"/>
      <c r="U17049" s="157"/>
      <c r="V17049" s="157"/>
      <c r="W17049" s="157"/>
      <c r="X17049" s="157"/>
      <c r="Y17049" s="157"/>
    </row>
    <row r="17050" spans="19:25" x14ac:dyDescent="0.2">
      <c r="S17050" s="157"/>
      <c r="T17050" s="157"/>
      <c r="U17050" s="157"/>
      <c r="V17050" s="157"/>
      <c r="W17050" s="157"/>
      <c r="X17050" s="157"/>
      <c r="Y17050" s="157"/>
    </row>
    <row r="17051" spans="19:25" x14ac:dyDescent="0.2">
      <c r="S17051" s="157"/>
      <c r="T17051" s="157"/>
      <c r="U17051" s="157"/>
      <c r="V17051" s="157"/>
      <c r="W17051" s="157"/>
      <c r="X17051" s="157"/>
      <c r="Y17051" s="157"/>
    </row>
    <row r="17052" spans="19:25" x14ac:dyDescent="0.2">
      <c r="S17052" s="157"/>
      <c r="T17052" s="157"/>
      <c r="U17052" s="157"/>
      <c r="V17052" s="157"/>
      <c r="W17052" s="157"/>
      <c r="X17052" s="157"/>
      <c r="Y17052" s="157"/>
    </row>
    <row r="17053" spans="19:25" x14ac:dyDescent="0.2">
      <c r="S17053" s="157"/>
      <c r="T17053" s="157"/>
      <c r="U17053" s="157"/>
      <c r="V17053" s="157"/>
      <c r="W17053" s="157"/>
      <c r="X17053" s="157"/>
      <c r="Y17053" s="157"/>
    </row>
    <row r="17054" spans="19:25" x14ac:dyDescent="0.2">
      <c r="S17054" s="157"/>
      <c r="T17054" s="157"/>
      <c r="U17054" s="157"/>
      <c r="V17054" s="157"/>
      <c r="W17054" s="157"/>
      <c r="X17054" s="157"/>
      <c r="Y17054" s="157"/>
    </row>
    <row r="17055" spans="19:25" x14ac:dyDescent="0.2">
      <c r="S17055" s="157"/>
      <c r="T17055" s="157"/>
      <c r="U17055" s="157"/>
      <c r="V17055" s="157"/>
      <c r="W17055" s="157"/>
      <c r="X17055" s="157"/>
      <c r="Y17055" s="157"/>
    </row>
    <row r="17056" spans="19:25" x14ac:dyDescent="0.2">
      <c r="S17056" s="157"/>
      <c r="T17056" s="157"/>
      <c r="U17056" s="157"/>
      <c r="V17056" s="157"/>
      <c r="W17056" s="157"/>
      <c r="X17056" s="157"/>
      <c r="Y17056" s="157"/>
    </row>
    <row r="17057" spans="19:25" x14ac:dyDescent="0.2">
      <c r="S17057" s="157"/>
      <c r="T17057" s="157"/>
      <c r="U17057" s="157"/>
      <c r="V17057" s="157"/>
      <c r="W17057" s="157"/>
      <c r="X17057" s="157"/>
      <c r="Y17057" s="157"/>
    </row>
    <row r="17058" spans="19:25" x14ac:dyDescent="0.2">
      <c r="S17058" s="157"/>
      <c r="T17058" s="157"/>
      <c r="U17058" s="157"/>
      <c r="V17058" s="157"/>
      <c r="W17058" s="157"/>
      <c r="X17058" s="157"/>
      <c r="Y17058" s="157"/>
    </row>
    <row r="17059" spans="19:25" x14ac:dyDescent="0.2">
      <c r="S17059" s="157"/>
      <c r="T17059" s="157"/>
      <c r="U17059" s="157"/>
      <c r="V17059" s="157"/>
      <c r="W17059" s="157"/>
      <c r="X17059" s="157"/>
      <c r="Y17059" s="157"/>
    </row>
    <row r="17060" spans="19:25" x14ac:dyDescent="0.2">
      <c r="S17060" s="157"/>
      <c r="T17060" s="157"/>
      <c r="U17060" s="157"/>
      <c r="V17060" s="157"/>
      <c r="W17060" s="157"/>
      <c r="X17060" s="157"/>
      <c r="Y17060" s="157"/>
    </row>
    <row r="17061" spans="19:25" x14ac:dyDescent="0.2">
      <c r="S17061" s="157"/>
      <c r="T17061" s="157"/>
      <c r="U17061" s="157"/>
      <c r="V17061" s="157"/>
      <c r="W17061" s="157"/>
      <c r="X17061" s="157"/>
      <c r="Y17061" s="157"/>
    </row>
    <row r="17062" spans="19:25" x14ac:dyDescent="0.2">
      <c r="S17062" s="157"/>
      <c r="T17062" s="157"/>
      <c r="U17062" s="157"/>
      <c r="V17062" s="157"/>
      <c r="W17062" s="157"/>
      <c r="X17062" s="157"/>
      <c r="Y17062" s="157"/>
    </row>
    <row r="17063" spans="19:25" x14ac:dyDescent="0.2">
      <c r="S17063" s="157"/>
      <c r="T17063" s="157"/>
      <c r="U17063" s="157"/>
      <c r="V17063" s="157"/>
      <c r="W17063" s="157"/>
      <c r="X17063" s="157"/>
      <c r="Y17063" s="157"/>
    </row>
    <row r="17064" spans="19:25" x14ac:dyDescent="0.2">
      <c r="S17064" s="157"/>
      <c r="T17064" s="157"/>
      <c r="U17064" s="157"/>
      <c r="V17064" s="157"/>
      <c r="W17064" s="157"/>
      <c r="X17064" s="157"/>
      <c r="Y17064" s="157"/>
    </row>
    <row r="17065" spans="19:25" x14ac:dyDescent="0.2">
      <c r="S17065" s="157"/>
      <c r="T17065" s="157"/>
      <c r="U17065" s="157"/>
      <c r="V17065" s="157"/>
      <c r="W17065" s="157"/>
      <c r="X17065" s="157"/>
      <c r="Y17065" s="157"/>
    </row>
    <row r="17066" spans="19:25" x14ac:dyDescent="0.2">
      <c r="S17066" s="157"/>
      <c r="T17066" s="157"/>
      <c r="U17066" s="157"/>
      <c r="V17066" s="157"/>
      <c r="W17066" s="157"/>
      <c r="X17066" s="157"/>
      <c r="Y17066" s="157"/>
    </row>
    <row r="17067" spans="19:25" x14ac:dyDescent="0.2">
      <c r="S17067" s="157"/>
      <c r="T17067" s="157"/>
      <c r="U17067" s="157"/>
      <c r="V17067" s="157"/>
      <c r="W17067" s="157"/>
      <c r="X17067" s="157"/>
      <c r="Y17067" s="157"/>
    </row>
    <row r="17068" spans="19:25" x14ac:dyDescent="0.2">
      <c r="S17068" s="157"/>
      <c r="T17068" s="157"/>
      <c r="U17068" s="157"/>
      <c r="V17068" s="157"/>
      <c r="W17068" s="157"/>
      <c r="X17068" s="157"/>
      <c r="Y17068" s="157"/>
    </row>
    <row r="17069" spans="19:25" x14ac:dyDescent="0.2">
      <c r="S17069" s="157"/>
      <c r="T17069" s="157"/>
      <c r="U17069" s="157"/>
      <c r="V17069" s="157"/>
      <c r="W17069" s="157"/>
      <c r="X17069" s="157"/>
      <c r="Y17069" s="157"/>
    </row>
    <row r="17070" spans="19:25" x14ac:dyDescent="0.2">
      <c r="S17070" s="157"/>
      <c r="T17070" s="157"/>
      <c r="U17070" s="157"/>
      <c r="V17070" s="157"/>
      <c r="W17070" s="157"/>
      <c r="X17070" s="157"/>
      <c r="Y17070" s="157"/>
    </row>
    <row r="17071" spans="19:25" x14ac:dyDescent="0.2">
      <c r="S17071" s="157"/>
      <c r="T17071" s="157"/>
      <c r="U17071" s="157"/>
      <c r="V17071" s="157"/>
      <c r="W17071" s="157"/>
      <c r="X17071" s="157"/>
      <c r="Y17071" s="157"/>
    </row>
    <row r="17072" spans="19:25" x14ac:dyDescent="0.2">
      <c r="S17072" s="157"/>
      <c r="T17072" s="157"/>
      <c r="U17072" s="157"/>
      <c r="V17072" s="157"/>
      <c r="W17072" s="157"/>
      <c r="X17072" s="157"/>
      <c r="Y17072" s="157"/>
    </row>
    <row r="17073" spans="19:25" x14ac:dyDescent="0.2">
      <c r="S17073" s="157"/>
      <c r="T17073" s="157"/>
      <c r="U17073" s="157"/>
      <c r="V17073" s="157"/>
      <c r="W17073" s="157"/>
      <c r="X17073" s="157"/>
      <c r="Y17073" s="157"/>
    </row>
    <row r="17074" spans="19:25" x14ac:dyDescent="0.2">
      <c r="S17074" s="157"/>
      <c r="T17074" s="157"/>
      <c r="U17074" s="157"/>
      <c r="V17074" s="157"/>
      <c r="W17074" s="157"/>
      <c r="X17074" s="157"/>
      <c r="Y17074" s="157"/>
    </row>
    <row r="17075" spans="19:25" x14ac:dyDescent="0.2">
      <c r="S17075" s="157"/>
      <c r="T17075" s="157"/>
      <c r="U17075" s="157"/>
      <c r="V17075" s="157"/>
      <c r="W17075" s="157"/>
      <c r="X17075" s="157"/>
      <c r="Y17075" s="157"/>
    </row>
    <row r="17076" spans="19:25" x14ac:dyDescent="0.2">
      <c r="S17076" s="157"/>
      <c r="T17076" s="157"/>
      <c r="U17076" s="157"/>
      <c r="V17076" s="157"/>
      <c r="W17076" s="157"/>
      <c r="X17076" s="157"/>
      <c r="Y17076" s="157"/>
    </row>
    <row r="17077" spans="19:25" x14ac:dyDescent="0.2">
      <c r="S17077" s="157"/>
      <c r="T17077" s="157"/>
      <c r="U17077" s="157"/>
      <c r="V17077" s="157"/>
      <c r="W17077" s="157"/>
      <c r="X17077" s="157"/>
      <c r="Y17077" s="157"/>
    </row>
    <row r="17078" spans="19:25" x14ac:dyDescent="0.2">
      <c r="S17078" s="157"/>
      <c r="T17078" s="157"/>
      <c r="U17078" s="157"/>
      <c r="V17078" s="157"/>
      <c r="W17078" s="157"/>
      <c r="X17078" s="157"/>
      <c r="Y17078" s="157"/>
    </row>
    <row r="17079" spans="19:25" x14ac:dyDescent="0.2">
      <c r="S17079" s="157"/>
      <c r="T17079" s="157"/>
      <c r="U17079" s="157"/>
      <c r="V17079" s="157"/>
      <c r="W17079" s="157"/>
      <c r="X17079" s="157"/>
      <c r="Y17079" s="157"/>
    </row>
    <row r="17080" spans="19:25" x14ac:dyDescent="0.2">
      <c r="S17080" s="157"/>
      <c r="T17080" s="157"/>
      <c r="U17080" s="157"/>
      <c r="V17080" s="157"/>
      <c r="W17080" s="157"/>
      <c r="X17080" s="157"/>
      <c r="Y17080" s="157"/>
    </row>
    <row r="17081" spans="19:25" x14ac:dyDescent="0.2">
      <c r="S17081" s="157"/>
      <c r="T17081" s="157"/>
      <c r="U17081" s="157"/>
      <c r="V17081" s="157"/>
      <c r="W17081" s="157"/>
      <c r="X17081" s="157"/>
      <c r="Y17081" s="157"/>
    </row>
    <row r="17082" spans="19:25" x14ac:dyDescent="0.2">
      <c r="S17082" s="157"/>
      <c r="T17082" s="157"/>
      <c r="U17082" s="157"/>
      <c r="V17082" s="157"/>
      <c r="W17082" s="157"/>
      <c r="X17082" s="157"/>
      <c r="Y17082" s="157"/>
    </row>
    <row r="17083" spans="19:25" x14ac:dyDescent="0.2">
      <c r="S17083" s="157"/>
      <c r="T17083" s="157"/>
      <c r="U17083" s="157"/>
      <c r="V17083" s="157"/>
      <c r="W17083" s="157"/>
      <c r="X17083" s="157"/>
      <c r="Y17083" s="157"/>
    </row>
    <row r="17084" spans="19:25" x14ac:dyDescent="0.2">
      <c r="S17084" s="157"/>
      <c r="T17084" s="157"/>
      <c r="U17084" s="157"/>
      <c r="V17084" s="157"/>
      <c r="W17084" s="157"/>
      <c r="X17084" s="157"/>
      <c r="Y17084" s="157"/>
    </row>
    <row r="17085" spans="19:25" x14ac:dyDescent="0.2">
      <c r="S17085" s="157"/>
      <c r="T17085" s="157"/>
      <c r="U17085" s="157"/>
      <c r="V17085" s="157"/>
      <c r="W17085" s="157"/>
      <c r="X17085" s="157"/>
      <c r="Y17085" s="157"/>
    </row>
    <row r="17086" spans="19:25" x14ac:dyDescent="0.2">
      <c r="S17086" s="157"/>
      <c r="T17086" s="157"/>
      <c r="U17086" s="157"/>
      <c r="V17086" s="157"/>
      <c r="W17086" s="157"/>
      <c r="X17086" s="157"/>
      <c r="Y17086" s="157"/>
    </row>
    <row r="17087" spans="19:25" x14ac:dyDescent="0.2">
      <c r="S17087" s="157"/>
      <c r="T17087" s="157"/>
      <c r="U17087" s="157"/>
      <c r="V17087" s="157"/>
      <c r="W17087" s="157"/>
      <c r="X17087" s="157"/>
      <c r="Y17087" s="157"/>
    </row>
    <row r="17088" spans="19:25" x14ac:dyDescent="0.2">
      <c r="S17088" s="157"/>
      <c r="T17088" s="157"/>
      <c r="U17088" s="157"/>
      <c r="V17088" s="157"/>
      <c r="W17088" s="157"/>
      <c r="X17088" s="157"/>
      <c r="Y17088" s="157"/>
    </row>
    <row r="17089" spans="19:25" x14ac:dyDescent="0.2">
      <c r="S17089" s="157"/>
      <c r="T17089" s="157"/>
      <c r="U17089" s="157"/>
      <c r="V17089" s="157"/>
      <c r="W17089" s="157"/>
      <c r="X17089" s="157"/>
      <c r="Y17089" s="157"/>
    </row>
    <row r="17090" spans="19:25" x14ac:dyDescent="0.2">
      <c r="S17090" s="157"/>
      <c r="T17090" s="157"/>
      <c r="U17090" s="157"/>
      <c r="V17090" s="157"/>
      <c r="W17090" s="157"/>
      <c r="X17090" s="157"/>
      <c r="Y17090" s="157"/>
    </row>
    <row r="17091" spans="19:25" x14ac:dyDescent="0.2">
      <c r="S17091" s="157"/>
      <c r="T17091" s="157"/>
      <c r="U17091" s="157"/>
      <c r="V17091" s="157"/>
      <c r="W17091" s="157"/>
      <c r="X17091" s="157"/>
      <c r="Y17091" s="157"/>
    </row>
    <row r="17092" spans="19:25" x14ac:dyDescent="0.2">
      <c r="S17092" s="157"/>
      <c r="T17092" s="157"/>
      <c r="U17092" s="157"/>
      <c r="V17092" s="157"/>
      <c r="W17092" s="157"/>
      <c r="X17092" s="157"/>
      <c r="Y17092" s="157"/>
    </row>
    <row r="17093" spans="19:25" x14ac:dyDescent="0.2">
      <c r="S17093" s="157"/>
      <c r="T17093" s="157"/>
      <c r="U17093" s="157"/>
      <c r="V17093" s="157"/>
      <c r="W17093" s="157"/>
      <c r="X17093" s="157"/>
      <c r="Y17093" s="157"/>
    </row>
    <row r="17094" spans="19:25" x14ac:dyDescent="0.2">
      <c r="S17094" s="157"/>
      <c r="T17094" s="157"/>
      <c r="U17094" s="157"/>
      <c r="V17094" s="157"/>
      <c r="W17094" s="157"/>
      <c r="X17094" s="157"/>
      <c r="Y17094" s="157"/>
    </row>
    <row r="17095" spans="19:25" x14ac:dyDescent="0.2">
      <c r="S17095" s="157"/>
      <c r="T17095" s="157"/>
      <c r="U17095" s="157"/>
      <c r="V17095" s="157"/>
      <c r="W17095" s="157"/>
      <c r="X17095" s="157"/>
      <c r="Y17095" s="157"/>
    </row>
    <row r="17096" spans="19:25" x14ac:dyDescent="0.2">
      <c r="S17096" s="157"/>
      <c r="T17096" s="157"/>
      <c r="U17096" s="157"/>
      <c r="V17096" s="157"/>
      <c r="W17096" s="157"/>
      <c r="X17096" s="157"/>
      <c r="Y17096" s="157"/>
    </row>
    <row r="17097" spans="19:25" x14ac:dyDescent="0.2">
      <c r="S17097" s="157"/>
      <c r="T17097" s="157"/>
      <c r="U17097" s="157"/>
      <c r="V17097" s="157"/>
      <c r="W17097" s="157"/>
      <c r="X17097" s="157"/>
      <c r="Y17097" s="157"/>
    </row>
    <row r="17098" spans="19:25" x14ac:dyDescent="0.2">
      <c r="S17098" s="157"/>
      <c r="T17098" s="157"/>
      <c r="U17098" s="157"/>
      <c r="V17098" s="157"/>
      <c r="W17098" s="157"/>
      <c r="X17098" s="157"/>
      <c r="Y17098" s="157"/>
    </row>
    <row r="17099" spans="19:25" x14ac:dyDescent="0.2">
      <c r="S17099" s="157"/>
      <c r="T17099" s="157"/>
      <c r="U17099" s="157"/>
      <c r="V17099" s="157"/>
      <c r="W17099" s="157"/>
      <c r="X17099" s="157"/>
      <c r="Y17099" s="157"/>
    </row>
    <row r="17100" spans="19:25" x14ac:dyDescent="0.2">
      <c r="S17100" s="157"/>
      <c r="T17100" s="157"/>
      <c r="U17100" s="157"/>
      <c r="V17100" s="157"/>
      <c r="W17100" s="157"/>
      <c r="X17100" s="157"/>
      <c r="Y17100" s="157"/>
    </row>
    <row r="17101" spans="19:25" x14ac:dyDescent="0.2">
      <c r="S17101" s="157"/>
      <c r="T17101" s="157"/>
      <c r="U17101" s="157"/>
      <c r="V17101" s="157"/>
      <c r="W17101" s="157"/>
      <c r="X17101" s="157"/>
      <c r="Y17101" s="157"/>
    </row>
    <row r="17102" spans="19:25" x14ac:dyDescent="0.2">
      <c r="S17102" s="157"/>
      <c r="T17102" s="157"/>
      <c r="U17102" s="157"/>
      <c r="V17102" s="157"/>
      <c r="W17102" s="157"/>
      <c r="X17102" s="157"/>
      <c r="Y17102" s="157"/>
    </row>
    <row r="17103" spans="19:25" x14ac:dyDescent="0.2">
      <c r="S17103" s="157"/>
      <c r="T17103" s="157"/>
      <c r="U17103" s="157"/>
      <c r="V17103" s="157"/>
      <c r="W17103" s="157"/>
      <c r="X17103" s="157"/>
      <c r="Y17103" s="157"/>
    </row>
    <row r="17104" spans="19:25" x14ac:dyDescent="0.2">
      <c r="S17104" s="157"/>
      <c r="T17104" s="157"/>
      <c r="U17104" s="157"/>
      <c r="V17104" s="157"/>
      <c r="W17104" s="157"/>
      <c r="X17104" s="157"/>
      <c r="Y17104" s="157"/>
    </row>
    <row r="17105" spans="19:25" x14ac:dyDescent="0.2">
      <c r="S17105" s="157"/>
      <c r="T17105" s="157"/>
      <c r="U17105" s="157"/>
      <c r="V17105" s="157"/>
      <c r="W17105" s="157"/>
      <c r="X17105" s="157"/>
      <c r="Y17105" s="157"/>
    </row>
    <row r="17106" spans="19:25" x14ac:dyDescent="0.2">
      <c r="S17106" s="157"/>
      <c r="T17106" s="157"/>
      <c r="U17106" s="157"/>
      <c r="V17106" s="157"/>
      <c r="W17106" s="157"/>
      <c r="X17106" s="157"/>
      <c r="Y17106" s="157"/>
    </row>
    <row r="17107" spans="19:25" x14ac:dyDescent="0.2">
      <c r="S17107" s="157"/>
      <c r="T17107" s="157"/>
      <c r="U17107" s="157"/>
      <c r="V17107" s="157"/>
      <c r="W17107" s="157"/>
      <c r="X17107" s="157"/>
      <c r="Y17107" s="157"/>
    </row>
    <row r="17108" spans="19:25" x14ac:dyDescent="0.2">
      <c r="S17108" s="157"/>
      <c r="T17108" s="157"/>
      <c r="U17108" s="157"/>
      <c r="V17108" s="157"/>
      <c r="W17108" s="157"/>
      <c r="X17108" s="157"/>
      <c r="Y17108" s="157"/>
    </row>
    <row r="17109" spans="19:25" x14ac:dyDescent="0.2">
      <c r="S17109" s="157"/>
      <c r="T17109" s="157"/>
      <c r="U17109" s="157"/>
      <c r="V17109" s="157"/>
      <c r="W17109" s="157"/>
      <c r="X17109" s="157"/>
      <c r="Y17109" s="157"/>
    </row>
    <row r="17110" spans="19:25" x14ac:dyDescent="0.2">
      <c r="S17110" s="157"/>
      <c r="T17110" s="157"/>
      <c r="U17110" s="157"/>
      <c r="V17110" s="157"/>
      <c r="W17110" s="157"/>
      <c r="X17110" s="157"/>
      <c r="Y17110" s="157"/>
    </row>
    <row r="17111" spans="19:25" x14ac:dyDescent="0.2">
      <c r="S17111" s="157"/>
      <c r="T17111" s="157"/>
      <c r="U17111" s="157"/>
      <c r="V17111" s="157"/>
      <c r="W17111" s="157"/>
      <c r="X17111" s="157"/>
      <c r="Y17111" s="157"/>
    </row>
    <row r="17112" spans="19:25" x14ac:dyDescent="0.2">
      <c r="S17112" s="157"/>
      <c r="T17112" s="157"/>
      <c r="U17112" s="157"/>
      <c r="V17112" s="157"/>
      <c r="W17112" s="157"/>
      <c r="X17112" s="157"/>
      <c r="Y17112" s="157"/>
    </row>
    <row r="17113" spans="19:25" x14ac:dyDescent="0.2">
      <c r="S17113" s="157"/>
      <c r="T17113" s="157"/>
      <c r="U17113" s="157"/>
      <c r="V17113" s="157"/>
      <c r="W17113" s="157"/>
      <c r="X17113" s="157"/>
      <c r="Y17113" s="157"/>
    </row>
    <row r="17114" spans="19:25" x14ac:dyDescent="0.2">
      <c r="S17114" s="157"/>
      <c r="T17114" s="157"/>
      <c r="U17114" s="157"/>
      <c r="V17114" s="157"/>
      <c r="W17114" s="157"/>
      <c r="X17114" s="157"/>
      <c r="Y17114" s="157"/>
    </row>
    <row r="17115" spans="19:25" x14ac:dyDescent="0.2">
      <c r="S17115" s="157"/>
      <c r="T17115" s="157"/>
      <c r="U17115" s="157"/>
      <c r="V17115" s="157"/>
      <c r="W17115" s="157"/>
      <c r="X17115" s="157"/>
      <c r="Y17115" s="157"/>
    </row>
    <row r="17116" spans="19:25" x14ac:dyDescent="0.2">
      <c r="S17116" s="157"/>
      <c r="T17116" s="157"/>
      <c r="U17116" s="157"/>
      <c r="V17116" s="157"/>
      <c r="W17116" s="157"/>
      <c r="X17116" s="157"/>
      <c r="Y17116" s="157"/>
    </row>
    <row r="17117" spans="19:25" x14ac:dyDescent="0.2">
      <c r="S17117" s="157"/>
      <c r="T17117" s="157"/>
      <c r="U17117" s="157"/>
      <c r="V17117" s="157"/>
      <c r="W17117" s="157"/>
      <c r="X17117" s="157"/>
      <c r="Y17117" s="157"/>
    </row>
    <row r="17118" spans="19:25" x14ac:dyDescent="0.2">
      <c r="S17118" s="157"/>
      <c r="T17118" s="157"/>
      <c r="U17118" s="157"/>
      <c r="V17118" s="157"/>
      <c r="W17118" s="157"/>
      <c r="X17118" s="157"/>
      <c r="Y17118" s="157"/>
    </row>
    <row r="17119" spans="19:25" x14ac:dyDescent="0.2">
      <c r="S17119" s="157"/>
      <c r="T17119" s="157"/>
      <c r="U17119" s="157"/>
      <c r="V17119" s="157"/>
      <c r="W17119" s="157"/>
      <c r="X17119" s="157"/>
      <c r="Y17119" s="157"/>
    </row>
    <row r="17120" spans="19:25" x14ac:dyDescent="0.2">
      <c r="S17120" s="157"/>
      <c r="T17120" s="157"/>
      <c r="U17120" s="157"/>
      <c r="V17120" s="157"/>
      <c r="W17120" s="157"/>
      <c r="X17120" s="157"/>
      <c r="Y17120" s="157"/>
    </row>
    <row r="17121" spans="19:25" x14ac:dyDescent="0.2">
      <c r="S17121" s="157"/>
      <c r="T17121" s="157"/>
      <c r="U17121" s="157"/>
      <c r="V17121" s="157"/>
      <c r="W17121" s="157"/>
      <c r="X17121" s="157"/>
      <c r="Y17121" s="157"/>
    </row>
    <row r="17122" spans="19:25" x14ac:dyDescent="0.2">
      <c r="S17122" s="157"/>
      <c r="T17122" s="157"/>
      <c r="U17122" s="157"/>
      <c r="V17122" s="157"/>
      <c r="W17122" s="157"/>
      <c r="X17122" s="157"/>
      <c r="Y17122" s="157"/>
    </row>
    <row r="17123" spans="19:25" x14ac:dyDescent="0.2">
      <c r="S17123" s="157"/>
      <c r="T17123" s="157"/>
      <c r="U17123" s="157"/>
      <c r="V17123" s="157"/>
      <c r="W17123" s="157"/>
      <c r="X17123" s="157"/>
      <c r="Y17123" s="157"/>
    </row>
    <row r="17124" spans="19:25" x14ac:dyDescent="0.2">
      <c r="S17124" s="157"/>
      <c r="T17124" s="157"/>
      <c r="U17124" s="157"/>
      <c r="V17124" s="157"/>
      <c r="W17124" s="157"/>
      <c r="X17124" s="157"/>
      <c r="Y17124" s="157"/>
    </row>
    <row r="17125" spans="19:25" x14ac:dyDescent="0.2">
      <c r="S17125" s="157"/>
      <c r="T17125" s="157"/>
      <c r="U17125" s="157"/>
      <c r="V17125" s="157"/>
      <c r="W17125" s="157"/>
      <c r="X17125" s="157"/>
      <c r="Y17125" s="157"/>
    </row>
    <row r="17126" spans="19:25" x14ac:dyDescent="0.2">
      <c r="S17126" s="157"/>
      <c r="T17126" s="157"/>
      <c r="U17126" s="157"/>
      <c r="V17126" s="157"/>
      <c r="W17126" s="157"/>
      <c r="X17126" s="157"/>
      <c r="Y17126" s="157"/>
    </row>
    <row r="17127" spans="19:25" x14ac:dyDescent="0.2">
      <c r="S17127" s="157"/>
      <c r="T17127" s="157"/>
      <c r="U17127" s="157"/>
      <c r="V17127" s="157"/>
      <c r="W17127" s="157"/>
      <c r="X17127" s="157"/>
      <c r="Y17127" s="157"/>
    </row>
    <row r="17128" spans="19:25" x14ac:dyDescent="0.2">
      <c r="S17128" s="157"/>
      <c r="T17128" s="157"/>
      <c r="U17128" s="157"/>
      <c r="V17128" s="157"/>
      <c r="W17128" s="157"/>
      <c r="X17128" s="157"/>
      <c r="Y17128" s="157"/>
    </row>
    <row r="17129" spans="19:25" x14ac:dyDescent="0.2">
      <c r="S17129" s="157"/>
      <c r="T17129" s="157"/>
      <c r="U17129" s="157"/>
      <c r="V17129" s="157"/>
      <c r="W17129" s="157"/>
      <c r="X17129" s="157"/>
      <c r="Y17129" s="157"/>
    </row>
    <row r="17130" spans="19:25" x14ac:dyDescent="0.2">
      <c r="S17130" s="157"/>
      <c r="T17130" s="157"/>
      <c r="U17130" s="157"/>
      <c r="V17130" s="157"/>
      <c r="W17130" s="157"/>
      <c r="X17130" s="157"/>
      <c r="Y17130" s="157"/>
    </row>
    <row r="17131" spans="19:25" x14ac:dyDescent="0.2">
      <c r="S17131" s="157"/>
      <c r="T17131" s="157"/>
      <c r="U17131" s="157"/>
      <c r="V17131" s="157"/>
      <c r="W17131" s="157"/>
      <c r="X17131" s="157"/>
      <c r="Y17131" s="157"/>
    </row>
    <row r="17132" spans="19:25" x14ac:dyDescent="0.2">
      <c r="S17132" s="157"/>
      <c r="T17132" s="157"/>
      <c r="U17132" s="157"/>
      <c r="V17132" s="157"/>
      <c r="W17132" s="157"/>
      <c r="X17132" s="157"/>
      <c r="Y17132" s="157"/>
    </row>
    <row r="17133" spans="19:25" x14ac:dyDescent="0.2">
      <c r="S17133" s="157"/>
      <c r="T17133" s="157"/>
      <c r="U17133" s="157"/>
      <c r="V17133" s="157"/>
      <c r="W17133" s="157"/>
      <c r="X17133" s="157"/>
      <c r="Y17133" s="157"/>
    </row>
    <row r="17134" spans="19:25" x14ac:dyDescent="0.2">
      <c r="S17134" s="157"/>
      <c r="T17134" s="157"/>
      <c r="U17134" s="157"/>
      <c r="V17134" s="157"/>
      <c r="W17134" s="157"/>
      <c r="X17134" s="157"/>
      <c r="Y17134" s="157"/>
    </row>
    <row r="17135" spans="19:25" x14ac:dyDescent="0.2">
      <c r="S17135" s="157"/>
      <c r="T17135" s="157"/>
      <c r="U17135" s="157"/>
      <c r="V17135" s="157"/>
      <c r="W17135" s="157"/>
      <c r="X17135" s="157"/>
      <c r="Y17135" s="157"/>
    </row>
    <row r="17136" spans="19:25" x14ac:dyDescent="0.2">
      <c r="S17136" s="157"/>
      <c r="T17136" s="157"/>
      <c r="U17136" s="157"/>
      <c r="V17136" s="157"/>
      <c r="W17136" s="157"/>
      <c r="X17136" s="157"/>
      <c r="Y17136" s="157"/>
    </row>
    <row r="17137" spans="19:25" x14ac:dyDescent="0.2">
      <c r="S17137" s="157"/>
      <c r="T17137" s="157"/>
      <c r="U17137" s="157"/>
      <c r="V17137" s="157"/>
      <c r="W17137" s="157"/>
      <c r="X17137" s="157"/>
      <c r="Y17137" s="157"/>
    </row>
    <row r="17138" spans="19:25" x14ac:dyDescent="0.2">
      <c r="S17138" s="157"/>
      <c r="T17138" s="157"/>
      <c r="U17138" s="157"/>
      <c r="V17138" s="157"/>
      <c r="W17138" s="157"/>
      <c r="X17138" s="157"/>
      <c r="Y17138" s="157"/>
    </row>
    <row r="17139" spans="19:25" x14ac:dyDescent="0.2">
      <c r="S17139" s="157"/>
      <c r="T17139" s="157"/>
      <c r="U17139" s="157"/>
      <c r="V17139" s="157"/>
      <c r="W17139" s="157"/>
      <c r="X17139" s="157"/>
      <c r="Y17139" s="157"/>
    </row>
    <row r="17140" spans="19:25" x14ac:dyDescent="0.2">
      <c r="S17140" s="157"/>
      <c r="T17140" s="157"/>
      <c r="U17140" s="157"/>
      <c r="V17140" s="157"/>
      <c r="W17140" s="157"/>
      <c r="X17140" s="157"/>
      <c r="Y17140" s="157"/>
    </row>
    <row r="17141" spans="19:25" x14ac:dyDescent="0.2">
      <c r="S17141" s="157"/>
      <c r="T17141" s="157"/>
      <c r="U17141" s="157"/>
      <c r="V17141" s="157"/>
      <c r="W17141" s="157"/>
      <c r="X17141" s="157"/>
      <c r="Y17141" s="157"/>
    </row>
    <row r="17142" spans="19:25" x14ac:dyDescent="0.2">
      <c r="S17142" s="157"/>
      <c r="T17142" s="157"/>
      <c r="U17142" s="157"/>
      <c r="V17142" s="157"/>
      <c r="W17142" s="157"/>
      <c r="X17142" s="157"/>
      <c r="Y17142" s="157"/>
    </row>
    <row r="17143" spans="19:25" x14ac:dyDescent="0.2">
      <c r="S17143" s="157"/>
      <c r="T17143" s="157"/>
      <c r="U17143" s="157"/>
      <c r="V17143" s="157"/>
      <c r="W17143" s="157"/>
      <c r="X17143" s="157"/>
      <c r="Y17143" s="157"/>
    </row>
    <row r="17144" spans="19:25" x14ac:dyDescent="0.2">
      <c r="S17144" s="157"/>
      <c r="T17144" s="157"/>
      <c r="U17144" s="157"/>
      <c r="V17144" s="157"/>
      <c r="W17144" s="157"/>
      <c r="X17144" s="157"/>
      <c r="Y17144" s="157"/>
    </row>
    <row r="17145" spans="19:25" x14ac:dyDescent="0.2">
      <c r="S17145" s="157"/>
      <c r="T17145" s="157"/>
      <c r="U17145" s="157"/>
      <c r="V17145" s="157"/>
      <c r="W17145" s="157"/>
      <c r="X17145" s="157"/>
      <c r="Y17145" s="157"/>
    </row>
    <row r="17146" spans="19:25" x14ac:dyDescent="0.2">
      <c r="S17146" s="157"/>
      <c r="T17146" s="157"/>
      <c r="U17146" s="157"/>
      <c r="V17146" s="157"/>
      <c r="W17146" s="157"/>
      <c r="X17146" s="157"/>
      <c r="Y17146" s="157"/>
    </row>
    <row r="17147" spans="19:25" x14ac:dyDescent="0.2">
      <c r="S17147" s="157"/>
      <c r="T17147" s="157"/>
      <c r="U17147" s="157"/>
      <c r="V17147" s="157"/>
      <c r="W17147" s="157"/>
      <c r="X17147" s="157"/>
      <c r="Y17147" s="157"/>
    </row>
    <row r="17148" spans="19:25" x14ac:dyDescent="0.2">
      <c r="S17148" s="157"/>
      <c r="T17148" s="157"/>
      <c r="U17148" s="157"/>
      <c r="V17148" s="157"/>
      <c r="W17148" s="157"/>
      <c r="X17148" s="157"/>
      <c r="Y17148" s="157"/>
    </row>
    <row r="17149" spans="19:25" x14ac:dyDescent="0.2">
      <c r="S17149" s="157"/>
      <c r="T17149" s="157"/>
      <c r="U17149" s="157"/>
      <c r="V17149" s="157"/>
      <c r="W17149" s="157"/>
      <c r="X17149" s="157"/>
      <c r="Y17149" s="157"/>
    </row>
    <row r="17150" spans="19:25" x14ac:dyDescent="0.2">
      <c r="S17150" s="157"/>
      <c r="T17150" s="157"/>
      <c r="U17150" s="157"/>
      <c r="V17150" s="157"/>
      <c r="W17150" s="157"/>
      <c r="X17150" s="157"/>
      <c r="Y17150" s="157"/>
    </row>
    <row r="17151" spans="19:25" x14ac:dyDescent="0.2">
      <c r="S17151" s="157"/>
      <c r="T17151" s="157"/>
      <c r="U17151" s="157"/>
      <c r="V17151" s="157"/>
      <c r="W17151" s="157"/>
      <c r="X17151" s="157"/>
      <c r="Y17151" s="157"/>
    </row>
    <row r="17152" spans="19:25" x14ac:dyDescent="0.2">
      <c r="S17152" s="157"/>
      <c r="T17152" s="157"/>
      <c r="U17152" s="157"/>
      <c r="V17152" s="157"/>
      <c r="W17152" s="157"/>
      <c r="X17152" s="157"/>
      <c r="Y17152" s="157"/>
    </row>
    <row r="17153" spans="19:25" x14ac:dyDescent="0.2">
      <c r="S17153" s="157"/>
      <c r="T17153" s="157"/>
      <c r="U17153" s="157"/>
      <c r="V17153" s="157"/>
      <c r="W17153" s="157"/>
      <c r="X17153" s="157"/>
      <c r="Y17153" s="157"/>
    </row>
    <row r="17154" spans="19:25" x14ac:dyDescent="0.2">
      <c r="S17154" s="157"/>
      <c r="T17154" s="157"/>
      <c r="U17154" s="157"/>
      <c r="V17154" s="157"/>
      <c r="W17154" s="157"/>
      <c r="X17154" s="157"/>
      <c r="Y17154" s="157"/>
    </row>
    <row r="17155" spans="19:25" x14ac:dyDescent="0.2">
      <c r="S17155" s="157"/>
      <c r="T17155" s="157"/>
      <c r="U17155" s="157"/>
      <c r="V17155" s="157"/>
      <c r="W17155" s="157"/>
      <c r="X17155" s="157"/>
      <c r="Y17155" s="157"/>
    </row>
    <row r="17156" spans="19:25" x14ac:dyDescent="0.2">
      <c r="S17156" s="157"/>
      <c r="T17156" s="157"/>
      <c r="U17156" s="157"/>
      <c r="V17156" s="157"/>
      <c r="W17156" s="157"/>
      <c r="X17156" s="157"/>
      <c r="Y17156" s="157"/>
    </row>
    <row r="17157" spans="19:25" x14ac:dyDescent="0.2">
      <c r="S17157" s="157"/>
      <c r="T17157" s="157"/>
      <c r="U17157" s="157"/>
      <c r="V17157" s="157"/>
      <c r="W17157" s="157"/>
      <c r="X17157" s="157"/>
      <c r="Y17157" s="157"/>
    </row>
    <row r="17158" spans="19:25" x14ac:dyDescent="0.2">
      <c r="S17158" s="157"/>
      <c r="T17158" s="157"/>
      <c r="U17158" s="157"/>
      <c r="V17158" s="157"/>
      <c r="W17158" s="157"/>
      <c r="X17158" s="157"/>
      <c r="Y17158" s="157"/>
    </row>
    <row r="17159" spans="19:25" x14ac:dyDescent="0.2">
      <c r="S17159" s="157"/>
      <c r="T17159" s="157"/>
      <c r="U17159" s="157"/>
      <c r="V17159" s="157"/>
      <c r="W17159" s="157"/>
      <c r="X17159" s="157"/>
      <c r="Y17159" s="157"/>
    </row>
    <row r="17160" spans="19:25" x14ac:dyDescent="0.2">
      <c r="S17160" s="157"/>
      <c r="T17160" s="157"/>
      <c r="U17160" s="157"/>
      <c r="V17160" s="157"/>
      <c r="W17160" s="157"/>
      <c r="X17160" s="157"/>
      <c r="Y17160" s="157"/>
    </row>
    <row r="17161" spans="19:25" x14ac:dyDescent="0.2">
      <c r="S17161" s="157"/>
      <c r="T17161" s="157"/>
      <c r="U17161" s="157"/>
      <c r="V17161" s="157"/>
      <c r="W17161" s="157"/>
      <c r="X17161" s="157"/>
      <c r="Y17161" s="157"/>
    </row>
    <row r="17162" spans="19:25" x14ac:dyDescent="0.2">
      <c r="S17162" s="157"/>
      <c r="T17162" s="157"/>
      <c r="U17162" s="157"/>
      <c r="V17162" s="157"/>
      <c r="W17162" s="157"/>
      <c r="X17162" s="157"/>
      <c r="Y17162" s="157"/>
    </row>
    <row r="17163" spans="19:25" x14ac:dyDescent="0.2">
      <c r="S17163" s="157"/>
      <c r="T17163" s="157"/>
      <c r="U17163" s="157"/>
      <c r="V17163" s="157"/>
      <c r="W17163" s="157"/>
      <c r="X17163" s="157"/>
      <c r="Y17163" s="157"/>
    </row>
    <row r="17164" spans="19:25" x14ac:dyDescent="0.2">
      <c r="S17164" s="157"/>
      <c r="T17164" s="157"/>
      <c r="U17164" s="157"/>
      <c r="V17164" s="157"/>
      <c r="W17164" s="157"/>
      <c r="X17164" s="157"/>
      <c r="Y17164" s="157"/>
    </row>
    <row r="17165" spans="19:25" x14ac:dyDescent="0.2">
      <c r="S17165" s="157"/>
      <c r="T17165" s="157"/>
      <c r="U17165" s="157"/>
      <c r="V17165" s="157"/>
      <c r="W17165" s="157"/>
      <c r="X17165" s="157"/>
      <c r="Y17165" s="157"/>
    </row>
    <row r="17166" spans="19:25" x14ac:dyDescent="0.2">
      <c r="S17166" s="157"/>
      <c r="T17166" s="157"/>
      <c r="U17166" s="157"/>
      <c r="V17166" s="157"/>
      <c r="W17166" s="157"/>
      <c r="X17166" s="157"/>
      <c r="Y17166" s="157"/>
    </row>
    <row r="17167" spans="19:25" x14ac:dyDescent="0.2">
      <c r="S17167" s="157"/>
      <c r="T17167" s="157"/>
      <c r="U17167" s="157"/>
      <c r="V17167" s="157"/>
      <c r="W17167" s="157"/>
      <c r="X17167" s="157"/>
      <c r="Y17167" s="157"/>
    </row>
    <row r="17168" spans="19:25" x14ac:dyDescent="0.2">
      <c r="S17168" s="157"/>
      <c r="T17168" s="157"/>
      <c r="U17168" s="157"/>
      <c r="V17168" s="157"/>
      <c r="W17168" s="157"/>
      <c r="X17168" s="157"/>
      <c r="Y17168" s="157"/>
    </row>
    <row r="17169" spans="19:25" x14ac:dyDescent="0.2">
      <c r="S17169" s="157"/>
      <c r="T17169" s="157"/>
      <c r="U17169" s="157"/>
      <c r="V17169" s="157"/>
      <c r="W17169" s="157"/>
      <c r="X17169" s="157"/>
      <c r="Y17169" s="157"/>
    </row>
    <row r="17170" spans="19:25" x14ac:dyDescent="0.2">
      <c r="S17170" s="157"/>
      <c r="T17170" s="157"/>
      <c r="U17170" s="157"/>
      <c r="V17170" s="157"/>
      <c r="W17170" s="157"/>
      <c r="X17170" s="157"/>
      <c r="Y17170" s="157"/>
    </row>
    <row r="17171" spans="19:25" x14ac:dyDescent="0.2">
      <c r="S17171" s="157"/>
      <c r="T17171" s="157"/>
      <c r="U17171" s="157"/>
      <c r="V17171" s="157"/>
      <c r="W17171" s="157"/>
      <c r="X17171" s="157"/>
      <c r="Y17171" s="157"/>
    </row>
    <row r="17172" spans="19:25" x14ac:dyDescent="0.2">
      <c r="S17172" s="157"/>
      <c r="T17172" s="157"/>
      <c r="U17172" s="157"/>
      <c r="V17172" s="157"/>
      <c r="W17172" s="157"/>
      <c r="X17172" s="157"/>
      <c r="Y17172" s="157"/>
    </row>
    <row r="17173" spans="19:25" x14ac:dyDescent="0.2">
      <c r="S17173" s="157"/>
      <c r="T17173" s="157"/>
      <c r="U17173" s="157"/>
      <c r="V17173" s="157"/>
      <c r="W17173" s="157"/>
      <c r="X17173" s="157"/>
      <c r="Y17173" s="157"/>
    </row>
    <row r="17174" spans="19:25" x14ac:dyDescent="0.2">
      <c r="S17174" s="157"/>
      <c r="T17174" s="157"/>
      <c r="U17174" s="157"/>
      <c r="V17174" s="157"/>
      <c r="W17174" s="157"/>
      <c r="X17174" s="157"/>
      <c r="Y17174" s="157"/>
    </row>
    <row r="17175" spans="19:25" x14ac:dyDescent="0.2">
      <c r="S17175" s="157"/>
      <c r="T17175" s="157"/>
      <c r="U17175" s="157"/>
      <c r="V17175" s="157"/>
      <c r="W17175" s="157"/>
      <c r="X17175" s="157"/>
      <c r="Y17175" s="157"/>
    </row>
    <row r="17176" spans="19:25" x14ac:dyDescent="0.2">
      <c r="S17176" s="157"/>
      <c r="T17176" s="157"/>
      <c r="U17176" s="157"/>
      <c r="V17176" s="157"/>
      <c r="W17176" s="157"/>
      <c r="X17176" s="157"/>
      <c r="Y17176" s="157"/>
    </row>
    <row r="17177" spans="19:25" x14ac:dyDescent="0.2">
      <c r="S17177" s="157"/>
      <c r="T17177" s="157"/>
      <c r="U17177" s="157"/>
      <c r="V17177" s="157"/>
      <c r="W17177" s="157"/>
      <c r="X17177" s="157"/>
      <c r="Y17177" s="157"/>
    </row>
    <row r="17178" spans="19:25" x14ac:dyDescent="0.2">
      <c r="S17178" s="157"/>
      <c r="T17178" s="157"/>
      <c r="U17178" s="157"/>
      <c r="V17178" s="157"/>
      <c r="W17178" s="157"/>
      <c r="X17178" s="157"/>
      <c r="Y17178" s="157"/>
    </row>
    <row r="17179" spans="19:25" x14ac:dyDescent="0.2">
      <c r="S17179" s="157"/>
      <c r="T17179" s="157"/>
      <c r="U17179" s="157"/>
      <c r="V17179" s="157"/>
      <c r="W17179" s="157"/>
      <c r="X17179" s="157"/>
      <c r="Y17179" s="157"/>
    </row>
    <row r="17180" spans="19:25" x14ac:dyDescent="0.2">
      <c r="S17180" s="157"/>
      <c r="T17180" s="157"/>
      <c r="U17180" s="157"/>
      <c r="V17180" s="157"/>
      <c r="W17180" s="157"/>
      <c r="X17180" s="157"/>
      <c r="Y17180" s="157"/>
    </row>
    <row r="17181" spans="19:25" x14ac:dyDescent="0.2">
      <c r="S17181" s="157"/>
      <c r="T17181" s="157"/>
      <c r="U17181" s="157"/>
      <c r="V17181" s="157"/>
      <c r="W17181" s="157"/>
      <c r="X17181" s="157"/>
      <c r="Y17181" s="157"/>
    </row>
    <row r="17182" spans="19:25" x14ac:dyDescent="0.2">
      <c r="S17182" s="157"/>
      <c r="T17182" s="157"/>
      <c r="U17182" s="157"/>
      <c r="V17182" s="157"/>
      <c r="W17182" s="157"/>
      <c r="X17182" s="157"/>
      <c r="Y17182" s="157"/>
    </row>
    <row r="17183" spans="19:25" x14ac:dyDescent="0.2">
      <c r="S17183" s="157"/>
      <c r="T17183" s="157"/>
      <c r="U17183" s="157"/>
      <c r="V17183" s="157"/>
      <c r="W17183" s="157"/>
      <c r="X17183" s="157"/>
      <c r="Y17183" s="157"/>
    </row>
    <row r="17184" spans="19:25" x14ac:dyDescent="0.2">
      <c r="S17184" s="157"/>
      <c r="T17184" s="157"/>
      <c r="U17184" s="157"/>
      <c r="V17184" s="157"/>
      <c r="W17184" s="157"/>
      <c r="X17184" s="157"/>
      <c r="Y17184" s="157"/>
    </row>
    <row r="17185" spans="19:25" x14ac:dyDescent="0.2">
      <c r="S17185" s="157"/>
      <c r="T17185" s="157"/>
      <c r="U17185" s="157"/>
      <c r="V17185" s="157"/>
      <c r="W17185" s="157"/>
      <c r="X17185" s="157"/>
      <c r="Y17185" s="157"/>
    </row>
    <row r="17186" spans="19:25" x14ac:dyDescent="0.2">
      <c r="S17186" s="157"/>
      <c r="T17186" s="157"/>
      <c r="U17186" s="157"/>
      <c r="V17186" s="157"/>
      <c r="W17186" s="157"/>
      <c r="X17186" s="157"/>
      <c r="Y17186" s="157"/>
    </row>
    <row r="17187" spans="19:25" x14ac:dyDescent="0.2">
      <c r="S17187" s="157"/>
      <c r="T17187" s="157"/>
      <c r="U17187" s="157"/>
      <c r="V17187" s="157"/>
      <c r="W17187" s="157"/>
      <c r="X17187" s="157"/>
      <c r="Y17187" s="157"/>
    </row>
    <row r="17188" spans="19:25" x14ac:dyDescent="0.2">
      <c r="S17188" s="157"/>
      <c r="T17188" s="157"/>
      <c r="U17188" s="157"/>
      <c r="V17188" s="157"/>
      <c r="W17188" s="157"/>
      <c r="X17188" s="157"/>
      <c r="Y17188" s="157"/>
    </row>
    <row r="17189" spans="19:25" x14ac:dyDescent="0.2">
      <c r="S17189" s="157"/>
      <c r="T17189" s="157"/>
      <c r="U17189" s="157"/>
      <c r="V17189" s="157"/>
      <c r="W17189" s="157"/>
      <c r="X17189" s="157"/>
      <c r="Y17189" s="157"/>
    </row>
    <row r="17190" spans="19:25" x14ac:dyDescent="0.2">
      <c r="S17190" s="157"/>
      <c r="T17190" s="157"/>
      <c r="U17190" s="157"/>
      <c r="V17190" s="157"/>
      <c r="W17190" s="157"/>
      <c r="X17190" s="157"/>
      <c r="Y17190" s="157"/>
    </row>
    <row r="17191" spans="19:25" x14ac:dyDescent="0.2">
      <c r="S17191" s="157"/>
      <c r="T17191" s="157"/>
      <c r="U17191" s="157"/>
      <c r="V17191" s="157"/>
      <c r="W17191" s="157"/>
      <c r="X17191" s="157"/>
      <c r="Y17191" s="157"/>
    </row>
    <row r="17192" spans="19:25" x14ac:dyDescent="0.2">
      <c r="S17192" s="157"/>
      <c r="T17192" s="157"/>
      <c r="U17192" s="157"/>
      <c r="V17192" s="157"/>
      <c r="W17192" s="157"/>
      <c r="X17192" s="157"/>
      <c r="Y17192" s="157"/>
    </row>
    <row r="17193" spans="19:25" x14ac:dyDescent="0.2">
      <c r="S17193" s="157"/>
      <c r="T17193" s="157"/>
      <c r="U17193" s="157"/>
      <c r="V17193" s="157"/>
      <c r="W17193" s="157"/>
      <c r="X17193" s="157"/>
      <c r="Y17193" s="157"/>
    </row>
    <row r="17194" spans="19:25" x14ac:dyDescent="0.2">
      <c r="S17194" s="157"/>
      <c r="T17194" s="157"/>
      <c r="U17194" s="157"/>
      <c r="V17194" s="157"/>
      <c r="W17194" s="157"/>
      <c r="X17194" s="157"/>
      <c r="Y17194" s="157"/>
    </row>
    <row r="17195" spans="19:25" x14ac:dyDescent="0.2">
      <c r="S17195" s="157"/>
      <c r="T17195" s="157"/>
      <c r="U17195" s="157"/>
      <c r="V17195" s="157"/>
      <c r="W17195" s="157"/>
      <c r="X17195" s="157"/>
      <c r="Y17195" s="157"/>
    </row>
    <row r="17196" spans="19:25" x14ac:dyDescent="0.2">
      <c r="S17196" s="157"/>
      <c r="T17196" s="157"/>
      <c r="U17196" s="157"/>
      <c r="V17196" s="157"/>
      <c r="W17196" s="157"/>
      <c r="X17196" s="157"/>
      <c r="Y17196" s="157"/>
    </row>
    <row r="17197" spans="19:25" x14ac:dyDescent="0.2">
      <c r="S17197" s="157"/>
      <c r="T17197" s="157"/>
      <c r="U17197" s="157"/>
      <c r="V17197" s="157"/>
      <c r="W17197" s="157"/>
      <c r="X17197" s="157"/>
      <c r="Y17197" s="157"/>
    </row>
    <row r="17198" spans="19:25" x14ac:dyDescent="0.2">
      <c r="S17198" s="157"/>
      <c r="T17198" s="157"/>
      <c r="U17198" s="157"/>
      <c r="V17198" s="157"/>
      <c r="W17198" s="157"/>
      <c r="X17198" s="157"/>
      <c r="Y17198" s="157"/>
    </row>
    <row r="17199" spans="19:25" x14ac:dyDescent="0.2">
      <c r="S17199" s="157"/>
      <c r="T17199" s="157"/>
      <c r="U17199" s="157"/>
      <c r="V17199" s="157"/>
      <c r="W17199" s="157"/>
      <c r="X17199" s="157"/>
      <c r="Y17199" s="157"/>
    </row>
    <row r="17200" spans="19:25" x14ac:dyDescent="0.2">
      <c r="S17200" s="157"/>
      <c r="T17200" s="157"/>
      <c r="U17200" s="157"/>
      <c r="V17200" s="157"/>
      <c r="W17200" s="157"/>
      <c r="X17200" s="157"/>
      <c r="Y17200" s="157"/>
    </row>
    <row r="17201" spans="19:25" x14ac:dyDescent="0.2">
      <c r="S17201" s="157"/>
      <c r="T17201" s="157"/>
      <c r="U17201" s="157"/>
      <c r="V17201" s="157"/>
      <c r="W17201" s="157"/>
      <c r="X17201" s="157"/>
      <c r="Y17201" s="157"/>
    </row>
    <row r="17202" spans="19:25" x14ac:dyDescent="0.2">
      <c r="S17202" s="157"/>
      <c r="T17202" s="157"/>
      <c r="U17202" s="157"/>
      <c r="V17202" s="157"/>
      <c r="W17202" s="157"/>
      <c r="X17202" s="157"/>
      <c r="Y17202" s="157"/>
    </row>
    <row r="17203" spans="19:25" x14ac:dyDescent="0.2">
      <c r="S17203" s="157"/>
      <c r="T17203" s="157"/>
      <c r="U17203" s="157"/>
      <c r="V17203" s="157"/>
      <c r="W17203" s="157"/>
      <c r="X17203" s="157"/>
      <c r="Y17203" s="157"/>
    </row>
    <row r="17204" spans="19:25" x14ac:dyDescent="0.2">
      <c r="S17204" s="157"/>
      <c r="T17204" s="157"/>
      <c r="U17204" s="157"/>
      <c r="V17204" s="157"/>
      <c r="W17204" s="157"/>
      <c r="X17204" s="157"/>
      <c r="Y17204" s="157"/>
    </row>
    <row r="17205" spans="19:25" x14ac:dyDescent="0.2">
      <c r="S17205" s="157"/>
      <c r="T17205" s="157"/>
      <c r="U17205" s="157"/>
      <c r="V17205" s="157"/>
      <c r="W17205" s="157"/>
      <c r="X17205" s="157"/>
      <c r="Y17205" s="157"/>
    </row>
    <row r="17206" spans="19:25" x14ac:dyDescent="0.2">
      <c r="S17206" s="157"/>
      <c r="T17206" s="157"/>
      <c r="U17206" s="157"/>
      <c r="V17206" s="157"/>
      <c r="W17206" s="157"/>
      <c r="X17206" s="157"/>
      <c r="Y17206" s="157"/>
    </row>
    <row r="17207" spans="19:25" x14ac:dyDescent="0.2">
      <c r="S17207" s="157"/>
      <c r="T17207" s="157"/>
      <c r="U17207" s="157"/>
      <c r="V17207" s="157"/>
      <c r="W17207" s="157"/>
      <c r="X17207" s="157"/>
      <c r="Y17207" s="157"/>
    </row>
    <row r="17208" spans="19:25" x14ac:dyDescent="0.2">
      <c r="S17208" s="157"/>
      <c r="T17208" s="157"/>
      <c r="U17208" s="157"/>
      <c r="V17208" s="157"/>
      <c r="W17208" s="157"/>
      <c r="X17208" s="157"/>
      <c r="Y17208" s="157"/>
    </row>
    <row r="17209" spans="19:25" x14ac:dyDescent="0.2">
      <c r="S17209" s="157"/>
      <c r="T17209" s="157"/>
      <c r="U17209" s="157"/>
      <c r="V17209" s="157"/>
      <c r="W17209" s="157"/>
      <c r="X17209" s="157"/>
      <c r="Y17209" s="157"/>
    </row>
    <row r="17210" spans="19:25" x14ac:dyDescent="0.2">
      <c r="S17210" s="157"/>
      <c r="T17210" s="157"/>
      <c r="U17210" s="157"/>
      <c r="V17210" s="157"/>
      <c r="W17210" s="157"/>
      <c r="X17210" s="157"/>
      <c r="Y17210" s="157"/>
    </row>
    <row r="17211" spans="19:25" x14ac:dyDescent="0.2">
      <c r="S17211" s="157"/>
      <c r="T17211" s="157"/>
      <c r="U17211" s="157"/>
      <c r="V17211" s="157"/>
      <c r="W17211" s="157"/>
      <c r="X17211" s="157"/>
      <c r="Y17211" s="157"/>
    </row>
    <row r="17212" spans="19:25" x14ac:dyDescent="0.2">
      <c r="S17212" s="157"/>
      <c r="T17212" s="157"/>
      <c r="U17212" s="157"/>
      <c r="V17212" s="157"/>
      <c r="W17212" s="157"/>
      <c r="X17212" s="157"/>
      <c r="Y17212" s="157"/>
    </row>
    <row r="17213" spans="19:25" x14ac:dyDescent="0.2">
      <c r="S17213" s="157"/>
      <c r="T17213" s="157"/>
      <c r="U17213" s="157"/>
      <c r="V17213" s="157"/>
      <c r="W17213" s="157"/>
      <c r="X17213" s="157"/>
      <c r="Y17213" s="157"/>
    </row>
    <row r="17214" spans="19:25" x14ac:dyDescent="0.2">
      <c r="S17214" s="157"/>
      <c r="T17214" s="157"/>
      <c r="U17214" s="157"/>
      <c r="V17214" s="157"/>
      <c r="W17214" s="157"/>
      <c r="X17214" s="157"/>
      <c r="Y17214" s="157"/>
    </row>
    <row r="17215" spans="19:25" x14ac:dyDescent="0.2">
      <c r="S17215" s="157"/>
      <c r="T17215" s="157"/>
      <c r="U17215" s="157"/>
      <c r="V17215" s="157"/>
      <c r="W17215" s="157"/>
      <c r="X17215" s="157"/>
      <c r="Y17215" s="157"/>
    </row>
    <row r="17216" spans="19:25" x14ac:dyDescent="0.2">
      <c r="S17216" s="157"/>
      <c r="T17216" s="157"/>
      <c r="U17216" s="157"/>
      <c r="V17216" s="157"/>
      <c r="W17216" s="157"/>
      <c r="X17216" s="157"/>
      <c r="Y17216" s="157"/>
    </row>
    <row r="17217" spans="19:25" x14ac:dyDescent="0.2">
      <c r="S17217" s="157"/>
      <c r="T17217" s="157"/>
      <c r="U17217" s="157"/>
      <c r="V17217" s="157"/>
      <c r="W17217" s="157"/>
      <c r="X17217" s="157"/>
      <c r="Y17217" s="157"/>
    </row>
    <row r="17218" spans="19:25" x14ac:dyDescent="0.2">
      <c r="S17218" s="157"/>
      <c r="T17218" s="157"/>
      <c r="U17218" s="157"/>
      <c r="V17218" s="157"/>
      <c r="W17218" s="157"/>
      <c r="X17218" s="157"/>
      <c r="Y17218" s="157"/>
    </row>
    <row r="17219" spans="19:25" x14ac:dyDescent="0.2">
      <c r="S17219" s="157"/>
      <c r="T17219" s="157"/>
      <c r="U17219" s="157"/>
      <c r="V17219" s="157"/>
      <c r="W17219" s="157"/>
      <c r="X17219" s="157"/>
      <c r="Y17219" s="157"/>
    </row>
    <row r="17220" spans="19:25" x14ac:dyDescent="0.2">
      <c r="S17220" s="157"/>
      <c r="T17220" s="157"/>
      <c r="U17220" s="157"/>
      <c r="V17220" s="157"/>
      <c r="W17220" s="157"/>
      <c r="X17220" s="157"/>
      <c r="Y17220" s="157"/>
    </row>
    <row r="17221" spans="19:25" x14ac:dyDescent="0.2">
      <c r="S17221" s="157"/>
      <c r="T17221" s="157"/>
      <c r="U17221" s="157"/>
      <c r="V17221" s="157"/>
      <c r="W17221" s="157"/>
      <c r="X17221" s="157"/>
      <c r="Y17221" s="157"/>
    </row>
    <row r="17222" spans="19:25" x14ac:dyDescent="0.2">
      <c r="S17222" s="157"/>
      <c r="T17222" s="157"/>
      <c r="U17222" s="157"/>
      <c r="V17222" s="157"/>
      <c r="W17222" s="157"/>
      <c r="X17222" s="157"/>
      <c r="Y17222" s="157"/>
    </row>
    <row r="17223" spans="19:25" x14ac:dyDescent="0.2">
      <c r="S17223" s="157"/>
      <c r="T17223" s="157"/>
      <c r="U17223" s="157"/>
      <c r="V17223" s="157"/>
      <c r="W17223" s="157"/>
      <c r="X17223" s="157"/>
      <c r="Y17223" s="157"/>
    </row>
    <row r="17224" spans="19:25" x14ac:dyDescent="0.2">
      <c r="S17224" s="157"/>
      <c r="T17224" s="157"/>
      <c r="U17224" s="157"/>
      <c r="V17224" s="157"/>
      <c r="W17224" s="157"/>
      <c r="X17224" s="157"/>
      <c r="Y17224" s="157"/>
    </row>
    <row r="17225" spans="19:25" x14ac:dyDescent="0.2">
      <c r="S17225" s="157"/>
      <c r="T17225" s="157"/>
      <c r="U17225" s="157"/>
      <c r="V17225" s="157"/>
      <c r="W17225" s="157"/>
      <c r="X17225" s="157"/>
      <c r="Y17225" s="157"/>
    </row>
    <row r="17226" spans="19:25" x14ac:dyDescent="0.2">
      <c r="S17226" s="157"/>
      <c r="T17226" s="157"/>
      <c r="U17226" s="157"/>
      <c r="V17226" s="157"/>
      <c r="W17226" s="157"/>
      <c r="X17226" s="157"/>
      <c r="Y17226" s="157"/>
    </row>
    <row r="17227" spans="19:25" x14ac:dyDescent="0.2">
      <c r="S17227" s="157"/>
      <c r="T17227" s="157"/>
      <c r="U17227" s="157"/>
      <c r="V17227" s="157"/>
      <c r="W17227" s="157"/>
      <c r="X17227" s="157"/>
      <c r="Y17227" s="157"/>
    </row>
    <row r="17228" spans="19:25" x14ac:dyDescent="0.2">
      <c r="S17228" s="157"/>
      <c r="T17228" s="157"/>
      <c r="U17228" s="157"/>
      <c r="V17228" s="157"/>
      <c r="W17228" s="157"/>
      <c r="X17228" s="157"/>
      <c r="Y17228" s="157"/>
    </row>
    <row r="17229" spans="19:25" x14ac:dyDescent="0.2">
      <c r="S17229" s="157"/>
      <c r="T17229" s="157"/>
      <c r="U17229" s="157"/>
      <c r="V17229" s="157"/>
      <c r="W17229" s="157"/>
      <c r="X17229" s="157"/>
      <c r="Y17229" s="157"/>
    </row>
    <row r="17230" spans="19:25" x14ac:dyDescent="0.2">
      <c r="S17230" s="157"/>
      <c r="T17230" s="157"/>
      <c r="U17230" s="157"/>
      <c r="V17230" s="157"/>
      <c r="W17230" s="157"/>
      <c r="X17230" s="157"/>
      <c r="Y17230" s="157"/>
    </row>
    <row r="17231" spans="19:25" x14ac:dyDescent="0.2">
      <c r="S17231" s="157"/>
      <c r="T17231" s="157"/>
      <c r="U17231" s="157"/>
      <c r="V17231" s="157"/>
      <c r="W17231" s="157"/>
      <c r="X17231" s="157"/>
      <c r="Y17231" s="157"/>
    </row>
    <row r="17232" spans="19:25" x14ac:dyDescent="0.2">
      <c r="S17232" s="157"/>
      <c r="T17232" s="157"/>
      <c r="U17232" s="157"/>
      <c r="V17232" s="157"/>
      <c r="W17232" s="157"/>
      <c r="X17232" s="157"/>
      <c r="Y17232" s="157"/>
    </row>
    <row r="17233" spans="19:25" x14ac:dyDescent="0.2">
      <c r="S17233" s="157"/>
      <c r="T17233" s="157"/>
      <c r="U17233" s="157"/>
      <c r="V17233" s="157"/>
      <c r="W17233" s="157"/>
      <c r="X17233" s="157"/>
      <c r="Y17233" s="157"/>
    </row>
    <row r="17234" spans="19:25" x14ac:dyDescent="0.2">
      <c r="S17234" s="157"/>
      <c r="T17234" s="157"/>
      <c r="U17234" s="157"/>
      <c r="V17234" s="157"/>
      <c r="W17234" s="157"/>
      <c r="X17234" s="157"/>
      <c r="Y17234" s="157"/>
    </row>
    <row r="17235" spans="19:25" x14ac:dyDescent="0.2">
      <c r="S17235" s="157"/>
      <c r="T17235" s="157"/>
      <c r="U17235" s="157"/>
      <c r="V17235" s="157"/>
      <c r="W17235" s="157"/>
      <c r="X17235" s="157"/>
      <c r="Y17235" s="157"/>
    </row>
    <row r="17236" spans="19:25" x14ac:dyDescent="0.2">
      <c r="S17236" s="157"/>
      <c r="T17236" s="157"/>
      <c r="U17236" s="157"/>
      <c r="V17236" s="157"/>
      <c r="W17236" s="157"/>
      <c r="X17236" s="157"/>
      <c r="Y17236" s="157"/>
    </row>
    <row r="17237" spans="19:25" x14ac:dyDescent="0.2">
      <c r="S17237" s="157"/>
      <c r="T17237" s="157"/>
      <c r="U17237" s="157"/>
      <c r="V17237" s="157"/>
      <c r="W17237" s="157"/>
      <c r="X17237" s="157"/>
      <c r="Y17237" s="157"/>
    </row>
    <row r="17238" spans="19:25" x14ac:dyDescent="0.2">
      <c r="S17238" s="157"/>
      <c r="T17238" s="157"/>
      <c r="U17238" s="157"/>
      <c r="V17238" s="157"/>
      <c r="W17238" s="157"/>
      <c r="X17238" s="157"/>
      <c r="Y17238" s="157"/>
    </row>
    <row r="17239" spans="19:25" x14ac:dyDescent="0.2">
      <c r="S17239" s="157"/>
      <c r="T17239" s="157"/>
      <c r="U17239" s="157"/>
      <c r="V17239" s="157"/>
      <c r="W17239" s="157"/>
      <c r="X17239" s="157"/>
      <c r="Y17239" s="157"/>
    </row>
    <row r="17240" spans="19:25" x14ac:dyDescent="0.2">
      <c r="S17240" s="157"/>
      <c r="T17240" s="157"/>
      <c r="U17240" s="157"/>
      <c r="V17240" s="157"/>
      <c r="W17240" s="157"/>
      <c r="X17240" s="157"/>
      <c r="Y17240" s="157"/>
    </row>
    <row r="17241" spans="19:25" x14ac:dyDescent="0.2">
      <c r="S17241" s="157"/>
      <c r="T17241" s="157"/>
      <c r="U17241" s="157"/>
      <c r="V17241" s="157"/>
      <c r="W17241" s="157"/>
      <c r="X17241" s="157"/>
      <c r="Y17241" s="157"/>
    </row>
    <row r="17242" spans="19:25" x14ac:dyDescent="0.2">
      <c r="S17242" s="157"/>
      <c r="T17242" s="157"/>
      <c r="U17242" s="157"/>
      <c r="V17242" s="157"/>
      <c r="W17242" s="157"/>
      <c r="X17242" s="157"/>
      <c r="Y17242" s="157"/>
    </row>
    <row r="17243" spans="19:25" x14ac:dyDescent="0.2">
      <c r="S17243" s="157"/>
      <c r="T17243" s="157"/>
      <c r="U17243" s="157"/>
      <c r="V17243" s="157"/>
      <c r="W17243" s="157"/>
      <c r="X17243" s="157"/>
      <c r="Y17243" s="157"/>
    </row>
    <row r="17244" spans="19:25" x14ac:dyDescent="0.2">
      <c r="S17244" s="157"/>
      <c r="T17244" s="157"/>
      <c r="U17244" s="157"/>
      <c r="V17244" s="157"/>
      <c r="W17244" s="157"/>
      <c r="X17244" s="157"/>
      <c r="Y17244" s="157"/>
    </row>
    <row r="17245" spans="19:25" x14ac:dyDescent="0.2">
      <c r="S17245" s="157"/>
      <c r="T17245" s="157"/>
      <c r="U17245" s="157"/>
      <c r="V17245" s="157"/>
      <c r="W17245" s="157"/>
      <c r="X17245" s="157"/>
      <c r="Y17245" s="157"/>
    </row>
    <row r="17246" spans="19:25" x14ac:dyDescent="0.2">
      <c r="S17246" s="157"/>
      <c r="T17246" s="157"/>
      <c r="U17246" s="157"/>
      <c r="V17246" s="157"/>
      <c r="W17246" s="157"/>
      <c r="X17246" s="157"/>
      <c r="Y17246" s="157"/>
    </row>
    <row r="17247" spans="19:25" x14ac:dyDescent="0.2">
      <c r="S17247" s="157"/>
      <c r="T17247" s="157"/>
      <c r="U17247" s="157"/>
      <c r="V17247" s="157"/>
      <c r="W17247" s="157"/>
      <c r="X17247" s="157"/>
      <c r="Y17247" s="157"/>
    </row>
    <row r="17248" spans="19:25" x14ac:dyDescent="0.2">
      <c r="S17248" s="157"/>
      <c r="T17248" s="157"/>
      <c r="U17248" s="157"/>
      <c r="V17248" s="157"/>
      <c r="W17248" s="157"/>
      <c r="X17248" s="157"/>
      <c r="Y17248" s="157"/>
    </row>
    <row r="17249" spans="19:25" x14ac:dyDescent="0.2">
      <c r="S17249" s="157"/>
      <c r="T17249" s="157"/>
      <c r="U17249" s="157"/>
      <c r="V17249" s="157"/>
      <c r="W17249" s="157"/>
      <c r="X17249" s="157"/>
      <c r="Y17249" s="157"/>
    </row>
    <row r="17250" spans="19:25" x14ac:dyDescent="0.2">
      <c r="S17250" s="157"/>
      <c r="T17250" s="157"/>
      <c r="U17250" s="157"/>
      <c r="V17250" s="157"/>
      <c r="W17250" s="157"/>
      <c r="X17250" s="157"/>
      <c r="Y17250" s="157"/>
    </row>
    <row r="17251" spans="19:25" x14ac:dyDescent="0.2">
      <c r="S17251" s="157"/>
      <c r="T17251" s="157"/>
      <c r="U17251" s="157"/>
      <c r="V17251" s="157"/>
      <c r="W17251" s="157"/>
      <c r="X17251" s="157"/>
      <c r="Y17251" s="157"/>
    </row>
    <row r="17252" spans="19:25" x14ac:dyDescent="0.2">
      <c r="S17252" s="157"/>
      <c r="T17252" s="157"/>
      <c r="U17252" s="157"/>
      <c r="V17252" s="157"/>
      <c r="W17252" s="157"/>
      <c r="X17252" s="157"/>
      <c r="Y17252" s="157"/>
    </row>
    <row r="17253" spans="19:25" x14ac:dyDescent="0.2">
      <c r="S17253" s="157"/>
      <c r="T17253" s="157"/>
      <c r="U17253" s="157"/>
      <c r="V17253" s="157"/>
      <c r="W17253" s="157"/>
      <c r="X17253" s="157"/>
      <c r="Y17253" s="157"/>
    </row>
    <row r="17254" spans="19:25" x14ac:dyDescent="0.2">
      <c r="S17254" s="157"/>
      <c r="T17254" s="157"/>
      <c r="U17254" s="157"/>
      <c r="V17254" s="157"/>
      <c r="W17254" s="157"/>
      <c r="X17254" s="157"/>
      <c r="Y17254" s="157"/>
    </row>
    <row r="17255" spans="19:25" x14ac:dyDescent="0.2">
      <c r="S17255" s="157"/>
      <c r="T17255" s="157"/>
      <c r="U17255" s="157"/>
      <c r="V17255" s="157"/>
      <c r="W17255" s="157"/>
      <c r="X17255" s="157"/>
      <c r="Y17255" s="157"/>
    </row>
    <row r="17256" spans="19:25" x14ac:dyDescent="0.2">
      <c r="S17256" s="157"/>
      <c r="T17256" s="157"/>
      <c r="U17256" s="157"/>
      <c r="V17256" s="157"/>
      <c r="W17256" s="157"/>
      <c r="X17256" s="157"/>
      <c r="Y17256" s="157"/>
    </row>
    <row r="17257" spans="19:25" x14ac:dyDescent="0.2">
      <c r="S17257" s="157"/>
      <c r="T17257" s="157"/>
      <c r="U17257" s="157"/>
      <c r="V17257" s="157"/>
      <c r="W17257" s="157"/>
      <c r="X17257" s="157"/>
      <c r="Y17257" s="157"/>
    </row>
    <row r="17258" spans="19:25" x14ac:dyDescent="0.2">
      <c r="S17258" s="157"/>
      <c r="T17258" s="157"/>
      <c r="U17258" s="157"/>
      <c r="V17258" s="157"/>
      <c r="W17258" s="157"/>
      <c r="X17258" s="157"/>
      <c r="Y17258" s="157"/>
    </row>
    <row r="17259" spans="19:25" x14ac:dyDescent="0.2">
      <c r="S17259" s="157"/>
      <c r="T17259" s="157"/>
      <c r="U17259" s="157"/>
      <c r="V17259" s="157"/>
      <c r="W17259" s="157"/>
      <c r="X17259" s="157"/>
      <c r="Y17259" s="157"/>
    </row>
    <row r="17260" spans="19:25" x14ac:dyDescent="0.2">
      <c r="S17260" s="157"/>
      <c r="T17260" s="157"/>
      <c r="U17260" s="157"/>
      <c r="V17260" s="157"/>
      <c r="W17260" s="157"/>
      <c r="X17260" s="157"/>
      <c r="Y17260" s="157"/>
    </row>
    <row r="17261" spans="19:25" x14ac:dyDescent="0.2">
      <c r="S17261" s="157"/>
      <c r="T17261" s="157"/>
      <c r="U17261" s="157"/>
      <c r="V17261" s="157"/>
      <c r="W17261" s="157"/>
      <c r="X17261" s="157"/>
      <c r="Y17261" s="157"/>
    </row>
    <row r="17262" spans="19:25" x14ac:dyDescent="0.2">
      <c r="S17262" s="157"/>
      <c r="T17262" s="157"/>
      <c r="U17262" s="157"/>
      <c r="V17262" s="157"/>
      <c r="W17262" s="157"/>
      <c r="X17262" s="157"/>
      <c r="Y17262" s="157"/>
    </row>
    <row r="17263" spans="19:25" x14ac:dyDescent="0.2">
      <c r="S17263" s="157"/>
      <c r="T17263" s="157"/>
      <c r="U17263" s="157"/>
      <c r="V17263" s="157"/>
      <c r="W17263" s="157"/>
      <c r="X17263" s="157"/>
      <c r="Y17263" s="157"/>
    </row>
    <row r="17264" spans="19:25" x14ac:dyDescent="0.2">
      <c r="S17264" s="157"/>
      <c r="T17264" s="157"/>
      <c r="U17264" s="157"/>
      <c r="V17264" s="157"/>
      <c r="W17264" s="157"/>
      <c r="X17264" s="157"/>
      <c r="Y17264" s="157"/>
    </row>
    <row r="17265" spans="19:25" x14ac:dyDescent="0.2">
      <c r="S17265" s="157"/>
      <c r="T17265" s="157"/>
      <c r="U17265" s="157"/>
      <c r="V17265" s="157"/>
      <c r="W17265" s="157"/>
      <c r="X17265" s="157"/>
      <c r="Y17265" s="157"/>
    </row>
    <row r="17266" spans="19:25" x14ac:dyDescent="0.2">
      <c r="S17266" s="157"/>
      <c r="T17266" s="157"/>
      <c r="U17266" s="157"/>
      <c r="V17266" s="157"/>
      <c r="W17266" s="157"/>
      <c r="X17266" s="157"/>
      <c r="Y17266" s="157"/>
    </row>
    <row r="17267" spans="19:25" x14ac:dyDescent="0.2">
      <c r="S17267" s="157"/>
      <c r="T17267" s="157"/>
      <c r="U17267" s="157"/>
      <c r="V17267" s="157"/>
      <c r="W17267" s="157"/>
      <c r="X17267" s="157"/>
      <c r="Y17267" s="157"/>
    </row>
    <row r="17268" spans="19:25" x14ac:dyDescent="0.2">
      <c r="S17268" s="157"/>
      <c r="T17268" s="157"/>
      <c r="U17268" s="157"/>
      <c r="V17268" s="157"/>
      <c r="W17268" s="157"/>
      <c r="X17268" s="157"/>
      <c r="Y17268" s="157"/>
    </row>
    <row r="17269" spans="19:25" x14ac:dyDescent="0.2">
      <c r="S17269" s="157"/>
      <c r="T17269" s="157"/>
      <c r="U17269" s="157"/>
      <c r="V17269" s="157"/>
      <c r="W17269" s="157"/>
      <c r="X17269" s="157"/>
      <c r="Y17269" s="157"/>
    </row>
    <row r="17270" spans="19:25" x14ac:dyDescent="0.2">
      <c r="S17270" s="157"/>
      <c r="T17270" s="157"/>
      <c r="U17270" s="157"/>
      <c r="V17270" s="157"/>
      <c r="W17270" s="157"/>
      <c r="X17270" s="157"/>
      <c r="Y17270" s="157"/>
    </row>
    <row r="17271" spans="19:25" x14ac:dyDescent="0.2">
      <c r="S17271" s="157"/>
      <c r="T17271" s="157"/>
      <c r="U17271" s="157"/>
      <c r="V17271" s="157"/>
      <c r="W17271" s="157"/>
      <c r="X17271" s="157"/>
      <c r="Y17271" s="157"/>
    </row>
    <row r="17272" spans="19:25" x14ac:dyDescent="0.2">
      <c r="S17272" s="157"/>
      <c r="T17272" s="157"/>
      <c r="U17272" s="157"/>
      <c r="V17272" s="157"/>
      <c r="W17272" s="157"/>
      <c r="X17272" s="157"/>
      <c r="Y17272" s="157"/>
    </row>
    <row r="17273" spans="19:25" x14ac:dyDescent="0.2">
      <c r="S17273" s="157"/>
      <c r="T17273" s="157"/>
      <c r="U17273" s="157"/>
      <c r="V17273" s="157"/>
      <c r="W17273" s="157"/>
      <c r="X17273" s="157"/>
      <c r="Y17273" s="157"/>
    </row>
    <row r="17274" spans="19:25" x14ac:dyDescent="0.2">
      <c r="S17274" s="157"/>
      <c r="T17274" s="157"/>
      <c r="U17274" s="157"/>
      <c r="V17274" s="157"/>
      <c r="W17274" s="157"/>
      <c r="X17274" s="157"/>
      <c r="Y17274" s="157"/>
    </row>
    <row r="17275" spans="19:25" x14ac:dyDescent="0.2">
      <c r="S17275" s="157"/>
      <c r="T17275" s="157"/>
      <c r="U17275" s="157"/>
      <c r="V17275" s="157"/>
      <c r="W17275" s="157"/>
      <c r="X17275" s="157"/>
      <c r="Y17275" s="157"/>
    </row>
    <row r="17276" spans="19:25" x14ac:dyDescent="0.2">
      <c r="S17276" s="157"/>
      <c r="T17276" s="157"/>
      <c r="U17276" s="157"/>
      <c r="V17276" s="157"/>
      <c r="W17276" s="157"/>
      <c r="X17276" s="157"/>
      <c r="Y17276" s="157"/>
    </row>
    <row r="17277" spans="19:25" x14ac:dyDescent="0.2">
      <c r="S17277" s="157"/>
      <c r="T17277" s="157"/>
      <c r="U17277" s="157"/>
      <c r="V17277" s="157"/>
      <c r="W17277" s="157"/>
      <c r="X17277" s="157"/>
      <c r="Y17277" s="157"/>
    </row>
    <row r="17278" spans="19:25" x14ac:dyDescent="0.2">
      <c r="S17278" s="157"/>
      <c r="T17278" s="157"/>
      <c r="U17278" s="157"/>
      <c r="V17278" s="157"/>
      <c r="W17278" s="157"/>
      <c r="X17278" s="157"/>
      <c r="Y17278" s="157"/>
    </row>
    <row r="17279" spans="19:25" x14ac:dyDescent="0.2">
      <c r="S17279" s="157"/>
      <c r="T17279" s="157"/>
      <c r="U17279" s="157"/>
      <c r="V17279" s="157"/>
      <c r="W17279" s="157"/>
      <c r="X17279" s="157"/>
      <c r="Y17279" s="157"/>
    </row>
    <row r="17280" spans="19:25" x14ac:dyDescent="0.2">
      <c r="S17280" s="157"/>
      <c r="T17280" s="157"/>
      <c r="U17280" s="157"/>
      <c r="V17280" s="157"/>
      <c r="W17280" s="157"/>
      <c r="X17280" s="157"/>
      <c r="Y17280" s="157"/>
    </row>
    <row r="17281" spans="19:25" x14ac:dyDescent="0.2">
      <c r="S17281" s="157"/>
      <c r="T17281" s="157"/>
      <c r="U17281" s="157"/>
      <c r="V17281" s="157"/>
      <c r="W17281" s="157"/>
      <c r="X17281" s="157"/>
      <c r="Y17281" s="157"/>
    </row>
    <row r="17282" spans="19:25" x14ac:dyDescent="0.2">
      <c r="S17282" s="157"/>
      <c r="T17282" s="157"/>
      <c r="U17282" s="157"/>
      <c r="V17282" s="157"/>
      <c r="W17282" s="157"/>
      <c r="X17282" s="157"/>
      <c r="Y17282" s="157"/>
    </row>
    <row r="17283" spans="19:25" x14ac:dyDescent="0.2">
      <c r="S17283" s="157"/>
      <c r="T17283" s="157"/>
      <c r="U17283" s="157"/>
      <c r="V17283" s="157"/>
      <c r="W17283" s="157"/>
      <c r="X17283" s="157"/>
      <c r="Y17283" s="157"/>
    </row>
    <row r="17284" spans="19:25" x14ac:dyDescent="0.2">
      <c r="S17284" s="157"/>
      <c r="T17284" s="157"/>
      <c r="U17284" s="157"/>
      <c r="V17284" s="157"/>
      <c r="W17284" s="157"/>
      <c r="X17284" s="157"/>
      <c r="Y17284" s="157"/>
    </row>
    <row r="17285" spans="19:25" x14ac:dyDescent="0.2">
      <c r="S17285" s="157"/>
      <c r="T17285" s="157"/>
      <c r="U17285" s="157"/>
      <c r="V17285" s="157"/>
      <c r="W17285" s="157"/>
      <c r="X17285" s="157"/>
      <c r="Y17285" s="157"/>
    </row>
    <row r="17286" spans="19:25" x14ac:dyDescent="0.2">
      <c r="S17286" s="157"/>
      <c r="T17286" s="157"/>
      <c r="U17286" s="157"/>
      <c r="V17286" s="157"/>
      <c r="W17286" s="157"/>
      <c r="X17286" s="157"/>
      <c r="Y17286" s="157"/>
    </row>
    <row r="17287" spans="19:25" x14ac:dyDescent="0.2">
      <c r="S17287" s="157"/>
      <c r="T17287" s="157"/>
      <c r="U17287" s="157"/>
      <c r="V17287" s="157"/>
      <c r="W17287" s="157"/>
      <c r="X17287" s="157"/>
      <c r="Y17287" s="157"/>
    </row>
    <row r="17288" spans="19:25" x14ac:dyDescent="0.2">
      <c r="S17288" s="157"/>
      <c r="T17288" s="157"/>
      <c r="U17288" s="157"/>
      <c r="V17288" s="157"/>
      <c r="W17288" s="157"/>
      <c r="X17288" s="157"/>
      <c r="Y17288" s="157"/>
    </row>
    <row r="17289" spans="19:25" x14ac:dyDescent="0.2">
      <c r="S17289" s="157"/>
      <c r="T17289" s="157"/>
      <c r="U17289" s="157"/>
      <c r="V17289" s="157"/>
      <c r="W17289" s="157"/>
      <c r="X17289" s="157"/>
      <c r="Y17289" s="157"/>
    </row>
    <row r="17290" spans="19:25" x14ac:dyDescent="0.2">
      <c r="S17290" s="157"/>
      <c r="T17290" s="157"/>
      <c r="U17290" s="157"/>
      <c r="V17290" s="157"/>
      <c r="W17290" s="157"/>
      <c r="X17290" s="157"/>
      <c r="Y17290" s="157"/>
    </row>
    <row r="17291" spans="19:25" x14ac:dyDescent="0.2">
      <c r="S17291" s="157"/>
      <c r="T17291" s="157"/>
      <c r="U17291" s="157"/>
      <c r="V17291" s="157"/>
      <c r="W17291" s="157"/>
      <c r="X17291" s="157"/>
      <c r="Y17291" s="157"/>
    </row>
    <row r="17292" spans="19:25" x14ac:dyDescent="0.2">
      <c r="S17292" s="157"/>
      <c r="T17292" s="157"/>
      <c r="U17292" s="157"/>
      <c r="V17292" s="157"/>
      <c r="W17292" s="157"/>
      <c r="X17292" s="157"/>
      <c r="Y17292" s="157"/>
    </row>
    <row r="17293" spans="19:25" x14ac:dyDescent="0.2">
      <c r="S17293" s="157"/>
      <c r="T17293" s="157"/>
      <c r="U17293" s="157"/>
      <c r="V17293" s="157"/>
      <c r="W17293" s="157"/>
      <c r="X17293" s="157"/>
      <c r="Y17293" s="157"/>
    </row>
    <row r="17294" spans="19:25" x14ac:dyDescent="0.2">
      <c r="S17294" s="157"/>
      <c r="T17294" s="157"/>
      <c r="U17294" s="157"/>
      <c r="V17294" s="157"/>
      <c r="W17294" s="157"/>
      <c r="X17294" s="157"/>
      <c r="Y17294" s="157"/>
    </row>
    <row r="17295" spans="19:25" x14ac:dyDescent="0.2">
      <c r="S17295" s="157"/>
      <c r="T17295" s="157"/>
      <c r="U17295" s="157"/>
      <c r="V17295" s="157"/>
      <c r="W17295" s="157"/>
      <c r="X17295" s="157"/>
      <c r="Y17295" s="157"/>
    </row>
    <row r="17296" spans="19:25" x14ac:dyDescent="0.2">
      <c r="S17296" s="157"/>
      <c r="T17296" s="157"/>
      <c r="U17296" s="157"/>
      <c r="V17296" s="157"/>
      <c r="W17296" s="157"/>
      <c r="X17296" s="157"/>
      <c r="Y17296" s="157"/>
    </row>
    <row r="17297" spans="19:25" x14ac:dyDescent="0.2">
      <c r="S17297" s="157"/>
      <c r="T17297" s="157"/>
      <c r="U17297" s="157"/>
      <c r="V17297" s="157"/>
      <c r="W17297" s="157"/>
      <c r="X17297" s="157"/>
      <c r="Y17297" s="157"/>
    </row>
    <row r="17298" spans="19:25" x14ac:dyDescent="0.2">
      <c r="S17298" s="157"/>
      <c r="T17298" s="157"/>
      <c r="U17298" s="157"/>
      <c r="V17298" s="157"/>
      <c r="W17298" s="157"/>
      <c r="X17298" s="157"/>
      <c r="Y17298" s="157"/>
    </row>
    <row r="17299" spans="19:25" x14ac:dyDescent="0.2">
      <c r="S17299" s="157"/>
      <c r="T17299" s="157"/>
      <c r="U17299" s="157"/>
      <c r="V17299" s="157"/>
      <c r="W17299" s="157"/>
      <c r="X17299" s="157"/>
      <c r="Y17299" s="157"/>
    </row>
    <row r="17300" spans="19:25" x14ac:dyDescent="0.2">
      <c r="S17300" s="157"/>
      <c r="T17300" s="157"/>
      <c r="U17300" s="157"/>
      <c r="V17300" s="157"/>
      <c r="W17300" s="157"/>
      <c r="X17300" s="157"/>
      <c r="Y17300" s="157"/>
    </row>
    <row r="17301" spans="19:25" x14ac:dyDescent="0.2">
      <c r="S17301" s="157"/>
      <c r="T17301" s="157"/>
      <c r="U17301" s="157"/>
      <c r="V17301" s="157"/>
      <c r="W17301" s="157"/>
      <c r="X17301" s="157"/>
      <c r="Y17301" s="157"/>
    </row>
    <row r="17302" spans="19:25" x14ac:dyDescent="0.2">
      <c r="S17302" s="157"/>
      <c r="T17302" s="157"/>
      <c r="U17302" s="157"/>
      <c r="V17302" s="157"/>
      <c r="W17302" s="157"/>
      <c r="X17302" s="157"/>
      <c r="Y17302" s="157"/>
    </row>
    <row r="17303" spans="19:25" x14ac:dyDescent="0.2">
      <c r="S17303" s="157"/>
      <c r="T17303" s="157"/>
      <c r="U17303" s="157"/>
      <c r="V17303" s="157"/>
      <c r="W17303" s="157"/>
      <c r="X17303" s="157"/>
      <c r="Y17303" s="157"/>
    </row>
    <row r="17304" spans="19:25" x14ac:dyDescent="0.2">
      <c r="S17304" s="157"/>
      <c r="T17304" s="157"/>
      <c r="U17304" s="157"/>
      <c r="V17304" s="157"/>
      <c r="W17304" s="157"/>
      <c r="X17304" s="157"/>
      <c r="Y17304" s="157"/>
    </row>
    <row r="17305" spans="19:25" x14ac:dyDescent="0.2">
      <c r="S17305" s="157"/>
      <c r="T17305" s="157"/>
      <c r="U17305" s="157"/>
      <c r="V17305" s="157"/>
      <c r="W17305" s="157"/>
      <c r="X17305" s="157"/>
      <c r="Y17305" s="157"/>
    </row>
    <row r="17306" spans="19:25" x14ac:dyDescent="0.2">
      <c r="S17306" s="157"/>
      <c r="T17306" s="157"/>
      <c r="U17306" s="157"/>
      <c r="V17306" s="157"/>
      <c r="W17306" s="157"/>
      <c r="X17306" s="157"/>
      <c r="Y17306" s="157"/>
    </row>
    <row r="17307" spans="19:25" x14ac:dyDescent="0.2">
      <c r="S17307" s="157"/>
      <c r="T17307" s="157"/>
      <c r="U17307" s="157"/>
      <c r="V17307" s="157"/>
      <c r="W17307" s="157"/>
      <c r="X17307" s="157"/>
      <c r="Y17307" s="157"/>
    </row>
    <row r="17308" spans="19:25" x14ac:dyDescent="0.2">
      <c r="S17308" s="157"/>
      <c r="T17308" s="157"/>
      <c r="U17308" s="157"/>
      <c r="V17308" s="157"/>
      <c r="W17308" s="157"/>
      <c r="X17308" s="157"/>
      <c r="Y17308" s="157"/>
    </row>
    <row r="17309" spans="19:25" x14ac:dyDescent="0.2">
      <c r="S17309" s="157"/>
      <c r="T17309" s="157"/>
      <c r="U17309" s="157"/>
      <c r="V17309" s="157"/>
      <c r="W17309" s="157"/>
      <c r="X17309" s="157"/>
      <c r="Y17309" s="157"/>
    </row>
    <row r="17310" spans="19:25" x14ac:dyDescent="0.2">
      <c r="S17310" s="157"/>
      <c r="T17310" s="157"/>
      <c r="U17310" s="157"/>
      <c r="V17310" s="157"/>
      <c r="W17310" s="157"/>
      <c r="X17310" s="157"/>
      <c r="Y17310" s="157"/>
    </row>
    <row r="17311" spans="19:25" x14ac:dyDescent="0.2">
      <c r="S17311" s="157"/>
      <c r="T17311" s="157"/>
      <c r="U17311" s="157"/>
      <c r="V17311" s="157"/>
      <c r="W17311" s="157"/>
      <c r="X17311" s="157"/>
      <c r="Y17311" s="157"/>
    </row>
    <row r="17312" spans="19:25" x14ac:dyDescent="0.2">
      <c r="S17312" s="157"/>
      <c r="T17312" s="157"/>
      <c r="U17312" s="157"/>
      <c r="V17312" s="157"/>
      <c r="W17312" s="157"/>
      <c r="X17312" s="157"/>
      <c r="Y17312" s="157"/>
    </row>
    <row r="17313" spans="19:25" x14ac:dyDescent="0.2">
      <c r="S17313" s="157"/>
      <c r="T17313" s="157"/>
      <c r="U17313" s="157"/>
      <c r="V17313" s="157"/>
      <c r="W17313" s="157"/>
      <c r="X17313" s="157"/>
      <c r="Y17313" s="157"/>
    </row>
    <row r="17314" spans="19:25" x14ac:dyDescent="0.2">
      <c r="S17314" s="157"/>
      <c r="T17314" s="157"/>
      <c r="U17314" s="157"/>
      <c r="V17314" s="157"/>
      <c r="W17314" s="157"/>
      <c r="X17314" s="157"/>
      <c r="Y17314" s="157"/>
    </row>
    <row r="17315" spans="19:25" x14ac:dyDescent="0.2">
      <c r="S17315" s="157"/>
      <c r="T17315" s="157"/>
      <c r="U17315" s="157"/>
      <c r="V17315" s="157"/>
      <c r="W17315" s="157"/>
      <c r="X17315" s="157"/>
      <c r="Y17315" s="157"/>
    </row>
    <row r="17316" spans="19:25" x14ac:dyDescent="0.2">
      <c r="S17316" s="157"/>
      <c r="T17316" s="157"/>
      <c r="U17316" s="157"/>
      <c r="V17316" s="157"/>
      <c r="W17316" s="157"/>
      <c r="X17316" s="157"/>
      <c r="Y17316" s="157"/>
    </row>
    <row r="17317" spans="19:25" x14ac:dyDescent="0.2">
      <c r="S17317" s="157"/>
      <c r="T17317" s="157"/>
      <c r="U17317" s="157"/>
      <c r="V17317" s="157"/>
      <c r="W17317" s="157"/>
      <c r="X17317" s="157"/>
      <c r="Y17317" s="157"/>
    </row>
    <row r="17318" spans="19:25" x14ac:dyDescent="0.2">
      <c r="S17318" s="157"/>
      <c r="T17318" s="157"/>
      <c r="U17318" s="157"/>
      <c r="V17318" s="157"/>
      <c r="W17318" s="157"/>
      <c r="X17318" s="157"/>
      <c r="Y17318" s="157"/>
    </row>
    <row r="17319" spans="19:25" x14ac:dyDescent="0.2">
      <c r="S17319" s="157"/>
      <c r="T17319" s="157"/>
      <c r="U17319" s="157"/>
      <c r="V17319" s="157"/>
      <c r="W17319" s="157"/>
      <c r="X17319" s="157"/>
      <c r="Y17319" s="157"/>
    </row>
    <row r="17320" spans="19:25" x14ac:dyDescent="0.2">
      <c r="S17320" s="157"/>
      <c r="T17320" s="157"/>
      <c r="U17320" s="157"/>
      <c r="V17320" s="157"/>
      <c r="W17320" s="157"/>
      <c r="X17320" s="157"/>
      <c r="Y17320" s="157"/>
    </row>
    <row r="17321" spans="19:25" x14ac:dyDescent="0.2">
      <c r="S17321" s="157"/>
      <c r="T17321" s="157"/>
      <c r="U17321" s="157"/>
      <c r="V17321" s="157"/>
      <c r="W17321" s="157"/>
      <c r="X17321" s="157"/>
      <c r="Y17321" s="157"/>
    </row>
    <row r="17322" spans="19:25" x14ac:dyDescent="0.2">
      <c r="S17322" s="157"/>
      <c r="T17322" s="157"/>
      <c r="U17322" s="157"/>
      <c r="V17322" s="157"/>
      <c r="W17322" s="157"/>
      <c r="X17322" s="157"/>
      <c r="Y17322" s="157"/>
    </row>
    <row r="17323" spans="19:25" x14ac:dyDescent="0.2">
      <c r="S17323" s="157"/>
      <c r="T17323" s="157"/>
      <c r="U17323" s="157"/>
      <c r="V17323" s="157"/>
      <c r="W17323" s="157"/>
      <c r="X17323" s="157"/>
      <c r="Y17323" s="157"/>
    </row>
    <row r="17324" spans="19:25" x14ac:dyDescent="0.2">
      <c r="S17324" s="157"/>
      <c r="T17324" s="157"/>
      <c r="U17324" s="157"/>
      <c r="V17324" s="157"/>
      <c r="W17324" s="157"/>
      <c r="X17324" s="157"/>
      <c r="Y17324" s="157"/>
    </row>
    <row r="17325" spans="19:25" x14ac:dyDescent="0.2">
      <c r="S17325" s="157"/>
      <c r="T17325" s="157"/>
      <c r="U17325" s="157"/>
      <c r="V17325" s="157"/>
      <c r="W17325" s="157"/>
      <c r="X17325" s="157"/>
      <c r="Y17325" s="157"/>
    </row>
    <row r="17326" spans="19:25" x14ac:dyDescent="0.2">
      <c r="S17326" s="157"/>
      <c r="T17326" s="157"/>
      <c r="U17326" s="157"/>
      <c r="V17326" s="157"/>
      <c r="W17326" s="157"/>
      <c r="X17326" s="157"/>
      <c r="Y17326" s="157"/>
    </row>
    <row r="17327" spans="19:25" x14ac:dyDescent="0.2">
      <c r="S17327" s="157"/>
      <c r="T17327" s="157"/>
      <c r="U17327" s="157"/>
      <c r="V17327" s="157"/>
      <c r="W17327" s="157"/>
      <c r="X17327" s="157"/>
      <c r="Y17327" s="157"/>
    </row>
    <row r="17328" spans="19:25" x14ac:dyDescent="0.2">
      <c r="S17328" s="157"/>
      <c r="T17328" s="157"/>
      <c r="U17328" s="157"/>
      <c r="V17328" s="157"/>
      <c r="W17328" s="157"/>
      <c r="X17328" s="157"/>
      <c r="Y17328" s="157"/>
    </row>
    <row r="17329" spans="19:25" x14ac:dyDescent="0.2">
      <c r="S17329" s="157"/>
      <c r="T17329" s="157"/>
      <c r="U17329" s="157"/>
      <c r="V17329" s="157"/>
      <c r="W17329" s="157"/>
      <c r="X17329" s="157"/>
      <c r="Y17329" s="157"/>
    </row>
    <row r="17330" spans="19:25" x14ac:dyDescent="0.2">
      <c r="S17330" s="157"/>
      <c r="T17330" s="157"/>
      <c r="U17330" s="157"/>
      <c r="V17330" s="157"/>
      <c r="W17330" s="157"/>
      <c r="X17330" s="157"/>
      <c r="Y17330" s="157"/>
    </row>
    <row r="17331" spans="19:25" x14ac:dyDescent="0.2">
      <c r="S17331" s="157"/>
      <c r="T17331" s="157"/>
      <c r="U17331" s="157"/>
      <c r="V17331" s="157"/>
      <c r="W17331" s="157"/>
      <c r="X17331" s="157"/>
      <c r="Y17331" s="157"/>
    </row>
    <row r="17332" spans="19:25" x14ac:dyDescent="0.2">
      <c r="S17332" s="157"/>
      <c r="T17332" s="157"/>
      <c r="U17332" s="157"/>
      <c r="V17332" s="157"/>
      <c r="W17332" s="157"/>
      <c r="X17332" s="157"/>
      <c r="Y17332" s="157"/>
    </row>
    <row r="17333" spans="19:25" x14ac:dyDescent="0.2">
      <c r="S17333" s="157"/>
      <c r="T17333" s="157"/>
      <c r="U17333" s="157"/>
      <c r="V17333" s="157"/>
      <c r="W17333" s="157"/>
      <c r="X17333" s="157"/>
      <c r="Y17333" s="157"/>
    </row>
    <row r="17334" spans="19:25" x14ac:dyDescent="0.2">
      <c r="S17334" s="157"/>
      <c r="T17334" s="157"/>
      <c r="U17334" s="157"/>
      <c r="V17334" s="157"/>
      <c r="W17334" s="157"/>
      <c r="X17334" s="157"/>
      <c r="Y17334" s="157"/>
    </row>
    <row r="17335" spans="19:25" x14ac:dyDescent="0.2">
      <c r="S17335" s="157"/>
      <c r="T17335" s="157"/>
      <c r="U17335" s="157"/>
      <c r="V17335" s="157"/>
      <c r="W17335" s="157"/>
      <c r="X17335" s="157"/>
      <c r="Y17335" s="157"/>
    </row>
    <row r="17336" spans="19:25" x14ac:dyDescent="0.2">
      <c r="S17336" s="157"/>
      <c r="T17336" s="157"/>
      <c r="U17336" s="157"/>
      <c r="V17336" s="157"/>
      <c r="W17336" s="157"/>
      <c r="X17336" s="157"/>
      <c r="Y17336" s="157"/>
    </row>
    <row r="17337" spans="19:25" x14ac:dyDescent="0.2">
      <c r="S17337" s="157"/>
      <c r="T17337" s="157"/>
      <c r="U17337" s="157"/>
      <c r="V17337" s="157"/>
      <c r="W17337" s="157"/>
      <c r="X17337" s="157"/>
      <c r="Y17337" s="157"/>
    </row>
    <row r="17338" spans="19:25" x14ac:dyDescent="0.2">
      <c r="S17338" s="157"/>
      <c r="T17338" s="157"/>
      <c r="U17338" s="157"/>
      <c r="V17338" s="157"/>
      <c r="W17338" s="157"/>
      <c r="X17338" s="157"/>
      <c r="Y17338" s="157"/>
    </row>
    <row r="17339" spans="19:25" x14ac:dyDescent="0.2">
      <c r="S17339" s="157"/>
      <c r="T17339" s="157"/>
      <c r="U17339" s="157"/>
      <c r="V17339" s="157"/>
      <c r="W17339" s="157"/>
      <c r="X17339" s="157"/>
      <c r="Y17339" s="157"/>
    </row>
    <row r="17340" spans="19:25" x14ac:dyDescent="0.2">
      <c r="S17340" s="157"/>
      <c r="T17340" s="157"/>
      <c r="U17340" s="157"/>
      <c r="V17340" s="157"/>
      <c r="W17340" s="157"/>
      <c r="X17340" s="157"/>
      <c r="Y17340" s="157"/>
    </row>
    <row r="17341" spans="19:25" x14ac:dyDescent="0.2">
      <c r="S17341" s="157"/>
      <c r="T17341" s="157"/>
      <c r="U17341" s="157"/>
      <c r="V17341" s="157"/>
      <c r="W17341" s="157"/>
      <c r="X17341" s="157"/>
      <c r="Y17341" s="157"/>
    </row>
    <row r="17342" spans="19:25" x14ac:dyDescent="0.2">
      <c r="S17342" s="157"/>
      <c r="T17342" s="157"/>
      <c r="U17342" s="157"/>
      <c r="V17342" s="157"/>
      <c r="W17342" s="157"/>
      <c r="X17342" s="157"/>
      <c r="Y17342" s="157"/>
    </row>
    <row r="17343" spans="19:25" x14ac:dyDescent="0.2">
      <c r="S17343" s="157"/>
      <c r="T17343" s="157"/>
      <c r="U17343" s="157"/>
      <c r="V17343" s="157"/>
      <c r="W17343" s="157"/>
      <c r="X17343" s="157"/>
      <c r="Y17343" s="157"/>
    </row>
    <row r="17344" spans="19:25" x14ac:dyDescent="0.2">
      <c r="S17344" s="157"/>
      <c r="T17344" s="157"/>
      <c r="U17344" s="157"/>
      <c r="V17344" s="157"/>
      <c r="W17344" s="157"/>
      <c r="X17344" s="157"/>
      <c r="Y17344" s="157"/>
    </row>
    <row r="17345" spans="19:25" x14ac:dyDescent="0.2">
      <c r="S17345" s="157"/>
      <c r="T17345" s="157"/>
      <c r="U17345" s="157"/>
      <c r="V17345" s="157"/>
      <c r="W17345" s="157"/>
      <c r="X17345" s="157"/>
      <c r="Y17345" s="157"/>
    </row>
    <row r="17346" spans="19:25" x14ac:dyDescent="0.2">
      <c r="S17346" s="157"/>
      <c r="T17346" s="157"/>
      <c r="U17346" s="157"/>
      <c r="V17346" s="157"/>
      <c r="W17346" s="157"/>
      <c r="X17346" s="157"/>
      <c r="Y17346" s="157"/>
    </row>
    <row r="17347" spans="19:25" x14ac:dyDescent="0.2">
      <c r="S17347" s="157"/>
      <c r="T17347" s="157"/>
      <c r="U17347" s="157"/>
      <c r="V17347" s="157"/>
      <c r="W17347" s="157"/>
      <c r="X17347" s="157"/>
      <c r="Y17347" s="157"/>
    </row>
    <row r="17348" spans="19:25" x14ac:dyDescent="0.2">
      <c r="S17348" s="157"/>
      <c r="T17348" s="157"/>
      <c r="U17348" s="157"/>
      <c r="V17348" s="157"/>
      <c r="W17348" s="157"/>
      <c r="X17348" s="157"/>
      <c r="Y17348" s="157"/>
    </row>
    <row r="17349" spans="19:25" x14ac:dyDescent="0.2">
      <c r="S17349" s="157"/>
      <c r="T17349" s="157"/>
      <c r="U17349" s="157"/>
      <c r="V17349" s="157"/>
      <c r="W17349" s="157"/>
      <c r="X17349" s="157"/>
      <c r="Y17349" s="157"/>
    </row>
    <row r="17350" spans="19:25" x14ac:dyDescent="0.2">
      <c r="S17350" s="157"/>
      <c r="T17350" s="157"/>
      <c r="U17350" s="157"/>
      <c r="V17350" s="157"/>
      <c r="W17350" s="157"/>
      <c r="X17350" s="157"/>
      <c r="Y17350" s="157"/>
    </row>
    <row r="17351" spans="19:25" x14ac:dyDescent="0.2">
      <c r="S17351" s="157"/>
      <c r="T17351" s="157"/>
      <c r="U17351" s="157"/>
      <c r="V17351" s="157"/>
      <c r="W17351" s="157"/>
      <c r="X17351" s="157"/>
      <c r="Y17351" s="157"/>
    </row>
    <row r="17352" spans="19:25" x14ac:dyDescent="0.2">
      <c r="S17352" s="157"/>
      <c r="T17352" s="157"/>
      <c r="U17352" s="157"/>
      <c r="V17352" s="157"/>
      <c r="W17352" s="157"/>
      <c r="X17352" s="157"/>
      <c r="Y17352" s="157"/>
    </row>
    <row r="17353" spans="19:25" x14ac:dyDescent="0.2">
      <c r="S17353" s="157"/>
      <c r="T17353" s="157"/>
      <c r="U17353" s="157"/>
      <c r="V17353" s="157"/>
      <c r="W17353" s="157"/>
      <c r="X17353" s="157"/>
      <c r="Y17353" s="157"/>
    </row>
    <row r="17354" spans="19:25" x14ac:dyDescent="0.2">
      <c r="S17354" s="157"/>
      <c r="T17354" s="157"/>
      <c r="U17354" s="157"/>
      <c r="V17354" s="157"/>
      <c r="W17354" s="157"/>
      <c r="X17354" s="157"/>
      <c r="Y17354" s="157"/>
    </row>
    <row r="17355" spans="19:25" x14ac:dyDescent="0.2">
      <c r="S17355" s="157"/>
      <c r="T17355" s="157"/>
      <c r="U17355" s="157"/>
      <c r="V17355" s="157"/>
      <c r="W17355" s="157"/>
      <c r="X17355" s="157"/>
      <c r="Y17355" s="157"/>
    </row>
    <row r="17356" spans="19:25" x14ac:dyDescent="0.2">
      <c r="S17356" s="157"/>
      <c r="T17356" s="157"/>
      <c r="U17356" s="157"/>
      <c r="V17356" s="157"/>
      <c r="W17356" s="157"/>
      <c r="X17356" s="157"/>
      <c r="Y17356" s="157"/>
    </row>
    <row r="17357" spans="19:25" x14ac:dyDescent="0.2">
      <c r="S17357" s="157"/>
      <c r="T17357" s="157"/>
      <c r="U17357" s="157"/>
      <c r="V17357" s="157"/>
      <c r="W17357" s="157"/>
      <c r="X17357" s="157"/>
      <c r="Y17357" s="157"/>
    </row>
    <row r="17358" spans="19:25" x14ac:dyDescent="0.2">
      <c r="S17358" s="157"/>
      <c r="T17358" s="157"/>
      <c r="U17358" s="157"/>
      <c r="V17358" s="157"/>
      <c r="W17358" s="157"/>
      <c r="X17358" s="157"/>
      <c r="Y17358" s="157"/>
    </row>
    <row r="17359" spans="19:25" x14ac:dyDescent="0.2">
      <c r="S17359" s="157"/>
      <c r="T17359" s="157"/>
      <c r="U17359" s="157"/>
      <c r="V17359" s="157"/>
      <c r="W17359" s="157"/>
      <c r="X17359" s="157"/>
      <c r="Y17359" s="157"/>
    </row>
    <row r="17360" spans="19:25" x14ac:dyDescent="0.2">
      <c r="S17360" s="157"/>
      <c r="T17360" s="157"/>
      <c r="U17360" s="157"/>
      <c r="V17360" s="157"/>
      <c r="W17360" s="157"/>
      <c r="X17360" s="157"/>
      <c r="Y17360" s="157"/>
    </row>
    <row r="17361" spans="19:25" x14ac:dyDescent="0.2">
      <c r="S17361" s="157"/>
      <c r="T17361" s="157"/>
      <c r="U17361" s="157"/>
      <c r="V17361" s="157"/>
      <c r="W17361" s="157"/>
      <c r="X17361" s="157"/>
      <c r="Y17361" s="157"/>
    </row>
    <row r="17362" spans="19:25" x14ac:dyDescent="0.2">
      <c r="S17362" s="157"/>
      <c r="T17362" s="157"/>
      <c r="U17362" s="157"/>
      <c r="V17362" s="157"/>
      <c r="W17362" s="157"/>
      <c r="X17362" s="157"/>
      <c r="Y17362" s="157"/>
    </row>
    <row r="17363" spans="19:25" x14ac:dyDescent="0.2">
      <c r="S17363" s="157"/>
      <c r="T17363" s="157"/>
      <c r="U17363" s="157"/>
      <c r="V17363" s="157"/>
      <c r="W17363" s="157"/>
      <c r="X17363" s="157"/>
      <c r="Y17363" s="157"/>
    </row>
    <row r="17364" spans="19:25" x14ac:dyDescent="0.2">
      <c r="S17364" s="157"/>
      <c r="T17364" s="157"/>
      <c r="U17364" s="157"/>
      <c r="V17364" s="157"/>
      <c r="W17364" s="157"/>
      <c r="X17364" s="157"/>
      <c r="Y17364" s="157"/>
    </row>
    <row r="17365" spans="19:25" x14ac:dyDescent="0.2">
      <c r="S17365" s="157"/>
      <c r="T17365" s="157"/>
      <c r="U17365" s="157"/>
      <c r="V17365" s="157"/>
      <c r="W17365" s="157"/>
      <c r="X17365" s="157"/>
      <c r="Y17365" s="157"/>
    </row>
    <row r="17366" spans="19:25" x14ac:dyDescent="0.2">
      <c r="S17366" s="157"/>
      <c r="T17366" s="157"/>
      <c r="U17366" s="157"/>
      <c r="V17366" s="157"/>
      <c r="W17366" s="157"/>
      <c r="X17366" s="157"/>
      <c r="Y17366" s="157"/>
    </row>
    <row r="17367" spans="19:25" x14ac:dyDescent="0.2">
      <c r="S17367" s="157"/>
      <c r="T17367" s="157"/>
      <c r="U17367" s="157"/>
      <c r="V17367" s="157"/>
      <c r="W17367" s="157"/>
      <c r="X17367" s="157"/>
      <c r="Y17367" s="157"/>
    </row>
    <row r="17368" spans="19:25" x14ac:dyDescent="0.2">
      <c r="S17368" s="157"/>
      <c r="T17368" s="157"/>
      <c r="U17368" s="157"/>
      <c r="V17368" s="157"/>
      <c r="W17368" s="157"/>
      <c r="X17368" s="157"/>
      <c r="Y17368" s="157"/>
    </row>
    <row r="17369" spans="19:25" x14ac:dyDescent="0.2">
      <c r="S17369" s="157"/>
      <c r="T17369" s="157"/>
      <c r="U17369" s="157"/>
      <c r="V17369" s="157"/>
      <c r="W17369" s="157"/>
      <c r="X17369" s="157"/>
      <c r="Y17369" s="157"/>
    </row>
    <row r="17370" spans="19:25" x14ac:dyDescent="0.2">
      <c r="S17370" s="157"/>
      <c r="T17370" s="157"/>
      <c r="U17370" s="157"/>
      <c r="V17370" s="157"/>
      <c r="W17370" s="157"/>
      <c r="X17370" s="157"/>
      <c r="Y17370" s="157"/>
    </row>
    <row r="17371" spans="19:25" x14ac:dyDescent="0.2">
      <c r="S17371" s="157"/>
      <c r="T17371" s="157"/>
      <c r="U17371" s="157"/>
      <c r="V17371" s="157"/>
      <c r="W17371" s="157"/>
      <c r="X17371" s="157"/>
      <c r="Y17371" s="157"/>
    </row>
    <row r="17372" spans="19:25" x14ac:dyDescent="0.2">
      <c r="S17372" s="157"/>
      <c r="T17372" s="157"/>
      <c r="U17372" s="157"/>
      <c r="V17372" s="157"/>
      <c r="W17372" s="157"/>
      <c r="X17372" s="157"/>
      <c r="Y17372" s="157"/>
    </row>
    <row r="17373" spans="19:25" x14ac:dyDescent="0.2">
      <c r="S17373" s="157"/>
      <c r="T17373" s="157"/>
      <c r="U17373" s="157"/>
      <c r="V17373" s="157"/>
      <c r="W17373" s="157"/>
      <c r="X17373" s="157"/>
      <c r="Y17373" s="157"/>
    </row>
    <row r="17374" spans="19:25" x14ac:dyDescent="0.2">
      <c r="S17374" s="157"/>
      <c r="T17374" s="157"/>
      <c r="U17374" s="157"/>
      <c r="V17374" s="157"/>
      <c r="W17374" s="157"/>
      <c r="X17374" s="157"/>
      <c r="Y17374" s="157"/>
    </row>
    <row r="17375" spans="19:25" x14ac:dyDescent="0.2">
      <c r="S17375" s="157"/>
      <c r="T17375" s="157"/>
      <c r="U17375" s="157"/>
      <c r="V17375" s="157"/>
      <c r="W17375" s="157"/>
      <c r="X17375" s="157"/>
      <c r="Y17375" s="157"/>
    </row>
    <row r="17376" spans="19:25" x14ac:dyDescent="0.2">
      <c r="S17376" s="157"/>
      <c r="T17376" s="157"/>
      <c r="U17376" s="157"/>
      <c r="V17376" s="157"/>
      <c r="W17376" s="157"/>
      <c r="X17376" s="157"/>
      <c r="Y17376" s="157"/>
    </row>
    <row r="17377" spans="19:25" x14ac:dyDescent="0.2">
      <c r="S17377" s="157"/>
      <c r="T17377" s="157"/>
      <c r="U17377" s="157"/>
      <c r="V17377" s="157"/>
      <c r="W17377" s="157"/>
      <c r="X17377" s="157"/>
      <c r="Y17377" s="157"/>
    </row>
    <row r="17378" spans="19:25" x14ac:dyDescent="0.2">
      <c r="S17378" s="157"/>
      <c r="T17378" s="157"/>
      <c r="U17378" s="157"/>
      <c r="V17378" s="157"/>
      <c r="W17378" s="157"/>
      <c r="X17378" s="157"/>
      <c r="Y17378" s="157"/>
    </row>
    <row r="17379" spans="19:25" x14ac:dyDescent="0.2">
      <c r="S17379" s="157"/>
      <c r="T17379" s="157"/>
      <c r="U17379" s="157"/>
      <c r="V17379" s="157"/>
      <c r="W17379" s="157"/>
      <c r="X17379" s="157"/>
      <c r="Y17379" s="157"/>
    </row>
    <row r="17380" spans="19:25" x14ac:dyDescent="0.2">
      <c r="S17380" s="157"/>
      <c r="T17380" s="157"/>
      <c r="U17380" s="157"/>
      <c r="V17380" s="157"/>
      <c r="W17380" s="157"/>
      <c r="X17380" s="157"/>
      <c r="Y17380" s="157"/>
    </row>
    <row r="17381" spans="19:25" x14ac:dyDescent="0.2">
      <c r="S17381" s="157"/>
      <c r="T17381" s="157"/>
      <c r="U17381" s="157"/>
      <c r="V17381" s="157"/>
      <c r="W17381" s="157"/>
      <c r="X17381" s="157"/>
      <c r="Y17381" s="157"/>
    </row>
    <row r="17382" spans="19:25" x14ac:dyDescent="0.2">
      <c r="S17382" s="157"/>
      <c r="T17382" s="157"/>
      <c r="U17382" s="157"/>
      <c r="V17382" s="157"/>
      <c r="W17382" s="157"/>
      <c r="X17382" s="157"/>
      <c r="Y17382" s="157"/>
    </row>
    <row r="17383" spans="19:25" x14ac:dyDescent="0.2">
      <c r="S17383" s="157"/>
      <c r="T17383" s="157"/>
      <c r="U17383" s="157"/>
      <c r="V17383" s="157"/>
      <c r="W17383" s="157"/>
      <c r="X17383" s="157"/>
      <c r="Y17383" s="157"/>
    </row>
    <row r="17384" spans="19:25" x14ac:dyDescent="0.2">
      <c r="S17384" s="157"/>
      <c r="T17384" s="157"/>
      <c r="U17384" s="157"/>
      <c r="V17384" s="157"/>
      <c r="W17384" s="157"/>
      <c r="X17384" s="157"/>
      <c r="Y17384" s="157"/>
    </row>
    <row r="17385" spans="19:25" x14ac:dyDescent="0.2">
      <c r="S17385" s="157"/>
      <c r="T17385" s="157"/>
      <c r="U17385" s="157"/>
      <c r="V17385" s="157"/>
      <c r="W17385" s="157"/>
      <c r="X17385" s="157"/>
      <c r="Y17385" s="157"/>
    </row>
    <row r="17386" spans="19:25" x14ac:dyDescent="0.2">
      <c r="S17386" s="157"/>
      <c r="T17386" s="157"/>
      <c r="U17386" s="157"/>
      <c r="V17386" s="157"/>
      <c r="W17386" s="157"/>
      <c r="X17386" s="157"/>
      <c r="Y17386" s="157"/>
    </row>
    <row r="17387" spans="19:25" x14ac:dyDescent="0.2">
      <c r="S17387" s="157"/>
      <c r="T17387" s="157"/>
      <c r="U17387" s="157"/>
      <c r="V17387" s="157"/>
      <c r="W17387" s="157"/>
      <c r="X17387" s="157"/>
      <c r="Y17387" s="157"/>
    </row>
    <row r="17388" spans="19:25" x14ac:dyDescent="0.2">
      <c r="S17388" s="157"/>
      <c r="T17388" s="157"/>
      <c r="U17388" s="157"/>
      <c r="V17388" s="157"/>
      <c r="W17388" s="157"/>
      <c r="X17388" s="157"/>
      <c r="Y17388" s="157"/>
    </row>
    <row r="17389" spans="19:25" x14ac:dyDescent="0.2">
      <c r="S17389" s="157"/>
      <c r="T17389" s="157"/>
      <c r="U17389" s="157"/>
      <c r="V17389" s="157"/>
      <c r="W17389" s="157"/>
      <c r="X17389" s="157"/>
      <c r="Y17389" s="157"/>
    </row>
    <row r="17390" spans="19:25" x14ac:dyDescent="0.2">
      <c r="S17390" s="157"/>
      <c r="T17390" s="157"/>
      <c r="U17390" s="157"/>
      <c r="V17390" s="157"/>
      <c r="W17390" s="157"/>
      <c r="X17390" s="157"/>
      <c r="Y17390" s="157"/>
    </row>
    <row r="17391" spans="19:25" x14ac:dyDescent="0.2">
      <c r="S17391" s="157"/>
      <c r="T17391" s="157"/>
      <c r="U17391" s="157"/>
      <c r="V17391" s="157"/>
      <c r="W17391" s="157"/>
      <c r="X17391" s="157"/>
      <c r="Y17391" s="157"/>
    </row>
    <row r="17392" spans="19:25" x14ac:dyDescent="0.2">
      <c r="S17392" s="157"/>
      <c r="T17392" s="157"/>
      <c r="U17392" s="157"/>
      <c r="V17392" s="157"/>
      <c r="W17392" s="157"/>
      <c r="X17392" s="157"/>
      <c r="Y17392" s="157"/>
    </row>
    <row r="17393" spans="19:25" x14ac:dyDescent="0.2">
      <c r="S17393" s="157"/>
      <c r="T17393" s="157"/>
      <c r="U17393" s="157"/>
      <c r="V17393" s="157"/>
      <c r="W17393" s="157"/>
      <c r="X17393" s="157"/>
      <c r="Y17393" s="157"/>
    </row>
    <row r="17394" spans="19:25" x14ac:dyDescent="0.2">
      <c r="S17394" s="157"/>
      <c r="T17394" s="157"/>
      <c r="U17394" s="157"/>
      <c r="V17394" s="157"/>
      <c r="W17394" s="157"/>
      <c r="X17394" s="157"/>
      <c r="Y17394" s="157"/>
    </row>
    <row r="17395" spans="19:25" x14ac:dyDescent="0.2">
      <c r="S17395" s="157"/>
      <c r="T17395" s="157"/>
      <c r="U17395" s="157"/>
      <c r="V17395" s="157"/>
      <c r="W17395" s="157"/>
      <c r="X17395" s="157"/>
      <c r="Y17395" s="157"/>
    </row>
    <row r="17396" spans="19:25" x14ac:dyDescent="0.2">
      <c r="S17396" s="157"/>
      <c r="T17396" s="157"/>
      <c r="U17396" s="157"/>
      <c r="V17396" s="157"/>
      <c r="W17396" s="157"/>
      <c r="X17396" s="157"/>
      <c r="Y17396" s="157"/>
    </row>
    <row r="17397" spans="19:25" x14ac:dyDescent="0.2">
      <c r="S17397" s="157"/>
      <c r="T17397" s="157"/>
      <c r="U17397" s="157"/>
      <c r="V17397" s="157"/>
      <c r="W17397" s="157"/>
      <c r="X17397" s="157"/>
      <c r="Y17397" s="157"/>
    </row>
    <row r="17398" spans="19:25" x14ac:dyDescent="0.2">
      <c r="S17398" s="157"/>
      <c r="T17398" s="157"/>
      <c r="U17398" s="157"/>
      <c r="V17398" s="157"/>
      <c r="W17398" s="157"/>
      <c r="X17398" s="157"/>
      <c r="Y17398" s="157"/>
    </row>
    <row r="17399" spans="19:25" x14ac:dyDescent="0.2">
      <c r="S17399" s="157"/>
      <c r="T17399" s="157"/>
      <c r="U17399" s="157"/>
      <c r="V17399" s="157"/>
      <c r="W17399" s="157"/>
      <c r="X17399" s="157"/>
      <c r="Y17399" s="157"/>
    </row>
    <row r="17400" spans="19:25" x14ac:dyDescent="0.2">
      <c r="S17400" s="157"/>
      <c r="T17400" s="157"/>
      <c r="U17400" s="157"/>
      <c r="V17400" s="157"/>
      <c r="W17400" s="157"/>
      <c r="X17400" s="157"/>
      <c r="Y17400" s="157"/>
    </row>
    <row r="17401" spans="19:25" x14ac:dyDescent="0.2">
      <c r="S17401" s="157"/>
      <c r="T17401" s="157"/>
      <c r="U17401" s="157"/>
      <c r="V17401" s="157"/>
      <c r="W17401" s="157"/>
      <c r="X17401" s="157"/>
      <c r="Y17401" s="157"/>
    </row>
    <row r="17402" spans="19:25" x14ac:dyDescent="0.2">
      <c r="S17402" s="157"/>
      <c r="T17402" s="157"/>
      <c r="U17402" s="157"/>
      <c r="V17402" s="157"/>
      <c r="W17402" s="157"/>
      <c r="X17402" s="157"/>
      <c r="Y17402" s="157"/>
    </row>
    <row r="17403" spans="19:25" x14ac:dyDescent="0.2">
      <c r="S17403" s="157"/>
      <c r="T17403" s="157"/>
      <c r="U17403" s="157"/>
      <c r="V17403" s="157"/>
      <c r="W17403" s="157"/>
      <c r="X17403" s="157"/>
      <c r="Y17403" s="157"/>
    </row>
    <row r="17404" spans="19:25" x14ac:dyDescent="0.2">
      <c r="S17404" s="157"/>
      <c r="T17404" s="157"/>
      <c r="U17404" s="157"/>
      <c r="V17404" s="157"/>
      <c r="W17404" s="157"/>
      <c r="X17404" s="157"/>
      <c r="Y17404" s="157"/>
    </row>
    <row r="17405" spans="19:25" x14ac:dyDescent="0.2">
      <c r="S17405" s="157"/>
      <c r="T17405" s="157"/>
      <c r="U17405" s="157"/>
      <c r="V17405" s="157"/>
      <c r="W17405" s="157"/>
      <c r="X17405" s="157"/>
      <c r="Y17405" s="157"/>
    </row>
    <row r="17406" spans="19:25" x14ac:dyDescent="0.2">
      <c r="S17406" s="157"/>
      <c r="T17406" s="157"/>
      <c r="U17406" s="157"/>
      <c r="V17406" s="157"/>
      <c r="W17406" s="157"/>
      <c r="X17406" s="157"/>
      <c r="Y17406" s="157"/>
    </row>
    <row r="17407" spans="19:25" x14ac:dyDescent="0.2">
      <c r="S17407" s="157"/>
      <c r="T17407" s="157"/>
      <c r="U17407" s="157"/>
      <c r="V17407" s="157"/>
      <c r="W17407" s="157"/>
      <c r="X17407" s="157"/>
      <c r="Y17407" s="157"/>
    </row>
    <row r="17408" spans="19:25" x14ac:dyDescent="0.2">
      <c r="S17408" s="157"/>
      <c r="T17408" s="157"/>
      <c r="U17408" s="157"/>
      <c r="V17408" s="157"/>
      <c r="W17408" s="157"/>
      <c r="X17408" s="157"/>
      <c r="Y17408" s="157"/>
    </row>
    <row r="17409" spans="19:25" x14ac:dyDescent="0.2">
      <c r="S17409" s="157"/>
      <c r="T17409" s="157"/>
      <c r="U17409" s="157"/>
      <c r="V17409" s="157"/>
      <c r="W17409" s="157"/>
      <c r="X17409" s="157"/>
      <c r="Y17409" s="157"/>
    </row>
    <row r="17410" spans="19:25" x14ac:dyDescent="0.2">
      <c r="S17410" s="157"/>
      <c r="T17410" s="157"/>
      <c r="U17410" s="157"/>
      <c r="V17410" s="157"/>
      <c r="W17410" s="157"/>
      <c r="X17410" s="157"/>
      <c r="Y17410" s="157"/>
    </row>
    <row r="17411" spans="19:25" x14ac:dyDescent="0.2">
      <c r="S17411" s="157"/>
      <c r="T17411" s="157"/>
      <c r="U17411" s="157"/>
      <c r="V17411" s="157"/>
      <c r="W17411" s="157"/>
      <c r="X17411" s="157"/>
      <c r="Y17411" s="157"/>
    </row>
    <row r="17412" spans="19:25" x14ac:dyDescent="0.2">
      <c r="S17412" s="157"/>
      <c r="T17412" s="157"/>
      <c r="U17412" s="157"/>
      <c r="V17412" s="157"/>
      <c r="W17412" s="157"/>
      <c r="X17412" s="157"/>
      <c r="Y17412" s="157"/>
    </row>
    <row r="17413" spans="19:25" x14ac:dyDescent="0.2">
      <c r="S17413" s="157"/>
      <c r="T17413" s="157"/>
      <c r="U17413" s="157"/>
      <c r="V17413" s="157"/>
      <c r="W17413" s="157"/>
      <c r="X17413" s="157"/>
      <c r="Y17413" s="157"/>
    </row>
    <row r="17414" spans="19:25" x14ac:dyDescent="0.2">
      <c r="S17414" s="157"/>
      <c r="T17414" s="157"/>
      <c r="U17414" s="157"/>
      <c r="V17414" s="157"/>
      <c r="W17414" s="157"/>
      <c r="X17414" s="157"/>
      <c r="Y17414" s="157"/>
    </row>
    <row r="17415" spans="19:25" x14ac:dyDescent="0.2">
      <c r="S17415" s="157"/>
      <c r="T17415" s="157"/>
      <c r="U17415" s="157"/>
      <c r="V17415" s="157"/>
      <c r="W17415" s="157"/>
      <c r="X17415" s="157"/>
      <c r="Y17415" s="157"/>
    </row>
    <row r="17416" spans="19:25" x14ac:dyDescent="0.2">
      <c r="S17416" s="157"/>
      <c r="T17416" s="157"/>
      <c r="U17416" s="157"/>
      <c r="V17416" s="157"/>
      <c r="W17416" s="157"/>
      <c r="X17416" s="157"/>
      <c r="Y17416" s="157"/>
    </row>
    <row r="17417" spans="19:25" x14ac:dyDescent="0.2">
      <c r="S17417" s="157"/>
      <c r="T17417" s="157"/>
      <c r="U17417" s="157"/>
      <c r="V17417" s="157"/>
      <c r="W17417" s="157"/>
      <c r="X17417" s="157"/>
      <c r="Y17417" s="157"/>
    </row>
    <row r="17418" spans="19:25" x14ac:dyDescent="0.2">
      <c r="S17418" s="157"/>
      <c r="T17418" s="157"/>
      <c r="U17418" s="157"/>
      <c r="V17418" s="157"/>
      <c r="W17418" s="157"/>
      <c r="X17418" s="157"/>
      <c r="Y17418" s="157"/>
    </row>
    <row r="17419" spans="19:25" x14ac:dyDescent="0.2">
      <c r="S17419" s="157"/>
      <c r="T17419" s="157"/>
      <c r="U17419" s="157"/>
      <c r="V17419" s="157"/>
      <c r="W17419" s="157"/>
      <c r="X17419" s="157"/>
      <c r="Y17419" s="157"/>
    </row>
    <row r="17420" spans="19:25" x14ac:dyDescent="0.2">
      <c r="S17420" s="157"/>
      <c r="T17420" s="157"/>
      <c r="U17420" s="157"/>
      <c r="V17420" s="157"/>
      <c r="W17420" s="157"/>
      <c r="X17420" s="157"/>
      <c r="Y17420" s="157"/>
    </row>
    <row r="17421" spans="19:25" x14ac:dyDescent="0.2">
      <c r="S17421" s="157"/>
      <c r="T17421" s="157"/>
      <c r="U17421" s="157"/>
      <c r="V17421" s="157"/>
      <c r="W17421" s="157"/>
      <c r="X17421" s="157"/>
      <c r="Y17421" s="157"/>
    </row>
    <row r="17422" spans="19:25" x14ac:dyDescent="0.2">
      <c r="S17422" s="157"/>
      <c r="T17422" s="157"/>
      <c r="U17422" s="157"/>
      <c r="V17422" s="157"/>
      <c r="W17422" s="157"/>
      <c r="X17422" s="157"/>
      <c r="Y17422" s="157"/>
    </row>
    <row r="17423" spans="19:25" x14ac:dyDescent="0.2">
      <c r="S17423" s="157"/>
      <c r="T17423" s="157"/>
      <c r="U17423" s="157"/>
      <c r="V17423" s="157"/>
      <c r="W17423" s="157"/>
      <c r="X17423" s="157"/>
      <c r="Y17423" s="157"/>
    </row>
    <row r="17424" spans="19:25" x14ac:dyDescent="0.2">
      <c r="S17424" s="157"/>
      <c r="T17424" s="157"/>
      <c r="U17424" s="157"/>
      <c r="V17424" s="157"/>
      <c r="W17424" s="157"/>
      <c r="X17424" s="157"/>
      <c r="Y17424" s="157"/>
    </row>
    <row r="17425" spans="19:25" x14ac:dyDescent="0.2">
      <c r="S17425" s="157"/>
      <c r="T17425" s="157"/>
      <c r="U17425" s="157"/>
      <c r="V17425" s="157"/>
      <c r="W17425" s="157"/>
      <c r="X17425" s="157"/>
      <c r="Y17425" s="157"/>
    </row>
    <row r="17426" spans="19:25" x14ac:dyDescent="0.2">
      <c r="S17426" s="157"/>
      <c r="T17426" s="157"/>
      <c r="U17426" s="157"/>
      <c r="V17426" s="157"/>
      <c r="W17426" s="157"/>
      <c r="X17426" s="157"/>
      <c r="Y17426" s="157"/>
    </row>
    <row r="17427" spans="19:25" x14ac:dyDescent="0.2">
      <c r="S17427" s="157"/>
      <c r="T17427" s="157"/>
      <c r="U17427" s="157"/>
      <c r="V17427" s="157"/>
      <c r="W17427" s="157"/>
      <c r="X17427" s="157"/>
      <c r="Y17427" s="157"/>
    </row>
    <row r="17428" spans="19:25" x14ac:dyDescent="0.2">
      <c r="S17428" s="157"/>
      <c r="T17428" s="157"/>
      <c r="U17428" s="157"/>
      <c r="V17428" s="157"/>
      <c r="W17428" s="157"/>
      <c r="X17428" s="157"/>
      <c r="Y17428" s="157"/>
    </row>
    <row r="17429" spans="19:25" x14ac:dyDescent="0.2">
      <c r="S17429" s="157"/>
      <c r="T17429" s="157"/>
      <c r="U17429" s="157"/>
      <c r="V17429" s="157"/>
      <c r="W17429" s="157"/>
      <c r="X17429" s="157"/>
      <c r="Y17429" s="157"/>
    </row>
    <row r="17430" spans="19:25" x14ac:dyDescent="0.2">
      <c r="S17430" s="157"/>
      <c r="T17430" s="157"/>
      <c r="U17430" s="157"/>
      <c r="V17430" s="157"/>
      <c r="W17430" s="157"/>
      <c r="X17430" s="157"/>
      <c r="Y17430" s="157"/>
    </row>
    <row r="17431" spans="19:25" x14ac:dyDescent="0.2">
      <c r="S17431" s="157"/>
      <c r="T17431" s="157"/>
      <c r="U17431" s="157"/>
      <c r="V17431" s="157"/>
      <c r="W17431" s="157"/>
      <c r="X17431" s="157"/>
      <c r="Y17431" s="157"/>
    </row>
    <row r="17432" spans="19:25" x14ac:dyDescent="0.2">
      <c r="S17432" s="157"/>
      <c r="T17432" s="157"/>
      <c r="U17432" s="157"/>
      <c r="V17432" s="157"/>
      <c r="W17432" s="157"/>
      <c r="X17432" s="157"/>
      <c r="Y17432" s="157"/>
    </row>
    <row r="17433" spans="19:25" x14ac:dyDescent="0.2">
      <c r="S17433" s="157"/>
      <c r="T17433" s="157"/>
      <c r="U17433" s="157"/>
      <c r="V17433" s="157"/>
      <c r="W17433" s="157"/>
      <c r="X17433" s="157"/>
      <c r="Y17433" s="157"/>
    </row>
    <row r="17434" spans="19:25" x14ac:dyDescent="0.2">
      <c r="S17434" s="157"/>
      <c r="T17434" s="157"/>
      <c r="U17434" s="157"/>
      <c r="V17434" s="157"/>
      <c r="W17434" s="157"/>
      <c r="X17434" s="157"/>
      <c r="Y17434" s="157"/>
    </row>
    <row r="17435" spans="19:25" x14ac:dyDescent="0.2">
      <c r="S17435" s="157"/>
      <c r="T17435" s="157"/>
      <c r="U17435" s="157"/>
      <c r="V17435" s="157"/>
      <c r="W17435" s="157"/>
      <c r="X17435" s="157"/>
      <c r="Y17435" s="157"/>
    </row>
    <row r="17436" spans="19:25" x14ac:dyDescent="0.2">
      <c r="S17436" s="157"/>
      <c r="T17436" s="157"/>
      <c r="U17436" s="157"/>
      <c r="V17436" s="157"/>
      <c r="W17436" s="157"/>
      <c r="X17436" s="157"/>
      <c r="Y17436" s="157"/>
    </row>
    <row r="17437" spans="19:25" x14ac:dyDescent="0.2">
      <c r="S17437" s="157"/>
      <c r="T17437" s="157"/>
      <c r="U17437" s="157"/>
      <c r="V17437" s="157"/>
      <c r="W17437" s="157"/>
      <c r="X17437" s="157"/>
      <c r="Y17437" s="157"/>
    </row>
    <row r="17438" spans="19:25" x14ac:dyDescent="0.2">
      <c r="S17438" s="157"/>
      <c r="T17438" s="157"/>
      <c r="U17438" s="157"/>
      <c r="V17438" s="157"/>
      <c r="W17438" s="157"/>
      <c r="X17438" s="157"/>
      <c r="Y17438" s="157"/>
    </row>
    <row r="17439" spans="19:25" x14ac:dyDescent="0.2">
      <c r="S17439" s="157"/>
      <c r="T17439" s="157"/>
      <c r="U17439" s="157"/>
      <c r="V17439" s="157"/>
      <c r="W17439" s="157"/>
      <c r="X17439" s="157"/>
      <c r="Y17439" s="157"/>
    </row>
    <row r="17440" spans="19:25" x14ac:dyDescent="0.2">
      <c r="S17440" s="157"/>
      <c r="T17440" s="157"/>
      <c r="U17440" s="157"/>
      <c r="V17440" s="157"/>
      <c r="W17440" s="157"/>
      <c r="X17440" s="157"/>
      <c r="Y17440" s="157"/>
    </row>
    <row r="17441" spans="19:25" x14ac:dyDescent="0.2">
      <c r="S17441" s="157"/>
      <c r="T17441" s="157"/>
      <c r="U17441" s="157"/>
      <c r="V17441" s="157"/>
      <c r="W17441" s="157"/>
      <c r="X17441" s="157"/>
      <c r="Y17441" s="157"/>
    </row>
    <row r="17442" spans="19:25" x14ac:dyDescent="0.2">
      <c r="S17442" s="157"/>
      <c r="T17442" s="157"/>
      <c r="U17442" s="157"/>
      <c r="V17442" s="157"/>
      <c r="W17442" s="157"/>
      <c r="X17442" s="157"/>
      <c r="Y17442" s="157"/>
    </row>
    <row r="17443" spans="19:25" x14ac:dyDescent="0.2">
      <c r="S17443" s="157"/>
      <c r="T17443" s="157"/>
      <c r="U17443" s="157"/>
      <c r="V17443" s="157"/>
      <c r="W17443" s="157"/>
      <c r="X17443" s="157"/>
      <c r="Y17443" s="157"/>
    </row>
    <row r="17444" spans="19:25" x14ac:dyDescent="0.2">
      <c r="S17444" s="157"/>
      <c r="T17444" s="157"/>
      <c r="U17444" s="157"/>
      <c r="V17444" s="157"/>
      <c r="W17444" s="157"/>
      <c r="X17444" s="157"/>
      <c r="Y17444" s="157"/>
    </row>
    <row r="17445" spans="19:25" x14ac:dyDescent="0.2">
      <c r="S17445" s="157"/>
      <c r="T17445" s="157"/>
      <c r="U17445" s="157"/>
      <c r="V17445" s="157"/>
      <c r="W17445" s="157"/>
      <c r="X17445" s="157"/>
      <c r="Y17445" s="157"/>
    </row>
    <row r="17446" spans="19:25" x14ac:dyDescent="0.2">
      <c r="S17446" s="157"/>
      <c r="T17446" s="157"/>
      <c r="U17446" s="157"/>
      <c r="V17446" s="157"/>
      <c r="W17446" s="157"/>
      <c r="X17446" s="157"/>
      <c r="Y17446" s="157"/>
    </row>
    <row r="17447" spans="19:25" x14ac:dyDescent="0.2">
      <c r="S17447" s="157"/>
      <c r="T17447" s="157"/>
      <c r="U17447" s="157"/>
      <c r="V17447" s="157"/>
      <c r="W17447" s="157"/>
      <c r="X17447" s="157"/>
      <c r="Y17447" s="157"/>
    </row>
    <row r="17448" spans="19:25" x14ac:dyDescent="0.2">
      <c r="S17448" s="157"/>
      <c r="T17448" s="157"/>
      <c r="U17448" s="157"/>
      <c r="V17448" s="157"/>
      <c r="W17448" s="157"/>
      <c r="X17448" s="157"/>
      <c r="Y17448" s="157"/>
    </row>
    <row r="17449" spans="19:25" x14ac:dyDescent="0.2">
      <c r="S17449" s="157"/>
      <c r="T17449" s="157"/>
      <c r="U17449" s="157"/>
      <c r="V17449" s="157"/>
      <c r="W17449" s="157"/>
      <c r="X17449" s="157"/>
      <c r="Y17449" s="157"/>
    </row>
    <row r="17450" spans="19:25" x14ac:dyDescent="0.2">
      <c r="S17450" s="157"/>
      <c r="T17450" s="157"/>
      <c r="U17450" s="157"/>
      <c r="V17450" s="157"/>
      <c r="W17450" s="157"/>
      <c r="X17450" s="157"/>
      <c r="Y17450" s="157"/>
    </row>
    <row r="17451" spans="19:25" x14ac:dyDescent="0.2">
      <c r="S17451" s="157"/>
      <c r="T17451" s="157"/>
      <c r="U17451" s="157"/>
      <c r="V17451" s="157"/>
      <c r="W17451" s="157"/>
      <c r="X17451" s="157"/>
      <c r="Y17451" s="157"/>
    </row>
    <row r="17452" spans="19:25" x14ac:dyDescent="0.2">
      <c r="S17452" s="157"/>
      <c r="T17452" s="157"/>
      <c r="U17452" s="157"/>
      <c r="V17452" s="157"/>
      <c r="W17452" s="157"/>
      <c r="X17452" s="157"/>
      <c r="Y17452" s="157"/>
    </row>
    <row r="17453" spans="19:25" x14ac:dyDescent="0.2">
      <c r="S17453" s="157"/>
      <c r="T17453" s="157"/>
      <c r="U17453" s="157"/>
      <c r="V17453" s="157"/>
      <c r="W17453" s="157"/>
      <c r="X17453" s="157"/>
      <c r="Y17453" s="157"/>
    </row>
    <row r="17454" spans="19:25" x14ac:dyDescent="0.2">
      <c r="S17454" s="157"/>
      <c r="T17454" s="157"/>
      <c r="U17454" s="157"/>
      <c r="V17454" s="157"/>
      <c r="W17454" s="157"/>
      <c r="X17454" s="157"/>
      <c r="Y17454" s="157"/>
    </row>
    <row r="17455" spans="19:25" x14ac:dyDescent="0.2">
      <c r="S17455" s="157"/>
      <c r="T17455" s="157"/>
      <c r="U17455" s="157"/>
      <c r="V17455" s="157"/>
      <c r="W17455" s="157"/>
      <c r="X17455" s="157"/>
      <c r="Y17455" s="157"/>
    </row>
    <row r="17456" spans="19:25" x14ac:dyDescent="0.2">
      <c r="S17456" s="157"/>
      <c r="T17456" s="157"/>
      <c r="U17456" s="157"/>
      <c r="V17456" s="157"/>
      <c r="W17456" s="157"/>
      <c r="X17456" s="157"/>
      <c r="Y17456" s="157"/>
    </row>
    <row r="17457" spans="19:25" x14ac:dyDescent="0.2">
      <c r="S17457" s="157"/>
      <c r="T17457" s="157"/>
      <c r="U17457" s="157"/>
      <c r="V17457" s="157"/>
      <c r="W17457" s="157"/>
      <c r="X17457" s="157"/>
      <c r="Y17457" s="157"/>
    </row>
    <row r="17458" spans="19:25" x14ac:dyDescent="0.2">
      <c r="S17458" s="157"/>
      <c r="T17458" s="157"/>
      <c r="U17458" s="157"/>
      <c r="V17458" s="157"/>
      <c r="W17458" s="157"/>
      <c r="X17458" s="157"/>
      <c r="Y17458" s="157"/>
    </row>
    <row r="17459" spans="19:25" x14ac:dyDescent="0.2">
      <c r="S17459" s="157"/>
      <c r="T17459" s="157"/>
      <c r="U17459" s="157"/>
      <c r="V17459" s="157"/>
      <c r="W17459" s="157"/>
      <c r="X17459" s="157"/>
      <c r="Y17459" s="157"/>
    </row>
    <row r="17460" spans="19:25" x14ac:dyDescent="0.2">
      <c r="S17460" s="157"/>
      <c r="T17460" s="157"/>
      <c r="U17460" s="157"/>
      <c r="V17460" s="157"/>
      <c r="W17460" s="157"/>
      <c r="X17460" s="157"/>
      <c r="Y17460" s="157"/>
    </row>
    <row r="17461" spans="19:25" x14ac:dyDescent="0.2">
      <c r="S17461" s="157"/>
      <c r="T17461" s="157"/>
      <c r="U17461" s="157"/>
      <c r="V17461" s="157"/>
      <c r="W17461" s="157"/>
      <c r="X17461" s="157"/>
      <c r="Y17461" s="157"/>
    </row>
    <row r="17462" spans="19:25" x14ac:dyDescent="0.2">
      <c r="S17462" s="157"/>
      <c r="T17462" s="157"/>
      <c r="U17462" s="157"/>
      <c r="V17462" s="157"/>
      <c r="W17462" s="157"/>
      <c r="X17462" s="157"/>
      <c r="Y17462" s="157"/>
    </row>
    <row r="17463" spans="19:25" x14ac:dyDescent="0.2">
      <c r="S17463" s="157"/>
      <c r="T17463" s="157"/>
      <c r="U17463" s="157"/>
      <c r="V17463" s="157"/>
      <c r="W17463" s="157"/>
      <c r="X17463" s="157"/>
      <c r="Y17463" s="157"/>
    </row>
    <row r="17464" spans="19:25" x14ac:dyDescent="0.2">
      <c r="S17464" s="157"/>
      <c r="T17464" s="157"/>
      <c r="U17464" s="157"/>
      <c r="V17464" s="157"/>
      <c r="W17464" s="157"/>
      <c r="X17464" s="157"/>
      <c r="Y17464" s="157"/>
    </row>
    <row r="17465" spans="19:25" x14ac:dyDescent="0.2">
      <c r="S17465" s="157"/>
      <c r="T17465" s="157"/>
      <c r="U17465" s="157"/>
      <c r="V17465" s="157"/>
      <c r="W17465" s="157"/>
      <c r="X17465" s="157"/>
      <c r="Y17465" s="157"/>
    </row>
    <row r="17466" spans="19:25" x14ac:dyDescent="0.2">
      <c r="S17466" s="157"/>
      <c r="T17466" s="157"/>
      <c r="U17466" s="157"/>
      <c r="V17466" s="157"/>
      <c r="W17466" s="157"/>
      <c r="X17466" s="157"/>
      <c r="Y17466" s="157"/>
    </row>
    <row r="17467" spans="19:25" x14ac:dyDescent="0.2">
      <c r="S17467" s="157"/>
      <c r="T17467" s="157"/>
      <c r="U17467" s="157"/>
      <c r="V17467" s="157"/>
      <c r="W17467" s="157"/>
      <c r="X17467" s="157"/>
      <c r="Y17467" s="157"/>
    </row>
    <row r="17468" spans="19:25" x14ac:dyDescent="0.2">
      <c r="S17468" s="157"/>
      <c r="T17468" s="157"/>
      <c r="U17468" s="157"/>
      <c r="V17468" s="157"/>
      <c r="W17468" s="157"/>
      <c r="X17468" s="157"/>
      <c r="Y17468" s="157"/>
    </row>
    <row r="17469" spans="19:25" x14ac:dyDescent="0.2">
      <c r="S17469" s="157"/>
      <c r="T17469" s="157"/>
      <c r="U17469" s="157"/>
      <c r="V17469" s="157"/>
      <c r="W17469" s="157"/>
      <c r="X17469" s="157"/>
      <c r="Y17469" s="157"/>
    </row>
    <row r="17470" spans="19:25" x14ac:dyDescent="0.2">
      <c r="S17470" s="157"/>
      <c r="T17470" s="157"/>
      <c r="U17470" s="157"/>
      <c r="V17470" s="157"/>
      <c r="W17470" s="157"/>
      <c r="X17470" s="157"/>
      <c r="Y17470" s="157"/>
    </row>
    <row r="17471" spans="19:25" x14ac:dyDescent="0.2">
      <c r="S17471" s="157"/>
      <c r="T17471" s="157"/>
      <c r="U17471" s="157"/>
      <c r="V17471" s="157"/>
      <c r="W17471" s="157"/>
      <c r="X17471" s="157"/>
      <c r="Y17471" s="157"/>
    </row>
    <row r="17472" spans="19:25" x14ac:dyDescent="0.2">
      <c r="S17472" s="157"/>
      <c r="T17472" s="157"/>
      <c r="U17472" s="157"/>
      <c r="V17472" s="157"/>
      <c r="W17472" s="157"/>
      <c r="X17472" s="157"/>
      <c r="Y17472" s="157"/>
    </row>
    <row r="17473" spans="19:25" x14ac:dyDescent="0.2">
      <c r="S17473" s="157"/>
      <c r="T17473" s="157"/>
      <c r="U17473" s="157"/>
      <c r="V17473" s="157"/>
      <c r="W17473" s="157"/>
      <c r="X17473" s="157"/>
      <c r="Y17473" s="157"/>
    </row>
    <row r="17474" spans="19:25" x14ac:dyDescent="0.2">
      <c r="S17474" s="157"/>
      <c r="T17474" s="157"/>
      <c r="U17474" s="157"/>
      <c r="V17474" s="157"/>
      <c r="W17474" s="157"/>
      <c r="X17474" s="157"/>
      <c r="Y17474" s="157"/>
    </row>
    <row r="17475" spans="19:25" x14ac:dyDescent="0.2">
      <c r="S17475" s="157"/>
      <c r="T17475" s="157"/>
      <c r="U17475" s="157"/>
      <c r="V17475" s="157"/>
      <c r="W17475" s="157"/>
      <c r="X17475" s="157"/>
      <c r="Y17475" s="157"/>
    </row>
    <row r="17476" spans="19:25" x14ac:dyDescent="0.2">
      <c r="S17476" s="157"/>
      <c r="T17476" s="157"/>
      <c r="U17476" s="157"/>
      <c r="V17476" s="157"/>
      <c r="W17476" s="157"/>
      <c r="X17476" s="157"/>
      <c r="Y17476" s="157"/>
    </row>
    <row r="17477" spans="19:25" x14ac:dyDescent="0.2">
      <c r="S17477" s="157"/>
      <c r="T17477" s="157"/>
      <c r="U17477" s="157"/>
      <c r="V17477" s="157"/>
      <c r="W17477" s="157"/>
      <c r="X17477" s="157"/>
      <c r="Y17477" s="157"/>
    </row>
    <row r="17478" spans="19:25" x14ac:dyDescent="0.2">
      <c r="S17478" s="157"/>
      <c r="T17478" s="157"/>
      <c r="U17478" s="157"/>
      <c r="V17478" s="157"/>
      <c r="W17478" s="157"/>
      <c r="X17478" s="157"/>
      <c r="Y17478" s="157"/>
    </row>
    <row r="17479" spans="19:25" x14ac:dyDescent="0.2">
      <c r="S17479" s="157"/>
      <c r="T17479" s="157"/>
      <c r="U17479" s="157"/>
      <c r="V17479" s="157"/>
      <c r="W17479" s="157"/>
      <c r="X17479" s="157"/>
      <c r="Y17479" s="157"/>
    </row>
    <row r="17480" spans="19:25" x14ac:dyDescent="0.2">
      <c r="S17480" s="157"/>
      <c r="T17480" s="157"/>
      <c r="U17480" s="157"/>
      <c r="V17480" s="157"/>
      <c r="W17480" s="157"/>
      <c r="X17480" s="157"/>
      <c r="Y17480" s="157"/>
    </row>
    <row r="17481" spans="19:25" x14ac:dyDescent="0.2">
      <c r="S17481" s="157"/>
      <c r="T17481" s="157"/>
      <c r="U17481" s="157"/>
      <c r="V17481" s="157"/>
      <c r="W17481" s="157"/>
      <c r="X17481" s="157"/>
      <c r="Y17481" s="157"/>
    </row>
    <row r="17482" spans="19:25" x14ac:dyDescent="0.2">
      <c r="S17482" s="157"/>
      <c r="T17482" s="157"/>
      <c r="U17482" s="157"/>
      <c r="V17482" s="157"/>
      <c r="W17482" s="157"/>
      <c r="X17482" s="157"/>
      <c r="Y17482" s="157"/>
    </row>
    <row r="17483" spans="19:25" x14ac:dyDescent="0.2">
      <c r="S17483" s="157"/>
      <c r="T17483" s="157"/>
      <c r="U17483" s="157"/>
      <c r="V17483" s="157"/>
      <c r="W17483" s="157"/>
      <c r="X17483" s="157"/>
      <c r="Y17483" s="157"/>
    </row>
    <row r="17484" spans="19:25" x14ac:dyDescent="0.2">
      <c r="S17484" s="157"/>
      <c r="T17484" s="157"/>
      <c r="U17484" s="157"/>
      <c r="V17484" s="157"/>
      <c r="W17484" s="157"/>
      <c r="X17484" s="157"/>
      <c r="Y17484" s="157"/>
    </row>
    <row r="17485" spans="19:25" x14ac:dyDescent="0.2">
      <c r="S17485" s="157"/>
      <c r="T17485" s="157"/>
      <c r="U17485" s="157"/>
      <c r="V17485" s="157"/>
      <c r="W17485" s="157"/>
      <c r="X17485" s="157"/>
      <c r="Y17485" s="157"/>
    </row>
    <row r="17486" spans="19:25" x14ac:dyDescent="0.2">
      <c r="S17486" s="157"/>
      <c r="T17486" s="157"/>
      <c r="U17486" s="157"/>
      <c r="V17486" s="157"/>
      <c r="W17486" s="157"/>
      <c r="X17486" s="157"/>
      <c r="Y17486" s="157"/>
    </row>
    <row r="17487" spans="19:25" x14ac:dyDescent="0.2">
      <c r="S17487" s="157"/>
      <c r="T17487" s="157"/>
      <c r="U17487" s="157"/>
      <c r="V17487" s="157"/>
      <c r="W17487" s="157"/>
      <c r="X17487" s="157"/>
      <c r="Y17487" s="157"/>
    </row>
    <row r="17488" spans="19:25" x14ac:dyDescent="0.2">
      <c r="S17488" s="157"/>
      <c r="T17488" s="157"/>
      <c r="U17488" s="157"/>
      <c r="V17488" s="157"/>
      <c r="W17488" s="157"/>
      <c r="X17488" s="157"/>
      <c r="Y17488" s="157"/>
    </row>
    <row r="17489" spans="19:25" x14ac:dyDescent="0.2">
      <c r="S17489" s="157"/>
      <c r="T17489" s="157"/>
      <c r="U17489" s="157"/>
      <c r="V17489" s="157"/>
      <c r="W17489" s="157"/>
      <c r="X17489" s="157"/>
      <c r="Y17489" s="157"/>
    </row>
    <row r="17490" spans="19:25" x14ac:dyDescent="0.2">
      <c r="S17490" s="157"/>
      <c r="T17490" s="157"/>
      <c r="U17490" s="157"/>
      <c r="V17490" s="157"/>
      <c r="W17490" s="157"/>
      <c r="X17490" s="157"/>
      <c r="Y17490" s="157"/>
    </row>
    <row r="17491" spans="19:25" x14ac:dyDescent="0.2">
      <c r="S17491" s="157"/>
      <c r="T17491" s="157"/>
      <c r="U17491" s="157"/>
      <c r="V17491" s="157"/>
      <c r="W17491" s="157"/>
      <c r="X17491" s="157"/>
      <c r="Y17491" s="157"/>
    </row>
    <row r="17492" spans="19:25" x14ac:dyDescent="0.2">
      <c r="S17492" s="157"/>
      <c r="T17492" s="157"/>
      <c r="U17492" s="157"/>
      <c r="V17492" s="157"/>
      <c r="W17492" s="157"/>
      <c r="X17492" s="157"/>
      <c r="Y17492" s="157"/>
    </row>
    <row r="17493" spans="19:25" x14ac:dyDescent="0.2">
      <c r="S17493" s="157"/>
      <c r="T17493" s="157"/>
      <c r="U17493" s="157"/>
      <c r="V17493" s="157"/>
      <c r="W17493" s="157"/>
      <c r="X17493" s="157"/>
      <c r="Y17493" s="157"/>
    </row>
    <row r="17494" spans="19:25" x14ac:dyDescent="0.2">
      <c r="S17494" s="157"/>
      <c r="T17494" s="157"/>
      <c r="U17494" s="157"/>
      <c r="V17494" s="157"/>
      <c r="W17494" s="157"/>
      <c r="X17494" s="157"/>
      <c r="Y17494" s="157"/>
    </row>
    <row r="17495" spans="19:25" x14ac:dyDescent="0.2">
      <c r="S17495" s="157"/>
      <c r="T17495" s="157"/>
      <c r="U17495" s="157"/>
      <c r="V17495" s="157"/>
      <c r="W17495" s="157"/>
      <c r="X17495" s="157"/>
      <c r="Y17495" s="157"/>
    </row>
    <row r="17496" spans="19:25" x14ac:dyDescent="0.2">
      <c r="S17496" s="157"/>
      <c r="T17496" s="157"/>
      <c r="U17496" s="157"/>
      <c r="V17496" s="157"/>
      <c r="W17496" s="157"/>
      <c r="X17496" s="157"/>
      <c r="Y17496" s="157"/>
    </row>
    <row r="17497" spans="19:25" x14ac:dyDescent="0.2">
      <c r="S17497" s="157"/>
      <c r="T17497" s="157"/>
      <c r="U17497" s="157"/>
      <c r="V17497" s="157"/>
      <c r="W17497" s="157"/>
      <c r="X17497" s="157"/>
      <c r="Y17497" s="157"/>
    </row>
    <row r="17498" spans="19:25" x14ac:dyDescent="0.2">
      <c r="S17498" s="157"/>
      <c r="T17498" s="157"/>
      <c r="U17498" s="157"/>
      <c r="V17498" s="157"/>
      <c r="W17498" s="157"/>
      <c r="X17498" s="157"/>
      <c r="Y17498" s="157"/>
    </row>
    <row r="17499" spans="19:25" x14ac:dyDescent="0.2">
      <c r="S17499" s="157"/>
      <c r="T17499" s="157"/>
      <c r="U17499" s="157"/>
      <c r="V17499" s="157"/>
      <c r="W17499" s="157"/>
      <c r="X17499" s="157"/>
      <c r="Y17499" s="157"/>
    </row>
    <row r="17500" spans="19:25" x14ac:dyDescent="0.2">
      <c r="S17500" s="157"/>
      <c r="T17500" s="157"/>
      <c r="U17500" s="157"/>
      <c r="V17500" s="157"/>
      <c r="W17500" s="157"/>
      <c r="X17500" s="157"/>
      <c r="Y17500" s="157"/>
    </row>
    <row r="17501" spans="19:25" x14ac:dyDescent="0.2">
      <c r="S17501" s="157"/>
      <c r="T17501" s="157"/>
      <c r="U17501" s="157"/>
      <c r="V17501" s="157"/>
      <c r="W17501" s="157"/>
      <c r="X17501" s="157"/>
      <c r="Y17501" s="157"/>
    </row>
    <row r="17502" spans="19:25" x14ac:dyDescent="0.2">
      <c r="S17502" s="157"/>
      <c r="T17502" s="157"/>
      <c r="U17502" s="157"/>
      <c r="V17502" s="157"/>
      <c r="W17502" s="157"/>
      <c r="X17502" s="157"/>
      <c r="Y17502" s="157"/>
    </row>
    <row r="17503" spans="19:25" x14ac:dyDescent="0.2">
      <c r="S17503" s="157"/>
      <c r="T17503" s="157"/>
      <c r="U17503" s="157"/>
      <c r="V17503" s="157"/>
      <c r="W17503" s="157"/>
      <c r="X17503" s="157"/>
      <c r="Y17503" s="157"/>
    </row>
    <row r="17504" spans="19:25" x14ac:dyDescent="0.2">
      <c r="S17504" s="157"/>
      <c r="T17504" s="157"/>
      <c r="U17504" s="157"/>
      <c r="V17504" s="157"/>
      <c r="W17504" s="157"/>
      <c r="X17504" s="157"/>
      <c r="Y17504" s="157"/>
    </row>
    <row r="17505" spans="19:25" x14ac:dyDescent="0.2">
      <c r="S17505" s="157"/>
      <c r="T17505" s="157"/>
      <c r="U17505" s="157"/>
      <c r="V17505" s="157"/>
      <c r="W17505" s="157"/>
      <c r="X17505" s="157"/>
      <c r="Y17505" s="157"/>
    </row>
    <row r="17506" spans="19:25" x14ac:dyDescent="0.2">
      <c r="S17506" s="157"/>
      <c r="T17506" s="157"/>
      <c r="U17506" s="157"/>
      <c r="V17506" s="157"/>
      <c r="W17506" s="157"/>
      <c r="X17506" s="157"/>
      <c r="Y17506" s="157"/>
    </row>
    <row r="17507" spans="19:25" x14ac:dyDescent="0.2">
      <c r="S17507" s="157"/>
      <c r="T17507" s="157"/>
      <c r="U17507" s="157"/>
      <c r="V17507" s="157"/>
      <c r="W17507" s="157"/>
      <c r="X17507" s="157"/>
      <c r="Y17507" s="157"/>
    </row>
    <row r="17508" spans="19:25" x14ac:dyDescent="0.2">
      <c r="S17508" s="157"/>
      <c r="T17508" s="157"/>
      <c r="U17508" s="157"/>
      <c r="V17508" s="157"/>
      <c r="W17508" s="157"/>
      <c r="X17508" s="157"/>
      <c r="Y17508" s="157"/>
    </row>
    <row r="17509" spans="19:25" x14ac:dyDescent="0.2">
      <c r="S17509" s="157"/>
      <c r="T17509" s="157"/>
      <c r="U17509" s="157"/>
      <c r="V17509" s="157"/>
      <c r="W17509" s="157"/>
      <c r="X17509" s="157"/>
      <c r="Y17509" s="157"/>
    </row>
    <row r="17510" spans="19:25" x14ac:dyDescent="0.2">
      <c r="S17510" s="157"/>
      <c r="T17510" s="157"/>
      <c r="U17510" s="157"/>
      <c r="V17510" s="157"/>
      <c r="W17510" s="157"/>
      <c r="X17510" s="157"/>
      <c r="Y17510" s="157"/>
    </row>
    <row r="17511" spans="19:25" x14ac:dyDescent="0.2">
      <c r="S17511" s="157"/>
      <c r="T17511" s="157"/>
      <c r="U17511" s="157"/>
      <c r="V17511" s="157"/>
      <c r="W17511" s="157"/>
      <c r="X17511" s="157"/>
      <c r="Y17511" s="157"/>
    </row>
    <row r="17512" spans="19:25" x14ac:dyDescent="0.2">
      <c r="S17512" s="157"/>
      <c r="T17512" s="157"/>
      <c r="U17512" s="157"/>
      <c r="V17512" s="157"/>
      <c r="W17512" s="157"/>
      <c r="X17512" s="157"/>
      <c r="Y17512" s="157"/>
    </row>
    <row r="17513" spans="19:25" x14ac:dyDescent="0.2">
      <c r="S17513" s="157"/>
      <c r="T17513" s="157"/>
      <c r="U17513" s="157"/>
      <c r="V17513" s="157"/>
      <c r="W17513" s="157"/>
      <c r="X17513" s="157"/>
      <c r="Y17513" s="157"/>
    </row>
    <row r="17514" spans="19:25" x14ac:dyDescent="0.2">
      <c r="S17514" s="157"/>
      <c r="T17514" s="157"/>
      <c r="U17514" s="157"/>
      <c r="V17514" s="157"/>
      <c r="W17514" s="157"/>
      <c r="X17514" s="157"/>
      <c r="Y17514" s="157"/>
    </row>
    <row r="17515" spans="19:25" x14ac:dyDescent="0.2">
      <c r="S17515" s="157"/>
      <c r="T17515" s="157"/>
      <c r="U17515" s="157"/>
      <c r="V17515" s="157"/>
      <c r="W17515" s="157"/>
      <c r="X17515" s="157"/>
      <c r="Y17515" s="157"/>
    </row>
    <row r="17516" spans="19:25" x14ac:dyDescent="0.2">
      <c r="S17516" s="157"/>
      <c r="T17516" s="157"/>
      <c r="U17516" s="157"/>
      <c r="V17516" s="157"/>
      <c r="W17516" s="157"/>
      <c r="X17516" s="157"/>
      <c r="Y17516" s="157"/>
    </row>
    <row r="17517" spans="19:25" x14ac:dyDescent="0.2">
      <c r="S17517" s="157"/>
      <c r="T17517" s="157"/>
      <c r="U17517" s="157"/>
      <c r="V17517" s="157"/>
      <c r="W17517" s="157"/>
      <c r="X17517" s="157"/>
      <c r="Y17517" s="157"/>
    </row>
    <row r="17518" spans="19:25" x14ac:dyDescent="0.2">
      <c r="S17518" s="157"/>
      <c r="T17518" s="157"/>
      <c r="U17518" s="157"/>
      <c r="V17518" s="157"/>
      <c r="W17518" s="157"/>
      <c r="X17518" s="157"/>
      <c r="Y17518" s="157"/>
    </row>
    <row r="17519" spans="19:25" x14ac:dyDescent="0.2">
      <c r="S17519" s="157"/>
      <c r="T17519" s="157"/>
      <c r="U17519" s="157"/>
      <c r="V17519" s="157"/>
      <c r="W17519" s="157"/>
      <c r="X17519" s="157"/>
      <c r="Y17519" s="157"/>
    </row>
    <row r="17520" spans="19:25" x14ac:dyDescent="0.2">
      <c r="S17520" s="157"/>
      <c r="T17520" s="157"/>
      <c r="U17520" s="157"/>
      <c r="V17520" s="157"/>
      <c r="W17520" s="157"/>
      <c r="X17520" s="157"/>
      <c r="Y17520" s="157"/>
    </row>
    <row r="17521" spans="19:25" x14ac:dyDescent="0.2">
      <c r="S17521" s="157"/>
      <c r="T17521" s="157"/>
      <c r="U17521" s="157"/>
      <c r="V17521" s="157"/>
      <c r="W17521" s="157"/>
      <c r="X17521" s="157"/>
      <c r="Y17521" s="157"/>
    </row>
    <row r="17522" spans="19:25" x14ac:dyDescent="0.2">
      <c r="S17522" s="157"/>
      <c r="T17522" s="157"/>
      <c r="U17522" s="157"/>
      <c r="V17522" s="157"/>
      <c r="W17522" s="157"/>
      <c r="X17522" s="157"/>
      <c r="Y17522" s="157"/>
    </row>
    <row r="17523" spans="19:25" x14ac:dyDescent="0.2">
      <c r="S17523" s="157"/>
      <c r="T17523" s="157"/>
      <c r="U17523" s="157"/>
      <c r="V17523" s="157"/>
      <c r="W17523" s="157"/>
      <c r="X17523" s="157"/>
      <c r="Y17523" s="157"/>
    </row>
    <row r="17524" spans="19:25" x14ac:dyDescent="0.2">
      <c r="S17524" s="157"/>
      <c r="T17524" s="157"/>
      <c r="U17524" s="157"/>
      <c r="V17524" s="157"/>
      <c r="W17524" s="157"/>
      <c r="X17524" s="157"/>
      <c r="Y17524" s="157"/>
    </row>
    <row r="17525" spans="19:25" x14ac:dyDescent="0.2">
      <c r="S17525" s="157"/>
      <c r="T17525" s="157"/>
      <c r="U17525" s="157"/>
      <c r="V17525" s="157"/>
      <c r="W17525" s="157"/>
      <c r="X17525" s="157"/>
      <c r="Y17525" s="157"/>
    </row>
    <row r="17526" spans="19:25" x14ac:dyDescent="0.2">
      <c r="S17526" s="157"/>
      <c r="T17526" s="157"/>
      <c r="U17526" s="157"/>
      <c r="V17526" s="157"/>
      <c r="W17526" s="157"/>
      <c r="X17526" s="157"/>
      <c r="Y17526" s="157"/>
    </row>
    <row r="17527" spans="19:25" x14ac:dyDescent="0.2">
      <c r="S17527" s="157"/>
      <c r="T17527" s="157"/>
      <c r="U17527" s="157"/>
      <c r="V17527" s="157"/>
      <c r="W17527" s="157"/>
      <c r="X17527" s="157"/>
      <c r="Y17527" s="157"/>
    </row>
    <row r="17528" spans="19:25" x14ac:dyDescent="0.2">
      <c r="S17528" s="157"/>
      <c r="T17528" s="157"/>
      <c r="U17528" s="157"/>
      <c r="V17528" s="157"/>
      <c r="W17528" s="157"/>
      <c r="X17528" s="157"/>
      <c r="Y17528" s="157"/>
    </row>
    <row r="17529" spans="19:25" x14ac:dyDescent="0.2">
      <c r="S17529" s="157"/>
      <c r="T17529" s="157"/>
      <c r="U17529" s="157"/>
      <c r="V17529" s="157"/>
      <c r="W17529" s="157"/>
      <c r="X17529" s="157"/>
      <c r="Y17529" s="157"/>
    </row>
    <row r="17530" spans="19:25" x14ac:dyDescent="0.2">
      <c r="S17530" s="157"/>
      <c r="T17530" s="157"/>
      <c r="U17530" s="157"/>
      <c r="V17530" s="157"/>
      <c r="W17530" s="157"/>
      <c r="X17530" s="157"/>
      <c r="Y17530" s="157"/>
    </row>
    <row r="17531" spans="19:25" x14ac:dyDescent="0.2">
      <c r="S17531" s="157"/>
      <c r="T17531" s="157"/>
      <c r="U17531" s="157"/>
      <c r="V17531" s="157"/>
      <c r="W17531" s="157"/>
      <c r="X17531" s="157"/>
      <c r="Y17531" s="157"/>
    </row>
    <row r="17532" spans="19:25" x14ac:dyDescent="0.2">
      <c r="S17532" s="157"/>
      <c r="T17532" s="157"/>
      <c r="U17532" s="157"/>
      <c r="V17532" s="157"/>
      <c r="W17532" s="157"/>
      <c r="X17532" s="157"/>
      <c r="Y17532" s="157"/>
    </row>
    <row r="17533" spans="19:25" x14ac:dyDescent="0.2">
      <c r="S17533" s="157"/>
      <c r="T17533" s="157"/>
      <c r="U17533" s="157"/>
      <c r="V17533" s="157"/>
      <c r="W17533" s="157"/>
      <c r="X17533" s="157"/>
      <c r="Y17533" s="157"/>
    </row>
    <row r="17534" spans="19:25" x14ac:dyDescent="0.2">
      <c r="S17534" s="157"/>
      <c r="T17534" s="157"/>
      <c r="U17534" s="157"/>
      <c r="V17534" s="157"/>
      <c r="W17534" s="157"/>
      <c r="X17534" s="157"/>
      <c r="Y17534" s="157"/>
    </row>
    <row r="17535" spans="19:25" x14ac:dyDescent="0.2">
      <c r="S17535" s="157"/>
      <c r="T17535" s="157"/>
      <c r="U17535" s="157"/>
      <c r="V17535" s="157"/>
      <c r="W17535" s="157"/>
      <c r="X17535" s="157"/>
      <c r="Y17535" s="157"/>
    </row>
    <row r="17536" spans="19:25" x14ac:dyDescent="0.2">
      <c r="S17536" s="157"/>
      <c r="T17536" s="157"/>
      <c r="U17536" s="157"/>
      <c r="V17536" s="157"/>
      <c r="W17536" s="157"/>
      <c r="X17536" s="157"/>
      <c r="Y17536" s="157"/>
    </row>
    <row r="17537" spans="19:25" x14ac:dyDescent="0.2">
      <c r="S17537" s="157"/>
      <c r="T17537" s="157"/>
      <c r="U17537" s="157"/>
      <c r="V17537" s="157"/>
      <c r="W17537" s="157"/>
      <c r="X17537" s="157"/>
      <c r="Y17537" s="157"/>
    </row>
    <row r="17538" spans="19:25" x14ac:dyDescent="0.2">
      <c r="S17538" s="157"/>
      <c r="T17538" s="157"/>
      <c r="U17538" s="157"/>
      <c r="V17538" s="157"/>
      <c r="W17538" s="157"/>
      <c r="X17538" s="157"/>
      <c r="Y17538" s="157"/>
    </row>
    <row r="17539" spans="19:25" x14ac:dyDescent="0.2">
      <c r="S17539" s="157"/>
      <c r="T17539" s="157"/>
      <c r="U17539" s="157"/>
      <c r="V17539" s="157"/>
      <c r="W17539" s="157"/>
      <c r="X17539" s="157"/>
      <c r="Y17539" s="157"/>
    </row>
    <row r="17540" spans="19:25" x14ac:dyDescent="0.2">
      <c r="S17540" s="157"/>
      <c r="T17540" s="157"/>
      <c r="U17540" s="157"/>
      <c r="V17540" s="157"/>
      <c r="W17540" s="157"/>
      <c r="X17540" s="157"/>
      <c r="Y17540" s="157"/>
    </row>
    <row r="17541" spans="19:25" x14ac:dyDescent="0.2">
      <c r="S17541" s="157"/>
      <c r="T17541" s="157"/>
      <c r="U17541" s="157"/>
      <c r="V17541" s="157"/>
      <c r="W17541" s="157"/>
      <c r="X17541" s="157"/>
      <c r="Y17541" s="157"/>
    </row>
    <row r="17542" spans="19:25" x14ac:dyDescent="0.2">
      <c r="S17542" s="157"/>
      <c r="T17542" s="157"/>
      <c r="U17542" s="157"/>
      <c r="V17542" s="157"/>
      <c r="W17542" s="157"/>
      <c r="X17542" s="157"/>
      <c r="Y17542" s="157"/>
    </row>
    <row r="17543" spans="19:25" x14ac:dyDescent="0.2">
      <c r="S17543" s="157"/>
      <c r="T17543" s="157"/>
      <c r="U17543" s="157"/>
      <c r="V17543" s="157"/>
      <c r="W17543" s="157"/>
      <c r="X17543" s="157"/>
      <c r="Y17543" s="157"/>
    </row>
    <row r="17544" spans="19:25" x14ac:dyDescent="0.2">
      <c r="S17544" s="157"/>
      <c r="T17544" s="157"/>
      <c r="U17544" s="157"/>
      <c r="V17544" s="157"/>
      <c r="W17544" s="157"/>
      <c r="X17544" s="157"/>
      <c r="Y17544" s="157"/>
    </row>
    <row r="17545" spans="19:25" x14ac:dyDescent="0.2">
      <c r="S17545" s="157"/>
      <c r="T17545" s="157"/>
      <c r="U17545" s="157"/>
      <c r="V17545" s="157"/>
      <c r="W17545" s="157"/>
      <c r="X17545" s="157"/>
      <c r="Y17545" s="157"/>
    </row>
    <row r="17546" spans="19:25" x14ac:dyDescent="0.2">
      <c r="S17546" s="157"/>
      <c r="T17546" s="157"/>
      <c r="U17546" s="157"/>
      <c r="V17546" s="157"/>
      <c r="W17546" s="157"/>
      <c r="X17546" s="157"/>
      <c r="Y17546" s="157"/>
    </row>
    <row r="17547" spans="19:25" x14ac:dyDescent="0.2">
      <c r="S17547" s="157"/>
      <c r="T17547" s="157"/>
      <c r="U17547" s="157"/>
      <c r="V17547" s="157"/>
      <c r="W17547" s="157"/>
      <c r="X17547" s="157"/>
      <c r="Y17547" s="157"/>
    </row>
    <row r="17548" spans="19:25" x14ac:dyDescent="0.2">
      <c r="S17548" s="157"/>
      <c r="T17548" s="157"/>
      <c r="U17548" s="157"/>
      <c r="V17548" s="157"/>
      <c r="W17548" s="157"/>
      <c r="X17548" s="157"/>
      <c r="Y17548" s="157"/>
    </row>
    <row r="17549" spans="19:25" x14ac:dyDescent="0.2">
      <c r="S17549" s="157"/>
      <c r="T17549" s="157"/>
      <c r="U17549" s="157"/>
      <c r="V17549" s="157"/>
      <c r="W17549" s="157"/>
      <c r="X17549" s="157"/>
      <c r="Y17549" s="157"/>
    </row>
    <row r="17550" spans="19:25" x14ac:dyDescent="0.2">
      <c r="S17550" s="157"/>
      <c r="T17550" s="157"/>
      <c r="U17550" s="157"/>
      <c r="V17550" s="157"/>
      <c r="W17550" s="157"/>
      <c r="X17550" s="157"/>
      <c r="Y17550" s="157"/>
    </row>
    <row r="17551" spans="19:25" x14ac:dyDescent="0.2">
      <c r="S17551" s="157"/>
      <c r="T17551" s="157"/>
      <c r="U17551" s="157"/>
      <c r="V17551" s="157"/>
      <c r="W17551" s="157"/>
      <c r="X17551" s="157"/>
      <c r="Y17551" s="157"/>
    </row>
    <row r="17552" spans="19:25" x14ac:dyDescent="0.2">
      <c r="S17552" s="157"/>
      <c r="T17552" s="157"/>
      <c r="U17552" s="157"/>
      <c r="V17552" s="157"/>
      <c r="W17552" s="157"/>
      <c r="X17552" s="157"/>
      <c r="Y17552" s="157"/>
    </row>
    <row r="17553" spans="19:25" x14ac:dyDescent="0.2">
      <c r="S17553" s="157"/>
      <c r="T17553" s="157"/>
      <c r="U17553" s="157"/>
      <c r="V17553" s="157"/>
      <c r="W17553" s="157"/>
      <c r="X17553" s="157"/>
      <c r="Y17553" s="157"/>
    </row>
    <row r="17554" spans="19:25" x14ac:dyDescent="0.2">
      <c r="S17554" s="157"/>
      <c r="T17554" s="157"/>
      <c r="U17554" s="157"/>
      <c r="V17554" s="157"/>
      <c r="W17554" s="157"/>
      <c r="X17554" s="157"/>
      <c r="Y17554" s="157"/>
    </row>
    <row r="17555" spans="19:25" x14ac:dyDescent="0.2">
      <c r="S17555" s="157"/>
      <c r="T17555" s="157"/>
      <c r="U17555" s="157"/>
      <c r="V17555" s="157"/>
      <c r="W17555" s="157"/>
      <c r="X17555" s="157"/>
      <c r="Y17555" s="157"/>
    </row>
    <row r="17556" spans="19:25" x14ac:dyDescent="0.2">
      <c r="S17556" s="157"/>
      <c r="T17556" s="157"/>
      <c r="U17556" s="157"/>
      <c r="V17556" s="157"/>
      <c r="W17556" s="157"/>
      <c r="X17556" s="157"/>
      <c r="Y17556" s="157"/>
    </row>
    <row r="17557" spans="19:25" x14ac:dyDescent="0.2">
      <c r="S17557" s="157"/>
      <c r="T17557" s="157"/>
      <c r="U17557" s="157"/>
      <c r="V17557" s="157"/>
      <c r="W17557" s="157"/>
      <c r="X17557" s="157"/>
      <c r="Y17557" s="157"/>
    </row>
    <row r="17558" spans="19:25" x14ac:dyDescent="0.2">
      <c r="S17558" s="157"/>
      <c r="T17558" s="157"/>
      <c r="U17558" s="157"/>
      <c r="V17558" s="157"/>
      <c r="W17558" s="157"/>
      <c r="X17558" s="157"/>
      <c r="Y17558" s="157"/>
    </row>
    <row r="17559" spans="19:25" x14ac:dyDescent="0.2">
      <c r="S17559" s="157"/>
      <c r="T17559" s="157"/>
      <c r="U17559" s="157"/>
      <c r="V17559" s="157"/>
      <c r="W17559" s="157"/>
      <c r="X17559" s="157"/>
      <c r="Y17559" s="157"/>
    </row>
    <row r="17560" spans="19:25" x14ac:dyDescent="0.2">
      <c r="S17560" s="157"/>
      <c r="T17560" s="157"/>
      <c r="U17560" s="157"/>
      <c r="V17560" s="157"/>
      <c r="W17560" s="157"/>
      <c r="X17560" s="157"/>
      <c r="Y17560" s="157"/>
    </row>
    <row r="17561" spans="19:25" x14ac:dyDescent="0.2">
      <c r="S17561" s="157"/>
      <c r="T17561" s="157"/>
      <c r="U17561" s="157"/>
      <c r="V17561" s="157"/>
      <c r="W17561" s="157"/>
      <c r="X17561" s="157"/>
      <c r="Y17561" s="157"/>
    </row>
    <row r="17562" spans="19:25" x14ac:dyDescent="0.2">
      <c r="S17562" s="157"/>
      <c r="T17562" s="157"/>
      <c r="U17562" s="157"/>
      <c r="V17562" s="157"/>
      <c r="W17562" s="157"/>
      <c r="X17562" s="157"/>
      <c r="Y17562" s="157"/>
    </row>
    <row r="17563" spans="19:25" x14ac:dyDescent="0.2">
      <c r="S17563" s="157"/>
      <c r="T17563" s="157"/>
      <c r="U17563" s="157"/>
      <c r="V17563" s="157"/>
      <c r="W17563" s="157"/>
      <c r="X17563" s="157"/>
      <c r="Y17563" s="157"/>
    </row>
    <row r="17564" spans="19:25" x14ac:dyDescent="0.2">
      <c r="S17564" s="157"/>
      <c r="T17564" s="157"/>
      <c r="U17564" s="157"/>
      <c r="V17564" s="157"/>
      <c r="W17564" s="157"/>
      <c r="X17564" s="157"/>
      <c r="Y17564" s="157"/>
    </row>
    <row r="17565" spans="19:25" x14ac:dyDescent="0.2">
      <c r="S17565" s="157"/>
      <c r="T17565" s="157"/>
      <c r="U17565" s="157"/>
      <c r="V17565" s="157"/>
      <c r="W17565" s="157"/>
      <c r="X17565" s="157"/>
      <c r="Y17565" s="157"/>
    </row>
    <row r="17566" spans="19:25" x14ac:dyDescent="0.2">
      <c r="S17566" s="157"/>
      <c r="T17566" s="157"/>
      <c r="U17566" s="157"/>
      <c r="V17566" s="157"/>
      <c r="W17566" s="157"/>
      <c r="X17566" s="157"/>
      <c r="Y17566" s="157"/>
    </row>
    <row r="17567" spans="19:25" x14ac:dyDescent="0.2">
      <c r="S17567" s="157"/>
      <c r="T17567" s="157"/>
      <c r="U17567" s="157"/>
      <c r="V17567" s="157"/>
      <c r="W17567" s="157"/>
      <c r="X17567" s="157"/>
      <c r="Y17567" s="157"/>
    </row>
    <row r="17568" spans="19:25" x14ac:dyDescent="0.2">
      <c r="S17568" s="157"/>
      <c r="T17568" s="157"/>
      <c r="U17568" s="157"/>
      <c r="V17568" s="157"/>
      <c r="W17568" s="157"/>
      <c r="X17568" s="157"/>
      <c r="Y17568" s="157"/>
    </row>
    <row r="17569" spans="19:25" x14ac:dyDescent="0.2">
      <c r="S17569" s="157"/>
      <c r="T17569" s="157"/>
      <c r="U17569" s="157"/>
      <c r="V17569" s="157"/>
      <c r="W17569" s="157"/>
      <c r="X17569" s="157"/>
      <c r="Y17569" s="157"/>
    </row>
    <row r="17570" spans="19:25" x14ac:dyDescent="0.2">
      <c r="S17570" s="157"/>
      <c r="T17570" s="157"/>
      <c r="U17570" s="157"/>
      <c r="V17570" s="157"/>
      <c r="W17570" s="157"/>
      <c r="X17570" s="157"/>
      <c r="Y17570" s="157"/>
    </row>
    <row r="17571" spans="19:25" x14ac:dyDescent="0.2">
      <c r="S17571" s="157"/>
      <c r="T17571" s="157"/>
      <c r="U17571" s="157"/>
      <c r="V17571" s="157"/>
      <c r="W17571" s="157"/>
      <c r="X17571" s="157"/>
      <c r="Y17571" s="157"/>
    </row>
    <row r="17572" spans="19:25" x14ac:dyDescent="0.2">
      <c r="S17572" s="157"/>
      <c r="T17572" s="157"/>
      <c r="U17572" s="157"/>
      <c r="V17572" s="157"/>
      <c r="W17572" s="157"/>
      <c r="X17572" s="157"/>
      <c r="Y17572" s="157"/>
    </row>
    <row r="17573" spans="19:25" x14ac:dyDescent="0.2">
      <c r="S17573" s="157"/>
      <c r="T17573" s="157"/>
      <c r="U17573" s="157"/>
      <c r="V17573" s="157"/>
      <c r="W17573" s="157"/>
      <c r="X17573" s="157"/>
      <c r="Y17573" s="157"/>
    </row>
    <row r="17574" spans="19:25" x14ac:dyDescent="0.2">
      <c r="S17574" s="157"/>
      <c r="T17574" s="157"/>
      <c r="U17574" s="157"/>
      <c r="V17574" s="157"/>
      <c r="W17574" s="157"/>
      <c r="X17574" s="157"/>
      <c r="Y17574" s="157"/>
    </row>
    <row r="17575" spans="19:25" x14ac:dyDescent="0.2">
      <c r="S17575" s="157"/>
      <c r="T17575" s="157"/>
      <c r="U17575" s="157"/>
      <c r="V17575" s="157"/>
      <c r="W17575" s="157"/>
      <c r="X17575" s="157"/>
      <c r="Y17575" s="157"/>
    </row>
    <row r="17576" spans="19:25" x14ac:dyDescent="0.2">
      <c r="S17576" s="157"/>
      <c r="T17576" s="157"/>
      <c r="U17576" s="157"/>
      <c r="V17576" s="157"/>
      <c r="W17576" s="157"/>
      <c r="X17576" s="157"/>
      <c r="Y17576" s="157"/>
    </row>
    <row r="17577" spans="19:25" x14ac:dyDescent="0.2">
      <c r="S17577" s="157"/>
      <c r="T17577" s="157"/>
      <c r="U17577" s="157"/>
      <c r="V17577" s="157"/>
      <c r="W17577" s="157"/>
      <c r="X17577" s="157"/>
      <c r="Y17577" s="157"/>
    </row>
    <row r="17578" spans="19:25" x14ac:dyDescent="0.2">
      <c r="S17578" s="157"/>
      <c r="T17578" s="157"/>
      <c r="U17578" s="157"/>
      <c r="V17578" s="157"/>
      <c r="W17578" s="157"/>
      <c r="X17578" s="157"/>
      <c r="Y17578" s="157"/>
    </row>
    <row r="17579" spans="19:25" x14ac:dyDescent="0.2">
      <c r="S17579" s="157"/>
      <c r="T17579" s="157"/>
      <c r="U17579" s="157"/>
      <c r="V17579" s="157"/>
      <c r="W17579" s="157"/>
      <c r="X17579" s="157"/>
      <c r="Y17579" s="157"/>
    </row>
    <row r="17580" spans="19:25" x14ac:dyDescent="0.2">
      <c r="S17580" s="157"/>
      <c r="T17580" s="157"/>
      <c r="U17580" s="157"/>
      <c r="V17580" s="157"/>
      <c r="W17580" s="157"/>
      <c r="X17580" s="157"/>
      <c r="Y17580" s="157"/>
    </row>
    <row r="17581" spans="19:25" x14ac:dyDescent="0.2">
      <c r="S17581" s="157"/>
      <c r="T17581" s="157"/>
      <c r="U17581" s="157"/>
      <c r="V17581" s="157"/>
      <c r="W17581" s="157"/>
      <c r="X17581" s="157"/>
      <c r="Y17581" s="157"/>
    </row>
    <row r="17582" spans="19:25" x14ac:dyDescent="0.2">
      <c r="S17582" s="157"/>
      <c r="T17582" s="157"/>
      <c r="U17582" s="157"/>
      <c r="V17582" s="157"/>
      <c r="W17582" s="157"/>
      <c r="X17582" s="157"/>
      <c r="Y17582" s="157"/>
    </row>
    <row r="17583" spans="19:25" x14ac:dyDescent="0.2">
      <c r="S17583" s="157"/>
      <c r="T17583" s="157"/>
      <c r="U17583" s="157"/>
      <c r="V17583" s="157"/>
      <c r="W17583" s="157"/>
      <c r="X17583" s="157"/>
      <c r="Y17583" s="157"/>
    </row>
    <row r="17584" spans="19:25" x14ac:dyDescent="0.2">
      <c r="S17584" s="157"/>
      <c r="T17584" s="157"/>
      <c r="U17584" s="157"/>
      <c r="V17584" s="157"/>
      <c r="W17584" s="157"/>
      <c r="X17584" s="157"/>
      <c r="Y17584" s="157"/>
    </row>
    <row r="17585" spans="19:25" x14ac:dyDescent="0.2">
      <c r="S17585" s="157"/>
      <c r="T17585" s="157"/>
      <c r="U17585" s="157"/>
      <c r="V17585" s="157"/>
      <c r="W17585" s="157"/>
      <c r="X17585" s="157"/>
      <c r="Y17585" s="157"/>
    </row>
    <row r="17586" spans="19:25" x14ac:dyDescent="0.2">
      <c r="S17586" s="157"/>
      <c r="T17586" s="157"/>
      <c r="U17586" s="157"/>
      <c r="V17586" s="157"/>
      <c r="W17586" s="157"/>
      <c r="X17586" s="157"/>
      <c r="Y17586" s="157"/>
    </row>
    <row r="17587" spans="19:25" x14ac:dyDescent="0.2">
      <c r="S17587" s="157"/>
      <c r="T17587" s="157"/>
      <c r="U17587" s="157"/>
      <c r="V17587" s="157"/>
      <c r="W17587" s="157"/>
      <c r="X17587" s="157"/>
      <c r="Y17587" s="157"/>
    </row>
    <row r="17588" spans="19:25" x14ac:dyDescent="0.2">
      <c r="S17588" s="157"/>
      <c r="T17588" s="157"/>
      <c r="U17588" s="157"/>
      <c r="V17588" s="157"/>
      <c r="W17588" s="157"/>
      <c r="X17588" s="157"/>
      <c r="Y17588" s="157"/>
    </row>
    <row r="17589" spans="19:25" x14ac:dyDescent="0.2">
      <c r="S17589" s="157"/>
      <c r="T17589" s="157"/>
      <c r="U17589" s="157"/>
      <c r="V17589" s="157"/>
      <c r="W17589" s="157"/>
      <c r="X17589" s="157"/>
      <c r="Y17589" s="157"/>
    </row>
    <row r="17590" spans="19:25" x14ac:dyDescent="0.2">
      <c r="S17590" s="157"/>
      <c r="T17590" s="157"/>
      <c r="U17590" s="157"/>
      <c r="V17590" s="157"/>
      <c r="W17590" s="157"/>
      <c r="X17590" s="157"/>
      <c r="Y17590" s="157"/>
    </row>
    <row r="17591" spans="19:25" x14ac:dyDescent="0.2">
      <c r="S17591" s="157"/>
      <c r="T17591" s="157"/>
      <c r="U17591" s="157"/>
      <c r="V17591" s="157"/>
      <c r="W17591" s="157"/>
      <c r="X17591" s="157"/>
      <c r="Y17591" s="157"/>
    </row>
    <row r="17592" spans="19:25" x14ac:dyDescent="0.2">
      <c r="S17592" s="157"/>
      <c r="T17592" s="157"/>
      <c r="U17592" s="157"/>
      <c r="V17592" s="157"/>
      <c r="W17592" s="157"/>
      <c r="X17592" s="157"/>
      <c r="Y17592" s="157"/>
    </row>
    <row r="17593" spans="19:25" x14ac:dyDescent="0.2">
      <c r="S17593" s="157"/>
      <c r="T17593" s="157"/>
      <c r="U17593" s="157"/>
      <c r="V17593" s="157"/>
      <c r="W17593" s="157"/>
      <c r="X17593" s="157"/>
      <c r="Y17593" s="157"/>
    </row>
    <row r="17594" spans="19:25" x14ac:dyDescent="0.2">
      <c r="S17594" s="157"/>
      <c r="T17594" s="157"/>
      <c r="U17594" s="157"/>
      <c r="V17594" s="157"/>
      <c r="W17594" s="157"/>
      <c r="X17594" s="157"/>
      <c r="Y17594" s="157"/>
    </row>
    <row r="17595" spans="19:25" x14ac:dyDescent="0.2">
      <c r="S17595" s="157"/>
      <c r="T17595" s="157"/>
      <c r="U17595" s="157"/>
      <c r="V17595" s="157"/>
      <c r="W17595" s="157"/>
      <c r="X17595" s="157"/>
      <c r="Y17595" s="157"/>
    </row>
    <row r="17596" spans="19:25" x14ac:dyDescent="0.2">
      <c r="S17596" s="157"/>
      <c r="T17596" s="157"/>
      <c r="U17596" s="157"/>
      <c r="V17596" s="157"/>
      <c r="W17596" s="157"/>
      <c r="X17596" s="157"/>
      <c r="Y17596" s="157"/>
    </row>
    <row r="17597" spans="19:25" x14ac:dyDescent="0.2">
      <c r="S17597" s="157"/>
      <c r="T17597" s="157"/>
      <c r="U17597" s="157"/>
      <c r="V17597" s="157"/>
      <c r="W17597" s="157"/>
      <c r="X17597" s="157"/>
      <c r="Y17597" s="157"/>
    </row>
    <row r="17598" spans="19:25" x14ac:dyDescent="0.2">
      <c r="S17598" s="157"/>
      <c r="T17598" s="157"/>
      <c r="U17598" s="157"/>
      <c r="V17598" s="157"/>
      <c r="W17598" s="157"/>
      <c r="X17598" s="157"/>
      <c r="Y17598" s="157"/>
    </row>
    <row r="17599" spans="19:25" x14ac:dyDescent="0.2">
      <c r="S17599" s="157"/>
      <c r="T17599" s="157"/>
      <c r="U17599" s="157"/>
      <c r="V17599" s="157"/>
      <c r="W17599" s="157"/>
      <c r="X17599" s="157"/>
      <c r="Y17599" s="157"/>
    </row>
    <row r="17600" spans="19:25" x14ac:dyDescent="0.2">
      <c r="S17600" s="157"/>
      <c r="T17600" s="157"/>
      <c r="U17600" s="157"/>
      <c r="V17600" s="157"/>
      <c r="W17600" s="157"/>
      <c r="X17600" s="157"/>
      <c r="Y17600" s="157"/>
    </row>
    <row r="17601" spans="19:25" x14ac:dyDescent="0.2">
      <c r="S17601" s="157"/>
      <c r="T17601" s="157"/>
      <c r="U17601" s="157"/>
      <c r="V17601" s="157"/>
      <c r="W17601" s="157"/>
      <c r="X17601" s="157"/>
      <c r="Y17601" s="157"/>
    </row>
    <row r="17602" spans="19:25" x14ac:dyDescent="0.2">
      <c r="S17602" s="157"/>
      <c r="T17602" s="157"/>
      <c r="U17602" s="157"/>
      <c r="V17602" s="157"/>
      <c r="W17602" s="157"/>
      <c r="X17602" s="157"/>
      <c r="Y17602" s="157"/>
    </row>
    <row r="17603" spans="19:25" x14ac:dyDescent="0.2">
      <c r="S17603" s="157"/>
      <c r="T17603" s="157"/>
      <c r="U17603" s="157"/>
      <c r="V17603" s="157"/>
      <c r="W17603" s="157"/>
      <c r="X17603" s="157"/>
      <c r="Y17603" s="157"/>
    </row>
    <row r="17604" spans="19:25" x14ac:dyDescent="0.2">
      <c r="S17604" s="157"/>
      <c r="T17604" s="157"/>
      <c r="U17604" s="157"/>
      <c r="V17604" s="157"/>
      <c r="W17604" s="157"/>
      <c r="X17604" s="157"/>
      <c r="Y17604" s="157"/>
    </row>
    <row r="17605" spans="19:25" x14ac:dyDescent="0.2">
      <c r="S17605" s="157"/>
      <c r="T17605" s="157"/>
      <c r="U17605" s="157"/>
      <c r="V17605" s="157"/>
      <c r="W17605" s="157"/>
      <c r="X17605" s="157"/>
      <c r="Y17605" s="157"/>
    </row>
    <row r="17606" spans="19:25" x14ac:dyDescent="0.2">
      <c r="S17606" s="157"/>
      <c r="T17606" s="157"/>
      <c r="U17606" s="157"/>
      <c r="V17606" s="157"/>
      <c r="W17606" s="157"/>
      <c r="X17606" s="157"/>
      <c r="Y17606" s="157"/>
    </row>
    <row r="17607" spans="19:25" x14ac:dyDescent="0.2">
      <c r="S17607" s="157"/>
      <c r="T17607" s="157"/>
      <c r="U17607" s="157"/>
      <c r="V17607" s="157"/>
      <c r="W17607" s="157"/>
      <c r="X17607" s="157"/>
      <c r="Y17607" s="157"/>
    </row>
    <row r="17608" spans="19:25" x14ac:dyDescent="0.2">
      <c r="S17608" s="157"/>
      <c r="T17608" s="157"/>
      <c r="U17608" s="157"/>
      <c r="V17608" s="157"/>
      <c r="W17608" s="157"/>
      <c r="X17608" s="157"/>
      <c r="Y17608" s="157"/>
    </row>
    <row r="17609" spans="19:25" x14ac:dyDescent="0.2">
      <c r="S17609" s="157"/>
      <c r="T17609" s="157"/>
      <c r="U17609" s="157"/>
      <c r="V17609" s="157"/>
      <c r="W17609" s="157"/>
      <c r="X17609" s="157"/>
      <c r="Y17609" s="157"/>
    </row>
    <row r="17610" spans="19:25" x14ac:dyDescent="0.2">
      <c r="S17610" s="157"/>
      <c r="T17610" s="157"/>
      <c r="U17610" s="157"/>
      <c r="V17610" s="157"/>
      <c r="W17610" s="157"/>
      <c r="X17610" s="157"/>
      <c r="Y17610" s="157"/>
    </row>
    <row r="17611" spans="19:25" x14ac:dyDescent="0.2">
      <c r="S17611" s="157"/>
      <c r="T17611" s="157"/>
      <c r="U17611" s="157"/>
      <c r="V17611" s="157"/>
      <c r="W17611" s="157"/>
      <c r="X17611" s="157"/>
      <c r="Y17611" s="157"/>
    </row>
    <row r="17612" spans="19:25" x14ac:dyDescent="0.2">
      <c r="S17612" s="157"/>
      <c r="T17612" s="157"/>
      <c r="U17612" s="157"/>
      <c r="V17612" s="157"/>
      <c r="W17612" s="157"/>
      <c r="X17612" s="157"/>
      <c r="Y17612" s="157"/>
    </row>
    <row r="17613" spans="19:25" x14ac:dyDescent="0.2">
      <c r="S17613" s="157"/>
      <c r="T17613" s="157"/>
      <c r="U17613" s="157"/>
      <c r="V17613" s="157"/>
      <c r="W17613" s="157"/>
      <c r="X17613" s="157"/>
      <c r="Y17613" s="157"/>
    </row>
    <row r="17614" spans="19:25" x14ac:dyDescent="0.2">
      <c r="S17614" s="157"/>
      <c r="T17614" s="157"/>
      <c r="U17614" s="157"/>
      <c r="V17614" s="157"/>
      <c r="W17614" s="157"/>
      <c r="X17614" s="157"/>
      <c r="Y17614" s="157"/>
    </row>
    <row r="17615" spans="19:25" x14ac:dyDescent="0.2">
      <c r="S17615" s="157"/>
      <c r="T17615" s="157"/>
      <c r="U17615" s="157"/>
      <c r="V17615" s="157"/>
      <c r="W17615" s="157"/>
      <c r="X17615" s="157"/>
      <c r="Y17615" s="157"/>
    </row>
    <row r="17616" spans="19:25" x14ac:dyDescent="0.2">
      <c r="S17616" s="157"/>
      <c r="T17616" s="157"/>
      <c r="U17616" s="157"/>
      <c r="V17616" s="157"/>
      <c r="W17616" s="157"/>
      <c r="X17616" s="157"/>
      <c r="Y17616" s="157"/>
    </row>
    <row r="17617" spans="19:25" x14ac:dyDescent="0.2">
      <c r="S17617" s="157"/>
      <c r="T17617" s="157"/>
      <c r="U17617" s="157"/>
      <c r="V17617" s="157"/>
      <c r="W17617" s="157"/>
      <c r="X17617" s="157"/>
      <c r="Y17617" s="157"/>
    </row>
    <row r="17618" spans="19:25" x14ac:dyDescent="0.2">
      <c r="S17618" s="157"/>
      <c r="T17618" s="157"/>
      <c r="U17618" s="157"/>
      <c r="V17618" s="157"/>
      <c r="W17618" s="157"/>
      <c r="X17618" s="157"/>
      <c r="Y17618" s="157"/>
    </row>
    <row r="17619" spans="19:25" x14ac:dyDescent="0.2">
      <c r="S17619" s="157"/>
      <c r="T17619" s="157"/>
      <c r="U17619" s="157"/>
      <c r="V17619" s="157"/>
      <c r="W17619" s="157"/>
      <c r="X17619" s="157"/>
      <c r="Y17619" s="157"/>
    </row>
    <row r="17620" spans="19:25" x14ac:dyDescent="0.2">
      <c r="S17620" s="157"/>
      <c r="T17620" s="157"/>
      <c r="U17620" s="157"/>
      <c r="V17620" s="157"/>
      <c r="W17620" s="157"/>
      <c r="X17620" s="157"/>
      <c r="Y17620" s="157"/>
    </row>
    <row r="17621" spans="19:25" x14ac:dyDescent="0.2">
      <c r="S17621" s="157"/>
      <c r="T17621" s="157"/>
      <c r="U17621" s="157"/>
      <c r="V17621" s="157"/>
      <c r="W17621" s="157"/>
      <c r="X17621" s="157"/>
      <c r="Y17621" s="157"/>
    </row>
    <row r="17622" spans="19:25" x14ac:dyDescent="0.2">
      <c r="S17622" s="157"/>
      <c r="T17622" s="157"/>
      <c r="U17622" s="157"/>
      <c r="V17622" s="157"/>
      <c r="W17622" s="157"/>
      <c r="X17622" s="157"/>
      <c r="Y17622" s="157"/>
    </row>
    <row r="17623" spans="19:25" x14ac:dyDescent="0.2">
      <c r="S17623" s="157"/>
      <c r="T17623" s="157"/>
      <c r="U17623" s="157"/>
      <c r="V17623" s="157"/>
      <c r="W17623" s="157"/>
      <c r="X17623" s="157"/>
      <c r="Y17623" s="157"/>
    </row>
    <row r="17624" spans="19:25" x14ac:dyDescent="0.2">
      <c r="S17624" s="157"/>
      <c r="T17624" s="157"/>
      <c r="U17624" s="157"/>
      <c r="V17624" s="157"/>
      <c r="W17624" s="157"/>
      <c r="X17624" s="157"/>
      <c r="Y17624" s="157"/>
    </row>
    <row r="17625" spans="19:25" x14ac:dyDescent="0.2">
      <c r="S17625" s="157"/>
      <c r="T17625" s="157"/>
      <c r="U17625" s="157"/>
      <c r="V17625" s="157"/>
      <c r="W17625" s="157"/>
      <c r="X17625" s="157"/>
      <c r="Y17625" s="157"/>
    </row>
    <row r="17626" spans="19:25" x14ac:dyDescent="0.2">
      <c r="S17626" s="157"/>
      <c r="T17626" s="157"/>
      <c r="U17626" s="157"/>
      <c r="V17626" s="157"/>
      <c r="W17626" s="157"/>
      <c r="X17626" s="157"/>
      <c r="Y17626" s="157"/>
    </row>
    <row r="17627" spans="19:25" x14ac:dyDescent="0.2">
      <c r="S17627" s="157"/>
      <c r="T17627" s="157"/>
      <c r="U17627" s="157"/>
      <c r="V17627" s="157"/>
      <c r="W17627" s="157"/>
      <c r="X17627" s="157"/>
      <c r="Y17627" s="157"/>
    </row>
    <row r="17628" spans="19:25" x14ac:dyDescent="0.2">
      <c r="S17628" s="157"/>
      <c r="T17628" s="157"/>
      <c r="U17628" s="157"/>
      <c r="V17628" s="157"/>
      <c r="W17628" s="157"/>
      <c r="X17628" s="157"/>
      <c r="Y17628" s="157"/>
    </row>
    <row r="17629" spans="19:25" x14ac:dyDescent="0.2">
      <c r="S17629" s="157"/>
      <c r="T17629" s="157"/>
      <c r="U17629" s="157"/>
      <c r="V17629" s="157"/>
      <c r="W17629" s="157"/>
      <c r="X17629" s="157"/>
      <c r="Y17629" s="157"/>
    </row>
    <row r="17630" spans="19:25" x14ac:dyDescent="0.2">
      <c r="S17630" s="157"/>
      <c r="T17630" s="157"/>
      <c r="U17630" s="157"/>
      <c r="V17630" s="157"/>
      <c r="W17630" s="157"/>
      <c r="X17630" s="157"/>
      <c r="Y17630" s="157"/>
    </row>
    <row r="17631" spans="19:25" x14ac:dyDescent="0.2">
      <c r="S17631" s="157"/>
      <c r="T17631" s="157"/>
      <c r="U17631" s="157"/>
      <c r="V17631" s="157"/>
      <c r="W17631" s="157"/>
      <c r="X17631" s="157"/>
      <c r="Y17631" s="157"/>
    </row>
    <row r="17632" spans="19:25" x14ac:dyDescent="0.2">
      <c r="S17632" s="157"/>
      <c r="T17632" s="157"/>
      <c r="U17632" s="157"/>
      <c r="V17632" s="157"/>
      <c r="W17632" s="157"/>
      <c r="X17632" s="157"/>
      <c r="Y17632" s="157"/>
    </row>
    <row r="17633" spans="19:25" x14ac:dyDescent="0.2">
      <c r="S17633" s="157"/>
      <c r="T17633" s="157"/>
      <c r="U17633" s="157"/>
      <c r="V17633" s="157"/>
      <c r="W17633" s="157"/>
      <c r="X17633" s="157"/>
      <c r="Y17633" s="157"/>
    </row>
    <row r="17634" spans="19:25" x14ac:dyDescent="0.2">
      <c r="S17634" s="157"/>
      <c r="T17634" s="157"/>
      <c r="U17634" s="157"/>
      <c r="V17634" s="157"/>
      <c r="W17634" s="157"/>
      <c r="X17634" s="157"/>
      <c r="Y17634" s="157"/>
    </row>
    <row r="17635" spans="19:25" x14ac:dyDescent="0.2">
      <c r="S17635" s="157"/>
      <c r="T17635" s="157"/>
      <c r="U17635" s="157"/>
      <c r="V17635" s="157"/>
      <c r="W17635" s="157"/>
      <c r="X17635" s="157"/>
      <c r="Y17635" s="157"/>
    </row>
    <row r="17636" spans="19:25" x14ac:dyDescent="0.2">
      <c r="S17636" s="157"/>
      <c r="T17636" s="157"/>
      <c r="U17636" s="157"/>
      <c r="V17636" s="157"/>
      <c r="W17636" s="157"/>
      <c r="X17636" s="157"/>
      <c r="Y17636" s="157"/>
    </row>
    <row r="17637" spans="19:25" x14ac:dyDescent="0.2">
      <c r="S17637" s="157"/>
      <c r="T17637" s="157"/>
      <c r="U17637" s="157"/>
      <c r="V17637" s="157"/>
      <c r="W17637" s="157"/>
      <c r="X17637" s="157"/>
      <c r="Y17637" s="157"/>
    </row>
    <row r="17638" spans="19:25" x14ac:dyDescent="0.2">
      <c r="S17638" s="157"/>
      <c r="T17638" s="157"/>
      <c r="U17638" s="157"/>
      <c r="V17638" s="157"/>
      <c r="W17638" s="157"/>
      <c r="X17638" s="157"/>
      <c r="Y17638" s="157"/>
    </row>
    <row r="17639" spans="19:25" x14ac:dyDescent="0.2">
      <c r="S17639" s="157"/>
      <c r="T17639" s="157"/>
      <c r="U17639" s="157"/>
      <c r="V17639" s="157"/>
      <c r="W17639" s="157"/>
      <c r="X17639" s="157"/>
      <c r="Y17639" s="157"/>
    </row>
    <row r="17640" spans="19:25" x14ac:dyDescent="0.2">
      <c r="S17640" s="157"/>
      <c r="T17640" s="157"/>
      <c r="U17640" s="157"/>
      <c r="V17640" s="157"/>
      <c r="W17640" s="157"/>
      <c r="X17640" s="157"/>
      <c r="Y17640" s="157"/>
    </row>
    <row r="17641" spans="19:25" x14ac:dyDescent="0.2">
      <c r="S17641" s="157"/>
      <c r="T17641" s="157"/>
      <c r="U17641" s="157"/>
      <c r="V17641" s="157"/>
      <c r="W17641" s="157"/>
      <c r="X17641" s="157"/>
      <c r="Y17641" s="157"/>
    </row>
    <row r="17642" spans="19:25" x14ac:dyDescent="0.2">
      <c r="S17642" s="157"/>
      <c r="T17642" s="157"/>
      <c r="U17642" s="157"/>
      <c r="V17642" s="157"/>
      <c r="W17642" s="157"/>
      <c r="X17642" s="157"/>
      <c r="Y17642" s="157"/>
    </row>
    <row r="17643" spans="19:25" x14ac:dyDescent="0.2">
      <c r="S17643" s="157"/>
      <c r="T17643" s="157"/>
      <c r="U17643" s="157"/>
      <c r="V17643" s="157"/>
      <c r="W17643" s="157"/>
      <c r="X17643" s="157"/>
      <c r="Y17643" s="157"/>
    </row>
    <row r="17644" spans="19:25" x14ac:dyDescent="0.2">
      <c r="S17644" s="157"/>
      <c r="T17644" s="157"/>
      <c r="U17644" s="157"/>
      <c r="V17644" s="157"/>
      <c r="W17644" s="157"/>
      <c r="X17644" s="157"/>
      <c r="Y17644" s="157"/>
    </row>
    <row r="17645" spans="19:25" x14ac:dyDescent="0.2">
      <c r="S17645" s="157"/>
      <c r="T17645" s="157"/>
      <c r="U17645" s="157"/>
      <c r="V17645" s="157"/>
      <c r="W17645" s="157"/>
      <c r="X17645" s="157"/>
      <c r="Y17645" s="157"/>
    </row>
    <row r="17646" spans="19:25" x14ac:dyDescent="0.2">
      <c r="S17646" s="157"/>
      <c r="T17646" s="157"/>
      <c r="U17646" s="157"/>
      <c r="V17646" s="157"/>
      <c r="W17646" s="157"/>
      <c r="X17646" s="157"/>
      <c r="Y17646" s="157"/>
    </row>
    <row r="17647" spans="19:25" x14ac:dyDescent="0.2">
      <c r="S17647" s="157"/>
      <c r="T17647" s="157"/>
      <c r="U17647" s="157"/>
      <c r="V17647" s="157"/>
      <c r="W17647" s="157"/>
      <c r="X17647" s="157"/>
      <c r="Y17647" s="157"/>
    </row>
    <row r="17648" spans="19:25" x14ac:dyDescent="0.2">
      <c r="S17648" s="157"/>
      <c r="T17648" s="157"/>
      <c r="U17648" s="157"/>
      <c r="V17648" s="157"/>
      <c r="W17648" s="157"/>
      <c r="X17648" s="157"/>
      <c r="Y17648" s="157"/>
    </row>
    <row r="17649" spans="19:25" x14ac:dyDescent="0.2">
      <c r="S17649" s="157"/>
      <c r="T17649" s="157"/>
      <c r="U17649" s="157"/>
      <c r="V17649" s="157"/>
      <c r="W17649" s="157"/>
      <c r="X17649" s="157"/>
      <c r="Y17649" s="157"/>
    </row>
    <row r="17650" spans="19:25" x14ac:dyDescent="0.2">
      <c r="S17650" s="157"/>
      <c r="T17650" s="157"/>
      <c r="U17650" s="157"/>
      <c r="V17650" s="157"/>
      <c r="W17650" s="157"/>
      <c r="X17650" s="157"/>
      <c r="Y17650" s="157"/>
    </row>
    <row r="17651" spans="19:25" x14ac:dyDescent="0.2">
      <c r="S17651" s="157"/>
      <c r="T17651" s="157"/>
      <c r="U17651" s="157"/>
      <c r="V17651" s="157"/>
      <c r="W17651" s="157"/>
      <c r="X17651" s="157"/>
      <c r="Y17651" s="157"/>
    </row>
    <row r="17652" spans="19:25" x14ac:dyDescent="0.2">
      <c r="S17652" s="157"/>
      <c r="T17652" s="157"/>
      <c r="U17652" s="157"/>
      <c r="V17652" s="157"/>
      <c r="W17652" s="157"/>
      <c r="X17652" s="157"/>
      <c r="Y17652" s="157"/>
    </row>
    <row r="17653" spans="19:25" x14ac:dyDescent="0.2">
      <c r="S17653" s="157"/>
      <c r="T17653" s="157"/>
      <c r="U17653" s="157"/>
      <c r="V17653" s="157"/>
      <c r="W17653" s="157"/>
      <c r="X17653" s="157"/>
      <c r="Y17653" s="157"/>
    </row>
    <row r="17654" spans="19:25" x14ac:dyDescent="0.2">
      <c r="S17654" s="157"/>
      <c r="T17654" s="157"/>
      <c r="U17654" s="157"/>
      <c r="V17654" s="157"/>
      <c r="W17654" s="157"/>
      <c r="X17654" s="157"/>
      <c r="Y17654" s="157"/>
    </row>
    <row r="17655" spans="19:25" x14ac:dyDescent="0.2">
      <c r="S17655" s="157"/>
      <c r="T17655" s="157"/>
      <c r="U17655" s="157"/>
      <c r="V17655" s="157"/>
      <c r="W17655" s="157"/>
      <c r="X17655" s="157"/>
      <c r="Y17655" s="157"/>
    </row>
    <row r="17656" spans="19:25" x14ac:dyDescent="0.2">
      <c r="S17656" s="157"/>
      <c r="T17656" s="157"/>
      <c r="U17656" s="157"/>
      <c r="V17656" s="157"/>
      <c r="W17656" s="157"/>
      <c r="X17656" s="157"/>
      <c r="Y17656" s="157"/>
    </row>
    <row r="17657" spans="19:25" x14ac:dyDescent="0.2">
      <c r="S17657" s="157"/>
      <c r="T17657" s="157"/>
      <c r="U17657" s="157"/>
      <c r="V17657" s="157"/>
      <c r="W17657" s="157"/>
      <c r="X17657" s="157"/>
      <c r="Y17657" s="157"/>
    </row>
    <row r="17658" spans="19:25" x14ac:dyDescent="0.2">
      <c r="S17658" s="157"/>
      <c r="T17658" s="157"/>
      <c r="U17658" s="157"/>
      <c r="V17658" s="157"/>
      <c r="W17658" s="157"/>
      <c r="X17658" s="157"/>
      <c r="Y17658" s="157"/>
    </row>
    <row r="17659" spans="19:25" x14ac:dyDescent="0.2">
      <c r="S17659" s="157"/>
      <c r="T17659" s="157"/>
      <c r="U17659" s="157"/>
      <c r="V17659" s="157"/>
      <c r="W17659" s="157"/>
      <c r="X17659" s="157"/>
      <c r="Y17659" s="157"/>
    </row>
    <row r="17660" spans="19:25" x14ac:dyDescent="0.2">
      <c r="S17660" s="157"/>
      <c r="T17660" s="157"/>
      <c r="U17660" s="157"/>
      <c r="V17660" s="157"/>
      <c r="W17660" s="157"/>
      <c r="X17660" s="157"/>
      <c r="Y17660" s="157"/>
    </row>
    <row r="17661" spans="19:25" x14ac:dyDescent="0.2">
      <c r="S17661" s="157"/>
      <c r="T17661" s="157"/>
      <c r="U17661" s="157"/>
      <c r="V17661" s="157"/>
      <c r="W17661" s="157"/>
      <c r="X17661" s="157"/>
      <c r="Y17661" s="157"/>
    </row>
    <row r="17662" spans="19:25" x14ac:dyDescent="0.2">
      <c r="S17662" s="157"/>
      <c r="T17662" s="157"/>
      <c r="U17662" s="157"/>
      <c r="V17662" s="157"/>
      <c r="W17662" s="157"/>
      <c r="X17662" s="157"/>
      <c r="Y17662" s="157"/>
    </row>
    <row r="17663" spans="19:25" x14ac:dyDescent="0.2">
      <c r="S17663" s="157"/>
      <c r="T17663" s="157"/>
      <c r="U17663" s="157"/>
      <c r="V17663" s="157"/>
      <c r="W17663" s="157"/>
      <c r="X17663" s="157"/>
      <c r="Y17663" s="157"/>
    </row>
    <row r="17664" spans="19:25" x14ac:dyDescent="0.2">
      <c r="S17664" s="157"/>
      <c r="T17664" s="157"/>
      <c r="U17664" s="157"/>
      <c r="V17664" s="157"/>
      <c r="W17664" s="157"/>
      <c r="X17664" s="157"/>
      <c r="Y17664" s="157"/>
    </row>
    <row r="17665" spans="19:25" x14ac:dyDescent="0.2">
      <c r="S17665" s="157"/>
      <c r="T17665" s="157"/>
      <c r="U17665" s="157"/>
      <c r="V17665" s="157"/>
      <c r="W17665" s="157"/>
      <c r="X17665" s="157"/>
      <c r="Y17665" s="157"/>
    </row>
    <row r="17666" spans="19:25" x14ac:dyDescent="0.2">
      <c r="S17666" s="157"/>
      <c r="T17666" s="157"/>
      <c r="U17666" s="157"/>
      <c r="V17666" s="157"/>
      <c r="W17666" s="157"/>
      <c r="X17666" s="157"/>
      <c r="Y17666" s="157"/>
    </row>
    <row r="17667" spans="19:25" x14ac:dyDescent="0.2">
      <c r="S17667" s="157"/>
      <c r="T17667" s="157"/>
      <c r="U17667" s="157"/>
      <c r="V17667" s="157"/>
      <c r="W17667" s="157"/>
      <c r="X17667" s="157"/>
      <c r="Y17667" s="157"/>
    </row>
    <row r="17668" spans="19:25" x14ac:dyDescent="0.2">
      <c r="S17668" s="157"/>
      <c r="T17668" s="157"/>
      <c r="U17668" s="157"/>
      <c r="V17668" s="157"/>
      <c r="W17668" s="157"/>
      <c r="X17668" s="157"/>
      <c r="Y17668" s="157"/>
    </row>
    <row r="17669" spans="19:25" x14ac:dyDescent="0.2">
      <c r="S17669" s="157"/>
      <c r="T17669" s="157"/>
      <c r="U17669" s="157"/>
      <c r="V17669" s="157"/>
      <c r="W17669" s="157"/>
      <c r="X17669" s="157"/>
      <c r="Y17669" s="157"/>
    </row>
    <row r="17670" spans="19:25" x14ac:dyDescent="0.2">
      <c r="S17670" s="157"/>
      <c r="T17670" s="157"/>
      <c r="U17670" s="157"/>
      <c r="V17670" s="157"/>
      <c r="W17670" s="157"/>
      <c r="X17670" s="157"/>
      <c r="Y17670" s="157"/>
    </row>
    <row r="17671" spans="19:25" x14ac:dyDescent="0.2">
      <c r="S17671" s="157"/>
      <c r="T17671" s="157"/>
      <c r="U17671" s="157"/>
      <c r="V17671" s="157"/>
      <c r="W17671" s="157"/>
      <c r="X17671" s="157"/>
      <c r="Y17671" s="157"/>
    </row>
    <row r="17672" spans="19:25" x14ac:dyDescent="0.2">
      <c r="S17672" s="157"/>
      <c r="T17672" s="157"/>
      <c r="U17672" s="157"/>
      <c r="V17672" s="157"/>
      <c r="W17672" s="157"/>
      <c r="X17672" s="157"/>
      <c r="Y17672" s="157"/>
    </row>
    <row r="17673" spans="19:25" x14ac:dyDescent="0.2">
      <c r="S17673" s="157"/>
      <c r="T17673" s="157"/>
      <c r="U17673" s="157"/>
      <c r="V17673" s="157"/>
      <c r="W17673" s="157"/>
      <c r="X17673" s="157"/>
      <c r="Y17673" s="157"/>
    </row>
    <row r="17674" spans="19:25" x14ac:dyDescent="0.2">
      <c r="S17674" s="157"/>
      <c r="T17674" s="157"/>
      <c r="U17674" s="157"/>
      <c r="V17674" s="157"/>
      <c r="W17674" s="157"/>
      <c r="X17674" s="157"/>
      <c r="Y17674" s="157"/>
    </row>
    <row r="17675" spans="19:25" x14ac:dyDescent="0.2">
      <c r="S17675" s="157"/>
      <c r="T17675" s="157"/>
      <c r="U17675" s="157"/>
      <c r="V17675" s="157"/>
      <c r="W17675" s="157"/>
      <c r="X17675" s="157"/>
      <c r="Y17675" s="157"/>
    </row>
    <row r="17676" spans="19:25" x14ac:dyDescent="0.2">
      <c r="S17676" s="157"/>
      <c r="T17676" s="157"/>
      <c r="U17676" s="157"/>
      <c r="V17676" s="157"/>
      <c r="W17676" s="157"/>
      <c r="X17676" s="157"/>
      <c r="Y17676" s="157"/>
    </row>
    <row r="17677" spans="19:25" x14ac:dyDescent="0.2">
      <c r="S17677" s="157"/>
      <c r="T17677" s="157"/>
      <c r="U17677" s="157"/>
      <c r="V17677" s="157"/>
      <c r="W17677" s="157"/>
      <c r="X17677" s="157"/>
      <c r="Y17677" s="157"/>
    </row>
    <row r="17678" spans="19:25" x14ac:dyDescent="0.2">
      <c r="S17678" s="157"/>
      <c r="T17678" s="157"/>
      <c r="U17678" s="157"/>
      <c r="V17678" s="157"/>
      <c r="W17678" s="157"/>
      <c r="X17678" s="157"/>
      <c r="Y17678" s="157"/>
    </row>
    <row r="17679" spans="19:25" x14ac:dyDescent="0.2">
      <c r="S17679" s="157"/>
      <c r="T17679" s="157"/>
      <c r="U17679" s="157"/>
      <c r="V17679" s="157"/>
      <c r="W17679" s="157"/>
      <c r="X17679" s="157"/>
      <c r="Y17679" s="157"/>
    </row>
    <row r="17680" spans="19:25" x14ac:dyDescent="0.2">
      <c r="S17680" s="157"/>
      <c r="T17680" s="157"/>
      <c r="U17680" s="157"/>
      <c r="V17680" s="157"/>
      <c r="W17680" s="157"/>
      <c r="X17680" s="157"/>
      <c r="Y17680" s="157"/>
    </row>
    <row r="17681" spans="19:25" x14ac:dyDescent="0.2">
      <c r="S17681" s="157"/>
      <c r="T17681" s="157"/>
      <c r="U17681" s="157"/>
      <c r="V17681" s="157"/>
      <c r="W17681" s="157"/>
      <c r="X17681" s="157"/>
      <c r="Y17681" s="157"/>
    </row>
    <row r="17682" spans="19:25" x14ac:dyDescent="0.2">
      <c r="S17682" s="157"/>
      <c r="T17682" s="157"/>
      <c r="U17682" s="157"/>
      <c r="V17682" s="157"/>
      <c r="W17682" s="157"/>
      <c r="X17682" s="157"/>
      <c r="Y17682" s="157"/>
    </row>
    <row r="17683" spans="19:25" x14ac:dyDescent="0.2">
      <c r="S17683" s="157"/>
      <c r="T17683" s="157"/>
      <c r="U17683" s="157"/>
      <c r="V17683" s="157"/>
      <c r="W17683" s="157"/>
      <c r="X17683" s="157"/>
      <c r="Y17683" s="157"/>
    </row>
    <row r="17684" spans="19:25" x14ac:dyDescent="0.2">
      <c r="S17684" s="157"/>
      <c r="T17684" s="157"/>
      <c r="U17684" s="157"/>
      <c r="V17684" s="157"/>
      <c r="W17684" s="157"/>
      <c r="X17684" s="157"/>
      <c r="Y17684" s="157"/>
    </row>
    <row r="17685" spans="19:25" x14ac:dyDescent="0.2">
      <c r="S17685" s="157"/>
      <c r="T17685" s="157"/>
      <c r="U17685" s="157"/>
      <c r="V17685" s="157"/>
      <c r="W17685" s="157"/>
      <c r="X17685" s="157"/>
      <c r="Y17685" s="157"/>
    </row>
    <row r="17686" spans="19:25" x14ac:dyDescent="0.2">
      <c r="S17686" s="157"/>
      <c r="T17686" s="157"/>
      <c r="U17686" s="157"/>
      <c r="V17686" s="157"/>
      <c r="W17686" s="157"/>
      <c r="X17686" s="157"/>
      <c r="Y17686" s="157"/>
    </row>
    <row r="17687" spans="19:25" x14ac:dyDescent="0.2">
      <c r="S17687" s="157"/>
      <c r="T17687" s="157"/>
      <c r="U17687" s="157"/>
      <c r="V17687" s="157"/>
      <c r="W17687" s="157"/>
      <c r="X17687" s="157"/>
      <c r="Y17687" s="157"/>
    </row>
    <row r="17688" spans="19:25" x14ac:dyDescent="0.2">
      <c r="S17688" s="157"/>
      <c r="T17688" s="157"/>
      <c r="U17688" s="157"/>
      <c r="V17688" s="157"/>
      <c r="W17688" s="157"/>
      <c r="X17688" s="157"/>
      <c r="Y17688" s="157"/>
    </row>
    <row r="17689" spans="19:25" x14ac:dyDescent="0.2">
      <c r="S17689" s="157"/>
      <c r="T17689" s="157"/>
      <c r="U17689" s="157"/>
      <c r="V17689" s="157"/>
      <c r="W17689" s="157"/>
      <c r="X17689" s="157"/>
      <c r="Y17689" s="157"/>
    </row>
    <row r="17690" spans="19:25" x14ac:dyDescent="0.2">
      <c r="S17690" s="157"/>
      <c r="T17690" s="157"/>
      <c r="U17690" s="157"/>
      <c r="V17690" s="157"/>
      <c r="W17690" s="157"/>
      <c r="X17690" s="157"/>
      <c r="Y17690" s="157"/>
    </row>
    <row r="17691" spans="19:25" x14ac:dyDescent="0.2">
      <c r="S17691" s="157"/>
      <c r="T17691" s="157"/>
      <c r="U17691" s="157"/>
      <c r="V17691" s="157"/>
      <c r="W17691" s="157"/>
      <c r="X17691" s="157"/>
      <c r="Y17691" s="157"/>
    </row>
    <row r="17692" spans="19:25" x14ac:dyDescent="0.2">
      <c r="S17692" s="157"/>
      <c r="T17692" s="157"/>
      <c r="U17692" s="157"/>
      <c r="V17692" s="157"/>
      <c r="W17692" s="157"/>
      <c r="X17692" s="157"/>
      <c r="Y17692" s="157"/>
    </row>
    <row r="17693" spans="19:25" x14ac:dyDescent="0.2">
      <c r="S17693" s="157"/>
      <c r="T17693" s="157"/>
      <c r="U17693" s="157"/>
      <c r="V17693" s="157"/>
      <c r="W17693" s="157"/>
      <c r="X17693" s="157"/>
      <c r="Y17693" s="157"/>
    </row>
    <row r="17694" spans="19:25" x14ac:dyDescent="0.2">
      <c r="S17694" s="157"/>
      <c r="T17694" s="157"/>
      <c r="U17694" s="157"/>
      <c r="V17694" s="157"/>
      <c r="W17694" s="157"/>
      <c r="X17694" s="157"/>
      <c r="Y17694" s="157"/>
    </row>
    <row r="17695" spans="19:25" x14ac:dyDescent="0.2">
      <c r="S17695" s="157"/>
      <c r="T17695" s="157"/>
      <c r="U17695" s="157"/>
      <c r="V17695" s="157"/>
      <c r="W17695" s="157"/>
      <c r="X17695" s="157"/>
      <c r="Y17695" s="157"/>
    </row>
    <row r="17696" spans="19:25" x14ac:dyDescent="0.2">
      <c r="S17696" s="157"/>
      <c r="T17696" s="157"/>
      <c r="U17696" s="157"/>
      <c r="V17696" s="157"/>
      <c r="W17696" s="157"/>
      <c r="X17696" s="157"/>
      <c r="Y17696" s="157"/>
    </row>
    <row r="17697" spans="19:25" x14ac:dyDescent="0.2">
      <c r="S17697" s="157"/>
      <c r="T17697" s="157"/>
      <c r="U17697" s="157"/>
      <c r="V17697" s="157"/>
      <c r="W17697" s="157"/>
      <c r="X17697" s="157"/>
      <c r="Y17697" s="157"/>
    </row>
    <row r="17698" spans="19:25" x14ac:dyDescent="0.2">
      <c r="S17698" s="157"/>
      <c r="T17698" s="157"/>
      <c r="U17698" s="157"/>
      <c r="V17698" s="157"/>
      <c r="W17698" s="157"/>
      <c r="X17698" s="157"/>
      <c r="Y17698" s="157"/>
    </row>
    <row r="17699" spans="19:25" x14ac:dyDescent="0.2">
      <c r="S17699" s="157"/>
      <c r="T17699" s="157"/>
      <c r="U17699" s="157"/>
      <c r="V17699" s="157"/>
      <c r="W17699" s="157"/>
      <c r="X17699" s="157"/>
      <c r="Y17699" s="157"/>
    </row>
    <row r="17700" spans="19:25" x14ac:dyDescent="0.2">
      <c r="S17700" s="157"/>
      <c r="T17700" s="157"/>
      <c r="U17700" s="157"/>
      <c r="V17700" s="157"/>
      <c r="W17700" s="157"/>
      <c r="X17700" s="157"/>
      <c r="Y17700" s="157"/>
    </row>
    <row r="17701" spans="19:25" x14ac:dyDescent="0.2">
      <c r="S17701" s="157"/>
      <c r="T17701" s="157"/>
      <c r="U17701" s="157"/>
      <c r="V17701" s="157"/>
      <c r="W17701" s="157"/>
      <c r="X17701" s="157"/>
      <c r="Y17701" s="157"/>
    </row>
    <row r="17702" spans="19:25" x14ac:dyDescent="0.2">
      <c r="S17702" s="157"/>
      <c r="T17702" s="157"/>
      <c r="U17702" s="157"/>
      <c r="V17702" s="157"/>
      <c r="W17702" s="157"/>
      <c r="X17702" s="157"/>
      <c r="Y17702" s="157"/>
    </row>
    <row r="17703" spans="19:25" x14ac:dyDescent="0.2">
      <c r="S17703" s="157"/>
      <c r="T17703" s="157"/>
      <c r="U17703" s="157"/>
      <c r="V17703" s="157"/>
      <c r="W17703" s="157"/>
      <c r="X17703" s="157"/>
      <c r="Y17703" s="157"/>
    </row>
    <row r="17704" spans="19:25" x14ac:dyDescent="0.2">
      <c r="S17704" s="157"/>
      <c r="T17704" s="157"/>
      <c r="U17704" s="157"/>
      <c r="V17704" s="157"/>
      <c r="W17704" s="157"/>
      <c r="X17704" s="157"/>
      <c r="Y17704" s="157"/>
    </row>
    <row r="17705" spans="19:25" x14ac:dyDescent="0.2">
      <c r="S17705" s="157"/>
      <c r="T17705" s="157"/>
      <c r="U17705" s="157"/>
      <c r="V17705" s="157"/>
      <c r="W17705" s="157"/>
      <c r="X17705" s="157"/>
      <c r="Y17705" s="157"/>
    </row>
    <row r="17706" spans="19:25" x14ac:dyDescent="0.2">
      <c r="S17706" s="157"/>
      <c r="T17706" s="157"/>
      <c r="U17706" s="157"/>
      <c r="V17706" s="157"/>
      <c r="W17706" s="157"/>
      <c r="X17706" s="157"/>
      <c r="Y17706" s="157"/>
    </row>
    <row r="17707" spans="19:25" x14ac:dyDescent="0.2">
      <c r="S17707" s="157"/>
      <c r="T17707" s="157"/>
      <c r="U17707" s="157"/>
      <c r="V17707" s="157"/>
      <c r="W17707" s="157"/>
      <c r="X17707" s="157"/>
      <c r="Y17707" s="157"/>
    </row>
    <row r="17708" spans="19:25" x14ac:dyDescent="0.2">
      <c r="S17708" s="157"/>
      <c r="T17708" s="157"/>
      <c r="U17708" s="157"/>
      <c r="V17708" s="157"/>
      <c r="W17708" s="157"/>
      <c r="X17708" s="157"/>
      <c r="Y17708" s="157"/>
    </row>
    <row r="17709" spans="19:25" x14ac:dyDescent="0.2">
      <c r="S17709" s="157"/>
      <c r="T17709" s="157"/>
      <c r="U17709" s="157"/>
      <c r="V17709" s="157"/>
      <c r="W17709" s="157"/>
      <c r="X17709" s="157"/>
      <c r="Y17709" s="157"/>
    </row>
    <row r="17710" spans="19:25" x14ac:dyDescent="0.2">
      <c r="S17710" s="157"/>
      <c r="T17710" s="157"/>
      <c r="U17710" s="157"/>
      <c r="V17710" s="157"/>
      <c r="W17710" s="157"/>
      <c r="X17710" s="157"/>
      <c r="Y17710" s="157"/>
    </row>
    <row r="17711" spans="19:25" x14ac:dyDescent="0.2">
      <c r="S17711" s="157"/>
      <c r="T17711" s="157"/>
      <c r="U17711" s="157"/>
      <c r="V17711" s="157"/>
      <c r="W17711" s="157"/>
      <c r="X17711" s="157"/>
      <c r="Y17711" s="157"/>
    </row>
    <row r="17712" spans="19:25" x14ac:dyDescent="0.2">
      <c r="S17712" s="157"/>
      <c r="T17712" s="157"/>
      <c r="U17712" s="157"/>
      <c r="V17712" s="157"/>
      <c r="W17712" s="157"/>
      <c r="X17712" s="157"/>
      <c r="Y17712" s="157"/>
    </row>
    <row r="17713" spans="19:25" x14ac:dyDescent="0.2">
      <c r="S17713" s="157"/>
      <c r="T17713" s="157"/>
      <c r="U17713" s="157"/>
      <c r="V17713" s="157"/>
      <c r="W17713" s="157"/>
      <c r="X17713" s="157"/>
      <c r="Y17713" s="157"/>
    </row>
    <row r="17714" spans="19:25" x14ac:dyDescent="0.2">
      <c r="S17714" s="157"/>
      <c r="T17714" s="157"/>
      <c r="U17714" s="157"/>
      <c r="V17714" s="157"/>
      <c r="W17714" s="157"/>
      <c r="X17714" s="157"/>
      <c r="Y17714" s="157"/>
    </row>
    <row r="17715" spans="19:25" x14ac:dyDescent="0.2">
      <c r="S17715" s="157"/>
      <c r="T17715" s="157"/>
      <c r="U17715" s="157"/>
      <c r="V17715" s="157"/>
      <c r="W17715" s="157"/>
      <c r="X17715" s="157"/>
      <c r="Y17715" s="157"/>
    </row>
    <row r="17716" spans="19:25" x14ac:dyDescent="0.2">
      <c r="S17716" s="157"/>
      <c r="T17716" s="157"/>
      <c r="U17716" s="157"/>
      <c r="V17716" s="157"/>
      <c r="W17716" s="157"/>
      <c r="X17716" s="157"/>
      <c r="Y17716" s="157"/>
    </row>
    <row r="17717" spans="19:25" x14ac:dyDescent="0.2">
      <c r="S17717" s="157"/>
      <c r="T17717" s="157"/>
      <c r="U17717" s="157"/>
      <c r="V17717" s="157"/>
      <c r="W17717" s="157"/>
      <c r="X17717" s="157"/>
      <c r="Y17717" s="157"/>
    </row>
    <row r="17718" spans="19:25" x14ac:dyDescent="0.2">
      <c r="S17718" s="157"/>
      <c r="T17718" s="157"/>
      <c r="U17718" s="157"/>
      <c r="V17718" s="157"/>
      <c r="W17718" s="157"/>
      <c r="X17718" s="157"/>
      <c r="Y17718" s="157"/>
    </row>
    <row r="17719" spans="19:25" x14ac:dyDescent="0.2">
      <c r="S17719" s="157"/>
      <c r="T17719" s="157"/>
      <c r="U17719" s="157"/>
      <c r="V17719" s="157"/>
      <c r="W17719" s="157"/>
      <c r="X17719" s="157"/>
      <c r="Y17719" s="157"/>
    </row>
    <row r="17720" spans="19:25" x14ac:dyDescent="0.2">
      <c r="S17720" s="157"/>
      <c r="T17720" s="157"/>
      <c r="U17720" s="157"/>
      <c r="V17720" s="157"/>
      <c r="W17720" s="157"/>
      <c r="X17720" s="157"/>
      <c r="Y17720" s="157"/>
    </row>
    <row r="17721" spans="19:25" x14ac:dyDescent="0.2">
      <c r="S17721" s="157"/>
      <c r="T17721" s="157"/>
      <c r="U17721" s="157"/>
      <c r="V17721" s="157"/>
      <c r="W17721" s="157"/>
      <c r="X17721" s="157"/>
      <c r="Y17721" s="157"/>
    </row>
    <row r="17722" spans="19:25" x14ac:dyDescent="0.2">
      <c r="S17722" s="157"/>
      <c r="T17722" s="157"/>
      <c r="U17722" s="157"/>
      <c r="V17722" s="157"/>
      <c r="W17722" s="157"/>
      <c r="X17722" s="157"/>
      <c r="Y17722" s="157"/>
    </row>
    <row r="17723" spans="19:25" x14ac:dyDescent="0.2">
      <c r="S17723" s="157"/>
      <c r="T17723" s="157"/>
      <c r="U17723" s="157"/>
      <c r="V17723" s="157"/>
      <c r="W17723" s="157"/>
      <c r="X17723" s="157"/>
      <c r="Y17723" s="157"/>
    </row>
    <row r="17724" spans="19:25" x14ac:dyDescent="0.2">
      <c r="S17724" s="157"/>
      <c r="T17724" s="157"/>
      <c r="U17724" s="157"/>
      <c r="V17724" s="157"/>
      <c r="W17724" s="157"/>
      <c r="X17724" s="157"/>
      <c r="Y17724" s="157"/>
    </row>
    <row r="17725" spans="19:25" x14ac:dyDescent="0.2">
      <c r="S17725" s="157"/>
      <c r="T17725" s="157"/>
      <c r="U17725" s="157"/>
      <c r="V17725" s="157"/>
      <c r="W17725" s="157"/>
      <c r="X17725" s="157"/>
      <c r="Y17725" s="157"/>
    </row>
    <row r="17726" spans="19:25" x14ac:dyDescent="0.2">
      <c r="S17726" s="157"/>
      <c r="T17726" s="157"/>
      <c r="U17726" s="157"/>
      <c r="V17726" s="157"/>
      <c r="W17726" s="157"/>
      <c r="X17726" s="157"/>
      <c r="Y17726" s="157"/>
    </row>
    <row r="17727" spans="19:25" x14ac:dyDescent="0.2">
      <c r="S17727" s="157"/>
      <c r="T17727" s="157"/>
      <c r="U17727" s="157"/>
      <c r="V17727" s="157"/>
      <c r="W17727" s="157"/>
      <c r="X17727" s="157"/>
      <c r="Y17727" s="157"/>
    </row>
    <row r="17728" spans="19:25" x14ac:dyDescent="0.2">
      <c r="S17728" s="157"/>
      <c r="T17728" s="157"/>
      <c r="U17728" s="157"/>
      <c r="V17728" s="157"/>
      <c r="W17728" s="157"/>
      <c r="X17728" s="157"/>
      <c r="Y17728" s="157"/>
    </row>
    <row r="17729" spans="19:25" x14ac:dyDescent="0.2">
      <c r="S17729" s="157"/>
      <c r="T17729" s="157"/>
      <c r="U17729" s="157"/>
      <c r="V17729" s="157"/>
      <c r="W17729" s="157"/>
      <c r="X17729" s="157"/>
      <c r="Y17729" s="157"/>
    </row>
    <row r="17730" spans="19:25" x14ac:dyDescent="0.2">
      <c r="S17730" s="157"/>
      <c r="T17730" s="157"/>
      <c r="U17730" s="157"/>
      <c r="V17730" s="157"/>
      <c r="W17730" s="157"/>
      <c r="X17730" s="157"/>
      <c r="Y17730" s="157"/>
    </row>
    <row r="17731" spans="19:25" x14ac:dyDescent="0.2">
      <c r="S17731" s="157"/>
      <c r="T17731" s="157"/>
      <c r="U17731" s="157"/>
      <c r="V17731" s="157"/>
      <c r="W17731" s="157"/>
      <c r="X17731" s="157"/>
      <c r="Y17731" s="157"/>
    </row>
    <row r="17732" spans="19:25" x14ac:dyDescent="0.2">
      <c r="S17732" s="157"/>
      <c r="T17732" s="157"/>
      <c r="U17732" s="157"/>
      <c r="V17732" s="157"/>
      <c r="W17732" s="157"/>
      <c r="X17732" s="157"/>
      <c r="Y17732" s="157"/>
    </row>
    <row r="17733" spans="19:25" x14ac:dyDescent="0.2">
      <c r="S17733" s="157"/>
      <c r="T17733" s="157"/>
      <c r="U17733" s="157"/>
      <c r="V17733" s="157"/>
      <c r="W17733" s="157"/>
      <c r="X17733" s="157"/>
      <c r="Y17733" s="157"/>
    </row>
    <row r="17734" spans="19:25" x14ac:dyDescent="0.2">
      <c r="S17734" s="157"/>
      <c r="T17734" s="157"/>
      <c r="U17734" s="157"/>
      <c r="V17734" s="157"/>
      <c r="W17734" s="157"/>
      <c r="X17734" s="157"/>
      <c r="Y17734" s="157"/>
    </row>
    <row r="17735" spans="19:25" x14ac:dyDescent="0.2">
      <c r="S17735" s="157"/>
      <c r="T17735" s="157"/>
      <c r="U17735" s="157"/>
      <c r="V17735" s="157"/>
      <c r="W17735" s="157"/>
      <c r="X17735" s="157"/>
      <c r="Y17735" s="157"/>
    </row>
    <row r="17736" spans="19:25" x14ac:dyDescent="0.2">
      <c r="S17736" s="157"/>
      <c r="T17736" s="157"/>
      <c r="U17736" s="157"/>
      <c r="V17736" s="157"/>
      <c r="W17736" s="157"/>
      <c r="X17736" s="157"/>
      <c r="Y17736" s="157"/>
    </row>
    <row r="17737" spans="19:25" x14ac:dyDescent="0.2">
      <c r="S17737" s="157"/>
      <c r="T17737" s="157"/>
      <c r="U17737" s="157"/>
      <c r="V17737" s="157"/>
      <c r="W17737" s="157"/>
      <c r="X17737" s="157"/>
      <c r="Y17737" s="157"/>
    </row>
    <row r="17738" spans="19:25" x14ac:dyDescent="0.2">
      <c r="S17738" s="157"/>
      <c r="T17738" s="157"/>
      <c r="U17738" s="157"/>
      <c r="V17738" s="157"/>
      <c r="W17738" s="157"/>
      <c r="X17738" s="157"/>
      <c r="Y17738" s="157"/>
    </row>
    <row r="17739" spans="19:25" x14ac:dyDescent="0.2">
      <c r="S17739" s="157"/>
      <c r="T17739" s="157"/>
      <c r="U17739" s="157"/>
      <c r="V17739" s="157"/>
      <c r="W17739" s="157"/>
      <c r="X17739" s="157"/>
      <c r="Y17739" s="157"/>
    </row>
    <row r="17740" spans="19:25" x14ac:dyDescent="0.2">
      <c r="S17740" s="157"/>
      <c r="T17740" s="157"/>
      <c r="U17740" s="157"/>
      <c r="V17740" s="157"/>
      <c r="W17740" s="157"/>
      <c r="X17740" s="157"/>
      <c r="Y17740" s="157"/>
    </row>
    <row r="17741" spans="19:25" x14ac:dyDescent="0.2">
      <c r="S17741" s="157"/>
      <c r="T17741" s="157"/>
      <c r="U17741" s="157"/>
      <c r="V17741" s="157"/>
      <c r="W17741" s="157"/>
      <c r="X17741" s="157"/>
      <c r="Y17741" s="157"/>
    </row>
    <row r="17742" spans="19:25" x14ac:dyDescent="0.2">
      <c r="S17742" s="157"/>
      <c r="T17742" s="157"/>
      <c r="U17742" s="157"/>
      <c r="V17742" s="157"/>
      <c r="W17742" s="157"/>
      <c r="X17742" s="157"/>
      <c r="Y17742" s="157"/>
    </row>
    <row r="17743" spans="19:25" x14ac:dyDescent="0.2">
      <c r="S17743" s="157"/>
      <c r="T17743" s="157"/>
      <c r="U17743" s="157"/>
      <c r="V17743" s="157"/>
      <c r="W17743" s="157"/>
      <c r="X17743" s="157"/>
      <c r="Y17743" s="157"/>
    </row>
    <row r="17744" spans="19:25" x14ac:dyDescent="0.2">
      <c r="S17744" s="157"/>
      <c r="T17744" s="157"/>
      <c r="U17744" s="157"/>
      <c r="V17744" s="157"/>
      <c r="W17744" s="157"/>
      <c r="X17744" s="157"/>
      <c r="Y17744" s="157"/>
    </row>
    <row r="17745" spans="19:25" x14ac:dyDescent="0.2">
      <c r="S17745" s="157"/>
      <c r="T17745" s="157"/>
      <c r="U17745" s="157"/>
      <c r="V17745" s="157"/>
      <c r="W17745" s="157"/>
      <c r="X17745" s="157"/>
      <c r="Y17745" s="157"/>
    </row>
    <row r="17746" spans="19:25" x14ac:dyDescent="0.2">
      <c r="S17746" s="157"/>
      <c r="T17746" s="157"/>
      <c r="U17746" s="157"/>
      <c r="V17746" s="157"/>
      <c r="W17746" s="157"/>
      <c r="X17746" s="157"/>
      <c r="Y17746" s="157"/>
    </row>
    <row r="17747" spans="19:25" x14ac:dyDescent="0.2">
      <c r="S17747" s="157"/>
      <c r="T17747" s="157"/>
      <c r="U17747" s="157"/>
      <c r="V17747" s="157"/>
      <c r="W17747" s="157"/>
      <c r="X17747" s="157"/>
      <c r="Y17747" s="157"/>
    </row>
    <row r="17748" spans="19:25" x14ac:dyDescent="0.2">
      <c r="S17748" s="157"/>
      <c r="T17748" s="157"/>
      <c r="U17748" s="157"/>
      <c r="V17748" s="157"/>
      <c r="W17748" s="157"/>
      <c r="X17748" s="157"/>
      <c r="Y17748" s="157"/>
    </row>
    <row r="17749" spans="19:25" x14ac:dyDescent="0.2">
      <c r="S17749" s="157"/>
      <c r="T17749" s="157"/>
      <c r="U17749" s="157"/>
      <c r="V17749" s="157"/>
      <c r="W17749" s="157"/>
      <c r="X17749" s="157"/>
      <c r="Y17749" s="157"/>
    </row>
    <row r="17750" spans="19:25" x14ac:dyDescent="0.2">
      <c r="S17750" s="157"/>
      <c r="T17750" s="157"/>
      <c r="U17750" s="157"/>
      <c r="V17750" s="157"/>
      <c r="W17750" s="157"/>
      <c r="X17750" s="157"/>
      <c r="Y17750" s="157"/>
    </row>
    <row r="17751" spans="19:25" x14ac:dyDescent="0.2">
      <c r="S17751" s="157"/>
      <c r="T17751" s="157"/>
      <c r="U17751" s="157"/>
      <c r="V17751" s="157"/>
      <c r="W17751" s="157"/>
      <c r="X17751" s="157"/>
      <c r="Y17751" s="157"/>
    </row>
    <row r="17752" spans="19:25" x14ac:dyDescent="0.2">
      <c r="S17752" s="157"/>
      <c r="T17752" s="157"/>
      <c r="U17752" s="157"/>
      <c r="V17752" s="157"/>
      <c r="W17752" s="157"/>
      <c r="X17752" s="157"/>
      <c r="Y17752" s="157"/>
    </row>
    <row r="17753" spans="19:25" x14ac:dyDescent="0.2">
      <c r="S17753" s="157"/>
      <c r="T17753" s="157"/>
      <c r="U17753" s="157"/>
      <c r="V17753" s="157"/>
      <c r="W17753" s="157"/>
      <c r="X17753" s="157"/>
      <c r="Y17753" s="157"/>
    </row>
    <row r="17754" spans="19:25" x14ac:dyDescent="0.2">
      <c r="S17754" s="157"/>
      <c r="T17754" s="157"/>
      <c r="U17754" s="157"/>
      <c r="V17754" s="157"/>
      <c r="W17754" s="157"/>
      <c r="X17754" s="157"/>
      <c r="Y17754" s="157"/>
    </row>
    <row r="17755" spans="19:25" x14ac:dyDescent="0.2">
      <c r="S17755" s="157"/>
      <c r="T17755" s="157"/>
      <c r="U17755" s="157"/>
      <c r="V17755" s="157"/>
      <c r="W17755" s="157"/>
      <c r="X17755" s="157"/>
      <c r="Y17755" s="157"/>
    </row>
    <row r="17756" spans="19:25" x14ac:dyDescent="0.2">
      <c r="S17756" s="157"/>
      <c r="T17756" s="157"/>
      <c r="U17756" s="157"/>
      <c r="V17756" s="157"/>
      <c r="W17756" s="157"/>
      <c r="X17756" s="157"/>
      <c r="Y17756" s="157"/>
    </row>
    <row r="17757" spans="19:25" x14ac:dyDescent="0.2">
      <c r="S17757" s="157"/>
      <c r="T17757" s="157"/>
      <c r="U17757" s="157"/>
      <c r="V17757" s="157"/>
      <c r="W17757" s="157"/>
      <c r="X17757" s="157"/>
      <c r="Y17757" s="157"/>
    </row>
    <row r="17758" spans="19:25" x14ac:dyDescent="0.2">
      <c r="S17758" s="157"/>
      <c r="T17758" s="157"/>
      <c r="U17758" s="157"/>
      <c r="V17758" s="157"/>
      <c r="W17758" s="157"/>
      <c r="X17758" s="157"/>
      <c r="Y17758" s="157"/>
    </row>
    <row r="17759" spans="19:25" x14ac:dyDescent="0.2">
      <c r="S17759" s="157"/>
      <c r="T17759" s="157"/>
      <c r="U17759" s="157"/>
      <c r="V17759" s="157"/>
      <c r="W17759" s="157"/>
      <c r="X17759" s="157"/>
      <c r="Y17759" s="157"/>
    </row>
    <row r="17760" spans="19:25" x14ac:dyDescent="0.2">
      <c r="S17760" s="157"/>
      <c r="T17760" s="157"/>
      <c r="U17760" s="157"/>
      <c r="V17760" s="157"/>
      <c r="W17760" s="157"/>
      <c r="X17760" s="157"/>
      <c r="Y17760" s="157"/>
    </row>
    <row r="17761" spans="19:25" x14ac:dyDescent="0.2">
      <c r="S17761" s="157"/>
      <c r="T17761" s="157"/>
      <c r="U17761" s="157"/>
      <c r="V17761" s="157"/>
      <c r="W17761" s="157"/>
      <c r="X17761" s="157"/>
      <c r="Y17761" s="157"/>
    </row>
    <row r="17762" spans="19:25" x14ac:dyDescent="0.2">
      <c r="S17762" s="157"/>
      <c r="T17762" s="157"/>
      <c r="U17762" s="157"/>
      <c r="V17762" s="157"/>
      <c r="W17762" s="157"/>
      <c r="X17762" s="157"/>
      <c r="Y17762" s="157"/>
    </row>
    <row r="17763" spans="19:25" x14ac:dyDescent="0.2">
      <c r="S17763" s="157"/>
      <c r="T17763" s="157"/>
      <c r="U17763" s="157"/>
      <c r="V17763" s="157"/>
      <c r="W17763" s="157"/>
      <c r="X17763" s="157"/>
      <c r="Y17763" s="157"/>
    </row>
    <row r="17764" spans="19:25" x14ac:dyDescent="0.2">
      <c r="S17764" s="157"/>
      <c r="T17764" s="157"/>
      <c r="U17764" s="157"/>
      <c r="V17764" s="157"/>
      <c r="W17764" s="157"/>
      <c r="X17764" s="157"/>
      <c r="Y17764" s="157"/>
    </row>
    <row r="17765" spans="19:25" x14ac:dyDescent="0.2">
      <c r="S17765" s="157"/>
      <c r="T17765" s="157"/>
      <c r="U17765" s="157"/>
      <c r="V17765" s="157"/>
      <c r="W17765" s="157"/>
      <c r="X17765" s="157"/>
      <c r="Y17765" s="157"/>
    </row>
    <row r="17766" spans="19:25" x14ac:dyDescent="0.2">
      <c r="S17766" s="157"/>
      <c r="T17766" s="157"/>
      <c r="U17766" s="157"/>
      <c r="V17766" s="157"/>
      <c r="W17766" s="157"/>
      <c r="X17766" s="157"/>
      <c r="Y17766" s="157"/>
    </row>
    <row r="17767" spans="19:25" x14ac:dyDescent="0.2">
      <c r="S17767" s="157"/>
      <c r="T17767" s="157"/>
      <c r="U17767" s="157"/>
      <c r="V17767" s="157"/>
      <c r="W17767" s="157"/>
      <c r="X17767" s="157"/>
      <c r="Y17767" s="157"/>
    </row>
    <row r="17768" spans="19:25" x14ac:dyDescent="0.2">
      <c r="S17768" s="157"/>
      <c r="T17768" s="157"/>
      <c r="U17768" s="157"/>
      <c r="V17768" s="157"/>
      <c r="W17768" s="157"/>
      <c r="X17768" s="157"/>
      <c r="Y17768" s="157"/>
    </row>
    <row r="17769" spans="19:25" x14ac:dyDescent="0.2">
      <c r="S17769" s="157"/>
      <c r="T17769" s="157"/>
      <c r="U17769" s="157"/>
      <c r="V17769" s="157"/>
      <c r="W17769" s="157"/>
      <c r="X17769" s="157"/>
      <c r="Y17769" s="157"/>
    </row>
    <row r="17770" spans="19:25" x14ac:dyDescent="0.2">
      <c r="S17770" s="157"/>
      <c r="T17770" s="157"/>
      <c r="U17770" s="157"/>
      <c r="V17770" s="157"/>
      <c r="W17770" s="157"/>
      <c r="X17770" s="157"/>
      <c r="Y17770" s="157"/>
    </row>
    <row r="17771" spans="19:25" x14ac:dyDescent="0.2">
      <c r="S17771" s="157"/>
      <c r="T17771" s="157"/>
      <c r="U17771" s="157"/>
      <c r="V17771" s="157"/>
      <c r="W17771" s="157"/>
      <c r="X17771" s="157"/>
      <c r="Y17771" s="157"/>
    </row>
    <row r="17772" spans="19:25" x14ac:dyDescent="0.2">
      <c r="S17772" s="157"/>
      <c r="T17772" s="157"/>
      <c r="U17772" s="157"/>
      <c r="V17772" s="157"/>
      <c r="W17772" s="157"/>
      <c r="X17772" s="157"/>
      <c r="Y17772" s="157"/>
    </row>
    <row r="17773" spans="19:25" x14ac:dyDescent="0.2">
      <c r="S17773" s="157"/>
      <c r="T17773" s="157"/>
      <c r="U17773" s="157"/>
      <c r="V17773" s="157"/>
      <c r="W17773" s="157"/>
      <c r="X17773" s="157"/>
      <c r="Y17773" s="157"/>
    </row>
    <row r="17774" spans="19:25" x14ac:dyDescent="0.2">
      <c r="S17774" s="157"/>
      <c r="T17774" s="157"/>
      <c r="U17774" s="157"/>
      <c r="V17774" s="157"/>
      <c r="W17774" s="157"/>
      <c r="X17774" s="157"/>
      <c r="Y17774" s="157"/>
    </row>
    <row r="17775" spans="19:25" x14ac:dyDescent="0.2">
      <c r="S17775" s="157"/>
      <c r="T17775" s="157"/>
      <c r="U17775" s="157"/>
      <c r="V17775" s="157"/>
      <c r="W17775" s="157"/>
      <c r="X17775" s="157"/>
      <c r="Y17775" s="157"/>
    </row>
    <row r="17776" spans="19:25" x14ac:dyDescent="0.2">
      <c r="S17776" s="157"/>
      <c r="T17776" s="157"/>
      <c r="U17776" s="157"/>
      <c r="V17776" s="157"/>
      <c r="W17776" s="157"/>
      <c r="X17776" s="157"/>
      <c r="Y17776" s="157"/>
    </row>
    <row r="17777" spans="19:25" x14ac:dyDescent="0.2">
      <c r="S17777" s="157"/>
      <c r="T17777" s="157"/>
      <c r="U17777" s="157"/>
      <c r="V17777" s="157"/>
      <c r="W17777" s="157"/>
      <c r="X17777" s="157"/>
      <c r="Y17777" s="157"/>
    </row>
    <row r="17778" spans="19:25" x14ac:dyDescent="0.2">
      <c r="S17778" s="157"/>
      <c r="T17778" s="157"/>
      <c r="U17778" s="157"/>
      <c r="V17778" s="157"/>
      <c r="W17778" s="157"/>
      <c r="X17778" s="157"/>
      <c r="Y17778" s="157"/>
    </row>
    <row r="17779" spans="19:25" x14ac:dyDescent="0.2">
      <c r="S17779" s="157"/>
      <c r="T17779" s="157"/>
      <c r="U17779" s="157"/>
      <c r="V17779" s="157"/>
      <c r="W17779" s="157"/>
      <c r="X17779" s="157"/>
      <c r="Y17779" s="157"/>
    </row>
    <row r="17780" spans="19:25" x14ac:dyDescent="0.2">
      <c r="S17780" s="157"/>
      <c r="T17780" s="157"/>
      <c r="U17780" s="157"/>
      <c r="V17780" s="157"/>
      <c r="W17780" s="157"/>
      <c r="X17780" s="157"/>
      <c r="Y17780" s="157"/>
    </row>
    <row r="17781" spans="19:25" x14ac:dyDescent="0.2">
      <c r="S17781" s="157"/>
      <c r="T17781" s="157"/>
      <c r="U17781" s="157"/>
      <c r="V17781" s="157"/>
      <c r="W17781" s="157"/>
      <c r="X17781" s="157"/>
      <c r="Y17781" s="157"/>
    </row>
    <row r="17782" spans="19:25" x14ac:dyDescent="0.2">
      <c r="S17782" s="157"/>
      <c r="T17782" s="157"/>
      <c r="U17782" s="157"/>
      <c r="V17782" s="157"/>
      <c r="W17782" s="157"/>
      <c r="X17782" s="157"/>
      <c r="Y17782" s="157"/>
    </row>
    <row r="17783" spans="19:25" x14ac:dyDescent="0.2">
      <c r="S17783" s="157"/>
      <c r="T17783" s="157"/>
      <c r="U17783" s="157"/>
      <c r="V17783" s="157"/>
      <c r="W17783" s="157"/>
      <c r="X17783" s="157"/>
      <c r="Y17783" s="157"/>
    </row>
    <row r="17784" spans="19:25" x14ac:dyDescent="0.2">
      <c r="S17784" s="157"/>
      <c r="T17784" s="157"/>
      <c r="U17784" s="157"/>
      <c r="V17784" s="157"/>
      <c r="W17784" s="157"/>
      <c r="X17784" s="157"/>
      <c r="Y17784" s="157"/>
    </row>
    <row r="17785" spans="19:25" x14ac:dyDescent="0.2">
      <c r="S17785" s="157"/>
      <c r="T17785" s="157"/>
      <c r="U17785" s="157"/>
      <c r="V17785" s="157"/>
      <c r="W17785" s="157"/>
      <c r="X17785" s="157"/>
      <c r="Y17785" s="157"/>
    </row>
    <row r="17786" spans="19:25" x14ac:dyDescent="0.2">
      <c r="S17786" s="157"/>
      <c r="T17786" s="157"/>
      <c r="U17786" s="157"/>
      <c r="V17786" s="157"/>
      <c r="W17786" s="157"/>
      <c r="X17786" s="157"/>
      <c r="Y17786" s="157"/>
    </row>
    <row r="17787" spans="19:25" x14ac:dyDescent="0.2">
      <c r="S17787" s="157"/>
      <c r="T17787" s="157"/>
      <c r="U17787" s="157"/>
      <c r="V17787" s="157"/>
      <c r="W17787" s="157"/>
      <c r="X17787" s="157"/>
      <c r="Y17787" s="157"/>
    </row>
    <row r="17788" spans="19:25" x14ac:dyDescent="0.2">
      <c r="S17788" s="157"/>
      <c r="T17788" s="157"/>
      <c r="U17788" s="157"/>
      <c r="V17788" s="157"/>
      <c r="W17788" s="157"/>
      <c r="X17788" s="157"/>
      <c r="Y17788" s="157"/>
    </row>
    <row r="17789" spans="19:25" x14ac:dyDescent="0.2">
      <c r="S17789" s="157"/>
      <c r="T17789" s="157"/>
      <c r="U17789" s="157"/>
      <c r="V17789" s="157"/>
      <c r="W17789" s="157"/>
      <c r="X17789" s="157"/>
      <c r="Y17789" s="157"/>
    </row>
    <row r="17790" spans="19:25" x14ac:dyDescent="0.2">
      <c r="S17790" s="157"/>
      <c r="T17790" s="157"/>
      <c r="U17790" s="157"/>
      <c r="V17790" s="157"/>
      <c r="W17790" s="157"/>
      <c r="X17790" s="157"/>
      <c r="Y17790" s="157"/>
    </row>
    <row r="17791" spans="19:25" x14ac:dyDescent="0.2">
      <c r="S17791" s="157"/>
      <c r="T17791" s="157"/>
      <c r="U17791" s="157"/>
      <c r="V17791" s="157"/>
      <c r="W17791" s="157"/>
      <c r="X17791" s="157"/>
      <c r="Y17791" s="157"/>
    </row>
    <row r="17792" spans="19:25" x14ac:dyDescent="0.2">
      <c r="S17792" s="157"/>
      <c r="T17792" s="157"/>
      <c r="U17792" s="157"/>
      <c r="V17792" s="157"/>
      <c r="W17792" s="157"/>
      <c r="X17792" s="157"/>
      <c r="Y17792" s="157"/>
    </row>
    <row r="17793" spans="19:25" x14ac:dyDescent="0.2">
      <c r="S17793" s="157"/>
      <c r="T17793" s="157"/>
      <c r="U17793" s="157"/>
      <c r="V17793" s="157"/>
      <c r="W17793" s="157"/>
      <c r="X17793" s="157"/>
      <c r="Y17793" s="157"/>
    </row>
    <row r="17794" spans="19:25" x14ac:dyDescent="0.2">
      <c r="S17794" s="157"/>
      <c r="T17794" s="157"/>
      <c r="U17794" s="157"/>
      <c r="V17794" s="157"/>
      <c r="W17794" s="157"/>
      <c r="X17794" s="157"/>
      <c r="Y17794" s="157"/>
    </row>
    <row r="17795" spans="19:25" x14ac:dyDescent="0.2">
      <c r="S17795" s="157"/>
      <c r="T17795" s="157"/>
      <c r="U17795" s="157"/>
      <c r="V17795" s="157"/>
      <c r="W17795" s="157"/>
      <c r="X17795" s="157"/>
      <c r="Y17795" s="157"/>
    </row>
    <row r="17796" spans="19:25" x14ac:dyDescent="0.2">
      <c r="S17796" s="157"/>
      <c r="T17796" s="157"/>
      <c r="U17796" s="157"/>
      <c r="V17796" s="157"/>
      <c r="W17796" s="157"/>
      <c r="X17796" s="157"/>
      <c r="Y17796" s="157"/>
    </row>
    <row r="17797" spans="19:25" x14ac:dyDescent="0.2">
      <c r="S17797" s="157"/>
      <c r="T17797" s="157"/>
      <c r="U17797" s="157"/>
      <c r="V17797" s="157"/>
      <c r="W17797" s="157"/>
      <c r="X17797" s="157"/>
      <c r="Y17797" s="157"/>
    </row>
    <row r="17798" spans="19:25" x14ac:dyDescent="0.2">
      <c r="S17798" s="157"/>
      <c r="T17798" s="157"/>
      <c r="U17798" s="157"/>
      <c r="V17798" s="157"/>
      <c r="W17798" s="157"/>
      <c r="X17798" s="157"/>
      <c r="Y17798" s="157"/>
    </row>
    <row r="17799" spans="19:25" x14ac:dyDescent="0.2">
      <c r="S17799" s="157"/>
      <c r="T17799" s="157"/>
      <c r="U17799" s="157"/>
      <c r="V17799" s="157"/>
      <c r="W17799" s="157"/>
      <c r="X17799" s="157"/>
      <c r="Y17799" s="157"/>
    </row>
    <row r="17800" spans="19:25" x14ac:dyDescent="0.2">
      <c r="S17800" s="157"/>
      <c r="T17800" s="157"/>
      <c r="U17800" s="157"/>
      <c r="V17800" s="157"/>
      <c r="W17800" s="157"/>
      <c r="X17800" s="157"/>
      <c r="Y17800" s="157"/>
    </row>
    <row r="17801" spans="19:25" x14ac:dyDescent="0.2">
      <c r="S17801" s="157"/>
      <c r="T17801" s="157"/>
      <c r="U17801" s="157"/>
      <c r="V17801" s="157"/>
      <c r="W17801" s="157"/>
      <c r="X17801" s="157"/>
      <c r="Y17801" s="157"/>
    </row>
    <row r="17802" spans="19:25" x14ac:dyDescent="0.2">
      <c r="S17802" s="157"/>
      <c r="T17802" s="157"/>
      <c r="U17802" s="157"/>
      <c r="V17802" s="157"/>
      <c r="W17802" s="157"/>
      <c r="X17802" s="157"/>
      <c r="Y17802" s="157"/>
    </row>
    <row r="17803" spans="19:25" x14ac:dyDescent="0.2">
      <c r="S17803" s="157"/>
      <c r="T17803" s="157"/>
      <c r="U17803" s="157"/>
      <c r="V17803" s="157"/>
      <c r="W17803" s="157"/>
      <c r="X17803" s="157"/>
      <c r="Y17803" s="157"/>
    </row>
    <row r="17804" spans="19:25" x14ac:dyDescent="0.2">
      <c r="S17804" s="157"/>
      <c r="T17804" s="157"/>
      <c r="U17804" s="157"/>
      <c r="V17804" s="157"/>
      <c r="W17804" s="157"/>
      <c r="X17804" s="157"/>
      <c r="Y17804" s="157"/>
    </row>
    <row r="17805" spans="19:25" x14ac:dyDescent="0.2">
      <c r="S17805" s="157"/>
      <c r="T17805" s="157"/>
      <c r="U17805" s="157"/>
      <c r="V17805" s="157"/>
      <c r="W17805" s="157"/>
      <c r="X17805" s="157"/>
      <c r="Y17805" s="157"/>
    </row>
    <row r="17806" spans="19:25" x14ac:dyDescent="0.2">
      <c r="S17806" s="157"/>
      <c r="T17806" s="157"/>
      <c r="U17806" s="157"/>
      <c r="V17806" s="157"/>
      <c r="W17806" s="157"/>
      <c r="X17806" s="157"/>
      <c r="Y17806" s="157"/>
    </row>
    <row r="17807" spans="19:25" x14ac:dyDescent="0.2">
      <c r="S17807" s="157"/>
      <c r="T17807" s="157"/>
      <c r="U17807" s="157"/>
      <c r="V17807" s="157"/>
      <c r="W17807" s="157"/>
      <c r="X17807" s="157"/>
      <c r="Y17807" s="157"/>
    </row>
    <row r="17808" spans="19:25" x14ac:dyDescent="0.2">
      <c r="S17808" s="157"/>
      <c r="T17808" s="157"/>
      <c r="U17808" s="157"/>
      <c r="V17808" s="157"/>
      <c r="W17808" s="157"/>
      <c r="X17808" s="157"/>
      <c r="Y17808" s="157"/>
    </row>
    <row r="17809" spans="19:25" x14ac:dyDescent="0.2">
      <c r="S17809" s="157"/>
      <c r="T17809" s="157"/>
      <c r="U17809" s="157"/>
      <c r="V17809" s="157"/>
      <c r="W17809" s="157"/>
      <c r="X17809" s="157"/>
      <c r="Y17809" s="157"/>
    </row>
    <row r="17810" spans="19:25" x14ac:dyDescent="0.2">
      <c r="S17810" s="157"/>
      <c r="T17810" s="157"/>
      <c r="U17810" s="157"/>
      <c r="V17810" s="157"/>
      <c r="W17810" s="157"/>
      <c r="X17810" s="157"/>
      <c r="Y17810" s="157"/>
    </row>
    <row r="17811" spans="19:25" x14ac:dyDescent="0.2">
      <c r="S17811" s="157"/>
      <c r="T17811" s="157"/>
      <c r="U17811" s="157"/>
      <c r="V17811" s="157"/>
      <c r="W17811" s="157"/>
      <c r="X17811" s="157"/>
      <c r="Y17811" s="157"/>
    </row>
    <row r="17812" spans="19:25" x14ac:dyDescent="0.2">
      <c r="S17812" s="157"/>
      <c r="T17812" s="157"/>
      <c r="U17812" s="157"/>
      <c r="V17812" s="157"/>
      <c r="W17812" s="157"/>
      <c r="X17812" s="157"/>
      <c r="Y17812" s="157"/>
    </row>
    <row r="17813" spans="19:25" x14ac:dyDescent="0.2">
      <c r="S17813" s="157"/>
      <c r="T17813" s="157"/>
      <c r="U17813" s="157"/>
      <c r="V17813" s="157"/>
      <c r="W17813" s="157"/>
      <c r="X17813" s="157"/>
      <c r="Y17813" s="157"/>
    </row>
    <row r="17814" spans="19:25" x14ac:dyDescent="0.2">
      <c r="S17814" s="157"/>
      <c r="T17814" s="157"/>
      <c r="U17814" s="157"/>
      <c r="V17814" s="157"/>
      <c r="W17814" s="157"/>
      <c r="X17814" s="157"/>
      <c r="Y17814" s="157"/>
    </row>
    <row r="17815" spans="19:25" x14ac:dyDescent="0.2">
      <c r="S17815" s="157"/>
      <c r="T17815" s="157"/>
      <c r="U17815" s="157"/>
      <c r="V17815" s="157"/>
      <c r="W17815" s="157"/>
      <c r="X17815" s="157"/>
      <c r="Y17815" s="157"/>
    </row>
    <row r="17816" spans="19:25" x14ac:dyDescent="0.2">
      <c r="S17816" s="157"/>
      <c r="T17816" s="157"/>
      <c r="U17816" s="157"/>
      <c r="V17816" s="157"/>
      <c r="W17816" s="157"/>
      <c r="X17816" s="157"/>
      <c r="Y17816" s="157"/>
    </row>
    <row r="17817" spans="19:25" x14ac:dyDescent="0.2">
      <c r="S17817" s="157"/>
      <c r="T17817" s="157"/>
      <c r="U17817" s="157"/>
      <c r="V17817" s="157"/>
      <c r="W17817" s="157"/>
      <c r="X17817" s="157"/>
      <c r="Y17817" s="157"/>
    </row>
    <row r="17818" spans="19:25" x14ac:dyDescent="0.2">
      <c r="S17818" s="157"/>
      <c r="T17818" s="157"/>
      <c r="U17818" s="157"/>
      <c r="V17818" s="157"/>
      <c r="W17818" s="157"/>
      <c r="X17818" s="157"/>
      <c r="Y17818" s="157"/>
    </row>
    <row r="17819" spans="19:25" x14ac:dyDescent="0.2">
      <c r="S17819" s="157"/>
      <c r="T17819" s="157"/>
      <c r="U17819" s="157"/>
      <c r="V17819" s="157"/>
      <c r="W17819" s="157"/>
      <c r="X17819" s="157"/>
      <c r="Y17819" s="157"/>
    </row>
    <row r="17820" spans="19:25" x14ac:dyDescent="0.2">
      <c r="S17820" s="157"/>
      <c r="T17820" s="157"/>
      <c r="U17820" s="157"/>
      <c r="V17820" s="157"/>
      <c r="W17820" s="157"/>
      <c r="X17820" s="157"/>
      <c r="Y17820" s="157"/>
    </row>
    <row r="17821" spans="19:25" x14ac:dyDescent="0.2">
      <c r="S17821" s="157"/>
      <c r="T17821" s="157"/>
      <c r="U17821" s="157"/>
      <c r="V17821" s="157"/>
      <c r="W17821" s="157"/>
      <c r="X17821" s="157"/>
      <c r="Y17821" s="157"/>
    </row>
    <row r="17822" spans="19:25" x14ac:dyDescent="0.2">
      <c r="S17822" s="157"/>
      <c r="T17822" s="157"/>
      <c r="U17822" s="157"/>
      <c r="V17822" s="157"/>
      <c r="W17822" s="157"/>
      <c r="X17822" s="157"/>
      <c r="Y17822" s="157"/>
    </row>
    <row r="17823" spans="19:25" x14ac:dyDescent="0.2">
      <c r="S17823" s="157"/>
      <c r="T17823" s="157"/>
      <c r="U17823" s="157"/>
      <c r="V17823" s="157"/>
      <c r="W17823" s="157"/>
      <c r="X17823" s="157"/>
      <c r="Y17823" s="157"/>
    </row>
    <row r="17824" spans="19:25" x14ac:dyDescent="0.2">
      <c r="S17824" s="157"/>
      <c r="T17824" s="157"/>
      <c r="U17824" s="157"/>
      <c r="V17824" s="157"/>
      <c r="W17824" s="157"/>
      <c r="X17824" s="157"/>
      <c r="Y17824" s="157"/>
    </row>
    <row r="17825" spans="19:25" x14ac:dyDescent="0.2">
      <c r="S17825" s="157"/>
      <c r="T17825" s="157"/>
      <c r="U17825" s="157"/>
      <c r="V17825" s="157"/>
      <c r="W17825" s="157"/>
      <c r="X17825" s="157"/>
      <c r="Y17825" s="157"/>
    </row>
    <row r="17826" spans="19:25" x14ac:dyDescent="0.2">
      <c r="S17826" s="157"/>
      <c r="T17826" s="157"/>
      <c r="U17826" s="157"/>
      <c r="V17826" s="157"/>
      <c r="W17826" s="157"/>
      <c r="X17826" s="157"/>
      <c r="Y17826" s="157"/>
    </row>
    <row r="17827" spans="19:25" x14ac:dyDescent="0.2">
      <c r="S17827" s="157"/>
      <c r="T17827" s="157"/>
      <c r="U17827" s="157"/>
      <c r="V17827" s="157"/>
      <c r="W17827" s="157"/>
      <c r="X17827" s="157"/>
      <c r="Y17827" s="157"/>
    </row>
    <row r="17828" spans="19:25" x14ac:dyDescent="0.2">
      <c r="S17828" s="157"/>
      <c r="T17828" s="157"/>
      <c r="U17828" s="157"/>
      <c r="V17828" s="157"/>
      <c r="W17828" s="157"/>
      <c r="X17828" s="157"/>
      <c r="Y17828" s="157"/>
    </row>
    <row r="17829" spans="19:25" x14ac:dyDescent="0.2">
      <c r="S17829" s="157"/>
      <c r="T17829" s="157"/>
      <c r="U17829" s="157"/>
      <c r="V17829" s="157"/>
      <c r="W17829" s="157"/>
      <c r="X17829" s="157"/>
      <c r="Y17829" s="157"/>
    </row>
    <row r="17830" spans="19:25" x14ac:dyDescent="0.2">
      <c r="S17830" s="157"/>
      <c r="T17830" s="157"/>
      <c r="U17830" s="157"/>
      <c r="V17830" s="157"/>
      <c r="W17830" s="157"/>
      <c r="X17830" s="157"/>
      <c r="Y17830" s="157"/>
    </row>
    <row r="17831" spans="19:25" x14ac:dyDescent="0.2">
      <c r="S17831" s="157"/>
      <c r="T17831" s="157"/>
      <c r="U17831" s="157"/>
      <c r="V17831" s="157"/>
      <c r="W17831" s="157"/>
      <c r="X17831" s="157"/>
      <c r="Y17831" s="157"/>
    </row>
    <row r="17832" spans="19:25" x14ac:dyDescent="0.2">
      <c r="S17832" s="157"/>
      <c r="T17832" s="157"/>
      <c r="U17832" s="157"/>
      <c r="V17832" s="157"/>
      <c r="W17832" s="157"/>
      <c r="X17832" s="157"/>
      <c r="Y17832" s="157"/>
    </row>
    <row r="17833" spans="19:25" x14ac:dyDescent="0.2">
      <c r="S17833" s="157"/>
      <c r="T17833" s="157"/>
      <c r="U17833" s="157"/>
      <c r="V17833" s="157"/>
      <c r="W17833" s="157"/>
      <c r="X17833" s="157"/>
      <c r="Y17833" s="157"/>
    </row>
    <row r="17834" spans="19:25" x14ac:dyDescent="0.2">
      <c r="S17834" s="157"/>
      <c r="T17834" s="157"/>
      <c r="U17834" s="157"/>
      <c r="V17834" s="157"/>
      <c r="W17834" s="157"/>
      <c r="X17834" s="157"/>
      <c r="Y17834" s="157"/>
    </row>
    <row r="17835" spans="19:25" x14ac:dyDescent="0.2">
      <c r="S17835" s="157"/>
      <c r="T17835" s="157"/>
      <c r="U17835" s="157"/>
      <c r="V17835" s="157"/>
      <c r="W17835" s="157"/>
      <c r="X17835" s="157"/>
      <c r="Y17835" s="157"/>
    </row>
    <row r="17836" spans="19:25" x14ac:dyDescent="0.2">
      <c r="S17836" s="157"/>
      <c r="T17836" s="157"/>
      <c r="U17836" s="157"/>
      <c r="V17836" s="157"/>
      <c r="W17836" s="157"/>
      <c r="X17836" s="157"/>
      <c r="Y17836" s="157"/>
    </row>
    <row r="17837" spans="19:25" x14ac:dyDescent="0.2">
      <c r="S17837" s="157"/>
      <c r="T17837" s="157"/>
      <c r="U17837" s="157"/>
      <c r="V17837" s="157"/>
      <c r="W17837" s="157"/>
      <c r="X17837" s="157"/>
      <c r="Y17837" s="157"/>
    </row>
    <row r="17838" spans="19:25" x14ac:dyDescent="0.2">
      <c r="S17838" s="157"/>
      <c r="T17838" s="157"/>
      <c r="U17838" s="157"/>
      <c r="V17838" s="157"/>
      <c r="W17838" s="157"/>
      <c r="X17838" s="157"/>
      <c r="Y17838" s="157"/>
    </row>
    <row r="17839" spans="19:25" x14ac:dyDescent="0.2">
      <c r="S17839" s="157"/>
      <c r="T17839" s="157"/>
      <c r="U17839" s="157"/>
      <c r="V17839" s="157"/>
      <c r="W17839" s="157"/>
      <c r="X17839" s="157"/>
      <c r="Y17839" s="157"/>
    </row>
    <row r="17840" spans="19:25" x14ac:dyDescent="0.2">
      <c r="S17840" s="157"/>
      <c r="T17840" s="157"/>
      <c r="U17840" s="157"/>
      <c r="V17840" s="157"/>
      <c r="W17840" s="157"/>
      <c r="X17840" s="157"/>
      <c r="Y17840" s="157"/>
    </row>
    <row r="17841" spans="19:25" x14ac:dyDescent="0.2">
      <c r="S17841" s="157"/>
      <c r="T17841" s="157"/>
      <c r="U17841" s="157"/>
      <c r="V17841" s="157"/>
      <c r="W17841" s="157"/>
      <c r="X17841" s="157"/>
      <c r="Y17841" s="157"/>
    </row>
    <row r="17842" spans="19:25" x14ac:dyDescent="0.2">
      <c r="S17842" s="157"/>
      <c r="T17842" s="157"/>
      <c r="U17842" s="157"/>
      <c r="V17842" s="157"/>
      <c r="W17842" s="157"/>
      <c r="X17842" s="157"/>
      <c r="Y17842" s="157"/>
    </row>
    <row r="17843" spans="19:25" x14ac:dyDescent="0.2">
      <c r="S17843" s="157"/>
      <c r="T17843" s="157"/>
      <c r="U17843" s="157"/>
      <c r="V17843" s="157"/>
      <c r="W17843" s="157"/>
      <c r="X17843" s="157"/>
      <c r="Y17843" s="157"/>
    </row>
    <row r="17844" spans="19:25" x14ac:dyDescent="0.2">
      <c r="S17844" s="157"/>
      <c r="T17844" s="157"/>
      <c r="U17844" s="157"/>
      <c r="V17844" s="157"/>
      <c r="W17844" s="157"/>
      <c r="X17844" s="157"/>
      <c r="Y17844" s="157"/>
    </row>
    <row r="17845" spans="19:25" x14ac:dyDescent="0.2">
      <c r="S17845" s="157"/>
      <c r="T17845" s="157"/>
      <c r="U17845" s="157"/>
      <c r="V17845" s="157"/>
      <c r="W17845" s="157"/>
      <c r="X17845" s="157"/>
      <c r="Y17845" s="157"/>
    </row>
    <row r="17846" spans="19:25" x14ac:dyDescent="0.2">
      <c r="S17846" s="157"/>
      <c r="T17846" s="157"/>
      <c r="U17846" s="157"/>
      <c r="V17846" s="157"/>
      <c r="W17846" s="157"/>
      <c r="X17846" s="157"/>
      <c r="Y17846" s="157"/>
    </row>
    <row r="17847" spans="19:25" x14ac:dyDescent="0.2">
      <c r="S17847" s="157"/>
      <c r="T17847" s="157"/>
      <c r="U17847" s="157"/>
      <c r="V17847" s="157"/>
      <c r="W17847" s="157"/>
      <c r="X17847" s="157"/>
      <c r="Y17847" s="157"/>
    </row>
    <row r="17848" spans="19:25" x14ac:dyDescent="0.2">
      <c r="S17848" s="157"/>
      <c r="T17848" s="157"/>
      <c r="U17848" s="157"/>
      <c r="V17848" s="157"/>
      <c r="W17848" s="157"/>
      <c r="X17848" s="157"/>
      <c r="Y17848" s="157"/>
    </row>
    <row r="17849" spans="19:25" x14ac:dyDescent="0.2">
      <c r="S17849" s="157"/>
      <c r="T17849" s="157"/>
      <c r="U17849" s="157"/>
      <c r="V17849" s="157"/>
      <c r="W17849" s="157"/>
      <c r="X17849" s="157"/>
      <c r="Y17849" s="157"/>
    </row>
    <row r="17850" spans="19:25" x14ac:dyDescent="0.2">
      <c r="S17850" s="157"/>
      <c r="T17850" s="157"/>
      <c r="U17850" s="157"/>
      <c r="V17850" s="157"/>
      <c r="W17850" s="157"/>
      <c r="X17850" s="157"/>
      <c r="Y17850" s="157"/>
    </row>
    <row r="17851" spans="19:25" x14ac:dyDescent="0.2">
      <c r="S17851" s="157"/>
      <c r="T17851" s="157"/>
      <c r="U17851" s="157"/>
      <c r="V17851" s="157"/>
      <c r="W17851" s="157"/>
      <c r="X17851" s="157"/>
      <c r="Y17851" s="157"/>
    </row>
    <row r="17852" spans="19:25" x14ac:dyDescent="0.2">
      <c r="S17852" s="157"/>
      <c r="T17852" s="157"/>
      <c r="U17852" s="157"/>
      <c r="V17852" s="157"/>
      <c r="W17852" s="157"/>
      <c r="X17852" s="157"/>
      <c r="Y17852" s="157"/>
    </row>
    <row r="17853" spans="19:25" x14ac:dyDescent="0.2">
      <c r="S17853" s="157"/>
      <c r="T17853" s="157"/>
      <c r="U17853" s="157"/>
      <c r="V17853" s="157"/>
      <c r="W17853" s="157"/>
      <c r="X17853" s="157"/>
      <c r="Y17853" s="157"/>
    </row>
    <row r="17854" spans="19:25" x14ac:dyDescent="0.2">
      <c r="S17854" s="157"/>
      <c r="T17854" s="157"/>
      <c r="U17854" s="157"/>
      <c r="V17854" s="157"/>
      <c r="W17854" s="157"/>
      <c r="X17854" s="157"/>
      <c r="Y17854" s="157"/>
    </row>
    <row r="17855" spans="19:25" x14ac:dyDescent="0.2">
      <c r="S17855" s="157"/>
      <c r="T17855" s="157"/>
      <c r="U17855" s="157"/>
      <c r="V17855" s="157"/>
      <c r="W17855" s="157"/>
      <c r="X17855" s="157"/>
      <c r="Y17855" s="157"/>
    </row>
    <row r="17856" spans="19:25" x14ac:dyDescent="0.2">
      <c r="S17856" s="157"/>
      <c r="T17856" s="157"/>
      <c r="U17856" s="157"/>
      <c r="V17856" s="157"/>
      <c r="W17856" s="157"/>
      <c r="X17856" s="157"/>
      <c r="Y17856" s="157"/>
    </row>
    <row r="17857" spans="19:25" x14ac:dyDescent="0.2">
      <c r="S17857" s="157"/>
      <c r="T17857" s="157"/>
      <c r="U17857" s="157"/>
      <c r="V17857" s="157"/>
      <c r="W17857" s="157"/>
      <c r="X17857" s="157"/>
      <c r="Y17857" s="157"/>
    </row>
    <row r="17858" spans="19:25" x14ac:dyDescent="0.2">
      <c r="S17858" s="157"/>
      <c r="T17858" s="157"/>
      <c r="U17858" s="157"/>
      <c r="V17858" s="157"/>
      <c r="W17858" s="157"/>
      <c r="X17858" s="157"/>
      <c r="Y17858" s="157"/>
    </row>
    <row r="17859" spans="19:25" x14ac:dyDescent="0.2">
      <c r="S17859" s="157"/>
      <c r="T17859" s="157"/>
      <c r="U17859" s="157"/>
      <c r="V17859" s="157"/>
      <c r="W17859" s="157"/>
      <c r="X17859" s="157"/>
      <c r="Y17859" s="157"/>
    </row>
    <row r="17860" spans="19:25" x14ac:dyDescent="0.2">
      <c r="S17860" s="157"/>
      <c r="T17860" s="157"/>
      <c r="U17860" s="157"/>
      <c r="V17860" s="157"/>
      <c r="W17860" s="157"/>
      <c r="X17860" s="157"/>
      <c r="Y17860" s="157"/>
    </row>
    <row r="17861" spans="19:25" x14ac:dyDescent="0.2">
      <c r="S17861" s="157"/>
      <c r="T17861" s="157"/>
      <c r="U17861" s="157"/>
      <c r="V17861" s="157"/>
      <c r="W17861" s="157"/>
      <c r="X17861" s="157"/>
      <c r="Y17861" s="157"/>
    </row>
    <row r="17862" spans="19:25" x14ac:dyDescent="0.2">
      <c r="S17862" s="157"/>
      <c r="T17862" s="157"/>
      <c r="U17862" s="157"/>
      <c r="V17862" s="157"/>
      <c r="W17862" s="157"/>
      <c r="X17862" s="157"/>
      <c r="Y17862" s="157"/>
    </row>
    <row r="17863" spans="19:25" x14ac:dyDescent="0.2">
      <c r="S17863" s="157"/>
      <c r="T17863" s="157"/>
      <c r="U17863" s="157"/>
      <c r="V17863" s="157"/>
      <c r="W17863" s="157"/>
      <c r="X17863" s="157"/>
      <c r="Y17863" s="157"/>
    </row>
    <row r="17864" spans="19:25" x14ac:dyDescent="0.2">
      <c r="S17864" s="157"/>
      <c r="T17864" s="157"/>
      <c r="U17864" s="157"/>
      <c r="V17864" s="157"/>
      <c r="W17864" s="157"/>
      <c r="X17864" s="157"/>
      <c r="Y17864" s="157"/>
    </row>
    <row r="17865" spans="19:25" x14ac:dyDescent="0.2">
      <c r="S17865" s="157"/>
      <c r="T17865" s="157"/>
      <c r="U17865" s="157"/>
      <c r="V17865" s="157"/>
      <c r="W17865" s="157"/>
      <c r="X17865" s="157"/>
      <c r="Y17865" s="157"/>
    </row>
    <row r="17866" spans="19:25" x14ac:dyDescent="0.2">
      <c r="S17866" s="157"/>
      <c r="T17866" s="157"/>
      <c r="U17866" s="157"/>
      <c r="V17866" s="157"/>
      <c r="W17866" s="157"/>
      <c r="X17866" s="157"/>
      <c r="Y17866" s="157"/>
    </row>
    <row r="17867" spans="19:25" x14ac:dyDescent="0.2">
      <c r="S17867" s="157"/>
      <c r="T17867" s="157"/>
      <c r="U17867" s="157"/>
      <c r="V17867" s="157"/>
      <c r="W17867" s="157"/>
      <c r="X17867" s="157"/>
      <c r="Y17867" s="157"/>
    </row>
    <row r="17868" spans="19:25" x14ac:dyDescent="0.2">
      <c r="S17868" s="157"/>
      <c r="T17868" s="157"/>
      <c r="U17868" s="157"/>
      <c r="V17868" s="157"/>
      <c r="W17868" s="157"/>
      <c r="X17868" s="157"/>
      <c r="Y17868" s="157"/>
    </row>
    <row r="17869" spans="19:25" x14ac:dyDescent="0.2">
      <c r="S17869" s="157"/>
      <c r="T17869" s="157"/>
      <c r="U17869" s="157"/>
      <c r="V17869" s="157"/>
      <c r="W17869" s="157"/>
      <c r="X17869" s="157"/>
      <c r="Y17869" s="157"/>
    </row>
    <row r="17870" spans="19:25" x14ac:dyDescent="0.2">
      <c r="S17870" s="157"/>
      <c r="T17870" s="157"/>
      <c r="U17870" s="157"/>
      <c r="V17870" s="157"/>
      <c r="W17870" s="157"/>
      <c r="X17870" s="157"/>
      <c r="Y17870" s="157"/>
    </row>
    <row r="17871" spans="19:25" x14ac:dyDescent="0.2">
      <c r="S17871" s="157"/>
      <c r="T17871" s="157"/>
      <c r="U17871" s="157"/>
      <c r="V17871" s="157"/>
      <c r="W17871" s="157"/>
      <c r="X17871" s="157"/>
      <c r="Y17871" s="157"/>
    </row>
    <row r="17872" spans="19:25" x14ac:dyDescent="0.2">
      <c r="S17872" s="157"/>
      <c r="T17872" s="157"/>
      <c r="U17872" s="157"/>
      <c r="V17872" s="157"/>
      <c r="W17872" s="157"/>
      <c r="X17872" s="157"/>
      <c r="Y17872" s="157"/>
    </row>
    <row r="17873" spans="19:25" x14ac:dyDescent="0.2">
      <c r="S17873" s="157"/>
      <c r="T17873" s="157"/>
      <c r="U17873" s="157"/>
      <c r="V17873" s="157"/>
      <c r="W17873" s="157"/>
      <c r="X17873" s="157"/>
      <c r="Y17873" s="157"/>
    </row>
    <row r="17874" spans="19:25" x14ac:dyDescent="0.2">
      <c r="S17874" s="157"/>
      <c r="T17874" s="157"/>
      <c r="U17874" s="157"/>
      <c r="V17874" s="157"/>
      <c r="W17874" s="157"/>
      <c r="X17874" s="157"/>
      <c r="Y17874" s="157"/>
    </row>
    <row r="17875" spans="19:25" x14ac:dyDescent="0.2">
      <c r="S17875" s="157"/>
      <c r="T17875" s="157"/>
      <c r="U17875" s="157"/>
      <c r="V17875" s="157"/>
      <c r="W17875" s="157"/>
      <c r="X17875" s="157"/>
      <c r="Y17875" s="157"/>
    </row>
    <row r="17876" spans="19:25" x14ac:dyDescent="0.2">
      <c r="S17876" s="157"/>
      <c r="T17876" s="157"/>
      <c r="U17876" s="157"/>
      <c r="V17876" s="157"/>
      <c r="W17876" s="157"/>
      <c r="X17876" s="157"/>
      <c r="Y17876" s="157"/>
    </row>
    <row r="17877" spans="19:25" x14ac:dyDescent="0.2">
      <c r="S17877" s="157"/>
      <c r="T17877" s="157"/>
      <c r="U17877" s="157"/>
      <c r="V17877" s="157"/>
      <c r="W17877" s="157"/>
      <c r="X17877" s="157"/>
      <c r="Y17877" s="157"/>
    </row>
    <row r="17878" spans="19:25" x14ac:dyDescent="0.2">
      <c r="S17878" s="157"/>
      <c r="T17878" s="157"/>
      <c r="U17878" s="157"/>
      <c r="V17878" s="157"/>
      <c r="W17878" s="157"/>
      <c r="X17878" s="157"/>
      <c r="Y17878" s="157"/>
    </row>
    <row r="17879" spans="19:25" x14ac:dyDescent="0.2">
      <c r="S17879" s="157"/>
      <c r="T17879" s="157"/>
      <c r="U17879" s="157"/>
      <c r="V17879" s="157"/>
      <c r="W17879" s="157"/>
      <c r="X17879" s="157"/>
      <c r="Y17879" s="157"/>
    </row>
    <row r="17880" spans="19:25" x14ac:dyDescent="0.2">
      <c r="S17880" s="157"/>
      <c r="T17880" s="157"/>
      <c r="U17880" s="157"/>
      <c r="V17880" s="157"/>
      <c r="W17880" s="157"/>
      <c r="X17880" s="157"/>
      <c r="Y17880" s="157"/>
    </row>
    <row r="17881" spans="19:25" x14ac:dyDescent="0.2">
      <c r="S17881" s="157"/>
      <c r="T17881" s="157"/>
      <c r="U17881" s="157"/>
      <c r="V17881" s="157"/>
      <c r="W17881" s="157"/>
      <c r="X17881" s="157"/>
      <c r="Y17881" s="157"/>
    </row>
    <row r="17882" spans="19:25" x14ac:dyDescent="0.2">
      <c r="S17882" s="157"/>
      <c r="T17882" s="157"/>
      <c r="U17882" s="157"/>
      <c r="V17882" s="157"/>
      <c r="W17882" s="157"/>
      <c r="X17882" s="157"/>
      <c r="Y17882" s="157"/>
    </row>
    <row r="17883" spans="19:25" x14ac:dyDescent="0.2">
      <c r="S17883" s="157"/>
      <c r="T17883" s="157"/>
      <c r="U17883" s="157"/>
      <c r="V17883" s="157"/>
      <c r="W17883" s="157"/>
      <c r="X17883" s="157"/>
      <c r="Y17883" s="157"/>
    </row>
    <row r="17884" spans="19:25" x14ac:dyDescent="0.2">
      <c r="S17884" s="157"/>
      <c r="T17884" s="157"/>
      <c r="U17884" s="157"/>
      <c r="V17884" s="157"/>
      <c r="W17884" s="157"/>
      <c r="X17884" s="157"/>
      <c r="Y17884" s="157"/>
    </row>
    <row r="17885" spans="19:25" x14ac:dyDescent="0.2">
      <c r="S17885" s="157"/>
      <c r="T17885" s="157"/>
      <c r="U17885" s="157"/>
      <c r="V17885" s="157"/>
      <c r="W17885" s="157"/>
      <c r="X17885" s="157"/>
      <c r="Y17885" s="157"/>
    </row>
    <row r="17886" spans="19:25" x14ac:dyDescent="0.2">
      <c r="S17886" s="157"/>
      <c r="T17886" s="157"/>
      <c r="U17886" s="157"/>
      <c r="V17886" s="157"/>
      <c r="W17886" s="157"/>
      <c r="X17886" s="157"/>
      <c r="Y17886" s="157"/>
    </row>
    <row r="17887" spans="19:25" x14ac:dyDescent="0.2">
      <c r="S17887" s="157"/>
      <c r="T17887" s="157"/>
      <c r="U17887" s="157"/>
      <c r="V17887" s="157"/>
      <c r="W17887" s="157"/>
      <c r="X17887" s="157"/>
      <c r="Y17887" s="157"/>
    </row>
    <row r="17888" spans="19:25" x14ac:dyDescent="0.2">
      <c r="S17888" s="157"/>
      <c r="T17888" s="157"/>
      <c r="U17888" s="157"/>
      <c r="V17888" s="157"/>
      <c r="W17888" s="157"/>
      <c r="X17888" s="157"/>
      <c r="Y17888" s="157"/>
    </row>
    <row r="17889" spans="19:25" x14ac:dyDescent="0.2">
      <c r="S17889" s="157"/>
      <c r="T17889" s="157"/>
      <c r="U17889" s="157"/>
      <c r="V17889" s="157"/>
      <c r="W17889" s="157"/>
      <c r="X17889" s="157"/>
      <c r="Y17889" s="157"/>
    </row>
    <row r="17890" spans="19:25" x14ac:dyDescent="0.2">
      <c r="S17890" s="157"/>
      <c r="T17890" s="157"/>
      <c r="U17890" s="157"/>
      <c r="V17890" s="157"/>
      <c r="W17890" s="157"/>
      <c r="X17890" s="157"/>
      <c r="Y17890" s="157"/>
    </row>
    <row r="17891" spans="19:25" x14ac:dyDescent="0.2">
      <c r="S17891" s="157"/>
      <c r="T17891" s="157"/>
      <c r="U17891" s="157"/>
      <c r="V17891" s="157"/>
      <c r="W17891" s="157"/>
      <c r="X17891" s="157"/>
      <c r="Y17891" s="157"/>
    </row>
    <row r="17892" spans="19:25" x14ac:dyDescent="0.2">
      <c r="S17892" s="157"/>
      <c r="T17892" s="157"/>
      <c r="U17892" s="157"/>
      <c r="V17892" s="157"/>
      <c r="W17892" s="157"/>
      <c r="X17892" s="157"/>
      <c r="Y17892" s="157"/>
    </row>
    <row r="17893" spans="19:25" x14ac:dyDescent="0.2">
      <c r="S17893" s="157"/>
      <c r="T17893" s="157"/>
      <c r="U17893" s="157"/>
      <c r="V17893" s="157"/>
      <c r="W17893" s="157"/>
      <c r="X17893" s="157"/>
      <c r="Y17893" s="157"/>
    </row>
    <row r="17894" spans="19:25" x14ac:dyDescent="0.2">
      <c r="S17894" s="157"/>
      <c r="T17894" s="157"/>
      <c r="U17894" s="157"/>
      <c r="V17894" s="157"/>
      <c r="W17894" s="157"/>
      <c r="X17894" s="157"/>
      <c r="Y17894" s="157"/>
    </row>
    <row r="17895" spans="19:25" x14ac:dyDescent="0.2">
      <c r="S17895" s="157"/>
      <c r="T17895" s="157"/>
      <c r="U17895" s="157"/>
      <c r="V17895" s="157"/>
      <c r="W17895" s="157"/>
      <c r="X17895" s="157"/>
      <c r="Y17895" s="157"/>
    </row>
    <row r="17896" spans="19:25" x14ac:dyDescent="0.2">
      <c r="S17896" s="157"/>
      <c r="T17896" s="157"/>
      <c r="U17896" s="157"/>
      <c r="V17896" s="157"/>
      <c r="W17896" s="157"/>
      <c r="X17896" s="157"/>
      <c r="Y17896" s="157"/>
    </row>
    <row r="17897" spans="19:25" x14ac:dyDescent="0.2">
      <c r="S17897" s="157"/>
      <c r="T17897" s="157"/>
      <c r="U17897" s="157"/>
      <c r="V17897" s="157"/>
      <c r="W17897" s="157"/>
      <c r="X17897" s="157"/>
      <c r="Y17897" s="157"/>
    </row>
    <row r="17898" spans="19:25" x14ac:dyDescent="0.2">
      <c r="S17898" s="157"/>
      <c r="T17898" s="157"/>
      <c r="U17898" s="157"/>
      <c r="V17898" s="157"/>
      <c r="W17898" s="157"/>
      <c r="X17898" s="157"/>
      <c r="Y17898" s="157"/>
    </row>
    <row r="17899" spans="19:25" x14ac:dyDescent="0.2">
      <c r="S17899" s="157"/>
      <c r="T17899" s="157"/>
      <c r="U17899" s="157"/>
      <c r="V17899" s="157"/>
      <c r="W17899" s="157"/>
      <c r="X17899" s="157"/>
      <c r="Y17899" s="157"/>
    </row>
    <row r="17900" spans="19:25" x14ac:dyDescent="0.2">
      <c r="S17900" s="157"/>
      <c r="T17900" s="157"/>
      <c r="U17900" s="157"/>
      <c r="V17900" s="157"/>
      <c r="W17900" s="157"/>
      <c r="X17900" s="157"/>
      <c r="Y17900" s="157"/>
    </row>
    <row r="17901" spans="19:25" x14ac:dyDescent="0.2">
      <c r="S17901" s="157"/>
      <c r="T17901" s="157"/>
      <c r="U17901" s="157"/>
      <c r="V17901" s="157"/>
      <c r="W17901" s="157"/>
      <c r="X17901" s="157"/>
      <c r="Y17901" s="157"/>
    </row>
    <row r="17902" spans="19:25" x14ac:dyDescent="0.2">
      <c r="S17902" s="157"/>
      <c r="T17902" s="157"/>
      <c r="U17902" s="157"/>
      <c r="V17902" s="157"/>
      <c r="W17902" s="157"/>
      <c r="X17902" s="157"/>
      <c r="Y17902" s="157"/>
    </row>
    <row r="17903" spans="19:25" x14ac:dyDescent="0.2">
      <c r="S17903" s="157"/>
      <c r="T17903" s="157"/>
      <c r="U17903" s="157"/>
      <c r="V17903" s="157"/>
      <c r="W17903" s="157"/>
      <c r="X17903" s="157"/>
      <c r="Y17903" s="157"/>
    </row>
    <row r="17904" spans="19:25" x14ac:dyDescent="0.2">
      <c r="S17904" s="157"/>
      <c r="T17904" s="157"/>
      <c r="U17904" s="157"/>
      <c r="V17904" s="157"/>
      <c r="W17904" s="157"/>
      <c r="X17904" s="157"/>
      <c r="Y17904" s="157"/>
    </row>
    <row r="17905" spans="19:25" x14ac:dyDescent="0.2">
      <c r="S17905" s="157"/>
      <c r="T17905" s="157"/>
      <c r="U17905" s="157"/>
      <c r="V17905" s="157"/>
      <c r="W17905" s="157"/>
      <c r="X17905" s="157"/>
      <c r="Y17905" s="157"/>
    </row>
    <row r="17906" spans="19:25" x14ac:dyDescent="0.2">
      <c r="S17906" s="157"/>
      <c r="T17906" s="157"/>
      <c r="U17906" s="157"/>
      <c r="V17906" s="157"/>
      <c r="W17906" s="157"/>
      <c r="X17906" s="157"/>
      <c r="Y17906" s="157"/>
    </row>
    <row r="17907" spans="19:25" x14ac:dyDescent="0.2">
      <c r="S17907" s="157"/>
      <c r="T17907" s="157"/>
      <c r="U17907" s="157"/>
      <c r="V17907" s="157"/>
      <c r="W17907" s="157"/>
      <c r="X17907" s="157"/>
      <c r="Y17907" s="157"/>
    </row>
    <row r="17908" spans="19:25" x14ac:dyDescent="0.2">
      <c r="S17908" s="157"/>
      <c r="T17908" s="157"/>
      <c r="U17908" s="157"/>
      <c r="V17908" s="157"/>
      <c r="W17908" s="157"/>
      <c r="X17908" s="157"/>
      <c r="Y17908" s="157"/>
    </row>
    <row r="17909" spans="19:25" x14ac:dyDescent="0.2">
      <c r="S17909" s="157"/>
      <c r="T17909" s="157"/>
      <c r="U17909" s="157"/>
      <c r="V17909" s="157"/>
      <c r="W17909" s="157"/>
      <c r="X17909" s="157"/>
      <c r="Y17909" s="157"/>
    </row>
    <row r="17910" spans="19:25" x14ac:dyDescent="0.2">
      <c r="S17910" s="157"/>
      <c r="T17910" s="157"/>
      <c r="U17910" s="157"/>
      <c r="V17910" s="157"/>
      <c r="W17910" s="157"/>
      <c r="X17910" s="157"/>
      <c r="Y17910" s="157"/>
    </row>
    <row r="17911" spans="19:25" x14ac:dyDescent="0.2">
      <c r="S17911" s="157"/>
      <c r="T17911" s="157"/>
      <c r="U17911" s="157"/>
      <c r="V17911" s="157"/>
      <c r="W17911" s="157"/>
      <c r="X17911" s="157"/>
      <c r="Y17911" s="157"/>
    </row>
    <row r="17912" spans="19:25" x14ac:dyDescent="0.2">
      <c r="S17912" s="157"/>
      <c r="T17912" s="157"/>
      <c r="U17912" s="157"/>
      <c r="V17912" s="157"/>
      <c r="W17912" s="157"/>
      <c r="X17912" s="157"/>
      <c r="Y17912" s="157"/>
    </row>
    <row r="17913" spans="19:25" x14ac:dyDescent="0.2">
      <c r="S17913" s="157"/>
      <c r="T17913" s="157"/>
      <c r="U17913" s="157"/>
      <c r="V17913" s="157"/>
      <c r="W17913" s="157"/>
      <c r="X17913" s="157"/>
      <c r="Y17913" s="157"/>
    </row>
    <row r="17914" spans="19:25" x14ac:dyDescent="0.2">
      <c r="S17914" s="157"/>
      <c r="T17914" s="157"/>
      <c r="U17914" s="157"/>
      <c r="V17914" s="157"/>
      <c r="W17914" s="157"/>
      <c r="X17914" s="157"/>
      <c r="Y17914" s="157"/>
    </row>
    <row r="17915" spans="19:25" x14ac:dyDescent="0.2">
      <c r="S17915" s="157"/>
      <c r="T17915" s="157"/>
      <c r="U17915" s="157"/>
      <c r="V17915" s="157"/>
      <c r="W17915" s="157"/>
      <c r="X17915" s="157"/>
      <c r="Y17915" s="157"/>
    </row>
    <row r="17916" spans="19:25" x14ac:dyDescent="0.2">
      <c r="S17916" s="157"/>
      <c r="T17916" s="157"/>
      <c r="U17916" s="157"/>
      <c r="V17916" s="157"/>
      <c r="W17916" s="157"/>
      <c r="X17916" s="157"/>
      <c r="Y17916" s="157"/>
    </row>
    <row r="17917" spans="19:25" x14ac:dyDescent="0.2">
      <c r="S17917" s="157"/>
      <c r="T17917" s="157"/>
      <c r="U17917" s="157"/>
      <c r="V17917" s="157"/>
      <c r="W17917" s="157"/>
      <c r="X17917" s="157"/>
      <c r="Y17917" s="157"/>
    </row>
    <row r="17918" spans="19:25" x14ac:dyDescent="0.2">
      <c r="S17918" s="157"/>
      <c r="T17918" s="157"/>
      <c r="U17918" s="157"/>
      <c r="V17918" s="157"/>
      <c r="W17918" s="157"/>
      <c r="X17918" s="157"/>
      <c r="Y17918" s="157"/>
    </row>
    <row r="17919" spans="19:25" x14ac:dyDescent="0.2">
      <c r="S17919" s="157"/>
      <c r="T17919" s="157"/>
      <c r="U17919" s="157"/>
      <c r="V17919" s="157"/>
      <c r="W17919" s="157"/>
      <c r="X17919" s="157"/>
      <c r="Y17919" s="157"/>
    </row>
    <row r="17920" spans="19:25" x14ac:dyDescent="0.2">
      <c r="S17920" s="157"/>
      <c r="T17920" s="157"/>
      <c r="U17920" s="157"/>
      <c r="V17920" s="157"/>
      <c r="W17920" s="157"/>
      <c r="X17920" s="157"/>
      <c r="Y17920" s="157"/>
    </row>
    <row r="17921" spans="19:25" x14ac:dyDescent="0.2">
      <c r="S17921" s="157"/>
      <c r="T17921" s="157"/>
      <c r="U17921" s="157"/>
      <c r="V17921" s="157"/>
      <c r="W17921" s="157"/>
      <c r="X17921" s="157"/>
      <c r="Y17921" s="157"/>
    </row>
    <row r="17922" spans="19:25" x14ac:dyDescent="0.2">
      <c r="S17922" s="157"/>
      <c r="T17922" s="157"/>
      <c r="U17922" s="157"/>
      <c r="V17922" s="157"/>
      <c r="W17922" s="157"/>
      <c r="X17922" s="157"/>
      <c r="Y17922" s="157"/>
    </row>
    <row r="17923" spans="19:25" x14ac:dyDescent="0.2">
      <c r="S17923" s="157"/>
      <c r="T17923" s="157"/>
      <c r="U17923" s="157"/>
      <c r="V17923" s="157"/>
      <c r="W17923" s="157"/>
      <c r="X17923" s="157"/>
      <c r="Y17923" s="157"/>
    </row>
    <row r="17924" spans="19:25" x14ac:dyDescent="0.2">
      <c r="S17924" s="157"/>
      <c r="T17924" s="157"/>
      <c r="U17924" s="157"/>
      <c r="V17924" s="157"/>
      <c r="W17924" s="157"/>
      <c r="X17924" s="157"/>
      <c r="Y17924" s="157"/>
    </row>
    <row r="17925" spans="19:25" x14ac:dyDescent="0.2">
      <c r="S17925" s="157"/>
      <c r="T17925" s="157"/>
      <c r="U17925" s="157"/>
      <c r="V17925" s="157"/>
      <c r="W17925" s="157"/>
      <c r="X17925" s="157"/>
      <c r="Y17925" s="157"/>
    </row>
    <row r="17926" spans="19:25" x14ac:dyDescent="0.2">
      <c r="S17926" s="157"/>
      <c r="T17926" s="157"/>
      <c r="U17926" s="157"/>
      <c r="V17926" s="157"/>
      <c r="W17926" s="157"/>
      <c r="X17926" s="157"/>
      <c r="Y17926" s="157"/>
    </row>
    <row r="17927" spans="19:25" x14ac:dyDescent="0.2">
      <c r="S17927" s="157"/>
      <c r="T17927" s="157"/>
      <c r="U17927" s="157"/>
      <c r="V17927" s="157"/>
      <c r="W17927" s="157"/>
      <c r="X17927" s="157"/>
      <c r="Y17927" s="157"/>
    </row>
    <row r="17928" spans="19:25" x14ac:dyDescent="0.2">
      <c r="S17928" s="157"/>
      <c r="T17928" s="157"/>
      <c r="U17928" s="157"/>
      <c r="V17928" s="157"/>
      <c r="W17928" s="157"/>
      <c r="X17928" s="157"/>
      <c r="Y17928" s="157"/>
    </row>
    <row r="17929" spans="19:25" x14ac:dyDescent="0.2">
      <c r="S17929" s="157"/>
      <c r="T17929" s="157"/>
      <c r="U17929" s="157"/>
      <c r="V17929" s="157"/>
      <c r="W17929" s="157"/>
      <c r="X17929" s="157"/>
      <c r="Y17929" s="157"/>
    </row>
    <row r="17930" spans="19:25" x14ac:dyDescent="0.2">
      <c r="S17930" s="157"/>
      <c r="T17930" s="157"/>
      <c r="U17930" s="157"/>
      <c r="V17930" s="157"/>
      <c r="W17930" s="157"/>
      <c r="X17930" s="157"/>
      <c r="Y17930" s="157"/>
    </row>
    <row r="17931" spans="19:25" x14ac:dyDescent="0.2">
      <c r="S17931" s="157"/>
      <c r="T17931" s="157"/>
      <c r="U17931" s="157"/>
      <c r="V17931" s="157"/>
      <c r="W17931" s="157"/>
      <c r="X17931" s="157"/>
      <c r="Y17931" s="157"/>
    </row>
    <row r="17932" spans="19:25" x14ac:dyDescent="0.2">
      <c r="S17932" s="157"/>
      <c r="T17932" s="157"/>
      <c r="U17932" s="157"/>
      <c r="V17932" s="157"/>
      <c r="W17932" s="157"/>
      <c r="X17932" s="157"/>
      <c r="Y17932" s="157"/>
    </row>
    <row r="17933" spans="19:25" x14ac:dyDescent="0.2">
      <c r="S17933" s="157"/>
      <c r="T17933" s="157"/>
      <c r="U17933" s="157"/>
      <c r="V17933" s="157"/>
      <c r="W17933" s="157"/>
      <c r="X17933" s="157"/>
      <c r="Y17933" s="157"/>
    </row>
    <row r="17934" spans="19:25" x14ac:dyDescent="0.2">
      <c r="S17934" s="157"/>
      <c r="T17934" s="157"/>
      <c r="U17934" s="157"/>
      <c r="V17934" s="157"/>
      <c r="W17934" s="157"/>
      <c r="X17934" s="157"/>
      <c r="Y17934" s="157"/>
    </row>
    <row r="17935" spans="19:25" x14ac:dyDescent="0.2">
      <c r="S17935" s="157"/>
      <c r="T17935" s="157"/>
      <c r="U17935" s="157"/>
      <c r="V17935" s="157"/>
      <c r="W17935" s="157"/>
      <c r="X17935" s="157"/>
      <c r="Y17935" s="157"/>
    </row>
    <row r="17936" spans="19:25" x14ac:dyDescent="0.2">
      <c r="S17936" s="157"/>
      <c r="T17936" s="157"/>
      <c r="U17936" s="157"/>
      <c r="V17936" s="157"/>
      <c r="W17936" s="157"/>
      <c r="X17936" s="157"/>
      <c r="Y17936" s="157"/>
    </row>
    <row r="17937" spans="19:25" x14ac:dyDescent="0.2">
      <c r="S17937" s="157"/>
      <c r="T17937" s="157"/>
      <c r="U17937" s="157"/>
      <c r="V17937" s="157"/>
      <c r="W17937" s="157"/>
      <c r="X17937" s="157"/>
      <c r="Y17937" s="157"/>
    </row>
    <row r="17938" spans="19:25" x14ac:dyDescent="0.2">
      <c r="S17938" s="157"/>
      <c r="T17938" s="157"/>
      <c r="U17938" s="157"/>
      <c r="V17938" s="157"/>
      <c r="W17938" s="157"/>
      <c r="X17938" s="157"/>
      <c r="Y17938" s="157"/>
    </row>
    <row r="17939" spans="19:25" x14ac:dyDescent="0.2">
      <c r="S17939" s="157"/>
      <c r="T17939" s="157"/>
      <c r="U17939" s="157"/>
      <c r="V17939" s="157"/>
      <c r="W17939" s="157"/>
      <c r="X17939" s="157"/>
      <c r="Y17939" s="157"/>
    </row>
    <row r="17940" spans="19:25" x14ac:dyDescent="0.2">
      <c r="S17940" s="157"/>
      <c r="T17940" s="157"/>
      <c r="U17940" s="157"/>
      <c r="V17940" s="157"/>
      <c r="W17940" s="157"/>
      <c r="X17940" s="157"/>
      <c r="Y17940" s="157"/>
    </row>
    <row r="17941" spans="19:25" x14ac:dyDescent="0.2">
      <c r="S17941" s="157"/>
      <c r="T17941" s="157"/>
      <c r="U17941" s="157"/>
      <c r="V17941" s="157"/>
      <c r="W17941" s="157"/>
      <c r="X17941" s="157"/>
      <c r="Y17941" s="157"/>
    </row>
    <row r="17942" spans="19:25" x14ac:dyDescent="0.2">
      <c r="S17942" s="157"/>
      <c r="T17942" s="157"/>
      <c r="U17942" s="157"/>
      <c r="V17942" s="157"/>
      <c r="W17942" s="157"/>
      <c r="X17942" s="157"/>
      <c r="Y17942" s="157"/>
    </row>
    <row r="17943" spans="19:25" x14ac:dyDescent="0.2">
      <c r="S17943" s="157"/>
      <c r="T17943" s="157"/>
      <c r="U17943" s="157"/>
      <c r="V17943" s="157"/>
      <c r="W17943" s="157"/>
      <c r="X17943" s="157"/>
      <c r="Y17943" s="157"/>
    </row>
    <row r="17944" spans="19:25" x14ac:dyDescent="0.2">
      <c r="S17944" s="157"/>
      <c r="T17944" s="157"/>
      <c r="U17944" s="157"/>
      <c r="V17944" s="157"/>
      <c r="W17944" s="157"/>
      <c r="X17944" s="157"/>
      <c r="Y17944" s="157"/>
    </row>
    <row r="17945" spans="19:25" x14ac:dyDescent="0.2">
      <c r="S17945" s="157"/>
      <c r="T17945" s="157"/>
      <c r="U17945" s="157"/>
      <c r="V17945" s="157"/>
      <c r="W17945" s="157"/>
      <c r="X17945" s="157"/>
      <c r="Y17945" s="157"/>
    </row>
    <row r="17946" spans="19:25" x14ac:dyDescent="0.2">
      <c r="S17946" s="157"/>
      <c r="T17946" s="157"/>
      <c r="U17946" s="157"/>
      <c r="V17946" s="157"/>
      <c r="W17946" s="157"/>
      <c r="X17946" s="157"/>
      <c r="Y17946" s="157"/>
    </row>
    <row r="17947" spans="19:25" x14ac:dyDescent="0.2">
      <c r="S17947" s="157"/>
      <c r="T17947" s="157"/>
      <c r="U17947" s="157"/>
      <c r="V17947" s="157"/>
      <c r="W17947" s="157"/>
      <c r="X17947" s="157"/>
      <c r="Y17947" s="157"/>
    </row>
    <row r="17948" spans="19:25" x14ac:dyDescent="0.2">
      <c r="S17948" s="157"/>
      <c r="T17948" s="157"/>
      <c r="U17948" s="157"/>
      <c r="V17948" s="157"/>
      <c r="W17948" s="157"/>
      <c r="X17948" s="157"/>
      <c r="Y17948" s="157"/>
    </row>
    <row r="17949" spans="19:25" x14ac:dyDescent="0.2">
      <c r="S17949" s="157"/>
      <c r="T17949" s="157"/>
      <c r="U17949" s="157"/>
      <c r="V17949" s="157"/>
      <c r="W17949" s="157"/>
      <c r="X17949" s="157"/>
      <c r="Y17949" s="157"/>
    </row>
    <row r="17950" spans="19:25" x14ac:dyDescent="0.2">
      <c r="S17950" s="157"/>
      <c r="T17950" s="157"/>
      <c r="U17950" s="157"/>
      <c r="V17950" s="157"/>
      <c r="W17950" s="157"/>
      <c r="X17950" s="157"/>
      <c r="Y17950" s="157"/>
    </row>
    <row r="17951" spans="19:25" x14ac:dyDescent="0.2">
      <c r="S17951" s="157"/>
      <c r="T17951" s="157"/>
      <c r="U17951" s="157"/>
      <c r="V17951" s="157"/>
      <c r="W17951" s="157"/>
      <c r="X17951" s="157"/>
      <c r="Y17951" s="157"/>
    </row>
    <row r="17952" spans="19:25" x14ac:dyDescent="0.2">
      <c r="S17952" s="157"/>
      <c r="T17952" s="157"/>
      <c r="U17952" s="157"/>
      <c r="V17952" s="157"/>
      <c r="W17952" s="157"/>
      <c r="X17952" s="157"/>
      <c r="Y17952" s="157"/>
    </row>
    <row r="17953" spans="19:25" x14ac:dyDescent="0.2">
      <c r="S17953" s="157"/>
      <c r="T17953" s="157"/>
      <c r="U17953" s="157"/>
      <c r="V17953" s="157"/>
      <c r="W17953" s="157"/>
      <c r="X17953" s="157"/>
      <c r="Y17953" s="157"/>
    </row>
    <row r="17954" spans="19:25" x14ac:dyDescent="0.2">
      <c r="S17954" s="157"/>
      <c r="T17954" s="157"/>
      <c r="U17954" s="157"/>
      <c r="V17954" s="157"/>
      <c r="W17954" s="157"/>
      <c r="X17954" s="157"/>
      <c r="Y17954" s="157"/>
    </row>
    <row r="17955" spans="19:25" x14ac:dyDescent="0.2">
      <c r="S17955" s="157"/>
      <c r="T17955" s="157"/>
      <c r="U17955" s="157"/>
      <c r="V17955" s="157"/>
      <c r="W17955" s="157"/>
      <c r="X17955" s="157"/>
      <c r="Y17955" s="157"/>
    </row>
    <row r="17956" spans="19:25" x14ac:dyDescent="0.2">
      <c r="S17956" s="157"/>
      <c r="T17956" s="157"/>
      <c r="U17956" s="157"/>
      <c r="V17956" s="157"/>
      <c r="W17956" s="157"/>
      <c r="X17956" s="157"/>
      <c r="Y17956" s="157"/>
    </row>
    <row r="17957" spans="19:25" x14ac:dyDescent="0.2">
      <c r="S17957" s="157"/>
      <c r="T17957" s="157"/>
      <c r="U17957" s="157"/>
      <c r="V17957" s="157"/>
      <c r="W17957" s="157"/>
      <c r="X17957" s="157"/>
      <c r="Y17957" s="157"/>
    </row>
    <row r="17958" spans="19:25" x14ac:dyDescent="0.2">
      <c r="S17958" s="157"/>
      <c r="T17958" s="157"/>
      <c r="U17958" s="157"/>
      <c r="V17958" s="157"/>
      <c r="W17958" s="157"/>
      <c r="X17958" s="157"/>
      <c r="Y17958" s="157"/>
    </row>
    <row r="17959" spans="19:25" x14ac:dyDescent="0.2">
      <c r="S17959" s="157"/>
      <c r="T17959" s="157"/>
      <c r="U17959" s="157"/>
      <c r="V17959" s="157"/>
      <c r="W17959" s="157"/>
      <c r="X17959" s="157"/>
      <c r="Y17959" s="157"/>
    </row>
    <row r="17960" spans="19:25" x14ac:dyDescent="0.2">
      <c r="S17960" s="157"/>
      <c r="T17960" s="157"/>
      <c r="U17960" s="157"/>
      <c r="V17960" s="157"/>
      <c r="W17960" s="157"/>
      <c r="X17960" s="157"/>
      <c r="Y17960" s="157"/>
    </row>
    <row r="17961" spans="19:25" x14ac:dyDescent="0.2">
      <c r="S17961" s="157"/>
      <c r="T17961" s="157"/>
      <c r="U17961" s="157"/>
      <c r="V17961" s="157"/>
      <c r="W17961" s="157"/>
      <c r="X17961" s="157"/>
      <c r="Y17961" s="157"/>
    </row>
    <row r="17962" spans="19:25" x14ac:dyDescent="0.2">
      <c r="S17962" s="157"/>
      <c r="T17962" s="157"/>
      <c r="U17962" s="157"/>
      <c r="V17962" s="157"/>
      <c r="W17962" s="157"/>
      <c r="X17962" s="157"/>
      <c r="Y17962" s="157"/>
    </row>
    <row r="17963" spans="19:25" x14ac:dyDescent="0.2">
      <c r="S17963" s="157"/>
      <c r="T17963" s="157"/>
      <c r="U17963" s="157"/>
      <c r="V17963" s="157"/>
      <c r="W17963" s="157"/>
      <c r="X17963" s="157"/>
      <c r="Y17963" s="157"/>
    </row>
    <row r="17964" spans="19:25" x14ac:dyDescent="0.2">
      <c r="S17964" s="157"/>
      <c r="T17964" s="157"/>
      <c r="U17964" s="157"/>
      <c r="V17964" s="157"/>
      <c r="W17964" s="157"/>
      <c r="X17964" s="157"/>
      <c r="Y17964" s="157"/>
    </row>
    <row r="17965" spans="19:25" x14ac:dyDescent="0.2">
      <c r="S17965" s="157"/>
      <c r="T17965" s="157"/>
      <c r="U17965" s="157"/>
      <c r="V17965" s="157"/>
      <c r="W17965" s="157"/>
      <c r="X17965" s="157"/>
      <c r="Y17965" s="157"/>
    </row>
    <row r="17966" spans="19:25" x14ac:dyDescent="0.2">
      <c r="S17966" s="157"/>
      <c r="T17966" s="157"/>
      <c r="U17966" s="157"/>
      <c r="V17966" s="157"/>
      <c r="W17966" s="157"/>
      <c r="X17966" s="157"/>
      <c r="Y17966" s="157"/>
    </row>
    <row r="17967" spans="19:25" x14ac:dyDescent="0.2">
      <c r="S17967" s="157"/>
      <c r="T17967" s="157"/>
      <c r="U17967" s="157"/>
      <c r="V17967" s="157"/>
      <c r="W17967" s="157"/>
      <c r="X17967" s="157"/>
      <c r="Y17967" s="157"/>
    </row>
    <row r="17968" spans="19:25" x14ac:dyDescent="0.2">
      <c r="S17968" s="157"/>
      <c r="T17968" s="157"/>
      <c r="U17968" s="157"/>
      <c r="V17968" s="157"/>
      <c r="W17968" s="157"/>
      <c r="X17968" s="157"/>
      <c r="Y17968" s="157"/>
    </row>
    <row r="17969" spans="19:25" x14ac:dyDescent="0.2">
      <c r="S17969" s="157"/>
      <c r="T17969" s="157"/>
      <c r="U17969" s="157"/>
      <c r="V17969" s="157"/>
      <c r="W17969" s="157"/>
      <c r="X17969" s="157"/>
      <c r="Y17969" s="157"/>
    </row>
    <row r="17970" spans="19:25" x14ac:dyDescent="0.2">
      <c r="S17970" s="157"/>
      <c r="T17970" s="157"/>
      <c r="U17970" s="157"/>
      <c r="V17970" s="157"/>
      <c r="W17970" s="157"/>
      <c r="X17970" s="157"/>
      <c r="Y17970" s="157"/>
    </row>
    <row r="17971" spans="19:25" x14ac:dyDescent="0.2">
      <c r="S17971" s="157"/>
      <c r="T17971" s="157"/>
      <c r="U17971" s="157"/>
      <c r="V17971" s="157"/>
      <c r="W17971" s="157"/>
      <c r="X17971" s="157"/>
      <c r="Y17971" s="157"/>
    </row>
    <row r="17972" spans="19:25" x14ac:dyDescent="0.2">
      <c r="S17972" s="157"/>
      <c r="T17972" s="157"/>
      <c r="U17972" s="157"/>
      <c r="V17972" s="157"/>
      <c r="W17972" s="157"/>
      <c r="X17972" s="157"/>
      <c r="Y17972" s="157"/>
    </row>
    <row r="17973" spans="19:25" x14ac:dyDescent="0.2">
      <c r="S17973" s="157"/>
      <c r="T17973" s="157"/>
      <c r="U17973" s="157"/>
      <c r="V17973" s="157"/>
      <c r="W17973" s="157"/>
      <c r="X17973" s="157"/>
      <c r="Y17973" s="157"/>
    </row>
    <row r="17974" spans="19:25" x14ac:dyDescent="0.2">
      <c r="S17974" s="157"/>
      <c r="T17974" s="157"/>
      <c r="U17974" s="157"/>
      <c r="V17974" s="157"/>
      <c r="W17974" s="157"/>
      <c r="X17974" s="157"/>
      <c r="Y17974" s="157"/>
    </row>
    <row r="17975" spans="19:25" x14ac:dyDescent="0.2">
      <c r="S17975" s="157"/>
      <c r="T17975" s="157"/>
      <c r="U17975" s="157"/>
      <c r="V17975" s="157"/>
      <c r="W17975" s="157"/>
      <c r="X17975" s="157"/>
      <c r="Y17975" s="157"/>
    </row>
    <row r="17976" spans="19:25" x14ac:dyDescent="0.2">
      <c r="S17976" s="157"/>
      <c r="T17976" s="157"/>
      <c r="U17976" s="157"/>
      <c r="V17976" s="157"/>
      <c r="W17976" s="157"/>
      <c r="X17976" s="157"/>
      <c r="Y17976" s="157"/>
    </row>
    <row r="17977" spans="19:25" x14ac:dyDescent="0.2">
      <c r="S17977" s="157"/>
      <c r="T17977" s="157"/>
      <c r="U17977" s="157"/>
      <c r="V17977" s="157"/>
      <c r="W17977" s="157"/>
      <c r="X17977" s="157"/>
      <c r="Y17977" s="157"/>
    </row>
    <row r="17978" spans="19:25" x14ac:dyDescent="0.2">
      <c r="S17978" s="157"/>
      <c r="T17978" s="157"/>
      <c r="U17978" s="157"/>
      <c r="V17978" s="157"/>
      <c r="W17978" s="157"/>
      <c r="X17978" s="157"/>
      <c r="Y17978" s="157"/>
    </row>
    <row r="17979" spans="19:25" x14ac:dyDescent="0.2">
      <c r="S17979" s="157"/>
      <c r="T17979" s="157"/>
      <c r="U17979" s="157"/>
      <c r="V17979" s="157"/>
      <c r="W17979" s="157"/>
      <c r="X17979" s="157"/>
      <c r="Y17979" s="157"/>
    </row>
    <row r="17980" spans="19:25" x14ac:dyDescent="0.2">
      <c r="S17980" s="157"/>
      <c r="T17980" s="157"/>
      <c r="U17980" s="157"/>
      <c r="V17980" s="157"/>
      <c r="W17980" s="157"/>
      <c r="X17980" s="157"/>
      <c r="Y17980" s="157"/>
    </row>
    <row r="17981" spans="19:25" x14ac:dyDescent="0.2">
      <c r="S17981" s="157"/>
      <c r="T17981" s="157"/>
      <c r="U17981" s="157"/>
      <c r="V17981" s="157"/>
      <c r="W17981" s="157"/>
      <c r="X17981" s="157"/>
      <c r="Y17981" s="157"/>
    </row>
    <row r="17982" spans="19:25" x14ac:dyDescent="0.2">
      <c r="S17982" s="157"/>
      <c r="T17982" s="157"/>
      <c r="U17982" s="157"/>
      <c r="V17982" s="157"/>
      <c r="W17982" s="157"/>
      <c r="X17982" s="157"/>
      <c r="Y17982" s="157"/>
    </row>
    <row r="17983" spans="19:25" x14ac:dyDescent="0.2">
      <c r="S17983" s="157"/>
      <c r="T17983" s="157"/>
      <c r="U17983" s="157"/>
      <c r="V17983" s="157"/>
      <c r="W17983" s="157"/>
      <c r="X17983" s="157"/>
      <c r="Y17983" s="157"/>
    </row>
    <row r="17984" spans="19:25" x14ac:dyDescent="0.2">
      <c r="S17984" s="157"/>
      <c r="T17984" s="157"/>
      <c r="U17984" s="157"/>
      <c r="V17984" s="157"/>
      <c r="W17984" s="157"/>
      <c r="X17984" s="157"/>
      <c r="Y17984" s="157"/>
    </row>
    <row r="17985" spans="19:25" x14ac:dyDescent="0.2">
      <c r="S17985" s="157"/>
      <c r="T17985" s="157"/>
      <c r="U17985" s="157"/>
      <c r="V17985" s="157"/>
      <c r="W17985" s="157"/>
      <c r="X17985" s="157"/>
      <c r="Y17985" s="157"/>
    </row>
    <row r="17986" spans="19:25" x14ac:dyDescent="0.2">
      <c r="S17986" s="157"/>
      <c r="T17986" s="157"/>
      <c r="U17986" s="157"/>
      <c r="V17986" s="157"/>
      <c r="W17986" s="157"/>
      <c r="X17986" s="157"/>
      <c r="Y17986" s="157"/>
    </row>
    <row r="17987" spans="19:25" x14ac:dyDescent="0.2">
      <c r="S17987" s="157"/>
      <c r="T17987" s="157"/>
      <c r="U17987" s="157"/>
      <c r="V17987" s="157"/>
      <c r="W17987" s="157"/>
      <c r="X17987" s="157"/>
      <c r="Y17987" s="157"/>
    </row>
    <row r="17988" spans="19:25" x14ac:dyDescent="0.2">
      <c r="S17988" s="157"/>
      <c r="T17988" s="157"/>
      <c r="U17988" s="157"/>
      <c r="V17988" s="157"/>
      <c r="W17988" s="157"/>
      <c r="X17988" s="157"/>
      <c r="Y17988" s="157"/>
    </row>
    <row r="17989" spans="19:25" x14ac:dyDescent="0.2">
      <c r="S17989" s="157"/>
      <c r="T17989" s="157"/>
      <c r="U17989" s="157"/>
      <c r="V17989" s="157"/>
      <c r="W17989" s="157"/>
      <c r="X17989" s="157"/>
      <c r="Y17989" s="157"/>
    </row>
    <row r="17990" spans="19:25" x14ac:dyDescent="0.2">
      <c r="S17990" s="157"/>
      <c r="T17990" s="157"/>
      <c r="U17990" s="157"/>
      <c r="V17990" s="157"/>
      <c r="W17990" s="157"/>
      <c r="X17990" s="157"/>
      <c r="Y17990" s="157"/>
    </row>
    <row r="17991" spans="19:25" x14ac:dyDescent="0.2">
      <c r="S17991" s="157"/>
      <c r="T17991" s="157"/>
      <c r="U17991" s="157"/>
      <c r="V17991" s="157"/>
      <c r="W17991" s="157"/>
      <c r="X17991" s="157"/>
      <c r="Y17991" s="157"/>
    </row>
    <row r="17992" spans="19:25" x14ac:dyDescent="0.2">
      <c r="S17992" s="157"/>
      <c r="T17992" s="157"/>
      <c r="U17992" s="157"/>
      <c r="V17992" s="157"/>
      <c r="W17992" s="157"/>
      <c r="X17992" s="157"/>
      <c r="Y17992" s="157"/>
    </row>
    <row r="17993" spans="19:25" x14ac:dyDescent="0.2">
      <c r="S17993" s="157"/>
      <c r="T17993" s="157"/>
      <c r="U17993" s="157"/>
      <c r="V17993" s="157"/>
      <c r="W17993" s="157"/>
      <c r="X17993" s="157"/>
      <c r="Y17993" s="157"/>
    </row>
    <row r="17994" spans="19:25" x14ac:dyDescent="0.2">
      <c r="S17994" s="157"/>
      <c r="T17994" s="157"/>
      <c r="U17994" s="157"/>
      <c r="V17994" s="157"/>
      <c r="W17994" s="157"/>
      <c r="X17994" s="157"/>
      <c r="Y17994" s="157"/>
    </row>
    <row r="17995" spans="19:25" x14ac:dyDescent="0.2">
      <c r="S17995" s="157"/>
      <c r="T17995" s="157"/>
      <c r="U17995" s="157"/>
      <c r="V17995" s="157"/>
      <c r="W17995" s="157"/>
      <c r="X17995" s="157"/>
      <c r="Y17995" s="157"/>
    </row>
    <row r="17996" spans="19:25" x14ac:dyDescent="0.2">
      <c r="S17996" s="157"/>
      <c r="T17996" s="157"/>
      <c r="U17996" s="157"/>
      <c r="V17996" s="157"/>
      <c r="W17996" s="157"/>
      <c r="X17996" s="157"/>
      <c r="Y17996" s="157"/>
    </row>
    <row r="17997" spans="19:25" x14ac:dyDescent="0.2">
      <c r="S17997" s="157"/>
      <c r="T17997" s="157"/>
      <c r="U17997" s="157"/>
      <c r="V17997" s="157"/>
      <c r="W17997" s="157"/>
      <c r="X17997" s="157"/>
      <c r="Y17997" s="157"/>
    </row>
    <row r="17998" spans="19:25" x14ac:dyDescent="0.2">
      <c r="S17998" s="157"/>
      <c r="T17998" s="157"/>
      <c r="U17998" s="157"/>
      <c r="V17998" s="157"/>
      <c r="W17998" s="157"/>
      <c r="X17998" s="157"/>
      <c r="Y17998" s="157"/>
    </row>
    <row r="17999" spans="19:25" x14ac:dyDescent="0.2">
      <c r="S17999" s="157"/>
      <c r="T17999" s="157"/>
      <c r="U17999" s="157"/>
      <c r="V17999" s="157"/>
      <c r="W17999" s="157"/>
      <c r="X17999" s="157"/>
      <c r="Y17999" s="157"/>
    </row>
    <row r="18000" spans="19:25" x14ac:dyDescent="0.2">
      <c r="S18000" s="157"/>
      <c r="T18000" s="157"/>
      <c r="U18000" s="157"/>
      <c r="V18000" s="157"/>
      <c r="W18000" s="157"/>
      <c r="X18000" s="157"/>
      <c r="Y18000" s="157"/>
    </row>
    <row r="18001" spans="19:25" x14ac:dyDescent="0.2">
      <c r="S18001" s="157"/>
      <c r="T18001" s="157"/>
      <c r="U18001" s="157"/>
      <c r="V18001" s="157"/>
      <c r="W18001" s="157"/>
      <c r="X18001" s="157"/>
      <c r="Y18001" s="157"/>
    </row>
    <row r="18002" spans="19:25" x14ac:dyDescent="0.2">
      <c r="S18002" s="157"/>
      <c r="T18002" s="157"/>
      <c r="U18002" s="157"/>
      <c r="V18002" s="157"/>
      <c r="W18002" s="157"/>
      <c r="X18002" s="157"/>
      <c r="Y18002" s="157"/>
    </row>
    <row r="18003" spans="19:25" x14ac:dyDescent="0.2">
      <c r="S18003" s="157"/>
      <c r="T18003" s="157"/>
      <c r="U18003" s="157"/>
      <c r="V18003" s="157"/>
      <c r="W18003" s="157"/>
      <c r="X18003" s="157"/>
      <c r="Y18003" s="157"/>
    </row>
    <row r="18004" spans="19:25" x14ac:dyDescent="0.2">
      <c r="S18004" s="157"/>
      <c r="T18004" s="157"/>
      <c r="U18004" s="157"/>
      <c r="V18004" s="157"/>
      <c r="W18004" s="157"/>
      <c r="X18004" s="157"/>
      <c r="Y18004" s="157"/>
    </row>
    <row r="18005" spans="19:25" x14ac:dyDescent="0.2">
      <c r="S18005" s="157"/>
      <c r="T18005" s="157"/>
      <c r="U18005" s="157"/>
      <c r="V18005" s="157"/>
      <c r="W18005" s="157"/>
      <c r="X18005" s="157"/>
      <c r="Y18005" s="157"/>
    </row>
    <row r="18006" spans="19:25" x14ac:dyDescent="0.2">
      <c r="S18006" s="157"/>
      <c r="T18006" s="157"/>
      <c r="U18006" s="157"/>
      <c r="V18006" s="157"/>
      <c r="W18006" s="157"/>
      <c r="X18006" s="157"/>
      <c r="Y18006" s="157"/>
    </row>
    <row r="18007" spans="19:25" x14ac:dyDescent="0.2">
      <c r="S18007" s="157"/>
      <c r="T18007" s="157"/>
      <c r="U18007" s="157"/>
      <c r="V18007" s="157"/>
      <c r="W18007" s="157"/>
      <c r="X18007" s="157"/>
      <c r="Y18007" s="157"/>
    </row>
    <row r="18008" spans="19:25" x14ac:dyDescent="0.2">
      <c r="S18008" s="157"/>
      <c r="T18008" s="157"/>
      <c r="U18008" s="157"/>
      <c r="V18008" s="157"/>
      <c r="W18008" s="157"/>
      <c r="X18008" s="157"/>
      <c r="Y18008" s="157"/>
    </row>
    <row r="18009" spans="19:25" x14ac:dyDescent="0.2">
      <c r="S18009" s="157"/>
      <c r="T18009" s="157"/>
      <c r="U18009" s="157"/>
      <c r="V18009" s="157"/>
      <c r="W18009" s="157"/>
      <c r="X18009" s="157"/>
      <c r="Y18009" s="157"/>
    </row>
    <row r="18010" spans="19:25" x14ac:dyDescent="0.2">
      <c r="S18010" s="157"/>
      <c r="T18010" s="157"/>
      <c r="U18010" s="157"/>
      <c r="V18010" s="157"/>
      <c r="W18010" s="157"/>
      <c r="X18010" s="157"/>
      <c r="Y18010" s="157"/>
    </row>
    <row r="18011" spans="19:25" x14ac:dyDescent="0.2">
      <c r="S18011" s="157"/>
      <c r="T18011" s="157"/>
      <c r="U18011" s="157"/>
      <c r="V18011" s="157"/>
      <c r="W18011" s="157"/>
      <c r="X18011" s="157"/>
      <c r="Y18011" s="157"/>
    </row>
    <row r="18012" spans="19:25" x14ac:dyDescent="0.2">
      <c r="S18012" s="157"/>
      <c r="T18012" s="157"/>
      <c r="U18012" s="157"/>
      <c r="V18012" s="157"/>
      <c r="W18012" s="157"/>
      <c r="X18012" s="157"/>
      <c r="Y18012" s="157"/>
    </row>
    <row r="18013" spans="19:25" x14ac:dyDescent="0.2">
      <c r="S18013" s="157"/>
      <c r="T18013" s="157"/>
      <c r="U18013" s="157"/>
      <c r="V18013" s="157"/>
      <c r="W18013" s="157"/>
      <c r="X18013" s="157"/>
      <c r="Y18013" s="157"/>
    </row>
    <row r="18014" spans="19:25" x14ac:dyDescent="0.2">
      <c r="S18014" s="157"/>
      <c r="T18014" s="157"/>
      <c r="U18014" s="157"/>
      <c r="V18014" s="157"/>
      <c r="W18014" s="157"/>
      <c r="X18014" s="157"/>
      <c r="Y18014" s="157"/>
    </row>
    <row r="18015" spans="19:25" x14ac:dyDescent="0.2">
      <c r="S18015" s="157"/>
      <c r="T18015" s="157"/>
      <c r="U18015" s="157"/>
      <c r="V18015" s="157"/>
      <c r="W18015" s="157"/>
      <c r="X18015" s="157"/>
      <c r="Y18015" s="157"/>
    </row>
    <row r="18016" spans="19:25" x14ac:dyDescent="0.2">
      <c r="S18016" s="157"/>
      <c r="T18016" s="157"/>
      <c r="U18016" s="157"/>
      <c r="V18016" s="157"/>
      <c r="W18016" s="157"/>
      <c r="X18016" s="157"/>
      <c r="Y18016" s="157"/>
    </row>
    <row r="18017" spans="19:25" x14ac:dyDescent="0.2">
      <c r="S18017" s="157"/>
      <c r="T18017" s="157"/>
      <c r="U18017" s="157"/>
      <c r="V18017" s="157"/>
      <c r="W18017" s="157"/>
      <c r="X18017" s="157"/>
      <c r="Y18017" s="157"/>
    </row>
    <row r="18018" spans="19:25" x14ac:dyDescent="0.2">
      <c r="S18018" s="157"/>
      <c r="T18018" s="157"/>
      <c r="U18018" s="157"/>
      <c r="V18018" s="157"/>
      <c r="W18018" s="157"/>
      <c r="X18018" s="157"/>
      <c r="Y18018" s="157"/>
    </row>
    <row r="18019" spans="19:25" x14ac:dyDescent="0.2">
      <c r="S18019" s="157"/>
      <c r="T18019" s="157"/>
      <c r="U18019" s="157"/>
      <c r="V18019" s="157"/>
      <c r="W18019" s="157"/>
      <c r="X18019" s="157"/>
      <c r="Y18019" s="157"/>
    </row>
    <row r="18020" spans="19:25" x14ac:dyDescent="0.2">
      <c r="S18020" s="157"/>
      <c r="T18020" s="157"/>
      <c r="U18020" s="157"/>
      <c r="V18020" s="157"/>
      <c r="W18020" s="157"/>
      <c r="X18020" s="157"/>
      <c r="Y18020" s="157"/>
    </row>
    <row r="18021" spans="19:25" x14ac:dyDescent="0.2">
      <c r="S18021" s="157"/>
      <c r="T18021" s="157"/>
      <c r="U18021" s="157"/>
      <c r="V18021" s="157"/>
      <c r="W18021" s="157"/>
      <c r="X18021" s="157"/>
      <c r="Y18021" s="157"/>
    </row>
    <row r="18022" spans="19:25" x14ac:dyDescent="0.2">
      <c r="S18022" s="157"/>
      <c r="T18022" s="157"/>
      <c r="U18022" s="157"/>
      <c r="V18022" s="157"/>
      <c r="W18022" s="157"/>
      <c r="X18022" s="157"/>
      <c r="Y18022" s="157"/>
    </row>
    <row r="18023" spans="19:25" x14ac:dyDescent="0.2">
      <c r="S18023" s="157"/>
      <c r="T18023" s="157"/>
      <c r="U18023" s="157"/>
      <c r="V18023" s="157"/>
      <c r="W18023" s="157"/>
      <c r="X18023" s="157"/>
      <c r="Y18023" s="157"/>
    </row>
    <row r="18024" spans="19:25" x14ac:dyDescent="0.2">
      <c r="S18024" s="157"/>
      <c r="T18024" s="157"/>
      <c r="U18024" s="157"/>
      <c r="V18024" s="157"/>
      <c r="W18024" s="157"/>
      <c r="X18024" s="157"/>
      <c r="Y18024" s="157"/>
    </row>
    <row r="18025" spans="19:25" x14ac:dyDescent="0.2">
      <c r="S18025" s="157"/>
      <c r="T18025" s="157"/>
      <c r="U18025" s="157"/>
      <c r="V18025" s="157"/>
      <c r="W18025" s="157"/>
      <c r="X18025" s="157"/>
      <c r="Y18025" s="157"/>
    </row>
    <row r="18026" spans="19:25" x14ac:dyDescent="0.2">
      <c r="S18026" s="157"/>
      <c r="T18026" s="157"/>
      <c r="U18026" s="157"/>
      <c r="V18026" s="157"/>
      <c r="W18026" s="157"/>
      <c r="X18026" s="157"/>
      <c r="Y18026" s="157"/>
    </row>
    <row r="18027" spans="19:25" x14ac:dyDescent="0.2">
      <c r="S18027" s="157"/>
      <c r="T18027" s="157"/>
      <c r="U18027" s="157"/>
      <c r="V18027" s="157"/>
      <c r="W18027" s="157"/>
      <c r="X18027" s="157"/>
      <c r="Y18027" s="157"/>
    </row>
    <row r="18028" spans="19:25" x14ac:dyDescent="0.2">
      <c r="S18028" s="157"/>
      <c r="T18028" s="157"/>
      <c r="U18028" s="157"/>
      <c r="V18028" s="157"/>
      <c r="W18028" s="157"/>
      <c r="X18028" s="157"/>
      <c r="Y18028" s="157"/>
    </row>
    <row r="18029" spans="19:25" x14ac:dyDescent="0.2">
      <c r="S18029" s="157"/>
      <c r="T18029" s="157"/>
      <c r="U18029" s="157"/>
      <c r="V18029" s="157"/>
      <c r="W18029" s="157"/>
      <c r="X18029" s="157"/>
      <c r="Y18029" s="157"/>
    </row>
    <row r="18030" spans="19:25" x14ac:dyDescent="0.2">
      <c r="S18030" s="157"/>
      <c r="T18030" s="157"/>
      <c r="U18030" s="157"/>
      <c r="V18030" s="157"/>
      <c r="W18030" s="157"/>
      <c r="X18030" s="157"/>
      <c r="Y18030" s="157"/>
    </row>
    <row r="18031" spans="19:25" x14ac:dyDescent="0.2">
      <c r="S18031" s="157"/>
      <c r="T18031" s="157"/>
      <c r="U18031" s="157"/>
      <c r="V18031" s="157"/>
      <c r="W18031" s="157"/>
      <c r="X18031" s="157"/>
      <c r="Y18031" s="157"/>
    </row>
    <row r="18032" spans="19:25" x14ac:dyDescent="0.2">
      <c r="S18032" s="157"/>
      <c r="T18032" s="157"/>
      <c r="U18032" s="157"/>
      <c r="V18032" s="157"/>
      <c r="W18032" s="157"/>
      <c r="X18032" s="157"/>
      <c r="Y18032" s="157"/>
    </row>
    <row r="18033" spans="19:25" x14ac:dyDescent="0.2">
      <c r="S18033" s="157"/>
      <c r="T18033" s="157"/>
      <c r="U18033" s="157"/>
      <c r="V18033" s="157"/>
      <c r="W18033" s="157"/>
      <c r="X18033" s="157"/>
      <c r="Y18033" s="157"/>
    </row>
    <row r="18034" spans="19:25" x14ac:dyDescent="0.2">
      <c r="S18034" s="157"/>
      <c r="T18034" s="157"/>
      <c r="U18034" s="157"/>
      <c r="V18034" s="157"/>
      <c r="W18034" s="157"/>
      <c r="X18034" s="157"/>
      <c r="Y18034" s="157"/>
    </row>
    <row r="18035" spans="19:25" x14ac:dyDescent="0.2">
      <c r="S18035" s="157"/>
      <c r="T18035" s="157"/>
      <c r="U18035" s="157"/>
      <c r="V18035" s="157"/>
      <c r="W18035" s="157"/>
      <c r="X18035" s="157"/>
      <c r="Y18035" s="157"/>
    </row>
    <row r="18036" spans="19:25" x14ac:dyDescent="0.2">
      <c r="S18036" s="157"/>
      <c r="T18036" s="157"/>
      <c r="U18036" s="157"/>
      <c r="V18036" s="157"/>
      <c r="W18036" s="157"/>
      <c r="X18036" s="157"/>
      <c r="Y18036" s="157"/>
    </row>
    <row r="18037" spans="19:25" x14ac:dyDescent="0.2">
      <c r="S18037" s="157"/>
      <c r="T18037" s="157"/>
      <c r="U18037" s="157"/>
      <c r="V18037" s="157"/>
      <c r="W18037" s="157"/>
      <c r="X18037" s="157"/>
      <c r="Y18037" s="157"/>
    </row>
    <row r="18038" spans="19:25" x14ac:dyDescent="0.2">
      <c r="S18038" s="157"/>
      <c r="T18038" s="157"/>
      <c r="U18038" s="157"/>
      <c r="V18038" s="157"/>
      <c r="W18038" s="157"/>
      <c r="X18038" s="157"/>
      <c r="Y18038" s="157"/>
    </row>
    <row r="18039" spans="19:25" x14ac:dyDescent="0.2">
      <c r="S18039" s="157"/>
      <c r="T18039" s="157"/>
      <c r="U18039" s="157"/>
      <c r="V18039" s="157"/>
      <c r="W18039" s="157"/>
      <c r="X18039" s="157"/>
      <c r="Y18039" s="157"/>
    </row>
    <row r="18040" spans="19:25" x14ac:dyDescent="0.2">
      <c r="S18040" s="157"/>
      <c r="T18040" s="157"/>
      <c r="U18040" s="157"/>
      <c r="V18040" s="157"/>
      <c r="W18040" s="157"/>
      <c r="X18040" s="157"/>
      <c r="Y18040" s="157"/>
    </row>
    <row r="18041" spans="19:25" x14ac:dyDescent="0.2">
      <c r="S18041" s="157"/>
      <c r="T18041" s="157"/>
      <c r="U18041" s="157"/>
      <c r="V18041" s="157"/>
      <c r="W18041" s="157"/>
      <c r="X18041" s="157"/>
      <c r="Y18041" s="157"/>
    </row>
    <row r="18042" spans="19:25" x14ac:dyDescent="0.2">
      <c r="S18042" s="157"/>
      <c r="T18042" s="157"/>
      <c r="U18042" s="157"/>
      <c r="V18042" s="157"/>
      <c r="W18042" s="157"/>
      <c r="X18042" s="157"/>
      <c r="Y18042" s="157"/>
    </row>
    <row r="18043" spans="19:25" x14ac:dyDescent="0.2">
      <c r="S18043" s="157"/>
      <c r="T18043" s="157"/>
      <c r="U18043" s="157"/>
      <c r="V18043" s="157"/>
      <c r="W18043" s="157"/>
      <c r="X18043" s="157"/>
      <c r="Y18043" s="157"/>
    </row>
    <row r="18044" spans="19:25" x14ac:dyDescent="0.2">
      <c r="S18044" s="157"/>
      <c r="T18044" s="157"/>
      <c r="U18044" s="157"/>
      <c r="V18044" s="157"/>
      <c r="W18044" s="157"/>
      <c r="X18044" s="157"/>
      <c r="Y18044" s="157"/>
    </row>
    <row r="18045" spans="19:25" x14ac:dyDescent="0.2">
      <c r="S18045" s="157"/>
      <c r="T18045" s="157"/>
      <c r="U18045" s="157"/>
      <c r="V18045" s="157"/>
      <c r="W18045" s="157"/>
      <c r="X18045" s="157"/>
      <c r="Y18045" s="157"/>
    </row>
    <row r="18046" spans="19:25" x14ac:dyDescent="0.2">
      <c r="S18046" s="157"/>
      <c r="T18046" s="157"/>
      <c r="U18046" s="157"/>
      <c r="V18046" s="157"/>
      <c r="W18046" s="157"/>
      <c r="X18046" s="157"/>
      <c r="Y18046" s="157"/>
    </row>
    <row r="18047" spans="19:25" x14ac:dyDescent="0.2">
      <c r="S18047" s="157"/>
      <c r="T18047" s="157"/>
      <c r="U18047" s="157"/>
      <c r="V18047" s="157"/>
      <c r="W18047" s="157"/>
      <c r="X18047" s="157"/>
      <c r="Y18047" s="157"/>
    </row>
    <row r="18048" spans="19:25" x14ac:dyDescent="0.2">
      <c r="S18048" s="157"/>
      <c r="T18048" s="157"/>
      <c r="U18048" s="157"/>
      <c r="V18048" s="157"/>
      <c r="W18048" s="157"/>
      <c r="X18048" s="157"/>
      <c r="Y18048" s="157"/>
    </row>
    <row r="18049" spans="19:25" x14ac:dyDescent="0.2">
      <c r="S18049" s="157"/>
      <c r="T18049" s="157"/>
      <c r="U18049" s="157"/>
      <c r="V18049" s="157"/>
      <c r="W18049" s="157"/>
      <c r="X18049" s="157"/>
      <c r="Y18049" s="157"/>
    </row>
    <row r="18050" spans="19:25" x14ac:dyDescent="0.2">
      <c r="S18050" s="157"/>
      <c r="T18050" s="157"/>
      <c r="U18050" s="157"/>
      <c r="V18050" s="157"/>
      <c r="W18050" s="157"/>
      <c r="X18050" s="157"/>
      <c r="Y18050" s="157"/>
    </row>
    <row r="18051" spans="19:25" x14ac:dyDescent="0.2">
      <c r="S18051" s="157"/>
      <c r="T18051" s="157"/>
      <c r="U18051" s="157"/>
      <c r="V18051" s="157"/>
      <c r="W18051" s="157"/>
      <c r="X18051" s="157"/>
      <c r="Y18051" s="157"/>
    </row>
    <row r="18052" spans="19:25" x14ac:dyDescent="0.2">
      <c r="S18052" s="157"/>
      <c r="T18052" s="157"/>
      <c r="U18052" s="157"/>
      <c r="V18052" s="157"/>
      <c r="W18052" s="157"/>
      <c r="X18052" s="157"/>
      <c r="Y18052" s="157"/>
    </row>
    <row r="18053" spans="19:25" x14ac:dyDescent="0.2">
      <c r="S18053" s="157"/>
      <c r="T18053" s="157"/>
      <c r="U18053" s="157"/>
      <c r="V18053" s="157"/>
      <c r="W18053" s="157"/>
      <c r="X18053" s="157"/>
      <c r="Y18053" s="157"/>
    </row>
    <row r="18054" spans="19:25" x14ac:dyDescent="0.2">
      <c r="S18054" s="157"/>
      <c r="T18054" s="157"/>
      <c r="U18054" s="157"/>
      <c r="V18054" s="157"/>
      <c r="W18054" s="157"/>
      <c r="X18054" s="157"/>
      <c r="Y18054" s="157"/>
    </row>
    <row r="18055" spans="19:25" x14ac:dyDescent="0.2">
      <c r="S18055" s="157"/>
      <c r="T18055" s="157"/>
      <c r="U18055" s="157"/>
      <c r="V18055" s="157"/>
      <c r="W18055" s="157"/>
      <c r="X18055" s="157"/>
      <c r="Y18055" s="157"/>
    </row>
    <row r="18056" spans="19:25" x14ac:dyDescent="0.2">
      <c r="S18056" s="157"/>
      <c r="T18056" s="157"/>
      <c r="U18056" s="157"/>
      <c r="V18056" s="157"/>
      <c r="W18056" s="157"/>
      <c r="X18056" s="157"/>
      <c r="Y18056" s="157"/>
    </row>
    <row r="18057" spans="19:25" x14ac:dyDescent="0.2">
      <c r="S18057" s="157"/>
      <c r="T18057" s="157"/>
      <c r="U18057" s="157"/>
      <c r="V18057" s="157"/>
      <c r="W18057" s="157"/>
      <c r="X18057" s="157"/>
      <c r="Y18057" s="157"/>
    </row>
    <row r="18058" spans="19:25" x14ac:dyDescent="0.2">
      <c r="S18058" s="157"/>
      <c r="T18058" s="157"/>
      <c r="U18058" s="157"/>
      <c r="V18058" s="157"/>
      <c r="W18058" s="157"/>
      <c r="X18058" s="157"/>
      <c r="Y18058" s="157"/>
    </row>
    <row r="18059" spans="19:25" x14ac:dyDescent="0.2">
      <c r="S18059" s="157"/>
      <c r="T18059" s="157"/>
      <c r="U18059" s="157"/>
      <c r="V18059" s="157"/>
      <c r="W18059" s="157"/>
      <c r="X18059" s="157"/>
      <c r="Y18059" s="157"/>
    </row>
    <row r="18060" spans="19:25" x14ac:dyDescent="0.2">
      <c r="S18060" s="157"/>
      <c r="T18060" s="157"/>
      <c r="U18060" s="157"/>
      <c r="V18060" s="157"/>
      <c r="W18060" s="157"/>
      <c r="X18060" s="157"/>
      <c r="Y18060" s="157"/>
    </row>
    <row r="18061" spans="19:25" x14ac:dyDescent="0.2">
      <c r="S18061" s="157"/>
      <c r="T18061" s="157"/>
      <c r="U18061" s="157"/>
      <c r="V18061" s="157"/>
      <c r="W18061" s="157"/>
      <c r="X18061" s="157"/>
      <c r="Y18061" s="157"/>
    </row>
    <row r="18062" spans="19:25" x14ac:dyDescent="0.2">
      <c r="S18062" s="157"/>
      <c r="T18062" s="157"/>
      <c r="U18062" s="157"/>
      <c r="V18062" s="157"/>
      <c r="W18062" s="157"/>
      <c r="X18062" s="157"/>
      <c r="Y18062" s="157"/>
    </row>
    <row r="18063" spans="19:25" x14ac:dyDescent="0.2">
      <c r="S18063" s="157"/>
      <c r="T18063" s="157"/>
      <c r="U18063" s="157"/>
      <c r="V18063" s="157"/>
      <c r="W18063" s="157"/>
      <c r="X18063" s="157"/>
      <c r="Y18063" s="157"/>
    </row>
    <row r="18064" spans="19:25" x14ac:dyDescent="0.2">
      <c r="S18064" s="157"/>
      <c r="T18064" s="157"/>
      <c r="U18064" s="157"/>
      <c r="V18064" s="157"/>
      <c r="W18064" s="157"/>
      <c r="X18064" s="157"/>
      <c r="Y18064" s="157"/>
    </row>
    <row r="18065" spans="19:25" x14ac:dyDescent="0.2">
      <c r="S18065" s="157"/>
      <c r="T18065" s="157"/>
      <c r="U18065" s="157"/>
      <c r="V18065" s="157"/>
      <c r="W18065" s="157"/>
      <c r="X18065" s="157"/>
      <c r="Y18065" s="157"/>
    </row>
    <row r="18066" spans="19:25" x14ac:dyDescent="0.2">
      <c r="S18066" s="157"/>
      <c r="T18066" s="157"/>
      <c r="U18066" s="157"/>
      <c r="V18066" s="157"/>
      <c r="W18066" s="157"/>
      <c r="X18066" s="157"/>
      <c r="Y18066" s="157"/>
    </row>
    <row r="18067" spans="19:25" x14ac:dyDescent="0.2">
      <c r="S18067" s="157"/>
      <c r="T18067" s="157"/>
      <c r="U18067" s="157"/>
      <c r="V18067" s="157"/>
      <c r="W18067" s="157"/>
      <c r="X18067" s="157"/>
      <c r="Y18067" s="157"/>
    </row>
    <row r="18068" spans="19:25" x14ac:dyDescent="0.2">
      <c r="S18068" s="157"/>
      <c r="T18068" s="157"/>
      <c r="U18068" s="157"/>
      <c r="V18068" s="157"/>
      <c r="W18068" s="157"/>
      <c r="X18068" s="157"/>
      <c r="Y18068" s="157"/>
    </row>
    <row r="18069" spans="19:25" x14ac:dyDescent="0.2">
      <c r="S18069" s="157"/>
      <c r="T18069" s="157"/>
      <c r="U18069" s="157"/>
      <c r="V18069" s="157"/>
      <c r="W18069" s="157"/>
      <c r="X18069" s="157"/>
      <c r="Y18069" s="157"/>
    </row>
    <row r="18070" spans="19:25" x14ac:dyDescent="0.2">
      <c r="S18070" s="157"/>
      <c r="T18070" s="157"/>
      <c r="U18070" s="157"/>
      <c r="V18070" s="157"/>
      <c r="W18070" s="157"/>
      <c r="X18070" s="157"/>
      <c r="Y18070" s="157"/>
    </row>
    <row r="18071" spans="19:25" x14ac:dyDescent="0.2">
      <c r="S18071" s="157"/>
      <c r="T18071" s="157"/>
      <c r="U18071" s="157"/>
      <c r="V18071" s="157"/>
      <c r="W18071" s="157"/>
      <c r="X18071" s="157"/>
      <c r="Y18071" s="157"/>
    </row>
    <row r="18072" spans="19:25" x14ac:dyDescent="0.2">
      <c r="S18072" s="157"/>
      <c r="T18072" s="157"/>
      <c r="U18072" s="157"/>
      <c r="V18072" s="157"/>
      <c r="W18072" s="157"/>
      <c r="X18072" s="157"/>
      <c r="Y18072" s="157"/>
    </row>
    <row r="18073" spans="19:25" x14ac:dyDescent="0.2">
      <c r="S18073" s="157"/>
      <c r="T18073" s="157"/>
      <c r="U18073" s="157"/>
      <c r="V18073" s="157"/>
      <c r="W18073" s="157"/>
      <c r="X18073" s="157"/>
      <c r="Y18073" s="157"/>
    </row>
    <row r="18074" spans="19:25" x14ac:dyDescent="0.2">
      <c r="S18074" s="157"/>
      <c r="T18074" s="157"/>
      <c r="U18074" s="157"/>
      <c r="V18074" s="157"/>
      <c r="W18074" s="157"/>
      <c r="X18074" s="157"/>
      <c r="Y18074" s="157"/>
    </row>
    <row r="18075" spans="19:25" x14ac:dyDescent="0.2">
      <c r="S18075" s="157"/>
      <c r="T18075" s="157"/>
      <c r="U18075" s="157"/>
      <c r="V18075" s="157"/>
      <c r="W18075" s="157"/>
      <c r="X18075" s="157"/>
      <c r="Y18075" s="157"/>
    </row>
    <row r="18076" spans="19:25" x14ac:dyDescent="0.2">
      <c r="S18076" s="157"/>
      <c r="T18076" s="157"/>
      <c r="U18076" s="157"/>
      <c r="V18076" s="157"/>
      <c r="W18076" s="157"/>
      <c r="X18076" s="157"/>
      <c r="Y18076" s="157"/>
    </row>
    <row r="18077" spans="19:25" x14ac:dyDescent="0.2">
      <c r="S18077" s="157"/>
      <c r="T18077" s="157"/>
      <c r="U18077" s="157"/>
      <c r="V18077" s="157"/>
      <c r="W18077" s="157"/>
      <c r="X18077" s="157"/>
      <c r="Y18077" s="157"/>
    </row>
    <row r="18078" spans="19:25" x14ac:dyDescent="0.2">
      <c r="S18078" s="157"/>
      <c r="T18078" s="157"/>
      <c r="U18078" s="157"/>
      <c r="V18078" s="157"/>
      <c r="W18078" s="157"/>
      <c r="X18078" s="157"/>
      <c r="Y18078" s="157"/>
    </row>
    <row r="18079" spans="19:25" x14ac:dyDescent="0.2">
      <c r="S18079" s="157"/>
      <c r="T18079" s="157"/>
      <c r="U18079" s="157"/>
      <c r="V18079" s="157"/>
      <c r="W18079" s="157"/>
      <c r="X18079" s="157"/>
      <c r="Y18079" s="157"/>
    </row>
    <row r="18080" spans="19:25" x14ac:dyDescent="0.2">
      <c r="S18080" s="157"/>
      <c r="T18080" s="157"/>
      <c r="U18080" s="157"/>
      <c r="V18080" s="157"/>
      <c r="W18080" s="157"/>
      <c r="X18080" s="157"/>
      <c r="Y18080" s="157"/>
    </row>
    <row r="18081" spans="19:25" x14ac:dyDescent="0.2">
      <c r="S18081" s="157"/>
      <c r="T18081" s="157"/>
      <c r="U18081" s="157"/>
      <c r="V18081" s="157"/>
      <c r="W18081" s="157"/>
      <c r="X18081" s="157"/>
      <c r="Y18081" s="157"/>
    </row>
    <row r="18082" spans="19:25" x14ac:dyDescent="0.2">
      <c r="S18082" s="157"/>
      <c r="T18082" s="157"/>
      <c r="U18082" s="157"/>
      <c r="V18082" s="157"/>
      <c r="W18082" s="157"/>
      <c r="X18082" s="157"/>
      <c r="Y18082" s="157"/>
    </row>
    <row r="18083" spans="19:25" x14ac:dyDescent="0.2">
      <c r="S18083" s="157"/>
      <c r="T18083" s="157"/>
      <c r="U18083" s="157"/>
      <c r="V18083" s="157"/>
      <c r="W18083" s="157"/>
      <c r="X18083" s="157"/>
      <c r="Y18083" s="157"/>
    </row>
    <row r="18084" spans="19:25" x14ac:dyDescent="0.2">
      <c r="S18084" s="157"/>
      <c r="T18084" s="157"/>
      <c r="U18084" s="157"/>
      <c r="V18084" s="157"/>
      <c r="W18084" s="157"/>
      <c r="X18084" s="157"/>
      <c r="Y18084" s="157"/>
    </row>
    <row r="18085" spans="19:25" x14ac:dyDescent="0.2">
      <c r="S18085" s="157"/>
      <c r="T18085" s="157"/>
      <c r="U18085" s="157"/>
      <c r="V18085" s="157"/>
      <c r="W18085" s="157"/>
      <c r="X18085" s="157"/>
      <c r="Y18085" s="157"/>
    </row>
    <row r="18086" spans="19:25" x14ac:dyDescent="0.2">
      <c r="S18086" s="157"/>
      <c r="T18086" s="157"/>
      <c r="U18086" s="157"/>
      <c r="V18086" s="157"/>
      <c r="W18086" s="157"/>
      <c r="X18086" s="157"/>
      <c r="Y18086" s="157"/>
    </row>
    <row r="18087" spans="19:25" x14ac:dyDescent="0.2">
      <c r="S18087" s="157"/>
      <c r="T18087" s="157"/>
      <c r="U18087" s="157"/>
      <c r="V18087" s="157"/>
      <c r="W18087" s="157"/>
      <c r="X18087" s="157"/>
      <c r="Y18087" s="157"/>
    </row>
    <row r="18088" spans="19:25" x14ac:dyDescent="0.2">
      <c r="S18088" s="157"/>
      <c r="T18088" s="157"/>
      <c r="U18088" s="157"/>
      <c r="V18088" s="157"/>
      <c r="W18088" s="157"/>
      <c r="X18088" s="157"/>
      <c r="Y18088" s="157"/>
    </row>
    <row r="18089" spans="19:25" x14ac:dyDescent="0.2">
      <c r="S18089" s="157"/>
      <c r="T18089" s="157"/>
      <c r="U18089" s="157"/>
      <c r="V18089" s="157"/>
      <c r="W18089" s="157"/>
      <c r="X18089" s="157"/>
      <c r="Y18089" s="157"/>
    </row>
    <row r="18090" spans="19:25" x14ac:dyDescent="0.2">
      <c r="S18090" s="157"/>
      <c r="T18090" s="157"/>
      <c r="U18090" s="157"/>
      <c r="V18090" s="157"/>
      <c r="W18090" s="157"/>
      <c r="X18090" s="157"/>
      <c r="Y18090" s="157"/>
    </row>
    <row r="18091" spans="19:25" x14ac:dyDescent="0.2">
      <c r="S18091" s="157"/>
      <c r="T18091" s="157"/>
      <c r="U18091" s="157"/>
      <c r="V18091" s="157"/>
      <c r="W18091" s="157"/>
      <c r="X18091" s="157"/>
      <c r="Y18091" s="157"/>
    </row>
    <row r="18092" spans="19:25" x14ac:dyDescent="0.2">
      <c r="S18092" s="157"/>
      <c r="T18092" s="157"/>
      <c r="U18092" s="157"/>
      <c r="V18092" s="157"/>
      <c r="W18092" s="157"/>
      <c r="X18092" s="157"/>
      <c r="Y18092" s="157"/>
    </row>
    <row r="18093" spans="19:25" x14ac:dyDescent="0.2">
      <c r="S18093" s="157"/>
      <c r="T18093" s="157"/>
      <c r="U18093" s="157"/>
      <c r="V18093" s="157"/>
      <c r="W18093" s="157"/>
      <c r="X18093" s="157"/>
      <c r="Y18093" s="157"/>
    </row>
    <row r="18094" spans="19:25" x14ac:dyDescent="0.2">
      <c r="S18094" s="157"/>
      <c r="T18094" s="157"/>
      <c r="U18094" s="157"/>
      <c r="V18094" s="157"/>
      <c r="W18094" s="157"/>
      <c r="X18094" s="157"/>
      <c r="Y18094" s="157"/>
    </row>
    <row r="18095" spans="19:25" x14ac:dyDescent="0.2">
      <c r="S18095" s="157"/>
      <c r="T18095" s="157"/>
      <c r="U18095" s="157"/>
      <c r="V18095" s="157"/>
      <c r="W18095" s="157"/>
      <c r="X18095" s="157"/>
      <c r="Y18095" s="157"/>
    </row>
    <row r="18096" spans="19:25" x14ac:dyDescent="0.2">
      <c r="S18096" s="157"/>
      <c r="T18096" s="157"/>
      <c r="U18096" s="157"/>
      <c r="V18096" s="157"/>
      <c r="W18096" s="157"/>
      <c r="X18096" s="157"/>
      <c r="Y18096" s="157"/>
    </row>
    <row r="18097" spans="19:25" x14ac:dyDescent="0.2">
      <c r="S18097" s="157"/>
      <c r="T18097" s="157"/>
      <c r="U18097" s="157"/>
      <c r="V18097" s="157"/>
      <c r="W18097" s="157"/>
      <c r="X18097" s="157"/>
      <c r="Y18097" s="157"/>
    </row>
    <row r="18098" spans="19:25" x14ac:dyDescent="0.2">
      <c r="S18098" s="157"/>
      <c r="T18098" s="157"/>
      <c r="U18098" s="157"/>
      <c r="V18098" s="157"/>
      <c r="W18098" s="157"/>
      <c r="X18098" s="157"/>
      <c r="Y18098" s="157"/>
    </row>
    <row r="18099" spans="19:25" x14ac:dyDescent="0.2">
      <c r="S18099" s="157"/>
      <c r="T18099" s="157"/>
      <c r="U18099" s="157"/>
      <c r="V18099" s="157"/>
      <c r="W18099" s="157"/>
      <c r="X18099" s="157"/>
      <c r="Y18099" s="157"/>
    </row>
    <row r="18100" spans="19:25" x14ac:dyDescent="0.2">
      <c r="S18100" s="157"/>
      <c r="T18100" s="157"/>
      <c r="U18100" s="157"/>
      <c r="V18100" s="157"/>
      <c r="W18100" s="157"/>
      <c r="X18100" s="157"/>
      <c r="Y18100" s="157"/>
    </row>
    <row r="18101" spans="19:25" x14ac:dyDescent="0.2">
      <c r="S18101" s="157"/>
      <c r="T18101" s="157"/>
      <c r="U18101" s="157"/>
      <c r="V18101" s="157"/>
      <c r="W18101" s="157"/>
      <c r="X18101" s="157"/>
      <c r="Y18101" s="157"/>
    </row>
    <row r="18102" spans="19:25" x14ac:dyDescent="0.2">
      <c r="S18102" s="157"/>
      <c r="T18102" s="157"/>
      <c r="U18102" s="157"/>
      <c r="V18102" s="157"/>
      <c r="W18102" s="157"/>
      <c r="X18102" s="157"/>
      <c r="Y18102" s="157"/>
    </row>
    <row r="18103" spans="19:25" x14ac:dyDescent="0.2">
      <c r="S18103" s="157"/>
      <c r="T18103" s="157"/>
      <c r="U18103" s="157"/>
      <c r="V18103" s="157"/>
      <c r="W18103" s="157"/>
      <c r="X18103" s="157"/>
      <c r="Y18103" s="157"/>
    </row>
    <row r="18104" spans="19:25" x14ac:dyDescent="0.2">
      <c r="S18104" s="157"/>
      <c r="T18104" s="157"/>
      <c r="U18104" s="157"/>
      <c r="V18104" s="157"/>
      <c r="W18104" s="157"/>
      <c r="X18104" s="157"/>
      <c r="Y18104" s="157"/>
    </row>
    <row r="18105" spans="19:25" x14ac:dyDescent="0.2">
      <c r="S18105" s="157"/>
      <c r="T18105" s="157"/>
      <c r="U18105" s="157"/>
      <c r="V18105" s="157"/>
      <c r="W18105" s="157"/>
      <c r="X18105" s="157"/>
      <c r="Y18105" s="157"/>
    </row>
    <row r="18106" spans="19:25" x14ac:dyDescent="0.2">
      <c r="S18106" s="157"/>
      <c r="T18106" s="157"/>
      <c r="U18106" s="157"/>
      <c r="V18106" s="157"/>
      <c r="W18106" s="157"/>
      <c r="X18106" s="157"/>
      <c r="Y18106" s="157"/>
    </row>
    <row r="18107" spans="19:25" x14ac:dyDescent="0.2">
      <c r="S18107" s="157"/>
      <c r="T18107" s="157"/>
      <c r="U18107" s="157"/>
      <c r="V18107" s="157"/>
      <c r="W18107" s="157"/>
      <c r="X18107" s="157"/>
      <c r="Y18107" s="157"/>
    </row>
    <row r="18108" spans="19:25" x14ac:dyDescent="0.2">
      <c r="S18108" s="157"/>
      <c r="T18108" s="157"/>
      <c r="U18108" s="157"/>
      <c r="V18108" s="157"/>
      <c r="W18108" s="157"/>
      <c r="X18108" s="157"/>
      <c r="Y18108" s="157"/>
    </row>
    <row r="18109" spans="19:25" x14ac:dyDescent="0.2">
      <c r="S18109" s="157"/>
      <c r="T18109" s="157"/>
      <c r="U18109" s="157"/>
      <c r="V18109" s="157"/>
      <c r="W18109" s="157"/>
      <c r="X18109" s="157"/>
      <c r="Y18109" s="157"/>
    </row>
    <row r="18110" spans="19:25" x14ac:dyDescent="0.2">
      <c r="S18110" s="157"/>
      <c r="T18110" s="157"/>
      <c r="U18110" s="157"/>
      <c r="V18110" s="157"/>
      <c r="W18110" s="157"/>
      <c r="X18110" s="157"/>
      <c r="Y18110" s="157"/>
    </row>
    <row r="18111" spans="19:25" x14ac:dyDescent="0.2">
      <c r="S18111" s="157"/>
      <c r="T18111" s="157"/>
      <c r="U18111" s="157"/>
      <c r="V18111" s="157"/>
      <c r="W18111" s="157"/>
      <c r="X18111" s="157"/>
      <c r="Y18111" s="157"/>
    </row>
    <row r="18112" spans="19:25" x14ac:dyDescent="0.2">
      <c r="S18112" s="157"/>
      <c r="T18112" s="157"/>
      <c r="U18112" s="157"/>
      <c r="V18112" s="157"/>
      <c r="W18112" s="157"/>
      <c r="X18112" s="157"/>
      <c r="Y18112" s="157"/>
    </row>
    <row r="18113" spans="19:25" x14ac:dyDescent="0.2">
      <c r="S18113" s="157"/>
      <c r="T18113" s="157"/>
      <c r="U18113" s="157"/>
      <c r="V18113" s="157"/>
      <c r="W18113" s="157"/>
      <c r="X18113" s="157"/>
      <c r="Y18113" s="157"/>
    </row>
    <row r="18114" spans="19:25" x14ac:dyDescent="0.2">
      <c r="S18114" s="157"/>
      <c r="T18114" s="157"/>
      <c r="U18114" s="157"/>
      <c r="V18114" s="157"/>
      <c r="W18114" s="157"/>
      <c r="X18114" s="157"/>
      <c r="Y18114" s="157"/>
    </row>
    <row r="18115" spans="19:25" x14ac:dyDescent="0.2">
      <c r="S18115" s="157"/>
      <c r="T18115" s="157"/>
      <c r="U18115" s="157"/>
      <c r="V18115" s="157"/>
      <c r="W18115" s="157"/>
      <c r="X18115" s="157"/>
      <c r="Y18115" s="157"/>
    </row>
    <row r="18116" spans="19:25" x14ac:dyDescent="0.2">
      <c r="S18116" s="157"/>
      <c r="T18116" s="157"/>
      <c r="U18116" s="157"/>
      <c r="V18116" s="157"/>
      <c r="W18116" s="157"/>
      <c r="X18116" s="157"/>
      <c r="Y18116" s="157"/>
    </row>
    <row r="18117" spans="19:25" x14ac:dyDescent="0.2">
      <c r="S18117" s="157"/>
      <c r="T18117" s="157"/>
      <c r="U18117" s="157"/>
      <c r="V18117" s="157"/>
      <c r="W18117" s="157"/>
      <c r="X18117" s="157"/>
      <c r="Y18117" s="157"/>
    </row>
    <row r="18118" spans="19:25" x14ac:dyDescent="0.2">
      <c r="S18118" s="157"/>
      <c r="T18118" s="157"/>
      <c r="U18118" s="157"/>
      <c r="V18118" s="157"/>
      <c r="W18118" s="157"/>
      <c r="X18118" s="157"/>
      <c r="Y18118" s="157"/>
    </row>
    <row r="18119" spans="19:25" x14ac:dyDescent="0.2">
      <c r="S18119" s="157"/>
      <c r="T18119" s="157"/>
      <c r="U18119" s="157"/>
      <c r="V18119" s="157"/>
      <c r="W18119" s="157"/>
      <c r="X18119" s="157"/>
      <c r="Y18119" s="157"/>
    </row>
    <row r="18120" spans="19:25" x14ac:dyDescent="0.2">
      <c r="S18120" s="157"/>
      <c r="T18120" s="157"/>
      <c r="U18120" s="157"/>
      <c r="V18120" s="157"/>
      <c r="W18120" s="157"/>
      <c r="X18120" s="157"/>
      <c r="Y18120" s="157"/>
    </row>
    <row r="18121" spans="19:25" x14ac:dyDescent="0.2">
      <c r="S18121" s="157"/>
      <c r="T18121" s="157"/>
      <c r="U18121" s="157"/>
      <c r="V18121" s="157"/>
      <c r="W18121" s="157"/>
      <c r="X18121" s="157"/>
      <c r="Y18121" s="157"/>
    </row>
    <row r="18122" spans="19:25" x14ac:dyDescent="0.2">
      <c r="S18122" s="157"/>
      <c r="T18122" s="157"/>
      <c r="U18122" s="157"/>
      <c r="V18122" s="157"/>
      <c r="W18122" s="157"/>
      <c r="X18122" s="157"/>
      <c r="Y18122" s="157"/>
    </row>
    <row r="18123" spans="19:25" x14ac:dyDescent="0.2">
      <c r="S18123" s="157"/>
      <c r="T18123" s="157"/>
      <c r="U18123" s="157"/>
      <c r="V18123" s="157"/>
      <c r="W18123" s="157"/>
      <c r="X18123" s="157"/>
      <c r="Y18123" s="157"/>
    </row>
    <row r="18124" spans="19:25" x14ac:dyDescent="0.2">
      <c r="S18124" s="157"/>
      <c r="T18124" s="157"/>
      <c r="U18124" s="157"/>
      <c r="V18124" s="157"/>
      <c r="W18124" s="157"/>
      <c r="X18124" s="157"/>
      <c r="Y18124" s="157"/>
    </row>
    <row r="18125" spans="19:25" x14ac:dyDescent="0.2">
      <c r="S18125" s="157"/>
      <c r="T18125" s="157"/>
      <c r="U18125" s="157"/>
      <c r="V18125" s="157"/>
      <c r="W18125" s="157"/>
      <c r="X18125" s="157"/>
      <c r="Y18125" s="157"/>
    </row>
    <row r="18126" spans="19:25" x14ac:dyDescent="0.2">
      <c r="S18126" s="157"/>
      <c r="T18126" s="157"/>
      <c r="U18126" s="157"/>
      <c r="V18126" s="157"/>
      <c r="W18126" s="157"/>
      <c r="X18126" s="157"/>
      <c r="Y18126" s="157"/>
    </row>
    <row r="18127" spans="19:25" x14ac:dyDescent="0.2">
      <c r="S18127" s="157"/>
      <c r="T18127" s="157"/>
      <c r="U18127" s="157"/>
      <c r="V18127" s="157"/>
      <c r="W18127" s="157"/>
      <c r="X18127" s="157"/>
      <c r="Y18127" s="157"/>
    </row>
    <row r="18128" spans="19:25" x14ac:dyDescent="0.2">
      <c r="S18128" s="157"/>
      <c r="T18128" s="157"/>
      <c r="U18128" s="157"/>
      <c r="V18128" s="157"/>
      <c r="W18128" s="157"/>
      <c r="X18128" s="157"/>
      <c r="Y18128" s="157"/>
    </row>
    <row r="18129" spans="19:25" x14ac:dyDescent="0.2">
      <c r="S18129" s="157"/>
      <c r="T18129" s="157"/>
      <c r="U18129" s="157"/>
      <c r="V18129" s="157"/>
      <c r="W18129" s="157"/>
      <c r="X18129" s="157"/>
      <c r="Y18129" s="157"/>
    </row>
    <row r="18130" spans="19:25" x14ac:dyDescent="0.2">
      <c r="S18130" s="157"/>
      <c r="T18130" s="157"/>
      <c r="U18130" s="157"/>
      <c r="V18130" s="157"/>
      <c r="W18130" s="157"/>
      <c r="X18130" s="157"/>
      <c r="Y18130" s="157"/>
    </row>
    <row r="18131" spans="19:25" x14ac:dyDescent="0.2">
      <c r="S18131" s="157"/>
      <c r="T18131" s="157"/>
      <c r="U18131" s="157"/>
      <c r="V18131" s="157"/>
      <c r="W18131" s="157"/>
      <c r="X18131" s="157"/>
      <c r="Y18131" s="157"/>
    </row>
    <row r="18132" spans="19:25" x14ac:dyDescent="0.2">
      <c r="S18132" s="157"/>
      <c r="T18132" s="157"/>
      <c r="U18132" s="157"/>
      <c r="V18132" s="157"/>
      <c r="W18132" s="157"/>
      <c r="X18132" s="157"/>
      <c r="Y18132" s="157"/>
    </row>
    <row r="18133" spans="19:25" x14ac:dyDescent="0.2">
      <c r="S18133" s="157"/>
      <c r="T18133" s="157"/>
      <c r="U18133" s="157"/>
      <c r="V18133" s="157"/>
      <c r="W18133" s="157"/>
      <c r="X18133" s="157"/>
      <c r="Y18133" s="157"/>
    </row>
    <row r="18134" spans="19:25" x14ac:dyDescent="0.2">
      <c r="S18134" s="157"/>
      <c r="T18134" s="157"/>
      <c r="U18134" s="157"/>
      <c r="V18134" s="157"/>
      <c r="W18134" s="157"/>
      <c r="X18134" s="157"/>
      <c r="Y18134" s="157"/>
    </row>
    <row r="18135" spans="19:25" x14ac:dyDescent="0.2">
      <c r="S18135" s="157"/>
      <c r="T18135" s="157"/>
      <c r="U18135" s="157"/>
      <c r="V18135" s="157"/>
      <c r="W18135" s="157"/>
      <c r="X18135" s="157"/>
      <c r="Y18135" s="157"/>
    </row>
    <row r="18136" spans="19:25" x14ac:dyDescent="0.2">
      <c r="S18136" s="157"/>
      <c r="T18136" s="157"/>
      <c r="U18136" s="157"/>
      <c r="V18136" s="157"/>
      <c r="W18136" s="157"/>
      <c r="X18136" s="157"/>
      <c r="Y18136" s="157"/>
    </row>
    <row r="18137" spans="19:25" x14ac:dyDescent="0.2">
      <c r="S18137" s="157"/>
      <c r="T18137" s="157"/>
      <c r="U18137" s="157"/>
      <c r="V18137" s="157"/>
      <c r="W18137" s="157"/>
      <c r="X18137" s="157"/>
      <c r="Y18137" s="157"/>
    </row>
    <row r="18138" spans="19:25" x14ac:dyDescent="0.2">
      <c r="S18138" s="157"/>
      <c r="T18138" s="157"/>
      <c r="U18138" s="157"/>
      <c r="V18138" s="157"/>
      <c r="W18138" s="157"/>
      <c r="X18138" s="157"/>
      <c r="Y18138" s="157"/>
    </row>
    <row r="18139" spans="19:25" x14ac:dyDescent="0.2">
      <c r="S18139" s="157"/>
      <c r="T18139" s="157"/>
      <c r="U18139" s="157"/>
      <c r="V18139" s="157"/>
      <c r="W18139" s="157"/>
      <c r="X18139" s="157"/>
      <c r="Y18139" s="157"/>
    </row>
    <row r="18140" spans="19:25" x14ac:dyDescent="0.2">
      <c r="S18140" s="157"/>
      <c r="T18140" s="157"/>
      <c r="U18140" s="157"/>
      <c r="V18140" s="157"/>
      <c r="W18140" s="157"/>
      <c r="X18140" s="157"/>
      <c r="Y18140" s="157"/>
    </row>
    <row r="18141" spans="19:25" x14ac:dyDescent="0.2">
      <c r="S18141" s="157"/>
      <c r="T18141" s="157"/>
      <c r="U18141" s="157"/>
      <c r="V18141" s="157"/>
      <c r="W18141" s="157"/>
      <c r="X18141" s="157"/>
      <c r="Y18141" s="157"/>
    </row>
    <row r="18142" spans="19:25" x14ac:dyDescent="0.2">
      <c r="S18142" s="157"/>
      <c r="T18142" s="157"/>
      <c r="U18142" s="157"/>
      <c r="V18142" s="157"/>
      <c r="W18142" s="157"/>
      <c r="X18142" s="157"/>
      <c r="Y18142" s="157"/>
    </row>
    <row r="18143" spans="19:25" x14ac:dyDescent="0.2">
      <c r="S18143" s="157"/>
      <c r="T18143" s="157"/>
      <c r="U18143" s="157"/>
      <c r="V18143" s="157"/>
      <c r="W18143" s="157"/>
      <c r="X18143" s="157"/>
      <c r="Y18143" s="157"/>
    </row>
    <row r="18144" spans="19:25" x14ac:dyDescent="0.2">
      <c r="S18144" s="157"/>
      <c r="T18144" s="157"/>
      <c r="U18144" s="157"/>
      <c r="V18144" s="157"/>
      <c r="W18144" s="157"/>
      <c r="X18144" s="157"/>
      <c r="Y18144" s="157"/>
    </row>
    <row r="18145" spans="19:25" x14ac:dyDescent="0.2">
      <c r="S18145" s="157"/>
      <c r="T18145" s="157"/>
      <c r="U18145" s="157"/>
      <c r="V18145" s="157"/>
      <c r="W18145" s="157"/>
      <c r="X18145" s="157"/>
      <c r="Y18145" s="157"/>
    </row>
    <row r="18146" spans="19:25" x14ac:dyDescent="0.2">
      <c r="S18146" s="157"/>
      <c r="T18146" s="157"/>
      <c r="U18146" s="157"/>
      <c r="V18146" s="157"/>
      <c r="W18146" s="157"/>
      <c r="X18146" s="157"/>
      <c r="Y18146" s="157"/>
    </row>
    <row r="18147" spans="19:25" x14ac:dyDescent="0.2">
      <c r="S18147" s="157"/>
      <c r="T18147" s="157"/>
      <c r="U18147" s="157"/>
      <c r="V18147" s="157"/>
      <c r="W18147" s="157"/>
      <c r="X18147" s="157"/>
      <c r="Y18147" s="157"/>
    </row>
    <row r="18148" spans="19:25" x14ac:dyDescent="0.2">
      <c r="S18148" s="157"/>
      <c r="T18148" s="157"/>
      <c r="U18148" s="157"/>
      <c r="V18148" s="157"/>
      <c r="W18148" s="157"/>
      <c r="X18148" s="157"/>
      <c r="Y18148" s="157"/>
    </row>
    <row r="18149" spans="19:25" x14ac:dyDescent="0.2">
      <c r="S18149" s="157"/>
      <c r="T18149" s="157"/>
      <c r="U18149" s="157"/>
      <c r="V18149" s="157"/>
      <c r="W18149" s="157"/>
      <c r="X18149" s="157"/>
      <c r="Y18149" s="157"/>
    </row>
    <row r="18150" spans="19:25" x14ac:dyDescent="0.2">
      <c r="S18150" s="157"/>
      <c r="T18150" s="157"/>
      <c r="U18150" s="157"/>
      <c r="V18150" s="157"/>
      <c r="W18150" s="157"/>
      <c r="X18150" s="157"/>
      <c r="Y18150" s="157"/>
    </row>
    <row r="18151" spans="19:25" x14ac:dyDescent="0.2">
      <c r="S18151" s="157"/>
      <c r="T18151" s="157"/>
      <c r="U18151" s="157"/>
      <c r="V18151" s="157"/>
      <c r="W18151" s="157"/>
      <c r="X18151" s="157"/>
      <c r="Y18151" s="157"/>
    </row>
    <row r="18152" spans="19:25" x14ac:dyDescent="0.2">
      <c r="S18152" s="157"/>
      <c r="T18152" s="157"/>
      <c r="U18152" s="157"/>
      <c r="V18152" s="157"/>
      <c r="W18152" s="157"/>
      <c r="X18152" s="157"/>
      <c r="Y18152" s="157"/>
    </row>
    <row r="18153" spans="19:25" x14ac:dyDescent="0.2">
      <c r="S18153" s="157"/>
      <c r="T18153" s="157"/>
      <c r="U18153" s="157"/>
      <c r="V18153" s="157"/>
      <c r="W18153" s="157"/>
      <c r="X18153" s="157"/>
      <c r="Y18153" s="157"/>
    </row>
    <row r="18154" spans="19:25" x14ac:dyDescent="0.2">
      <c r="S18154" s="157"/>
      <c r="T18154" s="157"/>
      <c r="U18154" s="157"/>
      <c r="V18154" s="157"/>
      <c r="W18154" s="157"/>
      <c r="X18154" s="157"/>
      <c r="Y18154" s="157"/>
    </row>
    <row r="18155" spans="19:25" x14ac:dyDescent="0.2">
      <c r="S18155" s="157"/>
      <c r="T18155" s="157"/>
      <c r="U18155" s="157"/>
      <c r="V18155" s="157"/>
      <c r="W18155" s="157"/>
      <c r="X18155" s="157"/>
      <c r="Y18155" s="157"/>
    </row>
    <row r="18156" spans="19:25" x14ac:dyDescent="0.2">
      <c r="S18156" s="157"/>
      <c r="T18156" s="157"/>
      <c r="U18156" s="157"/>
      <c r="V18156" s="157"/>
      <c r="W18156" s="157"/>
      <c r="X18156" s="157"/>
      <c r="Y18156" s="157"/>
    </row>
    <row r="18157" spans="19:25" x14ac:dyDescent="0.2">
      <c r="S18157" s="157"/>
      <c r="T18157" s="157"/>
      <c r="U18157" s="157"/>
      <c r="V18157" s="157"/>
      <c r="W18157" s="157"/>
      <c r="X18157" s="157"/>
      <c r="Y18157" s="157"/>
    </row>
    <row r="18158" spans="19:25" x14ac:dyDescent="0.2">
      <c r="S18158" s="157"/>
      <c r="T18158" s="157"/>
      <c r="U18158" s="157"/>
      <c r="V18158" s="157"/>
      <c r="W18158" s="157"/>
      <c r="X18158" s="157"/>
      <c r="Y18158" s="157"/>
    </row>
    <row r="18159" spans="19:25" x14ac:dyDescent="0.2">
      <c r="S18159" s="157"/>
      <c r="T18159" s="157"/>
      <c r="U18159" s="157"/>
      <c r="V18159" s="157"/>
      <c r="W18159" s="157"/>
      <c r="X18159" s="157"/>
      <c r="Y18159" s="157"/>
    </row>
    <row r="18160" spans="19:25" x14ac:dyDescent="0.2">
      <c r="S18160" s="157"/>
      <c r="T18160" s="157"/>
      <c r="U18160" s="157"/>
      <c r="V18160" s="157"/>
      <c r="W18160" s="157"/>
      <c r="X18160" s="157"/>
      <c r="Y18160" s="157"/>
    </row>
    <row r="18161" spans="19:25" x14ac:dyDescent="0.2">
      <c r="S18161" s="157"/>
      <c r="T18161" s="157"/>
      <c r="U18161" s="157"/>
      <c r="V18161" s="157"/>
      <c r="W18161" s="157"/>
      <c r="X18161" s="157"/>
      <c r="Y18161" s="157"/>
    </row>
    <row r="18162" spans="19:25" x14ac:dyDescent="0.2">
      <c r="S18162" s="157"/>
      <c r="T18162" s="157"/>
      <c r="U18162" s="157"/>
      <c r="V18162" s="157"/>
      <c r="W18162" s="157"/>
      <c r="X18162" s="157"/>
      <c r="Y18162" s="157"/>
    </row>
    <row r="18163" spans="19:25" x14ac:dyDescent="0.2">
      <c r="S18163" s="157"/>
      <c r="T18163" s="157"/>
      <c r="U18163" s="157"/>
      <c r="V18163" s="157"/>
      <c r="W18163" s="157"/>
      <c r="X18163" s="157"/>
      <c r="Y18163" s="157"/>
    </row>
    <row r="18164" spans="19:25" x14ac:dyDescent="0.2">
      <c r="S18164" s="157"/>
      <c r="T18164" s="157"/>
      <c r="U18164" s="157"/>
      <c r="V18164" s="157"/>
      <c r="W18164" s="157"/>
      <c r="X18164" s="157"/>
      <c r="Y18164" s="157"/>
    </row>
    <row r="18165" spans="19:25" x14ac:dyDescent="0.2">
      <c r="S18165" s="157"/>
      <c r="T18165" s="157"/>
      <c r="U18165" s="157"/>
      <c r="V18165" s="157"/>
      <c r="W18165" s="157"/>
      <c r="X18165" s="157"/>
      <c r="Y18165" s="157"/>
    </row>
    <row r="18166" spans="19:25" x14ac:dyDescent="0.2">
      <c r="S18166" s="157"/>
      <c r="T18166" s="157"/>
      <c r="U18166" s="157"/>
      <c r="V18166" s="157"/>
      <c r="W18166" s="157"/>
      <c r="X18166" s="157"/>
      <c r="Y18166" s="157"/>
    </row>
    <row r="18167" spans="19:25" x14ac:dyDescent="0.2">
      <c r="S18167" s="157"/>
      <c r="T18167" s="157"/>
      <c r="U18167" s="157"/>
      <c r="V18167" s="157"/>
      <c r="W18167" s="157"/>
      <c r="X18167" s="157"/>
      <c r="Y18167" s="157"/>
    </row>
    <row r="18168" spans="19:25" x14ac:dyDescent="0.2">
      <c r="S18168" s="157"/>
      <c r="T18168" s="157"/>
      <c r="U18168" s="157"/>
      <c r="V18168" s="157"/>
      <c r="W18168" s="157"/>
      <c r="X18168" s="157"/>
      <c r="Y18168" s="157"/>
    </row>
    <row r="18169" spans="19:25" x14ac:dyDescent="0.2">
      <c r="S18169" s="157"/>
      <c r="T18169" s="157"/>
      <c r="U18169" s="157"/>
      <c r="V18169" s="157"/>
      <c r="W18169" s="157"/>
      <c r="X18169" s="157"/>
      <c r="Y18169" s="157"/>
    </row>
    <row r="18170" spans="19:25" x14ac:dyDescent="0.2">
      <c r="S18170" s="157"/>
      <c r="T18170" s="157"/>
      <c r="U18170" s="157"/>
      <c r="V18170" s="157"/>
      <c r="W18170" s="157"/>
      <c r="X18170" s="157"/>
      <c r="Y18170" s="157"/>
    </row>
    <row r="18171" spans="19:25" x14ac:dyDescent="0.2">
      <c r="S18171" s="157"/>
      <c r="T18171" s="157"/>
      <c r="U18171" s="157"/>
      <c r="V18171" s="157"/>
      <c r="W18171" s="157"/>
      <c r="X18171" s="157"/>
      <c r="Y18171" s="157"/>
    </row>
    <row r="18172" spans="19:25" x14ac:dyDescent="0.2">
      <c r="S18172" s="157"/>
      <c r="T18172" s="157"/>
      <c r="U18172" s="157"/>
      <c r="V18172" s="157"/>
      <c r="W18172" s="157"/>
      <c r="X18172" s="157"/>
      <c r="Y18172" s="157"/>
    </row>
    <row r="18173" spans="19:25" x14ac:dyDescent="0.2">
      <c r="S18173" s="157"/>
      <c r="T18173" s="157"/>
      <c r="U18173" s="157"/>
      <c r="V18173" s="157"/>
      <c r="W18173" s="157"/>
      <c r="X18173" s="157"/>
      <c r="Y18173" s="157"/>
    </row>
    <row r="18174" spans="19:25" x14ac:dyDescent="0.2">
      <c r="S18174" s="157"/>
      <c r="T18174" s="157"/>
      <c r="U18174" s="157"/>
      <c r="V18174" s="157"/>
      <c r="W18174" s="157"/>
      <c r="X18174" s="157"/>
      <c r="Y18174" s="157"/>
    </row>
    <row r="18175" spans="19:25" x14ac:dyDescent="0.2">
      <c r="S18175" s="157"/>
      <c r="T18175" s="157"/>
      <c r="U18175" s="157"/>
      <c r="V18175" s="157"/>
      <c r="W18175" s="157"/>
      <c r="X18175" s="157"/>
      <c r="Y18175" s="157"/>
    </row>
    <row r="18176" spans="19:25" x14ac:dyDescent="0.2">
      <c r="S18176" s="157"/>
      <c r="T18176" s="157"/>
      <c r="U18176" s="157"/>
      <c r="V18176" s="157"/>
      <c r="W18176" s="157"/>
      <c r="X18176" s="157"/>
      <c r="Y18176" s="157"/>
    </row>
    <row r="18177" spans="19:25" x14ac:dyDescent="0.2">
      <c r="S18177" s="157"/>
      <c r="T18177" s="157"/>
      <c r="U18177" s="157"/>
      <c r="V18177" s="157"/>
      <c r="W18177" s="157"/>
      <c r="X18177" s="157"/>
      <c r="Y18177" s="157"/>
    </row>
    <row r="18178" spans="19:25" x14ac:dyDescent="0.2">
      <c r="S18178" s="157"/>
      <c r="T18178" s="157"/>
      <c r="U18178" s="157"/>
      <c r="V18178" s="157"/>
      <c r="W18178" s="157"/>
      <c r="X18178" s="157"/>
      <c r="Y18178" s="157"/>
    </row>
    <row r="18179" spans="19:25" x14ac:dyDescent="0.2">
      <c r="S18179" s="157"/>
      <c r="T18179" s="157"/>
      <c r="U18179" s="157"/>
      <c r="V18179" s="157"/>
      <c r="W18179" s="157"/>
      <c r="X18179" s="157"/>
      <c r="Y18179" s="157"/>
    </row>
    <row r="18180" spans="19:25" x14ac:dyDescent="0.2">
      <c r="S18180" s="157"/>
      <c r="T18180" s="157"/>
      <c r="U18180" s="157"/>
      <c r="V18180" s="157"/>
      <c r="W18180" s="157"/>
      <c r="X18180" s="157"/>
      <c r="Y18180" s="157"/>
    </row>
    <row r="18181" spans="19:25" x14ac:dyDescent="0.2">
      <c r="S18181" s="157"/>
      <c r="T18181" s="157"/>
      <c r="U18181" s="157"/>
      <c r="V18181" s="157"/>
      <c r="W18181" s="157"/>
      <c r="X18181" s="157"/>
      <c r="Y18181" s="157"/>
    </row>
    <row r="18182" spans="19:25" x14ac:dyDescent="0.2">
      <c r="S18182" s="157"/>
      <c r="T18182" s="157"/>
      <c r="U18182" s="157"/>
      <c r="V18182" s="157"/>
      <c r="W18182" s="157"/>
      <c r="X18182" s="157"/>
      <c r="Y18182" s="157"/>
    </row>
    <row r="18183" spans="19:25" x14ac:dyDescent="0.2">
      <c r="S18183" s="157"/>
      <c r="T18183" s="157"/>
      <c r="U18183" s="157"/>
      <c r="V18183" s="157"/>
      <c r="W18183" s="157"/>
      <c r="X18183" s="157"/>
      <c r="Y18183" s="157"/>
    </row>
    <row r="18184" spans="19:25" x14ac:dyDescent="0.2">
      <c r="S18184" s="157"/>
      <c r="T18184" s="157"/>
      <c r="U18184" s="157"/>
      <c r="V18184" s="157"/>
      <c r="W18184" s="157"/>
      <c r="X18184" s="157"/>
      <c r="Y18184" s="157"/>
    </row>
    <row r="18185" spans="19:25" x14ac:dyDescent="0.2">
      <c r="S18185" s="157"/>
      <c r="T18185" s="157"/>
      <c r="U18185" s="157"/>
      <c r="V18185" s="157"/>
      <c r="W18185" s="157"/>
      <c r="X18185" s="157"/>
      <c r="Y18185" s="157"/>
    </row>
    <row r="18186" spans="19:25" x14ac:dyDescent="0.2">
      <c r="S18186" s="157"/>
      <c r="T18186" s="157"/>
      <c r="U18186" s="157"/>
      <c r="V18186" s="157"/>
      <c r="W18186" s="157"/>
      <c r="X18186" s="157"/>
      <c r="Y18186" s="157"/>
    </row>
    <row r="18187" spans="19:25" x14ac:dyDescent="0.2">
      <c r="S18187" s="157"/>
      <c r="T18187" s="157"/>
      <c r="U18187" s="157"/>
      <c r="V18187" s="157"/>
      <c r="W18187" s="157"/>
      <c r="X18187" s="157"/>
      <c r="Y18187" s="157"/>
    </row>
    <row r="18188" spans="19:25" x14ac:dyDescent="0.2">
      <c r="S18188" s="157"/>
      <c r="T18188" s="157"/>
      <c r="U18188" s="157"/>
      <c r="V18188" s="157"/>
      <c r="W18188" s="157"/>
      <c r="X18188" s="157"/>
      <c r="Y18188" s="157"/>
    </row>
    <row r="18189" spans="19:25" x14ac:dyDescent="0.2">
      <c r="S18189" s="157"/>
      <c r="T18189" s="157"/>
      <c r="U18189" s="157"/>
      <c r="V18189" s="157"/>
      <c r="W18189" s="157"/>
      <c r="X18189" s="157"/>
      <c r="Y18189" s="157"/>
    </row>
    <row r="18190" spans="19:25" x14ac:dyDescent="0.2">
      <c r="S18190" s="157"/>
      <c r="T18190" s="157"/>
      <c r="U18190" s="157"/>
      <c r="V18190" s="157"/>
      <c r="W18190" s="157"/>
      <c r="X18190" s="157"/>
      <c r="Y18190" s="157"/>
    </row>
    <row r="18191" spans="19:25" x14ac:dyDescent="0.2">
      <c r="S18191" s="157"/>
      <c r="T18191" s="157"/>
      <c r="U18191" s="157"/>
      <c r="V18191" s="157"/>
      <c r="W18191" s="157"/>
      <c r="X18191" s="157"/>
      <c r="Y18191" s="157"/>
    </row>
    <row r="18192" spans="19:25" x14ac:dyDescent="0.2">
      <c r="S18192" s="157"/>
      <c r="T18192" s="157"/>
      <c r="U18192" s="157"/>
      <c r="V18192" s="157"/>
      <c r="W18192" s="157"/>
      <c r="X18192" s="157"/>
      <c r="Y18192" s="157"/>
    </row>
    <row r="18193" spans="19:25" x14ac:dyDescent="0.2">
      <c r="S18193" s="157"/>
      <c r="T18193" s="157"/>
      <c r="U18193" s="157"/>
      <c r="V18193" s="157"/>
      <c r="W18193" s="157"/>
      <c r="X18193" s="157"/>
      <c r="Y18193" s="157"/>
    </row>
    <row r="18194" spans="19:25" x14ac:dyDescent="0.2">
      <c r="S18194" s="157"/>
      <c r="T18194" s="157"/>
      <c r="U18194" s="157"/>
      <c r="V18194" s="157"/>
      <c r="W18194" s="157"/>
      <c r="X18194" s="157"/>
      <c r="Y18194" s="157"/>
    </row>
    <row r="18195" spans="19:25" x14ac:dyDescent="0.2">
      <c r="S18195" s="157"/>
      <c r="T18195" s="157"/>
      <c r="U18195" s="157"/>
      <c r="V18195" s="157"/>
      <c r="W18195" s="157"/>
      <c r="X18195" s="157"/>
      <c r="Y18195" s="157"/>
    </row>
    <row r="18196" spans="19:25" x14ac:dyDescent="0.2">
      <c r="S18196" s="157"/>
      <c r="T18196" s="157"/>
      <c r="U18196" s="157"/>
      <c r="V18196" s="157"/>
      <c r="W18196" s="157"/>
      <c r="X18196" s="157"/>
      <c r="Y18196" s="157"/>
    </row>
    <row r="18197" spans="19:25" x14ac:dyDescent="0.2">
      <c r="S18197" s="157"/>
      <c r="T18197" s="157"/>
      <c r="U18197" s="157"/>
      <c r="V18197" s="157"/>
      <c r="W18197" s="157"/>
      <c r="X18197" s="157"/>
      <c r="Y18197" s="157"/>
    </row>
    <row r="18198" spans="19:25" x14ac:dyDescent="0.2">
      <c r="S18198" s="157"/>
      <c r="T18198" s="157"/>
      <c r="U18198" s="157"/>
      <c r="V18198" s="157"/>
      <c r="W18198" s="157"/>
      <c r="X18198" s="157"/>
      <c r="Y18198" s="157"/>
    </row>
    <row r="18199" spans="19:25" x14ac:dyDescent="0.2">
      <c r="S18199" s="157"/>
      <c r="T18199" s="157"/>
      <c r="U18199" s="157"/>
      <c r="V18199" s="157"/>
      <c r="W18199" s="157"/>
      <c r="X18199" s="157"/>
      <c r="Y18199" s="157"/>
    </row>
    <row r="18200" spans="19:25" x14ac:dyDescent="0.2">
      <c r="S18200" s="157"/>
      <c r="T18200" s="157"/>
      <c r="U18200" s="157"/>
      <c r="V18200" s="157"/>
      <c r="W18200" s="157"/>
      <c r="X18200" s="157"/>
      <c r="Y18200" s="157"/>
    </row>
    <row r="18201" spans="19:25" x14ac:dyDescent="0.2">
      <c r="S18201" s="157"/>
      <c r="T18201" s="157"/>
      <c r="U18201" s="157"/>
      <c r="V18201" s="157"/>
      <c r="W18201" s="157"/>
      <c r="X18201" s="157"/>
      <c r="Y18201" s="157"/>
    </row>
    <row r="18202" spans="19:25" x14ac:dyDescent="0.2">
      <c r="S18202" s="157"/>
      <c r="T18202" s="157"/>
      <c r="U18202" s="157"/>
      <c r="V18202" s="157"/>
      <c r="W18202" s="157"/>
      <c r="X18202" s="157"/>
      <c r="Y18202" s="157"/>
    </row>
    <row r="18203" spans="19:25" x14ac:dyDescent="0.2">
      <c r="S18203" s="157"/>
      <c r="T18203" s="157"/>
      <c r="U18203" s="157"/>
      <c r="V18203" s="157"/>
      <c r="W18203" s="157"/>
      <c r="X18203" s="157"/>
      <c r="Y18203" s="157"/>
    </row>
    <row r="18204" spans="19:25" x14ac:dyDescent="0.2">
      <c r="S18204" s="157"/>
      <c r="T18204" s="157"/>
      <c r="U18204" s="157"/>
      <c r="V18204" s="157"/>
      <c r="W18204" s="157"/>
      <c r="X18204" s="157"/>
      <c r="Y18204" s="157"/>
    </row>
    <row r="18205" spans="19:25" x14ac:dyDescent="0.2">
      <c r="S18205" s="157"/>
      <c r="T18205" s="157"/>
      <c r="U18205" s="157"/>
      <c r="V18205" s="157"/>
      <c r="W18205" s="157"/>
      <c r="X18205" s="157"/>
      <c r="Y18205" s="157"/>
    </row>
    <row r="18206" spans="19:25" x14ac:dyDescent="0.2">
      <c r="S18206" s="157"/>
      <c r="T18206" s="157"/>
      <c r="U18206" s="157"/>
      <c r="V18206" s="157"/>
      <c r="W18206" s="157"/>
      <c r="X18206" s="157"/>
      <c r="Y18206" s="157"/>
    </row>
    <row r="18207" spans="19:25" x14ac:dyDescent="0.2">
      <c r="S18207" s="157"/>
      <c r="T18207" s="157"/>
      <c r="U18207" s="157"/>
      <c r="V18207" s="157"/>
      <c r="W18207" s="157"/>
      <c r="X18207" s="157"/>
      <c r="Y18207" s="157"/>
    </row>
    <row r="18208" spans="19:25" x14ac:dyDescent="0.2">
      <c r="S18208" s="157"/>
      <c r="T18208" s="157"/>
      <c r="U18208" s="157"/>
      <c r="V18208" s="157"/>
      <c r="W18208" s="157"/>
      <c r="X18208" s="157"/>
      <c r="Y18208" s="157"/>
    </row>
    <row r="18209" spans="19:25" x14ac:dyDescent="0.2">
      <c r="S18209" s="157"/>
      <c r="T18209" s="157"/>
      <c r="U18209" s="157"/>
      <c r="V18209" s="157"/>
      <c r="W18209" s="157"/>
      <c r="X18209" s="157"/>
      <c r="Y18209" s="157"/>
    </row>
    <row r="18210" spans="19:25" x14ac:dyDescent="0.2">
      <c r="S18210" s="157"/>
      <c r="T18210" s="157"/>
      <c r="U18210" s="157"/>
      <c r="V18210" s="157"/>
      <c r="W18210" s="157"/>
      <c r="X18210" s="157"/>
      <c r="Y18210" s="157"/>
    </row>
    <row r="18211" spans="19:25" x14ac:dyDescent="0.2">
      <c r="S18211" s="157"/>
      <c r="T18211" s="157"/>
      <c r="U18211" s="157"/>
      <c r="V18211" s="157"/>
      <c r="W18211" s="157"/>
      <c r="X18211" s="157"/>
      <c r="Y18211" s="157"/>
    </row>
    <row r="18212" spans="19:25" x14ac:dyDescent="0.2">
      <c r="S18212" s="157"/>
      <c r="T18212" s="157"/>
      <c r="U18212" s="157"/>
      <c r="V18212" s="157"/>
      <c r="W18212" s="157"/>
      <c r="X18212" s="157"/>
      <c r="Y18212" s="157"/>
    </row>
    <row r="18213" spans="19:25" x14ac:dyDescent="0.2">
      <c r="S18213" s="157"/>
      <c r="T18213" s="157"/>
      <c r="U18213" s="157"/>
      <c r="V18213" s="157"/>
      <c r="W18213" s="157"/>
      <c r="X18213" s="157"/>
      <c r="Y18213" s="157"/>
    </row>
    <row r="18214" spans="19:25" x14ac:dyDescent="0.2">
      <c r="S18214" s="157"/>
      <c r="T18214" s="157"/>
      <c r="U18214" s="157"/>
      <c r="V18214" s="157"/>
      <c r="W18214" s="157"/>
      <c r="X18214" s="157"/>
      <c r="Y18214" s="157"/>
    </row>
    <row r="18215" spans="19:25" x14ac:dyDescent="0.2">
      <c r="S18215" s="157"/>
      <c r="T18215" s="157"/>
      <c r="U18215" s="157"/>
      <c r="V18215" s="157"/>
      <c r="W18215" s="157"/>
      <c r="X18215" s="157"/>
      <c r="Y18215" s="157"/>
    </row>
    <row r="18216" spans="19:25" x14ac:dyDescent="0.2">
      <c r="S18216" s="157"/>
      <c r="T18216" s="157"/>
      <c r="U18216" s="157"/>
      <c r="V18216" s="157"/>
      <c r="W18216" s="157"/>
      <c r="X18216" s="157"/>
      <c r="Y18216" s="157"/>
    </row>
    <row r="18217" spans="19:25" x14ac:dyDescent="0.2">
      <c r="S18217" s="157"/>
      <c r="T18217" s="157"/>
      <c r="U18217" s="157"/>
      <c r="V18217" s="157"/>
      <c r="W18217" s="157"/>
      <c r="X18217" s="157"/>
      <c r="Y18217" s="157"/>
    </row>
    <row r="18218" spans="19:25" x14ac:dyDescent="0.2">
      <c r="S18218" s="157"/>
      <c r="T18218" s="157"/>
      <c r="U18218" s="157"/>
      <c r="V18218" s="157"/>
      <c r="W18218" s="157"/>
      <c r="X18218" s="157"/>
      <c r="Y18218" s="157"/>
    </row>
    <row r="18219" spans="19:25" x14ac:dyDescent="0.2">
      <c r="S18219" s="157"/>
      <c r="T18219" s="157"/>
      <c r="U18219" s="157"/>
      <c r="V18219" s="157"/>
      <c r="W18219" s="157"/>
      <c r="X18219" s="157"/>
      <c r="Y18219" s="157"/>
    </row>
    <row r="18220" spans="19:25" x14ac:dyDescent="0.2">
      <c r="S18220" s="157"/>
      <c r="T18220" s="157"/>
      <c r="U18220" s="157"/>
      <c r="V18220" s="157"/>
      <c r="W18220" s="157"/>
      <c r="X18220" s="157"/>
      <c r="Y18220" s="157"/>
    </row>
    <row r="18221" spans="19:25" x14ac:dyDescent="0.2">
      <c r="S18221" s="157"/>
      <c r="T18221" s="157"/>
      <c r="U18221" s="157"/>
      <c r="V18221" s="157"/>
      <c r="W18221" s="157"/>
      <c r="X18221" s="157"/>
      <c r="Y18221" s="157"/>
    </row>
    <row r="18222" spans="19:25" x14ac:dyDescent="0.2">
      <c r="S18222" s="157"/>
      <c r="T18222" s="157"/>
      <c r="U18222" s="157"/>
      <c r="V18222" s="157"/>
      <c r="W18222" s="157"/>
      <c r="X18222" s="157"/>
      <c r="Y18222" s="157"/>
    </row>
    <row r="18223" spans="19:25" x14ac:dyDescent="0.2">
      <c r="S18223" s="157"/>
      <c r="T18223" s="157"/>
      <c r="U18223" s="157"/>
      <c r="V18223" s="157"/>
      <c r="W18223" s="157"/>
      <c r="X18223" s="157"/>
      <c r="Y18223" s="157"/>
    </row>
    <row r="18224" spans="19:25" x14ac:dyDescent="0.2">
      <c r="S18224" s="157"/>
      <c r="T18224" s="157"/>
      <c r="U18224" s="157"/>
      <c r="V18224" s="157"/>
      <c r="W18224" s="157"/>
      <c r="X18224" s="157"/>
      <c r="Y18224" s="157"/>
    </row>
    <row r="18225" spans="19:25" x14ac:dyDescent="0.2">
      <c r="S18225" s="157"/>
      <c r="T18225" s="157"/>
      <c r="U18225" s="157"/>
      <c r="V18225" s="157"/>
      <c r="W18225" s="157"/>
      <c r="X18225" s="157"/>
      <c r="Y18225" s="157"/>
    </row>
    <row r="18226" spans="19:25" x14ac:dyDescent="0.2">
      <c r="S18226" s="157"/>
      <c r="T18226" s="157"/>
      <c r="U18226" s="157"/>
      <c r="V18226" s="157"/>
      <c r="W18226" s="157"/>
      <c r="X18226" s="157"/>
      <c r="Y18226" s="157"/>
    </row>
    <row r="18227" spans="19:25" x14ac:dyDescent="0.2">
      <c r="S18227" s="157"/>
      <c r="T18227" s="157"/>
      <c r="U18227" s="157"/>
      <c r="V18227" s="157"/>
      <c r="W18227" s="157"/>
      <c r="X18227" s="157"/>
      <c r="Y18227" s="157"/>
    </row>
    <row r="18228" spans="19:25" x14ac:dyDescent="0.2">
      <c r="S18228" s="157"/>
      <c r="T18228" s="157"/>
      <c r="U18228" s="157"/>
      <c r="V18228" s="157"/>
      <c r="W18228" s="157"/>
      <c r="X18228" s="157"/>
      <c r="Y18228" s="157"/>
    </row>
    <row r="18229" spans="19:25" x14ac:dyDescent="0.2">
      <c r="S18229" s="157"/>
      <c r="T18229" s="157"/>
      <c r="U18229" s="157"/>
      <c r="V18229" s="157"/>
      <c r="W18229" s="157"/>
      <c r="X18229" s="157"/>
      <c r="Y18229" s="157"/>
    </row>
    <row r="18230" spans="19:25" x14ac:dyDescent="0.2">
      <c r="S18230" s="157"/>
      <c r="T18230" s="157"/>
      <c r="U18230" s="157"/>
      <c r="V18230" s="157"/>
      <c r="W18230" s="157"/>
      <c r="X18230" s="157"/>
      <c r="Y18230" s="157"/>
    </row>
    <row r="18231" spans="19:25" x14ac:dyDescent="0.2">
      <c r="S18231" s="157"/>
      <c r="T18231" s="157"/>
      <c r="U18231" s="157"/>
      <c r="V18231" s="157"/>
      <c r="W18231" s="157"/>
      <c r="X18231" s="157"/>
      <c r="Y18231" s="157"/>
    </row>
    <row r="18232" spans="19:25" x14ac:dyDescent="0.2">
      <c r="S18232" s="157"/>
      <c r="T18232" s="157"/>
      <c r="U18232" s="157"/>
      <c r="V18232" s="157"/>
      <c r="W18232" s="157"/>
      <c r="X18232" s="157"/>
      <c r="Y18232" s="157"/>
    </row>
    <row r="18233" spans="19:25" x14ac:dyDescent="0.2">
      <c r="S18233" s="157"/>
      <c r="T18233" s="157"/>
      <c r="U18233" s="157"/>
      <c r="V18233" s="157"/>
      <c r="W18233" s="157"/>
      <c r="X18233" s="157"/>
      <c r="Y18233" s="157"/>
    </row>
    <row r="18234" spans="19:25" x14ac:dyDescent="0.2">
      <c r="S18234" s="157"/>
      <c r="T18234" s="157"/>
      <c r="U18234" s="157"/>
      <c r="V18234" s="157"/>
      <c r="W18234" s="157"/>
      <c r="X18234" s="157"/>
      <c r="Y18234" s="157"/>
    </row>
    <row r="18235" spans="19:25" x14ac:dyDescent="0.2">
      <c r="S18235" s="157"/>
      <c r="T18235" s="157"/>
      <c r="U18235" s="157"/>
      <c r="V18235" s="157"/>
      <c r="W18235" s="157"/>
      <c r="X18235" s="157"/>
      <c r="Y18235" s="157"/>
    </row>
    <row r="18236" spans="19:25" x14ac:dyDescent="0.2">
      <c r="S18236" s="157"/>
      <c r="T18236" s="157"/>
      <c r="U18236" s="157"/>
      <c r="V18236" s="157"/>
      <c r="W18236" s="157"/>
      <c r="X18236" s="157"/>
      <c r="Y18236" s="157"/>
    </row>
    <row r="18237" spans="19:25" x14ac:dyDescent="0.2">
      <c r="S18237" s="157"/>
      <c r="T18237" s="157"/>
      <c r="U18237" s="157"/>
      <c r="V18237" s="157"/>
      <c r="W18237" s="157"/>
      <c r="X18237" s="157"/>
      <c r="Y18237" s="157"/>
    </row>
    <row r="18238" spans="19:25" x14ac:dyDescent="0.2">
      <c r="S18238" s="157"/>
      <c r="T18238" s="157"/>
      <c r="U18238" s="157"/>
      <c r="V18238" s="157"/>
      <c r="W18238" s="157"/>
      <c r="X18238" s="157"/>
      <c r="Y18238" s="157"/>
    </row>
    <row r="18239" spans="19:25" x14ac:dyDescent="0.2">
      <c r="S18239" s="157"/>
      <c r="T18239" s="157"/>
      <c r="U18239" s="157"/>
      <c r="V18239" s="157"/>
      <c r="W18239" s="157"/>
      <c r="X18239" s="157"/>
      <c r="Y18239" s="157"/>
    </row>
    <row r="18240" spans="19:25" x14ac:dyDescent="0.2">
      <c r="S18240" s="157"/>
      <c r="T18240" s="157"/>
      <c r="U18240" s="157"/>
      <c r="V18240" s="157"/>
      <c r="W18240" s="157"/>
      <c r="X18240" s="157"/>
      <c r="Y18240" s="157"/>
    </row>
    <row r="18241" spans="19:25" x14ac:dyDescent="0.2">
      <c r="S18241" s="157"/>
      <c r="T18241" s="157"/>
      <c r="U18241" s="157"/>
      <c r="V18241" s="157"/>
      <c r="W18241" s="157"/>
      <c r="X18241" s="157"/>
      <c r="Y18241" s="157"/>
    </row>
    <row r="18242" spans="19:25" x14ac:dyDescent="0.2">
      <c r="S18242" s="157"/>
      <c r="T18242" s="157"/>
      <c r="U18242" s="157"/>
      <c r="V18242" s="157"/>
      <c r="W18242" s="157"/>
      <c r="X18242" s="157"/>
      <c r="Y18242" s="157"/>
    </row>
    <row r="18243" spans="19:25" x14ac:dyDescent="0.2">
      <c r="S18243" s="157"/>
      <c r="T18243" s="157"/>
      <c r="U18243" s="157"/>
      <c r="V18243" s="157"/>
      <c r="W18243" s="157"/>
      <c r="X18243" s="157"/>
      <c r="Y18243" s="157"/>
    </row>
    <row r="18244" spans="19:25" x14ac:dyDescent="0.2">
      <c r="S18244" s="157"/>
      <c r="T18244" s="157"/>
      <c r="U18244" s="157"/>
      <c r="V18244" s="157"/>
      <c r="W18244" s="157"/>
      <c r="X18244" s="157"/>
      <c r="Y18244" s="157"/>
    </row>
    <row r="18245" spans="19:25" x14ac:dyDescent="0.2">
      <c r="S18245" s="157"/>
      <c r="T18245" s="157"/>
      <c r="U18245" s="157"/>
      <c r="V18245" s="157"/>
      <c r="W18245" s="157"/>
      <c r="X18245" s="157"/>
      <c r="Y18245" s="157"/>
    </row>
    <row r="18246" spans="19:25" x14ac:dyDescent="0.2">
      <c r="S18246" s="157"/>
      <c r="T18246" s="157"/>
      <c r="U18246" s="157"/>
      <c r="V18246" s="157"/>
      <c r="W18246" s="157"/>
      <c r="X18246" s="157"/>
      <c r="Y18246" s="157"/>
    </row>
    <row r="18247" spans="19:25" x14ac:dyDescent="0.2">
      <c r="S18247" s="157"/>
      <c r="T18247" s="157"/>
      <c r="U18247" s="157"/>
      <c r="V18247" s="157"/>
      <c r="W18247" s="157"/>
      <c r="X18247" s="157"/>
      <c r="Y18247" s="157"/>
    </row>
    <row r="18248" spans="19:25" x14ac:dyDescent="0.2">
      <c r="S18248" s="157"/>
      <c r="T18248" s="157"/>
      <c r="U18248" s="157"/>
      <c r="V18248" s="157"/>
      <c r="W18248" s="157"/>
      <c r="X18248" s="157"/>
      <c r="Y18248" s="157"/>
    </row>
    <row r="18249" spans="19:25" x14ac:dyDescent="0.2">
      <c r="S18249" s="157"/>
      <c r="T18249" s="157"/>
      <c r="U18249" s="157"/>
      <c r="V18249" s="157"/>
      <c r="W18249" s="157"/>
      <c r="X18249" s="157"/>
      <c r="Y18249" s="157"/>
    </row>
    <row r="18250" spans="19:25" x14ac:dyDescent="0.2">
      <c r="S18250" s="157"/>
      <c r="T18250" s="157"/>
      <c r="U18250" s="157"/>
      <c r="V18250" s="157"/>
      <c r="W18250" s="157"/>
      <c r="X18250" s="157"/>
      <c r="Y18250" s="157"/>
    </row>
    <row r="18251" spans="19:25" x14ac:dyDescent="0.2">
      <c r="S18251" s="157"/>
      <c r="T18251" s="157"/>
      <c r="U18251" s="157"/>
      <c r="V18251" s="157"/>
      <c r="W18251" s="157"/>
      <c r="X18251" s="157"/>
      <c r="Y18251" s="157"/>
    </row>
    <row r="18252" spans="19:25" x14ac:dyDescent="0.2">
      <c r="S18252" s="157"/>
      <c r="T18252" s="157"/>
      <c r="U18252" s="157"/>
      <c r="V18252" s="157"/>
      <c r="W18252" s="157"/>
      <c r="X18252" s="157"/>
      <c r="Y18252" s="157"/>
    </row>
    <row r="18253" spans="19:25" x14ac:dyDescent="0.2">
      <c r="S18253" s="157"/>
      <c r="T18253" s="157"/>
      <c r="U18253" s="157"/>
      <c r="V18253" s="157"/>
      <c r="W18253" s="157"/>
      <c r="X18253" s="157"/>
      <c r="Y18253" s="157"/>
    </row>
    <row r="18254" spans="19:25" x14ac:dyDescent="0.2">
      <c r="S18254" s="157"/>
      <c r="T18254" s="157"/>
      <c r="U18254" s="157"/>
      <c r="V18254" s="157"/>
      <c r="W18254" s="157"/>
      <c r="X18254" s="157"/>
      <c r="Y18254" s="157"/>
    </row>
    <row r="18255" spans="19:25" x14ac:dyDescent="0.2">
      <c r="S18255" s="157"/>
      <c r="T18255" s="157"/>
      <c r="U18255" s="157"/>
      <c r="V18255" s="157"/>
      <c r="W18255" s="157"/>
      <c r="X18255" s="157"/>
      <c r="Y18255" s="157"/>
    </row>
    <row r="18256" spans="19:25" x14ac:dyDescent="0.2">
      <c r="S18256" s="157"/>
      <c r="T18256" s="157"/>
      <c r="U18256" s="157"/>
      <c r="V18256" s="157"/>
      <c r="W18256" s="157"/>
      <c r="X18256" s="157"/>
      <c r="Y18256" s="157"/>
    </row>
    <row r="18257" spans="19:25" x14ac:dyDescent="0.2">
      <c r="S18257" s="157"/>
      <c r="T18257" s="157"/>
      <c r="U18257" s="157"/>
      <c r="V18257" s="157"/>
      <c r="W18257" s="157"/>
      <c r="X18257" s="157"/>
      <c r="Y18257" s="157"/>
    </row>
    <row r="18258" spans="19:25" x14ac:dyDescent="0.2">
      <c r="S18258" s="157"/>
      <c r="T18258" s="157"/>
      <c r="U18258" s="157"/>
      <c r="V18258" s="157"/>
      <c r="W18258" s="157"/>
      <c r="X18258" s="157"/>
      <c r="Y18258" s="157"/>
    </row>
    <row r="18259" spans="19:25" x14ac:dyDescent="0.2">
      <c r="S18259" s="157"/>
      <c r="T18259" s="157"/>
      <c r="U18259" s="157"/>
      <c r="V18259" s="157"/>
      <c r="W18259" s="157"/>
      <c r="X18259" s="157"/>
      <c r="Y18259" s="157"/>
    </row>
    <row r="18260" spans="19:25" x14ac:dyDescent="0.2">
      <c r="S18260" s="157"/>
      <c r="T18260" s="157"/>
      <c r="U18260" s="157"/>
      <c r="V18260" s="157"/>
      <c r="W18260" s="157"/>
      <c r="X18260" s="157"/>
      <c r="Y18260" s="157"/>
    </row>
    <row r="18261" spans="19:25" x14ac:dyDescent="0.2">
      <c r="S18261" s="157"/>
      <c r="T18261" s="157"/>
      <c r="U18261" s="157"/>
      <c r="V18261" s="157"/>
      <c r="W18261" s="157"/>
      <c r="X18261" s="157"/>
      <c r="Y18261" s="157"/>
    </row>
    <row r="18262" spans="19:25" x14ac:dyDescent="0.2">
      <c r="S18262" s="157"/>
      <c r="T18262" s="157"/>
      <c r="U18262" s="157"/>
      <c r="V18262" s="157"/>
      <c r="W18262" s="157"/>
      <c r="X18262" s="157"/>
      <c r="Y18262" s="157"/>
    </row>
    <row r="18263" spans="19:25" x14ac:dyDescent="0.2">
      <c r="S18263" s="157"/>
      <c r="T18263" s="157"/>
      <c r="U18263" s="157"/>
      <c r="V18263" s="157"/>
      <c r="W18263" s="157"/>
      <c r="X18263" s="157"/>
      <c r="Y18263" s="157"/>
    </row>
    <row r="18264" spans="19:25" x14ac:dyDescent="0.2">
      <c r="S18264" s="157"/>
      <c r="T18264" s="157"/>
      <c r="U18264" s="157"/>
      <c r="V18264" s="157"/>
      <c r="W18264" s="157"/>
      <c r="X18264" s="157"/>
      <c r="Y18264" s="157"/>
    </row>
    <row r="18265" spans="19:25" x14ac:dyDescent="0.2">
      <c r="S18265" s="157"/>
      <c r="T18265" s="157"/>
      <c r="U18265" s="157"/>
      <c r="V18265" s="157"/>
      <c r="W18265" s="157"/>
      <c r="X18265" s="157"/>
      <c r="Y18265" s="157"/>
    </row>
    <row r="18266" spans="19:25" x14ac:dyDescent="0.2">
      <c r="S18266" s="157"/>
      <c r="T18266" s="157"/>
      <c r="U18266" s="157"/>
      <c r="V18266" s="157"/>
      <c r="W18266" s="157"/>
      <c r="X18266" s="157"/>
      <c r="Y18266" s="157"/>
    </row>
    <row r="18267" spans="19:25" x14ac:dyDescent="0.2">
      <c r="S18267" s="157"/>
      <c r="T18267" s="157"/>
      <c r="U18267" s="157"/>
      <c r="V18267" s="157"/>
      <c r="W18267" s="157"/>
      <c r="X18267" s="157"/>
      <c r="Y18267" s="157"/>
    </row>
    <row r="18268" spans="19:25" x14ac:dyDescent="0.2">
      <c r="S18268" s="157"/>
      <c r="T18268" s="157"/>
      <c r="U18268" s="157"/>
      <c r="V18268" s="157"/>
      <c r="W18268" s="157"/>
      <c r="X18268" s="157"/>
      <c r="Y18268" s="157"/>
    </row>
    <row r="18269" spans="19:25" x14ac:dyDescent="0.2">
      <c r="S18269" s="157"/>
      <c r="T18269" s="157"/>
      <c r="U18269" s="157"/>
      <c r="V18269" s="157"/>
      <c r="W18269" s="157"/>
      <c r="X18269" s="157"/>
      <c r="Y18269" s="157"/>
    </row>
    <row r="18270" spans="19:25" x14ac:dyDescent="0.2">
      <c r="S18270" s="157"/>
      <c r="T18270" s="157"/>
      <c r="U18270" s="157"/>
      <c r="V18270" s="157"/>
      <c r="W18270" s="157"/>
      <c r="X18270" s="157"/>
      <c r="Y18270" s="157"/>
    </row>
    <row r="18271" spans="19:25" x14ac:dyDescent="0.2">
      <c r="S18271" s="157"/>
      <c r="T18271" s="157"/>
      <c r="U18271" s="157"/>
      <c r="V18271" s="157"/>
      <c r="W18271" s="157"/>
      <c r="X18271" s="157"/>
      <c r="Y18271" s="157"/>
    </row>
    <row r="18272" spans="19:25" x14ac:dyDescent="0.2">
      <c r="S18272" s="157"/>
      <c r="T18272" s="157"/>
      <c r="U18272" s="157"/>
      <c r="V18272" s="157"/>
      <c r="W18272" s="157"/>
      <c r="X18272" s="157"/>
      <c r="Y18272" s="157"/>
    </row>
    <row r="18273" spans="19:25" x14ac:dyDescent="0.2">
      <c r="S18273" s="157"/>
      <c r="T18273" s="157"/>
      <c r="U18273" s="157"/>
      <c r="V18273" s="157"/>
      <c r="W18273" s="157"/>
      <c r="X18273" s="157"/>
      <c r="Y18273" s="157"/>
    </row>
    <row r="18274" spans="19:25" x14ac:dyDescent="0.2">
      <c r="S18274" s="157"/>
      <c r="T18274" s="157"/>
      <c r="U18274" s="157"/>
      <c r="V18274" s="157"/>
      <c r="W18274" s="157"/>
      <c r="X18274" s="157"/>
      <c r="Y18274" s="157"/>
    </row>
    <row r="18275" spans="19:25" x14ac:dyDescent="0.2">
      <c r="S18275" s="157"/>
      <c r="T18275" s="157"/>
      <c r="U18275" s="157"/>
      <c r="V18275" s="157"/>
      <c r="W18275" s="157"/>
      <c r="X18275" s="157"/>
      <c r="Y18275" s="157"/>
    </row>
    <row r="18276" spans="19:25" x14ac:dyDescent="0.2">
      <c r="S18276" s="157"/>
      <c r="T18276" s="157"/>
      <c r="U18276" s="157"/>
      <c r="V18276" s="157"/>
      <c r="W18276" s="157"/>
      <c r="X18276" s="157"/>
      <c r="Y18276" s="157"/>
    </row>
    <row r="18277" spans="19:25" x14ac:dyDescent="0.2">
      <c r="S18277" s="157"/>
      <c r="T18277" s="157"/>
      <c r="U18277" s="157"/>
      <c r="V18277" s="157"/>
      <c r="W18277" s="157"/>
      <c r="X18277" s="157"/>
      <c r="Y18277" s="157"/>
    </row>
    <row r="18278" spans="19:25" x14ac:dyDescent="0.2">
      <c r="S18278" s="157"/>
      <c r="T18278" s="157"/>
      <c r="U18278" s="157"/>
      <c r="V18278" s="157"/>
      <c r="W18278" s="157"/>
      <c r="X18278" s="157"/>
      <c r="Y18278" s="157"/>
    </row>
    <row r="18279" spans="19:25" x14ac:dyDescent="0.2">
      <c r="S18279" s="157"/>
      <c r="T18279" s="157"/>
      <c r="U18279" s="157"/>
      <c r="V18279" s="157"/>
      <c r="W18279" s="157"/>
      <c r="X18279" s="157"/>
      <c r="Y18279" s="157"/>
    </row>
    <row r="18280" spans="19:25" x14ac:dyDescent="0.2">
      <c r="S18280" s="157"/>
      <c r="T18280" s="157"/>
      <c r="U18280" s="157"/>
      <c r="V18280" s="157"/>
      <c r="W18280" s="157"/>
      <c r="X18280" s="157"/>
      <c r="Y18280" s="157"/>
    </row>
    <row r="18281" spans="19:25" x14ac:dyDescent="0.2">
      <c r="S18281" s="157"/>
      <c r="T18281" s="157"/>
      <c r="U18281" s="157"/>
      <c r="V18281" s="157"/>
      <c r="W18281" s="157"/>
      <c r="X18281" s="157"/>
      <c r="Y18281" s="157"/>
    </row>
    <row r="18282" spans="19:25" x14ac:dyDescent="0.2">
      <c r="S18282" s="157"/>
      <c r="T18282" s="157"/>
      <c r="U18282" s="157"/>
      <c r="V18282" s="157"/>
      <c r="W18282" s="157"/>
      <c r="X18282" s="157"/>
      <c r="Y18282" s="157"/>
    </row>
    <row r="18283" spans="19:25" x14ac:dyDescent="0.2">
      <c r="S18283" s="157"/>
      <c r="T18283" s="157"/>
      <c r="U18283" s="157"/>
      <c r="V18283" s="157"/>
      <c r="W18283" s="157"/>
      <c r="X18283" s="157"/>
      <c r="Y18283" s="157"/>
    </row>
    <row r="18284" spans="19:25" x14ac:dyDescent="0.2">
      <c r="S18284" s="157"/>
      <c r="T18284" s="157"/>
      <c r="U18284" s="157"/>
      <c r="V18284" s="157"/>
      <c r="W18284" s="157"/>
      <c r="X18284" s="157"/>
      <c r="Y18284" s="157"/>
    </row>
    <row r="18285" spans="19:25" x14ac:dyDescent="0.2">
      <c r="S18285" s="157"/>
      <c r="T18285" s="157"/>
      <c r="U18285" s="157"/>
      <c r="V18285" s="157"/>
      <c r="W18285" s="157"/>
      <c r="X18285" s="157"/>
      <c r="Y18285" s="157"/>
    </row>
    <row r="18286" spans="19:25" x14ac:dyDescent="0.2">
      <c r="S18286" s="157"/>
      <c r="T18286" s="157"/>
      <c r="U18286" s="157"/>
      <c r="V18286" s="157"/>
      <c r="W18286" s="157"/>
      <c r="X18286" s="157"/>
      <c r="Y18286" s="157"/>
    </row>
    <row r="18287" spans="19:25" x14ac:dyDescent="0.2">
      <c r="S18287" s="157"/>
      <c r="T18287" s="157"/>
      <c r="U18287" s="157"/>
      <c r="V18287" s="157"/>
      <c r="W18287" s="157"/>
      <c r="X18287" s="157"/>
      <c r="Y18287" s="157"/>
    </row>
    <row r="18288" spans="19:25" x14ac:dyDescent="0.2">
      <c r="S18288" s="157"/>
      <c r="T18288" s="157"/>
      <c r="U18288" s="157"/>
      <c r="V18288" s="157"/>
      <c r="W18288" s="157"/>
      <c r="X18288" s="157"/>
      <c r="Y18288" s="157"/>
    </row>
    <row r="18289" spans="19:25" x14ac:dyDescent="0.2">
      <c r="S18289" s="157"/>
      <c r="T18289" s="157"/>
      <c r="U18289" s="157"/>
      <c r="V18289" s="157"/>
      <c r="W18289" s="157"/>
      <c r="X18289" s="157"/>
      <c r="Y18289" s="157"/>
    </row>
    <row r="18290" spans="19:25" x14ac:dyDescent="0.2">
      <c r="S18290" s="157"/>
      <c r="T18290" s="157"/>
      <c r="U18290" s="157"/>
      <c r="V18290" s="157"/>
      <c r="W18290" s="157"/>
      <c r="X18290" s="157"/>
      <c r="Y18290" s="157"/>
    </row>
    <row r="18291" spans="19:25" x14ac:dyDescent="0.2">
      <c r="S18291" s="157"/>
      <c r="T18291" s="157"/>
      <c r="U18291" s="157"/>
      <c r="V18291" s="157"/>
      <c r="W18291" s="157"/>
      <c r="X18291" s="157"/>
      <c r="Y18291" s="157"/>
    </row>
    <row r="18292" spans="19:25" x14ac:dyDescent="0.2">
      <c r="S18292" s="157"/>
      <c r="T18292" s="157"/>
      <c r="U18292" s="157"/>
      <c r="V18292" s="157"/>
      <c r="W18292" s="157"/>
      <c r="X18292" s="157"/>
      <c r="Y18292" s="157"/>
    </row>
    <row r="18293" spans="19:25" x14ac:dyDescent="0.2">
      <c r="S18293" s="157"/>
      <c r="T18293" s="157"/>
      <c r="U18293" s="157"/>
      <c r="V18293" s="157"/>
      <c r="W18293" s="157"/>
      <c r="X18293" s="157"/>
      <c r="Y18293" s="157"/>
    </row>
    <row r="18294" spans="19:25" x14ac:dyDescent="0.2">
      <c r="S18294" s="157"/>
      <c r="T18294" s="157"/>
      <c r="U18294" s="157"/>
      <c r="V18294" s="157"/>
      <c r="W18294" s="157"/>
      <c r="X18294" s="157"/>
      <c r="Y18294" s="157"/>
    </row>
    <row r="18295" spans="19:25" x14ac:dyDescent="0.2">
      <c r="S18295" s="157"/>
      <c r="T18295" s="157"/>
      <c r="U18295" s="157"/>
      <c r="V18295" s="157"/>
      <c r="W18295" s="157"/>
      <c r="X18295" s="157"/>
      <c r="Y18295" s="157"/>
    </row>
    <row r="18296" spans="19:25" x14ac:dyDescent="0.2">
      <c r="S18296" s="157"/>
      <c r="T18296" s="157"/>
      <c r="U18296" s="157"/>
      <c r="V18296" s="157"/>
      <c r="W18296" s="157"/>
      <c r="X18296" s="157"/>
      <c r="Y18296" s="157"/>
    </row>
    <row r="18297" spans="19:25" x14ac:dyDescent="0.2">
      <c r="S18297" s="157"/>
      <c r="T18297" s="157"/>
      <c r="U18297" s="157"/>
      <c r="V18297" s="157"/>
      <c r="W18297" s="157"/>
      <c r="X18297" s="157"/>
      <c r="Y18297" s="157"/>
    </row>
    <row r="18298" spans="19:25" x14ac:dyDescent="0.2">
      <c r="S18298" s="157"/>
      <c r="T18298" s="157"/>
      <c r="U18298" s="157"/>
      <c r="V18298" s="157"/>
      <c r="W18298" s="157"/>
      <c r="X18298" s="157"/>
      <c r="Y18298" s="157"/>
    </row>
    <row r="18299" spans="19:25" x14ac:dyDescent="0.2">
      <c r="S18299" s="157"/>
      <c r="T18299" s="157"/>
      <c r="U18299" s="157"/>
      <c r="V18299" s="157"/>
      <c r="W18299" s="157"/>
      <c r="X18299" s="157"/>
      <c r="Y18299" s="157"/>
    </row>
    <row r="18300" spans="19:25" x14ac:dyDescent="0.2">
      <c r="S18300" s="157"/>
      <c r="T18300" s="157"/>
      <c r="U18300" s="157"/>
      <c r="V18300" s="157"/>
      <c r="W18300" s="157"/>
      <c r="X18300" s="157"/>
      <c r="Y18300" s="157"/>
    </row>
    <row r="18301" spans="19:25" x14ac:dyDescent="0.2">
      <c r="S18301" s="157"/>
      <c r="T18301" s="157"/>
      <c r="U18301" s="157"/>
      <c r="V18301" s="157"/>
      <c r="W18301" s="157"/>
      <c r="X18301" s="157"/>
      <c r="Y18301" s="157"/>
    </row>
    <row r="18302" spans="19:25" x14ac:dyDescent="0.2">
      <c r="S18302" s="157"/>
      <c r="T18302" s="157"/>
      <c r="U18302" s="157"/>
      <c r="V18302" s="157"/>
      <c r="W18302" s="157"/>
      <c r="X18302" s="157"/>
      <c r="Y18302" s="157"/>
    </row>
    <row r="18303" spans="19:25" x14ac:dyDescent="0.2">
      <c r="S18303" s="157"/>
      <c r="T18303" s="157"/>
      <c r="U18303" s="157"/>
      <c r="V18303" s="157"/>
      <c r="W18303" s="157"/>
      <c r="X18303" s="157"/>
      <c r="Y18303" s="157"/>
    </row>
    <row r="18304" spans="19:25" x14ac:dyDescent="0.2">
      <c r="S18304" s="157"/>
      <c r="T18304" s="157"/>
      <c r="U18304" s="157"/>
      <c r="V18304" s="157"/>
      <c r="W18304" s="157"/>
      <c r="X18304" s="157"/>
      <c r="Y18304" s="157"/>
    </row>
    <row r="18305" spans="19:25" x14ac:dyDescent="0.2">
      <c r="S18305" s="157"/>
      <c r="T18305" s="157"/>
      <c r="U18305" s="157"/>
      <c r="V18305" s="157"/>
      <c r="W18305" s="157"/>
      <c r="X18305" s="157"/>
      <c r="Y18305" s="157"/>
    </row>
    <row r="18306" spans="19:25" x14ac:dyDescent="0.2">
      <c r="S18306" s="157"/>
      <c r="T18306" s="157"/>
      <c r="U18306" s="157"/>
      <c r="V18306" s="157"/>
      <c r="W18306" s="157"/>
      <c r="X18306" s="157"/>
      <c r="Y18306" s="157"/>
    </row>
    <row r="18307" spans="19:25" x14ac:dyDescent="0.2">
      <c r="S18307" s="157"/>
      <c r="T18307" s="157"/>
      <c r="U18307" s="157"/>
      <c r="V18307" s="157"/>
      <c r="W18307" s="157"/>
      <c r="X18307" s="157"/>
      <c r="Y18307" s="157"/>
    </row>
    <row r="18308" spans="19:25" x14ac:dyDescent="0.2">
      <c r="S18308" s="157"/>
      <c r="T18308" s="157"/>
      <c r="U18308" s="157"/>
      <c r="V18308" s="157"/>
      <c r="W18308" s="157"/>
      <c r="X18308" s="157"/>
      <c r="Y18308" s="157"/>
    </row>
    <row r="18309" spans="19:25" x14ac:dyDescent="0.2">
      <c r="S18309" s="157"/>
      <c r="T18309" s="157"/>
      <c r="U18309" s="157"/>
      <c r="V18309" s="157"/>
      <c r="W18309" s="157"/>
      <c r="X18309" s="157"/>
      <c r="Y18309" s="157"/>
    </row>
    <row r="18310" spans="19:25" x14ac:dyDescent="0.2">
      <c r="S18310" s="157"/>
      <c r="T18310" s="157"/>
      <c r="U18310" s="157"/>
      <c r="V18310" s="157"/>
      <c r="W18310" s="157"/>
      <c r="X18310" s="157"/>
      <c r="Y18310" s="157"/>
    </row>
    <row r="18311" spans="19:25" x14ac:dyDescent="0.2">
      <c r="S18311" s="157"/>
      <c r="T18311" s="157"/>
      <c r="U18311" s="157"/>
      <c r="V18311" s="157"/>
      <c r="W18311" s="157"/>
      <c r="X18311" s="157"/>
      <c r="Y18311" s="157"/>
    </row>
    <row r="18312" spans="19:25" x14ac:dyDescent="0.2">
      <c r="S18312" s="157"/>
      <c r="T18312" s="157"/>
      <c r="U18312" s="157"/>
      <c r="V18312" s="157"/>
      <c r="W18312" s="157"/>
      <c r="X18312" s="157"/>
      <c r="Y18312" s="157"/>
    </row>
    <row r="18313" spans="19:25" x14ac:dyDescent="0.2">
      <c r="S18313" s="157"/>
      <c r="T18313" s="157"/>
      <c r="U18313" s="157"/>
      <c r="V18313" s="157"/>
      <c r="W18313" s="157"/>
      <c r="X18313" s="157"/>
      <c r="Y18313" s="157"/>
    </row>
    <row r="18314" spans="19:25" x14ac:dyDescent="0.2">
      <c r="S18314" s="157"/>
      <c r="T18314" s="157"/>
      <c r="U18314" s="157"/>
      <c r="V18314" s="157"/>
      <c r="W18314" s="157"/>
      <c r="X18314" s="157"/>
      <c r="Y18314" s="157"/>
    </row>
    <row r="18315" spans="19:25" x14ac:dyDescent="0.2">
      <c r="S18315" s="157"/>
      <c r="T18315" s="157"/>
      <c r="U18315" s="157"/>
      <c r="V18315" s="157"/>
      <c r="W18315" s="157"/>
      <c r="X18315" s="157"/>
      <c r="Y18315" s="157"/>
    </row>
    <row r="18316" spans="19:25" x14ac:dyDescent="0.2">
      <c r="S18316" s="157"/>
      <c r="T18316" s="157"/>
      <c r="U18316" s="157"/>
      <c r="V18316" s="157"/>
      <c r="W18316" s="157"/>
      <c r="X18316" s="157"/>
      <c r="Y18316" s="157"/>
    </row>
    <row r="18317" spans="19:25" x14ac:dyDescent="0.2">
      <c r="S18317" s="157"/>
      <c r="T18317" s="157"/>
      <c r="U18317" s="157"/>
      <c r="V18317" s="157"/>
      <c r="W18317" s="157"/>
      <c r="X18317" s="157"/>
      <c r="Y18317" s="157"/>
    </row>
    <row r="18318" spans="19:25" x14ac:dyDescent="0.2">
      <c r="S18318" s="157"/>
      <c r="T18318" s="157"/>
      <c r="U18318" s="157"/>
      <c r="V18318" s="157"/>
      <c r="W18318" s="157"/>
      <c r="X18318" s="157"/>
      <c r="Y18318" s="157"/>
    </row>
    <row r="18319" spans="19:25" x14ac:dyDescent="0.2">
      <c r="S18319" s="157"/>
      <c r="T18319" s="157"/>
      <c r="U18319" s="157"/>
      <c r="V18319" s="157"/>
      <c r="W18319" s="157"/>
      <c r="X18319" s="157"/>
      <c r="Y18319" s="157"/>
    </row>
    <row r="18320" spans="19:25" x14ac:dyDescent="0.2">
      <c r="S18320" s="157"/>
      <c r="T18320" s="157"/>
      <c r="U18320" s="157"/>
      <c r="V18320" s="157"/>
      <c r="W18320" s="157"/>
      <c r="X18320" s="157"/>
      <c r="Y18320" s="157"/>
    </row>
    <row r="18321" spans="19:25" x14ac:dyDescent="0.2">
      <c r="S18321" s="157"/>
      <c r="T18321" s="157"/>
      <c r="U18321" s="157"/>
      <c r="V18321" s="157"/>
      <c r="W18321" s="157"/>
      <c r="X18321" s="157"/>
      <c r="Y18321" s="157"/>
    </row>
    <row r="18322" spans="19:25" x14ac:dyDescent="0.2">
      <c r="S18322" s="157"/>
      <c r="T18322" s="157"/>
      <c r="U18322" s="157"/>
      <c r="V18322" s="157"/>
      <c r="W18322" s="157"/>
      <c r="X18322" s="157"/>
      <c r="Y18322" s="157"/>
    </row>
    <row r="18323" spans="19:25" x14ac:dyDescent="0.2">
      <c r="S18323" s="157"/>
      <c r="T18323" s="157"/>
      <c r="U18323" s="157"/>
      <c r="V18323" s="157"/>
      <c r="W18323" s="157"/>
      <c r="X18323" s="157"/>
      <c r="Y18323" s="157"/>
    </row>
    <row r="18324" spans="19:25" x14ac:dyDescent="0.2">
      <c r="S18324" s="157"/>
      <c r="T18324" s="157"/>
      <c r="U18324" s="157"/>
      <c r="V18324" s="157"/>
      <c r="W18324" s="157"/>
      <c r="X18324" s="157"/>
      <c r="Y18324" s="157"/>
    </row>
    <row r="18325" spans="19:25" x14ac:dyDescent="0.2">
      <c r="S18325" s="157"/>
      <c r="T18325" s="157"/>
      <c r="U18325" s="157"/>
      <c r="V18325" s="157"/>
      <c r="W18325" s="157"/>
      <c r="X18325" s="157"/>
      <c r="Y18325" s="157"/>
    </row>
    <row r="18326" spans="19:25" x14ac:dyDescent="0.2">
      <c r="S18326" s="157"/>
      <c r="T18326" s="157"/>
      <c r="U18326" s="157"/>
      <c r="V18326" s="157"/>
      <c r="W18326" s="157"/>
      <c r="X18326" s="157"/>
      <c r="Y18326" s="157"/>
    </row>
    <row r="18327" spans="19:25" x14ac:dyDescent="0.2">
      <c r="S18327" s="157"/>
      <c r="T18327" s="157"/>
      <c r="U18327" s="157"/>
      <c r="V18327" s="157"/>
      <c r="W18327" s="157"/>
      <c r="X18327" s="157"/>
      <c r="Y18327" s="157"/>
    </row>
    <row r="18328" spans="19:25" x14ac:dyDescent="0.2">
      <c r="S18328" s="157"/>
      <c r="T18328" s="157"/>
      <c r="U18328" s="157"/>
      <c r="V18328" s="157"/>
      <c r="W18328" s="157"/>
      <c r="X18328" s="157"/>
      <c r="Y18328" s="157"/>
    </row>
    <row r="18329" spans="19:25" x14ac:dyDescent="0.2">
      <c r="S18329" s="157"/>
      <c r="T18329" s="157"/>
      <c r="U18329" s="157"/>
      <c r="V18329" s="157"/>
      <c r="W18329" s="157"/>
      <c r="X18329" s="157"/>
      <c r="Y18329" s="157"/>
    </row>
    <row r="18330" spans="19:25" x14ac:dyDescent="0.2">
      <c r="S18330" s="157"/>
      <c r="T18330" s="157"/>
      <c r="U18330" s="157"/>
      <c r="V18330" s="157"/>
      <c r="W18330" s="157"/>
      <c r="X18330" s="157"/>
      <c r="Y18330" s="157"/>
    </row>
    <row r="18331" spans="19:25" x14ac:dyDescent="0.2">
      <c r="S18331" s="157"/>
      <c r="T18331" s="157"/>
      <c r="U18331" s="157"/>
      <c r="V18331" s="157"/>
      <c r="W18331" s="157"/>
      <c r="X18331" s="157"/>
      <c r="Y18331" s="157"/>
    </row>
    <row r="18332" spans="19:25" x14ac:dyDescent="0.2">
      <c r="S18332" s="157"/>
      <c r="T18332" s="157"/>
      <c r="U18332" s="157"/>
      <c r="V18332" s="157"/>
      <c r="W18332" s="157"/>
      <c r="X18332" s="157"/>
      <c r="Y18332" s="157"/>
    </row>
    <row r="18333" spans="19:25" x14ac:dyDescent="0.2">
      <c r="S18333" s="157"/>
      <c r="T18333" s="157"/>
      <c r="U18333" s="157"/>
      <c r="V18333" s="157"/>
      <c r="W18333" s="157"/>
      <c r="X18333" s="157"/>
      <c r="Y18333" s="157"/>
    </row>
    <row r="18334" spans="19:25" x14ac:dyDescent="0.2">
      <c r="S18334" s="157"/>
      <c r="T18334" s="157"/>
      <c r="U18334" s="157"/>
      <c r="V18334" s="157"/>
      <c r="W18334" s="157"/>
      <c r="X18334" s="157"/>
      <c r="Y18334" s="157"/>
    </row>
    <row r="18335" spans="19:25" x14ac:dyDescent="0.2">
      <c r="S18335" s="157"/>
      <c r="T18335" s="157"/>
      <c r="U18335" s="157"/>
      <c r="V18335" s="157"/>
      <c r="W18335" s="157"/>
      <c r="X18335" s="157"/>
      <c r="Y18335" s="157"/>
    </row>
    <row r="18336" spans="19:25" x14ac:dyDescent="0.2">
      <c r="S18336" s="157"/>
      <c r="T18336" s="157"/>
      <c r="U18336" s="157"/>
      <c r="V18336" s="157"/>
      <c r="W18336" s="157"/>
      <c r="X18336" s="157"/>
      <c r="Y18336" s="157"/>
    </row>
    <row r="18337" spans="19:25" x14ac:dyDescent="0.2">
      <c r="S18337" s="157"/>
      <c r="T18337" s="157"/>
      <c r="U18337" s="157"/>
      <c r="V18337" s="157"/>
      <c r="W18337" s="157"/>
      <c r="X18337" s="157"/>
      <c r="Y18337" s="157"/>
    </row>
    <row r="18338" spans="19:25" x14ac:dyDescent="0.2">
      <c r="S18338" s="157"/>
      <c r="T18338" s="157"/>
      <c r="U18338" s="157"/>
      <c r="V18338" s="157"/>
      <c r="W18338" s="157"/>
      <c r="X18338" s="157"/>
      <c r="Y18338" s="157"/>
    </row>
    <row r="18339" spans="19:25" x14ac:dyDescent="0.2">
      <c r="S18339" s="157"/>
      <c r="T18339" s="157"/>
      <c r="U18339" s="157"/>
      <c r="V18339" s="157"/>
      <c r="W18339" s="157"/>
      <c r="X18339" s="157"/>
      <c r="Y18339" s="157"/>
    </row>
    <row r="18340" spans="19:25" x14ac:dyDescent="0.2">
      <c r="S18340" s="157"/>
      <c r="T18340" s="157"/>
      <c r="U18340" s="157"/>
      <c r="V18340" s="157"/>
      <c r="W18340" s="157"/>
      <c r="X18340" s="157"/>
      <c r="Y18340" s="157"/>
    </row>
    <row r="18341" spans="19:25" x14ac:dyDescent="0.2">
      <c r="S18341" s="157"/>
      <c r="T18341" s="157"/>
      <c r="U18341" s="157"/>
      <c r="V18341" s="157"/>
      <c r="W18341" s="157"/>
      <c r="X18341" s="157"/>
      <c r="Y18341" s="157"/>
    </row>
    <row r="18342" spans="19:25" x14ac:dyDescent="0.2">
      <c r="S18342" s="157"/>
      <c r="T18342" s="157"/>
      <c r="U18342" s="157"/>
      <c r="V18342" s="157"/>
      <c r="W18342" s="157"/>
      <c r="X18342" s="157"/>
      <c r="Y18342" s="157"/>
    </row>
    <row r="18343" spans="19:25" x14ac:dyDescent="0.2">
      <c r="S18343" s="157"/>
      <c r="T18343" s="157"/>
      <c r="U18343" s="157"/>
      <c r="V18343" s="157"/>
      <c r="W18343" s="157"/>
      <c r="X18343" s="157"/>
      <c r="Y18343" s="157"/>
    </row>
    <row r="18344" spans="19:25" x14ac:dyDescent="0.2">
      <c r="S18344" s="157"/>
      <c r="T18344" s="157"/>
      <c r="U18344" s="157"/>
      <c r="V18344" s="157"/>
      <c r="W18344" s="157"/>
      <c r="X18344" s="157"/>
      <c r="Y18344" s="157"/>
    </row>
    <row r="18345" spans="19:25" x14ac:dyDescent="0.2">
      <c r="S18345" s="157"/>
      <c r="T18345" s="157"/>
      <c r="U18345" s="157"/>
      <c r="V18345" s="157"/>
      <c r="W18345" s="157"/>
      <c r="X18345" s="157"/>
      <c r="Y18345" s="157"/>
    </row>
    <row r="18346" spans="19:25" x14ac:dyDescent="0.2">
      <c r="S18346" s="157"/>
      <c r="T18346" s="157"/>
      <c r="U18346" s="157"/>
      <c r="V18346" s="157"/>
      <c r="W18346" s="157"/>
      <c r="X18346" s="157"/>
      <c r="Y18346" s="157"/>
    </row>
    <row r="18347" spans="19:25" x14ac:dyDescent="0.2">
      <c r="S18347" s="157"/>
      <c r="T18347" s="157"/>
      <c r="U18347" s="157"/>
      <c r="V18347" s="157"/>
      <c r="W18347" s="157"/>
      <c r="X18347" s="157"/>
      <c r="Y18347" s="157"/>
    </row>
    <row r="18348" spans="19:25" x14ac:dyDescent="0.2">
      <c r="S18348" s="157"/>
      <c r="T18348" s="157"/>
      <c r="U18348" s="157"/>
      <c r="V18348" s="157"/>
      <c r="W18348" s="157"/>
      <c r="X18348" s="157"/>
      <c r="Y18348" s="157"/>
    </row>
    <row r="18349" spans="19:25" x14ac:dyDescent="0.2">
      <c r="S18349" s="157"/>
      <c r="T18349" s="157"/>
      <c r="U18349" s="157"/>
      <c r="V18349" s="157"/>
      <c r="W18349" s="157"/>
      <c r="X18349" s="157"/>
      <c r="Y18349" s="157"/>
    </row>
    <row r="18350" spans="19:25" x14ac:dyDescent="0.2">
      <c r="S18350" s="157"/>
      <c r="T18350" s="157"/>
      <c r="U18350" s="157"/>
      <c r="V18350" s="157"/>
      <c r="W18350" s="157"/>
      <c r="X18350" s="157"/>
      <c r="Y18350" s="157"/>
    </row>
    <row r="18351" spans="19:25" x14ac:dyDescent="0.2">
      <c r="S18351" s="157"/>
      <c r="T18351" s="157"/>
      <c r="U18351" s="157"/>
      <c r="V18351" s="157"/>
      <c r="W18351" s="157"/>
      <c r="X18351" s="157"/>
      <c r="Y18351" s="157"/>
    </row>
    <row r="18352" spans="19:25" x14ac:dyDescent="0.2">
      <c r="S18352" s="157"/>
      <c r="T18352" s="157"/>
      <c r="U18352" s="157"/>
      <c r="V18352" s="157"/>
      <c r="W18352" s="157"/>
      <c r="X18352" s="157"/>
      <c r="Y18352" s="157"/>
    </row>
    <row r="18353" spans="19:25" x14ac:dyDescent="0.2">
      <c r="S18353" s="157"/>
      <c r="T18353" s="157"/>
      <c r="U18353" s="157"/>
      <c r="V18353" s="157"/>
      <c r="W18353" s="157"/>
      <c r="X18353" s="157"/>
      <c r="Y18353" s="157"/>
    </row>
    <row r="18354" spans="19:25" x14ac:dyDescent="0.2">
      <c r="S18354" s="157"/>
      <c r="T18354" s="157"/>
      <c r="U18354" s="157"/>
      <c r="V18354" s="157"/>
      <c r="W18354" s="157"/>
      <c r="X18354" s="157"/>
      <c r="Y18354" s="157"/>
    </row>
    <row r="18355" spans="19:25" x14ac:dyDescent="0.2">
      <c r="S18355" s="157"/>
      <c r="T18355" s="157"/>
      <c r="U18355" s="157"/>
      <c r="V18355" s="157"/>
      <c r="W18355" s="157"/>
      <c r="X18355" s="157"/>
      <c r="Y18355" s="157"/>
    </row>
    <row r="18356" spans="19:25" x14ac:dyDescent="0.2">
      <c r="S18356" s="157"/>
      <c r="T18356" s="157"/>
      <c r="U18356" s="157"/>
      <c r="V18356" s="157"/>
      <c r="W18356" s="157"/>
      <c r="X18356" s="157"/>
      <c r="Y18356" s="157"/>
    </row>
    <row r="18357" spans="19:25" x14ac:dyDescent="0.2">
      <c r="S18357" s="157"/>
      <c r="T18357" s="157"/>
      <c r="U18357" s="157"/>
      <c r="V18357" s="157"/>
      <c r="W18357" s="157"/>
      <c r="X18357" s="157"/>
      <c r="Y18357" s="157"/>
    </row>
    <row r="18358" spans="19:25" x14ac:dyDescent="0.2">
      <c r="S18358" s="157"/>
      <c r="T18358" s="157"/>
      <c r="U18358" s="157"/>
      <c r="V18358" s="157"/>
      <c r="W18358" s="157"/>
      <c r="X18358" s="157"/>
      <c r="Y18358" s="157"/>
    </row>
    <row r="18359" spans="19:25" x14ac:dyDescent="0.2">
      <c r="S18359" s="157"/>
      <c r="T18359" s="157"/>
      <c r="U18359" s="157"/>
      <c r="V18359" s="157"/>
      <c r="W18359" s="157"/>
      <c r="X18359" s="157"/>
      <c r="Y18359" s="157"/>
    </row>
    <row r="18360" spans="19:25" x14ac:dyDescent="0.2">
      <c r="S18360" s="157"/>
      <c r="T18360" s="157"/>
      <c r="U18360" s="157"/>
      <c r="V18360" s="157"/>
      <c r="W18360" s="157"/>
      <c r="X18360" s="157"/>
      <c r="Y18360" s="157"/>
    </row>
    <row r="18361" spans="19:25" x14ac:dyDescent="0.2">
      <c r="S18361" s="157"/>
      <c r="T18361" s="157"/>
      <c r="U18361" s="157"/>
      <c r="V18361" s="157"/>
      <c r="W18361" s="157"/>
      <c r="X18361" s="157"/>
      <c r="Y18361" s="157"/>
    </row>
    <row r="18362" spans="19:25" x14ac:dyDescent="0.2">
      <c r="S18362" s="157"/>
      <c r="T18362" s="157"/>
      <c r="U18362" s="157"/>
      <c r="V18362" s="157"/>
      <c r="W18362" s="157"/>
      <c r="X18362" s="157"/>
      <c r="Y18362" s="157"/>
    </row>
    <row r="18363" spans="19:25" x14ac:dyDescent="0.2">
      <c r="S18363" s="157"/>
      <c r="T18363" s="157"/>
      <c r="U18363" s="157"/>
      <c r="V18363" s="157"/>
      <c r="W18363" s="157"/>
      <c r="X18363" s="157"/>
      <c r="Y18363" s="157"/>
    </row>
    <row r="18364" spans="19:25" x14ac:dyDescent="0.2">
      <c r="S18364" s="157"/>
      <c r="T18364" s="157"/>
      <c r="U18364" s="157"/>
      <c r="V18364" s="157"/>
      <c r="W18364" s="157"/>
      <c r="X18364" s="157"/>
      <c r="Y18364" s="157"/>
    </row>
    <row r="18365" spans="19:25" x14ac:dyDescent="0.2">
      <c r="S18365" s="157"/>
      <c r="T18365" s="157"/>
      <c r="U18365" s="157"/>
      <c r="V18365" s="157"/>
      <c r="W18365" s="157"/>
      <c r="X18365" s="157"/>
      <c r="Y18365" s="157"/>
    </row>
    <row r="18366" spans="19:25" x14ac:dyDescent="0.2">
      <c r="S18366" s="157"/>
      <c r="T18366" s="157"/>
      <c r="U18366" s="157"/>
      <c r="V18366" s="157"/>
      <c r="W18366" s="157"/>
      <c r="X18366" s="157"/>
      <c r="Y18366" s="157"/>
    </row>
    <row r="18367" spans="19:25" x14ac:dyDescent="0.2">
      <c r="S18367" s="157"/>
      <c r="T18367" s="157"/>
      <c r="U18367" s="157"/>
      <c r="V18367" s="157"/>
      <c r="W18367" s="157"/>
      <c r="X18367" s="157"/>
      <c r="Y18367" s="157"/>
    </row>
    <row r="18368" spans="19:25" x14ac:dyDescent="0.2">
      <c r="S18368" s="157"/>
      <c r="T18368" s="157"/>
      <c r="U18368" s="157"/>
      <c r="V18368" s="157"/>
      <c r="W18368" s="157"/>
      <c r="X18368" s="157"/>
      <c r="Y18368" s="157"/>
    </row>
    <row r="18369" spans="19:25" x14ac:dyDescent="0.2">
      <c r="S18369" s="157"/>
      <c r="T18369" s="157"/>
      <c r="U18369" s="157"/>
      <c r="V18369" s="157"/>
      <c r="W18369" s="157"/>
      <c r="X18369" s="157"/>
      <c r="Y18369" s="157"/>
    </row>
    <row r="18370" spans="19:25" x14ac:dyDescent="0.2">
      <c r="S18370" s="157"/>
      <c r="T18370" s="157"/>
      <c r="U18370" s="157"/>
      <c r="V18370" s="157"/>
      <c r="W18370" s="157"/>
      <c r="X18370" s="157"/>
      <c r="Y18370" s="157"/>
    </row>
    <row r="18371" spans="19:25" x14ac:dyDescent="0.2">
      <c r="S18371" s="157"/>
      <c r="T18371" s="157"/>
      <c r="U18371" s="157"/>
      <c r="V18371" s="157"/>
      <c r="W18371" s="157"/>
      <c r="X18371" s="157"/>
      <c r="Y18371" s="157"/>
    </row>
    <row r="18372" spans="19:25" x14ac:dyDescent="0.2">
      <c r="S18372" s="157"/>
      <c r="T18372" s="157"/>
      <c r="U18372" s="157"/>
      <c r="V18372" s="157"/>
      <c r="W18372" s="157"/>
      <c r="X18372" s="157"/>
      <c r="Y18372" s="157"/>
    </row>
    <row r="18373" spans="19:25" x14ac:dyDescent="0.2">
      <c r="S18373" s="157"/>
      <c r="T18373" s="157"/>
      <c r="U18373" s="157"/>
      <c r="V18373" s="157"/>
      <c r="W18373" s="157"/>
      <c r="X18373" s="157"/>
      <c r="Y18373" s="157"/>
    </row>
    <row r="18374" spans="19:25" x14ac:dyDescent="0.2">
      <c r="S18374" s="157"/>
      <c r="T18374" s="157"/>
      <c r="U18374" s="157"/>
      <c r="V18374" s="157"/>
      <c r="W18374" s="157"/>
      <c r="X18374" s="157"/>
      <c r="Y18374" s="157"/>
    </row>
    <row r="18375" spans="19:25" x14ac:dyDescent="0.2">
      <c r="S18375" s="157"/>
      <c r="T18375" s="157"/>
      <c r="U18375" s="157"/>
      <c r="V18375" s="157"/>
      <c r="W18375" s="157"/>
      <c r="X18375" s="157"/>
      <c r="Y18375" s="157"/>
    </row>
    <row r="18376" spans="19:25" x14ac:dyDescent="0.2">
      <c r="S18376" s="157"/>
      <c r="T18376" s="157"/>
      <c r="U18376" s="157"/>
      <c r="V18376" s="157"/>
      <c r="W18376" s="157"/>
      <c r="X18376" s="157"/>
      <c r="Y18376" s="157"/>
    </row>
    <row r="18377" spans="19:25" x14ac:dyDescent="0.2">
      <c r="S18377" s="157"/>
      <c r="T18377" s="157"/>
      <c r="U18377" s="157"/>
      <c r="V18377" s="157"/>
      <c r="W18377" s="157"/>
      <c r="X18377" s="157"/>
      <c r="Y18377" s="157"/>
    </row>
    <row r="18378" spans="19:25" x14ac:dyDescent="0.2">
      <c r="S18378" s="157"/>
      <c r="T18378" s="157"/>
      <c r="U18378" s="157"/>
      <c r="V18378" s="157"/>
      <c r="W18378" s="157"/>
      <c r="X18378" s="157"/>
      <c r="Y18378" s="157"/>
    </row>
    <row r="18379" spans="19:25" x14ac:dyDescent="0.2">
      <c r="S18379" s="157"/>
      <c r="T18379" s="157"/>
      <c r="U18379" s="157"/>
      <c r="V18379" s="157"/>
      <c r="W18379" s="157"/>
      <c r="X18379" s="157"/>
      <c r="Y18379" s="157"/>
    </row>
    <row r="18380" spans="19:25" x14ac:dyDescent="0.2">
      <c r="S18380" s="157"/>
      <c r="T18380" s="157"/>
      <c r="U18380" s="157"/>
      <c r="V18380" s="157"/>
      <c r="W18380" s="157"/>
      <c r="X18380" s="157"/>
      <c r="Y18380" s="157"/>
    </row>
    <row r="18381" spans="19:25" x14ac:dyDescent="0.2">
      <c r="S18381" s="157"/>
      <c r="T18381" s="157"/>
      <c r="U18381" s="157"/>
      <c r="V18381" s="157"/>
      <c r="W18381" s="157"/>
      <c r="X18381" s="157"/>
      <c r="Y18381" s="157"/>
    </row>
    <row r="18382" spans="19:25" x14ac:dyDescent="0.2">
      <c r="S18382" s="157"/>
      <c r="T18382" s="157"/>
      <c r="U18382" s="157"/>
      <c r="V18382" s="157"/>
      <c r="W18382" s="157"/>
      <c r="X18382" s="157"/>
      <c r="Y18382" s="157"/>
    </row>
    <row r="18383" spans="19:25" x14ac:dyDescent="0.2">
      <c r="S18383" s="157"/>
      <c r="T18383" s="157"/>
      <c r="U18383" s="157"/>
      <c r="V18383" s="157"/>
      <c r="W18383" s="157"/>
      <c r="X18383" s="157"/>
      <c r="Y18383" s="157"/>
    </row>
    <row r="18384" spans="19:25" x14ac:dyDescent="0.2">
      <c r="S18384" s="157"/>
      <c r="T18384" s="157"/>
      <c r="U18384" s="157"/>
      <c r="V18384" s="157"/>
      <c r="W18384" s="157"/>
      <c r="X18384" s="157"/>
      <c r="Y18384" s="157"/>
    </row>
    <row r="18385" spans="19:25" x14ac:dyDescent="0.2">
      <c r="S18385" s="157"/>
      <c r="T18385" s="157"/>
      <c r="U18385" s="157"/>
      <c r="V18385" s="157"/>
      <c r="W18385" s="157"/>
      <c r="X18385" s="157"/>
      <c r="Y18385" s="157"/>
    </row>
    <row r="18386" spans="19:25" x14ac:dyDescent="0.2">
      <c r="S18386" s="157"/>
      <c r="T18386" s="157"/>
      <c r="U18386" s="157"/>
      <c r="V18386" s="157"/>
      <c r="W18386" s="157"/>
      <c r="X18386" s="157"/>
      <c r="Y18386" s="157"/>
    </row>
    <row r="18387" spans="19:25" x14ac:dyDescent="0.2">
      <c r="S18387" s="157"/>
      <c r="T18387" s="157"/>
      <c r="U18387" s="157"/>
      <c r="V18387" s="157"/>
      <c r="W18387" s="157"/>
      <c r="X18387" s="157"/>
      <c r="Y18387" s="157"/>
    </row>
    <row r="18388" spans="19:25" x14ac:dyDescent="0.2">
      <c r="S18388" s="157"/>
      <c r="T18388" s="157"/>
      <c r="U18388" s="157"/>
      <c r="V18388" s="157"/>
      <c r="W18388" s="157"/>
      <c r="X18388" s="157"/>
      <c r="Y18388" s="157"/>
    </row>
    <row r="18389" spans="19:25" x14ac:dyDescent="0.2">
      <c r="S18389" s="157"/>
      <c r="T18389" s="157"/>
      <c r="U18389" s="157"/>
      <c r="V18389" s="157"/>
      <c r="W18389" s="157"/>
      <c r="X18389" s="157"/>
      <c r="Y18389" s="157"/>
    </row>
    <row r="18390" spans="19:25" x14ac:dyDescent="0.2">
      <c r="S18390" s="157"/>
      <c r="T18390" s="157"/>
      <c r="U18390" s="157"/>
      <c r="V18390" s="157"/>
      <c r="W18390" s="157"/>
      <c r="X18390" s="157"/>
      <c r="Y18390" s="157"/>
    </row>
    <row r="18391" spans="19:25" x14ac:dyDescent="0.2">
      <c r="S18391" s="157"/>
      <c r="T18391" s="157"/>
      <c r="U18391" s="157"/>
      <c r="V18391" s="157"/>
      <c r="W18391" s="157"/>
      <c r="X18391" s="157"/>
      <c r="Y18391" s="157"/>
    </row>
    <row r="18392" spans="19:25" x14ac:dyDescent="0.2">
      <c r="S18392" s="157"/>
      <c r="T18392" s="157"/>
      <c r="U18392" s="157"/>
      <c r="V18392" s="157"/>
      <c r="W18392" s="157"/>
      <c r="X18392" s="157"/>
      <c r="Y18392" s="157"/>
    </row>
    <row r="18393" spans="19:25" x14ac:dyDescent="0.2">
      <c r="S18393" s="157"/>
      <c r="T18393" s="157"/>
      <c r="U18393" s="157"/>
      <c r="V18393" s="157"/>
      <c r="W18393" s="157"/>
      <c r="X18393" s="157"/>
      <c r="Y18393" s="157"/>
    </row>
    <row r="18394" spans="19:25" x14ac:dyDescent="0.2">
      <c r="S18394" s="157"/>
      <c r="T18394" s="157"/>
      <c r="U18394" s="157"/>
      <c r="V18394" s="157"/>
      <c r="W18394" s="157"/>
      <c r="X18394" s="157"/>
      <c r="Y18394" s="157"/>
    </row>
    <row r="18395" spans="19:25" x14ac:dyDescent="0.2">
      <c r="S18395" s="157"/>
      <c r="T18395" s="157"/>
      <c r="U18395" s="157"/>
      <c r="V18395" s="157"/>
      <c r="W18395" s="157"/>
      <c r="X18395" s="157"/>
      <c r="Y18395" s="157"/>
    </row>
    <row r="18396" spans="19:25" x14ac:dyDescent="0.2">
      <c r="S18396" s="157"/>
      <c r="T18396" s="157"/>
      <c r="U18396" s="157"/>
      <c r="V18396" s="157"/>
      <c r="W18396" s="157"/>
      <c r="X18396" s="157"/>
      <c r="Y18396" s="157"/>
    </row>
    <row r="18397" spans="19:25" x14ac:dyDescent="0.2">
      <c r="S18397" s="157"/>
      <c r="T18397" s="157"/>
      <c r="U18397" s="157"/>
      <c r="V18397" s="157"/>
      <c r="W18397" s="157"/>
      <c r="X18397" s="157"/>
      <c r="Y18397" s="157"/>
    </row>
    <row r="18398" spans="19:25" x14ac:dyDescent="0.2">
      <c r="S18398" s="157"/>
      <c r="T18398" s="157"/>
      <c r="U18398" s="157"/>
      <c r="V18398" s="157"/>
      <c r="W18398" s="157"/>
      <c r="X18398" s="157"/>
      <c r="Y18398" s="157"/>
    </row>
    <row r="18399" spans="19:25" x14ac:dyDescent="0.2">
      <c r="S18399" s="157"/>
      <c r="T18399" s="157"/>
      <c r="U18399" s="157"/>
      <c r="V18399" s="157"/>
      <c r="W18399" s="157"/>
      <c r="X18399" s="157"/>
      <c r="Y18399" s="157"/>
    </row>
    <row r="18400" spans="19:25" x14ac:dyDescent="0.2">
      <c r="S18400" s="157"/>
      <c r="T18400" s="157"/>
      <c r="U18400" s="157"/>
      <c r="V18400" s="157"/>
      <c r="W18400" s="157"/>
      <c r="X18400" s="157"/>
      <c r="Y18400" s="157"/>
    </row>
    <row r="18401" spans="19:25" x14ac:dyDescent="0.2">
      <c r="S18401" s="157"/>
      <c r="T18401" s="157"/>
      <c r="U18401" s="157"/>
      <c r="V18401" s="157"/>
      <c r="W18401" s="157"/>
      <c r="X18401" s="157"/>
      <c r="Y18401" s="157"/>
    </row>
    <row r="18402" spans="19:25" x14ac:dyDescent="0.2">
      <c r="S18402" s="157"/>
      <c r="T18402" s="157"/>
      <c r="U18402" s="157"/>
      <c r="V18402" s="157"/>
      <c r="W18402" s="157"/>
      <c r="X18402" s="157"/>
      <c r="Y18402" s="157"/>
    </row>
    <row r="18403" spans="19:25" x14ac:dyDescent="0.2">
      <c r="S18403" s="157"/>
      <c r="T18403" s="157"/>
      <c r="U18403" s="157"/>
      <c r="V18403" s="157"/>
      <c r="W18403" s="157"/>
      <c r="X18403" s="157"/>
      <c r="Y18403" s="157"/>
    </row>
    <row r="18404" spans="19:25" x14ac:dyDescent="0.2">
      <c r="S18404" s="157"/>
      <c r="T18404" s="157"/>
      <c r="U18404" s="157"/>
      <c r="V18404" s="157"/>
      <c r="W18404" s="157"/>
      <c r="X18404" s="157"/>
      <c r="Y18404" s="157"/>
    </row>
    <row r="18405" spans="19:25" x14ac:dyDescent="0.2">
      <c r="S18405" s="157"/>
      <c r="T18405" s="157"/>
      <c r="U18405" s="157"/>
      <c r="V18405" s="157"/>
      <c r="W18405" s="157"/>
      <c r="X18405" s="157"/>
      <c r="Y18405" s="157"/>
    </row>
    <row r="18406" spans="19:25" x14ac:dyDescent="0.2">
      <c r="S18406" s="157"/>
      <c r="T18406" s="157"/>
      <c r="U18406" s="157"/>
      <c r="V18406" s="157"/>
      <c r="W18406" s="157"/>
      <c r="X18406" s="157"/>
      <c r="Y18406" s="157"/>
    </row>
    <row r="18407" spans="19:25" x14ac:dyDescent="0.2">
      <c r="S18407" s="157"/>
      <c r="T18407" s="157"/>
      <c r="U18407" s="157"/>
      <c r="V18407" s="157"/>
      <c r="W18407" s="157"/>
      <c r="X18407" s="157"/>
      <c r="Y18407" s="157"/>
    </row>
    <row r="18408" spans="19:25" x14ac:dyDescent="0.2">
      <c r="S18408" s="157"/>
      <c r="T18408" s="157"/>
      <c r="U18408" s="157"/>
      <c r="V18408" s="157"/>
      <c r="W18408" s="157"/>
      <c r="X18408" s="157"/>
      <c r="Y18408" s="157"/>
    </row>
    <row r="18409" spans="19:25" x14ac:dyDescent="0.2">
      <c r="S18409" s="157"/>
      <c r="T18409" s="157"/>
      <c r="U18409" s="157"/>
      <c r="V18409" s="157"/>
      <c r="W18409" s="157"/>
      <c r="X18409" s="157"/>
      <c r="Y18409" s="157"/>
    </row>
    <row r="18410" spans="19:25" x14ac:dyDescent="0.2">
      <c r="S18410" s="157"/>
      <c r="T18410" s="157"/>
      <c r="U18410" s="157"/>
      <c r="V18410" s="157"/>
      <c r="W18410" s="157"/>
      <c r="X18410" s="157"/>
      <c r="Y18410" s="157"/>
    </row>
    <row r="18411" spans="19:25" x14ac:dyDescent="0.2">
      <c r="S18411" s="157"/>
      <c r="T18411" s="157"/>
      <c r="U18411" s="157"/>
      <c r="V18411" s="157"/>
      <c r="W18411" s="157"/>
      <c r="X18411" s="157"/>
      <c r="Y18411" s="157"/>
    </row>
    <row r="18412" spans="19:25" x14ac:dyDescent="0.2">
      <c r="S18412" s="157"/>
      <c r="T18412" s="157"/>
      <c r="U18412" s="157"/>
      <c r="V18412" s="157"/>
      <c r="W18412" s="157"/>
      <c r="X18412" s="157"/>
      <c r="Y18412" s="157"/>
    </row>
    <row r="18413" spans="19:25" x14ac:dyDescent="0.2">
      <c r="S18413" s="157"/>
      <c r="T18413" s="157"/>
      <c r="U18413" s="157"/>
      <c r="V18413" s="157"/>
      <c r="W18413" s="157"/>
      <c r="X18413" s="157"/>
      <c r="Y18413" s="157"/>
    </row>
    <row r="18414" spans="19:25" x14ac:dyDescent="0.2">
      <c r="S18414" s="157"/>
      <c r="T18414" s="157"/>
      <c r="U18414" s="157"/>
      <c r="V18414" s="157"/>
      <c r="W18414" s="157"/>
      <c r="X18414" s="157"/>
      <c r="Y18414" s="157"/>
    </row>
    <row r="18415" spans="19:25" x14ac:dyDescent="0.2">
      <c r="S18415" s="157"/>
      <c r="T18415" s="157"/>
      <c r="U18415" s="157"/>
      <c r="V18415" s="157"/>
      <c r="W18415" s="157"/>
      <c r="X18415" s="157"/>
      <c r="Y18415" s="157"/>
    </row>
    <row r="18416" spans="19:25" x14ac:dyDescent="0.2">
      <c r="S18416" s="157"/>
      <c r="T18416" s="157"/>
      <c r="U18416" s="157"/>
      <c r="V18416" s="157"/>
      <c r="W18416" s="157"/>
      <c r="X18416" s="157"/>
      <c r="Y18416" s="157"/>
    </row>
    <row r="18417" spans="19:25" x14ac:dyDescent="0.2">
      <c r="S18417" s="157"/>
      <c r="T18417" s="157"/>
      <c r="U18417" s="157"/>
      <c r="V18417" s="157"/>
      <c r="W18417" s="157"/>
      <c r="X18417" s="157"/>
      <c r="Y18417" s="157"/>
    </row>
    <row r="18418" spans="19:25" x14ac:dyDescent="0.2">
      <c r="S18418" s="157"/>
      <c r="T18418" s="157"/>
      <c r="U18418" s="157"/>
      <c r="V18418" s="157"/>
      <c r="W18418" s="157"/>
      <c r="X18418" s="157"/>
      <c r="Y18418" s="157"/>
    </row>
    <row r="18419" spans="19:25" x14ac:dyDescent="0.2">
      <c r="S18419" s="157"/>
      <c r="T18419" s="157"/>
      <c r="U18419" s="157"/>
      <c r="V18419" s="157"/>
      <c r="W18419" s="157"/>
      <c r="X18419" s="157"/>
      <c r="Y18419" s="157"/>
    </row>
    <row r="18420" spans="19:25" x14ac:dyDescent="0.2">
      <c r="S18420" s="157"/>
      <c r="T18420" s="157"/>
      <c r="U18420" s="157"/>
      <c r="V18420" s="157"/>
      <c r="W18420" s="157"/>
      <c r="X18420" s="157"/>
      <c r="Y18420" s="157"/>
    </row>
    <row r="18421" spans="19:25" x14ac:dyDescent="0.2">
      <c r="S18421" s="157"/>
      <c r="T18421" s="157"/>
      <c r="U18421" s="157"/>
      <c r="V18421" s="157"/>
      <c r="W18421" s="157"/>
      <c r="X18421" s="157"/>
      <c r="Y18421" s="157"/>
    </row>
    <row r="18422" spans="19:25" x14ac:dyDescent="0.2">
      <c r="S18422" s="157"/>
      <c r="T18422" s="157"/>
      <c r="U18422" s="157"/>
      <c r="V18422" s="157"/>
      <c r="W18422" s="157"/>
      <c r="X18422" s="157"/>
      <c r="Y18422" s="157"/>
    </row>
    <row r="18423" spans="19:25" x14ac:dyDescent="0.2">
      <c r="S18423" s="157"/>
      <c r="T18423" s="157"/>
      <c r="U18423" s="157"/>
      <c r="V18423" s="157"/>
      <c r="W18423" s="157"/>
      <c r="X18423" s="157"/>
      <c r="Y18423" s="157"/>
    </row>
    <row r="18424" spans="19:25" x14ac:dyDescent="0.2">
      <c r="S18424" s="157"/>
      <c r="T18424" s="157"/>
      <c r="U18424" s="157"/>
      <c r="V18424" s="157"/>
      <c r="W18424" s="157"/>
      <c r="X18424" s="157"/>
      <c r="Y18424" s="157"/>
    </row>
    <row r="18425" spans="19:25" x14ac:dyDescent="0.2">
      <c r="S18425" s="157"/>
      <c r="T18425" s="157"/>
      <c r="U18425" s="157"/>
      <c r="V18425" s="157"/>
      <c r="W18425" s="157"/>
      <c r="X18425" s="157"/>
      <c r="Y18425" s="157"/>
    </row>
    <row r="18426" spans="19:25" x14ac:dyDescent="0.2">
      <c r="S18426" s="157"/>
      <c r="T18426" s="157"/>
      <c r="U18426" s="157"/>
      <c r="V18426" s="157"/>
      <c r="W18426" s="157"/>
      <c r="X18426" s="157"/>
      <c r="Y18426" s="157"/>
    </row>
    <row r="18427" spans="19:25" x14ac:dyDescent="0.2">
      <c r="S18427" s="157"/>
      <c r="T18427" s="157"/>
      <c r="U18427" s="157"/>
      <c r="V18427" s="157"/>
      <c r="W18427" s="157"/>
      <c r="X18427" s="157"/>
      <c r="Y18427" s="157"/>
    </row>
    <row r="18428" spans="19:25" x14ac:dyDescent="0.2">
      <c r="S18428" s="157"/>
      <c r="T18428" s="157"/>
      <c r="U18428" s="157"/>
      <c r="V18428" s="157"/>
      <c r="W18428" s="157"/>
      <c r="X18428" s="157"/>
      <c r="Y18428" s="157"/>
    </row>
    <row r="18429" spans="19:25" x14ac:dyDescent="0.2">
      <c r="S18429" s="157"/>
      <c r="T18429" s="157"/>
      <c r="U18429" s="157"/>
      <c r="V18429" s="157"/>
      <c r="W18429" s="157"/>
      <c r="X18429" s="157"/>
      <c r="Y18429" s="157"/>
    </row>
    <row r="18430" spans="19:25" x14ac:dyDescent="0.2">
      <c r="S18430" s="157"/>
      <c r="T18430" s="157"/>
      <c r="U18430" s="157"/>
      <c r="V18430" s="157"/>
      <c r="W18430" s="157"/>
      <c r="X18430" s="157"/>
      <c r="Y18430" s="157"/>
    </row>
    <row r="18431" spans="19:25" x14ac:dyDescent="0.2">
      <c r="S18431" s="157"/>
      <c r="T18431" s="157"/>
      <c r="U18431" s="157"/>
      <c r="V18431" s="157"/>
      <c r="W18431" s="157"/>
      <c r="X18431" s="157"/>
      <c r="Y18431" s="157"/>
    </row>
    <row r="18432" spans="19:25" x14ac:dyDescent="0.2">
      <c r="S18432" s="157"/>
      <c r="T18432" s="157"/>
      <c r="U18432" s="157"/>
      <c r="V18432" s="157"/>
      <c r="W18432" s="157"/>
      <c r="X18432" s="157"/>
      <c r="Y18432" s="157"/>
    </row>
    <row r="18433" spans="19:25" x14ac:dyDescent="0.2">
      <c r="S18433" s="157"/>
      <c r="T18433" s="157"/>
      <c r="U18433" s="157"/>
      <c r="V18433" s="157"/>
      <c r="W18433" s="157"/>
      <c r="X18433" s="157"/>
      <c r="Y18433" s="157"/>
    </row>
    <row r="18434" spans="19:25" x14ac:dyDescent="0.2">
      <c r="S18434" s="157"/>
      <c r="T18434" s="157"/>
      <c r="U18434" s="157"/>
      <c r="V18434" s="157"/>
      <c r="W18434" s="157"/>
      <c r="X18434" s="157"/>
      <c r="Y18434" s="157"/>
    </row>
    <row r="18435" spans="19:25" x14ac:dyDescent="0.2">
      <c r="S18435" s="157"/>
      <c r="T18435" s="157"/>
      <c r="U18435" s="157"/>
      <c r="V18435" s="157"/>
      <c r="W18435" s="157"/>
      <c r="X18435" s="157"/>
      <c r="Y18435" s="157"/>
    </row>
    <row r="18436" spans="19:25" x14ac:dyDescent="0.2">
      <c r="S18436" s="157"/>
      <c r="T18436" s="157"/>
      <c r="U18436" s="157"/>
      <c r="V18436" s="157"/>
      <c r="W18436" s="157"/>
      <c r="X18436" s="157"/>
      <c r="Y18436" s="157"/>
    </row>
    <row r="18437" spans="19:25" x14ac:dyDescent="0.2">
      <c r="S18437" s="157"/>
      <c r="T18437" s="157"/>
      <c r="U18437" s="157"/>
      <c r="V18437" s="157"/>
      <c r="W18437" s="157"/>
      <c r="X18437" s="157"/>
      <c r="Y18437" s="157"/>
    </row>
    <row r="18438" spans="19:25" x14ac:dyDescent="0.2">
      <c r="S18438" s="157"/>
      <c r="T18438" s="157"/>
      <c r="U18438" s="157"/>
      <c r="V18438" s="157"/>
      <c r="W18438" s="157"/>
      <c r="X18438" s="157"/>
      <c r="Y18438" s="157"/>
    </row>
    <row r="18439" spans="19:25" x14ac:dyDescent="0.2">
      <c r="S18439" s="157"/>
      <c r="T18439" s="157"/>
      <c r="U18439" s="157"/>
      <c r="V18439" s="157"/>
      <c r="W18439" s="157"/>
      <c r="X18439" s="157"/>
      <c r="Y18439" s="157"/>
    </row>
    <row r="18440" spans="19:25" x14ac:dyDescent="0.2">
      <c r="S18440" s="157"/>
      <c r="T18440" s="157"/>
      <c r="U18440" s="157"/>
      <c r="V18440" s="157"/>
      <c r="W18440" s="157"/>
      <c r="X18440" s="157"/>
      <c r="Y18440" s="157"/>
    </row>
    <row r="18441" spans="19:25" x14ac:dyDescent="0.2">
      <c r="S18441" s="157"/>
      <c r="T18441" s="157"/>
      <c r="U18441" s="157"/>
      <c r="V18441" s="157"/>
      <c r="W18441" s="157"/>
      <c r="X18441" s="157"/>
      <c r="Y18441" s="157"/>
    </row>
    <row r="18442" spans="19:25" x14ac:dyDescent="0.2">
      <c r="S18442" s="157"/>
      <c r="T18442" s="157"/>
      <c r="U18442" s="157"/>
      <c r="V18442" s="157"/>
      <c r="W18442" s="157"/>
      <c r="X18442" s="157"/>
      <c r="Y18442" s="157"/>
    </row>
    <row r="18443" spans="19:25" x14ac:dyDescent="0.2">
      <c r="S18443" s="157"/>
      <c r="T18443" s="157"/>
      <c r="U18443" s="157"/>
      <c r="V18443" s="157"/>
      <c r="W18443" s="157"/>
      <c r="X18443" s="157"/>
      <c r="Y18443" s="157"/>
    </row>
    <row r="18444" spans="19:25" x14ac:dyDescent="0.2">
      <c r="S18444" s="157"/>
      <c r="T18444" s="157"/>
      <c r="U18444" s="157"/>
      <c r="V18444" s="157"/>
      <c r="W18444" s="157"/>
      <c r="X18444" s="157"/>
      <c r="Y18444" s="157"/>
    </row>
    <row r="18445" spans="19:25" x14ac:dyDescent="0.2">
      <c r="S18445" s="157"/>
      <c r="T18445" s="157"/>
      <c r="U18445" s="157"/>
      <c r="V18445" s="157"/>
      <c r="W18445" s="157"/>
      <c r="X18445" s="157"/>
      <c r="Y18445" s="157"/>
    </row>
    <row r="18446" spans="19:25" x14ac:dyDescent="0.2">
      <c r="S18446" s="157"/>
      <c r="T18446" s="157"/>
      <c r="U18446" s="157"/>
      <c r="V18446" s="157"/>
      <c r="W18446" s="157"/>
      <c r="X18446" s="157"/>
      <c r="Y18446" s="157"/>
    </row>
    <row r="18447" spans="19:25" x14ac:dyDescent="0.2">
      <c r="S18447" s="157"/>
      <c r="T18447" s="157"/>
      <c r="U18447" s="157"/>
      <c r="V18447" s="157"/>
      <c r="W18447" s="157"/>
      <c r="X18447" s="157"/>
      <c r="Y18447" s="157"/>
    </row>
    <row r="18448" spans="19:25" x14ac:dyDescent="0.2">
      <c r="S18448" s="157"/>
      <c r="T18448" s="157"/>
      <c r="U18448" s="157"/>
      <c r="V18448" s="157"/>
      <c r="W18448" s="157"/>
      <c r="X18448" s="157"/>
      <c r="Y18448" s="157"/>
    </row>
    <row r="18449" spans="19:25" x14ac:dyDescent="0.2">
      <c r="S18449" s="157"/>
      <c r="T18449" s="157"/>
      <c r="U18449" s="157"/>
      <c r="V18449" s="157"/>
      <c r="W18449" s="157"/>
      <c r="X18449" s="157"/>
      <c r="Y18449" s="157"/>
    </row>
    <row r="18450" spans="19:25" x14ac:dyDescent="0.2">
      <c r="S18450" s="157"/>
      <c r="T18450" s="157"/>
      <c r="U18450" s="157"/>
      <c r="V18450" s="157"/>
      <c r="W18450" s="157"/>
      <c r="X18450" s="157"/>
      <c r="Y18450" s="157"/>
    </row>
    <row r="18451" spans="19:25" x14ac:dyDescent="0.2">
      <c r="S18451" s="157"/>
      <c r="T18451" s="157"/>
      <c r="U18451" s="157"/>
      <c r="V18451" s="157"/>
      <c r="W18451" s="157"/>
      <c r="X18451" s="157"/>
      <c r="Y18451" s="157"/>
    </row>
    <row r="18452" spans="19:25" x14ac:dyDescent="0.2">
      <c r="S18452" s="157"/>
      <c r="T18452" s="157"/>
      <c r="U18452" s="157"/>
      <c r="V18452" s="157"/>
      <c r="W18452" s="157"/>
      <c r="X18452" s="157"/>
      <c r="Y18452" s="157"/>
    </row>
    <row r="18453" spans="19:25" x14ac:dyDescent="0.2">
      <c r="S18453" s="157"/>
      <c r="T18453" s="157"/>
      <c r="U18453" s="157"/>
      <c r="V18453" s="157"/>
      <c r="W18453" s="157"/>
      <c r="X18453" s="157"/>
      <c r="Y18453" s="157"/>
    </row>
    <row r="18454" spans="19:25" x14ac:dyDescent="0.2">
      <c r="S18454" s="157"/>
      <c r="T18454" s="157"/>
      <c r="U18454" s="157"/>
      <c r="V18454" s="157"/>
      <c r="W18454" s="157"/>
      <c r="X18454" s="157"/>
      <c r="Y18454" s="157"/>
    </row>
    <row r="18455" spans="19:25" x14ac:dyDescent="0.2">
      <c r="S18455" s="157"/>
      <c r="T18455" s="157"/>
      <c r="U18455" s="157"/>
      <c r="V18455" s="157"/>
      <c r="W18455" s="157"/>
      <c r="X18455" s="157"/>
      <c r="Y18455" s="157"/>
    </row>
    <row r="18456" spans="19:25" x14ac:dyDescent="0.2">
      <c r="S18456" s="157"/>
      <c r="T18456" s="157"/>
      <c r="U18456" s="157"/>
      <c r="V18456" s="157"/>
      <c r="W18456" s="157"/>
      <c r="X18456" s="157"/>
      <c r="Y18456" s="157"/>
    </row>
    <row r="18457" spans="19:25" x14ac:dyDescent="0.2">
      <c r="S18457" s="157"/>
      <c r="T18457" s="157"/>
      <c r="U18457" s="157"/>
      <c r="V18457" s="157"/>
      <c r="W18457" s="157"/>
      <c r="X18457" s="157"/>
      <c r="Y18457" s="157"/>
    </row>
    <row r="18458" spans="19:25" x14ac:dyDescent="0.2">
      <c r="S18458" s="157"/>
      <c r="T18458" s="157"/>
      <c r="U18458" s="157"/>
      <c r="V18458" s="157"/>
      <c r="W18458" s="157"/>
      <c r="X18458" s="157"/>
      <c r="Y18458" s="157"/>
    </row>
    <row r="18459" spans="19:25" x14ac:dyDescent="0.2">
      <c r="S18459" s="157"/>
      <c r="T18459" s="157"/>
      <c r="U18459" s="157"/>
      <c r="V18459" s="157"/>
      <c r="W18459" s="157"/>
      <c r="X18459" s="157"/>
      <c r="Y18459" s="157"/>
    </row>
    <row r="18460" spans="19:25" x14ac:dyDescent="0.2">
      <c r="S18460" s="157"/>
      <c r="T18460" s="157"/>
      <c r="U18460" s="157"/>
      <c r="V18460" s="157"/>
      <c r="W18460" s="157"/>
      <c r="X18460" s="157"/>
      <c r="Y18460" s="157"/>
    </row>
    <row r="18461" spans="19:25" x14ac:dyDescent="0.2">
      <c r="S18461" s="157"/>
      <c r="T18461" s="157"/>
      <c r="U18461" s="157"/>
      <c r="V18461" s="157"/>
      <c r="W18461" s="157"/>
      <c r="X18461" s="157"/>
      <c r="Y18461" s="157"/>
    </row>
    <row r="18462" spans="19:25" x14ac:dyDescent="0.2">
      <c r="S18462" s="157"/>
      <c r="T18462" s="157"/>
      <c r="U18462" s="157"/>
      <c r="V18462" s="157"/>
      <c r="W18462" s="157"/>
      <c r="X18462" s="157"/>
      <c r="Y18462" s="157"/>
    </row>
    <row r="18463" spans="19:25" x14ac:dyDescent="0.2">
      <c r="S18463" s="157"/>
      <c r="T18463" s="157"/>
      <c r="U18463" s="157"/>
      <c r="V18463" s="157"/>
      <c r="W18463" s="157"/>
      <c r="X18463" s="157"/>
      <c r="Y18463" s="157"/>
    </row>
    <row r="18464" spans="19:25" x14ac:dyDescent="0.2">
      <c r="S18464" s="157"/>
      <c r="T18464" s="157"/>
      <c r="U18464" s="157"/>
      <c r="V18464" s="157"/>
      <c r="W18464" s="157"/>
      <c r="X18464" s="157"/>
      <c r="Y18464" s="157"/>
    </row>
    <row r="18465" spans="19:25" x14ac:dyDescent="0.2">
      <c r="S18465" s="157"/>
      <c r="T18465" s="157"/>
      <c r="U18465" s="157"/>
      <c r="V18465" s="157"/>
      <c r="W18465" s="157"/>
      <c r="X18465" s="157"/>
      <c r="Y18465" s="157"/>
    </row>
    <row r="18466" spans="19:25" x14ac:dyDescent="0.2">
      <c r="S18466" s="157"/>
      <c r="T18466" s="157"/>
      <c r="U18466" s="157"/>
      <c r="V18466" s="157"/>
      <c r="W18466" s="157"/>
      <c r="X18466" s="157"/>
      <c r="Y18466" s="157"/>
    </row>
    <row r="18467" spans="19:25" x14ac:dyDescent="0.2">
      <c r="S18467" s="157"/>
      <c r="T18467" s="157"/>
      <c r="U18467" s="157"/>
      <c r="V18467" s="157"/>
      <c r="W18467" s="157"/>
      <c r="X18467" s="157"/>
      <c r="Y18467" s="157"/>
    </row>
    <row r="18468" spans="19:25" x14ac:dyDescent="0.2">
      <c r="S18468" s="157"/>
      <c r="T18468" s="157"/>
      <c r="U18468" s="157"/>
      <c r="V18468" s="157"/>
      <c r="W18468" s="157"/>
      <c r="X18468" s="157"/>
      <c r="Y18468" s="157"/>
    </row>
    <row r="18469" spans="19:25" x14ac:dyDescent="0.2">
      <c r="S18469" s="157"/>
      <c r="T18469" s="157"/>
      <c r="U18469" s="157"/>
      <c r="V18469" s="157"/>
      <c r="W18469" s="157"/>
      <c r="X18469" s="157"/>
      <c r="Y18469" s="157"/>
    </row>
    <row r="18470" spans="19:25" x14ac:dyDescent="0.2">
      <c r="S18470" s="157"/>
      <c r="T18470" s="157"/>
      <c r="U18470" s="157"/>
      <c r="V18470" s="157"/>
      <c r="W18470" s="157"/>
      <c r="X18470" s="157"/>
      <c r="Y18470" s="157"/>
    </row>
    <row r="18471" spans="19:25" x14ac:dyDescent="0.2">
      <c r="S18471" s="157"/>
      <c r="T18471" s="157"/>
      <c r="U18471" s="157"/>
      <c r="V18471" s="157"/>
      <c r="W18471" s="157"/>
      <c r="X18471" s="157"/>
      <c r="Y18471" s="157"/>
    </row>
    <row r="18472" spans="19:25" x14ac:dyDescent="0.2">
      <c r="S18472" s="157"/>
      <c r="T18472" s="157"/>
      <c r="U18472" s="157"/>
      <c r="V18472" s="157"/>
      <c r="W18472" s="157"/>
      <c r="X18472" s="157"/>
      <c r="Y18472" s="157"/>
    </row>
    <row r="18473" spans="19:25" x14ac:dyDescent="0.2">
      <c r="S18473" s="157"/>
      <c r="T18473" s="157"/>
      <c r="U18473" s="157"/>
      <c r="V18473" s="157"/>
      <c r="W18473" s="157"/>
      <c r="X18473" s="157"/>
      <c r="Y18473" s="157"/>
    </row>
    <row r="18474" spans="19:25" x14ac:dyDescent="0.2">
      <c r="S18474" s="157"/>
      <c r="T18474" s="157"/>
      <c r="U18474" s="157"/>
      <c r="V18474" s="157"/>
      <c r="W18474" s="157"/>
      <c r="X18474" s="157"/>
      <c r="Y18474" s="157"/>
    </row>
    <row r="18475" spans="19:25" x14ac:dyDescent="0.2">
      <c r="S18475" s="157"/>
      <c r="T18475" s="157"/>
      <c r="U18475" s="157"/>
      <c r="V18475" s="157"/>
      <c r="W18475" s="157"/>
      <c r="X18475" s="157"/>
      <c r="Y18475" s="157"/>
    </row>
    <row r="18476" spans="19:25" x14ac:dyDescent="0.2">
      <c r="S18476" s="157"/>
      <c r="T18476" s="157"/>
      <c r="U18476" s="157"/>
      <c r="V18476" s="157"/>
      <c r="W18476" s="157"/>
      <c r="X18476" s="157"/>
      <c r="Y18476" s="157"/>
    </row>
    <row r="18477" spans="19:25" x14ac:dyDescent="0.2">
      <c r="S18477" s="157"/>
      <c r="T18477" s="157"/>
      <c r="U18477" s="157"/>
      <c r="V18477" s="157"/>
      <c r="W18477" s="157"/>
      <c r="X18477" s="157"/>
      <c r="Y18477" s="157"/>
    </row>
    <row r="18478" spans="19:25" x14ac:dyDescent="0.2">
      <c r="S18478" s="157"/>
      <c r="T18478" s="157"/>
      <c r="U18478" s="157"/>
      <c r="V18478" s="157"/>
      <c r="W18478" s="157"/>
      <c r="X18478" s="157"/>
      <c r="Y18478" s="157"/>
    </row>
    <row r="18479" spans="19:25" x14ac:dyDescent="0.2">
      <c r="S18479" s="157"/>
      <c r="T18479" s="157"/>
      <c r="U18479" s="157"/>
      <c r="V18479" s="157"/>
      <c r="W18479" s="157"/>
      <c r="X18479" s="157"/>
      <c r="Y18479" s="157"/>
    </row>
    <row r="18480" spans="19:25" x14ac:dyDescent="0.2">
      <c r="S18480" s="157"/>
      <c r="T18480" s="157"/>
      <c r="U18480" s="157"/>
      <c r="V18480" s="157"/>
      <c r="W18480" s="157"/>
      <c r="X18480" s="157"/>
      <c r="Y18480" s="157"/>
    </row>
    <row r="18481" spans="19:25" x14ac:dyDescent="0.2">
      <c r="S18481" s="157"/>
      <c r="T18481" s="157"/>
      <c r="U18481" s="157"/>
      <c r="V18481" s="157"/>
      <c r="W18481" s="157"/>
      <c r="X18481" s="157"/>
      <c r="Y18481" s="157"/>
    </row>
    <row r="18482" spans="19:25" x14ac:dyDescent="0.2">
      <c r="S18482" s="157"/>
      <c r="T18482" s="157"/>
      <c r="U18482" s="157"/>
      <c r="V18482" s="157"/>
      <c r="W18482" s="157"/>
      <c r="X18482" s="157"/>
      <c r="Y18482" s="157"/>
    </row>
    <row r="18483" spans="19:25" x14ac:dyDescent="0.2">
      <c r="S18483" s="157"/>
      <c r="T18483" s="157"/>
      <c r="U18483" s="157"/>
      <c r="V18483" s="157"/>
      <c r="W18483" s="157"/>
      <c r="X18483" s="157"/>
      <c r="Y18483" s="157"/>
    </row>
    <row r="18484" spans="19:25" x14ac:dyDescent="0.2">
      <c r="S18484" s="157"/>
      <c r="T18484" s="157"/>
      <c r="U18484" s="157"/>
      <c r="V18484" s="157"/>
      <c r="W18484" s="157"/>
      <c r="X18484" s="157"/>
      <c r="Y18484" s="157"/>
    </row>
    <row r="18485" spans="19:25" x14ac:dyDescent="0.2">
      <c r="S18485" s="157"/>
      <c r="T18485" s="157"/>
      <c r="U18485" s="157"/>
      <c r="V18485" s="157"/>
      <c r="W18485" s="157"/>
      <c r="X18485" s="157"/>
      <c r="Y18485" s="157"/>
    </row>
    <row r="18486" spans="19:25" x14ac:dyDescent="0.2">
      <c r="S18486" s="157"/>
      <c r="T18486" s="157"/>
      <c r="U18486" s="157"/>
      <c r="V18486" s="157"/>
      <c r="W18486" s="157"/>
      <c r="X18486" s="157"/>
      <c r="Y18486" s="157"/>
    </row>
    <row r="18487" spans="19:25" x14ac:dyDescent="0.2">
      <c r="S18487" s="157"/>
      <c r="T18487" s="157"/>
      <c r="U18487" s="157"/>
      <c r="V18487" s="157"/>
      <c r="W18487" s="157"/>
      <c r="X18487" s="157"/>
      <c r="Y18487" s="157"/>
    </row>
    <row r="18488" spans="19:25" x14ac:dyDescent="0.2">
      <c r="S18488" s="157"/>
      <c r="T18488" s="157"/>
      <c r="U18488" s="157"/>
      <c r="V18488" s="157"/>
      <c r="W18488" s="157"/>
      <c r="X18488" s="157"/>
      <c r="Y18488" s="157"/>
    </row>
    <row r="18489" spans="19:25" x14ac:dyDescent="0.2">
      <c r="S18489" s="157"/>
      <c r="T18489" s="157"/>
      <c r="U18489" s="157"/>
      <c r="V18489" s="157"/>
      <c r="W18489" s="157"/>
      <c r="X18489" s="157"/>
      <c r="Y18489" s="157"/>
    </row>
    <row r="18490" spans="19:25" x14ac:dyDescent="0.2">
      <c r="S18490" s="157"/>
      <c r="T18490" s="157"/>
      <c r="U18490" s="157"/>
      <c r="V18490" s="157"/>
      <c r="W18490" s="157"/>
      <c r="X18490" s="157"/>
      <c r="Y18490" s="157"/>
    </row>
    <row r="18491" spans="19:25" x14ac:dyDescent="0.2">
      <c r="S18491" s="157"/>
      <c r="T18491" s="157"/>
      <c r="U18491" s="157"/>
      <c r="V18491" s="157"/>
      <c r="W18491" s="157"/>
      <c r="X18491" s="157"/>
      <c r="Y18491" s="157"/>
    </row>
    <row r="18492" spans="19:25" x14ac:dyDescent="0.2">
      <c r="S18492" s="157"/>
      <c r="T18492" s="157"/>
      <c r="U18492" s="157"/>
      <c r="V18492" s="157"/>
      <c r="W18492" s="157"/>
      <c r="X18492" s="157"/>
      <c r="Y18492" s="157"/>
    </row>
    <row r="18493" spans="19:25" x14ac:dyDescent="0.2">
      <c r="S18493" s="157"/>
      <c r="T18493" s="157"/>
      <c r="U18493" s="157"/>
      <c r="V18493" s="157"/>
      <c r="W18493" s="157"/>
      <c r="X18493" s="157"/>
      <c r="Y18493" s="157"/>
    </row>
    <row r="18494" spans="19:25" x14ac:dyDescent="0.2">
      <c r="S18494" s="157"/>
      <c r="T18494" s="157"/>
      <c r="U18494" s="157"/>
      <c r="V18494" s="157"/>
      <c r="W18494" s="157"/>
      <c r="X18494" s="157"/>
      <c r="Y18494" s="157"/>
    </row>
    <row r="18495" spans="19:25" x14ac:dyDescent="0.2">
      <c r="S18495" s="157"/>
      <c r="T18495" s="157"/>
      <c r="U18495" s="157"/>
      <c r="V18495" s="157"/>
      <c r="W18495" s="157"/>
      <c r="X18495" s="157"/>
      <c r="Y18495" s="157"/>
    </row>
    <row r="18496" spans="19:25" x14ac:dyDescent="0.2">
      <c r="S18496" s="157"/>
      <c r="T18496" s="157"/>
      <c r="U18496" s="157"/>
      <c r="V18496" s="157"/>
      <c r="W18496" s="157"/>
      <c r="X18496" s="157"/>
      <c r="Y18496" s="157"/>
    </row>
    <row r="18497" spans="19:25" x14ac:dyDescent="0.2">
      <c r="S18497" s="157"/>
      <c r="T18497" s="157"/>
      <c r="U18497" s="157"/>
      <c r="V18497" s="157"/>
      <c r="W18497" s="157"/>
      <c r="X18497" s="157"/>
      <c r="Y18497" s="157"/>
    </row>
    <row r="18498" spans="19:25" x14ac:dyDescent="0.2">
      <c r="S18498" s="157"/>
      <c r="T18498" s="157"/>
      <c r="U18498" s="157"/>
      <c r="V18498" s="157"/>
      <c r="W18498" s="157"/>
      <c r="X18498" s="157"/>
      <c r="Y18498" s="157"/>
    </row>
    <row r="18499" spans="19:25" x14ac:dyDescent="0.2">
      <c r="S18499" s="157"/>
      <c r="T18499" s="157"/>
      <c r="U18499" s="157"/>
      <c r="V18499" s="157"/>
      <c r="W18499" s="157"/>
      <c r="X18499" s="157"/>
      <c r="Y18499" s="157"/>
    </row>
    <row r="18500" spans="19:25" x14ac:dyDescent="0.2">
      <c r="S18500" s="157"/>
      <c r="T18500" s="157"/>
      <c r="U18500" s="157"/>
      <c r="V18500" s="157"/>
      <c r="W18500" s="157"/>
      <c r="X18500" s="157"/>
      <c r="Y18500" s="157"/>
    </row>
    <row r="18501" spans="19:25" x14ac:dyDescent="0.2">
      <c r="S18501" s="157"/>
      <c r="T18501" s="157"/>
      <c r="U18501" s="157"/>
      <c r="V18501" s="157"/>
      <c r="W18501" s="157"/>
      <c r="X18501" s="157"/>
      <c r="Y18501" s="157"/>
    </row>
    <row r="18502" spans="19:25" x14ac:dyDescent="0.2">
      <c r="S18502" s="157"/>
      <c r="T18502" s="157"/>
      <c r="U18502" s="157"/>
      <c r="V18502" s="157"/>
      <c r="W18502" s="157"/>
      <c r="X18502" s="157"/>
      <c r="Y18502" s="157"/>
    </row>
    <row r="18503" spans="19:25" x14ac:dyDescent="0.2">
      <c r="S18503" s="157"/>
      <c r="T18503" s="157"/>
      <c r="U18503" s="157"/>
      <c r="V18503" s="157"/>
      <c r="W18503" s="157"/>
      <c r="X18503" s="157"/>
      <c r="Y18503" s="157"/>
    </row>
    <row r="18504" spans="19:25" x14ac:dyDescent="0.2">
      <c r="S18504" s="157"/>
      <c r="T18504" s="157"/>
      <c r="U18504" s="157"/>
      <c r="V18504" s="157"/>
      <c r="W18504" s="157"/>
      <c r="X18504" s="157"/>
      <c r="Y18504" s="157"/>
    </row>
    <row r="18505" spans="19:25" x14ac:dyDescent="0.2">
      <c r="S18505" s="157"/>
      <c r="T18505" s="157"/>
      <c r="U18505" s="157"/>
      <c r="V18505" s="157"/>
      <c r="W18505" s="157"/>
      <c r="X18505" s="157"/>
      <c r="Y18505" s="157"/>
    </row>
    <row r="18506" spans="19:25" x14ac:dyDescent="0.2">
      <c r="S18506" s="157"/>
      <c r="T18506" s="157"/>
      <c r="U18506" s="157"/>
      <c r="V18506" s="157"/>
      <c r="W18506" s="157"/>
      <c r="X18506" s="157"/>
      <c r="Y18506" s="157"/>
    </row>
    <row r="18507" spans="19:25" x14ac:dyDescent="0.2">
      <c r="S18507" s="157"/>
      <c r="T18507" s="157"/>
      <c r="U18507" s="157"/>
      <c r="V18507" s="157"/>
      <c r="W18507" s="157"/>
      <c r="X18507" s="157"/>
      <c r="Y18507" s="157"/>
    </row>
    <row r="18508" spans="19:25" x14ac:dyDescent="0.2">
      <c r="S18508" s="157"/>
      <c r="T18508" s="157"/>
      <c r="U18508" s="157"/>
      <c r="V18508" s="157"/>
      <c r="W18508" s="157"/>
      <c r="X18508" s="157"/>
      <c r="Y18508" s="157"/>
    </row>
    <row r="18509" spans="19:25" x14ac:dyDescent="0.2">
      <c r="S18509" s="157"/>
      <c r="T18509" s="157"/>
      <c r="U18509" s="157"/>
      <c r="V18509" s="157"/>
      <c r="W18509" s="157"/>
      <c r="X18509" s="157"/>
      <c r="Y18509" s="157"/>
    </row>
    <row r="18510" spans="19:25" x14ac:dyDescent="0.2">
      <c r="S18510" s="157"/>
      <c r="T18510" s="157"/>
      <c r="U18510" s="157"/>
      <c r="V18510" s="157"/>
      <c r="W18510" s="157"/>
      <c r="X18510" s="157"/>
      <c r="Y18510" s="157"/>
    </row>
    <row r="18511" spans="19:25" x14ac:dyDescent="0.2">
      <c r="S18511" s="157"/>
      <c r="T18511" s="157"/>
      <c r="U18511" s="157"/>
      <c r="V18511" s="157"/>
      <c r="W18511" s="157"/>
      <c r="X18511" s="157"/>
      <c r="Y18511" s="157"/>
    </row>
    <row r="18512" spans="19:25" x14ac:dyDescent="0.2">
      <c r="S18512" s="157"/>
      <c r="T18512" s="157"/>
      <c r="U18512" s="157"/>
      <c r="V18512" s="157"/>
      <c r="W18512" s="157"/>
      <c r="X18512" s="157"/>
      <c r="Y18512" s="157"/>
    </row>
    <row r="18513" spans="19:25" x14ac:dyDescent="0.2">
      <c r="S18513" s="157"/>
      <c r="T18513" s="157"/>
      <c r="U18513" s="157"/>
      <c r="V18513" s="157"/>
      <c r="W18513" s="157"/>
      <c r="X18513" s="157"/>
      <c r="Y18513" s="157"/>
    </row>
    <row r="18514" spans="19:25" x14ac:dyDescent="0.2">
      <c r="S18514" s="157"/>
      <c r="T18514" s="157"/>
      <c r="U18514" s="157"/>
      <c r="V18514" s="157"/>
      <c r="W18514" s="157"/>
      <c r="X18514" s="157"/>
      <c r="Y18514" s="157"/>
    </row>
    <row r="18515" spans="19:25" x14ac:dyDescent="0.2">
      <c r="S18515" s="157"/>
      <c r="T18515" s="157"/>
      <c r="U18515" s="157"/>
      <c r="V18515" s="157"/>
      <c r="W18515" s="157"/>
      <c r="X18515" s="157"/>
      <c r="Y18515" s="157"/>
    </row>
    <row r="18516" spans="19:25" x14ac:dyDescent="0.2">
      <c r="S18516" s="157"/>
      <c r="T18516" s="157"/>
      <c r="U18516" s="157"/>
      <c r="V18516" s="157"/>
      <c r="W18516" s="157"/>
      <c r="X18516" s="157"/>
      <c r="Y18516" s="157"/>
    </row>
    <row r="18517" spans="19:25" x14ac:dyDescent="0.2">
      <c r="S18517" s="157"/>
      <c r="T18517" s="157"/>
      <c r="U18517" s="157"/>
      <c r="V18517" s="157"/>
      <c r="W18517" s="157"/>
      <c r="X18517" s="157"/>
      <c r="Y18517" s="157"/>
    </row>
    <row r="18518" spans="19:25" x14ac:dyDescent="0.2">
      <c r="S18518" s="157"/>
      <c r="T18518" s="157"/>
      <c r="U18518" s="157"/>
      <c r="V18518" s="157"/>
      <c r="W18518" s="157"/>
      <c r="X18518" s="157"/>
      <c r="Y18518" s="157"/>
    </row>
    <row r="18519" spans="19:25" x14ac:dyDescent="0.2">
      <c r="S18519" s="157"/>
      <c r="T18519" s="157"/>
      <c r="U18519" s="157"/>
      <c r="V18519" s="157"/>
      <c r="W18519" s="157"/>
      <c r="X18519" s="157"/>
      <c r="Y18519" s="157"/>
    </row>
    <row r="18520" spans="19:25" x14ac:dyDescent="0.2">
      <c r="S18520" s="157"/>
      <c r="T18520" s="157"/>
      <c r="U18520" s="157"/>
      <c r="V18520" s="157"/>
      <c r="W18520" s="157"/>
      <c r="X18520" s="157"/>
      <c r="Y18520" s="157"/>
    </row>
    <row r="18521" spans="19:25" x14ac:dyDescent="0.2">
      <c r="S18521" s="157"/>
      <c r="T18521" s="157"/>
      <c r="U18521" s="157"/>
      <c r="V18521" s="157"/>
      <c r="W18521" s="157"/>
      <c r="X18521" s="157"/>
      <c r="Y18521" s="157"/>
    </row>
    <row r="18522" spans="19:25" x14ac:dyDescent="0.2">
      <c r="S18522" s="157"/>
      <c r="T18522" s="157"/>
      <c r="U18522" s="157"/>
      <c r="V18522" s="157"/>
      <c r="W18522" s="157"/>
      <c r="X18522" s="157"/>
      <c r="Y18522" s="157"/>
    </row>
    <row r="18523" spans="19:25" x14ac:dyDescent="0.2">
      <c r="S18523" s="157"/>
      <c r="T18523" s="157"/>
      <c r="U18523" s="157"/>
      <c r="V18523" s="157"/>
      <c r="W18523" s="157"/>
      <c r="X18523" s="157"/>
      <c r="Y18523" s="157"/>
    </row>
    <row r="18524" spans="19:25" x14ac:dyDescent="0.2">
      <c r="S18524" s="157"/>
      <c r="T18524" s="157"/>
      <c r="U18524" s="157"/>
      <c r="V18524" s="157"/>
      <c r="W18524" s="157"/>
      <c r="X18524" s="157"/>
      <c r="Y18524" s="157"/>
    </row>
    <row r="18525" spans="19:25" x14ac:dyDescent="0.2">
      <c r="S18525" s="157"/>
      <c r="T18525" s="157"/>
      <c r="U18525" s="157"/>
      <c r="V18525" s="157"/>
      <c r="W18525" s="157"/>
      <c r="X18525" s="157"/>
      <c r="Y18525" s="157"/>
    </row>
    <row r="18526" spans="19:25" x14ac:dyDescent="0.2">
      <c r="S18526" s="157"/>
      <c r="T18526" s="157"/>
      <c r="U18526" s="157"/>
      <c r="V18526" s="157"/>
      <c r="W18526" s="157"/>
      <c r="X18526" s="157"/>
      <c r="Y18526" s="157"/>
    </row>
    <row r="18527" spans="19:25" x14ac:dyDescent="0.2">
      <c r="S18527" s="157"/>
      <c r="T18527" s="157"/>
      <c r="U18527" s="157"/>
      <c r="V18527" s="157"/>
      <c r="W18527" s="157"/>
      <c r="X18527" s="157"/>
      <c r="Y18527" s="157"/>
    </row>
    <row r="18528" spans="19:25" x14ac:dyDescent="0.2">
      <c r="S18528" s="157"/>
      <c r="T18528" s="157"/>
      <c r="U18528" s="157"/>
      <c r="V18528" s="157"/>
      <c r="W18528" s="157"/>
      <c r="X18528" s="157"/>
      <c r="Y18528" s="157"/>
    </row>
    <row r="18529" spans="19:25" x14ac:dyDescent="0.2">
      <c r="S18529" s="157"/>
      <c r="T18529" s="157"/>
      <c r="U18529" s="157"/>
      <c r="V18529" s="157"/>
      <c r="W18529" s="157"/>
      <c r="X18529" s="157"/>
      <c r="Y18529" s="157"/>
    </row>
    <row r="18530" spans="19:25" x14ac:dyDescent="0.2">
      <c r="S18530" s="157"/>
      <c r="T18530" s="157"/>
      <c r="U18530" s="157"/>
      <c r="V18530" s="157"/>
      <c r="W18530" s="157"/>
      <c r="X18530" s="157"/>
      <c r="Y18530" s="157"/>
    </row>
    <row r="18531" spans="19:25" x14ac:dyDescent="0.2">
      <c r="S18531" s="157"/>
      <c r="T18531" s="157"/>
      <c r="U18531" s="157"/>
      <c r="V18531" s="157"/>
      <c r="W18531" s="157"/>
      <c r="X18531" s="157"/>
      <c r="Y18531" s="157"/>
    </row>
    <row r="18532" spans="19:25" x14ac:dyDescent="0.2">
      <c r="S18532" s="157"/>
      <c r="T18532" s="157"/>
      <c r="U18532" s="157"/>
      <c r="V18532" s="157"/>
      <c r="W18532" s="157"/>
      <c r="X18532" s="157"/>
      <c r="Y18532" s="157"/>
    </row>
    <row r="18533" spans="19:25" x14ac:dyDescent="0.2">
      <c r="S18533" s="157"/>
      <c r="T18533" s="157"/>
      <c r="U18533" s="157"/>
      <c r="V18533" s="157"/>
      <c r="W18533" s="157"/>
      <c r="X18533" s="157"/>
      <c r="Y18533" s="157"/>
    </row>
    <row r="18534" spans="19:25" x14ac:dyDescent="0.2">
      <c r="S18534" s="157"/>
      <c r="T18534" s="157"/>
      <c r="U18534" s="157"/>
      <c r="V18534" s="157"/>
      <c r="W18534" s="157"/>
      <c r="X18534" s="157"/>
      <c r="Y18534" s="157"/>
    </row>
    <row r="18535" spans="19:25" x14ac:dyDescent="0.2">
      <c r="S18535" s="157"/>
      <c r="T18535" s="157"/>
      <c r="U18535" s="157"/>
      <c r="V18535" s="157"/>
      <c r="W18535" s="157"/>
      <c r="X18535" s="157"/>
      <c r="Y18535" s="157"/>
    </row>
    <row r="18536" spans="19:25" x14ac:dyDescent="0.2">
      <c r="S18536" s="157"/>
      <c r="T18536" s="157"/>
      <c r="U18536" s="157"/>
      <c r="V18536" s="157"/>
      <c r="W18536" s="157"/>
      <c r="X18536" s="157"/>
      <c r="Y18536" s="157"/>
    </row>
    <row r="18537" spans="19:25" x14ac:dyDescent="0.2">
      <c r="S18537" s="157"/>
      <c r="T18537" s="157"/>
      <c r="U18537" s="157"/>
      <c r="V18537" s="157"/>
      <c r="W18537" s="157"/>
      <c r="X18537" s="157"/>
      <c r="Y18537" s="157"/>
    </row>
    <row r="18538" spans="19:25" x14ac:dyDescent="0.2">
      <c r="S18538" s="157"/>
      <c r="T18538" s="157"/>
      <c r="U18538" s="157"/>
      <c r="V18538" s="157"/>
      <c r="W18538" s="157"/>
      <c r="X18538" s="157"/>
      <c r="Y18538" s="157"/>
    </row>
    <row r="18539" spans="19:25" x14ac:dyDescent="0.2">
      <c r="S18539" s="157"/>
      <c r="T18539" s="157"/>
      <c r="U18539" s="157"/>
      <c r="V18539" s="157"/>
      <c r="W18539" s="157"/>
      <c r="X18539" s="157"/>
      <c r="Y18539" s="157"/>
    </row>
    <row r="18540" spans="19:25" x14ac:dyDescent="0.2">
      <c r="S18540" s="157"/>
      <c r="T18540" s="157"/>
      <c r="U18540" s="157"/>
      <c r="V18540" s="157"/>
      <c r="W18540" s="157"/>
      <c r="X18540" s="157"/>
      <c r="Y18540" s="157"/>
    </row>
    <row r="18541" spans="19:25" x14ac:dyDescent="0.2">
      <c r="S18541" s="157"/>
      <c r="T18541" s="157"/>
      <c r="U18541" s="157"/>
      <c r="V18541" s="157"/>
      <c r="W18541" s="157"/>
      <c r="X18541" s="157"/>
      <c r="Y18541" s="157"/>
    </row>
    <row r="18542" spans="19:25" x14ac:dyDescent="0.2">
      <c r="S18542" s="157"/>
      <c r="T18542" s="157"/>
      <c r="U18542" s="157"/>
      <c r="V18542" s="157"/>
      <c r="W18542" s="157"/>
      <c r="X18542" s="157"/>
      <c r="Y18542" s="157"/>
    </row>
    <row r="18543" spans="19:25" x14ac:dyDescent="0.2">
      <c r="S18543" s="157"/>
      <c r="T18543" s="157"/>
      <c r="U18543" s="157"/>
      <c r="V18543" s="157"/>
      <c r="W18543" s="157"/>
      <c r="X18543" s="157"/>
      <c r="Y18543" s="157"/>
    </row>
    <row r="18544" spans="19:25" x14ac:dyDescent="0.2">
      <c r="S18544" s="157"/>
      <c r="T18544" s="157"/>
      <c r="U18544" s="157"/>
      <c r="V18544" s="157"/>
      <c r="W18544" s="157"/>
      <c r="X18544" s="157"/>
      <c r="Y18544" s="157"/>
    </row>
    <row r="18545" spans="19:25" x14ac:dyDescent="0.2">
      <c r="S18545" s="157"/>
      <c r="T18545" s="157"/>
      <c r="U18545" s="157"/>
      <c r="V18545" s="157"/>
      <c r="W18545" s="157"/>
      <c r="X18545" s="157"/>
      <c r="Y18545" s="157"/>
    </row>
    <row r="18546" spans="19:25" x14ac:dyDescent="0.2">
      <c r="S18546" s="157"/>
      <c r="T18546" s="157"/>
      <c r="U18546" s="157"/>
      <c r="V18546" s="157"/>
      <c r="W18546" s="157"/>
      <c r="X18546" s="157"/>
      <c r="Y18546" s="157"/>
    </row>
    <row r="18547" spans="19:25" x14ac:dyDescent="0.2">
      <c r="S18547" s="157"/>
      <c r="T18547" s="157"/>
      <c r="U18547" s="157"/>
      <c r="V18547" s="157"/>
      <c r="W18547" s="157"/>
      <c r="X18547" s="157"/>
      <c r="Y18547" s="157"/>
    </row>
    <row r="18548" spans="19:25" x14ac:dyDescent="0.2">
      <c r="S18548" s="157"/>
      <c r="T18548" s="157"/>
      <c r="U18548" s="157"/>
      <c r="V18548" s="157"/>
      <c r="W18548" s="157"/>
      <c r="X18548" s="157"/>
      <c r="Y18548" s="157"/>
    </row>
    <row r="18549" spans="19:25" x14ac:dyDescent="0.2">
      <c r="S18549" s="157"/>
      <c r="T18549" s="157"/>
      <c r="U18549" s="157"/>
      <c r="V18549" s="157"/>
      <c r="W18549" s="157"/>
      <c r="X18549" s="157"/>
      <c r="Y18549" s="157"/>
    </row>
    <row r="18550" spans="19:25" x14ac:dyDescent="0.2">
      <c r="S18550" s="157"/>
      <c r="T18550" s="157"/>
      <c r="U18550" s="157"/>
      <c r="V18550" s="157"/>
      <c r="W18550" s="157"/>
      <c r="X18550" s="157"/>
      <c r="Y18550" s="157"/>
    </row>
    <row r="18551" spans="19:25" x14ac:dyDescent="0.2">
      <c r="S18551" s="157"/>
      <c r="T18551" s="157"/>
      <c r="U18551" s="157"/>
      <c r="V18551" s="157"/>
      <c r="W18551" s="157"/>
      <c r="X18551" s="157"/>
      <c r="Y18551" s="157"/>
    </row>
    <row r="18552" spans="19:25" x14ac:dyDescent="0.2">
      <c r="S18552" s="157"/>
      <c r="T18552" s="157"/>
      <c r="U18552" s="157"/>
      <c r="V18552" s="157"/>
      <c r="W18552" s="157"/>
      <c r="X18552" s="157"/>
      <c r="Y18552" s="157"/>
    </row>
    <row r="18553" spans="19:25" x14ac:dyDescent="0.2">
      <c r="S18553" s="157"/>
      <c r="T18553" s="157"/>
      <c r="U18553" s="157"/>
      <c r="V18553" s="157"/>
      <c r="W18553" s="157"/>
      <c r="X18553" s="157"/>
      <c r="Y18553" s="157"/>
    </row>
    <row r="18554" spans="19:25" x14ac:dyDescent="0.2">
      <c r="S18554" s="157"/>
      <c r="T18554" s="157"/>
      <c r="U18554" s="157"/>
      <c r="V18554" s="157"/>
      <c r="W18554" s="157"/>
      <c r="X18554" s="157"/>
      <c r="Y18554" s="157"/>
    </row>
    <row r="18555" spans="19:25" x14ac:dyDescent="0.2">
      <c r="S18555" s="157"/>
      <c r="T18555" s="157"/>
      <c r="U18555" s="157"/>
      <c r="V18555" s="157"/>
      <c r="W18555" s="157"/>
      <c r="X18555" s="157"/>
      <c r="Y18555" s="157"/>
    </row>
    <row r="18556" spans="19:25" x14ac:dyDescent="0.2">
      <c r="S18556" s="157"/>
      <c r="T18556" s="157"/>
      <c r="U18556" s="157"/>
      <c r="V18556" s="157"/>
      <c r="W18556" s="157"/>
      <c r="X18556" s="157"/>
      <c r="Y18556" s="157"/>
    </row>
    <row r="18557" spans="19:25" x14ac:dyDescent="0.2">
      <c r="S18557" s="157"/>
      <c r="T18557" s="157"/>
      <c r="U18557" s="157"/>
      <c r="V18557" s="157"/>
      <c r="W18557" s="157"/>
      <c r="X18557" s="157"/>
      <c r="Y18557" s="157"/>
    </row>
    <row r="18558" spans="19:25" x14ac:dyDescent="0.2">
      <c r="S18558" s="157"/>
      <c r="T18558" s="157"/>
      <c r="U18558" s="157"/>
      <c r="V18558" s="157"/>
      <c r="W18558" s="157"/>
      <c r="X18558" s="157"/>
      <c r="Y18558" s="157"/>
    </row>
    <row r="18559" spans="19:25" x14ac:dyDescent="0.2">
      <c r="S18559" s="157"/>
      <c r="T18559" s="157"/>
      <c r="U18559" s="157"/>
      <c r="V18559" s="157"/>
      <c r="W18559" s="157"/>
      <c r="X18559" s="157"/>
      <c r="Y18559" s="157"/>
    </row>
    <row r="18560" spans="19:25" x14ac:dyDescent="0.2">
      <c r="S18560" s="157"/>
      <c r="T18560" s="157"/>
      <c r="U18560" s="157"/>
      <c r="V18560" s="157"/>
      <c r="W18560" s="157"/>
      <c r="X18560" s="157"/>
      <c r="Y18560" s="157"/>
    </row>
    <row r="18561" spans="19:25" x14ac:dyDescent="0.2">
      <c r="S18561" s="157"/>
      <c r="T18561" s="157"/>
      <c r="U18561" s="157"/>
      <c r="V18561" s="157"/>
      <c r="W18561" s="157"/>
      <c r="X18561" s="157"/>
      <c r="Y18561" s="157"/>
    </row>
    <row r="18562" spans="19:25" x14ac:dyDescent="0.2">
      <c r="S18562" s="157"/>
      <c r="T18562" s="157"/>
      <c r="U18562" s="157"/>
      <c r="V18562" s="157"/>
      <c r="W18562" s="157"/>
      <c r="X18562" s="157"/>
      <c r="Y18562" s="157"/>
    </row>
    <row r="18563" spans="19:25" x14ac:dyDescent="0.2">
      <c r="S18563" s="157"/>
      <c r="T18563" s="157"/>
      <c r="U18563" s="157"/>
      <c r="V18563" s="157"/>
      <c r="W18563" s="157"/>
      <c r="X18563" s="157"/>
      <c r="Y18563" s="157"/>
    </row>
    <row r="18564" spans="19:25" x14ac:dyDescent="0.2">
      <c r="S18564" s="157"/>
      <c r="T18564" s="157"/>
      <c r="U18564" s="157"/>
      <c r="V18564" s="157"/>
      <c r="W18564" s="157"/>
      <c r="X18564" s="157"/>
      <c r="Y18564" s="157"/>
    </row>
    <row r="18565" spans="19:25" x14ac:dyDescent="0.2">
      <c r="S18565" s="157"/>
      <c r="T18565" s="157"/>
      <c r="U18565" s="157"/>
      <c r="V18565" s="157"/>
      <c r="W18565" s="157"/>
      <c r="X18565" s="157"/>
      <c r="Y18565" s="157"/>
    </row>
    <row r="18566" spans="19:25" x14ac:dyDescent="0.2">
      <c r="S18566" s="157"/>
      <c r="T18566" s="157"/>
      <c r="U18566" s="157"/>
      <c r="V18566" s="157"/>
      <c r="W18566" s="157"/>
      <c r="X18566" s="157"/>
      <c r="Y18566" s="157"/>
    </row>
    <row r="18567" spans="19:25" x14ac:dyDescent="0.2">
      <c r="S18567" s="157"/>
      <c r="T18567" s="157"/>
      <c r="U18567" s="157"/>
      <c r="V18567" s="157"/>
      <c r="W18567" s="157"/>
      <c r="X18567" s="157"/>
      <c r="Y18567" s="157"/>
    </row>
    <row r="18568" spans="19:25" x14ac:dyDescent="0.2">
      <c r="S18568" s="157"/>
      <c r="T18568" s="157"/>
      <c r="U18568" s="157"/>
      <c r="V18568" s="157"/>
      <c r="W18568" s="157"/>
      <c r="X18568" s="157"/>
      <c r="Y18568" s="157"/>
    </row>
    <row r="18569" spans="19:25" x14ac:dyDescent="0.2">
      <c r="S18569" s="157"/>
      <c r="T18569" s="157"/>
      <c r="U18569" s="157"/>
      <c r="V18569" s="157"/>
      <c r="W18569" s="157"/>
      <c r="X18569" s="157"/>
      <c r="Y18569" s="157"/>
    </row>
    <row r="18570" spans="19:25" x14ac:dyDescent="0.2">
      <c r="S18570" s="157"/>
      <c r="T18570" s="157"/>
      <c r="U18570" s="157"/>
      <c r="V18570" s="157"/>
      <c r="W18570" s="157"/>
      <c r="X18570" s="157"/>
      <c r="Y18570" s="157"/>
    </row>
    <row r="18571" spans="19:25" x14ac:dyDescent="0.2">
      <c r="S18571" s="157"/>
      <c r="T18571" s="157"/>
      <c r="U18571" s="157"/>
      <c r="V18571" s="157"/>
      <c r="W18571" s="157"/>
      <c r="X18571" s="157"/>
      <c r="Y18571" s="157"/>
    </row>
    <row r="18572" spans="19:25" x14ac:dyDescent="0.2">
      <c r="S18572" s="157"/>
      <c r="T18572" s="157"/>
      <c r="U18572" s="157"/>
      <c r="V18572" s="157"/>
      <c r="W18572" s="157"/>
      <c r="X18572" s="157"/>
      <c r="Y18572" s="157"/>
    </row>
    <row r="18573" spans="19:25" x14ac:dyDescent="0.2">
      <c r="S18573" s="157"/>
      <c r="T18573" s="157"/>
      <c r="U18573" s="157"/>
      <c r="V18573" s="157"/>
      <c r="W18573" s="157"/>
      <c r="X18573" s="157"/>
      <c r="Y18573" s="157"/>
    </row>
    <row r="18574" spans="19:25" x14ac:dyDescent="0.2">
      <c r="S18574" s="157"/>
      <c r="T18574" s="157"/>
      <c r="U18574" s="157"/>
      <c r="V18574" s="157"/>
      <c r="W18574" s="157"/>
      <c r="X18574" s="157"/>
      <c r="Y18574" s="157"/>
    </row>
    <row r="18575" spans="19:25" x14ac:dyDescent="0.2">
      <c r="S18575" s="157"/>
      <c r="T18575" s="157"/>
      <c r="U18575" s="157"/>
      <c r="V18575" s="157"/>
      <c r="W18575" s="157"/>
      <c r="X18575" s="157"/>
      <c r="Y18575" s="157"/>
    </row>
    <row r="18576" spans="19:25" x14ac:dyDescent="0.2">
      <c r="S18576" s="157"/>
      <c r="T18576" s="157"/>
      <c r="U18576" s="157"/>
      <c r="V18576" s="157"/>
      <c r="W18576" s="157"/>
      <c r="X18576" s="157"/>
      <c r="Y18576" s="157"/>
    </row>
    <row r="18577" spans="19:25" x14ac:dyDescent="0.2">
      <c r="S18577" s="157"/>
      <c r="T18577" s="157"/>
      <c r="U18577" s="157"/>
      <c r="V18577" s="157"/>
      <c r="W18577" s="157"/>
      <c r="X18577" s="157"/>
      <c r="Y18577" s="157"/>
    </row>
    <row r="18578" spans="19:25" x14ac:dyDescent="0.2">
      <c r="S18578" s="157"/>
      <c r="T18578" s="157"/>
      <c r="U18578" s="157"/>
      <c r="V18578" s="157"/>
      <c r="W18578" s="157"/>
      <c r="X18578" s="157"/>
      <c r="Y18578" s="157"/>
    </row>
    <row r="18579" spans="19:25" x14ac:dyDescent="0.2">
      <c r="S18579" s="157"/>
      <c r="T18579" s="157"/>
      <c r="U18579" s="157"/>
      <c r="V18579" s="157"/>
      <c r="W18579" s="157"/>
      <c r="X18579" s="157"/>
      <c r="Y18579" s="157"/>
    </row>
    <row r="18580" spans="19:25" x14ac:dyDescent="0.2">
      <c r="S18580" s="157"/>
      <c r="T18580" s="157"/>
      <c r="U18580" s="157"/>
      <c r="V18580" s="157"/>
      <c r="W18580" s="157"/>
      <c r="X18580" s="157"/>
      <c r="Y18580" s="157"/>
    </row>
    <row r="18581" spans="19:25" x14ac:dyDescent="0.2">
      <c r="S18581" s="157"/>
      <c r="T18581" s="157"/>
      <c r="U18581" s="157"/>
      <c r="V18581" s="157"/>
      <c r="W18581" s="157"/>
      <c r="X18581" s="157"/>
      <c r="Y18581" s="157"/>
    </row>
    <row r="18582" spans="19:25" x14ac:dyDescent="0.2">
      <c r="S18582" s="157"/>
      <c r="T18582" s="157"/>
      <c r="U18582" s="157"/>
      <c r="V18582" s="157"/>
      <c r="W18582" s="157"/>
      <c r="X18582" s="157"/>
      <c r="Y18582" s="157"/>
    </row>
    <row r="18583" spans="19:25" x14ac:dyDescent="0.2">
      <c r="S18583" s="157"/>
      <c r="T18583" s="157"/>
      <c r="U18583" s="157"/>
      <c r="V18583" s="157"/>
      <c r="W18583" s="157"/>
      <c r="X18583" s="157"/>
      <c r="Y18583" s="157"/>
    </row>
    <row r="18584" spans="19:25" x14ac:dyDescent="0.2">
      <c r="S18584" s="157"/>
      <c r="T18584" s="157"/>
      <c r="U18584" s="157"/>
      <c r="V18584" s="157"/>
      <c r="W18584" s="157"/>
      <c r="X18584" s="157"/>
      <c r="Y18584" s="157"/>
    </row>
    <row r="18585" spans="19:25" x14ac:dyDescent="0.2">
      <c r="S18585" s="157"/>
      <c r="T18585" s="157"/>
      <c r="U18585" s="157"/>
      <c r="V18585" s="157"/>
      <c r="W18585" s="157"/>
      <c r="X18585" s="157"/>
      <c r="Y18585" s="157"/>
    </row>
    <row r="18586" spans="19:25" x14ac:dyDescent="0.2">
      <c r="S18586" s="157"/>
      <c r="T18586" s="157"/>
      <c r="U18586" s="157"/>
      <c r="V18586" s="157"/>
      <c r="W18586" s="157"/>
      <c r="X18586" s="157"/>
      <c r="Y18586" s="157"/>
    </row>
    <row r="18587" spans="19:25" x14ac:dyDescent="0.2">
      <c r="S18587" s="157"/>
      <c r="T18587" s="157"/>
      <c r="U18587" s="157"/>
      <c r="V18587" s="157"/>
      <c r="W18587" s="157"/>
      <c r="X18587" s="157"/>
      <c r="Y18587" s="157"/>
    </row>
    <row r="18588" spans="19:25" x14ac:dyDescent="0.2">
      <c r="S18588" s="157"/>
      <c r="T18588" s="157"/>
      <c r="U18588" s="157"/>
      <c r="V18588" s="157"/>
      <c r="W18588" s="157"/>
      <c r="X18588" s="157"/>
      <c r="Y18588" s="157"/>
    </row>
    <row r="18589" spans="19:25" x14ac:dyDescent="0.2">
      <c r="S18589" s="157"/>
      <c r="T18589" s="157"/>
      <c r="U18589" s="157"/>
      <c r="V18589" s="157"/>
      <c r="W18589" s="157"/>
      <c r="X18589" s="157"/>
      <c r="Y18589" s="157"/>
    </row>
    <row r="18590" spans="19:25" x14ac:dyDescent="0.2">
      <c r="S18590" s="157"/>
      <c r="T18590" s="157"/>
      <c r="U18590" s="157"/>
      <c r="V18590" s="157"/>
      <c r="W18590" s="157"/>
      <c r="X18590" s="157"/>
      <c r="Y18590" s="157"/>
    </row>
    <row r="18591" spans="19:25" x14ac:dyDescent="0.2">
      <c r="S18591" s="157"/>
      <c r="T18591" s="157"/>
      <c r="U18591" s="157"/>
      <c r="V18591" s="157"/>
      <c r="W18591" s="157"/>
      <c r="X18591" s="157"/>
      <c r="Y18591" s="157"/>
    </row>
    <row r="18592" spans="19:25" x14ac:dyDescent="0.2">
      <c r="S18592" s="157"/>
      <c r="T18592" s="157"/>
      <c r="U18592" s="157"/>
      <c r="V18592" s="157"/>
      <c r="W18592" s="157"/>
      <c r="X18592" s="157"/>
      <c r="Y18592" s="157"/>
    </row>
    <row r="18593" spans="19:25" x14ac:dyDescent="0.2">
      <c r="S18593" s="157"/>
      <c r="T18593" s="157"/>
      <c r="U18593" s="157"/>
      <c r="V18593" s="157"/>
      <c r="W18593" s="157"/>
      <c r="X18593" s="157"/>
      <c r="Y18593" s="157"/>
    </row>
    <row r="18594" spans="19:25" x14ac:dyDescent="0.2">
      <c r="S18594" s="157"/>
      <c r="T18594" s="157"/>
      <c r="U18594" s="157"/>
      <c r="V18594" s="157"/>
      <c r="W18594" s="157"/>
      <c r="X18594" s="157"/>
      <c r="Y18594" s="157"/>
    </row>
    <row r="18595" spans="19:25" x14ac:dyDescent="0.2">
      <c r="S18595" s="157"/>
      <c r="T18595" s="157"/>
      <c r="U18595" s="157"/>
      <c r="V18595" s="157"/>
      <c r="W18595" s="157"/>
      <c r="X18595" s="157"/>
      <c r="Y18595" s="157"/>
    </row>
    <row r="18596" spans="19:25" x14ac:dyDescent="0.2">
      <c r="S18596" s="157"/>
      <c r="T18596" s="157"/>
      <c r="U18596" s="157"/>
      <c r="V18596" s="157"/>
      <c r="W18596" s="157"/>
      <c r="X18596" s="157"/>
      <c r="Y18596" s="157"/>
    </row>
    <row r="18597" spans="19:25" x14ac:dyDescent="0.2">
      <c r="S18597" s="157"/>
      <c r="T18597" s="157"/>
      <c r="U18597" s="157"/>
      <c r="V18597" s="157"/>
      <c r="W18597" s="157"/>
      <c r="X18597" s="157"/>
      <c r="Y18597" s="157"/>
    </row>
    <row r="18598" spans="19:25" x14ac:dyDescent="0.2">
      <c r="S18598" s="157"/>
      <c r="T18598" s="157"/>
      <c r="U18598" s="157"/>
      <c r="V18598" s="157"/>
      <c r="W18598" s="157"/>
      <c r="X18598" s="157"/>
      <c r="Y18598" s="157"/>
    </row>
    <row r="18599" spans="19:25" x14ac:dyDescent="0.2">
      <c r="S18599" s="157"/>
      <c r="T18599" s="157"/>
      <c r="U18599" s="157"/>
      <c r="V18599" s="157"/>
      <c r="W18599" s="157"/>
      <c r="X18599" s="157"/>
      <c r="Y18599" s="157"/>
    </row>
    <row r="18600" spans="19:25" x14ac:dyDescent="0.2">
      <c r="S18600" s="157"/>
      <c r="T18600" s="157"/>
      <c r="U18600" s="157"/>
      <c r="V18600" s="157"/>
      <c r="W18600" s="157"/>
      <c r="X18600" s="157"/>
      <c r="Y18600" s="157"/>
    </row>
    <row r="18601" spans="19:25" x14ac:dyDescent="0.2">
      <c r="S18601" s="157"/>
      <c r="T18601" s="157"/>
      <c r="U18601" s="157"/>
      <c r="V18601" s="157"/>
      <c r="W18601" s="157"/>
      <c r="X18601" s="157"/>
      <c r="Y18601" s="157"/>
    </row>
    <row r="18602" spans="19:25" x14ac:dyDescent="0.2">
      <c r="S18602" s="157"/>
      <c r="T18602" s="157"/>
      <c r="U18602" s="157"/>
      <c r="V18602" s="157"/>
      <c r="W18602" s="157"/>
      <c r="X18602" s="157"/>
      <c r="Y18602" s="157"/>
    </row>
    <row r="18603" spans="19:25" x14ac:dyDescent="0.2">
      <c r="S18603" s="157"/>
      <c r="T18603" s="157"/>
      <c r="U18603" s="157"/>
      <c r="V18603" s="157"/>
      <c r="W18603" s="157"/>
      <c r="X18603" s="157"/>
      <c r="Y18603" s="157"/>
    </row>
    <row r="18604" spans="19:25" x14ac:dyDescent="0.2">
      <c r="S18604" s="157"/>
      <c r="T18604" s="157"/>
      <c r="U18604" s="157"/>
      <c r="V18604" s="157"/>
      <c r="W18604" s="157"/>
      <c r="X18604" s="157"/>
      <c r="Y18604" s="157"/>
    </row>
    <row r="18605" spans="19:25" x14ac:dyDescent="0.2">
      <c r="S18605" s="157"/>
      <c r="T18605" s="157"/>
      <c r="U18605" s="157"/>
      <c r="V18605" s="157"/>
      <c r="W18605" s="157"/>
      <c r="X18605" s="157"/>
      <c r="Y18605" s="157"/>
    </row>
    <row r="18606" spans="19:25" x14ac:dyDescent="0.2">
      <c r="S18606" s="157"/>
      <c r="T18606" s="157"/>
      <c r="U18606" s="157"/>
      <c r="V18606" s="157"/>
      <c r="W18606" s="157"/>
      <c r="X18606" s="157"/>
      <c r="Y18606" s="157"/>
    </row>
    <row r="18607" spans="19:25" x14ac:dyDescent="0.2">
      <c r="S18607" s="157"/>
      <c r="T18607" s="157"/>
      <c r="U18607" s="157"/>
      <c r="V18607" s="157"/>
      <c r="W18607" s="157"/>
      <c r="X18607" s="157"/>
      <c r="Y18607" s="157"/>
    </row>
    <row r="18608" spans="19:25" x14ac:dyDescent="0.2">
      <c r="S18608" s="157"/>
      <c r="T18608" s="157"/>
      <c r="U18608" s="157"/>
      <c r="V18608" s="157"/>
      <c r="W18608" s="157"/>
      <c r="X18608" s="157"/>
      <c r="Y18608" s="157"/>
    </row>
    <row r="18609" spans="19:25" x14ac:dyDescent="0.2">
      <c r="S18609" s="157"/>
      <c r="T18609" s="157"/>
      <c r="U18609" s="157"/>
      <c r="V18609" s="157"/>
      <c r="W18609" s="157"/>
      <c r="X18609" s="157"/>
      <c r="Y18609" s="157"/>
    </row>
    <row r="18610" spans="19:25" x14ac:dyDescent="0.2">
      <c r="S18610" s="157"/>
      <c r="T18610" s="157"/>
      <c r="U18610" s="157"/>
      <c r="V18610" s="157"/>
      <c r="W18610" s="157"/>
      <c r="X18610" s="157"/>
      <c r="Y18610" s="157"/>
    </row>
    <row r="18611" spans="19:25" x14ac:dyDescent="0.2">
      <c r="S18611" s="157"/>
      <c r="T18611" s="157"/>
      <c r="U18611" s="157"/>
      <c r="V18611" s="157"/>
      <c r="W18611" s="157"/>
      <c r="X18611" s="157"/>
      <c r="Y18611" s="157"/>
    </row>
    <row r="18612" spans="19:25" x14ac:dyDescent="0.2">
      <c r="S18612" s="157"/>
      <c r="T18612" s="157"/>
      <c r="U18612" s="157"/>
      <c r="V18612" s="157"/>
      <c r="W18612" s="157"/>
      <c r="X18612" s="157"/>
      <c r="Y18612" s="157"/>
    </row>
    <row r="18613" spans="19:25" x14ac:dyDescent="0.2">
      <c r="S18613" s="157"/>
      <c r="T18613" s="157"/>
      <c r="U18613" s="157"/>
      <c r="V18613" s="157"/>
      <c r="W18613" s="157"/>
      <c r="X18613" s="157"/>
      <c r="Y18613" s="157"/>
    </row>
    <row r="18614" spans="19:25" x14ac:dyDescent="0.2">
      <c r="S18614" s="157"/>
      <c r="T18614" s="157"/>
      <c r="U18614" s="157"/>
      <c r="V18614" s="157"/>
      <c r="W18614" s="157"/>
      <c r="X18614" s="157"/>
      <c r="Y18614" s="157"/>
    </row>
    <row r="18615" spans="19:25" x14ac:dyDescent="0.2">
      <c r="S18615" s="157"/>
      <c r="T18615" s="157"/>
      <c r="U18615" s="157"/>
      <c r="V18615" s="157"/>
      <c r="W18615" s="157"/>
      <c r="X18615" s="157"/>
      <c r="Y18615" s="157"/>
    </row>
    <row r="18616" spans="19:25" x14ac:dyDescent="0.2">
      <c r="S18616" s="157"/>
      <c r="T18616" s="157"/>
      <c r="U18616" s="157"/>
      <c r="V18616" s="157"/>
      <c r="W18616" s="157"/>
      <c r="X18616" s="157"/>
      <c r="Y18616" s="157"/>
    </row>
    <row r="18617" spans="19:25" x14ac:dyDescent="0.2">
      <c r="S18617" s="157"/>
      <c r="T18617" s="157"/>
      <c r="U18617" s="157"/>
      <c r="V18617" s="157"/>
      <c r="W18617" s="157"/>
      <c r="X18617" s="157"/>
      <c r="Y18617" s="157"/>
    </row>
    <row r="18618" spans="19:25" x14ac:dyDescent="0.2">
      <c r="S18618" s="157"/>
      <c r="T18618" s="157"/>
      <c r="U18618" s="157"/>
      <c r="V18618" s="157"/>
      <c r="W18618" s="157"/>
      <c r="X18618" s="157"/>
      <c r="Y18618" s="157"/>
    </row>
    <row r="18619" spans="19:25" x14ac:dyDescent="0.2">
      <c r="S18619" s="157"/>
      <c r="T18619" s="157"/>
      <c r="U18619" s="157"/>
      <c r="V18619" s="157"/>
      <c r="W18619" s="157"/>
      <c r="X18619" s="157"/>
      <c r="Y18619" s="157"/>
    </row>
    <row r="18620" spans="19:25" x14ac:dyDescent="0.2">
      <c r="S18620" s="157"/>
      <c r="T18620" s="157"/>
      <c r="U18620" s="157"/>
      <c r="V18620" s="157"/>
      <c r="W18620" s="157"/>
      <c r="X18620" s="157"/>
      <c r="Y18620" s="157"/>
    </row>
    <row r="18621" spans="19:25" x14ac:dyDescent="0.2">
      <c r="S18621" s="157"/>
      <c r="T18621" s="157"/>
      <c r="U18621" s="157"/>
      <c r="V18621" s="157"/>
      <c r="W18621" s="157"/>
      <c r="X18621" s="157"/>
      <c r="Y18621" s="157"/>
    </row>
    <row r="18622" spans="19:25" x14ac:dyDescent="0.2">
      <c r="S18622" s="157"/>
      <c r="T18622" s="157"/>
      <c r="U18622" s="157"/>
      <c r="V18622" s="157"/>
      <c r="W18622" s="157"/>
      <c r="X18622" s="157"/>
      <c r="Y18622" s="157"/>
    </row>
    <row r="18623" spans="19:25" x14ac:dyDescent="0.2">
      <c r="S18623" s="157"/>
      <c r="T18623" s="157"/>
      <c r="U18623" s="157"/>
      <c r="V18623" s="157"/>
      <c r="W18623" s="157"/>
      <c r="X18623" s="157"/>
      <c r="Y18623" s="157"/>
    </row>
    <row r="18624" spans="19:25" x14ac:dyDescent="0.2">
      <c r="S18624" s="157"/>
      <c r="T18624" s="157"/>
      <c r="U18624" s="157"/>
      <c r="V18624" s="157"/>
      <c r="W18624" s="157"/>
      <c r="X18624" s="157"/>
      <c r="Y18624" s="157"/>
    </row>
    <row r="18625" spans="19:25" x14ac:dyDescent="0.2">
      <c r="S18625" s="157"/>
      <c r="T18625" s="157"/>
      <c r="U18625" s="157"/>
      <c r="V18625" s="157"/>
      <c r="W18625" s="157"/>
      <c r="X18625" s="157"/>
      <c r="Y18625" s="157"/>
    </row>
    <row r="18626" spans="19:25" x14ac:dyDescent="0.2">
      <c r="S18626" s="157"/>
      <c r="T18626" s="157"/>
      <c r="U18626" s="157"/>
      <c r="V18626" s="157"/>
      <c r="W18626" s="157"/>
      <c r="X18626" s="157"/>
      <c r="Y18626" s="157"/>
    </row>
    <row r="18627" spans="19:25" x14ac:dyDescent="0.2">
      <c r="S18627" s="157"/>
      <c r="T18627" s="157"/>
      <c r="U18627" s="157"/>
      <c r="V18627" s="157"/>
      <c r="W18627" s="157"/>
      <c r="X18627" s="157"/>
      <c r="Y18627" s="157"/>
    </row>
    <row r="18628" spans="19:25" x14ac:dyDescent="0.2">
      <c r="S18628" s="157"/>
      <c r="T18628" s="157"/>
      <c r="U18628" s="157"/>
      <c r="V18628" s="157"/>
      <c r="W18628" s="157"/>
      <c r="X18628" s="157"/>
      <c r="Y18628" s="157"/>
    </row>
    <row r="18629" spans="19:25" x14ac:dyDescent="0.2">
      <c r="S18629" s="157"/>
      <c r="T18629" s="157"/>
      <c r="U18629" s="157"/>
      <c r="V18629" s="157"/>
      <c r="W18629" s="157"/>
      <c r="X18629" s="157"/>
      <c r="Y18629" s="157"/>
    </row>
    <row r="18630" spans="19:25" x14ac:dyDescent="0.2">
      <c r="S18630" s="157"/>
      <c r="T18630" s="157"/>
      <c r="U18630" s="157"/>
      <c r="V18630" s="157"/>
      <c r="W18630" s="157"/>
      <c r="X18630" s="157"/>
      <c r="Y18630" s="157"/>
    </row>
    <row r="18631" spans="19:25" x14ac:dyDescent="0.2">
      <c r="S18631" s="157"/>
      <c r="T18631" s="157"/>
      <c r="U18631" s="157"/>
      <c r="V18631" s="157"/>
      <c r="W18631" s="157"/>
      <c r="X18631" s="157"/>
      <c r="Y18631" s="157"/>
    </row>
    <row r="18632" spans="19:25" x14ac:dyDescent="0.2">
      <c r="S18632" s="157"/>
      <c r="T18632" s="157"/>
      <c r="U18632" s="157"/>
      <c r="V18632" s="157"/>
      <c r="W18632" s="157"/>
      <c r="X18632" s="157"/>
      <c r="Y18632" s="157"/>
    </row>
    <row r="18633" spans="19:25" x14ac:dyDescent="0.2">
      <c r="S18633" s="157"/>
      <c r="T18633" s="157"/>
      <c r="U18633" s="157"/>
      <c r="V18633" s="157"/>
      <c r="W18633" s="157"/>
      <c r="X18633" s="157"/>
      <c r="Y18633" s="157"/>
    </row>
    <row r="18634" spans="19:25" x14ac:dyDescent="0.2">
      <c r="S18634" s="157"/>
      <c r="T18634" s="157"/>
      <c r="U18634" s="157"/>
      <c r="V18634" s="157"/>
      <c r="W18634" s="157"/>
      <c r="X18634" s="157"/>
      <c r="Y18634" s="157"/>
    </row>
    <row r="18635" spans="19:25" x14ac:dyDescent="0.2">
      <c r="S18635" s="157"/>
      <c r="T18635" s="157"/>
      <c r="U18635" s="157"/>
      <c r="V18635" s="157"/>
      <c r="W18635" s="157"/>
      <c r="X18635" s="157"/>
      <c r="Y18635" s="157"/>
    </row>
    <row r="18636" spans="19:25" x14ac:dyDescent="0.2">
      <c r="S18636" s="157"/>
      <c r="T18636" s="157"/>
      <c r="U18636" s="157"/>
      <c r="V18636" s="157"/>
      <c r="W18636" s="157"/>
      <c r="X18636" s="157"/>
      <c r="Y18636" s="157"/>
    </row>
    <row r="18637" spans="19:25" x14ac:dyDescent="0.2">
      <c r="S18637" s="157"/>
      <c r="T18637" s="157"/>
      <c r="U18637" s="157"/>
      <c r="V18637" s="157"/>
      <c r="W18637" s="157"/>
      <c r="X18637" s="157"/>
      <c r="Y18637" s="157"/>
    </row>
    <row r="18638" spans="19:25" x14ac:dyDescent="0.2">
      <c r="S18638" s="157"/>
      <c r="T18638" s="157"/>
      <c r="U18638" s="157"/>
      <c r="V18638" s="157"/>
      <c r="W18638" s="157"/>
      <c r="X18638" s="157"/>
      <c r="Y18638" s="157"/>
    </row>
    <row r="18639" spans="19:25" x14ac:dyDescent="0.2">
      <c r="S18639" s="157"/>
      <c r="T18639" s="157"/>
      <c r="U18639" s="157"/>
      <c r="V18639" s="157"/>
      <c r="W18639" s="157"/>
      <c r="X18639" s="157"/>
      <c r="Y18639" s="157"/>
    </row>
    <row r="18640" spans="19:25" x14ac:dyDescent="0.2">
      <c r="S18640" s="157"/>
      <c r="T18640" s="157"/>
      <c r="U18640" s="157"/>
      <c r="V18640" s="157"/>
      <c r="W18640" s="157"/>
      <c r="X18640" s="157"/>
      <c r="Y18640" s="157"/>
    </row>
    <row r="18641" spans="19:25" x14ac:dyDescent="0.2">
      <c r="S18641" s="157"/>
      <c r="T18641" s="157"/>
      <c r="U18641" s="157"/>
      <c r="V18641" s="157"/>
      <c r="W18641" s="157"/>
      <c r="X18641" s="157"/>
      <c r="Y18641" s="157"/>
    </row>
    <row r="18642" spans="19:25" x14ac:dyDescent="0.2">
      <c r="S18642" s="157"/>
      <c r="T18642" s="157"/>
      <c r="U18642" s="157"/>
      <c r="V18642" s="157"/>
      <c r="W18642" s="157"/>
      <c r="X18642" s="157"/>
      <c r="Y18642" s="157"/>
    </row>
    <row r="18643" spans="19:25" x14ac:dyDescent="0.2">
      <c r="S18643" s="157"/>
      <c r="T18643" s="157"/>
      <c r="U18643" s="157"/>
      <c r="V18643" s="157"/>
      <c r="W18643" s="157"/>
      <c r="X18643" s="157"/>
      <c r="Y18643" s="157"/>
    </row>
    <row r="18644" spans="19:25" x14ac:dyDescent="0.2">
      <c r="S18644" s="157"/>
      <c r="T18644" s="157"/>
      <c r="U18644" s="157"/>
      <c r="V18644" s="157"/>
      <c r="W18644" s="157"/>
      <c r="X18644" s="157"/>
      <c r="Y18644" s="157"/>
    </row>
    <row r="18645" spans="19:25" x14ac:dyDescent="0.2">
      <c r="S18645" s="157"/>
      <c r="T18645" s="157"/>
      <c r="U18645" s="157"/>
      <c r="V18645" s="157"/>
      <c r="W18645" s="157"/>
      <c r="X18645" s="157"/>
      <c r="Y18645" s="157"/>
    </row>
    <row r="18646" spans="19:25" x14ac:dyDescent="0.2">
      <c r="S18646" s="157"/>
      <c r="T18646" s="157"/>
      <c r="U18646" s="157"/>
      <c r="V18646" s="157"/>
      <c r="W18646" s="157"/>
      <c r="X18646" s="157"/>
      <c r="Y18646" s="157"/>
    </row>
    <row r="18647" spans="19:25" x14ac:dyDescent="0.2">
      <c r="S18647" s="157"/>
      <c r="T18647" s="157"/>
      <c r="U18647" s="157"/>
      <c r="V18647" s="157"/>
      <c r="W18647" s="157"/>
      <c r="X18647" s="157"/>
      <c r="Y18647" s="157"/>
    </row>
    <row r="18648" spans="19:25" x14ac:dyDescent="0.2">
      <c r="S18648" s="157"/>
      <c r="T18648" s="157"/>
      <c r="U18648" s="157"/>
      <c r="V18648" s="157"/>
      <c r="W18648" s="157"/>
      <c r="X18648" s="157"/>
      <c r="Y18648" s="157"/>
    </row>
    <row r="18649" spans="19:25" x14ac:dyDescent="0.2">
      <c r="S18649" s="157"/>
      <c r="T18649" s="157"/>
      <c r="U18649" s="157"/>
      <c r="V18649" s="157"/>
      <c r="W18649" s="157"/>
      <c r="X18649" s="157"/>
      <c r="Y18649" s="157"/>
    </row>
    <row r="18650" spans="19:25" x14ac:dyDescent="0.2">
      <c r="S18650" s="157"/>
      <c r="T18650" s="157"/>
      <c r="U18650" s="157"/>
      <c r="V18650" s="157"/>
      <c r="W18650" s="157"/>
      <c r="X18650" s="157"/>
      <c r="Y18650" s="157"/>
    </row>
    <row r="18651" spans="19:25" x14ac:dyDescent="0.2">
      <c r="S18651" s="157"/>
      <c r="T18651" s="157"/>
      <c r="U18651" s="157"/>
      <c r="V18651" s="157"/>
      <c r="W18651" s="157"/>
      <c r="X18651" s="157"/>
      <c r="Y18651" s="157"/>
    </row>
    <row r="18652" spans="19:25" x14ac:dyDescent="0.2">
      <c r="S18652" s="157"/>
      <c r="T18652" s="157"/>
      <c r="U18652" s="157"/>
      <c r="V18652" s="157"/>
      <c r="W18652" s="157"/>
      <c r="X18652" s="157"/>
      <c r="Y18652" s="157"/>
    </row>
    <row r="18653" spans="19:25" x14ac:dyDescent="0.2">
      <c r="S18653" s="157"/>
      <c r="T18653" s="157"/>
      <c r="U18653" s="157"/>
      <c r="V18653" s="157"/>
      <c r="W18653" s="157"/>
      <c r="X18653" s="157"/>
      <c r="Y18653" s="157"/>
    </row>
    <row r="18654" spans="19:25" x14ac:dyDescent="0.2">
      <c r="S18654" s="157"/>
      <c r="T18654" s="157"/>
      <c r="U18654" s="157"/>
      <c r="V18654" s="157"/>
      <c r="W18654" s="157"/>
      <c r="X18654" s="157"/>
      <c r="Y18654" s="157"/>
    </row>
    <row r="18655" spans="19:25" x14ac:dyDescent="0.2">
      <c r="S18655" s="157"/>
      <c r="T18655" s="157"/>
      <c r="U18655" s="157"/>
      <c r="V18655" s="157"/>
      <c r="W18655" s="157"/>
      <c r="X18655" s="157"/>
      <c r="Y18655" s="157"/>
    </row>
    <row r="18656" spans="19:25" x14ac:dyDescent="0.2">
      <c r="S18656" s="157"/>
      <c r="T18656" s="157"/>
      <c r="U18656" s="157"/>
      <c r="V18656" s="157"/>
      <c r="W18656" s="157"/>
      <c r="X18656" s="157"/>
      <c r="Y18656" s="157"/>
    </row>
    <row r="18657" spans="19:25" x14ac:dyDescent="0.2">
      <c r="S18657" s="157"/>
      <c r="T18657" s="157"/>
      <c r="U18657" s="157"/>
      <c r="V18657" s="157"/>
      <c r="W18657" s="157"/>
      <c r="X18657" s="157"/>
      <c r="Y18657" s="157"/>
    </row>
    <row r="18658" spans="19:25" x14ac:dyDescent="0.2">
      <c r="S18658" s="157"/>
      <c r="T18658" s="157"/>
      <c r="U18658" s="157"/>
      <c r="V18658" s="157"/>
      <c r="W18658" s="157"/>
      <c r="X18658" s="157"/>
      <c r="Y18658" s="157"/>
    </row>
    <row r="18659" spans="19:25" x14ac:dyDescent="0.2">
      <c r="S18659" s="157"/>
      <c r="T18659" s="157"/>
      <c r="U18659" s="157"/>
      <c r="V18659" s="157"/>
      <c r="W18659" s="157"/>
      <c r="X18659" s="157"/>
      <c r="Y18659" s="157"/>
    </row>
    <row r="18660" spans="19:25" x14ac:dyDescent="0.2">
      <c r="S18660" s="157"/>
      <c r="T18660" s="157"/>
      <c r="U18660" s="157"/>
      <c r="V18660" s="157"/>
      <c r="W18660" s="157"/>
      <c r="X18660" s="157"/>
      <c r="Y18660" s="157"/>
    </row>
    <row r="18661" spans="19:25" x14ac:dyDescent="0.2">
      <c r="S18661" s="157"/>
      <c r="T18661" s="157"/>
      <c r="U18661" s="157"/>
      <c r="V18661" s="157"/>
      <c r="W18661" s="157"/>
      <c r="X18661" s="157"/>
      <c r="Y18661" s="157"/>
    </row>
    <row r="18662" spans="19:25" x14ac:dyDescent="0.2">
      <c r="S18662" s="157"/>
      <c r="T18662" s="157"/>
      <c r="U18662" s="157"/>
      <c r="V18662" s="157"/>
      <c r="W18662" s="157"/>
      <c r="X18662" s="157"/>
      <c r="Y18662" s="157"/>
    </row>
    <row r="18663" spans="19:25" x14ac:dyDescent="0.2">
      <c r="S18663" s="157"/>
      <c r="T18663" s="157"/>
      <c r="U18663" s="157"/>
      <c r="V18663" s="157"/>
      <c r="W18663" s="157"/>
      <c r="X18663" s="157"/>
      <c r="Y18663" s="157"/>
    </row>
    <row r="18664" spans="19:25" x14ac:dyDescent="0.2">
      <c r="S18664" s="157"/>
      <c r="T18664" s="157"/>
      <c r="U18664" s="157"/>
      <c r="V18664" s="157"/>
      <c r="W18664" s="157"/>
      <c r="X18664" s="157"/>
      <c r="Y18664" s="157"/>
    </row>
    <row r="18665" spans="19:25" x14ac:dyDescent="0.2">
      <c r="S18665" s="157"/>
      <c r="T18665" s="157"/>
      <c r="U18665" s="157"/>
      <c r="V18665" s="157"/>
      <c r="W18665" s="157"/>
      <c r="X18665" s="157"/>
      <c r="Y18665" s="157"/>
    </row>
    <row r="18666" spans="19:25" x14ac:dyDescent="0.2">
      <c r="S18666" s="157"/>
      <c r="T18666" s="157"/>
      <c r="U18666" s="157"/>
      <c r="V18666" s="157"/>
      <c r="W18666" s="157"/>
      <c r="X18666" s="157"/>
      <c r="Y18666" s="157"/>
    </row>
    <row r="18667" spans="19:25" x14ac:dyDescent="0.2">
      <c r="S18667" s="157"/>
      <c r="T18667" s="157"/>
      <c r="U18667" s="157"/>
      <c r="V18667" s="157"/>
      <c r="W18667" s="157"/>
      <c r="X18667" s="157"/>
      <c r="Y18667" s="157"/>
    </row>
    <row r="18668" spans="19:25" x14ac:dyDescent="0.2">
      <c r="S18668" s="157"/>
      <c r="T18668" s="157"/>
      <c r="U18668" s="157"/>
      <c r="V18668" s="157"/>
      <c r="W18668" s="157"/>
      <c r="X18668" s="157"/>
      <c r="Y18668" s="157"/>
    </row>
    <row r="18669" spans="19:25" x14ac:dyDescent="0.2">
      <c r="S18669" s="157"/>
      <c r="T18669" s="157"/>
      <c r="U18669" s="157"/>
      <c r="V18669" s="157"/>
      <c r="W18669" s="157"/>
      <c r="X18669" s="157"/>
      <c r="Y18669" s="157"/>
    </row>
    <row r="18670" spans="19:25" x14ac:dyDescent="0.2">
      <c r="S18670" s="157"/>
      <c r="T18670" s="157"/>
      <c r="U18670" s="157"/>
      <c r="V18670" s="157"/>
      <c r="W18670" s="157"/>
      <c r="X18670" s="157"/>
      <c r="Y18670" s="157"/>
    </row>
    <row r="18671" spans="19:25" x14ac:dyDescent="0.2">
      <c r="S18671" s="157"/>
      <c r="T18671" s="157"/>
      <c r="U18671" s="157"/>
      <c r="V18671" s="157"/>
      <c r="W18671" s="157"/>
      <c r="X18671" s="157"/>
      <c r="Y18671" s="157"/>
    </row>
    <row r="18672" spans="19:25" x14ac:dyDescent="0.2">
      <c r="S18672" s="157"/>
      <c r="T18672" s="157"/>
      <c r="U18672" s="157"/>
      <c r="V18672" s="157"/>
      <c r="W18672" s="157"/>
      <c r="X18672" s="157"/>
      <c r="Y18672" s="157"/>
    </row>
    <row r="18673" spans="19:25" x14ac:dyDescent="0.2">
      <c r="S18673" s="157"/>
      <c r="T18673" s="157"/>
      <c r="U18673" s="157"/>
      <c r="V18673" s="157"/>
      <c r="W18673" s="157"/>
      <c r="X18673" s="157"/>
      <c r="Y18673" s="157"/>
    </row>
    <row r="18674" spans="19:25" x14ac:dyDescent="0.2">
      <c r="S18674" s="157"/>
      <c r="T18674" s="157"/>
      <c r="U18674" s="157"/>
      <c r="V18674" s="157"/>
      <c r="W18674" s="157"/>
      <c r="X18674" s="157"/>
      <c r="Y18674" s="157"/>
    </row>
    <row r="18675" spans="19:25" x14ac:dyDescent="0.2">
      <c r="S18675" s="157"/>
      <c r="T18675" s="157"/>
      <c r="U18675" s="157"/>
      <c r="V18675" s="157"/>
      <c r="W18675" s="157"/>
      <c r="X18675" s="157"/>
      <c r="Y18675" s="157"/>
    </row>
    <row r="18676" spans="19:25" x14ac:dyDescent="0.2">
      <c r="S18676" s="157"/>
      <c r="T18676" s="157"/>
      <c r="U18676" s="157"/>
      <c r="V18676" s="157"/>
      <c r="W18676" s="157"/>
      <c r="X18676" s="157"/>
      <c r="Y18676" s="157"/>
    </row>
    <row r="18677" spans="19:25" x14ac:dyDescent="0.2">
      <c r="S18677" s="157"/>
      <c r="T18677" s="157"/>
      <c r="U18677" s="157"/>
      <c r="V18677" s="157"/>
      <c r="W18677" s="157"/>
      <c r="X18677" s="157"/>
      <c r="Y18677" s="157"/>
    </row>
    <row r="18678" spans="19:25" x14ac:dyDescent="0.2">
      <c r="S18678" s="157"/>
      <c r="T18678" s="157"/>
      <c r="U18678" s="157"/>
      <c r="V18678" s="157"/>
      <c r="W18678" s="157"/>
      <c r="X18678" s="157"/>
      <c r="Y18678" s="157"/>
    </row>
    <row r="18679" spans="19:25" x14ac:dyDescent="0.2">
      <c r="S18679" s="157"/>
      <c r="T18679" s="157"/>
      <c r="U18679" s="157"/>
      <c r="V18679" s="157"/>
      <c r="W18679" s="157"/>
      <c r="X18679" s="157"/>
      <c r="Y18679" s="157"/>
    </row>
    <row r="18680" spans="19:25" x14ac:dyDescent="0.2">
      <c r="S18680" s="157"/>
      <c r="T18680" s="157"/>
      <c r="U18680" s="157"/>
      <c r="V18680" s="157"/>
      <c r="W18680" s="157"/>
      <c r="X18680" s="157"/>
      <c r="Y18680" s="157"/>
    </row>
    <row r="18681" spans="19:25" x14ac:dyDescent="0.2">
      <c r="S18681" s="157"/>
      <c r="T18681" s="157"/>
      <c r="U18681" s="157"/>
      <c r="V18681" s="157"/>
      <c r="W18681" s="157"/>
      <c r="X18681" s="157"/>
      <c r="Y18681" s="157"/>
    </row>
    <row r="18682" spans="19:25" x14ac:dyDescent="0.2">
      <c r="S18682" s="157"/>
      <c r="T18682" s="157"/>
      <c r="U18682" s="157"/>
      <c r="V18682" s="157"/>
      <c r="W18682" s="157"/>
      <c r="X18682" s="157"/>
      <c r="Y18682" s="157"/>
    </row>
    <row r="18683" spans="19:25" x14ac:dyDescent="0.2">
      <c r="S18683" s="157"/>
      <c r="T18683" s="157"/>
      <c r="U18683" s="157"/>
      <c r="V18683" s="157"/>
      <c r="W18683" s="157"/>
      <c r="X18683" s="157"/>
      <c r="Y18683" s="157"/>
    </row>
    <row r="18684" spans="19:25" x14ac:dyDescent="0.2">
      <c r="S18684" s="157"/>
      <c r="T18684" s="157"/>
      <c r="U18684" s="157"/>
      <c r="V18684" s="157"/>
      <c r="W18684" s="157"/>
      <c r="X18684" s="157"/>
      <c r="Y18684" s="157"/>
    </row>
    <row r="18685" spans="19:25" x14ac:dyDescent="0.2">
      <c r="S18685" s="157"/>
      <c r="T18685" s="157"/>
      <c r="U18685" s="157"/>
      <c r="V18685" s="157"/>
      <c r="W18685" s="157"/>
      <c r="X18685" s="157"/>
      <c r="Y18685" s="157"/>
    </row>
    <row r="18686" spans="19:25" x14ac:dyDescent="0.2">
      <c r="S18686" s="157"/>
      <c r="T18686" s="157"/>
      <c r="U18686" s="157"/>
      <c r="V18686" s="157"/>
      <c r="W18686" s="157"/>
      <c r="X18686" s="157"/>
      <c r="Y18686" s="157"/>
    </row>
    <row r="18687" spans="19:25" x14ac:dyDescent="0.2">
      <c r="S18687" s="157"/>
      <c r="T18687" s="157"/>
      <c r="U18687" s="157"/>
      <c r="V18687" s="157"/>
      <c r="W18687" s="157"/>
      <c r="X18687" s="157"/>
      <c r="Y18687" s="157"/>
    </row>
    <row r="18688" spans="19:25" x14ac:dyDescent="0.2">
      <c r="S18688" s="157"/>
      <c r="T18688" s="157"/>
      <c r="U18688" s="157"/>
      <c r="V18688" s="157"/>
      <c r="W18688" s="157"/>
      <c r="X18688" s="157"/>
      <c r="Y18688" s="157"/>
    </row>
    <row r="18689" spans="19:25" x14ac:dyDescent="0.2">
      <c r="S18689" s="157"/>
      <c r="T18689" s="157"/>
      <c r="U18689" s="157"/>
      <c r="V18689" s="157"/>
      <c r="W18689" s="157"/>
      <c r="X18689" s="157"/>
      <c r="Y18689" s="157"/>
    </row>
    <row r="18690" spans="19:25" x14ac:dyDescent="0.2">
      <c r="S18690" s="157"/>
      <c r="T18690" s="157"/>
      <c r="U18690" s="157"/>
      <c r="V18690" s="157"/>
      <c r="W18690" s="157"/>
      <c r="X18690" s="157"/>
      <c r="Y18690" s="157"/>
    </row>
    <row r="18691" spans="19:25" x14ac:dyDescent="0.2">
      <c r="S18691" s="157"/>
      <c r="T18691" s="157"/>
      <c r="U18691" s="157"/>
      <c r="V18691" s="157"/>
      <c r="W18691" s="157"/>
      <c r="X18691" s="157"/>
      <c r="Y18691" s="157"/>
    </row>
    <row r="18692" spans="19:25" x14ac:dyDescent="0.2">
      <c r="S18692" s="157"/>
      <c r="T18692" s="157"/>
      <c r="U18692" s="157"/>
      <c r="V18692" s="157"/>
      <c r="W18692" s="157"/>
      <c r="X18692" s="157"/>
      <c r="Y18692" s="157"/>
    </row>
    <row r="18693" spans="19:25" x14ac:dyDescent="0.2">
      <c r="S18693" s="157"/>
      <c r="T18693" s="157"/>
      <c r="U18693" s="157"/>
      <c r="V18693" s="157"/>
      <c r="W18693" s="157"/>
      <c r="X18693" s="157"/>
      <c r="Y18693" s="157"/>
    </row>
    <row r="18694" spans="19:25" x14ac:dyDescent="0.2">
      <c r="S18694" s="157"/>
      <c r="T18694" s="157"/>
      <c r="U18694" s="157"/>
      <c r="V18694" s="157"/>
      <c r="W18694" s="157"/>
      <c r="X18694" s="157"/>
      <c r="Y18694" s="157"/>
    </row>
    <row r="18695" spans="19:25" x14ac:dyDescent="0.2">
      <c r="S18695" s="157"/>
      <c r="T18695" s="157"/>
      <c r="U18695" s="157"/>
      <c r="V18695" s="157"/>
      <c r="W18695" s="157"/>
      <c r="X18695" s="157"/>
      <c r="Y18695" s="157"/>
    </row>
    <row r="18696" spans="19:25" x14ac:dyDescent="0.2">
      <c r="S18696" s="157"/>
      <c r="T18696" s="157"/>
      <c r="U18696" s="157"/>
      <c r="V18696" s="157"/>
      <c r="W18696" s="157"/>
      <c r="X18696" s="157"/>
      <c r="Y18696" s="157"/>
    </row>
    <row r="18697" spans="19:25" x14ac:dyDescent="0.2">
      <c r="S18697" s="157"/>
      <c r="T18697" s="157"/>
      <c r="U18697" s="157"/>
      <c r="V18697" s="157"/>
      <c r="W18697" s="157"/>
      <c r="X18697" s="157"/>
      <c r="Y18697" s="157"/>
    </row>
    <row r="18698" spans="19:25" x14ac:dyDescent="0.2">
      <c r="S18698" s="157"/>
      <c r="T18698" s="157"/>
      <c r="U18698" s="157"/>
      <c r="V18698" s="157"/>
      <c r="W18698" s="157"/>
      <c r="X18698" s="157"/>
      <c r="Y18698" s="157"/>
    </row>
    <row r="18699" spans="19:25" x14ac:dyDescent="0.2">
      <c r="S18699" s="157"/>
      <c r="T18699" s="157"/>
      <c r="U18699" s="157"/>
      <c r="V18699" s="157"/>
      <c r="W18699" s="157"/>
      <c r="X18699" s="157"/>
      <c r="Y18699" s="157"/>
    </row>
    <row r="18700" spans="19:25" x14ac:dyDescent="0.2">
      <c r="S18700" s="157"/>
      <c r="T18700" s="157"/>
      <c r="U18700" s="157"/>
      <c r="V18700" s="157"/>
      <c r="W18700" s="157"/>
      <c r="X18700" s="157"/>
      <c r="Y18700" s="157"/>
    </row>
    <row r="18701" spans="19:25" x14ac:dyDescent="0.2">
      <c r="S18701" s="157"/>
      <c r="T18701" s="157"/>
      <c r="U18701" s="157"/>
      <c r="V18701" s="157"/>
      <c r="W18701" s="157"/>
      <c r="X18701" s="157"/>
      <c r="Y18701" s="157"/>
    </row>
    <row r="18702" spans="19:25" x14ac:dyDescent="0.2">
      <c r="S18702" s="157"/>
      <c r="T18702" s="157"/>
      <c r="U18702" s="157"/>
      <c r="V18702" s="157"/>
      <c r="W18702" s="157"/>
      <c r="X18702" s="157"/>
      <c r="Y18702" s="157"/>
    </row>
    <row r="18703" spans="19:25" x14ac:dyDescent="0.2">
      <c r="S18703" s="157"/>
      <c r="T18703" s="157"/>
      <c r="U18703" s="157"/>
      <c r="V18703" s="157"/>
      <c r="W18703" s="157"/>
      <c r="X18703" s="157"/>
      <c r="Y18703" s="157"/>
    </row>
    <row r="18704" spans="19:25" x14ac:dyDescent="0.2">
      <c r="S18704" s="157"/>
      <c r="T18704" s="157"/>
      <c r="U18704" s="157"/>
      <c r="V18704" s="157"/>
      <c r="W18704" s="157"/>
      <c r="X18704" s="157"/>
      <c r="Y18704" s="157"/>
    </row>
    <row r="18705" spans="19:25" x14ac:dyDescent="0.2">
      <c r="S18705" s="157"/>
      <c r="T18705" s="157"/>
      <c r="U18705" s="157"/>
      <c r="V18705" s="157"/>
      <c r="W18705" s="157"/>
      <c r="X18705" s="157"/>
      <c r="Y18705" s="157"/>
    </row>
    <row r="18706" spans="19:25" x14ac:dyDescent="0.2">
      <c r="S18706" s="157"/>
      <c r="T18706" s="157"/>
      <c r="U18706" s="157"/>
      <c r="V18706" s="157"/>
      <c r="W18706" s="157"/>
      <c r="X18706" s="157"/>
      <c r="Y18706" s="157"/>
    </row>
    <row r="18707" spans="19:25" x14ac:dyDescent="0.2">
      <c r="S18707" s="157"/>
      <c r="T18707" s="157"/>
      <c r="U18707" s="157"/>
      <c r="V18707" s="157"/>
      <c r="W18707" s="157"/>
      <c r="X18707" s="157"/>
      <c r="Y18707" s="157"/>
    </row>
    <row r="18708" spans="19:25" x14ac:dyDescent="0.2">
      <c r="S18708" s="157"/>
      <c r="T18708" s="157"/>
      <c r="U18708" s="157"/>
      <c r="V18708" s="157"/>
      <c r="W18708" s="157"/>
      <c r="X18708" s="157"/>
      <c r="Y18708" s="157"/>
    </row>
    <row r="18709" spans="19:25" x14ac:dyDescent="0.2">
      <c r="S18709" s="157"/>
      <c r="T18709" s="157"/>
      <c r="U18709" s="157"/>
      <c r="V18709" s="157"/>
      <c r="W18709" s="157"/>
      <c r="X18709" s="157"/>
      <c r="Y18709" s="157"/>
    </row>
    <row r="18710" spans="19:25" x14ac:dyDescent="0.2">
      <c r="S18710" s="157"/>
      <c r="T18710" s="157"/>
      <c r="U18710" s="157"/>
      <c r="V18710" s="157"/>
      <c r="W18710" s="157"/>
      <c r="X18710" s="157"/>
      <c r="Y18710" s="157"/>
    </row>
    <row r="18711" spans="19:25" x14ac:dyDescent="0.2">
      <c r="S18711" s="157"/>
      <c r="T18711" s="157"/>
      <c r="U18711" s="157"/>
      <c r="V18711" s="157"/>
      <c r="W18711" s="157"/>
      <c r="X18711" s="157"/>
      <c r="Y18711" s="157"/>
    </row>
    <row r="18712" spans="19:25" x14ac:dyDescent="0.2">
      <c r="S18712" s="157"/>
      <c r="T18712" s="157"/>
      <c r="U18712" s="157"/>
      <c r="V18712" s="157"/>
      <c r="W18712" s="157"/>
      <c r="X18712" s="157"/>
      <c r="Y18712" s="157"/>
    </row>
    <row r="18713" spans="19:25" x14ac:dyDescent="0.2">
      <c r="S18713" s="157"/>
      <c r="T18713" s="157"/>
      <c r="U18713" s="157"/>
      <c r="V18713" s="157"/>
      <c r="W18713" s="157"/>
      <c r="X18713" s="157"/>
      <c r="Y18713" s="157"/>
    </row>
    <row r="18714" spans="19:25" x14ac:dyDescent="0.2">
      <c r="S18714" s="157"/>
      <c r="T18714" s="157"/>
      <c r="U18714" s="157"/>
      <c r="V18714" s="157"/>
      <c r="W18714" s="157"/>
      <c r="X18714" s="157"/>
      <c r="Y18714" s="157"/>
    </row>
    <row r="18715" spans="19:25" x14ac:dyDescent="0.2">
      <c r="S18715" s="157"/>
      <c r="T18715" s="157"/>
      <c r="U18715" s="157"/>
      <c r="V18715" s="157"/>
      <c r="W18715" s="157"/>
      <c r="X18715" s="157"/>
      <c r="Y18715" s="157"/>
    </row>
    <row r="18716" spans="19:25" x14ac:dyDescent="0.2">
      <c r="S18716" s="157"/>
      <c r="T18716" s="157"/>
      <c r="U18716" s="157"/>
      <c r="V18716" s="157"/>
      <c r="W18716" s="157"/>
      <c r="X18716" s="157"/>
      <c r="Y18716" s="157"/>
    </row>
    <row r="18717" spans="19:25" x14ac:dyDescent="0.2">
      <c r="S18717" s="157"/>
      <c r="T18717" s="157"/>
      <c r="U18717" s="157"/>
      <c r="V18717" s="157"/>
      <c r="W18717" s="157"/>
      <c r="X18717" s="157"/>
      <c r="Y18717" s="157"/>
    </row>
    <row r="18718" spans="19:25" x14ac:dyDescent="0.2">
      <c r="S18718" s="157"/>
      <c r="T18718" s="157"/>
      <c r="U18718" s="157"/>
      <c r="V18718" s="157"/>
      <c r="W18718" s="157"/>
      <c r="X18718" s="157"/>
      <c r="Y18718" s="157"/>
    </row>
    <row r="18719" spans="19:25" x14ac:dyDescent="0.2">
      <c r="S18719" s="157"/>
      <c r="T18719" s="157"/>
      <c r="U18719" s="157"/>
      <c r="V18719" s="157"/>
      <c r="W18719" s="157"/>
      <c r="X18719" s="157"/>
      <c r="Y18719" s="157"/>
    </row>
    <row r="18720" spans="19:25" x14ac:dyDescent="0.2">
      <c r="S18720" s="157"/>
      <c r="T18720" s="157"/>
      <c r="U18720" s="157"/>
      <c r="V18720" s="157"/>
      <c r="W18720" s="157"/>
      <c r="X18720" s="157"/>
      <c r="Y18720" s="157"/>
    </row>
    <row r="18721" spans="19:25" x14ac:dyDescent="0.2">
      <c r="S18721" s="157"/>
      <c r="T18721" s="157"/>
      <c r="U18721" s="157"/>
      <c r="V18721" s="157"/>
      <c r="W18721" s="157"/>
      <c r="X18721" s="157"/>
      <c r="Y18721" s="157"/>
    </row>
    <row r="18722" spans="19:25" x14ac:dyDescent="0.2">
      <c r="S18722" s="157"/>
      <c r="T18722" s="157"/>
      <c r="U18722" s="157"/>
      <c r="V18722" s="157"/>
      <c r="W18722" s="157"/>
      <c r="X18722" s="157"/>
      <c r="Y18722" s="157"/>
    </row>
    <row r="18723" spans="19:25" x14ac:dyDescent="0.2">
      <c r="S18723" s="157"/>
      <c r="T18723" s="157"/>
      <c r="U18723" s="157"/>
      <c r="V18723" s="157"/>
      <c r="W18723" s="157"/>
      <c r="X18723" s="157"/>
      <c r="Y18723" s="157"/>
    </row>
    <row r="18724" spans="19:25" x14ac:dyDescent="0.2">
      <c r="S18724" s="157"/>
      <c r="T18724" s="157"/>
      <c r="U18724" s="157"/>
      <c r="V18724" s="157"/>
      <c r="W18724" s="157"/>
      <c r="X18724" s="157"/>
      <c r="Y18724" s="157"/>
    </row>
    <row r="18725" spans="19:25" x14ac:dyDescent="0.2">
      <c r="S18725" s="157"/>
      <c r="T18725" s="157"/>
      <c r="U18725" s="157"/>
      <c r="V18725" s="157"/>
      <c r="W18725" s="157"/>
      <c r="X18725" s="157"/>
      <c r="Y18725" s="157"/>
    </row>
    <row r="18726" spans="19:25" x14ac:dyDescent="0.2">
      <c r="S18726" s="157"/>
      <c r="T18726" s="157"/>
      <c r="U18726" s="157"/>
      <c r="V18726" s="157"/>
      <c r="W18726" s="157"/>
      <c r="X18726" s="157"/>
      <c r="Y18726" s="157"/>
    </row>
    <row r="18727" spans="19:25" x14ac:dyDescent="0.2">
      <c r="S18727" s="157"/>
      <c r="T18727" s="157"/>
      <c r="U18727" s="157"/>
      <c r="V18727" s="157"/>
      <c r="W18727" s="157"/>
      <c r="X18727" s="157"/>
      <c r="Y18727" s="157"/>
    </row>
    <row r="18728" spans="19:25" x14ac:dyDescent="0.2">
      <c r="S18728" s="157"/>
      <c r="T18728" s="157"/>
      <c r="U18728" s="157"/>
      <c r="V18728" s="157"/>
      <c r="W18728" s="157"/>
      <c r="X18728" s="157"/>
      <c r="Y18728" s="157"/>
    </row>
    <row r="18729" spans="19:25" x14ac:dyDescent="0.2">
      <c r="S18729" s="157"/>
      <c r="T18729" s="157"/>
      <c r="U18729" s="157"/>
      <c r="V18729" s="157"/>
      <c r="W18729" s="157"/>
      <c r="X18729" s="157"/>
      <c r="Y18729" s="157"/>
    </row>
    <row r="18730" spans="19:25" x14ac:dyDescent="0.2">
      <c r="S18730" s="157"/>
      <c r="T18730" s="157"/>
      <c r="U18730" s="157"/>
      <c r="V18730" s="157"/>
      <c r="W18730" s="157"/>
      <c r="X18730" s="157"/>
      <c r="Y18730" s="157"/>
    </row>
    <row r="18731" spans="19:25" x14ac:dyDescent="0.2">
      <c r="S18731" s="157"/>
      <c r="T18731" s="157"/>
      <c r="U18731" s="157"/>
      <c r="V18731" s="157"/>
      <c r="W18731" s="157"/>
      <c r="X18731" s="157"/>
      <c r="Y18731" s="157"/>
    </row>
    <row r="18732" spans="19:25" x14ac:dyDescent="0.2">
      <c r="S18732" s="157"/>
      <c r="T18732" s="157"/>
      <c r="U18732" s="157"/>
      <c r="V18732" s="157"/>
      <c r="W18732" s="157"/>
      <c r="X18732" s="157"/>
      <c r="Y18732" s="157"/>
    </row>
    <row r="18733" spans="19:25" x14ac:dyDescent="0.2">
      <c r="S18733" s="157"/>
      <c r="T18733" s="157"/>
      <c r="U18733" s="157"/>
      <c r="V18733" s="157"/>
      <c r="W18733" s="157"/>
      <c r="X18733" s="157"/>
      <c r="Y18733" s="157"/>
    </row>
    <row r="18734" spans="19:25" x14ac:dyDescent="0.2">
      <c r="S18734" s="157"/>
      <c r="T18734" s="157"/>
      <c r="U18734" s="157"/>
      <c r="V18734" s="157"/>
      <c r="W18734" s="157"/>
      <c r="X18734" s="157"/>
      <c r="Y18734" s="157"/>
    </row>
    <row r="18735" spans="19:25" x14ac:dyDescent="0.2">
      <c r="S18735" s="157"/>
      <c r="T18735" s="157"/>
      <c r="U18735" s="157"/>
      <c r="V18735" s="157"/>
      <c r="W18735" s="157"/>
      <c r="X18735" s="157"/>
      <c r="Y18735" s="157"/>
    </row>
    <row r="18736" spans="19:25" x14ac:dyDescent="0.2">
      <c r="S18736" s="157"/>
      <c r="T18736" s="157"/>
      <c r="U18736" s="157"/>
      <c r="V18736" s="157"/>
      <c r="W18736" s="157"/>
      <c r="X18736" s="157"/>
      <c r="Y18736" s="157"/>
    </row>
    <row r="18737" spans="19:25" x14ac:dyDescent="0.2">
      <c r="S18737" s="157"/>
      <c r="T18737" s="157"/>
      <c r="U18737" s="157"/>
      <c r="V18737" s="157"/>
      <c r="W18737" s="157"/>
      <c r="X18737" s="157"/>
      <c r="Y18737" s="157"/>
    </row>
    <row r="18738" spans="19:25" x14ac:dyDescent="0.2">
      <c r="S18738" s="157"/>
      <c r="T18738" s="157"/>
      <c r="U18738" s="157"/>
      <c r="V18738" s="157"/>
      <c r="W18738" s="157"/>
      <c r="X18738" s="157"/>
      <c r="Y18738" s="157"/>
    </row>
    <row r="18739" spans="19:25" x14ac:dyDescent="0.2">
      <c r="S18739" s="157"/>
      <c r="T18739" s="157"/>
      <c r="U18739" s="157"/>
      <c r="V18739" s="157"/>
      <c r="W18739" s="157"/>
      <c r="X18739" s="157"/>
      <c r="Y18739" s="157"/>
    </row>
    <row r="18740" spans="19:25" x14ac:dyDescent="0.2">
      <c r="S18740" s="157"/>
      <c r="T18740" s="157"/>
      <c r="U18740" s="157"/>
      <c r="V18740" s="157"/>
      <c r="W18740" s="157"/>
      <c r="X18740" s="157"/>
      <c r="Y18740" s="157"/>
    </row>
    <row r="18741" spans="19:25" x14ac:dyDescent="0.2">
      <c r="S18741" s="157"/>
      <c r="T18741" s="157"/>
      <c r="U18741" s="157"/>
      <c r="V18741" s="157"/>
      <c r="W18741" s="157"/>
      <c r="X18741" s="157"/>
      <c r="Y18741" s="157"/>
    </row>
    <row r="18742" spans="19:25" x14ac:dyDescent="0.2">
      <c r="S18742" s="157"/>
      <c r="T18742" s="157"/>
      <c r="U18742" s="157"/>
      <c r="V18742" s="157"/>
      <c r="W18742" s="157"/>
      <c r="X18742" s="157"/>
      <c r="Y18742" s="157"/>
    </row>
    <row r="18743" spans="19:25" x14ac:dyDescent="0.2">
      <c r="S18743" s="157"/>
      <c r="T18743" s="157"/>
      <c r="U18743" s="157"/>
      <c r="V18743" s="157"/>
      <c r="W18743" s="157"/>
      <c r="X18743" s="157"/>
      <c r="Y18743" s="157"/>
    </row>
    <row r="18744" spans="19:25" x14ac:dyDescent="0.2">
      <c r="S18744" s="157"/>
      <c r="T18744" s="157"/>
      <c r="U18744" s="157"/>
      <c r="V18744" s="157"/>
      <c r="W18744" s="157"/>
      <c r="X18744" s="157"/>
      <c r="Y18744" s="157"/>
    </row>
    <row r="18745" spans="19:25" x14ac:dyDescent="0.2">
      <c r="S18745" s="157"/>
      <c r="T18745" s="157"/>
      <c r="U18745" s="157"/>
      <c r="V18745" s="157"/>
      <c r="W18745" s="157"/>
      <c r="X18745" s="157"/>
      <c r="Y18745" s="157"/>
    </row>
    <row r="18746" spans="19:25" x14ac:dyDescent="0.2">
      <c r="S18746" s="157"/>
      <c r="T18746" s="157"/>
      <c r="U18746" s="157"/>
      <c r="V18746" s="157"/>
      <c r="W18746" s="157"/>
      <c r="X18746" s="157"/>
      <c r="Y18746" s="157"/>
    </row>
    <row r="18747" spans="19:25" x14ac:dyDescent="0.2">
      <c r="S18747" s="157"/>
      <c r="T18747" s="157"/>
      <c r="U18747" s="157"/>
      <c r="V18747" s="157"/>
      <c r="W18747" s="157"/>
      <c r="X18747" s="157"/>
      <c r="Y18747" s="157"/>
    </row>
    <row r="18748" spans="19:25" x14ac:dyDescent="0.2">
      <c r="S18748" s="157"/>
      <c r="T18748" s="157"/>
      <c r="U18748" s="157"/>
      <c r="V18748" s="157"/>
      <c r="W18748" s="157"/>
      <c r="X18748" s="157"/>
      <c r="Y18748" s="157"/>
    </row>
    <row r="18749" spans="19:25" x14ac:dyDescent="0.2">
      <c r="S18749" s="157"/>
      <c r="T18749" s="157"/>
      <c r="U18749" s="157"/>
      <c r="V18749" s="157"/>
      <c r="W18749" s="157"/>
      <c r="X18749" s="157"/>
      <c r="Y18749" s="157"/>
    </row>
    <row r="18750" spans="19:25" x14ac:dyDescent="0.2">
      <c r="S18750" s="157"/>
      <c r="T18750" s="157"/>
      <c r="U18750" s="157"/>
      <c r="V18750" s="157"/>
      <c r="W18750" s="157"/>
      <c r="X18750" s="157"/>
      <c r="Y18750" s="157"/>
    </row>
    <row r="18751" spans="19:25" x14ac:dyDescent="0.2">
      <c r="S18751" s="157"/>
      <c r="T18751" s="157"/>
      <c r="U18751" s="157"/>
      <c r="V18751" s="157"/>
      <c r="W18751" s="157"/>
      <c r="X18751" s="157"/>
      <c r="Y18751" s="157"/>
    </row>
    <row r="18752" spans="19:25" x14ac:dyDescent="0.2">
      <c r="S18752" s="157"/>
      <c r="T18752" s="157"/>
      <c r="U18752" s="157"/>
      <c r="V18752" s="157"/>
      <c r="W18752" s="157"/>
      <c r="X18752" s="157"/>
      <c r="Y18752" s="157"/>
    </row>
    <row r="18753" spans="19:25" x14ac:dyDescent="0.2">
      <c r="S18753" s="157"/>
      <c r="T18753" s="157"/>
      <c r="U18753" s="157"/>
      <c r="V18753" s="157"/>
      <c r="W18753" s="157"/>
      <c r="X18753" s="157"/>
      <c r="Y18753" s="157"/>
    </row>
    <row r="18754" spans="19:25" x14ac:dyDescent="0.2">
      <c r="S18754" s="157"/>
      <c r="T18754" s="157"/>
      <c r="U18754" s="157"/>
      <c r="V18754" s="157"/>
      <c r="W18754" s="157"/>
      <c r="X18754" s="157"/>
      <c r="Y18754" s="157"/>
    </row>
    <row r="18755" spans="19:25" x14ac:dyDescent="0.2">
      <c r="S18755" s="157"/>
      <c r="T18755" s="157"/>
      <c r="U18755" s="157"/>
      <c r="V18755" s="157"/>
      <c r="W18755" s="157"/>
      <c r="X18755" s="157"/>
      <c r="Y18755" s="157"/>
    </row>
    <row r="18756" spans="19:25" x14ac:dyDescent="0.2">
      <c r="S18756" s="157"/>
      <c r="T18756" s="157"/>
      <c r="U18756" s="157"/>
      <c r="V18756" s="157"/>
      <c r="W18756" s="157"/>
      <c r="X18756" s="157"/>
      <c r="Y18756" s="157"/>
    </row>
    <row r="18757" spans="19:25" x14ac:dyDescent="0.2">
      <c r="S18757" s="157"/>
      <c r="T18757" s="157"/>
      <c r="U18757" s="157"/>
      <c r="V18757" s="157"/>
      <c r="W18757" s="157"/>
      <c r="X18757" s="157"/>
      <c r="Y18757" s="157"/>
    </row>
    <row r="18758" spans="19:25" x14ac:dyDescent="0.2">
      <c r="S18758" s="157"/>
      <c r="T18758" s="157"/>
      <c r="U18758" s="157"/>
      <c r="V18758" s="157"/>
      <c r="W18758" s="157"/>
      <c r="X18758" s="157"/>
      <c r="Y18758" s="157"/>
    </row>
    <row r="18759" spans="19:25" x14ac:dyDescent="0.2">
      <c r="S18759" s="157"/>
      <c r="T18759" s="157"/>
      <c r="U18759" s="157"/>
      <c r="V18759" s="157"/>
      <c r="W18759" s="157"/>
      <c r="X18759" s="157"/>
      <c r="Y18759" s="157"/>
    </row>
    <row r="18760" spans="19:25" x14ac:dyDescent="0.2">
      <c r="S18760" s="157"/>
      <c r="T18760" s="157"/>
      <c r="U18760" s="157"/>
      <c r="V18760" s="157"/>
      <c r="W18760" s="157"/>
      <c r="X18760" s="157"/>
      <c r="Y18760" s="157"/>
    </row>
    <row r="18761" spans="19:25" x14ac:dyDescent="0.2">
      <c r="S18761" s="157"/>
      <c r="T18761" s="157"/>
      <c r="U18761" s="157"/>
      <c r="V18761" s="157"/>
      <c r="W18761" s="157"/>
      <c r="X18761" s="157"/>
      <c r="Y18761" s="157"/>
    </row>
    <row r="18762" spans="19:25" x14ac:dyDescent="0.2">
      <c r="S18762" s="157"/>
      <c r="T18762" s="157"/>
      <c r="U18762" s="157"/>
      <c r="V18762" s="157"/>
      <c r="W18762" s="157"/>
      <c r="X18762" s="157"/>
      <c r="Y18762" s="157"/>
    </row>
    <row r="18763" spans="19:25" x14ac:dyDescent="0.2">
      <c r="S18763" s="157"/>
      <c r="T18763" s="157"/>
      <c r="U18763" s="157"/>
      <c r="V18763" s="157"/>
      <c r="W18763" s="157"/>
      <c r="X18763" s="157"/>
      <c r="Y18763" s="157"/>
    </row>
    <row r="18764" spans="19:25" x14ac:dyDescent="0.2">
      <c r="S18764" s="157"/>
      <c r="T18764" s="157"/>
      <c r="U18764" s="157"/>
      <c r="V18764" s="157"/>
      <c r="W18764" s="157"/>
      <c r="X18764" s="157"/>
      <c r="Y18764" s="157"/>
    </row>
    <row r="18765" spans="19:25" x14ac:dyDescent="0.2">
      <c r="S18765" s="157"/>
      <c r="T18765" s="157"/>
      <c r="U18765" s="157"/>
      <c r="V18765" s="157"/>
      <c r="W18765" s="157"/>
      <c r="X18765" s="157"/>
      <c r="Y18765" s="157"/>
    </row>
    <row r="18766" spans="19:25" x14ac:dyDescent="0.2">
      <c r="S18766" s="157"/>
      <c r="T18766" s="157"/>
      <c r="U18766" s="157"/>
      <c r="V18766" s="157"/>
      <c r="W18766" s="157"/>
      <c r="X18766" s="157"/>
      <c r="Y18766" s="157"/>
    </row>
    <row r="18767" spans="19:25" x14ac:dyDescent="0.2">
      <c r="S18767" s="157"/>
      <c r="T18767" s="157"/>
      <c r="U18767" s="157"/>
      <c r="V18767" s="157"/>
      <c r="W18767" s="157"/>
      <c r="X18767" s="157"/>
      <c r="Y18767" s="157"/>
    </row>
    <row r="18768" spans="19:25" x14ac:dyDescent="0.2">
      <c r="S18768" s="157"/>
      <c r="T18768" s="157"/>
      <c r="U18768" s="157"/>
      <c r="V18768" s="157"/>
      <c r="W18768" s="157"/>
      <c r="X18768" s="157"/>
      <c r="Y18768" s="157"/>
    </row>
    <row r="18769" spans="19:25" x14ac:dyDescent="0.2">
      <c r="S18769" s="157"/>
      <c r="T18769" s="157"/>
      <c r="U18769" s="157"/>
      <c r="V18769" s="157"/>
      <c r="W18769" s="157"/>
      <c r="X18769" s="157"/>
      <c r="Y18769" s="157"/>
    </row>
    <row r="18770" spans="19:25" x14ac:dyDescent="0.2">
      <c r="S18770" s="157"/>
      <c r="T18770" s="157"/>
      <c r="U18770" s="157"/>
      <c r="V18770" s="157"/>
      <c r="W18770" s="157"/>
      <c r="X18770" s="157"/>
      <c r="Y18770" s="157"/>
    </row>
    <row r="18771" spans="19:25" x14ac:dyDescent="0.2">
      <c r="S18771" s="157"/>
      <c r="T18771" s="157"/>
      <c r="U18771" s="157"/>
      <c r="V18771" s="157"/>
      <c r="W18771" s="157"/>
      <c r="X18771" s="157"/>
      <c r="Y18771" s="157"/>
    </row>
    <row r="18772" spans="19:25" x14ac:dyDescent="0.2">
      <c r="S18772" s="157"/>
      <c r="T18772" s="157"/>
      <c r="U18772" s="157"/>
      <c r="V18772" s="157"/>
      <c r="W18772" s="157"/>
      <c r="X18772" s="157"/>
      <c r="Y18772" s="157"/>
    </row>
    <row r="18773" spans="19:25" x14ac:dyDescent="0.2">
      <c r="S18773" s="157"/>
      <c r="T18773" s="157"/>
      <c r="U18773" s="157"/>
      <c r="V18773" s="157"/>
      <c r="W18773" s="157"/>
      <c r="X18773" s="157"/>
      <c r="Y18773" s="157"/>
    </row>
    <row r="18774" spans="19:25" x14ac:dyDescent="0.2">
      <c r="S18774" s="157"/>
      <c r="T18774" s="157"/>
      <c r="U18774" s="157"/>
      <c r="V18774" s="157"/>
      <c r="W18774" s="157"/>
      <c r="X18774" s="157"/>
      <c r="Y18774" s="157"/>
    </row>
    <row r="18775" spans="19:25" x14ac:dyDescent="0.2">
      <c r="S18775" s="157"/>
      <c r="T18775" s="157"/>
      <c r="U18775" s="157"/>
      <c r="V18775" s="157"/>
      <c r="W18775" s="157"/>
      <c r="X18775" s="157"/>
      <c r="Y18775" s="157"/>
    </row>
    <row r="18776" spans="19:25" x14ac:dyDescent="0.2">
      <c r="S18776" s="157"/>
      <c r="T18776" s="157"/>
      <c r="U18776" s="157"/>
      <c r="V18776" s="157"/>
      <c r="W18776" s="157"/>
      <c r="X18776" s="157"/>
      <c r="Y18776" s="157"/>
    </row>
    <row r="18777" spans="19:25" x14ac:dyDescent="0.2">
      <c r="S18777" s="157"/>
      <c r="T18777" s="157"/>
      <c r="U18777" s="157"/>
      <c r="V18777" s="157"/>
      <c r="W18777" s="157"/>
      <c r="X18777" s="157"/>
      <c r="Y18777" s="157"/>
    </row>
    <row r="18778" spans="19:25" x14ac:dyDescent="0.2">
      <c r="S18778" s="157"/>
      <c r="T18778" s="157"/>
      <c r="U18778" s="157"/>
      <c r="V18778" s="157"/>
      <c r="W18778" s="157"/>
      <c r="X18778" s="157"/>
      <c r="Y18778" s="157"/>
    </row>
    <row r="18779" spans="19:25" x14ac:dyDescent="0.2">
      <c r="S18779" s="157"/>
      <c r="T18779" s="157"/>
      <c r="U18779" s="157"/>
      <c r="V18779" s="157"/>
      <c r="W18779" s="157"/>
      <c r="X18779" s="157"/>
      <c r="Y18779" s="157"/>
    </row>
    <row r="18780" spans="19:25" x14ac:dyDescent="0.2">
      <c r="S18780" s="157"/>
      <c r="T18780" s="157"/>
      <c r="U18780" s="157"/>
      <c r="V18780" s="157"/>
      <c r="W18780" s="157"/>
      <c r="X18780" s="157"/>
      <c r="Y18780" s="157"/>
    </row>
    <row r="18781" spans="19:25" x14ac:dyDescent="0.2">
      <c r="S18781" s="157"/>
      <c r="T18781" s="157"/>
      <c r="U18781" s="157"/>
      <c r="V18781" s="157"/>
      <c r="W18781" s="157"/>
      <c r="X18781" s="157"/>
      <c r="Y18781" s="157"/>
    </row>
    <row r="18782" spans="19:25" x14ac:dyDescent="0.2">
      <c r="S18782" s="157"/>
      <c r="T18782" s="157"/>
      <c r="U18782" s="157"/>
      <c r="V18782" s="157"/>
      <c r="W18782" s="157"/>
      <c r="X18782" s="157"/>
      <c r="Y18782" s="157"/>
    </row>
    <row r="18783" spans="19:25" x14ac:dyDescent="0.2">
      <c r="S18783" s="157"/>
      <c r="T18783" s="157"/>
      <c r="U18783" s="157"/>
      <c r="V18783" s="157"/>
      <c r="W18783" s="157"/>
      <c r="X18783" s="157"/>
      <c r="Y18783" s="157"/>
    </row>
    <row r="18784" spans="19:25" x14ac:dyDescent="0.2">
      <c r="S18784" s="157"/>
      <c r="T18784" s="157"/>
      <c r="U18784" s="157"/>
      <c r="V18784" s="157"/>
      <c r="W18784" s="157"/>
      <c r="X18784" s="157"/>
      <c r="Y18784" s="157"/>
    </row>
    <row r="18785" spans="19:25" x14ac:dyDescent="0.2">
      <c r="S18785" s="157"/>
      <c r="T18785" s="157"/>
      <c r="U18785" s="157"/>
      <c r="V18785" s="157"/>
      <c r="W18785" s="157"/>
      <c r="X18785" s="157"/>
      <c r="Y18785" s="157"/>
    </row>
    <row r="18786" spans="19:25" x14ac:dyDescent="0.2">
      <c r="S18786" s="157"/>
      <c r="T18786" s="157"/>
      <c r="U18786" s="157"/>
      <c r="V18786" s="157"/>
      <c r="W18786" s="157"/>
      <c r="X18786" s="157"/>
      <c r="Y18786" s="157"/>
    </row>
    <row r="18787" spans="19:25" x14ac:dyDescent="0.2">
      <c r="S18787" s="157"/>
      <c r="T18787" s="157"/>
      <c r="U18787" s="157"/>
      <c r="V18787" s="157"/>
      <c r="W18787" s="157"/>
      <c r="X18787" s="157"/>
      <c r="Y18787" s="157"/>
    </row>
    <row r="18788" spans="19:25" x14ac:dyDescent="0.2">
      <c r="S18788" s="157"/>
      <c r="T18788" s="157"/>
      <c r="U18788" s="157"/>
      <c r="V18788" s="157"/>
      <c r="W18788" s="157"/>
      <c r="X18788" s="157"/>
      <c r="Y18788" s="157"/>
    </row>
    <row r="18789" spans="19:25" x14ac:dyDescent="0.2">
      <c r="S18789" s="157"/>
      <c r="T18789" s="157"/>
      <c r="U18789" s="157"/>
      <c r="V18789" s="157"/>
      <c r="W18789" s="157"/>
      <c r="X18789" s="157"/>
      <c r="Y18789" s="157"/>
    </row>
    <row r="18790" spans="19:25" x14ac:dyDescent="0.2">
      <c r="S18790" s="157"/>
      <c r="T18790" s="157"/>
      <c r="U18790" s="157"/>
      <c r="V18790" s="157"/>
      <c r="W18790" s="157"/>
      <c r="X18790" s="157"/>
      <c r="Y18790" s="157"/>
    </row>
    <row r="18791" spans="19:25" x14ac:dyDescent="0.2">
      <c r="S18791" s="157"/>
      <c r="T18791" s="157"/>
      <c r="U18791" s="157"/>
      <c r="V18791" s="157"/>
      <c r="W18791" s="157"/>
      <c r="X18791" s="157"/>
      <c r="Y18791" s="157"/>
    </row>
    <row r="18792" spans="19:25" x14ac:dyDescent="0.2">
      <c r="S18792" s="157"/>
      <c r="T18792" s="157"/>
      <c r="U18792" s="157"/>
      <c r="V18792" s="157"/>
      <c r="W18792" s="157"/>
      <c r="X18792" s="157"/>
      <c r="Y18792" s="157"/>
    </row>
    <row r="18793" spans="19:25" x14ac:dyDescent="0.2">
      <c r="S18793" s="157"/>
      <c r="T18793" s="157"/>
      <c r="U18793" s="157"/>
      <c r="V18793" s="157"/>
      <c r="W18793" s="157"/>
      <c r="X18793" s="157"/>
      <c r="Y18793" s="157"/>
    </row>
    <row r="18794" spans="19:25" x14ac:dyDescent="0.2">
      <c r="S18794" s="157"/>
      <c r="T18794" s="157"/>
      <c r="U18794" s="157"/>
      <c r="V18794" s="157"/>
      <c r="W18794" s="157"/>
      <c r="X18794" s="157"/>
      <c r="Y18794" s="157"/>
    </row>
    <row r="18795" spans="19:25" x14ac:dyDescent="0.2">
      <c r="S18795" s="157"/>
      <c r="T18795" s="157"/>
      <c r="U18795" s="157"/>
      <c r="V18795" s="157"/>
      <c r="W18795" s="157"/>
      <c r="X18795" s="157"/>
      <c r="Y18795" s="157"/>
    </row>
    <row r="18796" spans="19:25" x14ac:dyDescent="0.2">
      <c r="S18796" s="157"/>
      <c r="T18796" s="157"/>
      <c r="U18796" s="157"/>
      <c r="V18796" s="157"/>
      <c r="W18796" s="157"/>
      <c r="X18796" s="157"/>
      <c r="Y18796" s="157"/>
    </row>
    <row r="18797" spans="19:25" x14ac:dyDescent="0.2">
      <c r="S18797" s="157"/>
      <c r="T18797" s="157"/>
      <c r="U18797" s="157"/>
      <c r="V18797" s="157"/>
      <c r="W18797" s="157"/>
      <c r="X18797" s="157"/>
      <c r="Y18797" s="157"/>
    </row>
    <row r="18798" spans="19:25" x14ac:dyDescent="0.2">
      <c r="S18798" s="157"/>
      <c r="T18798" s="157"/>
      <c r="U18798" s="157"/>
      <c r="V18798" s="157"/>
      <c r="W18798" s="157"/>
      <c r="X18798" s="157"/>
      <c r="Y18798" s="157"/>
    </row>
    <row r="18799" spans="19:25" x14ac:dyDescent="0.2">
      <c r="S18799" s="157"/>
      <c r="T18799" s="157"/>
      <c r="U18799" s="157"/>
      <c r="V18799" s="157"/>
      <c r="W18799" s="157"/>
      <c r="X18799" s="157"/>
      <c r="Y18799" s="157"/>
    </row>
    <row r="18800" spans="19:25" x14ac:dyDescent="0.2">
      <c r="S18800" s="157"/>
      <c r="T18800" s="157"/>
      <c r="U18800" s="157"/>
      <c r="V18800" s="157"/>
      <c r="W18800" s="157"/>
      <c r="X18800" s="157"/>
      <c r="Y18800" s="157"/>
    </row>
    <row r="18801" spans="19:25" x14ac:dyDescent="0.2">
      <c r="S18801" s="157"/>
      <c r="T18801" s="157"/>
      <c r="U18801" s="157"/>
      <c r="V18801" s="157"/>
      <c r="W18801" s="157"/>
      <c r="X18801" s="157"/>
      <c r="Y18801" s="157"/>
    </row>
    <row r="18802" spans="19:25" x14ac:dyDescent="0.2">
      <c r="S18802" s="157"/>
      <c r="T18802" s="157"/>
      <c r="U18802" s="157"/>
      <c r="V18802" s="157"/>
      <c r="W18802" s="157"/>
      <c r="X18802" s="157"/>
      <c r="Y18802" s="157"/>
    </row>
    <row r="18803" spans="19:25" x14ac:dyDescent="0.2">
      <c r="S18803" s="157"/>
      <c r="T18803" s="157"/>
      <c r="U18803" s="157"/>
      <c r="V18803" s="157"/>
      <c r="W18803" s="157"/>
      <c r="X18803" s="157"/>
      <c r="Y18803" s="157"/>
    </row>
    <row r="18804" spans="19:25" x14ac:dyDescent="0.2">
      <c r="S18804" s="157"/>
      <c r="T18804" s="157"/>
      <c r="U18804" s="157"/>
      <c r="V18804" s="157"/>
      <c r="W18804" s="157"/>
      <c r="X18804" s="157"/>
      <c r="Y18804" s="157"/>
    </row>
    <row r="18805" spans="19:25" x14ac:dyDescent="0.2">
      <c r="S18805" s="157"/>
      <c r="T18805" s="157"/>
      <c r="U18805" s="157"/>
      <c r="V18805" s="157"/>
      <c r="W18805" s="157"/>
      <c r="X18805" s="157"/>
      <c r="Y18805" s="157"/>
    </row>
    <row r="18806" spans="19:25" x14ac:dyDescent="0.2">
      <c r="S18806" s="157"/>
      <c r="T18806" s="157"/>
      <c r="U18806" s="157"/>
      <c r="V18806" s="157"/>
      <c r="W18806" s="157"/>
      <c r="X18806" s="157"/>
      <c r="Y18806" s="157"/>
    </row>
    <row r="18807" spans="19:25" x14ac:dyDescent="0.2">
      <c r="S18807" s="157"/>
      <c r="T18807" s="157"/>
      <c r="U18807" s="157"/>
      <c r="V18807" s="157"/>
      <c r="W18807" s="157"/>
      <c r="X18807" s="157"/>
      <c r="Y18807" s="157"/>
    </row>
    <row r="18808" spans="19:25" x14ac:dyDescent="0.2">
      <c r="S18808" s="157"/>
      <c r="T18808" s="157"/>
      <c r="U18808" s="157"/>
      <c r="V18808" s="157"/>
      <c r="W18808" s="157"/>
      <c r="X18808" s="157"/>
      <c r="Y18808" s="157"/>
    </row>
    <row r="18809" spans="19:25" x14ac:dyDescent="0.2">
      <c r="S18809" s="157"/>
      <c r="T18809" s="157"/>
      <c r="U18809" s="157"/>
      <c r="V18809" s="157"/>
      <c r="W18809" s="157"/>
      <c r="X18809" s="157"/>
      <c r="Y18809" s="157"/>
    </row>
    <row r="18810" spans="19:25" x14ac:dyDescent="0.2">
      <c r="S18810" s="157"/>
      <c r="T18810" s="157"/>
      <c r="U18810" s="157"/>
      <c r="V18810" s="157"/>
      <c r="W18810" s="157"/>
      <c r="X18810" s="157"/>
      <c r="Y18810" s="157"/>
    </row>
    <row r="18811" spans="19:25" x14ac:dyDescent="0.2">
      <c r="S18811" s="157"/>
      <c r="T18811" s="157"/>
      <c r="U18811" s="157"/>
      <c r="V18811" s="157"/>
      <c r="W18811" s="157"/>
      <c r="X18811" s="157"/>
      <c r="Y18811" s="157"/>
    </row>
    <row r="18812" spans="19:25" x14ac:dyDescent="0.2">
      <c r="S18812" s="157"/>
      <c r="T18812" s="157"/>
      <c r="U18812" s="157"/>
      <c r="V18812" s="157"/>
      <c r="W18812" s="157"/>
      <c r="X18812" s="157"/>
      <c r="Y18812" s="157"/>
    </row>
    <row r="18813" spans="19:25" x14ac:dyDescent="0.2">
      <c r="S18813" s="157"/>
      <c r="T18813" s="157"/>
      <c r="U18813" s="157"/>
      <c r="V18813" s="157"/>
      <c r="W18813" s="157"/>
      <c r="X18813" s="157"/>
      <c r="Y18813" s="157"/>
    </row>
    <row r="18814" spans="19:25" x14ac:dyDescent="0.2">
      <c r="S18814" s="157"/>
      <c r="T18814" s="157"/>
      <c r="U18814" s="157"/>
      <c r="V18814" s="157"/>
      <c r="W18814" s="157"/>
      <c r="X18814" s="157"/>
      <c r="Y18814" s="157"/>
    </row>
    <row r="18815" spans="19:25" x14ac:dyDescent="0.2">
      <c r="S18815" s="157"/>
      <c r="T18815" s="157"/>
      <c r="U18815" s="157"/>
      <c r="V18815" s="157"/>
      <c r="W18815" s="157"/>
      <c r="X18815" s="157"/>
      <c r="Y18815" s="157"/>
    </row>
    <row r="18816" spans="19:25" x14ac:dyDescent="0.2">
      <c r="S18816" s="157"/>
      <c r="T18816" s="157"/>
      <c r="U18816" s="157"/>
      <c r="V18816" s="157"/>
      <c r="W18816" s="157"/>
      <c r="X18816" s="157"/>
      <c r="Y18816" s="157"/>
    </row>
    <row r="18817" spans="19:25" x14ac:dyDescent="0.2">
      <c r="S18817" s="157"/>
      <c r="T18817" s="157"/>
      <c r="U18817" s="157"/>
      <c r="V18817" s="157"/>
      <c r="W18817" s="157"/>
      <c r="X18817" s="157"/>
      <c r="Y18817" s="157"/>
    </row>
    <row r="18818" spans="19:25" x14ac:dyDescent="0.2">
      <c r="S18818" s="157"/>
      <c r="T18818" s="157"/>
      <c r="U18818" s="157"/>
      <c r="V18818" s="157"/>
      <c r="W18818" s="157"/>
      <c r="X18818" s="157"/>
      <c r="Y18818" s="157"/>
    </row>
    <row r="18819" spans="19:25" x14ac:dyDescent="0.2">
      <c r="S18819" s="157"/>
      <c r="T18819" s="157"/>
      <c r="U18819" s="157"/>
      <c r="V18819" s="157"/>
      <c r="W18819" s="157"/>
      <c r="X18819" s="157"/>
      <c r="Y18819" s="157"/>
    </row>
    <row r="18820" spans="19:25" x14ac:dyDescent="0.2">
      <c r="S18820" s="157"/>
      <c r="T18820" s="157"/>
      <c r="U18820" s="157"/>
      <c r="V18820" s="157"/>
      <c r="W18820" s="157"/>
      <c r="X18820" s="157"/>
      <c r="Y18820" s="157"/>
    </row>
    <row r="18821" spans="19:25" x14ac:dyDescent="0.2">
      <c r="S18821" s="157"/>
      <c r="T18821" s="157"/>
      <c r="U18821" s="157"/>
      <c r="V18821" s="157"/>
      <c r="W18821" s="157"/>
      <c r="X18821" s="157"/>
      <c r="Y18821" s="157"/>
    </row>
    <row r="18822" spans="19:25" x14ac:dyDescent="0.2">
      <c r="S18822" s="157"/>
      <c r="T18822" s="157"/>
      <c r="U18822" s="157"/>
      <c r="V18822" s="157"/>
      <c r="W18822" s="157"/>
      <c r="X18822" s="157"/>
      <c r="Y18822" s="157"/>
    </row>
    <row r="18823" spans="19:25" x14ac:dyDescent="0.2">
      <c r="S18823" s="157"/>
      <c r="T18823" s="157"/>
      <c r="U18823" s="157"/>
      <c r="V18823" s="157"/>
      <c r="W18823" s="157"/>
      <c r="X18823" s="157"/>
      <c r="Y18823" s="157"/>
    </row>
    <row r="18824" spans="19:25" x14ac:dyDescent="0.2">
      <c r="S18824" s="157"/>
      <c r="T18824" s="157"/>
      <c r="U18824" s="157"/>
      <c r="V18824" s="157"/>
      <c r="W18824" s="157"/>
      <c r="X18824" s="157"/>
      <c r="Y18824" s="157"/>
    </row>
    <row r="18825" spans="19:25" x14ac:dyDescent="0.2">
      <c r="S18825" s="157"/>
      <c r="T18825" s="157"/>
      <c r="U18825" s="157"/>
      <c r="V18825" s="157"/>
      <c r="W18825" s="157"/>
      <c r="X18825" s="157"/>
      <c r="Y18825" s="157"/>
    </row>
    <row r="18826" spans="19:25" x14ac:dyDescent="0.2">
      <c r="S18826" s="157"/>
      <c r="T18826" s="157"/>
      <c r="U18826" s="157"/>
      <c r="V18826" s="157"/>
      <c r="W18826" s="157"/>
      <c r="X18826" s="157"/>
      <c r="Y18826" s="157"/>
    </row>
    <row r="18827" spans="19:25" x14ac:dyDescent="0.2">
      <c r="S18827" s="157"/>
      <c r="T18827" s="157"/>
      <c r="U18827" s="157"/>
      <c r="V18827" s="157"/>
      <c r="W18827" s="157"/>
      <c r="X18827" s="157"/>
      <c r="Y18827" s="157"/>
    </row>
    <row r="18828" spans="19:25" x14ac:dyDescent="0.2">
      <c r="S18828" s="157"/>
      <c r="T18828" s="157"/>
      <c r="U18828" s="157"/>
      <c r="V18828" s="157"/>
      <c r="W18828" s="157"/>
      <c r="X18828" s="157"/>
      <c r="Y18828" s="157"/>
    </row>
    <row r="18829" spans="19:25" x14ac:dyDescent="0.2">
      <c r="S18829" s="157"/>
      <c r="T18829" s="157"/>
      <c r="U18829" s="157"/>
      <c r="V18829" s="157"/>
      <c r="W18829" s="157"/>
      <c r="X18829" s="157"/>
      <c r="Y18829" s="157"/>
    </row>
    <row r="18830" spans="19:25" x14ac:dyDescent="0.2">
      <c r="S18830" s="157"/>
      <c r="T18830" s="157"/>
      <c r="U18830" s="157"/>
      <c r="V18830" s="157"/>
      <c r="W18830" s="157"/>
      <c r="X18830" s="157"/>
      <c r="Y18830" s="157"/>
    </row>
    <row r="18831" spans="19:25" x14ac:dyDescent="0.2">
      <c r="S18831" s="157"/>
      <c r="T18831" s="157"/>
      <c r="U18831" s="157"/>
      <c r="V18831" s="157"/>
      <c r="W18831" s="157"/>
      <c r="X18831" s="157"/>
      <c r="Y18831" s="157"/>
    </row>
    <row r="18832" spans="19:25" x14ac:dyDescent="0.2">
      <c r="S18832" s="157"/>
      <c r="T18832" s="157"/>
      <c r="U18832" s="157"/>
      <c r="V18832" s="157"/>
      <c r="W18832" s="157"/>
      <c r="X18832" s="157"/>
      <c r="Y18832" s="157"/>
    </row>
    <row r="18833" spans="19:25" x14ac:dyDescent="0.2">
      <c r="S18833" s="157"/>
      <c r="T18833" s="157"/>
      <c r="U18833" s="157"/>
      <c r="V18833" s="157"/>
      <c r="W18833" s="157"/>
      <c r="X18833" s="157"/>
      <c r="Y18833" s="157"/>
    </row>
    <row r="18834" spans="19:25" x14ac:dyDescent="0.2">
      <c r="S18834" s="157"/>
      <c r="T18834" s="157"/>
      <c r="U18834" s="157"/>
      <c r="V18834" s="157"/>
      <c r="W18834" s="157"/>
      <c r="X18834" s="157"/>
      <c r="Y18834" s="157"/>
    </row>
    <row r="18835" spans="19:25" x14ac:dyDescent="0.2">
      <c r="S18835" s="157"/>
      <c r="T18835" s="157"/>
      <c r="U18835" s="157"/>
      <c r="V18835" s="157"/>
      <c r="W18835" s="157"/>
      <c r="X18835" s="157"/>
      <c r="Y18835" s="157"/>
    </row>
    <row r="18836" spans="19:25" x14ac:dyDescent="0.2">
      <c r="S18836" s="157"/>
      <c r="T18836" s="157"/>
      <c r="U18836" s="157"/>
      <c r="V18836" s="157"/>
      <c r="W18836" s="157"/>
      <c r="X18836" s="157"/>
      <c r="Y18836" s="157"/>
    </row>
    <row r="18837" spans="19:25" x14ac:dyDescent="0.2">
      <c r="S18837" s="157"/>
      <c r="T18837" s="157"/>
      <c r="U18837" s="157"/>
      <c r="V18837" s="157"/>
      <c r="W18837" s="157"/>
      <c r="X18837" s="157"/>
      <c r="Y18837" s="157"/>
    </row>
    <row r="18838" spans="19:25" x14ac:dyDescent="0.2">
      <c r="S18838" s="157"/>
      <c r="T18838" s="157"/>
      <c r="U18838" s="157"/>
      <c r="V18838" s="157"/>
      <c r="W18838" s="157"/>
      <c r="X18838" s="157"/>
      <c r="Y18838" s="157"/>
    </row>
    <row r="18839" spans="19:25" x14ac:dyDescent="0.2">
      <c r="S18839" s="157"/>
      <c r="T18839" s="157"/>
      <c r="U18839" s="157"/>
      <c r="V18839" s="157"/>
      <c r="W18839" s="157"/>
      <c r="X18839" s="157"/>
      <c r="Y18839" s="157"/>
    </row>
    <row r="18840" spans="19:25" x14ac:dyDescent="0.2">
      <c r="S18840" s="157"/>
      <c r="T18840" s="157"/>
      <c r="U18840" s="157"/>
      <c r="V18840" s="157"/>
      <c r="W18840" s="157"/>
      <c r="X18840" s="157"/>
      <c r="Y18840" s="157"/>
    </row>
    <row r="18841" spans="19:25" x14ac:dyDescent="0.2">
      <c r="S18841" s="157"/>
      <c r="T18841" s="157"/>
      <c r="U18841" s="157"/>
      <c r="V18841" s="157"/>
      <c r="W18841" s="157"/>
      <c r="X18841" s="157"/>
      <c r="Y18841" s="157"/>
    </row>
    <row r="18842" spans="19:25" x14ac:dyDescent="0.2">
      <c r="S18842" s="157"/>
      <c r="T18842" s="157"/>
      <c r="U18842" s="157"/>
      <c r="V18842" s="157"/>
      <c r="W18842" s="157"/>
      <c r="X18842" s="157"/>
      <c r="Y18842" s="157"/>
    </row>
    <row r="18843" spans="19:25" x14ac:dyDescent="0.2">
      <c r="S18843" s="157"/>
      <c r="T18843" s="157"/>
      <c r="U18843" s="157"/>
      <c r="V18843" s="157"/>
      <c r="W18843" s="157"/>
      <c r="X18843" s="157"/>
      <c r="Y18843" s="157"/>
    </row>
    <row r="18844" spans="19:25" x14ac:dyDescent="0.2">
      <c r="S18844" s="157"/>
      <c r="T18844" s="157"/>
      <c r="U18844" s="157"/>
      <c r="V18844" s="157"/>
      <c r="W18844" s="157"/>
      <c r="X18844" s="157"/>
      <c r="Y18844" s="157"/>
    </row>
    <row r="18845" spans="19:25" x14ac:dyDescent="0.2">
      <c r="S18845" s="157"/>
      <c r="T18845" s="157"/>
      <c r="U18845" s="157"/>
      <c r="V18845" s="157"/>
      <c r="W18845" s="157"/>
      <c r="X18845" s="157"/>
      <c r="Y18845" s="157"/>
    </row>
    <row r="18846" spans="19:25" x14ac:dyDescent="0.2">
      <c r="S18846" s="157"/>
      <c r="T18846" s="157"/>
      <c r="U18846" s="157"/>
      <c r="V18846" s="157"/>
      <c r="W18846" s="157"/>
      <c r="X18846" s="157"/>
      <c r="Y18846" s="157"/>
    </row>
    <row r="18847" spans="19:25" x14ac:dyDescent="0.2">
      <c r="S18847" s="157"/>
      <c r="T18847" s="157"/>
      <c r="U18847" s="157"/>
      <c r="V18847" s="157"/>
      <c r="W18847" s="157"/>
      <c r="X18847" s="157"/>
      <c r="Y18847" s="157"/>
    </row>
    <row r="18848" spans="19:25" x14ac:dyDescent="0.2">
      <c r="S18848" s="157"/>
      <c r="T18848" s="157"/>
      <c r="U18848" s="157"/>
      <c r="V18848" s="157"/>
      <c r="W18848" s="157"/>
      <c r="X18848" s="157"/>
      <c r="Y18848" s="157"/>
    </row>
    <row r="18849" spans="19:25" x14ac:dyDescent="0.2">
      <c r="S18849" s="157"/>
      <c r="T18849" s="157"/>
      <c r="U18849" s="157"/>
      <c r="V18849" s="157"/>
      <c r="W18849" s="157"/>
      <c r="X18849" s="157"/>
      <c r="Y18849" s="157"/>
    </row>
    <row r="18850" spans="19:25" x14ac:dyDescent="0.2">
      <c r="S18850" s="157"/>
      <c r="T18850" s="157"/>
      <c r="U18850" s="157"/>
      <c r="V18850" s="157"/>
      <c r="W18850" s="157"/>
      <c r="X18850" s="157"/>
      <c r="Y18850" s="157"/>
    </row>
    <row r="18851" spans="19:25" x14ac:dyDescent="0.2">
      <c r="S18851" s="157"/>
      <c r="T18851" s="157"/>
      <c r="U18851" s="157"/>
      <c r="V18851" s="157"/>
      <c r="W18851" s="157"/>
      <c r="X18851" s="157"/>
      <c r="Y18851" s="157"/>
    </row>
    <row r="18852" spans="19:25" x14ac:dyDescent="0.2">
      <c r="S18852" s="157"/>
      <c r="T18852" s="157"/>
      <c r="U18852" s="157"/>
      <c r="V18852" s="157"/>
      <c r="W18852" s="157"/>
      <c r="X18852" s="157"/>
      <c r="Y18852" s="157"/>
    </row>
    <row r="18853" spans="19:25" x14ac:dyDescent="0.2">
      <c r="S18853" s="157"/>
      <c r="T18853" s="157"/>
      <c r="U18853" s="157"/>
      <c r="V18853" s="157"/>
      <c r="W18853" s="157"/>
      <c r="X18853" s="157"/>
      <c r="Y18853" s="157"/>
    </row>
    <row r="18854" spans="19:25" x14ac:dyDescent="0.2">
      <c r="S18854" s="157"/>
      <c r="T18854" s="157"/>
      <c r="U18854" s="157"/>
      <c r="V18854" s="157"/>
      <c r="W18854" s="157"/>
      <c r="X18854" s="157"/>
      <c r="Y18854" s="157"/>
    </row>
    <row r="18855" spans="19:25" x14ac:dyDescent="0.2">
      <c r="S18855" s="157"/>
      <c r="T18855" s="157"/>
      <c r="U18855" s="157"/>
      <c r="V18855" s="157"/>
      <c r="W18855" s="157"/>
      <c r="X18855" s="157"/>
      <c r="Y18855" s="157"/>
    </row>
    <row r="18856" spans="19:25" x14ac:dyDescent="0.2">
      <c r="S18856" s="157"/>
      <c r="T18856" s="157"/>
      <c r="U18856" s="157"/>
      <c r="V18856" s="157"/>
      <c r="W18856" s="157"/>
      <c r="X18856" s="157"/>
      <c r="Y18856" s="157"/>
    </row>
    <row r="18857" spans="19:25" x14ac:dyDescent="0.2">
      <c r="S18857" s="157"/>
      <c r="T18857" s="157"/>
      <c r="U18857" s="157"/>
      <c r="V18857" s="157"/>
      <c r="W18857" s="157"/>
      <c r="X18857" s="157"/>
      <c r="Y18857" s="157"/>
    </row>
    <row r="18858" spans="19:25" x14ac:dyDescent="0.2">
      <c r="S18858" s="157"/>
      <c r="T18858" s="157"/>
      <c r="U18858" s="157"/>
      <c r="V18858" s="157"/>
      <c r="W18858" s="157"/>
      <c r="X18858" s="157"/>
      <c r="Y18858" s="157"/>
    </row>
    <row r="18859" spans="19:25" x14ac:dyDescent="0.2">
      <c r="S18859" s="157"/>
      <c r="T18859" s="157"/>
      <c r="U18859" s="157"/>
      <c r="V18859" s="157"/>
      <c r="W18859" s="157"/>
      <c r="X18859" s="157"/>
      <c r="Y18859" s="157"/>
    </row>
    <row r="18860" spans="19:25" x14ac:dyDescent="0.2">
      <c r="S18860" s="157"/>
      <c r="T18860" s="157"/>
      <c r="U18860" s="157"/>
      <c r="V18860" s="157"/>
      <c r="W18860" s="157"/>
      <c r="X18860" s="157"/>
      <c r="Y18860" s="157"/>
    </row>
    <row r="18861" spans="19:25" x14ac:dyDescent="0.2">
      <c r="S18861" s="157"/>
      <c r="T18861" s="157"/>
      <c r="U18861" s="157"/>
      <c r="V18861" s="157"/>
      <c r="W18861" s="157"/>
      <c r="X18861" s="157"/>
      <c r="Y18861" s="157"/>
    </row>
    <row r="18862" spans="19:25" x14ac:dyDescent="0.2">
      <c r="S18862" s="157"/>
      <c r="T18862" s="157"/>
      <c r="U18862" s="157"/>
      <c r="V18862" s="157"/>
      <c r="W18862" s="157"/>
      <c r="X18862" s="157"/>
      <c r="Y18862" s="157"/>
    </row>
    <row r="18863" spans="19:25" x14ac:dyDescent="0.2">
      <c r="S18863" s="157"/>
      <c r="T18863" s="157"/>
      <c r="U18863" s="157"/>
      <c r="V18863" s="157"/>
      <c r="W18863" s="157"/>
      <c r="X18863" s="157"/>
      <c r="Y18863" s="157"/>
    </row>
    <row r="18864" spans="19:25" x14ac:dyDescent="0.2">
      <c r="S18864" s="157"/>
      <c r="T18864" s="157"/>
      <c r="U18864" s="157"/>
      <c r="V18864" s="157"/>
      <c r="W18864" s="157"/>
      <c r="X18864" s="157"/>
      <c r="Y18864" s="157"/>
    </row>
    <row r="18865" spans="19:25" x14ac:dyDescent="0.2">
      <c r="S18865" s="157"/>
      <c r="T18865" s="157"/>
      <c r="U18865" s="157"/>
      <c r="V18865" s="157"/>
      <c r="W18865" s="157"/>
      <c r="X18865" s="157"/>
      <c r="Y18865" s="157"/>
    </row>
    <row r="18866" spans="19:25" x14ac:dyDescent="0.2">
      <c r="S18866" s="157"/>
      <c r="T18866" s="157"/>
      <c r="U18866" s="157"/>
      <c r="V18866" s="157"/>
      <c r="W18866" s="157"/>
      <c r="X18866" s="157"/>
      <c r="Y18866" s="157"/>
    </row>
    <row r="18867" spans="19:25" x14ac:dyDescent="0.2">
      <c r="S18867" s="157"/>
      <c r="T18867" s="157"/>
      <c r="U18867" s="157"/>
      <c r="V18867" s="157"/>
      <c r="W18867" s="157"/>
      <c r="X18867" s="157"/>
      <c r="Y18867" s="157"/>
    </row>
    <row r="18868" spans="19:25" x14ac:dyDescent="0.2">
      <c r="S18868" s="157"/>
      <c r="T18868" s="157"/>
      <c r="U18868" s="157"/>
      <c r="V18868" s="157"/>
      <c r="W18868" s="157"/>
      <c r="X18868" s="157"/>
      <c r="Y18868" s="157"/>
    </row>
    <row r="18869" spans="19:25" x14ac:dyDescent="0.2">
      <c r="S18869" s="157"/>
      <c r="T18869" s="157"/>
      <c r="U18869" s="157"/>
      <c r="V18869" s="157"/>
      <c r="W18869" s="157"/>
      <c r="X18869" s="157"/>
      <c r="Y18869" s="157"/>
    </row>
    <row r="18870" spans="19:25" x14ac:dyDescent="0.2">
      <c r="S18870" s="157"/>
      <c r="T18870" s="157"/>
      <c r="U18870" s="157"/>
      <c r="V18870" s="157"/>
      <c r="W18870" s="157"/>
      <c r="X18870" s="157"/>
      <c r="Y18870" s="157"/>
    </row>
    <row r="18871" spans="19:25" x14ac:dyDescent="0.2">
      <c r="S18871" s="157"/>
      <c r="T18871" s="157"/>
      <c r="U18871" s="157"/>
      <c r="V18871" s="157"/>
      <c r="W18871" s="157"/>
      <c r="X18871" s="157"/>
      <c r="Y18871" s="157"/>
    </row>
    <row r="18872" spans="19:25" x14ac:dyDescent="0.2">
      <c r="S18872" s="157"/>
      <c r="T18872" s="157"/>
      <c r="U18872" s="157"/>
      <c r="V18872" s="157"/>
      <c r="W18872" s="157"/>
      <c r="X18872" s="157"/>
      <c r="Y18872" s="157"/>
    </row>
    <row r="18873" spans="19:25" x14ac:dyDescent="0.2">
      <c r="S18873" s="157"/>
      <c r="T18873" s="157"/>
      <c r="U18873" s="157"/>
      <c r="V18873" s="157"/>
      <c r="W18873" s="157"/>
      <c r="X18873" s="157"/>
      <c r="Y18873" s="157"/>
    </row>
    <row r="18874" spans="19:25" x14ac:dyDescent="0.2">
      <c r="S18874" s="157"/>
      <c r="T18874" s="157"/>
      <c r="U18874" s="157"/>
      <c r="V18874" s="157"/>
      <c r="W18874" s="157"/>
      <c r="X18874" s="157"/>
      <c r="Y18874" s="157"/>
    </row>
    <row r="18875" spans="19:25" x14ac:dyDescent="0.2">
      <c r="S18875" s="157"/>
      <c r="T18875" s="157"/>
      <c r="U18875" s="157"/>
      <c r="V18875" s="157"/>
      <c r="W18875" s="157"/>
      <c r="X18875" s="157"/>
      <c r="Y18875" s="157"/>
    </row>
    <row r="18876" spans="19:25" x14ac:dyDescent="0.2">
      <c r="S18876" s="157"/>
      <c r="T18876" s="157"/>
      <c r="U18876" s="157"/>
      <c r="V18876" s="157"/>
      <c r="W18876" s="157"/>
      <c r="X18876" s="157"/>
      <c r="Y18876" s="157"/>
    </row>
    <row r="18877" spans="19:25" x14ac:dyDescent="0.2">
      <c r="S18877" s="157"/>
      <c r="T18877" s="157"/>
      <c r="U18877" s="157"/>
      <c r="V18877" s="157"/>
      <c r="W18877" s="157"/>
      <c r="X18877" s="157"/>
      <c r="Y18877" s="157"/>
    </row>
    <row r="18878" spans="19:25" x14ac:dyDescent="0.2">
      <c r="S18878" s="157"/>
      <c r="T18878" s="157"/>
      <c r="U18878" s="157"/>
      <c r="V18878" s="157"/>
      <c r="W18878" s="157"/>
      <c r="X18878" s="157"/>
      <c r="Y18878" s="157"/>
    </row>
    <row r="18879" spans="19:25" x14ac:dyDescent="0.2">
      <c r="S18879" s="157"/>
      <c r="T18879" s="157"/>
      <c r="U18879" s="157"/>
      <c r="V18879" s="157"/>
      <c r="W18879" s="157"/>
      <c r="X18879" s="157"/>
      <c r="Y18879" s="157"/>
    </row>
    <row r="18880" spans="19:25" x14ac:dyDescent="0.2">
      <c r="S18880" s="157"/>
      <c r="T18880" s="157"/>
      <c r="U18880" s="157"/>
      <c r="V18880" s="157"/>
      <c r="W18880" s="157"/>
      <c r="X18880" s="157"/>
      <c r="Y18880" s="157"/>
    </row>
    <row r="18881" spans="19:25" x14ac:dyDescent="0.2">
      <c r="S18881" s="157"/>
      <c r="T18881" s="157"/>
      <c r="U18881" s="157"/>
      <c r="V18881" s="157"/>
      <c r="W18881" s="157"/>
      <c r="X18881" s="157"/>
      <c r="Y18881" s="157"/>
    </row>
    <row r="18882" spans="19:25" x14ac:dyDescent="0.2">
      <c r="S18882" s="157"/>
      <c r="T18882" s="157"/>
      <c r="U18882" s="157"/>
      <c r="V18882" s="157"/>
      <c r="W18882" s="157"/>
      <c r="X18882" s="157"/>
      <c r="Y18882" s="157"/>
    </row>
    <row r="18883" spans="19:25" x14ac:dyDescent="0.2">
      <c r="S18883" s="157"/>
      <c r="T18883" s="157"/>
      <c r="U18883" s="157"/>
      <c r="V18883" s="157"/>
      <c r="W18883" s="157"/>
      <c r="X18883" s="157"/>
      <c r="Y18883" s="157"/>
    </row>
    <row r="18884" spans="19:25" x14ac:dyDescent="0.2">
      <c r="S18884" s="157"/>
      <c r="T18884" s="157"/>
      <c r="U18884" s="157"/>
      <c r="V18884" s="157"/>
      <c r="W18884" s="157"/>
      <c r="X18884" s="157"/>
      <c r="Y18884" s="157"/>
    </row>
    <row r="18885" spans="19:25" x14ac:dyDescent="0.2">
      <c r="S18885" s="157"/>
      <c r="T18885" s="157"/>
      <c r="U18885" s="157"/>
      <c r="V18885" s="157"/>
      <c r="W18885" s="157"/>
      <c r="X18885" s="157"/>
      <c r="Y18885" s="157"/>
    </row>
    <row r="18886" spans="19:25" x14ac:dyDescent="0.2">
      <c r="S18886" s="157"/>
      <c r="T18886" s="157"/>
      <c r="U18886" s="157"/>
      <c r="V18886" s="157"/>
      <c r="W18886" s="157"/>
      <c r="X18886" s="157"/>
      <c r="Y18886" s="157"/>
    </row>
    <row r="18887" spans="19:25" x14ac:dyDescent="0.2">
      <c r="S18887" s="157"/>
      <c r="T18887" s="157"/>
      <c r="U18887" s="157"/>
      <c r="V18887" s="157"/>
      <c r="W18887" s="157"/>
      <c r="X18887" s="157"/>
      <c r="Y18887" s="157"/>
    </row>
    <row r="18888" spans="19:25" x14ac:dyDescent="0.2">
      <c r="S18888" s="157"/>
      <c r="T18888" s="157"/>
      <c r="U18888" s="157"/>
      <c r="V18888" s="157"/>
      <c r="W18888" s="157"/>
      <c r="X18888" s="157"/>
      <c r="Y18888" s="157"/>
    </row>
    <row r="18889" spans="19:25" x14ac:dyDescent="0.2">
      <c r="S18889" s="157"/>
      <c r="T18889" s="157"/>
      <c r="U18889" s="157"/>
      <c r="V18889" s="157"/>
      <c r="W18889" s="157"/>
      <c r="X18889" s="157"/>
      <c r="Y18889" s="157"/>
    </row>
    <row r="18890" spans="19:25" x14ac:dyDescent="0.2">
      <c r="S18890" s="157"/>
      <c r="T18890" s="157"/>
      <c r="U18890" s="157"/>
      <c r="V18890" s="157"/>
      <c r="W18890" s="157"/>
      <c r="X18890" s="157"/>
      <c r="Y18890" s="157"/>
    </row>
    <row r="18891" spans="19:25" x14ac:dyDescent="0.2">
      <c r="S18891" s="157"/>
      <c r="T18891" s="157"/>
      <c r="U18891" s="157"/>
      <c r="V18891" s="157"/>
      <c r="W18891" s="157"/>
      <c r="X18891" s="157"/>
      <c r="Y18891" s="157"/>
    </row>
    <row r="18892" spans="19:25" x14ac:dyDescent="0.2">
      <c r="S18892" s="157"/>
      <c r="T18892" s="157"/>
      <c r="U18892" s="157"/>
      <c r="V18892" s="157"/>
      <c r="W18892" s="157"/>
      <c r="X18892" s="157"/>
      <c r="Y18892" s="157"/>
    </row>
    <row r="18893" spans="19:25" x14ac:dyDescent="0.2">
      <c r="S18893" s="157"/>
      <c r="T18893" s="157"/>
      <c r="U18893" s="157"/>
      <c r="V18893" s="157"/>
      <c r="W18893" s="157"/>
      <c r="X18893" s="157"/>
      <c r="Y18893" s="157"/>
    </row>
    <row r="18894" spans="19:25" x14ac:dyDescent="0.2">
      <c r="S18894" s="157"/>
      <c r="T18894" s="157"/>
      <c r="U18894" s="157"/>
      <c r="V18894" s="157"/>
      <c r="W18894" s="157"/>
      <c r="X18894" s="157"/>
      <c r="Y18894" s="157"/>
    </row>
    <row r="18895" spans="19:25" x14ac:dyDescent="0.2">
      <c r="S18895" s="157"/>
      <c r="T18895" s="157"/>
      <c r="U18895" s="157"/>
      <c r="V18895" s="157"/>
      <c r="W18895" s="157"/>
      <c r="X18895" s="157"/>
      <c r="Y18895" s="157"/>
    </row>
    <row r="18896" spans="19:25" x14ac:dyDescent="0.2">
      <c r="S18896" s="157"/>
      <c r="T18896" s="157"/>
      <c r="U18896" s="157"/>
      <c r="V18896" s="157"/>
      <c r="W18896" s="157"/>
      <c r="X18896" s="157"/>
      <c r="Y18896" s="157"/>
    </row>
    <row r="18897" spans="19:25" x14ac:dyDescent="0.2">
      <c r="S18897" s="157"/>
      <c r="T18897" s="157"/>
      <c r="U18897" s="157"/>
      <c r="V18897" s="157"/>
      <c r="W18897" s="157"/>
      <c r="X18897" s="157"/>
      <c r="Y18897" s="157"/>
    </row>
    <row r="18898" spans="19:25" x14ac:dyDescent="0.2">
      <c r="S18898" s="157"/>
      <c r="T18898" s="157"/>
      <c r="U18898" s="157"/>
      <c r="V18898" s="157"/>
      <c r="W18898" s="157"/>
      <c r="X18898" s="157"/>
      <c r="Y18898" s="157"/>
    </row>
    <row r="18899" spans="19:25" x14ac:dyDescent="0.2">
      <c r="S18899" s="157"/>
      <c r="T18899" s="157"/>
      <c r="U18899" s="157"/>
      <c r="V18899" s="157"/>
      <c r="W18899" s="157"/>
      <c r="X18899" s="157"/>
      <c r="Y18899" s="157"/>
    </row>
    <row r="18900" spans="19:25" x14ac:dyDescent="0.2">
      <c r="S18900" s="157"/>
      <c r="T18900" s="157"/>
      <c r="U18900" s="157"/>
      <c r="V18900" s="157"/>
      <c r="W18900" s="157"/>
      <c r="X18900" s="157"/>
      <c r="Y18900" s="157"/>
    </row>
    <row r="18901" spans="19:25" x14ac:dyDescent="0.2">
      <c r="S18901" s="157"/>
      <c r="T18901" s="157"/>
      <c r="U18901" s="157"/>
      <c r="V18901" s="157"/>
      <c r="W18901" s="157"/>
      <c r="X18901" s="157"/>
      <c r="Y18901" s="157"/>
    </row>
    <row r="18902" spans="19:25" x14ac:dyDescent="0.2">
      <c r="S18902" s="157"/>
      <c r="T18902" s="157"/>
      <c r="U18902" s="157"/>
      <c r="V18902" s="157"/>
      <c r="W18902" s="157"/>
      <c r="X18902" s="157"/>
      <c r="Y18902" s="157"/>
    </row>
    <row r="18903" spans="19:25" x14ac:dyDescent="0.2">
      <c r="S18903" s="157"/>
      <c r="T18903" s="157"/>
      <c r="U18903" s="157"/>
      <c r="V18903" s="157"/>
      <c r="W18903" s="157"/>
      <c r="X18903" s="157"/>
      <c r="Y18903" s="157"/>
    </row>
    <row r="18904" spans="19:25" x14ac:dyDescent="0.2">
      <c r="S18904" s="157"/>
      <c r="T18904" s="157"/>
      <c r="U18904" s="157"/>
      <c r="V18904" s="157"/>
      <c r="W18904" s="157"/>
      <c r="X18904" s="157"/>
      <c r="Y18904" s="157"/>
    </row>
    <row r="18905" spans="19:25" x14ac:dyDescent="0.2">
      <c r="S18905" s="157"/>
      <c r="T18905" s="157"/>
      <c r="U18905" s="157"/>
      <c r="V18905" s="157"/>
      <c r="W18905" s="157"/>
      <c r="X18905" s="157"/>
      <c r="Y18905" s="157"/>
    </row>
    <row r="18906" spans="19:25" x14ac:dyDescent="0.2">
      <c r="S18906" s="157"/>
      <c r="T18906" s="157"/>
      <c r="U18906" s="157"/>
      <c r="V18906" s="157"/>
      <c r="W18906" s="157"/>
      <c r="X18906" s="157"/>
      <c r="Y18906" s="157"/>
    </row>
    <row r="18907" spans="19:25" x14ac:dyDescent="0.2">
      <c r="S18907" s="157"/>
      <c r="T18907" s="157"/>
      <c r="U18907" s="157"/>
      <c r="V18907" s="157"/>
      <c r="W18907" s="157"/>
      <c r="X18907" s="157"/>
      <c r="Y18907" s="157"/>
    </row>
    <row r="18908" spans="19:25" x14ac:dyDescent="0.2">
      <c r="S18908" s="157"/>
      <c r="T18908" s="157"/>
      <c r="U18908" s="157"/>
      <c r="V18908" s="157"/>
      <c r="W18908" s="157"/>
      <c r="X18908" s="157"/>
      <c r="Y18908" s="157"/>
    </row>
    <row r="18909" spans="19:25" x14ac:dyDescent="0.2">
      <c r="S18909" s="157"/>
      <c r="T18909" s="157"/>
      <c r="U18909" s="157"/>
      <c r="V18909" s="157"/>
      <c r="W18909" s="157"/>
      <c r="X18909" s="157"/>
      <c r="Y18909" s="157"/>
    </row>
    <row r="18910" spans="19:25" x14ac:dyDescent="0.2">
      <c r="S18910" s="157"/>
      <c r="T18910" s="157"/>
      <c r="U18910" s="157"/>
      <c r="V18910" s="157"/>
      <c r="W18910" s="157"/>
      <c r="X18910" s="157"/>
      <c r="Y18910" s="157"/>
    </row>
    <row r="18911" spans="19:25" x14ac:dyDescent="0.2">
      <c r="S18911" s="157"/>
      <c r="T18911" s="157"/>
      <c r="U18911" s="157"/>
      <c r="V18911" s="157"/>
      <c r="W18911" s="157"/>
      <c r="X18911" s="157"/>
      <c r="Y18911" s="157"/>
    </row>
    <row r="18912" spans="19:25" x14ac:dyDescent="0.2">
      <c r="S18912" s="157"/>
      <c r="T18912" s="157"/>
      <c r="U18912" s="157"/>
      <c r="V18912" s="157"/>
      <c r="W18912" s="157"/>
      <c r="X18912" s="157"/>
      <c r="Y18912" s="157"/>
    </row>
    <row r="18913" spans="19:25" x14ac:dyDescent="0.2">
      <c r="S18913" s="157"/>
      <c r="T18913" s="157"/>
      <c r="U18913" s="157"/>
      <c r="V18913" s="157"/>
      <c r="W18913" s="157"/>
      <c r="X18913" s="157"/>
      <c r="Y18913" s="157"/>
    </row>
    <row r="18914" spans="19:25" x14ac:dyDescent="0.2">
      <c r="S18914" s="157"/>
      <c r="T18914" s="157"/>
      <c r="U18914" s="157"/>
      <c r="V18914" s="157"/>
      <c r="W18914" s="157"/>
      <c r="X18914" s="157"/>
      <c r="Y18914" s="157"/>
    </row>
    <row r="18915" spans="19:25" x14ac:dyDescent="0.2">
      <c r="S18915" s="157"/>
      <c r="T18915" s="157"/>
      <c r="U18915" s="157"/>
      <c r="V18915" s="157"/>
      <c r="W18915" s="157"/>
      <c r="X18915" s="157"/>
      <c r="Y18915" s="157"/>
    </row>
    <row r="18916" spans="19:25" x14ac:dyDescent="0.2">
      <c r="S18916" s="157"/>
      <c r="T18916" s="157"/>
      <c r="U18916" s="157"/>
      <c r="V18916" s="157"/>
      <c r="W18916" s="157"/>
      <c r="X18916" s="157"/>
      <c r="Y18916" s="157"/>
    </row>
    <row r="18917" spans="19:25" x14ac:dyDescent="0.2">
      <c r="S18917" s="157"/>
      <c r="T18917" s="157"/>
      <c r="U18917" s="157"/>
      <c r="V18917" s="157"/>
      <c r="W18917" s="157"/>
      <c r="X18917" s="157"/>
      <c r="Y18917" s="157"/>
    </row>
    <row r="18918" spans="19:25" x14ac:dyDescent="0.2">
      <c r="S18918" s="157"/>
      <c r="T18918" s="157"/>
      <c r="U18918" s="157"/>
      <c r="V18918" s="157"/>
      <c r="W18918" s="157"/>
      <c r="X18918" s="157"/>
      <c r="Y18918" s="157"/>
    </row>
    <row r="18919" spans="19:25" x14ac:dyDescent="0.2">
      <c r="S18919" s="157"/>
      <c r="T18919" s="157"/>
      <c r="U18919" s="157"/>
      <c r="V18919" s="157"/>
      <c r="W18919" s="157"/>
      <c r="X18919" s="157"/>
      <c r="Y18919" s="157"/>
    </row>
    <row r="18920" spans="19:25" x14ac:dyDescent="0.2">
      <c r="S18920" s="157"/>
      <c r="T18920" s="157"/>
      <c r="U18920" s="157"/>
      <c r="V18920" s="157"/>
      <c r="W18920" s="157"/>
      <c r="X18920" s="157"/>
      <c r="Y18920" s="157"/>
    </row>
    <row r="18921" spans="19:25" x14ac:dyDescent="0.2">
      <c r="S18921" s="157"/>
      <c r="T18921" s="157"/>
      <c r="U18921" s="157"/>
      <c r="V18921" s="157"/>
      <c r="W18921" s="157"/>
      <c r="X18921" s="157"/>
      <c r="Y18921" s="157"/>
    </row>
    <row r="18922" spans="19:25" x14ac:dyDescent="0.2">
      <c r="S18922" s="157"/>
      <c r="T18922" s="157"/>
      <c r="U18922" s="157"/>
      <c r="V18922" s="157"/>
      <c r="W18922" s="157"/>
      <c r="X18922" s="157"/>
      <c r="Y18922" s="157"/>
    </row>
    <row r="18923" spans="19:25" x14ac:dyDescent="0.2">
      <c r="S18923" s="157"/>
      <c r="T18923" s="157"/>
      <c r="U18923" s="157"/>
      <c r="V18923" s="157"/>
      <c r="W18923" s="157"/>
      <c r="X18923" s="157"/>
      <c r="Y18923" s="157"/>
    </row>
    <row r="18924" spans="19:25" x14ac:dyDescent="0.2">
      <c r="S18924" s="157"/>
      <c r="T18924" s="157"/>
      <c r="U18924" s="157"/>
      <c r="V18924" s="157"/>
      <c r="W18924" s="157"/>
      <c r="X18924" s="157"/>
      <c r="Y18924" s="157"/>
    </row>
    <row r="18925" spans="19:25" x14ac:dyDescent="0.2">
      <c r="S18925" s="157"/>
      <c r="T18925" s="157"/>
      <c r="U18925" s="157"/>
      <c r="V18925" s="157"/>
      <c r="W18925" s="157"/>
      <c r="X18925" s="157"/>
      <c r="Y18925" s="157"/>
    </row>
    <row r="18926" spans="19:25" x14ac:dyDescent="0.2">
      <c r="S18926" s="157"/>
      <c r="T18926" s="157"/>
      <c r="U18926" s="157"/>
      <c r="V18926" s="157"/>
      <c r="W18926" s="157"/>
      <c r="X18926" s="157"/>
      <c r="Y18926" s="157"/>
    </row>
    <row r="18927" spans="19:25" x14ac:dyDescent="0.2">
      <c r="S18927" s="157"/>
      <c r="T18927" s="157"/>
      <c r="U18927" s="157"/>
      <c r="V18927" s="157"/>
      <c r="W18927" s="157"/>
      <c r="X18927" s="157"/>
      <c r="Y18927" s="157"/>
    </row>
    <row r="18928" spans="19:25" x14ac:dyDescent="0.2">
      <c r="S18928" s="157"/>
      <c r="T18928" s="157"/>
      <c r="U18928" s="157"/>
      <c r="V18928" s="157"/>
      <c r="W18928" s="157"/>
      <c r="X18928" s="157"/>
      <c r="Y18928" s="157"/>
    </row>
    <row r="18929" spans="19:25" x14ac:dyDescent="0.2">
      <c r="S18929" s="157"/>
      <c r="T18929" s="157"/>
      <c r="U18929" s="157"/>
      <c r="V18929" s="157"/>
      <c r="W18929" s="157"/>
      <c r="X18929" s="157"/>
      <c r="Y18929" s="157"/>
    </row>
    <row r="18930" spans="19:25" x14ac:dyDescent="0.2">
      <c r="S18930" s="157"/>
      <c r="T18930" s="157"/>
      <c r="U18930" s="157"/>
      <c r="V18930" s="157"/>
      <c r="W18930" s="157"/>
      <c r="X18930" s="157"/>
      <c r="Y18930" s="157"/>
    </row>
    <row r="18931" spans="19:25" x14ac:dyDescent="0.2">
      <c r="S18931" s="157"/>
      <c r="T18931" s="157"/>
      <c r="U18931" s="157"/>
      <c r="V18931" s="157"/>
      <c r="W18931" s="157"/>
      <c r="X18931" s="157"/>
      <c r="Y18931" s="157"/>
    </row>
    <row r="18932" spans="19:25" x14ac:dyDescent="0.2">
      <c r="S18932" s="157"/>
      <c r="T18932" s="157"/>
      <c r="U18932" s="157"/>
      <c r="V18932" s="157"/>
      <c r="W18932" s="157"/>
      <c r="X18932" s="157"/>
      <c r="Y18932" s="157"/>
    </row>
    <row r="18933" spans="19:25" x14ac:dyDescent="0.2">
      <c r="S18933" s="157"/>
      <c r="T18933" s="157"/>
      <c r="U18933" s="157"/>
      <c r="V18933" s="157"/>
      <c r="W18933" s="157"/>
      <c r="X18933" s="157"/>
      <c r="Y18933" s="157"/>
    </row>
    <row r="18934" spans="19:25" x14ac:dyDescent="0.2">
      <c r="S18934" s="157"/>
      <c r="T18934" s="157"/>
      <c r="U18934" s="157"/>
      <c r="V18934" s="157"/>
      <c r="W18934" s="157"/>
      <c r="X18934" s="157"/>
      <c r="Y18934" s="157"/>
    </row>
    <row r="18935" spans="19:25" x14ac:dyDescent="0.2">
      <c r="S18935" s="157"/>
      <c r="T18935" s="157"/>
      <c r="U18935" s="157"/>
      <c r="V18935" s="157"/>
      <c r="W18935" s="157"/>
      <c r="X18935" s="157"/>
      <c r="Y18935" s="157"/>
    </row>
    <row r="18936" spans="19:25" x14ac:dyDescent="0.2">
      <c r="S18936" s="157"/>
      <c r="T18936" s="157"/>
      <c r="U18936" s="157"/>
      <c r="V18936" s="157"/>
      <c r="W18936" s="157"/>
      <c r="X18936" s="157"/>
      <c r="Y18936" s="157"/>
    </row>
    <row r="18937" spans="19:25" x14ac:dyDescent="0.2">
      <c r="S18937" s="157"/>
      <c r="T18937" s="157"/>
      <c r="U18937" s="157"/>
      <c r="V18937" s="157"/>
      <c r="W18937" s="157"/>
      <c r="X18937" s="157"/>
      <c r="Y18937" s="157"/>
    </row>
    <row r="18938" spans="19:25" x14ac:dyDescent="0.2">
      <c r="S18938" s="157"/>
      <c r="T18938" s="157"/>
      <c r="U18938" s="157"/>
      <c r="V18938" s="157"/>
      <c r="W18938" s="157"/>
      <c r="X18938" s="157"/>
      <c r="Y18938" s="157"/>
    </row>
    <row r="18939" spans="19:25" x14ac:dyDescent="0.2">
      <c r="S18939" s="157"/>
      <c r="T18939" s="157"/>
      <c r="U18939" s="157"/>
      <c r="V18939" s="157"/>
      <c r="W18939" s="157"/>
      <c r="X18939" s="157"/>
      <c r="Y18939" s="157"/>
    </row>
    <row r="18940" spans="19:25" x14ac:dyDescent="0.2">
      <c r="S18940" s="157"/>
      <c r="T18940" s="157"/>
      <c r="U18940" s="157"/>
      <c r="V18940" s="157"/>
      <c r="W18940" s="157"/>
      <c r="X18940" s="157"/>
      <c r="Y18940" s="157"/>
    </row>
    <row r="18941" spans="19:25" x14ac:dyDescent="0.2">
      <c r="S18941" s="157"/>
      <c r="T18941" s="157"/>
      <c r="U18941" s="157"/>
      <c r="V18941" s="157"/>
      <c r="W18941" s="157"/>
      <c r="X18941" s="157"/>
      <c r="Y18941" s="157"/>
    </row>
    <row r="18942" spans="19:25" x14ac:dyDescent="0.2">
      <c r="S18942" s="157"/>
      <c r="T18942" s="157"/>
      <c r="U18942" s="157"/>
      <c r="V18942" s="157"/>
      <c r="W18942" s="157"/>
      <c r="X18942" s="157"/>
      <c r="Y18942" s="157"/>
    </row>
    <row r="18943" spans="19:25" x14ac:dyDescent="0.2">
      <c r="S18943" s="157"/>
      <c r="T18943" s="157"/>
      <c r="U18943" s="157"/>
      <c r="V18943" s="157"/>
      <c r="W18943" s="157"/>
      <c r="X18943" s="157"/>
      <c r="Y18943" s="157"/>
    </row>
    <row r="18944" spans="19:25" x14ac:dyDescent="0.2">
      <c r="S18944" s="157"/>
      <c r="T18944" s="157"/>
      <c r="U18944" s="157"/>
      <c r="V18944" s="157"/>
      <c r="W18944" s="157"/>
      <c r="X18944" s="157"/>
      <c r="Y18944" s="157"/>
    </row>
    <row r="18945" spans="19:25" x14ac:dyDescent="0.2">
      <c r="S18945" s="157"/>
      <c r="T18945" s="157"/>
      <c r="U18945" s="157"/>
      <c r="V18945" s="157"/>
      <c r="W18945" s="157"/>
      <c r="X18945" s="157"/>
      <c r="Y18945" s="157"/>
    </row>
    <row r="18946" spans="19:25" x14ac:dyDescent="0.2">
      <c r="S18946" s="157"/>
      <c r="T18946" s="157"/>
      <c r="U18946" s="157"/>
      <c r="V18946" s="157"/>
      <c r="W18946" s="157"/>
      <c r="X18946" s="157"/>
      <c r="Y18946" s="157"/>
    </row>
    <row r="18947" spans="19:25" x14ac:dyDescent="0.2">
      <c r="S18947" s="157"/>
      <c r="T18947" s="157"/>
      <c r="U18947" s="157"/>
      <c r="V18947" s="157"/>
      <c r="W18947" s="157"/>
      <c r="X18947" s="157"/>
      <c r="Y18947" s="157"/>
    </row>
    <row r="18948" spans="19:25" x14ac:dyDescent="0.2">
      <c r="S18948" s="157"/>
      <c r="T18948" s="157"/>
      <c r="U18948" s="157"/>
      <c r="V18948" s="157"/>
      <c r="W18948" s="157"/>
      <c r="X18948" s="157"/>
      <c r="Y18948" s="157"/>
    </row>
    <row r="18949" spans="19:25" x14ac:dyDescent="0.2">
      <c r="S18949" s="157"/>
      <c r="T18949" s="157"/>
      <c r="U18949" s="157"/>
      <c r="V18949" s="157"/>
      <c r="W18949" s="157"/>
      <c r="X18949" s="157"/>
      <c r="Y18949" s="157"/>
    </row>
    <row r="18950" spans="19:25" x14ac:dyDescent="0.2">
      <c r="S18950" s="157"/>
      <c r="T18950" s="157"/>
      <c r="U18950" s="157"/>
      <c r="V18950" s="157"/>
      <c r="W18950" s="157"/>
      <c r="X18950" s="157"/>
      <c r="Y18950" s="157"/>
    </row>
    <row r="18951" spans="19:25" x14ac:dyDescent="0.2">
      <c r="S18951" s="157"/>
      <c r="T18951" s="157"/>
      <c r="U18951" s="157"/>
      <c r="V18951" s="157"/>
      <c r="W18951" s="157"/>
      <c r="X18951" s="157"/>
      <c r="Y18951" s="157"/>
    </row>
    <row r="18952" spans="19:25" x14ac:dyDescent="0.2">
      <c r="S18952" s="157"/>
      <c r="T18952" s="157"/>
      <c r="U18952" s="157"/>
      <c r="V18952" s="157"/>
      <c r="W18952" s="157"/>
      <c r="X18952" s="157"/>
      <c r="Y18952" s="157"/>
    </row>
    <row r="18953" spans="19:25" x14ac:dyDescent="0.2">
      <c r="S18953" s="157"/>
      <c r="T18953" s="157"/>
      <c r="U18953" s="157"/>
      <c r="V18953" s="157"/>
      <c r="W18953" s="157"/>
      <c r="X18953" s="157"/>
      <c r="Y18953" s="157"/>
    </row>
    <row r="18954" spans="19:25" x14ac:dyDescent="0.2">
      <c r="S18954" s="157"/>
      <c r="T18954" s="157"/>
      <c r="U18954" s="157"/>
      <c r="V18954" s="157"/>
      <c r="W18954" s="157"/>
      <c r="X18954" s="157"/>
      <c r="Y18954" s="157"/>
    </row>
    <row r="18955" spans="19:25" x14ac:dyDescent="0.2">
      <c r="S18955" s="157"/>
      <c r="T18955" s="157"/>
      <c r="U18955" s="157"/>
      <c r="V18955" s="157"/>
      <c r="W18955" s="157"/>
      <c r="X18955" s="157"/>
      <c r="Y18955" s="157"/>
    </row>
    <row r="18956" spans="19:25" x14ac:dyDescent="0.2">
      <c r="S18956" s="157"/>
      <c r="T18956" s="157"/>
      <c r="U18956" s="157"/>
      <c r="V18956" s="157"/>
      <c r="W18956" s="157"/>
      <c r="X18956" s="157"/>
      <c r="Y18956" s="157"/>
    </row>
    <row r="18957" spans="19:25" x14ac:dyDescent="0.2">
      <c r="S18957" s="157"/>
      <c r="T18957" s="157"/>
      <c r="U18957" s="157"/>
      <c r="V18957" s="157"/>
      <c r="W18957" s="157"/>
      <c r="X18957" s="157"/>
      <c r="Y18957" s="157"/>
    </row>
    <row r="18958" spans="19:25" x14ac:dyDescent="0.2">
      <c r="S18958" s="157"/>
      <c r="T18958" s="157"/>
      <c r="U18958" s="157"/>
      <c r="V18958" s="157"/>
      <c r="W18958" s="157"/>
      <c r="X18958" s="157"/>
      <c r="Y18958" s="157"/>
    </row>
    <row r="18959" spans="19:25" x14ac:dyDescent="0.2">
      <c r="S18959" s="157"/>
      <c r="T18959" s="157"/>
      <c r="U18959" s="157"/>
      <c r="V18959" s="157"/>
      <c r="W18959" s="157"/>
      <c r="X18959" s="157"/>
      <c r="Y18959" s="157"/>
    </row>
    <row r="18960" spans="19:25" x14ac:dyDescent="0.2">
      <c r="S18960" s="157"/>
      <c r="T18960" s="157"/>
      <c r="U18960" s="157"/>
      <c r="V18960" s="157"/>
      <c r="W18960" s="157"/>
      <c r="X18960" s="157"/>
      <c r="Y18960" s="157"/>
    </row>
    <row r="18961" spans="19:25" x14ac:dyDescent="0.2">
      <c r="S18961" s="157"/>
      <c r="T18961" s="157"/>
      <c r="U18961" s="157"/>
      <c r="V18961" s="157"/>
      <c r="W18961" s="157"/>
      <c r="X18961" s="157"/>
      <c r="Y18961" s="157"/>
    </row>
    <row r="18962" spans="19:25" x14ac:dyDescent="0.2">
      <c r="S18962" s="157"/>
      <c r="T18962" s="157"/>
      <c r="U18962" s="157"/>
      <c r="V18962" s="157"/>
      <c r="W18962" s="157"/>
      <c r="X18962" s="157"/>
      <c r="Y18962" s="157"/>
    </row>
    <row r="18963" spans="19:25" x14ac:dyDescent="0.2">
      <c r="S18963" s="157"/>
      <c r="T18963" s="157"/>
      <c r="U18963" s="157"/>
      <c r="V18963" s="157"/>
      <c r="W18963" s="157"/>
      <c r="X18963" s="157"/>
      <c r="Y18963" s="157"/>
    </row>
    <row r="18964" spans="19:25" x14ac:dyDescent="0.2">
      <c r="S18964" s="157"/>
      <c r="T18964" s="157"/>
      <c r="U18964" s="157"/>
      <c r="V18964" s="157"/>
      <c r="W18964" s="157"/>
      <c r="X18964" s="157"/>
      <c r="Y18964" s="157"/>
    </row>
    <row r="18965" spans="19:25" x14ac:dyDescent="0.2">
      <c r="S18965" s="157"/>
      <c r="T18965" s="157"/>
      <c r="U18965" s="157"/>
      <c r="V18965" s="157"/>
      <c r="W18965" s="157"/>
      <c r="X18965" s="157"/>
      <c r="Y18965" s="157"/>
    </row>
    <row r="18966" spans="19:25" x14ac:dyDescent="0.2">
      <c r="S18966" s="157"/>
      <c r="T18966" s="157"/>
      <c r="U18966" s="157"/>
      <c r="V18966" s="157"/>
      <c r="W18966" s="157"/>
      <c r="X18966" s="157"/>
      <c r="Y18966" s="157"/>
    </row>
    <row r="18967" spans="19:25" x14ac:dyDescent="0.2">
      <c r="S18967" s="157"/>
      <c r="T18967" s="157"/>
      <c r="U18967" s="157"/>
      <c r="V18967" s="157"/>
      <c r="W18967" s="157"/>
      <c r="X18967" s="157"/>
      <c r="Y18967" s="157"/>
    </row>
    <row r="18968" spans="19:25" x14ac:dyDescent="0.2">
      <c r="S18968" s="157"/>
      <c r="T18968" s="157"/>
      <c r="U18968" s="157"/>
      <c r="V18968" s="157"/>
      <c r="W18968" s="157"/>
      <c r="X18968" s="157"/>
      <c r="Y18968" s="157"/>
    </row>
    <row r="18969" spans="19:25" x14ac:dyDescent="0.2">
      <c r="S18969" s="157"/>
      <c r="T18969" s="157"/>
      <c r="U18969" s="157"/>
      <c r="V18969" s="157"/>
      <c r="W18969" s="157"/>
      <c r="X18969" s="157"/>
      <c r="Y18969" s="157"/>
    </row>
    <row r="18970" spans="19:25" x14ac:dyDescent="0.2">
      <c r="S18970" s="157"/>
      <c r="T18970" s="157"/>
      <c r="U18970" s="157"/>
      <c r="V18970" s="157"/>
      <c r="W18970" s="157"/>
      <c r="X18970" s="157"/>
      <c r="Y18970" s="157"/>
    </row>
    <row r="18971" spans="19:25" x14ac:dyDescent="0.2">
      <c r="S18971" s="157"/>
      <c r="T18971" s="157"/>
      <c r="U18971" s="157"/>
      <c r="V18971" s="157"/>
      <c r="W18971" s="157"/>
      <c r="X18971" s="157"/>
      <c r="Y18971" s="157"/>
    </row>
    <row r="18972" spans="19:25" x14ac:dyDescent="0.2">
      <c r="S18972" s="157"/>
      <c r="T18972" s="157"/>
      <c r="U18972" s="157"/>
      <c r="V18972" s="157"/>
      <c r="W18972" s="157"/>
      <c r="X18972" s="157"/>
      <c r="Y18972" s="157"/>
    </row>
    <row r="18973" spans="19:25" x14ac:dyDescent="0.2">
      <c r="S18973" s="157"/>
      <c r="T18973" s="157"/>
      <c r="U18973" s="157"/>
      <c r="V18973" s="157"/>
      <c r="W18973" s="157"/>
      <c r="X18973" s="157"/>
      <c r="Y18973" s="157"/>
    </row>
    <row r="18974" spans="19:25" x14ac:dyDescent="0.2">
      <c r="S18974" s="157"/>
      <c r="T18974" s="157"/>
      <c r="U18974" s="157"/>
      <c r="V18974" s="157"/>
      <c r="W18974" s="157"/>
      <c r="X18974" s="157"/>
      <c r="Y18974" s="157"/>
    </row>
    <row r="18975" spans="19:25" x14ac:dyDescent="0.2">
      <c r="S18975" s="157"/>
      <c r="T18975" s="157"/>
      <c r="U18975" s="157"/>
      <c r="V18975" s="157"/>
      <c r="W18975" s="157"/>
      <c r="X18975" s="157"/>
      <c r="Y18975" s="157"/>
    </row>
    <row r="18976" spans="19:25" x14ac:dyDescent="0.2">
      <c r="S18976" s="157"/>
      <c r="T18976" s="157"/>
      <c r="U18976" s="157"/>
      <c r="V18976" s="157"/>
      <c r="W18976" s="157"/>
      <c r="X18976" s="157"/>
      <c r="Y18976" s="157"/>
    </row>
    <row r="18977" spans="19:25" x14ac:dyDescent="0.2">
      <c r="S18977" s="157"/>
      <c r="T18977" s="157"/>
      <c r="U18977" s="157"/>
      <c r="V18977" s="157"/>
      <c r="W18977" s="157"/>
      <c r="X18977" s="157"/>
      <c r="Y18977" s="157"/>
    </row>
    <row r="18978" spans="19:25" x14ac:dyDescent="0.2">
      <c r="S18978" s="157"/>
      <c r="T18978" s="157"/>
      <c r="U18978" s="157"/>
      <c r="V18978" s="157"/>
      <c r="W18978" s="157"/>
      <c r="X18978" s="157"/>
      <c r="Y18978" s="157"/>
    </row>
    <row r="18979" spans="19:25" x14ac:dyDescent="0.2">
      <c r="S18979" s="157"/>
      <c r="T18979" s="157"/>
      <c r="U18979" s="157"/>
      <c r="V18979" s="157"/>
      <c r="W18979" s="157"/>
      <c r="X18979" s="157"/>
      <c r="Y18979" s="157"/>
    </row>
    <row r="18980" spans="19:25" x14ac:dyDescent="0.2">
      <c r="S18980" s="157"/>
      <c r="T18980" s="157"/>
      <c r="U18980" s="157"/>
      <c r="V18980" s="157"/>
      <c r="W18980" s="157"/>
      <c r="X18980" s="157"/>
      <c r="Y18980" s="157"/>
    </row>
    <row r="18981" spans="19:25" x14ac:dyDescent="0.2">
      <c r="S18981" s="157"/>
      <c r="T18981" s="157"/>
      <c r="U18981" s="157"/>
      <c r="V18981" s="157"/>
      <c r="W18981" s="157"/>
      <c r="X18981" s="157"/>
      <c r="Y18981" s="157"/>
    </row>
    <row r="18982" spans="19:25" x14ac:dyDescent="0.2">
      <c r="S18982" s="157"/>
      <c r="T18982" s="157"/>
      <c r="U18982" s="157"/>
      <c r="V18982" s="157"/>
      <c r="W18982" s="157"/>
      <c r="X18982" s="157"/>
      <c r="Y18982" s="157"/>
    </row>
    <row r="18983" spans="19:25" x14ac:dyDescent="0.2">
      <c r="S18983" s="157"/>
      <c r="T18983" s="157"/>
      <c r="U18983" s="157"/>
      <c r="V18983" s="157"/>
      <c r="W18983" s="157"/>
      <c r="X18983" s="157"/>
      <c r="Y18983" s="157"/>
    </row>
    <row r="18984" spans="19:25" x14ac:dyDescent="0.2">
      <c r="S18984" s="157"/>
      <c r="T18984" s="157"/>
      <c r="U18984" s="157"/>
      <c r="V18984" s="157"/>
      <c r="W18984" s="157"/>
      <c r="X18984" s="157"/>
      <c r="Y18984" s="157"/>
    </row>
    <row r="18985" spans="19:25" x14ac:dyDescent="0.2">
      <c r="S18985" s="157"/>
      <c r="T18985" s="157"/>
      <c r="U18985" s="157"/>
      <c r="V18985" s="157"/>
      <c r="W18985" s="157"/>
      <c r="X18985" s="157"/>
      <c r="Y18985" s="157"/>
    </row>
    <row r="18986" spans="19:25" x14ac:dyDescent="0.2">
      <c r="S18986" s="157"/>
      <c r="T18986" s="157"/>
      <c r="U18986" s="157"/>
      <c r="V18986" s="157"/>
      <c r="W18986" s="157"/>
      <c r="X18986" s="157"/>
      <c r="Y18986" s="157"/>
    </row>
    <row r="18987" spans="19:25" x14ac:dyDescent="0.2">
      <c r="S18987" s="157"/>
      <c r="T18987" s="157"/>
      <c r="U18987" s="157"/>
      <c r="V18987" s="157"/>
      <c r="W18987" s="157"/>
      <c r="X18987" s="157"/>
      <c r="Y18987" s="157"/>
    </row>
    <row r="18988" spans="19:25" x14ac:dyDescent="0.2">
      <c r="S18988" s="157"/>
      <c r="T18988" s="157"/>
      <c r="U18988" s="157"/>
      <c r="V18988" s="157"/>
      <c r="W18988" s="157"/>
      <c r="X18988" s="157"/>
      <c r="Y18988" s="157"/>
    </row>
    <row r="18989" spans="19:25" x14ac:dyDescent="0.2">
      <c r="S18989" s="157"/>
      <c r="T18989" s="157"/>
      <c r="U18989" s="157"/>
      <c r="V18989" s="157"/>
      <c r="W18989" s="157"/>
      <c r="X18989" s="157"/>
      <c r="Y18989" s="157"/>
    </row>
    <row r="18990" spans="19:25" x14ac:dyDescent="0.2">
      <c r="S18990" s="157"/>
      <c r="T18990" s="157"/>
      <c r="U18990" s="157"/>
      <c r="V18990" s="157"/>
      <c r="W18990" s="157"/>
      <c r="X18990" s="157"/>
      <c r="Y18990" s="157"/>
    </row>
    <row r="18991" spans="19:25" x14ac:dyDescent="0.2">
      <c r="S18991" s="157"/>
      <c r="T18991" s="157"/>
      <c r="U18991" s="157"/>
      <c r="V18991" s="157"/>
      <c r="W18991" s="157"/>
      <c r="X18991" s="157"/>
      <c r="Y18991" s="157"/>
    </row>
    <row r="18992" spans="19:25" x14ac:dyDescent="0.2">
      <c r="S18992" s="157"/>
      <c r="T18992" s="157"/>
      <c r="U18992" s="157"/>
      <c r="V18992" s="157"/>
      <c r="W18992" s="157"/>
      <c r="X18992" s="157"/>
      <c r="Y18992" s="157"/>
    </row>
    <row r="18993" spans="19:25" x14ac:dyDescent="0.2">
      <c r="S18993" s="157"/>
      <c r="T18993" s="157"/>
      <c r="U18993" s="157"/>
      <c r="V18993" s="157"/>
      <c r="W18993" s="157"/>
      <c r="X18993" s="157"/>
      <c r="Y18993" s="157"/>
    </row>
    <row r="18994" spans="19:25" x14ac:dyDescent="0.2">
      <c r="S18994" s="157"/>
      <c r="T18994" s="157"/>
      <c r="U18994" s="157"/>
      <c r="V18994" s="157"/>
      <c r="W18994" s="157"/>
      <c r="X18994" s="157"/>
      <c r="Y18994" s="157"/>
    </row>
    <row r="18995" spans="19:25" x14ac:dyDescent="0.2">
      <c r="S18995" s="157"/>
      <c r="T18995" s="157"/>
      <c r="U18995" s="157"/>
      <c r="V18995" s="157"/>
      <c r="W18995" s="157"/>
      <c r="X18995" s="157"/>
      <c r="Y18995" s="157"/>
    </row>
    <row r="18996" spans="19:25" x14ac:dyDescent="0.2">
      <c r="S18996" s="157"/>
      <c r="T18996" s="157"/>
      <c r="U18996" s="157"/>
      <c r="V18996" s="157"/>
      <c r="W18996" s="157"/>
      <c r="X18996" s="157"/>
      <c r="Y18996" s="157"/>
    </row>
    <row r="18997" spans="19:25" x14ac:dyDescent="0.2">
      <c r="S18997" s="157"/>
      <c r="T18997" s="157"/>
      <c r="U18997" s="157"/>
      <c r="V18997" s="157"/>
      <c r="W18997" s="157"/>
      <c r="X18997" s="157"/>
      <c r="Y18997" s="157"/>
    </row>
    <row r="18998" spans="19:25" x14ac:dyDescent="0.2">
      <c r="S18998" s="157"/>
      <c r="T18998" s="157"/>
      <c r="U18998" s="157"/>
      <c r="V18998" s="157"/>
      <c r="W18998" s="157"/>
      <c r="X18998" s="157"/>
      <c r="Y18998" s="157"/>
    </row>
    <row r="18999" spans="19:25" x14ac:dyDescent="0.2">
      <c r="S18999" s="157"/>
      <c r="T18999" s="157"/>
      <c r="U18999" s="157"/>
      <c r="V18999" s="157"/>
      <c r="W18999" s="157"/>
      <c r="X18999" s="157"/>
      <c r="Y18999" s="157"/>
    </row>
    <row r="19000" spans="19:25" x14ac:dyDescent="0.2">
      <c r="S19000" s="157"/>
      <c r="T19000" s="157"/>
      <c r="U19000" s="157"/>
      <c r="V19000" s="157"/>
      <c r="W19000" s="157"/>
      <c r="X19000" s="157"/>
      <c r="Y19000" s="157"/>
    </row>
    <row r="19001" spans="19:25" x14ac:dyDescent="0.2">
      <c r="S19001" s="157"/>
      <c r="T19001" s="157"/>
      <c r="U19001" s="157"/>
      <c r="V19001" s="157"/>
      <c r="W19001" s="157"/>
      <c r="X19001" s="157"/>
      <c r="Y19001" s="157"/>
    </row>
    <row r="19002" spans="19:25" x14ac:dyDescent="0.2">
      <c r="S19002" s="157"/>
      <c r="T19002" s="157"/>
      <c r="U19002" s="157"/>
      <c r="V19002" s="157"/>
      <c r="W19002" s="157"/>
      <c r="X19002" s="157"/>
      <c r="Y19002" s="157"/>
    </row>
    <row r="19003" spans="19:25" x14ac:dyDescent="0.2">
      <c r="S19003" s="157"/>
      <c r="T19003" s="157"/>
      <c r="U19003" s="157"/>
      <c r="V19003" s="157"/>
      <c r="W19003" s="157"/>
      <c r="X19003" s="157"/>
      <c r="Y19003" s="157"/>
    </row>
    <row r="19004" spans="19:25" x14ac:dyDescent="0.2">
      <c r="S19004" s="157"/>
      <c r="T19004" s="157"/>
      <c r="U19004" s="157"/>
      <c r="V19004" s="157"/>
      <c r="W19004" s="157"/>
      <c r="X19004" s="157"/>
      <c r="Y19004" s="157"/>
    </row>
    <row r="19005" spans="19:25" x14ac:dyDescent="0.2">
      <c r="S19005" s="157"/>
      <c r="T19005" s="157"/>
      <c r="U19005" s="157"/>
      <c r="V19005" s="157"/>
      <c r="W19005" s="157"/>
      <c r="X19005" s="157"/>
      <c r="Y19005" s="157"/>
    </row>
    <row r="19006" spans="19:25" x14ac:dyDescent="0.2">
      <c r="S19006" s="157"/>
      <c r="T19006" s="157"/>
      <c r="U19006" s="157"/>
      <c r="V19006" s="157"/>
      <c r="W19006" s="157"/>
      <c r="X19006" s="157"/>
      <c r="Y19006" s="157"/>
    </row>
    <row r="19007" spans="19:25" x14ac:dyDescent="0.2">
      <c r="S19007" s="157"/>
      <c r="T19007" s="157"/>
      <c r="U19007" s="157"/>
      <c r="V19007" s="157"/>
      <c r="W19007" s="157"/>
      <c r="X19007" s="157"/>
      <c r="Y19007" s="157"/>
    </row>
    <row r="19008" spans="19:25" x14ac:dyDescent="0.2">
      <c r="S19008" s="157"/>
      <c r="T19008" s="157"/>
      <c r="U19008" s="157"/>
      <c r="V19008" s="157"/>
      <c r="W19008" s="157"/>
      <c r="X19008" s="157"/>
      <c r="Y19008" s="157"/>
    </row>
    <row r="19009" spans="19:25" x14ac:dyDescent="0.2">
      <c r="S19009" s="157"/>
      <c r="T19009" s="157"/>
      <c r="U19009" s="157"/>
      <c r="V19009" s="157"/>
      <c r="W19009" s="157"/>
      <c r="X19009" s="157"/>
      <c r="Y19009" s="157"/>
    </row>
    <row r="19010" spans="19:25" x14ac:dyDescent="0.2">
      <c r="S19010" s="157"/>
      <c r="T19010" s="157"/>
      <c r="U19010" s="157"/>
      <c r="V19010" s="157"/>
      <c r="W19010" s="157"/>
      <c r="X19010" s="157"/>
      <c r="Y19010" s="157"/>
    </row>
    <row r="19011" spans="19:25" x14ac:dyDescent="0.2">
      <c r="S19011" s="157"/>
      <c r="T19011" s="157"/>
      <c r="U19011" s="157"/>
      <c r="V19011" s="157"/>
      <c r="W19011" s="157"/>
      <c r="X19011" s="157"/>
      <c r="Y19011" s="157"/>
    </row>
    <row r="19012" spans="19:25" x14ac:dyDescent="0.2">
      <c r="S19012" s="157"/>
      <c r="T19012" s="157"/>
      <c r="U19012" s="157"/>
      <c r="V19012" s="157"/>
      <c r="W19012" s="157"/>
      <c r="X19012" s="157"/>
      <c r="Y19012" s="157"/>
    </row>
    <row r="19013" spans="19:25" x14ac:dyDescent="0.2">
      <c r="S19013" s="157"/>
      <c r="T19013" s="157"/>
      <c r="U19013" s="157"/>
      <c r="V19013" s="157"/>
      <c r="W19013" s="157"/>
      <c r="X19013" s="157"/>
      <c r="Y19013" s="157"/>
    </row>
    <row r="19014" spans="19:25" x14ac:dyDescent="0.2">
      <c r="S19014" s="157"/>
      <c r="T19014" s="157"/>
      <c r="U19014" s="157"/>
      <c r="V19014" s="157"/>
      <c r="W19014" s="157"/>
      <c r="X19014" s="157"/>
      <c r="Y19014" s="157"/>
    </row>
    <row r="19015" spans="19:25" x14ac:dyDescent="0.2">
      <c r="S19015" s="157"/>
      <c r="T19015" s="157"/>
      <c r="U19015" s="157"/>
      <c r="V19015" s="157"/>
      <c r="W19015" s="157"/>
      <c r="X19015" s="157"/>
      <c r="Y19015" s="157"/>
    </row>
    <row r="19016" spans="19:25" x14ac:dyDescent="0.2">
      <c r="S19016" s="157"/>
      <c r="T19016" s="157"/>
      <c r="U19016" s="157"/>
      <c r="V19016" s="157"/>
      <c r="W19016" s="157"/>
      <c r="X19016" s="157"/>
      <c r="Y19016" s="157"/>
    </row>
    <row r="19017" spans="19:25" x14ac:dyDescent="0.2">
      <c r="S19017" s="157"/>
      <c r="T19017" s="157"/>
      <c r="U19017" s="157"/>
      <c r="V19017" s="157"/>
      <c r="W19017" s="157"/>
      <c r="X19017" s="157"/>
      <c r="Y19017" s="157"/>
    </row>
    <row r="19018" spans="19:25" x14ac:dyDescent="0.2">
      <c r="S19018" s="157"/>
      <c r="T19018" s="157"/>
      <c r="U19018" s="157"/>
      <c r="V19018" s="157"/>
      <c r="W19018" s="157"/>
      <c r="X19018" s="157"/>
      <c r="Y19018" s="157"/>
    </row>
    <row r="19019" spans="19:25" x14ac:dyDescent="0.2">
      <c r="S19019" s="157"/>
      <c r="T19019" s="157"/>
      <c r="U19019" s="157"/>
      <c r="V19019" s="157"/>
      <c r="W19019" s="157"/>
      <c r="X19019" s="157"/>
      <c r="Y19019" s="157"/>
    </row>
    <row r="19020" spans="19:25" x14ac:dyDescent="0.2">
      <c r="S19020" s="157"/>
      <c r="T19020" s="157"/>
      <c r="U19020" s="157"/>
      <c r="V19020" s="157"/>
      <c r="W19020" s="157"/>
      <c r="X19020" s="157"/>
      <c r="Y19020" s="157"/>
    </row>
    <row r="19021" spans="19:25" x14ac:dyDescent="0.2">
      <c r="S19021" s="157"/>
      <c r="T19021" s="157"/>
      <c r="U19021" s="157"/>
      <c r="V19021" s="157"/>
      <c r="W19021" s="157"/>
      <c r="X19021" s="157"/>
      <c r="Y19021" s="157"/>
    </row>
    <row r="19022" spans="19:25" x14ac:dyDescent="0.2">
      <c r="S19022" s="157"/>
      <c r="T19022" s="157"/>
      <c r="U19022" s="157"/>
      <c r="V19022" s="157"/>
      <c r="W19022" s="157"/>
      <c r="X19022" s="157"/>
      <c r="Y19022" s="157"/>
    </row>
    <row r="19023" spans="19:25" x14ac:dyDescent="0.2">
      <c r="S19023" s="157"/>
      <c r="T19023" s="157"/>
      <c r="U19023" s="157"/>
      <c r="V19023" s="157"/>
      <c r="W19023" s="157"/>
      <c r="X19023" s="157"/>
      <c r="Y19023" s="157"/>
    </row>
    <row r="19024" spans="19:25" x14ac:dyDescent="0.2">
      <c r="S19024" s="157"/>
      <c r="T19024" s="157"/>
      <c r="U19024" s="157"/>
      <c r="V19024" s="157"/>
      <c r="W19024" s="157"/>
      <c r="X19024" s="157"/>
      <c r="Y19024" s="157"/>
    </row>
    <row r="19025" spans="19:25" x14ac:dyDescent="0.2">
      <c r="S19025" s="157"/>
      <c r="T19025" s="157"/>
      <c r="U19025" s="157"/>
      <c r="V19025" s="157"/>
      <c r="W19025" s="157"/>
      <c r="X19025" s="157"/>
      <c r="Y19025" s="157"/>
    </row>
    <row r="19026" spans="19:25" x14ac:dyDescent="0.2">
      <c r="S19026" s="157"/>
      <c r="T19026" s="157"/>
      <c r="U19026" s="157"/>
      <c r="V19026" s="157"/>
      <c r="W19026" s="157"/>
      <c r="X19026" s="157"/>
      <c r="Y19026" s="157"/>
    </row>
    <row r="19027" spans="19:25" x14ac:dyDescent="0.2">
      <c r="S19027" s="157"/>
      <c r="T19027" s="157"/>
      <c r="U19027" s="157"/>
      <c r="V19027" s="157"/>
      <c r="W19027" s="157"/>
      <c r="X19027" s="157"/>
      <c r="Y19027" s="157"/>
    </row>
    <row r="19028" spans="19:25" x14ac:dyDescent="0.2">
      <c r="S19028" s="157"/>
      <c r="T19028" s="157"/>
      <c r="U19028" s="157"/>
      <c r="V19028" s="157"/>
      <c r="W19028" s="157"/>
      <c r="X19028" s="157"/>
      <c r="Y19028" s="157"/>
    </row>
    <row r="19029" spans="19:25" x14ac:dyDescent="0.2">
      <c r="S19029" s="157"/>
      <c r="T19029" s="157"/>
      <c r="U19029" s="157"/>
      <c r="V19029" s="157"/>
      <c r="W19029" s="157"/>
      <c r="X19029" s="157"/>
      <c r="Y19029" s="157"/>
    </row>
    <row r="19030" spans="19:25" x14ac:dyDescent="0.2">
      <c r="S19030" s="157"/>
      <c r="T19030" s="157"/>
      <c r="U19030" s="157"/>
      <c r="V19030" s="157"/>
      <c r="W19030" s="157"/>
      <c r="X19030" s="157"/>
      <c r="Y19030" s="157"/>
    </row>
    <row r="19031" spans="19:25" x14ac:dyDescent="0.2">
      <c r="S19031" s="157"/>
      <c r="T19031" s="157"/>
      <c r="U19031" s="157"/>
      <c r="V19031" s="157"/>
      <c r="W19031" s="157"/>
      <c r="X19031" s="157"/>
      <c r="Y19031" s="157"/>
    </row>
    <row r="19032" spans="19:25" x14ac:dyDescent="0.2">
      <c r="S19032" s="157"/>
      <c r="T19032" s="157"/>
      <c r="U19032" s="157"/>
      <c r="V19032" s="157"/>
      <c r="W19032" s="157"/>
      <c r="X19032" s="157"/>
      <c r="Y19032" s="157"/>
    </row>
    <row r="19033" spans="19:25" x14ac:dyDescent="0.2">
      <c r="S19033" s="157"/>
      <c r="T19033" s="157"/>
      <c r="U19033" s="157"/>
      <c r="V19033" s="157"/>
      <c r="W19033" s="157"/>
      <c r="X19033" s="157"/>
      <c r="Y19033" s="157"/>
    </row>
    <row r="19034" spans="19:25" x14ac:dyDescent="0.2">
      <c r="S19034" s="157"/>
      <c r="T19034" s="157"/>
      <c r="U19034" s="157"/>
      <c r="V19034" s="157"/>
      <c r="W19034" s="157"/>
      <c r="X19034" s="157"/>
      <c r="Y19034" s="157"/>
    </row>
    <row r="19035" spans="19:25" x14ac:dyDescent="0.2">
      <c r="S19035" s="157"/>
      <c r="T19035" s="157"/>
      <c r="U19035" s="157"/>
      <c r="V19035" s="157"/>
      <c r="W19035" s="157"/>
      <c r="X19035" s="157"/>
      <c r="Y19035" s="157"/>
    </row>
    <row r="19036" spans="19:25" x14ac:dyDescent="0.2">
      <c r="S19036" s="157"/>
      <c r="T19036" s="157"/>
      <c r="U19036" s="157"/>
      <c r="V19036" s="157"/>
      <c r="W19036" s="157"/>
      <c r="X19036" s="157"/>
      <c r="Y19036" s="157"/>
    </row>
    <row r="19037" spans="19:25" x14ac:dyDescent="0.2">
      <c r="S19037" s="157"/>
      <c r="T19037" s="157"/>
      <c r="U19037" s="157"/>
      <c r="V19037" s="157"/>
      <c r="W19037" s="157"/>
      <c r="X19037" s="157"/>
      <c r="Y19037" s="157"/>
    </row>
    <row r="19038" spans="19:25" x14ac:dyDescent="0.2">
      <c r="S19038" s="157"/>
      <c r="T19038" s="157"/>
      <c r="U19038" s="157"/>
      <c r="V19038" s="157"/>
      <c r="W19038" s="157"/>
      <c r="X19038" s="157"/>
      <c r="Y19038" s="157"/>
    </row>
    <row r="19039" spans="19:25" x14ac:dyDescent="0.2">
      <c r="S19039" s="157"/>
      <c r="T19039" s="157"/>
      <c r="U19039" s="157"/>
      <c r="V19039" s="157"/>
      <c r="W19039" s="157"/>
      <c r="X19039" s="157"/>
      <c r="Y19039" s="157"/>
    </row>
    <row r="19040" spans="19:25" x14ac:dyDescent="0.2">
      <c r="S19040" s="157"/>
      <c r="T19040" s="157"/>
      <c r="U19040" s="157"/>
      <c r="V19040" s="157"/>
      <c r="W19040" s="157"/>
      <c r="X19040" s="157"/>
      <c r="Y19040" s="157"/>
    </row>
    <row r="19041" spans="19:25" x14ac:dyDescent="0.2">
      <c r="S19041" s="157"/>
      <c r="T19041" s="157"/>
      <c r="U19041" s="157"/>
      <c r="V19041" s="157"/>
      <c r="W19041" s="157"/>
      <c r="X19041" s="157"/>
      <c r="Y19041" s="157"/>
    </row>
    <row r="19042" spans="19:25" x14ac:dyDescent="0.2">
      <c r="S19042" s="157"/>
      <c r="T19042" s="157"/>
      <c r="U19042" s="157"/>
      <c r="V19042" s="157"/>
      <c r="W19042" s="157"/>
      <c r="X19042" s="157"/>
      <c r="Y19042" s="157"/>
    </row>
    <row r="19043" spans="19:25" x14ac:dyDescent="0.2">
      <c r="S19043" s="157"/>
      <c r="T19043" s="157"/>
      <c r="U19043" s="157"/>
      <c r="V19043" s="157"/>
      <c r="W19043" s="157"/>
      <c r="X19043" s="157"/>
      <c r="Y19043" s="157"/>
    </row>
    <row r="19044" spans="19:25" x14ac:dyDescent="0.2">
      <c r="S19044" s="157"/>
      <c r="T19044" s="157"/>
      <c r="U19044" s="157"/>
      <c r="V19044" s="157"/>
      <c r="W19044" s="157"/>
      <c r="X19044" s="157"/>
      <c r="Y19044" s="157"/>
    </row>
    <row r="19045" spans="19:25" x14ac:dyDescent="0.2">
      <c r="S19045" s="157"/>
      <c r="T19045" s="157"/>
      <c r="U19045" s="157"/>
      <c r="V19045" s="157"/>
      <c r="W19045" s="157"/>
      <c r="X19045" s="157"/>
      <c r="Y19045" s="157"/>
    </row>
    <row r="19046" spans="19:25" x14ac:dyDescent="0.2">
      <c r="S19046" s="157"/>
      <c r="T19046" s="157"/>
      <c r="U19046" s="157"/>
      <c r="V19046" s="157"/>
      <c r="W19046" s="157"/>
      <c r="X19046" s="157"/>
      <c r="Y19046" s="157"/>
    </row>
    <row r="19047" spans="19:25" x14ac:dyDescent="0.2">
      <c r="S19047" s="157"/>
      <c r="T19047" s="157"/>
      <c r="U19047" s="157"/>
      <c r="V19047" s="157"/>
      <c r="W19047" s="157"/>
      <c r="X19047" s="157"/>
      <c r="Y19047" s="157"/>
    </row>
    <row r="19048" spans="19:25" x14ac:dyDescent="0.2">
      <c r="S19048" s="157"/>
      <c r="T19048" s="157"/>
      <c r="U19048" s="157"/>
      <c r="V19048" s="157"/>
      <c r="W19048" s="157"/>
      <c r="X19048" s="157"/>
      <c r="Y19048" s="157"/>
    </row>
    <row r="19049" spans="19:25" x14ac:dyDescent="0.2">
      <c r="S19049" s="157"/>
      <c r="T19049" s="157"/>
      <c r="U19049" s="157"/>
      <c r="V19049" s="157"/>
      <c r="W19049" s="157"/>
      <c r="X19049" s="157"/>
      <c r="Y19049" s="157"/>
    </row>
    <row r="19050" spans="19:25" x14ac:dyDescent="0.2">
      <c r="S19050" s="157"/>
      <c r="T19050" s="157"/>
      <c r="U19050" s="157"/>
      <c r="V19050" s="157"/>
      <c r="W19050" s="157"/>
      <c r="X19050" s="157"/>
      <c r="Y19050" s="157"/>
    </row>
    <row r="19051" spans="19:25" x14ac:dyDescent="0.2">
      <c r="S19051" s="157"/>
      <c r="T19051" s="157"/>
      <c r="U19051" s="157"/>
      <c r="V19051" s="157"/>
      <c r="W19051" s="157"/>
      <c r="X19051" s="157"/>
      <c r="Y19051" s="157"/>
    </row>
    <row r="19052" spans="19:25" x14ac:dyDescent="0.2">
      <c r="S19052" s="157"/>
      <c r="T19052" s="157"/>
      <c r="U19052" s="157"/>
      <c r="V19052" s="157"/>
      <c r="W19052" s="157"/>
      <c r="X19052" s="157"/>
      <c r="Y19052" s="157"/>
    </row>
    <row r="19053" spans="19:25" x14ac:dyDescent="0.2">
      <c r="S19053" s="157"/>
      <c r="T19053" s="157"/>
      <c r="U19053" s="157"/>
      <c r="V19053" s="157"/>
      <c r="W19053" s="157"/>
      <c r="X19053" s="157"/>
      <c r="Y19053" s="157"/>
    </row>
    <row r="19054" spans="19:25" x14ac:dyDescent="0.2">
      <c r="S19054" s="157"/>
      <c r="T19054" s="157"/>
      <c r="U19054" s="157"/>
      <c r="V19054" s="157"/>
      <c r="W19054" s="157"/>
      <c r="X19054" s="157"/>
      <c r="Y19054" s="157"/>
    </row>
    <row r="19055" spans="19:25" x14ac:dyDescent="0.2">
      <c r="S19055" s="157"/>
      <c r="T19055" s="157"/>
      <c r="U19055" s="157"/>
      <c r="V19055" s="157"/>
      <c r="W19055" s="157"/>
      <c r="X19055" s="157"/>
      <c r="Y19055" s="157"/>
    </row>
    <row r="19056" spans="19:25" x14ac:dyDescent="0.2">
      <c r="S19056" s="157"/>
      <c r="T19056" s="157"/>
      <c r="U19056" s="157"/>
      <c r="V19056" s="157"/>
      <c r="W19056" s="157"/>
      <c r="X19056" s="157"/>
      <c r="Y19056" s="157"/>
    </row>
    <row r="19057" spans="19:25" x14ac:dyDescent="0.2">
      <c r="S19057" s="157"/>
      <c r="T19057" s="157"/>
      <c r="U19057" s="157"/>
      <c r="V19057" s="157"/>
      <c r="W19057" s="157"/>
      <c r="X19057" s="157"/>
      <c r="Y19057" s="157"/>
    </row>
    <row r="19058" spans="19:25" x14ac:dyDescent="0.2">
      <c r="S19058" s="157"/>
      <c r="T19058" s="157"/>
      <c r="U19058" s="157"/>
      <c r="V19058" s="157"/>
      <c r="W19058" s="157"/>
      <c r="X19058" s="157"/>
      <c r="Y19058" s="157"/>
    </row>
    <row r="19059" spans="19:25" x14ac:dyDescent="0.2">
      <c r="S19059" s="157"/>
      <c r="T19059" s="157"/>
      <c r="U19059" s="157"/>
      <c r="V19059" s="157"/>
      <c r="W19059" s="157"/>
      <c r="X19059" s="157"/>
      <c r="Y19059" s="157"/>
    </row>
    <row r="19060" spans="19:25" x14ac:dyDescent="0.2">
      <c r="S19060" s="157"/>
      <c r="T19060" s="157"/>
      <c r="U19060" s="157"/>
      <c r="V19060" s="157"/>
      <c r="W19060" s="157"/>
      <c r="X19060" s="157"/>
      <c r="Y19060" s="157"/>
    </row>
    <row r="19061" spans="19:25" x14ac:dyDescent="0.2">
      <c r="S19061" s="157"/>
      <c r="T19061" s="157"/>
      <c r="U19061" s="157"/>
      <c r="V19061" s="157"/>
      <c r="W19061" s="157"/>
      <c r="X19061" s="157"/>
      <c r="Y19061" s="157"/>
    </row>
    <row r="19062" spans="19:25" x14ac:dyDescent="0.2">
      <c r="S19062" s="157"/>
      <c r="T19062" s="157"/>
      <c r="U19062" s="157"/>
      <c r="V19062" s="157"/>
      <c r="W19062" s="157"/>
      <c r="X19062" s="157"/>
      <c r="Y19062" s="157"/>
    </row>
    <row r="19063" spans="19:25" x14ac:dyDescent="0.2">
      <c r="S19063" s="157"/>
      <c r="T19063" s="157"/>
      <c r="U19063" s="157"/>
      <c r="V19063" s="157"/>
      <c r="W19063" s="157"/>
      <c r="X19063" s="157"/>
      <c r="Y19063" s="157"/>
    </row>
    <row r="19064" spans="19:25" x14ac:dyDescent="0.2">
      <c r="S19064" s="157"/>
      <c r="T19064" s="157"/>
      <c r="U19064" s="157"/>
      <c r="V19064" s="157"/>
      <c r="W19064" s="157"/>
      <c r="X19064" s="157"/>
      <c r="Y19064" s="157"/>
    </row>
    <row r="19065" spans="19:25" x14ac:dyDescent="0.2">
      <c r="S19065" s="157"/>
      <c r="T19065" s="157"/>
      <c r="U19065" s="157"/>
      <c r="V19065" s="157"/>
      <c r="W19065" s="157"/>
      <c r="X19065" s="157"/>
      <c r="Y19065" s="157"/>
    </row>
    <row r="19066" spans="19:25" x14ac:dyDescent="0.2">
      <c r="S19066" s="157"/>
      <c r="T19066" s="157"/>
      <c r="U19066" s="157"/>
      <c r="V19066" s="157"/>
      <c r="W19066" s="157"/>
      <c r="X19066" s="157"/>
      <c r="Y19066" s="157"/>
    </row>
    <row r="19067" spans="19:25" x14ac:dyDescent="0.2">
      <c r="S19067" s="157"/>
      <c r="T19067" s="157"/>
      <c r="U19067" s="157"/>
      <c r="V19067" s="157"/>
      <c r="W19067" s="157"/>
      <c r="X19067" s="157"/>
      <c r="Y19067" s="157"/>
    </row>
    <row r="19068" spans="19:25" x14ac:dyDescent="0.2">
      <c r="S19068" s="157"/>
      <c r="T19068" s="157"/>
      <c r="U19068" s="157"/>
      <c r="V19068" s="157"/>
      <c r="W19068" s="157"/>
      <c r="X19068" s="157"/>
      <c r="Y19068" s="157"/>
    </row>
    <row r="19069" spans="19:25" x14ac:dyDescent="0.2">
      <c r="S19069" s="157"/>
      <c r="T19069" s="157"/>
      <c r="U19069" s="157"/>
      <c r="V19069" s="157"/>
      <c r="W19069" s="157"/>
      <c r="X19069" s="157"/>
      <c r="Y19069" s="157"/>
    </row>
    <row r="19070" spans="19:25" x14ac:dyDescent="0.2">
      <c r="S19070" s="157"/>
      <c r="T19070" s="157"/>
      <c r="U19070" s="157"/>
      <c r="V19070" s="157"/>
      <c r="W19070" s="157"/>
      <c r="X19070" s="157"/>
      <c r="Y19070" s="157"/>
    </row>
    <row r="19071" spans="19:25" x14ac:dyDescent="0.2">
      <c r="S19071" s="157"/>
      <c r="T19071" s="157"/>
      <c r="U19071" s="157"/>
      <c r="V19071" s="157"/>
      <c r="W19071" s="157"/>
      <c r="X19071" s="157"/>
      <c r="Y19071" s="157"/>
    </row>
    <row r="19072" spans="19:25" x14ac:dyDescent="0.2">
      <c r="S19072" s="157"/>
      <c r="T19072" s="157"/>
      <c r="U19072" s="157"/>
      <c r="V19072" s="157"/>
      <c r="W19072" s="157"/>
      <c r="X19072" s="157"/>
      <c r="Y19072" s="157"/>
    </row>
    <row r="19073" spans="19:25" x14ac:dyDescent="0.2">
      <c r="S19073" s="157"/>
      <c r="T19073" s="157"/>
      <c r="U19073" s="157"/>
      <c r="V19073" s="157"/>
      <c r="W19073" s="157"/>
      <c r="X19073" s="157"/>
      <c r="Y19073" s="157"/>
    </row>
    <row r="19074" spans="19:25" x14ac:dyDescent="0.2">
      <c r="S19074" s="157"/>
      <c r="T19074" s="157"/>
      <c r="U19074" s="157"/>
      <c r="V19074" s="157"/>
      <c r="W19074" s="157"/>
      <c r="X19074" s="157"/>
      <c r="Y19074" s="157"/>
    </row>
    <row r="19075" spans="19:25" x14ac:dyDescent="0.2">
      <c r="S19075" s="157"/>
      <c r="T19075" s="157"/>
      <c r="U19075" s="157"/>
      <c r="V19075" s="157"/>
      <c r="W19075" s="157"/>
      <c r="X19075" s="157"/>
      <c r="Y19075" s="157"/>
    </row>
    <row r="19076" spans="19:25" x14ac:dyDescent="0.2">
      <c r="S19076" s="157"/>
      <c r="T19076" s="157"/>
      <c r="U19076" s="157"/>
      <c r="V19076" s="157"/>
      <c r="W19076" s="157"/>
      <c r="X19076" s="157"/>
      <c r="Y19076" s="157"/>
    </row>
    <row r="19077" spans="19:25" x14ac:dyDescent="0.2">
      <c r="S19077" s="157"/>
      <c r="T19077" s="157"/>
      <c r="U19077" s="157"/>
      <c r="V19077" s="157"/>
      <c r="W19077" s="157"/>
      <c r="X19077" s="157"/>
      <c r="Y19077" s="157"/>
    </row>
    <row r="19078" spans="19:25" x14ac:dyDescent="0.2">
      <c r="S19078" s="157"/>
      <c r="T19078" s="157"/>
      <c r="U19078" s="157"/>
      <c r="V19078" s="157"/>
      <c r="W19078" s="157"/>
      <c r="X19078" s="157"/>
      <c r="Y19078" s="157"/>
    </row>
    <row r="19079" spans="19:25" x14ac:dyDescent="0.2">
      <c r="S19079" s="157"/>
      <c r="T19079" s="157"/>
      <c r="U19079" s="157"/>
      <c r="V19079" s="157"/>
      <c r="W19079" s="157"/>
      <c r="X19079" s="157"/>
      <c r="Y19079" s="157"/>
    </row>
    <row r="19080" spans="19:25" x14ac:dyDescent="0.2">
      <c r="S19080" s="157"/>
      <c r="T19080" s="157"/>
      <c r="U19080" s="157"/>
      <c r="V19080" s="157"/>
      <c r="W19080" s="157"/>
      <c r="X19080" s="157"/>
      <c r="Y19080" s="157"/>
    </row>
    <row r="19081" spans="19:25" x14ac:dyDescent="0.2">
      <c r="S19081" s="157"/>
      <c r="T19081" s="157"/>
      <c r="U19081" s="157"/>
      <c r="V19081" s="157"/>
      <c r="W19081" s="157"/>
      <c r="X19081" s="157"/>
      <c r="Y19081" s="157"/>
    </row>
    <row r="19082" spans="19:25" x14ac:dyDescent="0.2">
      <c r="S19082" s="157"/>
      <c r="T19082" s="157"/>
      <c r="U19082" s="157"/>
      <c r="V19082" s="157"/>
      <c r="W19082" s="157"/>
      <c r="X19082" s="157"/>
      <c r="Y19082" s="157"/>
    </row>
    <row r="19083" spans="19:25" x14ac:dyDescent="0.2">
      <c r="S19083" s="157"/>
      <c r="T19083" s="157"/>
      <c r="U19083" s="157"/>
      <c r="V19083" s="157"/>
      <c r="W19083" s="157"/>
      <c r="X19083" s="157"/>
      <c r="Y19083" s="157"/>
    </row>
    <row r="19084" spans="19:25" x14ac:dyDescent="0.2">
      <c r="S19084" s="157"/>
      <c r="T19084" s="157"/>
      <c r="U19084" s="157"/>
      <c r="V19084" s="157"/>
      <c r="W19084" s="157"/>
      <c r="X19084" s="157"/>
      <c r="Y19084" s="157"/>
    </row>
    <row r="19085" spans="19:25" x14ac:dyDescent="0.2">
      <c r="S19085" s="157"/>
      <c r="T19085" s="157"/>
      <c r="U19085" s="157"/>
      <c r="V19085" s="157"/>
      <c r="W19085" s="157"/>
      <c r="X19085" s="157"/>
      <c r="Y19085" s="157"/>
    </row>
    <row r="19086" spans="19:25" x14ac:dyDescent="0.2">
      <c r="S19086" s="157"/>
      <c r="T19086" s="157"/>
      <c r="U19086" s="157"/>
      <c r="V19086" s="157"/>
      <c r="W19086" s="157"/>
      <c r="X19086" s="157"/>
      <c r="Y19086" s="157"/>
    </row>
    <row r="19087" spans="19:25" x14ac:dyDescent="0.2">
      <c r="S19087" s="157"/>
      <c r="T19087" s="157"/>
      <c r="U19087" s="157"/>
      <c r="V19087" s="157"/>
      <c r="W19087" s="157"/>
      <c r="X19087" s="157"/>
      <c r="Y19087" s="157"/>
    </row>
    <row r="19088" spans="19:25" x14ac:dyDescent="0.2">
      <c r="S19088" s="157"/>
      <c r="T19088" s="157"/>
      <c r="U19088" s="157"/>
      <c r="V19088" s="157"/>
      <c r="W19088" s="157"/>
      <c r="X19088" s="157"/>
      <c r="Y19088" s="157"/>
    </row>
    <row r="19089" spans="19:25" x14ac:dyDescent="0.2">
      <c r="S19089" s="157"/>
      <c r="T19089" s="157"/>
      <c r="U19089" s="157"/>
      <c r="V19089" s="157"/>
      <c r="W19089" s="157"/>
      <c r="X19089" s="157"/>
      <c r="Y19089" s="157"/>
    </row>
    <row r="19090" spans="19:25" x14ac:dyDescent="0.2">
      <c r="S19090" s="157"/>
      <c r="T19090" s="157"/>
      <c r="U19090" s="157"/>
      <c r="V19090" s="157"/>
      <c r="W19090" s="157"/>
      <c r="X19090" s="157"/>
      <c r="Y19090" s="157"/>
    </row>
    <row r="19091" spans="19:25" x14ac:dyDescent="0.2">
      <c r="S19091" s="157"/>
      <c r="T19091" s="157"/>
      <c r="U19091" s="157"/>
      <c r="V19091" s="157"/>
      <c r="W19091" s="157"/>
      <c r="X19091" s="157"/>
      <c r="Y19091" s="157"/>
    </row>
    <row r="19092" spans="19:25" x14ac:dyDescent="0.2">
      <c r="S19092" s="157"/>
      <c r="T19092" s="157"/>
      <c r="U19092" s="157"/>
      <c r="V19092" s="157"/>
      <c r="W19092" s="157"/>
      <c r="X19092" s="157"/>
      <c r="Y19092" s="157"/>
    </row>
    <row r="19093" spans="19:25" x14ac:dyDescent="0.2">
      <c r="S19093" s="157"/>
      <c r="T19093" s="157"/>
      <c r="U19093" s="157"/>
      <c r="V19093" s="157"/>
      <c r="W19093" s="157"/>
      <c r="X19093" s="157"/>
      <c r="Y19093" s="157"/>
    </row>
    <row r="19094" spans="19:25" x14ac:dyDescent="0.2">
      <c r="S19094" s="157"/>
      <c r="T19094" s="157"/>
      <c r="U19094" s="157"/>
      <c r="V19094" s="157"/>
      <c r="W19094" s="157"/>
      <c r="X19094" s="157"/>
      <c r="Y19094" s="157"/>
    </row>
    <row r="19095" spans="19:25" x14ac:dyDescent="0.2">
      <c r="S19095" s="157"/>
      <c r="T19095" s="157"/>
      <c r="U19095" s="157"/>
      <c r="V19095" s="157"/>
      <c r="W19095" s="157"/>
      <c r="X19095" s="157"/>
      <c r="Y19095" s="157"/>
    </row>
    <row r="19096" spans="19:25" x14ac:dyDescent="0.2">
      <c r="S19096" s="157"/>
      <c r="T19096" s="157"/>
      <c r="U19096" s="157"/>
      <c r="V19096" s="157"/>
      <c r="W19096" s="157"/>
      <c r="X19096" s="157"/>
      <c r="Y19096" s="157"/>
    </row>
    <row r="19097" spans="19:25" x14ac:dyDescent="0.2">
      <c r="S19097" s="157"/>
      <c r="T19097" s="157"/>
      <c r="U19097" s="157"/>
      <c r="V19097" s="157"/>
      <c r="W19097" s="157"/>
      <c r="X19097" s="157"/>
      <c r="Y19097" s="157"/>
    </row>
    <row r="19098" spans="19:25" x14ac:dyDescent="0.2">
      <c r="S19098" s="157"/>
      <c r="T19098" s="157"/>
      <c r="U19098" s="157"/>
      <c r="V19098" s="157"/>
      <c r="W19098" s="157"/>
      <c r="X19098" s="157"/>
      <c r="Y19098" s="157"/>
    </row>
    <row r="19099" spans="19:25" x14ac:dyDescent="0.2">
      <c r="S19099" s="157"/>
      <c r="T19099" s="157"/>
      <c r="U19099" s="157"/>
      <c r="V19099" s="157"/>
      <c r="W19099" s="157"/>
      <c r="X19099" s="157"/>
      <c r="Y19099" s="157"/>
    </row>
    <row r="19100" spans="19:25" x14ac:dyDescent="0.2">
      <c r="S19100" s="157"/>
      <c r="T19100" s="157"/>
      <c r="U19100" s="157"/>
      <c r="V19100" s="157"/>
      <c r="W19100" s="157"/>
      <c r="X19100" s="157"/>
      <c r="Y19100" s="157"/>
    </row>
    <row r="19101" spans="19:25" x14ac:dyDescent="0.2">
      <c r="S19101" s="157"/>
      <c r="T19101" s="157"/>
      <c r="U19101" s="157"/>
      <c r="V19101" s="157"/>
      <c r="W19101" s="157"/>
      <c r="X19101" s="157"/>
      <c r="Y19101" s="157"/>
    </row>
    <row r="19102" spans="19:25" x14ac:dyDescent="0.2">
      <c r="S19102" s="157"/>
      <c r="T19102" s="157"/>
      <c r="U19102" s="157"/>
      <c r="V19102" s="157"/>
      <c r="W19102" s="157"/>
      <c r="X19102" s="157"/>
      <c r="Y19102" s="157"/>
    </row>
    <row r="19103" spans="19:25" x14ac:dyDescent="0.2">
      <c r="S19103" s="157"/>
      <c r="T19103" s="157"/>
      <c r="U19103" s="157"/>
      <c r="V19103" s="157"/>
      <c r="W19103" s="157"/>
      <c r="X19103" s="157"/>
      <c r="Y19103" s="157"/>
    </row>
    <row r="19104" spans="19:25" x14ac:dyDescent="0.2">
      <c r="S19104" s="157"/>
      <c r="T19104" s="157"/>
      <c r="U19104" s="157"/>
      <c r="V19104" s="157"/>
      <c r="W19104" s="157"/>
      <c r="X19104" s="157"/>
      <c r="Y19104" s="157"/>
    </row>
    <row r="19105" spans="19:25" x14ac:dyDescent="0.2">
      <c r="S19105" s="157"/>
      <c r="T19105" s="157"/>
      <c r="U19105" s="157"/>
      <c r="V19105" s="157"/>
      <c r="W19105" s="157"/>
      <c r="X19105" s="157"/>
      <c r="Y19105" s="157"/>
    </row>
    <row r="19106" spans="19:25" x14ac:dyDescent="0.2">
      <c r="S19106" s="157"/>
      <c r="T19106" s="157"/>
      <c r="U19106" s="157"/>
      <c r="V19106" s="157"/>
      <c r="W19106" s="157"/>
      <c r="X19106" s="157"/>
      <c r="Y19106" s="157"/>
    </row>
    <row r="19107" spans="19:25" x14ac:dyDescent="0.2">
      <c r="S19107" s="157"/>
      <c r="T19107" s="157"/>
      <c r="U19107" s="157"/>
      <c r="V19107" s="157"/>
      <c r="W19107" s="157"/>
      <c r="X19107" s="157"/>
      <c r="Y19107" s="157"/>
    </row>
    <row r="19108" spans="19:25" x14ac:dyDescent="0.2">
      <c r="S19108" s="157"/>
      <c r="T19108" s="157"/>
      <c r="U19108" s="157"/>
      <c r="V19108" s="157"/>
      <c r="W19108" s="157"/>
      <c r="X19108" s="157"/>
      <c r="Y19108" s="157"/>
    </row>
    <row r="19109" spans="19:25" x14ac:dyDescent="0.2">
      <c r="S19109" s="157"/>
      <c r="T19109" s="157"/>
      <c r="U19109" s="157"/>
      <c r="V19109" s="157"/>
      <c r="W19109" s="157"/>
      <c r="X19109" s="157"/>
      <c r="Y19109" s="157"/>
    </row>
    <row r="19110" spans="19:25" x14ac:dyDescent="0.2">
      <c r="S19110" s="157"/>
      <c r="T19110" s="157"/>
      <c r="U19110" s="157"/>
      <c r="V19110" s="157"/>
      <c r="W19110" s="157"/>
      <c r="X19110" s="157"/>
      <c r="Y19110" s="157"/>
    </row>
    <row r="19111" spans="19:25" x14ac:dyDescent="0.2">
      <c r="S19111" s="157"/>
      <c r="T19111" s="157"/>
      <c r="U19111" s="157"/>
      <c r="V19111" s="157"/>
      <c r="W19111" s="157"/>
      <c r="X19111" s="157"/>
      <c r="Y19111" s="157"/>
    </row>
    <row r="19112" spans="19:25" x14ac:dyDescent="0.2">
      <c r="S19112" s="157"/>
      <c r="T19112" s="157"/>
      <c r="U19112" s="157"/>
      <c r="V19112" s="157"/>
      <c r="W19112" s="157"/>
      <c r="X19112" s="157"/>
      <c r="Y19112" s="157"/>
    </row>
    <row r="19113" spans="19:25" x14ac:dyDescent="0.2">
      <c r="S19113" s="157"/>
      <c r="T19113" s="157"/>
      <c r="U19113" s="157"/>
      <c r="V19113" s="157"/>
      <c r="W19113" s="157"/>
      <c r="X19113" s="157"/>
      <c r="Y19113" s="157"/>
    </row>
    <row r="19114" spans="19:25" x14ac:dyDescent="0.2">
      <c r="S19114" s="157"/>
      <c r="T19114" s="157"/>
      <c r="U19114" s="157"/>
      <c r="V19114" s="157"/>
      <c r="W19114" s="157"/>
      <c r="X19114" s="157"/>
      <c r="Y19114" s="157"/>
    </row>
    <row r="19115" spans="19:25" x14ac:dyDescent="0.2">
      <c r="S19115" s="157"/>
      <c r="T19115" s="157"/>
      <c r="U19115" s="157"/>
      <c r="V19115" s="157"/>
      <c r="W19115" s="157"/>
      <c r="X19115" s="157"/>
      <c r="Y19115" s="157"/>
    </row>
    <row r="19116" spans="19:25" x14ac:dyDescent="0.2">
      <c r="S19116" s="157"/>
      <c r="T19116" s="157"/>
      <c r="U19116" s="157"/>
      <c r="V19116" s="157"/>
      <c r="W19116" s="157"/>
      <c r="X19116" s="157"/>
      <c r="Y19116" s="157"/>
    </row>
    <row r="19117" spans="19:25" x14ac:dyDescent="0.2">
      <c r="S19117" s="157"/>
      <c r="T19117" s="157"/>
      <c r="U19117" s="157"/>
      <c r="V19117" s="157"/>
      <c r="W19117" s="157"/>
      <c r="X19117" s="157"/>
      <c r="Y19117" s="157"/>
    </row>
    <row r="19118" spans="19:25" x14ac:dyDescent="0.2">
      <c r="S19118" s="157"/>
      <c r="T19118" s="157"/>
      <c r="U19118" s="157"/>
      <c r="V19118" s="157"/>
      <c r="W19118" s="157"/>
      <c r="X19118" s="157"/>
      <c r="Y19118" s="157"/>
    </row>
    <row r="19119" spans="19:25" x14ac:dyDescent="0.2">
      <c r="S19119" s="157"/>
      <c r="T19119" s="157"/>
      <c r="U19119" s="157"/>
      <c r="V19119" s="157"/>
      <c r="W19119" s="157"/>
      <c r="X19119" s="157"/>
      <c r="Y19119" s="157"/>
    </row>
    <row r="19120" spans="19:25" x14ac:dyDescent="0.2">
      <c r="S19120" s="157"/>
      <c r="T19120" s="157"/>
      <c r="U19120" s="157"/>
      <c r="V19120" s="157"/>
      <c r="W19120" s="157"/>
      <c r="X19120" s="157"/>
      <c r="Y19120" s="157"/>
    </row>
    <row r="19121" spans="19:25" x14ac:dyDescent="0.2">
      <c r="S19121" s="157"/>
      <c r="T19121" s="157"/>
      <c r="U19121" s="157"/>
      <c r="V19121" s="157"/>
      <c r="W19121" s="157"/>
      <c r="X19121" s="157"/>
      <c r="Y19121" s="157"/>
    </row>
    <row r="19122" spans="19:25" x14ac:dyDescent="0.2">
      <c r="S19122" s="157"/>
      <c r="T19122" s="157"/>
      <c r="U19122" s="157"/>
      <c r="V19122" s="157"/>
      <c r="W19122" s="157"/>
      <c r="X19122" s="157"/>
      <c r="Y19122" s="157"/>
    </row>
    <row r="19123" spans="19:25" x14ac:dyDescent="0.2">
      <c r="S19123" s="157"/>
      <c r="T19123" s="157"/>
      <c r="U19123" s="157"/>
      <c r="V19123" s="157"/>
      <c r="W19123" s="157"/>
      <c r="X19123" s="157"/>
      <c r="Y19123" s="157"/>
    </row>
    <row r="19124" spans="19:25" x14ac:dyDescent="0.2">
      <c r="S19124" s="157"/>
      <c r="T19124" s="157"/>
      <c r="U19124" s="157"/>
      <c r="V19124" s="157"/>
      <c r="W19124" s="157"/>
      <c r="X19124" s="157"/>
      <c r="Y19124" s="157"/>
    </row>
    <row r="19125" spans="19:25" x14ac:dyDescent="0.2">
      <c r="S19125" s="157"/>
      <c r="T19125" s="157"/>
      <c r="U19125" s="157"/>
      <c r="V19125" s="157"/>
      <c r="W19125" s="157"/>
      <c r="X19125" s="157"/>
      <c r="Y19125" s="157"/>
    </row>
    <row r="19126" spans="19:25" x14ac:dyDescent="0.2">
      <c r="S19126" s="157"/>
      <c r="T19126" s="157"/>
      <c r="U19126" s="157"/>
      <c r="V19126" s="157"/>
      <c r="W19126" s="157"/>
      <c r="X19126" s="157"/>
      <c r="Y19126" s="157"/>
    </row>
    <row r="19127" spans="19:25" x14ac:dyDescent="0.2">
      <c r="S19127" s="157"/>
      <c r="T19127" s="157"/>
      <c r="U19127" s="157"/>
      <c r="V19127" s="157"/>
      <c r="W19127" s="157"/>
      <c r="X19127" s="157"/>
      <c r="Y19127" s="157"/>
    </row>
    <row r="19128" spans="19:25" x14ac:dyDescent="0.2">
      <c r="S19128" s="157"/>
      <c r="T19128" s="157"/>
      <c r="U19128" s="157"/>
      <c r="V19128" s="157"/>
      <c r="W19128" s="157"/>
      <c r="X19128" s="157"/>
      <c r="Y19128" s="157"/>
    </row>
    <row r="19129" spans="19:25" x14ac:dyDescent="0.2">
      <c r="S19129" s="157"/>
      <c r="T19129" s="157"/>
      <c r="U19129" s="157"/>
      <c r="V19129" s="157"/>
      <c r="W19129" s="157"/>
      <c r="X19129" s="157"/>
      <c r="Y19129" s="157"/>
    </row>
    <row r="19130" spans="19:25" x14ac:dyDescent="0.2">
      <c r="S19130" s="157"/>
      <c r="T19130" s="157"/>
      <c r="U19130" s="157"/>
      <c r="V19130" s="157"/>
      <c r="W19130" s="157"/>
      <c r="X19130" s="157"/>
      <c r="Y19130" s="157"/>
    </row>
    <row r="19131" spans="19:25" x14ac:dyDescent="0.2">
      <c r="S19131" s="157"/>
      <c r="T19131" s="157"/>
      <c r="U19131" s="157"/>
      <c r="V19131" s="157"/>
      <c r="W19131" s="157"/>
      <c r="X19131" s="157"/>
      <c r="Y19131" s="157"/>
    </row>
    <row r="19132" spans="19:25" x14ac:dyDescent="0.2">
      <c r="S19132" s="157"/>
      <c r="T19132" s="157"/>
      <c r="U19132" s="157"/>
      <c r="V19132" s="157"/>
      <c r="W19132" s="157"/>
      <c r="X19132" s="157"/>
      <c r="Y19132" s="157"/>
    </row>
    <row r="19133" spans="19:25" x14ac:dyDescent="0.2">
      <c r="S19133" s="157"/>
      <c r="T19133" s="157"/>
      <c r="U19133" s="157"/>
      <c r="V19133" s="157"/>
      <c r="W19133" s="157"/>
      <c r="X19133" s="157"/>
      <c r="Y19133" s="157"/>
    </row>
    <row r="19134" spans="19:25" x14ac:dyDescent="0.2">
      <c r="S19134" s="157"/>
      <c r="T19134" s="157"/>
      <c r="U19134" s="157"/>
      <c r="V19134" s="157"/>
      <c r="W19134" s="157"/>
      <c r="X19134" s="157"/>
      <c r="Y19134" s="157"/>
    </row>
    <row r="19135" spans="19:25" x14ac:dyDescent="0.2">
      <c r="S19135" s="157"/>
      <c r="T19135" s="157"/>
      <c r="U19135" s="157"/>
      <c r="V19135" s="157"/>
      <c r="W19135" s="157"/>
      <c r="X19135" s="157"/>
      <c r="Y19135" s="157"/>
    </row>
    <row r="19136" spans="19:25" x14ac:dyDescent="0.2">
      <c r="S19136" s="157"/>
      <c r="T19136" s="157"/>
      <c r="U19136" s="157"/>
      <c r="V19136" s="157"/>
      <c r="W19136" s="157"/>
      <c r="X19136" s="157"/>
      <c r="Y19136" s="157"/>
    </row>
    <row r="19137" spans="19:25" x14ac:dyDescent="0.2">
      <c r="S19137" s="157"/>
      <c r="T19137" s="157"/>
      <c r="U19137" s="157"/>
      <c r="V19137" s="157"/>
      <c r="W19137" s="157"/>
      <c r="X19137" s="157"/>
      <c r="Y19137" s="157"/>
    </row>
    <row r="19138" spans="19:25" x14ac:dyDescent="0.2">
      <c r="S19138" s="157"/>
      <c r="T19138" s="157"/>
      <c r="U19138" s="157"/>
      <c r="V19138" s="157"/>
      <c r="W19138" s="157"/>
      <c r="X19138" s="157"/>
      <c r="Y19138" s="157"/>
    </row>
    <row r="19139" spans="19:25" x14ac:dyDescent="0.2">
      <c r="S19139" s="157"/>
      <c r="T19139" s="157"/>
      <c r="U19139" s="157"/>
      <c r="V19139" s="157"/>
      <c r="W19139" s="157"/>
      <c r="X19139" s="157"/>
      <c r="Y19139" s="157"/>
    </row>
    <row r="19140" spans="19:25" x14ac:dyDescent="0.2">
      <c r="S19140" s="157"/>
      <c r="T19140" s="157"/>
      <c r="U19140" s="157"/>
      <c r="V19140" s="157"/>
      <c r="W19140" s="157"/>
      <c r="X19140" s="157"/>
      <c r="Y19140" s="157"/>
    </row>
    <row r="19141" spans="19:25" x14ac:dyDescent="0.2">
      <c r="S19141" s="157"/>
      <c r="T19141" s="157"/>
      <c r="U19141" s="157"/>
      <c r="V19141" s="157"/>
      <c r="W19141" s="157"/>
      <c r="X19141" s="157"/>
      <c r="Y19141" s="157"/>
    </row>
    <row r="19142" spans="19:25" x14ac:dyDescent="0.2">
      <c r="S19142" s="157"/>
      <c r="T19142" s="157"/>
      <c r="U19142" s="157"/>
      <c r="V19142" s="157"/>
      <c r="W19142" s="157"/>
      <c r="X19142" s="157"/>
      <c r="Y19142" s="157"/>
    </row>
    <row r="19143" spans="19:25" x14ac:dyDescent="0.2">
      <c r="S19143" s="157"/>
      <c r="T19143" s="157"/>
      <c r="U19143" s="157"/>
      <c r="V19143" s="157"/>
      <c r="W19143" s="157"/>
      <c r="X19143" s="157"/>
      <c r="Y19143" s="157"/>
    </row>
    <row r="19144" spans="19:25" x14ac:dyDescent="0.2">
      <c r="S19144" s="157"/>
      <c r="T19144" s="157"/>
      <c r="U19144" s="157"/>
      <c r="V19144" s="157"/>
      <c r="W19144" s="157"/>
      <c r="X19144" s="157"/>
      <c r="Y19144" s="157"/>
    </row>
    <row r="19145" spans="19:25" x14ac:dyDescent="0.2">
      <c r="S19145" s="157"/>
      <c r="T19145" s="157"/>
      <c r="U19145" s="157"/>
      <c r="V19145" s="157"/>
      <c r="W19145" s="157"/>
      <c r="X19145" s="157"/>
      <c r="Y19145" s="157"/>
    </row>
    <row r="19146" spans="19:25" x14ac:dyDescent="0.2">
      <c r="S19146" s="157"/>
      <c r="T19146" s="157"/>
      <c r="U19146" s="157"/>
      <c r="V19146" s="157"/>
      <c r="W19146" s="157"/>
      <c r="X19146" s="157"/>
      <c r="Y19146" s="157"/>
    </row>
    <row r="19147" spans="19:25" x14ac:dyDescent="0.2">
      <c r="S19147" s="157"/>
      <c r="T19147" s="157"/>
      <c r="U19147" s="157"/>
      <c r="V19147" s="157"/>
      <c r="W19147" s="157"/>
      <c r="X19147" s="157"/>
      <c r="Y19147" s="157"/>
    </row>
    <row r="19148" spans="19:25" x14ac:dyDescent="0.2">
      <c r="S19148" s="157"/>
      <c r="T19148" s="157"/>
      <c r="U19148" s="157"/>
      <c r="V19148" s="157"/>
      <c r="W19148" s="157"/>
      <c r="X19148" s="157"/>
      <c r="Y19148" s="157"/>
    </row>
    <row r="19149" spans="19:25" x14ac:dyDescent="0.2">
      <c r="S19149" s="157"/>
      <c r="T19149" s="157"/>
      <c r="U19149" s="157"/>
      <c r="V19149" s="157"/>
      <c r="W19149" s="157"/>
      <c r="X19149" s="157"/>
      <c r="Y19149" s="157"/>
    </row>
    <row r="19150" spans="19:25" x14ac:dyDescent="0.2">
      <c r="S19150" s="157"/>
      <c r="T19150" s="157"/>
      <c r="U19150" s="157"/>
      <c r="V19150" s="157"/>
      <c r="W19150" s="157"/>
      <c r="X19150" s="157"/>
      <c r="Y19150" s="157"/>
    </row>
    <row r="19151" spans="19:25" x14ac:dyDescent="0.2">
      <c r="S19151" s="157"/>
      <c r="T19151" s="157"/>
      <c r="U19151" s="157"/>
      <c r="V19151" s="157"/>
      <c r="W19151" s="157"/>
      <c r="X19151" s="157"/>
      <c r="Y19151" s="157"/>
    </row>
    <row r="19152" spans="19:25" x14ac:dyDescent="0.2">
      <c r="S19152" s="157"/>
      <c r="T19152" s="157"/>
      <c r="U19152" s="157"/>
      <c r="V19152" s="157"/>
      <c r="W19152" s="157"/>
      <c r="X19152" s="157"/>
      <c r="Y19152" s="157"/>
    </row>
    <row r="19153" spans="19:25" x14ac:dyDescent="0.2">
      <c r="S19153" s="157"/>
      <c r="T19153" s="157"/>
      <c r="U19153" s="157"/>
      <c r="V19153" s="157"/>
      <c r="W19153" s="157"/>
      <c r="X19153" s="157"/>
      <c r="Y19153" s="157"/>
    </row>
    <row r="19154" spans="19:25" x14ac:dyDescent="0.2">
      <c r="S19154" s="157"/>
      <c r="T19154" s="157"/>
      <c r="U19154" s="157"/>
      <c r="V19154" s="157"/>
      <c r="W19154" s="157"/>
      <c r="X19154" s="157"/>
      <c r="Y19154" s="157"/>
    </row>
    <row r="19155" spans="19:25" x14ac:dyDescent="0.2">
      <c r="S19155" s="157"/>
      <c r="T19155" s="157"/>
      <c r="U19155" s="157"/>
      <c r="V19155" s="157"/>
      <c r="W19155" s="157"/>
      <c r="X19155" s="157"/>
      <c r="Y19155" s="157"/>
    </row>
    <row r="19156" spans="19:25" x14ac:dyDescent="0.2">
      <c r="S19156" s="157"/>
      <c r="T19156" s="157"/>
      <c r="U19156" s="157"/>
      <c r="V19156" s="157"/>
      <c r="W19156" s="157"/>
      <c r="X19156" s="157"/>
      <c r="Y19156" s="157"/>
    </row>
    <row r="19157" spans="19:25" x14ac:dyDescent="0.2">
      <c r="S19157" s="157"/>
      <c r="T19157" s="157"/>
      <c r="U19157" s="157"/>
      <c r="V19157" s="157"/>
      <c r="W19157" s="157"/>
      <c r="X19157" s="157"/>
      <c r="Y19157" s="157"/>
    </row>
    <row r="19158" spans="19:25" x14ac:dyDescent="0.2">
      <c r="S19158" s="157"/>
      <c r="T19158" s="157"/>
      <c r="U19158" s="157"/>
      <c r="V19158" s="157"/>
      <c r="W19158" s="157"/>
      <c r="X19158" s="157"/>
      <c r="Y19158" s="157"/>
    </row>
    <row r="19159" spans="19:25" x14ac:dyDescent="0.2">
      <c r="S19159" s="157"/>
      <c r="T19159" s="157"/>
      <c r="U19159" s="157"/>
      <c r="V19159" s="157"/>
      <c r="W19159" s="157"/>
      <c r="X19159" s="157"/>
      <c r="Y19159" s="157"/>
    </row>
    <row r="19160" spans="19:25" x14ac:dyDescent="0.2">
      <c r="S19160" s="157"/>
      <c r="T19160" s="157"/>
      <c r="U19160" s="157"/>
      <c r="V19160" s="157"/>
      <c r="W19160" s="157"/>
      <c r="X19160" s="157"/>
      <c r="Y19160" s="157"/>
    </row>
    <row r="19161" spans="19:25" x14ac:dyDescent="0.2">
      <c r="S19161" s="157"/>
      <c r="T19161" s="157"/>
      <c r="U19161" s="157"/>
      <c r="V19161" s="157"/>
      <c r="W19161" s="157"/>
      <c r="X19161" s="157"/>
      <c r="Y19161" s="157"/>
    </row>
    <row r="19162" spans="19:25" x14ac:dyDescent="0.2">
      <c r="S19162" s="157"/>
      <c r="T19162" s="157"/>
      <c r="U19162" s="157"/>
      <c r="V19162" s="157"/>
      <c r="W19162" s="157"/>
      <c r="X19162" s="157"/>
      <c r="Y19162" s="157"/>
    </row>
    <row r="19163" spans="19:25" x14ac:dyDescent="0.2">
      <c r="S19163" s="157"/>
      <c r="T19163" s="157"/>
      <c r="U19163" s="157"/>
      <c r="V19163" s="157"/>
      <c r="W19163" s="157"/>
      <c r="X19163" s="157"/>
      <c r="Y19163" s="157"/>
    </row>
    <row r="19164" spans="19:25" x14ac:dyDescent="0.2">
      <c r="S19164" s="157"/>
      <c r="T19164" s="157"/>
      <c r="U19164" s="157"/>
      <c r="V19164" s="157"/>
      <c r="W19164" s="157"/>
      <c r="X19164" s="157"/>
      <c r="Y19164" s="157"/>
    </row>
    <row r="19165" spans="19:25" x14ac:dyDescent="0.2">
      <c r="S19165" s="157"/>
      <c r="T19165" s="157"/>
      <c r="U19165" s="157"/>
      <c r="V19165" s="157"/>
      <c r="W19165" s="157"/>
      <c r="X19165" s="157"/>
      <c r="Y19165" s="157"/>
    </row>
    <row r="19166" spans="19:25" x14ac:dyDescent="0.2">
      <c r="S19166" s="157"/>
      <c r="T19166" s="157"/>
      <c r="U19166" s="157"/>
      <c r="V19166" s="157"/>
      <c r="W19166" s="157"/>
      <c r="X19166" s="157"/>
      <c r="Y19166" s="157"/>
    </row>
    <row r="19167" spans="19:25" x14ac:dyDescent="0.2">
      <c r="S19167" s="157"/>
      <c r="T19167" s="157"/>
      <c r="U19167" s="157"/>
      <c r="V19167" s="157"/>
      <c r="W19167" s="157"/>
      <c r="X19167" s="157"/>
      <c r="Y19167" s="157"/>
    </row>
    <row r="19168" spans="19:25" x14ac:dyDescent="0.2">
      <c r="S19168" s="157"/>
      <c r="T19168" s="157"/>
      <c r="U19168" s="157"/>
      <c r="V19168" s="157"/>
      <c r="W19168" s="157"/>
      <c r="X19168" s="157"/>
      <c r="Y19168" s="157"/>
    </row>
    <row r="19169" spans="19:25" x14ac:dyDescent="0.2">
      <c r="S19169" s="157"/>
      <c r="T19169" s="157"/>
      <c r="U19169" s="157"/>
      <c r="V19169" s="157"/>
      <c r="W19169" s="157"/>
      <c r="X19169" s="157"/>
      <c r="Y19169" s="157"/>
    </row>
    <row r="19170" spans="19:25" x14ac:dyDescent="0.2">
      <c r="S19170" s="157"/>
      <c r="T19170" s="157"/>
      <c r="U19170" s="157"/>
      <c r="V19170" s="157"/>
      <c r="W19170" s="157"/>
      <c r="X19170" s="157"/>
      <c r="Y19170" s="157"/>
    </row>
    <row r="19171" spans="19:25" x14ac:dyDescent="0.2">
      <c r="S19171" s="157"/>
      <c r="T19171" s="157"/>
      <c r="U19171" s="157"/>
      <c r="V19171" s="157"/>
      <c r="W19171" s="157"/>
      <c r="X19171" s="157"/>
      <c r="Y19171" s="157"/>
    </row>
    <row r="19172" spans="19:25" x14ac:dyDescent="0.2">
      <c r="S19172" s="157"/>
      <c r="T19172" s="157"/>
      <c r="U19172" s="157"/>
      <c r="V19172" s="157"/>
      <c r="W19172" s="157"/>
      <c r="X19172" s="157"/>
      <c r="Y19172" s="157"/>
    </row>
    <row r="19173" spans="19:25" x14ac:dyDescent="0.2">
      <c r="S19173" s="157"/>
      <c r="T19173" s="157"/>
      <c r="U19173" s="157"/>
      <c r="V19173" s="157"/>
      <c r="W19173" s="157"/>
      <c r="X19173" s="157"/>
      <c r="Y19173" s="157"/>
    </row>
    <row r="19174" spans="19:25" x14ac:dyDescent="0.2">
      <c r="S19174" s="157"/>
      <c r="T19174" s="157"/>
      <c r="U19174" s="157"/>
      <c r="V19174" s="157"/>
      <c r="W19174" s="157"/>
      <c r="X19174" s="157"/>
      <c r="Y19174" s="157"/>
    </row>
    <row r="19175" spans="19:25" x14ac:dyDescent="0.2">
      <c r="S19175" s="157"/>
      <c r="T19175" s="157"/>
      <c r="U19175" s="157"/>
      <c r="V19175" s="157"/>
      <c r="W19175" s="157"/>
      <c r="X19175" s="157"/>
      <c r="Y19175" s="157"/>
    </row>
    <row r="19176" spans="19:25" x14ac:dyDescent="0.2">
      <c r="S19176" s="157"/>
      <c r="T19176" s="157"/>
      <c r="U19176" s="157"/>
      <c r="V19176" s="157"/>
      <c r="W19176" s="157"/>
      <c r="X19176" s="157"/>
      <c r="Y19176" s="157"/>
    </row>
    <row r="19177" spans="19:25" x14ac:dyDescent="0.2">
      <c r="S19177" s="157"/>
      <c r="T19177" s="157"/>
      <c r="U19177" s="157"/>
      <c r="V19177" s="157"/>
      <c r="W19177" s="157"/>
      <c r="X19177" s="157"/>
      <c r="Y19177" s="157"/>
    </row>
    <row r="19178" spans="19:25" x14ac:dyDescent="0.2">
      <c r="S19178" s="157"/>
      <c r="T19178" s="157"/>
      <c r="U19178" s="157"/>
      <c r="V19178" s="157"/>
      <c r="W19178" s="157"/>
      <c r="X19178" s="157"/>
      <c r="Y19178" s="157"/>
    </row>
    <row r="19179" spans="19:25" x14ac:dyDescent="0.2">
      <c r="S19179" s="157"/>
      <c r="T19179" s="157"/>
      <c r="U19179" s="157"/>
      <c r="V19179" s="157"/>
      <c r="W19179" s="157"/>
      <c r="X19179" s="157"/>
      <c r="Y19179" s="157"/>
    </row>
    <row r="19180" spans="19:25" x14ac:dyDescent="0.2">
      <c r="S19180" s="157"/>
      <c r="T19180" s="157"/>
      <c r="U19180" s="157"/>
      <c r="V19180" s="157"/>
      <c r="W19180" s="157"/>
      <c r="X19180" s="157"/>
      <c r="Y19180" s="157"/>
    </row>
    <row r="19181" spans="19:25" x14ac:dyDescent="0.2">
      <c r="S19181" s="157"/>
      <c r="T19181" s="157"/>
      <c r="U19181" s="157"/>
      <c r="V19181" s="157"/>
      <c r="W19181" s="157"/>
      <c r="X19181" s="157"/>
      <c r="Y19181" s="157"/>
    </row>
    <row r="19182" spans="19:25" x14ac:dyDescent="0.2">
      <c r="S19182" s="157"/>
      <c r="T19182" s="157"/>
      <c r="U19182" s="157"/>
      <c r="V19182" s="157"/>
      <c r="W19182" s="157"/>
      <c r="X19182" s="157"/>
      <c r="Y19182" s="157"/>
    </row>
    <row r="19183" spans="19:25" x14ac:dyDescent="0.2">
      <c r="S19183" s="157"/>
      <c r="T19183" s="157"/>
      <c r="U19183" s="157"/>
      <c r="V19183" s="157"/>
      <c r="W19183" s="157"/>
      <c r="X19183" s="157"/>
      <c r="Y19183" s="157"/>
    </row>
    <row r="19184" spans="19:25" x14ac:dyDescent="0.2">
      <c r="S19184" s="157"/>
      <c r="T19184" s="157"/>
      <c r="U19184" s="157"/>
      <c r="V19184" s="157"/>
      <c r="W19184" s="157"/>
      <c r="X19184" s="157"/>
      <c r="Y19184" s="157"/>
    </row>
    <row r="19185" spans="19:25" x14ac:dyDescent="0.2">
      <c r="S19185" s="157"/>
      <c r="T19185" s="157"/>
      <c r="U19185" s="157"/>
      <c r="V19185" s="157"/>
      <c r="W19185" s="157"/>
      <c r="X19185" s="157"/>
      <c r="Y19185" s="157"/>
    </row>
    <row r="19186" spans="19:25" x14ac:dyDescent="0.2">
      <c r="S19186" s="157"/>
      <c r="T19186" s="157"/>
      <c r="U19186" s="157"/>
      <c r="V19186" s="157"/>
      <c r="W19186" s="157"/>
      <c r="X19186" s="157"/>
      <c r="Y19186" s="157"/>
    </row>
    <row r="19187" spans="19:25" x14ac:dyDescent="0.2">
      <c r="S19187" s="157"/>
      <c r="T19187" s="157"/>
      <c r="U19187" s="157"/>
      <c r="V19187" s="157"/>
      <c r="W19187" s="157"/>
      <c r="X19187" s="157"/>
      <c r="Y19187" s="157"/>
    </row>
    <row r="19188" spans="19:25" x14ac:dyDescent="0.2">
      <c r="S19188" s="157"/>
      <c r="T19188" s="157"/>
      <c r="U19188" s="157"/>
      <c r="V19188" s="157"/>
      <c r="W19188" s="157"/>
      <c r="X19188" s="157"/>
      <c r="Y19188" s="157"/>
    </row>
    <row r="19189" spans="19:25" x14ac:dyDescent="0.2">
      <c r="S19189" s="157"/>
      <c r="T19189" s="157"/>
      <c r="U19189" s="157"/>
      <c r="V19189" s="157"/>
      <c r="W19189" s="157"/>
      <c r="X19189" s="157"/>
      <c r="Y19189" s="157"/>
    </row>
    <row r="19190" spans="19:25" x14ac:dyDescent="0.2">
      <c r="S19190" s="157"/>
      <c r="T19190" s="157"/>
      <c r="U19190" s="157"/>
      <c r="V19190" s="157"/>
      <c r="W19190" s="157"/>
      <c r="X19190" s="157"/>
      <c r="Y19190" s="157"/>
    </row>
    <row r="19191" spans="19:25" x14ac:dyDescent="0.2">
      <c r="S19191" s="157"/>
      <c r="T19191" s="157"/>
      <c r="U19191" s="157"/>
      <c r="V19191" s="157"/>
      <c r="W19191" s="157"/>
      <c r="X19191" s="157"/>
      <c r="Y19191" s="157"/>
    </row>
    <row r="19192" spans="19:25" x14ac:dyDescent="0.2">
      <c r="S19192" s="157"/>
      <c r="T19192" s="157"/>
      <c r="U19192" s="157"/>
      <c r="V19192" s="157"/>
      <c r="W19192" s="157"/>
      <c r="X19192" s="157"/>
      <c r="Y19192" s="157"/>
    </row>
    <row r="19193" spans="19:25" x14ac:dyDescent="0.2">
      <c r="S19193" s="157"/>
      <c r="T19193" s="157"/>
      <c r="U19193" s="157"/>
      <c r="V19193" s="157"/>
      <c r="W19193" s="157"/>
      <c r="X19193" s="157"/>
      <c r="Y19193" s="157"/>
    </row>
    <row r="19194" spans="19:25" x14ac:dyDescent="0.2">
      <c r="S19194" s="157"/>
      <c r="T19194" s="157"/>
      <c r="U19194" s="157"/>
      <c r="V19194" s="157"/>
      <c r="W19194" s="157"/>
      <c r="X19194" s="157"/>
      <c r="Y19194" s="157"/>
    </row>
    <row r="19195" spans="19:25" x14ac:dyDescent="0.2">
      <c r="S19195" s="157"/>
      <c r="T19195" s="157"/>
      <c r="U19195" s="157"/>
      <c r="V19195" s="157"/>
      <c r="W19195" s="157"/>
      <c r="X19195" s="157"/>
      <c r="Y19195" s="157"/>
    </row>
    <row r="19196" spans="19:25" x14ac:dyDescent="0.2">
      <c r="S19196" s="157"/>
      <c r="T19196" s="157"/>
      <c r="U19196" s="157"/>
      <c r="V19196" s="157"/>
      <c r="W19196" s="157"/>
      <c r="X19196" s="157"/>
      <c r="Y19196" s="157"/>
    </row>
    <row r="19197" spans="19:25" x14ac:dyDescent="0.2">
      <c r="S19197" s="157"/>
      <c r="T19197" s="157"/>
      <c r="U19197" s="157"/>
      <c r="V19197" s="157"/>
      <c r="W19197" s="157"/>
      <c r="X19197" s="157"/>
      <c r="Y19197" s="157"/>
    </row>
    <row r="19198" spans="19:25" x14ac:dyDescent="0.2">
      <c r="S19198" s="157"/>
      <c r="T19198" s="157"/>
      <c r="U19198" s="157"/>
      <c r="V19198" s="157"/>
      <c r="W19198" s="157"/>
      <c r="X19198" s="157"/>
      <c r="Y19198" s="157"/>
    </row>
    <row r="19199" spans="19:25" x14ac:dyDescent="0.2">
      <c r="S19199" s="157"/>
      <c r="T19199" s="157"/>
      <c r="U19199" s="157"/>
      <c r="V19199" s="157"/>
      <c r="W19199" s="157"/>
      <c r="X19199" s="157"/>
      <c r="Y19199" s="157"/>
    </row>
    <row r="19200" spans="19:25" x14ac:dyDescent="0.2">
      <c r="S19200" s="157"/>
      <c r="T19200" s="157"/>
      <c r="U19200" s="157"/>
      <c r="V19200" s="157"/>
      <c r="W19200" s="157"/>
      <c r="X19200" s="157"/>
      <c r="Y19200" s="157"/>
    </row>
    <row r="19201" spans="19:25" x14ac:dyDescent="0.2">
      <c r="S19201" s="157"/>
      <c r="T19201" s="157"/>
      <c r="U19201" s="157"/>
      <c r="V19201" s="157"/>
      <c r="W19201" s="157"/>
      <c r="X19201" s="157"/>
      <c r="Y19201" s="157"/>
    </row>
    <row r="19202" spans="19:25" x14ac:dyDescent="0.2">
      <c r="S19202" s="157"/>
      <c r="T19202" s="157"/>
      <c r="U19202" s="157"/>
      <c r="V19202" s="157"/>
      <c r="W19202" s="157"/>
      <c r="X19202" s="157"/>
      <c r="Y19202" s="157"/>
    </row>
    <row r="19203" spans="19:25" x14ac:dyDescent="0.2">
      <c r="S19203" s="157"/>
      <c r="T19203" s="157"/>
      <c r="U19203" s="157"/>
      <c r="V19203" s="157"/>
      <c r="W19203" s="157"/>
      <c r="X19203" s="157"/>
      <c r="Y19203" s="157"/>
    </row>
    <row r="19204" spans="19:25" x14ac:dyDescent="0.2">
      <c r="S19204" s="157"/>
      <c r="T19204" s="157"/>
      <c r="U19204" s="157"/>
      <c r="V19204" s="157"/>
      <c r="W19204" s="157"/>
      <c r="X19204" s="157"/>
      <c r="Y19204" s="157"/>
    </row>
    <row r="19205" spans="19:25" x14ac:dyDescent="0.2">
      <c r="S19205" s="157"/>
      <c r="T19205" s="157"/>
      <c r="U19205" s="157"/>
      <c r="V19205" s="157"/>
      <c r="W19205" s="157"/>
      <c r="X19205" s="157"/>
      <c r="Y19205" s="157"/>
    </row>
    <row r="19206" spans="19:25" x14ac:dyDescent="0.2">
      <c r="S19206" s="157"/>
      <c r="T19206" s="157"/>
      <c r="U19206" s="157"/>
      <c r="V19206" s="157"/>
      <c r="W19206" s="157"/>
      <c r="X19206" s="157"/>
      <c r="Y19206" s="157"/>
    </row>
    <row r="19207" spans="19:25" x14ac:dyDescent="0.2">
      <c r="S19207" s="157"/>
      <c r="T19207" s="157"/>
      <c r="U19207" s="157"/>
      <c r="V19207" s="157"/>
      <c r="W19207" s="157"/>
      <c r="X19207" s="157"/>
      <c r="Y19207" s="157"/>
    </row>
    <row r="19208" spans="19:25" x14ac:dyDescent="0.2">
      <c r="S19208" s="157"/>
      <c r="T19208" s="157"/>
      <c r="U19208" s="157"/>
      <c r="V19208" s="157"/>
      <c r="W19208" s="157"/>
      <c r="X19208" s="157"/>
      <c r="Y19208" s="157"/>
    </row>
    <row r="19209" spans="19:25" x14ac:dyDescent="0.2">
      <c r="S19209" s="157"/>
      <c r="T19209" s="157"/>
      <c r="U19209" s="157"/>
      <c r="V19209" s="157"/>
      <c r="W19209" s="157"/>
      <c r="X19209" s="157"/>
      <c r="Y19209" s="157"/>
    </row>
    <row r="19210" spans="19:25" x14ac:dyDescent="0.2">
      <c r="S19210" s="157"/>
      <c r="T19210" s="157"/>
      <c r="U19210" s="157"/>
      <c r="V19210" s="157"/>
      <c r="W19210" s="157"/>
      <c r="X19210" s="157"/>
      <c r="Y19210" s="157"/>
    </row>
    <row r="19211" spans="19:25" x14ac:dyDescent="0.2">
      <c r="S19211" s="157"/>
      <c r="T19211" s="157"/>
      <c r="U19211" s="157"/>
      <c r="V19211" s="157"/>
      <c r="W19211" s="157"/>
      <c r="X19211" s="157"/>
      <c r="Y19211" s="157"/>
    </row>
    <row r="19212" spans="19:25" x14ac:dyDescent="0.2">
      <c r="S19212" s="157"/>
      <c r="T19212" s="157"/>
      <c r="U19212" s="157"/>
      <c r="V19212" s="157"/>
      <c r="W19212" s="157"/>
      <c r="X19212" s="157"/>
      <c r="Y19212" s="157"/>
    </row>
    <row r="19213" spans="19:25" x14ac:dyDescent="0.2">
      <c r="S19213" s="157"/>
      <c r="T19213" s="157"/>
      <c r="U19213" s="157"/>
      <c r="V19213" s="157"/>
      <c r="W19213" s="157"/>
      <c r="X19213" s="157"/>
      <c r="Y19213" s="157"/>
    </row>
    <row r="19214" spans="19:25" x14ac:dyDescent="0.2">
      <c r="S19214" s="157"/>
      <c r="T19214" s="157"/>
      <c r="U19214" s="157"/>
      <c r="V19214" s="157"/>
      <c r="W19214" s="157"/>
      <c r="X19214" s="157"/>
      <c r="Y19214" s="157"/>
    </row>
    <row r="19215" spans="19:25" x14ac:dyDescent="0.2">
      <c r="S19215" s="157"/>
      <c r="T19215" s="157"/>
      <c r="U19215" s="157"/>
      <c r="V19215" s="157"/>
      <c r="W19215" s="157"/>
      <c r="X19215" s="157"/>
      <c r="Y19215" s="157"/>
    </row>
    <row r="19216" spans="19:25" x14ac:dyDescent="0.2">
      <c r="S19216" s="157"/>
      <c r="T19216" s="157"/>
      <c r="U19216" s="157"/>
      <c r="V19216" s="157"/>
      <c r="W19216" s="157"/>
      <c r="X19216" s="157"/>
      <c r="Y19216" s="157"/>
    </row>
    <row r="19217" spans="19:25" x14ac:dyDescent="0.2">
      <c r="S19217" s="157"/>
      <c r="T19217" s="157"/>
      <c r="U19217" s="157"/>
      <c r="V19217" s="157"/>
      <c r="W19217" s="157"/>
      <c r="X19217" s="157"/>
      <c r="Y19217" s="157"/>
    </row>
    <row r="19218" spans="19:25" x14ac:dyDescent="0.2">
      <c r="S19218" s="157"/>
      <c r="T19218" s="157"/>
      <c r="U19218" s="157"/>
      <c r="V19218" s="157"/>
      <c r="W19218" s="157"/>
      <c r="X19218" s="157"/>
      <c r="Y19218" s="157"/>
    </row>
    <row r="19219" spans="19:25" x14ac:dyDescent="0.2">
      <c r="S19219" s="157"/>
      <c r="T19219" s="157"/>
      <c r="U19219" s="157"/>
      <c r="V19219" s="157"/>
      <c r="W19219" s="157"/>
      <c r="X19219" s="157"/>
      <c r="Y19219" s="157"/>
    </row>
    <row r="19220" spans="19:25" x14ac:dyDescent="0.2">
      <c r="S19220" s="157"/>
      <c r="T19220" s="157"/>
      <c r="U19220" s="157"/>
      <c r="V19220" s="157"/>
      <c r="W19220" s="157"/>
      <c r="X19220" s="157"/>
      <c r="Y19220" s="157"/>
    </row>
    <row r="19221" spans="19:25" x14ac:dyDescent="0.2">
      <c r="S19221" s="157"/>
      <c r="T19221" s="157"/>
      <c r="U19221" s="157"/>
      <c r="V19221" s="157"/>
      <c r="W19221" s="157"/>
      <c r="X19221" s="157"/>
      <c r="Y19221" s="157"/>
    </row>
    <row r="19222" spans="19:25" x14ac:dyDescent="0.2">
      <c r="S19222" s="157"/>
      <c r="T19222" s="157"/>
      <c r="U19222" s="157"/>
      <c r="V19222" s="157"/>
      <c r="W19222" s="157"/>
      <c r="X19222" s="157"/>
      <c r="Y19222" s="157"/>
    </row>
    <row r="19223" spans="19:25" x14ac:dyDescent="0.2">
      <c r="S19223" s="157"/>
      <c r="T19223" s="157"/>
      <c r="U19223" s="157"/>
      <c r="V19223" s="157"/>
      <c r="W19223" s="157"/>
      <c r="X19223" s="157"/>
      <c r="Y19223" s="157"/>
    </row>
    <row r="19224" spans="19:25" x14ac:dyDescent="0.2">
      <c r="S19224" s="157"/>
      <c r="T19224" s="157"/>
      <c r="U19224" s="157"/>
      <c r="V19224" s="157"/>
      <c r="W19224" s="157"/>
      <c r="X19224" s="157"/>
      <c r="Y19224" s="157"/>
    </row>
    <row r="19225" spans="19:25" x14ac:dyDescent="0.2">
      <c r="S19225" s="157"/>
      <c r="T19225" s="157"/>
      <c r="U19225" s="157"/>
      <c r="V19225" s="157"/>
      <c r="W19225" s="157"/>
      <c r="X19225" s="157"/>
      <c r="Y19225" s="157"/>
    </row>
    <row r="19226" spans="19:25" x14ac:dyDescent="0.2">
      <c r="S19226" s="157"/>
      <c r="T19226" s="157"/>
      <c r="U19226" s="157"/>
      <c r="V19226" s="157"/>
      <c r="W19226" s="157"/>
      <c r="X19226" s="157"/>
      <c r="Y19226" s="157"/>
    </row>
    <row r="19227" spans="19:25" x14ac:dyDescent="0.2">
      <c r="S19227" s="157"/>
      <c r="T19227" s="157"/>
      <c r="U19227" s="157"/>
      <c r="V19227" s="157"/>
      <c r="W19227" s="157"/>
      <c r="X19227" s="157"/>
      <c r="Y19227" s="157"/>
    </row>
    <row r="19228" spans="19:25" x14ac:dyDescent="0.2">
      <c r="S19228" s="157"/>
      <c r="T19228" s="157"/>
      <c r="U19228" s="157"/>
      <c r="V19228" s="157"/>
      <c r="W19228" s="157"/>
      <c r="X19228" s="157"/>
      <c r="Y19228" s="157"/>
    </row>
    <row r="19229" spans="19:25" x14ac:dyDescent="0.2">
      <c r="S19229" s="157"/>
      <c r="T19229" s="157"/>
      <c r="U19229" s="157"/>
      <c r="V19229" s="157"/>
      <c r="W19229" s="157"/>
      <c r="X19229" s="157"/>
      <c r="Y19229" s="157"/>
    </row>
    <row r="19230" spans="19:25" x14ac:dyDescent="0.2">
      <c r="S19230" s="157"/>
      <c r="T19230" s="157"/>
      <c r="U19230" s="157"/>
      <c r="V19230" s="157"/>
      <c r="W19230" s="157"/>
      <c r="X19230" s="157"/>
      <c r="Y19230" s="157"/>
    </row>
    <row r="19231" spans="19:25" x14ac:dyDescent="0.2">
      <c r="S19231" s="157"/>
      <c r="T19231" s="157"/>
      <c r="U19231" s="157"/>
      <c r="V19231" s="157"/>
      <c r="W19231" s="157"/>
      <c r="X19231" s="157"/>
      <c r="Y19231" s="157"/>
    </row>
    <row r="19232" spans="19:25" x14ac:dyDescent="0.2">
      <c r="S19232" s="157"/>
      <c r="T19232" s="157"/>
      <c r="U19232" s="157"/>
      <c r="V19232" s="157"/>
      <c r="W19232" s="157"/>
      <c r="X19232" s="157"/>
      <c r="Y19232" s="157"/>
    </row>
    <row r="19233" spans="19:25" x14ac:dyDescent="0.2">
      <c r="S19233" s="157"/>
      <c r="T19233" s="157"/>
      <c r="U19233" s="157"/>
      <c r="V19233" s="157"/>
      <c r="W19233" s="157"/>
      <c r="X19233" s="157"/>
      <c r="Y19233" s="157"/>
    </row>
    <row r="19234" spans="19:25" x14ac:dyDescent="0.2">
      <c r="S19234" s="157"/>
      <c r="T19234" s="157"/>
      <c r="U19234" s="157"/>
      <c r="V19234" s="157"/>
      <c r="W19234" s="157"/>
      <c r="X19234" s="157"/>
      <c r="Y19234" s="157"/>
    </row>
    <row r="19235" spans="19:25" x14ac:dyDescent="0.2">
      <c r="S19235" s="157"/>
      <c r="T19235" s="157"/>
      <c r="U19235" s="157"/>
      <c r="V19235" s="157"/>
      <c r="W19235" s="157"/>
      <c r="X19235" s="157"/>
      <c r="Y19235" s="157"/>
    </row>
    <row r="19236" spans="19:25" x14ac:dyDescent="0.2">
      <c r="S19236" s="157"/>
      <c r="T19236" s="157"/>
      <c r="U19236" s="157"/>
      <c r="V19236" s="157"/>
      <c r="W19236" s="157"/>
      <c r="X19236" s="157"/>
      <c r="Y19236" s="157"/>
    </row>
    <row r="19237" spans="19:25" x14ac:dyDescent="0.2">
      <c r="S19237" s="157"/>
      <c r="T19237" s="157"/>
      <c r="U19237" s="157"/>
      <c r="V19237" s="157"/>
      <c r="W19237" s="157"/>
      <c r="X19237" s="157"/>
      <c r="Y19237" s="157"/>
    </row>
    <row r="19238" spans="19:25" x14ac:dyDescent="0.2">
      <c r="S19238" s="157"/>
      <c r="T19238" s="157"/>
      <c r="U19238" s="157"/>
      <c r="V19238" s="157"/>
      <c r="W19238" s="157"/>
      <c r="X19238" s="157"/>
      <c r="Y19238" s="157"/>
    </row>
    <row r="19239" spans="19:25" x14ac:dyDescent="0.2">
      <c r="S19239" s="157"/>
      <c r="T19239" s="157"/>
      <c r="U19239" s="157"/>
      <c r="V19239" s="157"/>
      <c r="W19239" s="157"/>
      <c r="X19239" s="157"/>
      <c r="Y19239" s="157"/>
    </row>
    <row r="19240" spans="19:25" x14ac:dyDescent="0.2">
      <c r="S19240" s="157"/>
      <c r="T19240" s="157"/>
      <c r="U19240" s="157"/>
      <c r="V19240" s="157"/>
      <c r="W19240" s="157"/>
      <c r="X19240" s="157"/>
      <c r="Y19240" s="157"/>
    </row>
    <row r="19241" spans="19:25" x14ac:dyDescent="0.2">
      <c r="S19241" s="157"/>
      <c r="T19241" s="157"/>
      <c r="U19241" s="157"/>
      <c r="V19241" s="157"/>
      <c r="W19241" s="157"/>
      <c r="X19241" s="157"/>
      <c r="Y19241" s="157"/>
    </row>
    <row r="19242" spans="19:25" x14ac:dyDescent="0.2">
      <c r="S19242" s="157"/>
      <c r="T19242" s="157"/>
      <c r="U19242" s="157"/>
      <c r="V19242" s="157"/>
      <c r="W19242" s="157"/>
      <c r="X19242" s="157"/>
      <c r="Y19242" s="157"/>
    </row>
    <row r="19243" spans="19:25" x14ac:dyDescent="0.2">
      <c r="S19243" s="157"/>
      <c r="T19243" s="157"/>
      <c r="U19243" s="157"/>
      <c r="V19243" s="157"/>
      <c r="W19243" s="157"/>
      <c r="X19243" s="157"/>
      <c r="Y19243" s="157"/>
    </row>
    <row r="19244" spans="19:25" x14ac:dyDescent="0.2">
      <c r="S19244" s="157"/>
      <c r="T19244" s="157"/>
      <c r="U19244" s="157"/>
      <c r="V19244" s="157"/>
      <c r="W19244" s="157"/>
      <c r="X19244" s="157"/>
      <c r="Y19244" s="157"/>
    </row>
    <row r="19245" spans="19:25" x14ac:dyDescent="0.2">
      <c r="S19245" s="157"/>
      <c r="T19245" s="157"/>
      <c r="U19245" s="157"/>
      <c r="V19245" s="157"/>
      <c r="W19245" s="157"/>
      <c r="X19245" s="157"/>
      <c r="Y19245" s="157"/>
    </row>
    <row r="19246" spans="19:25" x14ac:dyDescent="0.2">
      <c r="S19246" s="157"/>
      <c r="T19246" s="157"/>
      <c r="U19246" s="157"/>
      <c r="V19246" s="157"/>
      <c r="W19246" s="157"/>
      <c r="X19246" s="157"/>
      <c r="Y19246" s="157"/>
    </row>
    <row r="19247" spans="19:25" x14ac:dyDescent="0.2">
      <c r="S19247" s="157"/>
      <c r="T19247" s="157"/>
      <c r="U19247" s="157"/>
      <c r="V19247" s="157"/>
      <c r="W19247" s="157"/>
      <c r="X19247" s="157"/>
      <c r="Y19247" s="157"/>
    </row>
    <row r="19248" spans="19:25" x14ac:dyDescent="0.2">
      <c r="S19248" s="157"/>
      <c r="T19248" s="157"/>
      <c r="U19248" s="157"/>
      <c r="V19248" s="157"/>
      <c r="W19248" s="157"/>
      <c r="X19248" s="157"/>
      <c r="Y19248" s="157"/>
    </row>
    <row r="19249" spans="19:25" x14ac:dyDescent="0.2">
      <c r="S19249" s="157"/>
      <c r="T19249" s="157"/>
      <c r="U19249" s="157"/>
      <c r="V19249" s="157"/>
      <c r="W19249" s="157"/>
      <c r="X19249" s="157"/>
      <c r="Y19249" s="157"/>
    </row>
    <row r="19250" spans="19:25" x14ac:dyDescent="0.2">
      <c r="S19250" s="157"/>
      <c r="T19250" s="157"/>
      <c r="U19250" s="157"/>
      <c r="V19250" s="157"/>
      <c r="W19250" s="157"/>
      <c r="X19250" s="157"/>
      <c r="Y19250" s="157"/>
    </row>
    <row r="19251" spans="19:25" x14ac:dyDescent="0.2">
      <c r="S19251" s="157"/>
      <c r="T19251" s="157"/>
      <c r="U19251" s="157"/>
      <c r="V19251" s="157"/>
      <c r="W19251" s="157"/>
      <c r="X19251" s="157"/>
      <c r="Y19251" s="157"/>
    </row>
    <row r="19252" spans="19:25" x14ac:dyDescent="0.2">
      <c r="S19252" s="157"/>
      <c r="T19252" s="157"/>
      <c r="U19252" s="157"/>
      <c r="V19252" s="157"/>
      <c r="W19252" s="157"/>
      <c r="X19252" s="157"/>
      <c r="Y19252" s="157"/>
    </row>
    <row r="19253" spans="19:25" x14ac:dyDescent="0.2">
      <c r="S19253" s="157"/>
      <c r="T19253" s="157"/>
      <c r="U19253" s="157"/>
      <c r="V19253" s="157"/>
      <c r="W19253" s="157"/>
      <c r="X19253" s="157"/>
      <c r="Y19253" s="157"/>
    </row>
    <row r="19254" spans="19:25" x14ac:dyDescent="0.2">
      <c r="S19254" s="157"/>
      <c r="T19254" s="157"/>
      <c r="U19254" s="157"/>
      <c r="V19254" s="157"/>
      <c r="W19254" s="157"/>
      <c r="X19254" s="157"/>
      <c r="Y19254" s="157"/>
    </row>
    <row r="19255" spans="19:25" x14ac:dyDescent="0.2">
      <c r="S19255" s="157"/>
      <c r="T19255" s="157"/>
      <c r="U19255" s="157"/>
      <c r="V19255" s="157"/>
      <c r="W19255" s="157"/>
      <c r="X19255" s="157"/>
      <c r="Y19255" s="157"/>
    </row>
    <row r="19256" spans="19:25" x14ac:dyDescent="0.2">
      <c r="S19256" s="157"/>
      <c r="T19256" s="157"/>
      <c r="U19256" s="157"/>
      <c r="V19256" s="157"/>
      <c r="W19256" s="157"/>
      <c r="X19256" s="157"/>
      <c r="Y19256" s="157"/>
    </row>
    <row r="19257" spans="19:25" x14ac:dyDescent="0.2">
      <c r="S19257" s="157"/>
      <c r="T19257" s="157"/>
      <c r="U19257" s="157"/>
      <c r="V19257" s="157"/>
      <c r="W19257" s="157"/>
      <c r="X19257" s="157"/>
      <c r="Y19257" s="157"/>
    </row>
    <row r="19258" spans="19:25" x14ac:dyDescent="0.2">
      <c r="S19258" s="157"/>
      <c r="T19258" s="157"/>
      <c r="U19258" s="157"/>
      <c r="V19258" s="157"/>
      <c r="W19258" s="157"/>
      <c r="X19258" s="157"/>
      <c r="Y19258" s="157"/>
    </row>
    <row r="19259" spans="19:25" x14ac:dyDescent="0.2">
      <c r="S19259" s="157"/>
      <c r="T19259" s="157"/>
      <c r="U19259" s="157"/>
      <c r="V19259" s="157"/>
      <c r="W19259" s="157"/>
      <c r="X19259" s="157"/>
      <c r="Y19259" s="157"/>
    </row>
    <row r="19260" spans="19:25" x14ac:dyDescent="0.2">
      <c r="S19260" s="157"/>
      <c r="T19260" s="157"/>
      <c r="U19260" s="157"/>
      <c r="V19260" s="157"/>
      <c r="W19260" s="157"/>
      <c r="X19260" s="157"/>
      <c r="Y19260" s="157"/>
    </row>
    <row r="19261" spans="19:25" x14ac:dyDescent="0.2">
      <c r="S19261" s="157"/>
      <c r="T19261" s="157"/>
      <c r="U19261" s="157"/>
      <c r="V19261" s="157"/>
      <c r="W19261" s="157"/>
      <c r="X19261" s="157"/>
      <c r="Y19261" s="157"/>
    </row>
    <row r="19262" spans="19:25" x14ac:dyDescent="0.2">
      <c r="S19262" s="157"/>
      <c r="T19262" s="157"/>
      <c r="U19262" s="157"/>
      <c r="V19262" s="157"/>
      <c r="W19262" s="157"/>
      <c r="X19262" s="157"/>
      <c r="Y19262" s="157"/>
    </row>
    <row r="19263" spans="19:25" x14ac:dyDescent="0.2">
      <c r="S19263" s="157"/>
      <c r="T19263" s="157"/>
      <c r="U19263" s="157"/>
      <c r="V19263" s="157"/>
      <c r="W19263" s="157"/>
      <c r="X19263" s="157"/>
      <c r="Y19263" s="157"/>
    </row>
    <row r="19264" spans="19:25" x14ac:dyDescent="0.2">
      <c r="S19264" s="157"/>
      <c r="T19264" s="157"/>
      <c r="U19264" s="157"/>
      <c r="V19264" s="157"/>
      <c r="W19264" s="157"/>
      <c r="X19264" s="157"/>
      <c r="Y19264" s="157"/>
    </row>
    <row r="19265" spans="19:25" x14ac:dyDescent="0.2">
      <c r="S19265" s="157"/>
      <c r="T19265" s="157"/>
      <c r="U19265" s="157"/>
      <c r="V19265" s="157"/>
      <c r="W19265" s="157"/>
      <c r="X19265" s="157"/>
      <c r="Y19265" s="157"/>
    </row>
    <row r="19266" spans="19:25" x14ac:dyDescent="0.2">
      <c r="S19266" s="157"/>
      <c r="T19266" s="157"/>
      <c r="U19266" s="157"/>
      <c r="V19266" s="157"/>
      <c r="W19266" s="157"/>
      <c r="X19266" s="157"/>
      <c r="Y19266" s="157"/>
    </row>
    <row r="19267" spans="19:25" x14ac:dyDescent="0.2">
      <c r="S19267" s="157"/>
      <c r="T19267" s="157"/>
      <c r="U19267" s="157"/>
      <c r="V19267" s="157"/>
      <c r="W19267" s="157"/>
      <c r="X19267" s="157"/>
      <c r="Y19267" s="157"/>
    </row>
    <row r="19268" spans="19:25" x14ac:dyDescent="0.2">
      <c r="S19268" s="157"/>
      <c r="T19268" s="157"/>
      <c r="U19268" s="157"/>
      <c r="V19268" s="157"/>
      <c r="W19268" s="157"/>
      <c r="X19268" s="157"/>
      <c r="Y19268" s="157"/>
    </row>
    <row r="19269" spans="19:25" x14ac:dyDescent="0.2">
      <c r="S19269" s="157"/>
      <c r="T19269" s="157"/>
      <c r="U19269" s="157"/>
      <c r="V19269" s="157"/>
      <c r="W19269" s="157"/>
      <c r="X19269" s="157"/>
      <c r="Y19269" s="157"/>
    </row>
    <row r="19270" spans="19:25" x14ac:dyDescent="0.2">
      <c r="S19270" s="157"/>
      <c r="T19270" s="157"/>
      <c r="U19270" s="157"/>
      <c r="V19270" s="157"/>
      <c r="W19270" s="157"/>
      <c r="X19270" s="157"/>
      <c r="Y19270" s="157"/>
    </row>
    <row r="19271" spans="19:25" x14ac:dyDescent="0.2">
      <c r="S19271" s="157"/>
      <c r="T19271" s="157"/>
      <c r="U19271" s="157"/>
      <c r="V19271" s="157"/>
      <c r="W19271" s="157"/>
      <c r="X19271" s="157"/>
      <c r="Y19271" s="157"/>
    </row>
    <row r="19272" spans="19:25" x14ac:dyDescent="0.2">
      <c r="S19272" s="157"/>
      <c r="T19272" s="157"/>
      <c r="U19272" s="157"/>
      <c r="V19272" s="157"/>
      <c r="W19272" s="157"/>
      <c r="X19272" s="157"/>
      <c r="Y19272" s="157"/>
    </row>
    <row r="19273" spans="19:25" x14ac:dyDescent="0.2">
      <c r="S19273" s="157"/>
      <c r="T19273" s="157"/>
      <c r="U19273" s="157"/>
      <c r="V19273" s="157"/>
      <c r="W19273" s="157"/>
      <c r="X19273" s="157"/>
      <c r="Y19273" s="157"/>
    </row>
    <row r="19274" spans="19:25" x14ac:dyDescent="0.2">
      <c r="S19274" s="157"/>
      <c r="T19274" s="157"/>
      <c r="U19274" s="157"/>
      <c r="V19274" s="157"/>
      <c r="W19274" s="157"/>
      <c r="X19274" s="157"/>
      <c r="Y19274" s="157"/>
    </row>
    <row r="19275" spans="19:25" x14ac:dyDescent="0.2">
      <c r="S19275" s="157"/>
      <c r="T19275" s="157"/>
      <c r="U19275" s="157"/>
      <c r="V19275" s="157"/>
      <c r="W19275" s="157"/>
      <c r="X19275" s="157"/>
      <c r="Y19275" s="157"/>
    </row>
    <row r="19276" spans="19:25" x14ac:dyDescent="0.2">
      <c r="S19276" s="157"/>
      <c r="T19276" s="157"/>
      <c r="U19276" s="157"/>
      <c r="V19276" s="157"/>
      <c r="W19276" s="157"/>
      <c r="X19276" s="157"/>
      <c r="Y19276" s="157"/>
    </row>
    <row r="19277" spans="19:25" x14ac:dyDescent="0.2">
      <c r="S19277" s="157"/>
      <c r="T19277" s="157"/>
      <c r="U19277" s="157"/>
      <c r="V19277" s="157"/>
      <c r="W19277" s="157"/>
      <c r="X19277" s="157"/>
      <c r="Y19277" s="157"/>
    </row>
    <row r="19278" spans="19:25" x14ac:dyDescent="0.2">
      <c r="S19278" s="157"/>
      <c r="T19278" s="157"/>
      <c r="U19278" s="157"/>
      <c r="V19278" s="157"/>
      <c r="W19278" s="157"/>
      <c r="X19278" s="157"/>
      <c r="Y19278" s="157"/>
    </row>
    <row r="19279" spans="19:25" x14ac:dyDescent="0.2">
      <c r="S19279" s="157"/>
      <c r="T19279" s="157"/>
      <c r="U19279" s="157"/>
      <c r="V19279" s="157"/>
      <c r="W19279" s="157"/>
      <c r="X19279" s="157"/>
      <c r="Y19279" s="157"/>
    </row>
    <row r="19280" spans="19:25" x14ac:dyDescent="0.2">
      <c r="S19280" s="157"/>
      <c r="T19280" s="157"/>
      <c r="U19280" s="157"/>
      <c r="V19280" s="157"/>
      <c r="W19280" s="157"/>
      <c r="X19280" s="157"/>
      <c r="Y19280" s="157"/>
    </row>
    <row r="19281" spans="19:25" x14ac:dyDescent="0.2">
      <c r="S19281" s="157"/>
      <c r="T19281" s="157"/>
      <c r="U19281" s="157"/>
      <c r="V19281" s="157"/>
      <c r="W19281" s="157"/>
      <c r="X19281" s="157"/>
      <c r="Y19281" s="157"/>
    </row>
    <row r="19282" spans="19:25" x14ac:dyDescent="0.2">
      <c r="S19282" s="157"/>
      <c r="T19282" s="157"/>
      <c r="U19282" s="157"/>
      <c r="V19282" s="157"/>
      <c r="W19282" s="157"/>
      <c r="X19282" s="157"/>
      <c r="Y19282" s="157"/>
    </row>
    <row r="19283" spans="19:25" x14ac:dyDescent="0.2">
      <c r="S19283" s="157"/>
      <c r="T19283" s="157"/>
      <c r="U19283" s="157"/>
      <c r="V19283" s="157"/>
      <c r="W19283" s="157"/>
      <c r="X19283" s="157"/>
      <c r="Y19283" s="157"/>
    </row>
    <row r="19284" spans="19:25" x14ac:dyDescent="0.2">
      <c r="S19284" s="157"/>
      <c r="T19284" s="157"/>
      <c r="U19284" s="157"/>
      <c r="V19284" s="157"/>
      <c r="W19284" s="157"/>
      <c r="X19284" s="157"/>
      <c r="Y19284" s="157"/>
    </row>
    <row r="19285" spans="19:25" x14ac:dyDescent="0.2">
      <c r="S19285" s="157"/>
      <c r="T19285" s="157"/>
      <c r="U19285" s="157"/>
      <c r="V19285" s="157"/>
      <c r="W19285" s="157"/>
      <c r="X19285" s="157"/>
      <c r="Y19285" s="157"/>
    </row>
    <row r="19286" spans="19:25" x14ac:dyDescent="0.2">
      <c r="S19286" s="157"/>
      <c r="T19286" s="157"/>
      <c r="U19286" s="157"/>
      <c r="V19286" s="157"/>
      <c r="W19286" s="157"/>
      <c r="X19286" s="157"/>
      <c r="Y19286" s="157"/>
    </row>
    <row r="19287" spans="19:25" x14ac:dyDescent="0.2">
      <c r="S19287" s="157"/>
      <c r="T19287" s="157"/>
      <c r="U19287" s="157"/>
      <c r="V19287" s="157"/>
      <c r="W19287" s="157"/>
      <c r="X19287" s="157"/>
      <c r="Y19287" s="157"/>
    </row>
    <row r="19288" spans="19:25" x14ac:dyDescent="0.2">
      <c r="S19288" s="157"/>
      <c r="T19288" s="157"/>
      <c r="U19288" s="157"/>
      <c r="V19288" s="157"/>
      <c r="W19288" s="157"/>
      <c r="X19288" s="157"/>
      <c r="Y19288" s="157"/>
    </row>
    <row r="19289" spans="19:25" x14ac:dyDescent="0.2">
      <c r="S19289" s="157"/>
      <c r="T19289" s="157"/>
      <c r="U19289" s="157"/>
      <c r="V19289" s="157"/>
      <c r="W19289" s="157"/>
      <c r="X19289" s="157"/>
      <c r="Y19289" s="157"/>
    </row>
    <row r="19290" spans="19:25" x14ac:dyDescent="0.2">
      <c r="S19290" s="157"/>
      <c r="T19290" s="157"/>
      <c r="U19290" s="157"/>
      <c r="V19290" s="157"/>
      <c r="W19290" s="157"/>
      <c r="X19290" s="157"/>
      <c r="Y19290" s="157"/>
    </row>
    <row r="19291" spans="19:25" x14ac:dyDescent="0.2">
      <c r="S19291" s="157"/>
      <c r="T19291" s="157"/>
      <c r="U19291" s="157"/>
      <c r="V19291" s="157"/>
      <c r="W19291" s="157"/>
      <c r="X19291" s="157"/>
      <c r="Y19291" s="157"/>
    </row>
    <row r="19292" spans="19:25" x14ac:dyDescent="0.2">
      <c r="S19292" s="157"/>
      <c r="T19292" s="157"/>
      <c r="U19292" s="157"/>
      <c r="V19292" s="157"/>
      <c r="W19292" s="157"/>
      <c r="X19292" s="157"/>
      <c r="Y19292" s="157"/>
    </row>
    <row r="19293" spans="19:25" x14ac:dyDescent="0.2">
      <c r="S19293" s="157"/>
      <c r="T19293" s="157"/>
      <c r="U19293" s="157"/>
      <c r="V19293" s="157"/>
      <c r="W19293" s="157"/>
      <c r="X19293" s="157"/>
      <c r="Y19293" s="157"/>
    </row>
    <row r="19294" spans="19:25" x14ac:dyDescent="0.2">
      <c r="S19294" s="157"/>
      <c r="T19294" s="157"/>
      <c r="U19294" s="157"/>
      <c r="V19294" s="157"/>
      <c r="W19294" s="157"/>
      <c r="X19294" s="157"/>
      <c r="Y19294" s="157"/>
    </row>
    <row r="19295" spans="19:25" x14ac:dyDescent="0.2">
      <c r="S19295" s="157"/>
      <c r="T19295" s="157"/>
      <c r="U19295" s="157"/>
      <c r="V19295" s="157"/>
      <c r="W19295" s="157"/>
      <c r="X19295" s="157"/>
      <c r="Y19295" s="157"/>
    </row>
    <row r="19296" spans="19:25" x14ac:dyDescent="0.2">
      <c r="S19296" s="157"/>
      <c r="T19296" s="157"/>
      <c r="U19296" s="157"/>
      <c r="V19296" s="157"/>
      <c r="W19296" s="157"/>
      <c r="X19296" s="157"/>
      <c r="Y19296" s="157"/>
    </row>
    <row r="19297" spans="19:25" x14ac:dyDescent="0.2">
      <c r="S19297" s="157"/>
      <c r="T19297" s="157"/>
      <c r="U19297" s="157"/>
      <c r="V19297" s="157"/>
      <c r="W19297" s="157"/>
      <c r="X19297" s="157"/>
      <c r="Y19297" s="157"/>
    </row>
    <row r="19298" spans="19:25" x14ac:dyDescent="0.2">
      <c r="S19298" s="157"/>
      <c r="T19298" s="157"/>
      <c r="U19298" s="157"/>
      <c r="V19298" s="157"/>
      <c r="W19298" s="157"/>
      <c r="X19298" s="157"/>
      <c r="Y19298" s="157"/>
    </row>
    <row r="19299" spans="19:25" x14ac:dyDescent="0.2">
      <c r="S19299" s="157"/>
      <c r="T19299" s="157"/>
      <c r="U19299" s="157"/>
      <c r="V19299" s="157"/>
      <c r="W19299" s="157"/>
      <c r="X19299" s="157"/>
      <c r="Y19299" s="157"/>
    </row>
    <row r="19300" spans="19:25" x14ac:dyDescent="0.2">
      <c r="S19300" s="157"/>
      <c r="T19300" s="157"/>
      <c r="U19300" s="157"/>
      <c r="V19300" s="157"/>
      <c r="W19300" s="157"/>
      <c r="X19300" s="157"/>
      <c r="Y19300" s="157"/>
    </row>
    <row r="19301" spans="19:25" x14ac:dyDescent="0.2">
      <c r="S19301" s="157"/>
      <c r="T19301" s="157"/>
      <c r="U19301" s="157"/>
      <c r="V19301" s="157"/>
      <c r="W19301" s="157"/>
      <c r="X19301" s="157"/>
      <c r="Y19301" s="157"/>
    </row>
    <row r="19302" spans="19:25" x14ac:dyDescent="0.2">
      <c r="S19302" s="157"/>
      <c r="T19302" s="157"/>
      <c r="U19302" s="157"/>
      <c r="V19302" s="157"/>
      <c r="W19302" s="157"/>
      <c r="X19302" s="157"/>
      <c r="Y19302" s="157"/>
    </row>
    <row r="19303" spans="19:25" x14ac:dyDescent="0.2">
      <c r="S19303" s="157"/>
      <c r="T19303" s="157"/>
      <c r="U19303" s="157"/>
      <c r="V19303" s="157"/>
      <c r="W19303" s="157"/>
      <c r="X19303" s="157"/>
      <c r="Y19303" s="157"/>
    </row>
    <row r="19304" spans="19:25" x14ac:dyDescent="0.2">
      <c r="S19304" s="157"/>
      <c r="T19304" s="157"/>
      <c r="U19304" s="157"/>
      <c r="V19304" s="157"/>
      <c r="W19304" s="157"/>
      <c r="X19304" s="157"/>
      <c r="Y19304" s="157"/>
    </row>
    <row r="19305" spans="19:25" x14ac:dyDescent="0.2">
      <c r="S19305" s="157"/>
      <c r="T19305" s="157"/>
      <c r="U19305" s="157"/>
      <c r="V19305" s="157"/>
      <c r="W19305" s="157"/>
      <c r="X19305" s="157"/>
      <c r="Y19305" s="157"/>
    </row>
    <row r="19306" spans="19:25" x14ac:dyDescent="0.2">
      <c r="S19306" s="157"/>
      <c r="T19306" s="157"/>
      <c r="U19306" s="157"/>
      <c r="V19306" s="157"/>
      <c r="W19306" s="157"/>
      <c r="X19306" s="157"/>
      <c r="Y19306" s="157"/>
    </row>
    <row r="19307" spans="19:25" x14ac:dyDescent="0.2">
      <c r="S19307" s="157"/>
      <c r="T19307" s="157"/>
      <c r="U19307" s="157"/>
      <c r="V19307" s="157"/>
      <c r="W19307" s="157"/>
      <c r="X19307" s="157"/>
      <c r="Y19307" s="157"/>
    </row>
    <row r="19308" spans="19:25" x14ac:dyDescent="0.2">
      <c r="S19308" s="157"/>
      <c r="T19308" s="157"/>
      <c r="U19308" s="157"/>
      <c r="V19308" s="157"/>
      <c r="W19308" s="157"/>
      <c r="X19308" s="157"/>
      <c r="Y19308" s="157"/>
    </row>
    <row r="19309" spans="19:25" x14ac:dyDescent="0.2">
      <c r="S19309" s="157"/>
      <c r="T19309" s="157"/>
      <c r="U19309" s="157"/>
      <c r="V19309" s="157"/>
      <c r="W19309" s="157"/>
      <c r="X19309" s="157"/>
      <c r="Y19309" s="157"/>
    </row>
    <row r="19310" spans="19:25" x14ac:dyDescent="0.2">
      <c r="S19310" s="157"/>
      <c r="T19310" s="157"/>
      <c r="U19310" s="157"/>
      <c r="V19310" s="157"/>
      <c r="W19310" s="157"/>
      <c r="X19310" s="157"/>
      <c r="Y19310" s="157"/>
    </row>
    <row r="19311" spans="19:25" x14ac:dyDescent="0.2">
      <c r="S19311" s="157"/>
      <c r="T19311" s="157"/>
      <c r="U19311" s="157"/>
      <c r="V19311" s="157"/>
      <c r="W19311" s="157"/>
      <c r="X19311" s="157"/>
      <c r="Y19311" s="157"/>
    </row>
    <row r="19312" spans="19:25" x14ac:dyDescent="0.2">
      <c r="S19312" s="157"/>
      <c r="T19312" s="157"/>
      <c r="U19312" s="157"/>
      <c r="V19312" s="157"/>
      <c r="W19312" s="157"/>
      <c r="X19312" s="157"/>
      <c r="Y19312" s="157"/>
    </row>
    <row r="19313" spans="19:25" x14ac:dyDescent="0.2">
      <c r="S19313" s="157"/>
      <c r="T19313" s="157"/>
      <c r="U19313" s="157"/>
      <c r="V19313" s="157"/>
      <c r="W19313" s="157"/>
      <c r="X19313" s="157"/>
      <c r="Y19313" s="157"/>
    </row>
    <row r="19314" spans="19:25" x14ac:dyDescent="0.2">
      <c r="S19314" s="157"/>
      <c r="T19314" s="157"/>
      <c r="U19314" s="157"/>
      <c r="V19314" s="157"/>
      <c r="W19314" s="157"/>
      <c r="X19314" s="157"/>
      <c r="Y19314" s="157"/>
    </row>
    <row r="19315" spans="19:25" x14ac:dyDescent="0.2">
      <c r="S19315" s="157"/>
      <c r="T19315" s="157"/>
      <c r="U19315" s="157"/>
      <c r="V19315" s="157"/>
      <c r="W19315" s="157"/>
      <c r="X19315" s="157"/>
      <c r="Y19315" s="157"/>
    </row>
    <row r="19316" spans="19:25" x14ac:dyDescent="0.2">
      <c r="S19316" s="157"/>
      <c r="T19316" s="157"/>
      <c r="U19316" s="157"/>
      <c r="V19316" s="157"/>
      <c r="W19316" s="157"/>
      <c r="X19316" s="157"/>
      <c r="Y19316" s="157"/>
    </row>
    <row r="19317" spans="19:25" x14ac:dyDescent="0.2">
      <c r="S19317" s="157"/>
      <c r="T19317" s="157"/>
      <c r="U19317" s="157"/>
      <c r="V19317" s="157"/>
      <c r="W19317" s="157"/>
      <c r="X19317" s="157"/>
      <c r="Y19317" s="157"/>
    </row>
    <row r="19318" spans="19:25" x14ac:dyDescent="0.2">
      <c r="S19318" s="157"/>
      <c r="T19318" s="157"/>
      <c r="U19318" s="157"/>
      <c r="V19318" s="157"/>
      <c r="W19318" s="157"/>
      <c r="X19318" s="157"/>
      <c r="Y19318" s="157"/>
    </row>
    <row r="19319" spans="19:25" x14ac:dyDescent="0.2">
      <c r="S19319" s="157"/>
      <c r="T19319" s="157"/>
      <c r="U19319" s="157"/>
      <c r="V19319" s="157"/>
      <c r="W19319" s="157"/>
      <c r="X19319" s="157"/>
      <c r="Y19319" s="157"/>
    </row>
    <row r="19320" spans="19:25" x14ac:dyDescent="0.2">
      <c r="S19320" s="157"/>
      <c r="T19320" s="157"/>
      <c r="U19320" s="157"/>
      <c r="V19320" s="157"/>
      <c r="W19320" s="157"/>
      <c r="X19320" s="157"/>
      <c r="Y19320" s="157"/>
    </row>
    <row r="19321" spans="19:25" x14ac:dyDescent="0.2">
      <c r="S19321" s="157"/>
      <c r="T19321" s="157"/>
      <c r="U19321" s="157"/>
      <c r="V19321" s="157"/>
      <c r="W19321" s="157"/>
      <c r="X19321" s="157"/>
      <c r="Y19321" s="157"/>
    </row>
    <row r="19322" spans="19:25" x14ac:dyDescent="0.2">
      <c r="S19322" s="157"/>
      <c r="T19322" s="157"/>
      <c r="U19322" s="157"/>
      <c r="V19322" s="157"/>
      <c r="W19322" s="157"/>
      <c r="X19322" s="157"/>
      <c r="Y19322" s="157"/>
    </row>
    <row r="19323" spans="19:25" x14ac:dyDescent="0.2">
      <c r="S19323" s="157"/>
      <c r="T19323" s="157"/>
      <c r="U19323" s="157"/>
      <c r="V19323" s="157"/>
      <c r="W19323" s="157"/>
      <c r="X19323" s="157"/>
      <c r="Y19323" s="157"/>
    </row>
    <row r="19324" spans="19:25" x14ac:dyDescent="0.2">
      <c r="S19324" s="157"/>
      <c r="T19324" s="157"/>
      <c r="U19324" s="157"/>
      <c r="V19324" s="157"/>
      <c r="W19324" s="157"/>
      <c r="X19324" s="157"/>
      <c r="Y19324" s="157"/>
    </row>
    <row r="19325" spans="19:25" x14ac:dyDescent="0.2">
      <c r="S19325" s="157"/>
      <c r="T19325" s="157"/>
      <c r="U19325" s="157"/>
      <c r="V19325" s="157"/>
      <c r="W19325" s="157"/>
      <c r="X19325" s="157"/>
      <c r="Y19325" s="157"/>
    </row>
    <row r="19326" spans="19:25" x14ac:dyDescent="0.2">
      <c r="S19326" s="157"/>
      <c r="T19326" s="157"/>
      <c r="U19326" s="157"/>
      <c r="V19326" s="157"/>
      <c r="W19326" s="157"/>
      <c r="X19326" s="157"/>
      <c r="Y19326" s="157"/>
    </row>
    <row r="19327" spans="19:25" x14ac:dyDescent="0.2">
      <c r="S19327" s="157"/>
      <c r="T19327" s="157"/>
      <c r="U19327" s="157"/>
      <c r="V19327" s="157"/>
      <c r="W19327" s="157"/>
      <c r="X19327" s="157"/>
      <c r="Y19327" s="157"/>
    </row>
    <row r="19328" spans="19:25" x14ac:dyDescent="0.2">
      <c r="S19328" s="157"/>
      <c r="T19328" s="157"/>
      <c r="U19328" s="157"/>
      <c r="V19328" s="157"/>
      <c r="W19328" s="157"/>
      <c r="X19328" s="157"/>
      <c r="Y19328" s="157"/>
    </row>
    <row r="19329" spans="19:25" x14ac:dyDescent="0.2">
      <c r="S19329" s="157"/>
      <c r="T19329" s="157"/>
      <c r="U19329" s="157"/>
      <c r="V19329" s="157"/>
      <c r="W19329" s="157"/>
      <c r="X19329" s="157"/>
      <c r="Y19329" s="157"/>
    </row>
    <row r="19330" spans="19:25" x14ac:dyDescent="0.2">
      <c r="S19330" s="157"/>
      <c r="T19330" s="157"/>
      <c r="U19330" s="157"/>
      <c r="V19330" s="157"/>
      <c r="W19330" s="157"/>
      <c r="X19330" s="157"/>
      <c r="Y19330" s="157"/>
    </row>
    <row r="19331" spans="19:25" x14ac:dyDescent="0.2">
      <c r="S19331" s="157"/>
      <c r="T19331" s="157"/>
      <c r="U19331" s="157"/>
      <c r="V19331" s="157"/>
      <c r="W19331" s="157"/>
      <c r="X19331" s="157"/>
      <c r="Y19331" s="157"/>
    </row>
    <row r="19332" spans="19:25" x14ac:dyDescent="0.2">
      <c r="S19332" s="157"/>
      <c r="T19332" s="157"/>
      <c r="U19332" s="157"/>
      <c r="V19332" s="157"/>
      <c r="W19332" s="157"/>
      <c r="X19332" s="157"/>
      <c r="Y19332" s="157"/>
    </row>
    <row r="19333" spans="19:25" x14ac:dyDescent="0.2">
      <c r="S19333" s="157"/>
      <c r="T19333" s="157"/>
      <c r="U19333" s="157"/>
      <c r="V19333" s="157"/>
      <c r="W19333" s="157"/>
      <c r="X19333" s="157"/>
      <c r="Y19333" s="157"/>
    </row>
    <row r="19334" spans="19:25" x14ac:dyDescent="0.2">
      <c r="S19334" s="157"/>
      <c r="T19334" s="157"/>
      <c r="U19334" s="157"/>
      <c r="V19334" s="157"/>
      <c r="W19334" s="157"/>
      <c r="X19334" s="157"/>
      <c r="Y19334" s="157"/>
    </row>
    <row r="19335" spans="19:25" x14ac:dyDescent="0.2">
      <c r="S19335" s="157"/>
      <c r="T19335" s="157"/>
      <c r="U19335" s="157"/>
      <c r="V19335" s="157"/>
      <c r="W19335" s="157"/>
      <c r="X19335" s="157"/>
      <c r="Y19335" s="157"/>
    </row>
    <row r="19336" spans="19:25" x14ac:dyDescent="0.2">
      <c r="S19336" s="157"/>
      <c r="T19336" s="157"/>
      <c r="U19336" s="157"/>
      <c r="V19336" s="157"/>
      <c r="W19336" s="157"/>
      <c r="X19336" s="157"/>
      <c r="Y19336" s="157"/>
    </row>
    <row r="19337" spans="19:25" x14ac:dyDescent="0.2">
      <c r="S19337" s="157"/>
      <c r="T19337" s="157"/>
      <c r="U19337" s="157"/>
      <c r="V19337" s="157"/>
      <c r="W19337" s="157"/>
      <c r="X19337" s="157"/>
      <c r="Y19337" s="157"/>
    </row>
    <row r="19338" spans="19:25" x14ac:dyDescent="0.2">
      <c r="S19338" s="157"/>
      <c r="T19338" s="157"/>
      <c r="U19338" s="157"/>
      <c r="V19338" s="157"/>
      <c r="W19338" s="157"/>
      <c r="X19338" s="157"/>
      <c r="Y19338" s="157"/>
    </row>
    <row r="19339" spans="19:25" x14ac:dyDescent="0.2">
      <c r="S19339" s="157"/>
      <c r="T19339" s="157"/>
      <c r="U19339" s="157"/>
      <c r="V19339" s="157"/>
      <c r="W19339" s="157"/>
      <c r="X19339" s="157"/>
      <c r="Y19339" s="157"/>
    </row>
    <row r="19340" spans="19:25" x14ac:dyDescent="0.2">
      <c r="S19340" s="157"/>
      <c r="T19340" s="157"/>
      <c r="U19340" s="157"/>
      <c r="V19340" s="157"/>
      <c r="W19340" s="157"/>
      <c r="X19340" s="157"/>
      <c r="Y19340" s="157"/>
    </row>
    <row r="19341" spans="19:25" x14ac:dyDescent="0.2">
      <c r="S19341" s="157"/>
      <c r="T19341" s="157"/>
      <c r="U19341" s="157"/>
      <c r="V19341" s="157"/>
      <c r="W19341" s="157"/>
      <c r="X19341" s="157"/>
      <c r="Y19341" s="157"/>
    </row>
    <row r="19342" spans="19:25" x14ac:dyDescent="0.2">
      <c r="S19342" s="157"/>
      <c r="T19342" s="157"/>
      <c r="U19342" s="157"/>
      <c r="V19342" s="157"/>
      <c r="W19342" s="157"/>
      <c r="X19342" s="157"/>
      <c r="Y19342" s="157"/>
    </row>
    <row r="19343" spans="19:25" x14ac:dyDescent="0.2">
      <c r="S19343" s="157"/>
      <c r="T19343" s="157"/>
      <c r="U19343" s="157"/>
      <c r="V19343" s="157"/>
      <c r="W19343" s="157"/>
      <c r="X19343" s="157"/>
      <c r="Y19343" s="157"/>
    </row>
    <row r="19344" spans="19:25" x14ac:dyDescent="0.2">
      <c r="S19344" s="157"/>
      <c r="T19344" s="157"/>
      <c r="U19344" s="157"/>
      <c r="V19344" s="157"/>
      <c r="W19344" s="157"/>
      <c r="X19344" s="157"/>
      <c r="Y19344" s="157"/>
    </row>
    <row r="19345" spans="19:25" x14ac:dyDescent="0.2">
      <c r="S19345" s="157"/>
      <c r="T19345" s="157"/>
      <c r="U19345" s="157"/>
      <c r="V19345" s="157"/>
      <c r="W19345" s="157"/>
      <c r="X19345" s="157"/>
      <c r="Y19345" s="157"/>
    </row>
    <row r="19346" spans="19:25" x14ac:dyDescent="0.2">
      <c r="S19346" s="157"/>
      <c r="T19346" s="157"/>
      <c r="U19346" s="157"/>
      <c r="V19346" s="157"/>
      <c r="W19346" s="157"/>
      <c r="X19346" s="157"/>
      <c r="Y19346" s="157"/>
    </row>
    <row r="19347" spans="19:25" x14ac:dyDescent="0.2">
      <c r="S19347" s="157"/>
      <c r="T19347" s="157"/>
      <c r="U19347" s="157"/>
      <c r="V19347" s="157"/>
      <c r="W19347" s="157"/>
      <c r="X19347" s="157"/>
      <c r="Y19347" s="157"/>
    </row>
    <row r="19348" spans="19:25" x14ac:dyDescent="0.2">
      <c r="S19348" s="157"/>
      <c r="T19348" s="157"/>
      <c r="U19348" s="157"/>
      <c r="V19348" s="157"/>
      <c r="W19348" s="157"/>
      <c r="X19348" s="157"/>
      <c r="Y19348" s="157"/>
    </row>
    <row r="19349" spans="19:25" x14ac:dyDescent="0.2">
      <c r="S19349" s="157"/>
      <c r="T19349" s="157"/>
      <c r="U19349" s="157"/>
      <c r="V19349" s="157"/>
      <c r="W19349" s="157"/>
      <c r="X19349" s="157"/>
      <c r="Y19349" s="157"/>
    </row>
    <row r="19350" spans="19:25" x14ac:dyDescent="0.2">
      <c r="S19350" s="157"/>
      <c r="T19350" s="157"/>
      <c r="U19350" s="157"/>
      <c r="V19350" s="157"/>
      <c r="W19350" s="157"/>
      <c r="X19350" s="157"/>
      <c r="Y19350" s="157"/>
    </row>
    <row r="19351" spans="19:25" x14ac:dyDescent="0.2">
      <c r="S19351" s="157"/>
      <c r="T19351" s="157"/>
      <c r="U19351" s="157"/>
      <c r="V19351" s="157"/>
      <c r="W19351" s="157"/>
      <c r="X19351" s="157"/>
      <c r="Y19351" s="157"/>
    </row>
    <row r="19352" spans="19:25" x14ac:dyDescent="0.2">
      <c r="S19352" s="157"/>
      <c r="T19352" s="157"/>
      <c r="U19352" s="157"/>
      <c r="V19352" s="157"/>
      <c r="W19352" s="157"/>
      <c r="X19352" s="157"/>
      <c r="Y19352" s="157"/>
    </row>
    <row r="19353" spans="19:25" x14ac:dyDescent="0.2">
      <c r="S19353" s="157"/>
      <c r="T19353" s="157"/>
      <c r="U19353" s="157"/>
      <c r="V19353" s="157"/>
      <c r="W19353" s="157"/>
      <c r="X19353" s="157"/>
      <c r="Y19353" s="157"/>
    </row>
    <row r="19354" spans="19:25" x14ac:dyDescent="0.2">
      <c r="S19354" s="157"/>
      <c r="T19354" s="157"/>
      <c r="U19354" s="157"/>
      <c r="V19354" s="157"/>
      <c r="W19354" s="157"/>
      <c r="X19354" s="157"/>
      <c r="Y19354" s="157"/>
    </row>
    <row r="19355" spans="19:25" x14ac:dyDescent="0.2">
      <c r="S19355" s="157"/>
      <c r="T19355" s="157"/>
      <c r="U19355" s="157"/>
      <c r="V19355" s="157"/>
      <c r="W19355" s="157"/>
      <c r="X19355" s="157"/>
      <c r="Y19355" s="157"/>
    </row>
    <row r="19356" spans="19:25" x14ac:dyDescent="0.2">
      <c r="S19356" s="157"/>
      <c r="T19356" s="157"/>
      <c r="U19356" s="157"/>
      <c r="V19356" s="157"/>
      <c r="W19356" s="157"/>
      <c r="X19356" s="157"/>
      <c r="Y19356" s="157"/>
    </row>
    <row r="19357" spans="19:25" x14ac:dyDescent="0.2">
      <c r="S19357" s="157"/>
      <c r="T19357" s="157"/>
      <c r="U19357" s="157"/>
      <c r="V19357" s="157"/>
      <c r="W19357" s="157"/>
      <c r="X19357" s="157"/>
      <c r="Y19357" s="157"/>
    </row>
    <row r="19358" spans="19:25" x14ac:dyDescent="0.2">
      <c r="S19358" s="157"/>
      <c r="T19358" s="157"/>
      <c r="U19358" s="157"/>
      <c r="V19358" s="157"/>
      <c r="W19358" s="157"/>
      <c r="X19358" s="157"/>
      <c r="Y19358" s="157"/>
    </row>
    <row r="19359" spans="19:25" x14ac:dyDescent="0.2">
      <c r="S19359" s="157"/>
      <c r="T19359" s="157"/>
      <c r="U19359" s="157"/>
      <c r="V19359" s="157"/>
      <c r="W19359" s="157"/>
      <c r="X19359" s="157"/>
      <c r="Y19359" s="157"/>
    </row>
    <row r="19360" spans="19:25" x14ac:dyDescent="0.2">
      <c r="S19360" s="157"/>
      <c r="T19360" s="157"/>
      <c r="U19360" s="157"/>
      <c r="V19360" s="157"/>
      <c r="W19360" s="157"/>
      <c r="X19360" s="157"/>
      <c r="Y19360" s="157"/>
    </row>
    <row r="19361" spans="19:25" x14ac:dyDescent="0.2">
      <c r="S19361" s="157"/>
      <c r="T19361" s="157"/>
      <c r="U19361" s="157"/>
      <c r="V19361" s="157"/>
      <c r="W19361" s="157"/>
      <c r="X19361" s="157"/>
      <c r="Y19361" s="157"/>
    </row>
    <row r="19362" spans="19:25" x14ac:dyDescent="0.2">
      <c r="S19362" s="157"/>
      <c r="T19362" s="157"/>
      <c r="U19362" s="157"/>
      <c r="V19362" s="157"/>
      <c r="W19362" s="157"/>
      <c r="X19362" s="157"/>
      <c r="Y19362" s="157"/>
    </row>
    <row r="19363" spans="19:25" x14ac:dyDescent="0.2">
      <c r="S19363" s="157"/>
      <c r="T19363" s="157"/>
      <c r="U19363" s="157"/>
      <c r="V19363" s="157"/>
      <c r="W19363" s="157"/>
      <c r="X19363" s="157"/>
      <c r="Y19363" s="157"/>
    </row>
    <row r="19364" spans="19:25" x14ac:dyDescent="0.2">
      <c r="S19364" s="157"/>
      <c r="T19364" s="157"/>
      <c r="U19364" s="157"/>
      <c r="V19364" s="157"/>
      <c r="W19364" s="157"/>
      <c r="X19364" s="157"/>
      <c r="Y19364" s="157"/>
    </row>
    <row r="19365" spans="19:25" x14ac:dyDescent="0.2">
      <c r="S19365" s="157"/>
      <c r="T19365" s="157"/>
      <c r="U19365" s="157"/>
      <c r="V19365" s="157"/>
      <c r="W19365" s="157"/>
      <c r="X19365" s="157"/>
      <c r="Y19365" s="157"/>
    </row>
    <row r="19366" spans="19:25" x14ac:dyDescent="0.2">
      <c r="S19366" s="157"/>
      <c r="T19366" s="157"/>
      <c r="U19366" s="157"/>
      <c r="V19366" s="157"/>
      <c r="W19366" s="157"/>
      <c r="X19366" s="157"/>
      <c r="Y19366" s="157"/>
    </row>
    <row r="19367" spans="19:25" x14ac:dyDescent="0.2">
      <c r="S19367" s="157"/>
      <c r="T19367" s="157"/>
      <c r="U19367" s="157"/>
      <c r="V19367" s="157"/>
      <c r="W19367" s="157"/>
      <c r="X19367" s="157"/>
      <c r="Y19367" s="157"/>
    </row>
    <row r="19368" spans="19:25" x14ac:dyDescent="0.2">
      <c r="S19368" s="157"/>
      <c r="T19368" s="157"/>
      <c r="U19368" s="157"/>
      <c r="V19368" s="157"/>
      <c r="W19368" s="157"/>
      <c r="X19368" s="157"/>
      <c r="Y19368" s="157"/>
    </row>
    <row r="19369" spans="19:25" x14ac:dyDescent="0.2">
      <c r="S19369" s="157"/>
      <c r="T19369" s="157"/>
      <c r="U19369" s="157"/>
      <c r="V19369" s="157"/>
      <c r="W19369" s="157"/>
      <c r="X19369" s="157"/>
      <c r="Y19369" s="157"/>
    </row>
    <row r="19370" spans="19:25" x14ac:dyDescent="0.2">
      <c r="S19370" s="157"/>
      <c r="T19370" s="157"/>
      <c r="U19370" s="157"/>
      <c r="V19370" s="157"/>
      <c r="W19370" s="157"/>
      <c r="X19370" s="157"/>
      <c r="Y19370" s="157"/>
    </row>
    <row r="19371" spans="19:25" x14ac:dyDescent="0.2">
      <c r="S19371" s="157"/>
      <c r="T19371" s="157"/>
      <c r="U19371" s="157"/>
      <c r="V19371" s="157"/>
      <c r="W19371" s="157"/>
      <c r="X19371" s="157"/>
      <c r="Y19371" s="157"/>
    </row>
    <row r="19372" spans="19:25" x14ac:dyDescent="0.2">
      <c r="S19372" s="157"/>
      <c r="T19372" s="157"/>
      <c r="U19372" s="157"/>
      <c r="V19372" s="157"/>
      <c r="W19372" s="157"/>
      <c r="X19372" s="157"/>
      <c r="Y19372" s="157"/>
    </row>
    <row r="19373" spans="19:25" x14ac:dyDescent="0.2">
      <c r="S19373" s="157"/>
      <c r="T19373" s="157"/>
      <c r="U19373" s="157"/>
      <c r="V19373" s="157"/>
      <c r="W19373" s="157"/>
      <c r="X19373" s="157"/>
      <c r="Y19373" s="157"/>
    </row>
    <row r="19374" spans="19:25" x14ac:dyDescent="0.2">
      <c r="S19374" s="157"/>
      <c r="T19374" s="157"/>
      <c r="U19374" s="157"/>
      <c r="V19374" s="157"/>
      <c r="W19374" s="157"/>
      <c r="X19374" s="157"/>
      <c r="Y19374" s="157"/>
    </row>
    <row r="19375" spans="19:25" x14ac:dyDescent="0.2">
      <c r="S19375" s="157"/>
      <c r="T19375" s="157"/>
      <c r="U19375" s="157"/>
      <c r="V19375" s="157"/>
      <c r="W19375" s="157"/>
      <c r="X19375" s="157"/>
      <c r="Y19375" s="157"/>
    </row>
    <row r="19376" spans="19:25" x14ac:dyDescent="0.2">
      <c r="S19376" s="157"/>
      <c r="T19376" s="157"/>
      <c r="U19376" s="157"/>
      <c r="V19376" s="157"/>
      <c r="W19376" s="157"/>
      <c r="X19376" s="157"/>
      <c r="Y19376" s="157"/>
    </row>
    <row r="19377" spans="19:25" x14ac:dyDescent="0.2">
      <c r="S19377" s="157"/>
      <c r="T19377" s="157"/>
      <c r="U19377" s="157"/>
      <c r="V19377" s="157"/>
      <c r="W19377" s="157"/>
      <c r="X19377" s="157"/>
      <c r="Y19377" s="157"/>
    </row>
    <row r="19378" spans="19:25" x14ac:dyDescent="0.2">
      <c r="S19378" s="157"/>
      <c r="T19378" s="157"/>
      <c r="U19378" s="157"/>
      <c r="V19378" s="157"/>
      <c r="W19378" s="157"/>
      <c r="X19378" s="157"/>
      <c r="Y19378" s="157"/>
    </row>
    <row r="19379" spans="19:25" x14ac:dyDescent="0.2">
      <c r="S19379" s="157"/>
      <c r="T19379" s="157"/>
      <c r="U19379" s="157"/>
      <c r="V19379" s="157"/>
      <c r="W19379" s="157"/>
      <c r="X19379" s="157"/>
      <c r="Y19379" s="157"/>
    </row>
    <row r="19380" spans="19:25" x14ac:dyDescent="0.2">
      <c r="S19380" s="157"/>
      <c r="T19380" s="157"/>
      <c r="U19380" s="157"/>
      <c r="V19380" s="157"/>
      <c r="W19380" s="157"/>
      <c r="X19380" s="157"/>
      <c r="Y19380" s="157"/>
    </row>
    <row r="19381" spans="19:25" x14ac:dyDescent="0.2">
      <c r="S19381" s="157"/>
      <c r="T19381" s="157"/>
      <c r="U19381" s="157"/>
      <c r="V19381" s="157"/>
      <c r="W19381" s="157"/>
      <c r="X19381" s="157"/>
      <c r="Y19381" s="157"/>
    </row>
    <row r="19382" spans="19:25" x14ac:dyDescent="0.2">
      <c r="S19382" s="157"/>
      <c r="T19382" s="157"/>
      <c r="U19382" s="157"/>
      <c r="V19382" s="157"/>
      <c r="W19382" s="157"/>
      <c r="X19382" s="157"/>
      <c r="Y19382" s="157"/>
    </row>
    <row r="19383" spans="19:25" x14ac:dyDescent="0.2">
      <c r="S19383" s="157"/>
      <c r="T19383" s="157"/>
      <c r="U19383" s="157"/>
      <c r="V19383" s="157"/>
      <c r="W19383" s="157"/>
      <c r="X19383" s="157"/>
      <c r="Y19383" s="157"/>
    </row>
    <row r="19384" spans="19:25" x14ac:dyDescent="0.2">
      <c r="S19384" s="157"/>
      <c r="T19384" s="157"/>
      <c r="U19384" s="157"/>
      <c r="V19384" s="157"/>
      <c r="W19384" s="157"/>
      <c r="X19384" s="157"/>
      <c r="Y19384" s="157"/>
    </row>
    <row r="19385" spans="19:25" x14ac:dyDescent="0.2">
      <c r="S19385" s="157"/>
      <c r="T19385" s="157"/>
      <c r="U19385" s="157"/>
      <c r="V19385" s="157"/>
      <c r="W19385" s="157"/>
      <c r="X19385" s="157"/>
      <c r="Y19385" s="157"/>
    </row>
    <row r="19386" spans="19:25" x14ac:dyDescent="0.2">
      <c r="S19386" s="157"/>
      <c r="T19386" s="157"/>
      <c r="U19386" s="157"/>
      <c r="V19386" s="157"/>
      <c r="W19386" s="157"/>
      <c r="X19386" s="157"/>
      <c r="Y19386" s="157"/>
    </row>
    <row r="19387" spans="19:25" x14ac:dyDescent="0.2">
      <c r="S19387" s="157"/>
      <c r="T19387" s="157"/>
      <c r="U19387" s="157"/>
      <c r="V19387" s="157"/>
      <c r="W19387" s="157"/>
      <c r="X19387" s="157"/>
      <c r="Y19387" s="157"/>
    </row>
    <row r="19388" spans="19:25" x14ac:dyDescent="0.2">
      <c r="S19388" s="157"/>
      <c r="T19388" s="157"/>
      <c r="U19388" s="157"/>
      <c r="V19388" s="157"/>
      <c r="W19388" s="157"/>
      <c r="X19388" s="157"/>
      <c r="Y19388" s="157"/>
    </row>
    <row r="19389" spans="19:25" x14ac:dyDescent="0.2">
      <c r="S19389" s="157"/>
      <c r="T19389" s="157"/>
      <c r="U19389" s="157"/>
      <c r="V19389" s="157"/>
      <c r="W19389" s="157"/>
      <c r="X19389" s="157"/>
      <c r="Y19389" s="157"/>
    </row>
    <row r="19390" spans="19:25" x14ac:dyDescent="0.2">
      <c r="S19390" s="157"/>
      <c r="T19390" s="157"/>
      <c r="U19390" s="157"/>
      <c r="V19390" s="157"/>
      <c r="W19390" s="157"/>
      <c r="X19390" s="157"/>
      <c r="Y19390" s="157"/>
    </row>
    <row r="19391" spans="19:25" x14ac:dyDescent="0.2">
      <c r="S19391" s="157"/>
      <c r="T19391" s="157"/>
      <c r="U19391" s="157"/>
      <c r="V19391" s="157"/>
      <c r="W19391" s="157"/>
      <c r="X19391" s="157"/>
      <c r="Y19391" s="157"/>
    </row>
    <row r="19392" spans="19:25" x14ac:dyDescent="0.2">
      <c r="S19392" s="157"/>
      <c r="T19392" s="157"/>
      <c r="U19392" s="157"/>
      <c r="V19392" s="157"/>
      <c r="W19392" s="157"/>
      <c r="X19392" s="157"/>
      <c r="Y19392" s="157"/>
    </row>
    <row r="19393" spans="19:25" x14ac:dyDescent="0.2">
      <c r="S19393" s="157"/>
      <c r="T19393" s="157"/>
      <c r="U19393" s="157"/>
      <c r="V19393" s="157"/>
      <c r="W19393" s="157"/>
      <c r="X19393" s="157"/>
      <c r="Y19393" s="157"/>
    </row>
    <row r="19394" spans="19:25" x14ac:dyDescent="0.2">
      <c r="S19394" s="157"/>
      <c r="T19394" s="157"/>
      <c r="U19394" s="157"/>
      <c r="V19394" s="157"/>
      <c r="W19394" s="157"/>
      <c r="X19394" s="157"/>
      <c r="Y19394" s="157"/>
    </row>
    <row r="19395" spans="19:25" x14ac:dyDescent="0.2">
      <c r="S19395" s="157"/>
      <c r="T19395" s="157"/>
      <c r="U19395" s="157"/>
      <c r="V19395" s="157"/>
      <c r="W19395" s="157"/>
      <c r="X19395" s="157"/>
      <c r="Y19395" s="157"/>
    </row>
    <row r="19396" spans="19:25" x14ac:dyDescent="0.2">
      <c r="S19396" s="157"/>
      <c r="T19396" s="157"/>
      <c r="U19396" s="157"/>
      <c r="V19396" s="157"/>
      <c r="W19396" s="157"/>
      <c r="X19396" s="157"/>
      <c r="Y19396" s="157"/>
    </row>
    <row r="19397" spans="19:25" x14ac:dyDescent="0.2">
      <c r="S19397" s="157"/>
      <c r="T19397" s="157"/>
      <c r="U19397" s="157"/>
      <c r="V19397" s="157"/>
      <c r="W19397" s="157"/>
      <c r="X19397" s="157"/>
      <c r="Y19397" s="157"/>
    </row>
    <row r="19398" spans="19:25" x14ac:dyDescent="0.2">
      <c r="S19398" s="157"/>
      <c r="T19398" s="157"/>
      <c r="U19398" s="157"/>
      <c r="V19398" s="157"/>
      <c r="W19398" s="157"/>
      <c r="X19398" s="157"/>
      <c r="Y19398" s="157"/>
    </row>
    <row r="19399" spans="19:25" x14ac:dyDescent="0.2">
      <c r="S19399" s="157"/>
      <c r="T19399" s="157"/>
      <c r="U19399" s="157"/>
      <c r="V19399" s="157"/>
      <c r="W19399" s="157"/>
      <c r="X19399" s="157"/>
      <c r="Y19399" s="157"/>
    </row>
    <row r="19400" spans="19:25" x14ac:dyDescent="0.2">
      <c r="S19400" s="157"/>
      <c r="T19400" s="157"/>
      <c r="U19400" s="157"/>
      <c r="V19400" s="157"/>
      <c r="W19400" s="157"/>
      <c r="X19400" s="157"/>
      <c r="Y19400" s="157"/>
    </row>
    <row r="19401" spans="19:25" x14ac:dyDescent="0.2">
      <c r="S19401" s="157"/>
      <c r="T19401" s="157"/>
      <c r="U19401" s="157"/>
      <c r="V19401" s="157"/>
      <c r="W19401" s="157"/>
      <c r="X19401" s="157"/>
      <c r="Y19401" s="157"/>
    </row>
    <row r="19402" spans="19:25" x14ac:dyDescent="0.2">
      <c r="S19402" s="157"/>
      <c r="T19402" s="157"/>
      <c r="U19402" s="157"/>
      <c r="V19402" s="157"/>
      <c r="W19402" s="157"/>
      <c r="X19402" s="157"/>
      <c r="Y19402" s="157"/>
    </row>
    <row r="19403" spans="19:25" x14ac:dyDescent="0.2">
      <c r="S19403" s="157"/>
      <c r="T19403" s="157"/>
      <c r="U19403" s="157"/>
      <c r="V19403" s="157"/>
      <c r="W19403" s="157"/>
      <c r="X19403" s="157"/>
      <c r="Y19403" s="157"/>
    </row>
    <row r="19404" spans="19:25" x14ac:dyDescent="0.2">
      <c r="S19404" s="157"/>
      <c r="T19404" s="157"/>
      <c r="U19404" s="157"/>
      <c r="V19404" s="157"/>
      <c r="W19404" s="157"/>
      <c r="X19404" s="157"/>
      <c r="Y19404" s="157"/>
    </row>
    <row r="19405" spans="19:25" x14ac:dyDescent="0.2">
      <c r="S19405" s="157"/>
      <c r="T19405" s="157"/>
      <c r="U19405" s="157"/>
      <c r="V19405" s="157"/>
      <c r="W19405" s="157"/>
      <c r="X19405" s="157"/>
      <c r="Y19405" s="157"/>
    </row>
    <row r="19406" spans="19:25" x14ac:dyDescent="0.2">
      <c r="S19406" s="157"/>
      <c r="T19406" s="157"/>
      <c r="U19406" s="157"/>
      <c r="V19406" s="157"/>
      <c r="W19406" s="157"/>
      <c r="X19406" s="157"/>
      <c r="Y19406" s="157"/>
    </row>
    <row r="19407" spans="19:25" x14ac:dyDescent="0.2">
      <c r="S19407" s="157"/>
      <c r="T19407" s="157"/>
      <c r="U19407" s="157"/>
      <c r="V19407" s="157"/>
      <c r="W19407" s="157"/>
      <c r="X19407" s="157"/>
      <c r="Y19407" s="157"/>
    </row>
    <row r="19408" spans="19:25" x14ac:dyDescent="0.2">
      <c r="S19408" s="157"/>
      <c r="T19408" s="157"/>
      <c r="U19408" s="157"/>
      <c r="V19408" s="157"/>
      <c r="W19408" s="157"/>
      <c r="X19408" s="157"/>
      <c r="Y19408" s="157"/>
    </row>
    <row r="19409" spans="19:25" x14ac:dyDescent="0.2">
      <c r="S19409" s="157"/>
      <c r="T19409" s="157"/>
      <c r="U19409" s="157"/>
      <c r="V19409" s="157"/>
      <c r="W19409" s="157"/>
      <c r="X19409" s="157"/>
      <c r="Y19409" s="157"/>
    </row>
    <row r="19410" spans="19:25" x14ac:dyDescent="0.2">
      <c r="S19410" s="157"/>
      <c r="T19410" s="157"/>
      <c r="U19410" s="157"/>
      <c r="V19410" s="157"/>
      <c r="W19410" s="157"/>
      <c r="X19410" s="157"/>
      <c r="Y19410" s="157"/>
    </row>
    <row r="19411" spans="19:25" x14ac:dyDescent="0.2">
      <c r="S19411" s="157"/>
      <c r="T19411" s="157"/>
      <c r="U19411" s="157"/>
      <c r="V19411" s="157"/>
      <c r="W19411" s="157"/>
      <c r="X19411" s="157"/>
      <c r="Y19411" s="157"/>
    </row>
    <row r="19412" spans="19:25" x14ac:dyDescent="0.2">
      <c r="S19412" s="157"/>
      <c r="T19412" s="157"/>
      <c r="U19412" s="157"/>
      <c r="V19412" s="157"/>
      <c r="W19412" s="157"/>
      <c r="X19412" s="157"/>
      <c r="Y19412" s="157"/>
    </row>
    <row r="19413" spans="19:25" x14ac:dyDescent="0.2">
      <c r="S19413" s="157"/>
      <c r="T19413" s="157"/>
      <c r="U19413" s="157"/>
      <c r="V19413" s="157"/>
      <c r="W19413" s="157"/>
      <c r="X19413" s="157"/>
      <c r="Y19413" s="157"/>
    </row>
    <row r="19414" spans="19:25" x14ac:dyDescent="0.2">
      <c r="S19414" s="157"/>
      <c r="T19414" s="157"/>
      <c r="U19414" s="157"/>
      <c r="V19414" s="157"/>
      <c r="W19414" s="157"/>
      <c r="X19414" s="157"/>
      <c r="Y19414" s="157"/>
    </row>
    <row r="19415" spans="19:25" x14ac:dyDescent="0.2">
      <c r="S19415" s="157"/>
      <c r="T19415" s="157"/>
      <c r="U19415" s="157"/>
      <c r="V19415" s="157"/>
      <c r="W19415" s="157"/>
      <c r="X19415" s="157"/>
      <c r="Y19415" s="157"/>
    </row>
    <row r="19416" spans="19:25" x14ac:dyDescent="0.2">
      <c r="S19416" s="157"/>
      <c r="T19416" s="157"/>
      <c r="U19416" s="157"/>
      <c r="V19416" s="157"/>
      <c r="W19416" s="157"/>
      <c r="X19416" s="157"/>
      <c r="Y19416" s="157"/>
    </row>
    <row r="19417" spans="19:25" x14ac:dyDescent="0.2">
      <c r="S19417" s="157"/>
      <c r="T19417" s="157"/>
      <c r="U19417" s="157"/>
      <c r="V19417" s="157"/>
      <c r="W19417" s="157"/>
      <c r="X19417" s="157"/>
      <c r="Y19417" s="157"/>
    </row>
    <row r="19418" spans="19:25" x14ac:dyDescent="0.2">
      <c r="S19418" s="157"/>
      <c r="T19418" s="157"/>
      <c r="U19418" s="157"/>
      <c r="V19418" s="157"/>
      <c r="W19418" s="157"/>
      <c r="X19418" s="157"/>
      <c r="Y19418" s="157"/>
    </row>
    <row r="19419" spans="19:25" x14ac:dyDescent="0.2">
      <c r="S19419" s="157"/>
      <c r="T19419" s="157"/>
      <c r="U19419" s="157"/>
      <c r="V19419" s="157"/>
      <c r="W19419" s="157"/>
      <c r="X19419" s="157"/>
      <c r="Y19419" s="157"/>
    </row>
    <row r="19420" spans="19:25" x14ac:dyDescent="0.2">
      <c r="S19420" s="157"/>
      <c r="T19420" s="157"/>
      <c r="U19420" s="157"/>
      <c r="V19420" s="157"/>
      <c r="W19420" s="157"/>
      <c r="X19420" s="157"/>
      <c r="Y19420" s="157"/>
    </row>
    <row r="19421" spans="19:25" x14ac:dyDescent="0.2">
      <c r="S19421" s="157"/>
      <c r="T19421" s="157"/>
      <c r="U19421" s="157"/>
      <c r="V19421" s="157"/>
      <c r="W19421" s="157"/>
      <c r="X19421" s="157"/>
      <c r="Y19421" s="157"/>
    </row>
    <row r="19422" spans="19:25" x14ac:dyDescent="0.2">
      <c r="S19422" s="157"/>
      <c r="T19422" s="157"/>
      <c r="U19422" s="157"/>
      <c r="V19422" s="157"/>
      <c r="W19422" s="157"/>
      <c r="X19422" s="157"/>
      <c r="Y19422" s="157"/>
    </row>
    <row r="19423" spans="19:25" x14ac:dyDescent="0.2">
      <c r="S19423" s="157"/>
      <c r="T19423" s="157"/>
      <c r="U19423" s="157"/>
      <c r="V19423" s="157"/>
      <c r="W19423" s="157"/>
      <c r="X19423" s="157"/>
      <c r="Y19423" s="157"/>
    </row>
    <row r="19424" spans="19:25" x14ac:dyDescent="0.2">
      <c r="S19424" s="157"/>
      <c r="T19424" s="157"/>
      <c r="U19424" s="157"/>
      <c r="V19424" s="157"/>
      <c r="W19424" s="157"/>
      <c r="X19424" s="157"/>
      <c r="Y19424" s="157"/>
    </row>
    <row r="19425" spans="19:25" x14ac:dyDescent="0.2">
      <c r="S19425" s="157"/>
      <c r="T19425" s="157"/>
      <c r="U19425" s="157"/>
      <c r="V19425" s="157"/>
      <c r="W19425" s="157"/>
      <c r="X19425" s="157"/>
      <c r="Y19425" s="157"/>
    </row>
    <row r="19426" spans="19:25" x14ac:dyDescent="0.2">
      <c r="S19426" s="157"/>
      <c r="T19426" s="157"/>
      <c r="U19426" s="157"/>
      <c r="V19426" s="157"/>
      <c r="W19426" s="157"/>
      <c r="X19426" s="157"/>
      <c r="Y19426" s="157"/>
    </row>
    <row r="19427" spans="19:25" x14ac:dyDescent="0.2">
      <c r="S19427" s="157"/>
      <c r="T19427" s="157"/>
      <c r="U19427" s="157"/>
      <c r="V19427" s="157"/>
      <c r="W19427" s="157"/>
      <c r="X19427" s="157"/>
      <c r="Y19427" s="157"/>
    </row>
    <row r="19428" spans="19:25" x14ac:dyDescent="0.2">
      <c r="S19428" s="157"/>
      <c r="T19428" s="157"/>
      <c r="U19428" s="157"/>
      <c r="V19428" s="157"/>
      <c r="W19428" s="157"/>
      <c r="X19428" s="157"/>
      <c r="Y19428" s="157"/>
    </row>
    <row r="19429" spans="19:25" x14ac:dyDescent="0.2">
      <c r="S19429" s="157"/>
      <c r="T19429" s="157"/>
      <c r="U19429" s="157"/>
      <c r="V19429" s="157"/>
      <c r="W19429" s="157"/>
      <c r="X19429" s="157"/>
      <c r="Y19429" s="157"/>
    </row>
    <row r="19430" spans="19:25" x14ac:dyDescent="0.2">
      <c r="S19430" s="157"/>
      <c r="T19430" s="157"/>
      <c r="U19430" s="157"/>
      <c r="V19430" s="157"/>
      <c r="W19430" s="157"/>
      <c r="X19430" s="157"/>
      <c r="Y19430" s="157"/>
    </row>
    <row r="19431" spans="19:25" x14ac:dyDescent="0.2">
      <c r="S19431" s="157"/>
      <c r="T19431" s="157"/>
      <c r="U19431" s="157"/>
      <c r="V19431" s="157"/>
      <c r="W19431" s="157"/>
      <c r="X19431" s="157"/>
      <c r="Y19431" s="157"/>
    </row>
    <row r="19432" spans="19:25" x14ac:dyDescent="0.2">
      <c r="S19432" s="157"/>
      <c r="T19432" s="157"/>
      <c r="U19432" s="157"/>
      <c r="V19432" s="157"/>
      <c r="W19432" s="157"/>
      <c r="X19432" s="157"/>
      <c r="Y19432" s="157"/>
    </row>
    <row r="19433" spans="19:25" x14ac:dyDescent="0.2">
      <c r="S19433" s="157"/>
      <c r="T19433" s="157"/>
      <c r="U19433" s="157"/>
      <c r="V19433" s="157"/>
      <c r="W19433" s="157"/>
      <c r="X19433" s="157"/>
      <c r="Y19433" s="157"/>
    </row>
    <row r="19434" spans="19:25" x14ac:dyDescent="0.2">
      <c r="S19434" s="157"/>
      <c r="T19434" s="157"/>
      <c r="U19434" s="157"/>
      <c r="V19434" s="157"/>
      <c r="W19434" s="157"/>
      <c r="X19434" s="157"/>
      <c r="Y19434" s="157"/>
    </row>
    <row r="19435" spans="19:25" x14ac:dyDescent="0.2">
      <c r="S19435" s="157"/>
      <c r="T19435" s="157"/>
      <c r="U19435" s="157"/>
      <c r="V19435" s="157"/>
      <c r="W19435" s="157"/>
      <c r="X19435" s="157"/>
      <c r="Y19435" s="157"/>
    </row>
    <row r="19436" spans="19:25" x14ac:dyDescent="0.2">
      <c r="S19436" s="157"/>
      <c r="T19436" s="157"/>
      <c r="U19436" s="157"/>
      <c r="V19436" s="157"/>
      <c r="W19436" s="157"/>
      <c r="X19436" s="157"/>
      <c r="Y19436" s="157"/>
    </row>
    <row r="19437" spans="19:25" x14ac:dyDescent="0.2">
      <c r="S19437" s="157"/>
      <c r="T19437" s="157"/>
      <c r="U19437" s="157"/>
      <c r="V19437" s="157"/>
      <c r="W19437" s="157"/>
      <c r="X19437" s="157"/>
      <c r="Y19437" s="157"/>
    </row>
    <row r="19438" spans="19:25" x14ac:dyDescent="0.2">
      <c r="S19438" s="157"/>
      <c r="T19438" s="157"/>
      <c r="U19438" s="157"/>
      <c r="V19438" s="157"/>
      <c r="W19438" s="157"/>
      <c r="X19438" s="157"/>
      <c r="Y19438" s="157"/>
    </row>
    <row r="19439" spans="19:25" x14ac:dyDescent="0.2">
      <c r="S19439" s="157"/>
      <c r="T19439" s="157"/>
      <c r="U19439" s="157"/>
      <c r="V19439" s="157"/>
      <c r="W19439" s="157"/>
      <c r="X19439" s="157"/>
      <c r="Y19439" s="157"/>
    </row>
    <row r="19440" spans="19:25" x14ac:dyDescent="0.2">
      <c r="S19440" s="157"/>
      <c r="T19440" s="157"/>
      <c r="U19440" s="157"/>
      <c r="V19440" s="157"/>
      <c r="W19440" s="157"/>
      <c r="X19440" s="157"/>
      <c r="Y19440" s="157"/>
    </row>
    <row r="19441" spans="19:25" x14ac:dyDescent="0.2">
      <c r="S19441" s="157"/>
      <c r="T19441" s="157"/>
      <c r="U19441" s="157"/>
      <c r="V19441" s="157"/>
      <c r="W19441" s="157"/>
      <c r="X19441" s="157"/>
      <c r="Y19441" s="157"/>
    </row>
    <row r="19442" spans="19:25" x14ac:dyDescent="0.2">
      <c r="S19442" s="157"/>
      <c r="T19442" s="157"/>
      <c r="U19442" s="157"/>
      <c r="V19442" s="157"/>
      <c r="W19442" s="157"/>
      <c r="X19442" s="157"/>
      <c r="Y19442" s="157"/>
    </row>
    <row r="19443" spans="19:25" x14ac:dyDescent="0.2">
      <c r="S19443" s="157"/>
      <c r="T19443" s="157"/>
      <c r="U19443" s="157"/>
      <c r="V19443" s="157"/>
      <c r="W19443" s="157"/>
      <c r="X19443" s="157"/>
      <c r="Y19443" s="157"/>
    </row>
    <row r="19444" spans="19:25" x14ac:dyDescent="0.2">
      <c r="S19444" s="157"/>
      <c r="T19444" s="157"/>
      <c r="U19444" s="157"/>
      <c r="V19444" s="157"/>
      <c r="W19444" s="157"/>
      <c r="X19444" s="157"/>
      <c r="Y19444" s="157"/>
    </row>
    <row r="19445" spans="19:25" x14ac:dyDescent="0.2">
      <c r="S19445" s="157"/>
      <c r="T19445" s="157"/>
      <c r="U19445" s="157"/>
      <c r="V19445" s="157"/>
      <c r="W19445" s="157"/>
      <c r="X19445" s="157"/>
      <c r="Y19445" s="157"/>
    </row>
    <row r="19446" spans="19:25" x14ac:dyDescent="0.2">
      <c r="S19446" s="157"/>
      <c r="T19446" s="157"/>
      <c r="U19446" s="157"/>
      <c r="V19446" s="157"/>
      <c r="W19446" s="157"/>
      <c r="X19446" s="157"/>
      <c r="Y19446" s="157"/>
    </row>
    <row r="19447" spans="19:25" x14ac:dyDescent="0.2">
      <c r="S19447" s="157"/>
      <c r="T19447" s="157"/>
      <c r="U19447" s="157"/>
      <c r="V19447" s="157"/>
      <c r="W19447" s="157"/>
      <c r="X19447" s="157"/>
      <c r="Y19447" s="157"/>
    </row>
    <row r="19448" spans="19:25" x14ac:dyDescent="0.2">
      <c r="S19448" s="157"/>
      <c r="T19448" s="157"/>
      <c r="U19448" s="157"/>
      <c r="V19448" s="157"/>
      <c r="W19448" s="157"/>
      <c r="X19448" s="157"/>
      <c r="Y19448" s="157"/>
    </row>
    <row r="19449" spans="19:25" x14ac:dyDescent="0.2">
      <c r="S19449" s="157"/>
      <c r="T19449" s="157"/>
      <c r="U19449" s="157"/>
      <c r="V19449" s="157"/>
      <c r="W19449" s="157"/>
      <c r="X19449" s="157"/>
      <c r="Y19449" s="157"/>
    </row>
    <row r="19450" spans="19:25" x14ac:dyDescent="0.2">
      <c r="S19450" s="157"/>
      <c r="T19450" s="157"/>
      <c r="U19450" s="157"/>
      <c r="V19450" s="157"/>
      <c r="W19450" s="157"/>
      <c r="X19450" s="157"/>
      <c r="Y19450" s="157"/>
    </row>
    <row r="19451" spans="19:25" x14ac:dyDescent="0.2">
      <c r="S19451" s="157"/>
      <c r="T19451" s="157"/>
      <c r="U19451" s="157"/>
      <c r="V19451" s="157"/>
      <c r="W19451" s="157"/>
      <c r="X19451" s="157"/>
      <c r="Y19451" s="157"/>
    </row>
    <row r="19452" spans="19:25" x14ac:dyDescent="0.2">
      <c r="S19452" s="157"/>
      <c r="T19452" s="157"/>
      <c r="U19452" s="157"/>
      <c r="V19452" s="157"/>
      <c r="W19452" s="157"/>
      <c r="X19452" s="157"/>
      <c r="Y19452" s="157"/>
    </row>
    <row r="19453" spans="19:25" x14ac:dyDescent="0.2">
      <c r="S19453" s="157"/>
      <c r="T19453" s="157"/>
      <c r="U19453" s="157"/>
      <c r="V19453" s="157"/>
      <c r="W19453" s="157"/>
      <c r="X19453" s="157"/>
      <c r="Y19453" s="157"/>
    </row>
    <row r="19454" spans="19:25" x14ac:dyDescent="0.2">
      <c r="S19454" s="157"/>
      <c r="T19454" s="157"/>
      <c r="U19454" s="157"/>
      <c r="V19454" s="157"/>
      <c r="W19454" s="157"/>
      <c r="X19454" s="157"/>
      <c r="Y19454" s="157"/>
    </row>
    <row r="19455" spans="19:25" x14ac:dyDescent="0.2">
      <c r="S19455" s="157"/>
      <c r="T19455" s="157"/>
      <c r="U19455" s="157"/>
      <c r="V19455" s="157"/>
      <c r="W19455" s="157"/>
      <c r="X19455" s="157"/>
      <c r="Y19455" s="157"/>
    </row>
    <row r="19456" spans="19:25" x14ac:dyDescent="0.2">
      <c r="S19456" s="157"/>
      <c r="T19456" s="157"/>
      <c r="U19456" s="157"/>
      <c r="V19456" s="157"/>
      <c r="W19456" s="157"/>
      <c r="X19456" s="157"/>
      <c r="Y19456" s="157"/>
    </row>
    <row r="19457" spans="19:25" x14ac:dyDescent="0.2">
      <c r="S19457" s="157"/>
      <c r="T19457" s="157"/>
      <c r="U19457" s="157"/>
      <c r="V19457" s="157"/>
      <c r="W19457" s="157"/>
      <c r="X19457" s="157"/>
      <c r="Y19457" s="157"/>
    </row>
    <row r="19458" spans="19:25" x14ac:dyDescent="0.2">
      <c r="S19458" s="157"/>
      <c r="T19458" s="157"/>
      <c r="U19458" s="157"/>
      <c r="V19458" s="157"/>
      <c r="W19458" s="157"/>
      <c r="X19458" s="157"/>
      <c r="Y19458" s="157"/>
    </row>
    <row r="19459" spans="19:25" x14ac:dyDescent="0.2">
      <c r="S19459" s="157"/>
      <c r="T19459" s="157"/>
      <c r="U19459" s="157"/>
      <c r="V19459" s="157"/>
      <c r="W19459" s="157"/>
      <c r="X19459" s="157"/>
      <c r="Y19459" s="157"/>
    </row>
    <row r="19460" spans="19:25" x14ac:dyDescent="0.2">
      <c r="S19460" s="157"/>
      <c r="T19460" s="157"/>
      <c r="U19460" s="157"/>
      <c r="V19460" s="157"/>
      <c r="W19460" s="157"/>
      <c r="X19460" s="157"/>
      <c r="Y19460" s="157"/>
    </row>
    <row r="19461" spans="19:25" x14ac:dyDescent="0.2">
      <c r="S19461" s="157"/>
      <c r="T19461" s="157"/>
      <c r="U19461" s="157"/>
      <c r="V19461" s="157"/>
      <c r="W19461" s="157"/>
      <c r="X19461" s="157"/>
      <c r="Y19461" s="157"/>
    </row>
    <row r="19462" spans="19:25" x14ac:dyDescent="0.2">
      <c r="S19462" s="157"/>
      <c r="T19462" s="157"/>
      <c r="U19462" s="157"/>
      <c r="V19462" s="157"/>
      <c r="W19462" s="157"/>
      <c r="X19462" s="157"/>
      <c r="Y19462" s="157"/>
    </row>
    <row r="19463" spans="19:25" x14ac:dyDescent="0.2">
      <c r="S19463" s="157"/>
      <c r="T19463" s="157"/>
      <c r="U19463" s="157"/>
      <c r="V19463" s="157"/>
      <c r="W19463" s="157"/>
      <c r="X19463" s="157"/>
      <c r="Y19463" s="157"/>
    </row>
    <row r="19464" spans="19:25" x14ac:dyDescent="0.2">
      <c r="S19464" s="157"/>
      <c r="T19464" s="157"/>
      <c r="U19464" s="157"/>
      <c r="V19464" s="157"/>
      <c r="W19464" s="157"/>
      <c r="X19464" s="157"/>
      <c r="Y19464" s="157"/>
    </row>
    <row r="19465" spans="19:25" x14ac:dyDescent="0.2">
      <c r="S19465" s="157"/>
      <c r="T19465" s="157"/>
      <c r="U19465" s="157"/>
      <c r="V19465" s="157"/>
      <c r="W19465" s="157"/>
      <c r="X19465" s="157"/>
      <c r="Y19465" s="157"/>
    </row>
    <row r="19466" spans="19:25" x14ac:dyDescent="0.2">
      <c r="S19466" s="157"/>
      <c r="T19466" s="157"/>
      <c r="U19466" s="157"/>
      <c r="V19466" s="157"/>
      <c r="W19466" s="157"/>
      <c r="X19466" s="157"/>
      <c r="Y19466" s="157"/>
    </row>
    <row r="19467" spans="19:25" x14ac:dyDescent="0.2">
      <c r="S19467" s="157"/>
      <c r="T19467" s="157"/>
      <c r="U19467" s="157"/>
      <c r="V19467" s="157"/>
      <c r="W19467" s="157"/>
      <c r="X19467" s="157"/>
      <c r="Y19467" s="157"/>
    </row>
    <row r="19468" spans="19:25" x14ac:dyDescent="0.2">
      <c r="S19468" s="157"/>
      <c r="T19468" s="157"/>
      <c r="U19468" s="157"/>
      <c r="V19468" s="157"/>
      <c r="W19468" s="157"/>
      <c r="X19468" s="157"/>
      <c r="Y19468" s="157"/>
    </row>
    <row r="19469" spans="19:25" x14ac:dyDescent="0.2">
      <c r="S19469" s="157"/>
      <c r="T19469" s="157"/>
      <c r="U19469" s="157"/>
      <c r="V19469" s="157"/>
      <c r="W19469" s="157"/>
      <c r="X19469" s="157"/>
      <c r="Y19469" s="157"/>
    </row>
    <row r="19470" spans="19:25" x14ac:dyDescent="0.2">
      <c r="S19470" s="157"/>
      <c r="T19470" s="157"/>
      <c r="U19470" s="157"/>
      <c r="V19470" s="157"/>
      <c r="W19470" s="157"/>
      <c r="X19470" s="157"/>
      <c r="Y19470" s="157"/>
    </row>
    <row r="19471" spans="19:25" x14ac:dyDescent="0.2">
      <c r="S19471" s="157"/>
      <c r="T19471" s="157"/>
      <c r="U19471" s="157"/>
      <c r="V19471" s="157"/>
      <c r="W19471" s="157"/>
      <c r="X19471" s="157"/>
      <c r="Y19471" s="157"/>
    </row>
    <row r="19472" spans="19:25" x14ac:dyDescent="0.2">
      <c r="S19472" s="157"/>
      <c r="T19472" s="157"/>
      <c r="U19472" s="157"/>
      <c r="V19472" s="157"/>
      <c r="W19472" s="157"/>
      <c r="X19472" s="157"/>
      <c r="Y19472" s="157"/>
    </row>
    <row r="19473" spans="19:25" x14ac:dyDescent="0.2">
      <c r="S19473" s="157"/>
      <c r="T19473" s="157"/>
      <c r="U19473" s="157"/>
      <c r="V19473" s="157"/>
      <c r="W19473" s="157"/>
      <c r="X19473" s="157"/>
      <c r="Y19473" s="157"/>
    </row>
    <row r="19474" spans="19:25" x14ac:dyDescent="0.2">
      <c r="S19474" s="157"/>
      <c r="T19474" s="157"/>
      <c r="U19474" s="157"/>
      <c r="V19474" s="157"/>
      <c r="W19474" s="157"/>
      <c r="X19474" s="157"/>
      <c r="Y19474" s="157"/>
    </row>
    <row r="19475" spans="19:25" x14ac:dyDescent="0.2">
      <c r="S19475" s="157"/>
      <c r="T19475" s="157"/>
      <c r="U19475" s="157"/>
      <c r="V19475" s="157"/>
      <c r="W19475" s="157"/>
      <c r="X19475" s="157"/>
      <c r="Y19475" s="157"/>
    </row>
    <row r="19476" spans="19:25" x14ac:dyDescent="0.2">
      <c r="S19476" s="157"/>
      <c r="T19476" s="157"/>
      <c r="U19476" s="157"/>
      <c r="V19476" s="157"/>
      <c r="W19476" s="157"/>
      <c r="X19476" s="157"/>
      <c r="Y19476" s="157"/>
    </row>
    <row r="19477" spans="19:25" x14ac:dyDescent="0.2">
      <c r="S19477" s="157"/>
      <c r="T19477" s="157"/>
      <c r="U19477" s="157"/>
      <c r="V19477" s="157"/>
      <c r="W19477" s="157"/>
      <c r="X19477" s="157"/>
      <c r="Y19477" s="157"/>
    </row>
    <row r="19478" spans="19:25" x14ac:dyDescent="0.2">
      <c r="S19478" s="157"/>
      <c r="T19478" s="157"/>
      <c r="U19478" s="157"/>
      <c r="V19478" s="157"/>
      <c r="W19478" s="157"/>
      <c r="X19478" s="157"/>
      <c r="Y19478" s="157"/>
    </row>
    <row r="19479" spans="19:25" x14ac:dyDescent="0.2">
      <c r="S19479" s="157"/>
      <c r="T19479" s="157"/>
      <c r="U19479" s="157"/>
      <c r="V19479" s="157"/>
      <c r="W19479" s="157"/>
      <c r="X19479" s="157"/>
      <c r="Y19479" s="157"/>
    </row>
    <row r="19480" spans="19:25" x14ac:dyDescent="0.2">
      <c r="S19480" s="157"/>
      <c r="T19480" s="157"/>
      <c r="U19480" s="157"/>
      <c r="V19480" s="157"/>
      <c r="W19480" s="157"/>
      <c r="X19480" s="157"/>
      <c r="Y19480" s="157"/>
    </row>
    <row r="19481" spans="19:25" x14ac:dyDescent="0.2">
      <c r="S19481" s="157"/>
      <c r="T19481" s="157"/>
      <c r="U19481" s="157"/>
      <c r="V19481" s="157"/>
      <c r="W19481" s="157"/>
      <c r="X19481" s="157"/>
      <c r="Y19481" s="157"/>
    </row>
    <row r="19482" spans="19:25" x14ac:dyDescent="0.2">
      <c r="S19482" s="157"/>
      <c r="T19482" s="157"/>
      <c r="U19482" s="157"/>
      <c r="V19482" s="157"/>
      <c r="W19482" s="157"/>
      <c r="X19482" s="157"/>
      <c r="Y19482" s="157"/>
    </row>
    <row r="19483" spans="19:25" x14ac:dyDescent="0.2">
      <c r="S19483" s="157"/>
      <c r="T19483" s="157"/>
      <c r="U19483" s="157"/>
      <c r="V19483" s="157"/>
      <c r="W19483" s="157"/>
      <c r="X19483" s="157"/>
      <c r="Y19483" s="157"/>
    </row>
    <row r="19484" spans="19:25" x14ac:dyDescent="0.2">
      <c r="S19484" s="157"/>
      <c r="T19484" s="157"/>
      <c r="U19484" s="157"/>
      <c r="V19484" s="157"/>
      <c r="W19484" s="157"/>
      <c r="X19484" s="157"/>
      <c r="Y19484" s="157"/>
    </row>
    <row r="19485" spans="19:25" x14ac:dyDescent="0.2">
      <c r="S19485" s="157"/>
      <c r="T19485" s="157"/>
      <c r="U19485" s="157"/>
      <c r="V19485" s="157"/>
      <c r="W19485" s="157"/>
      <c r="X19485" s="157"/>
      <c r="Y19485" s="157"/>
    </row>
    <row r="19486" spans="19:25" x14ac:dyDescent="0.2">
      <c r="S19486" s="157"/>
      <c r="T19486" s="157"/>
      <c r="U19486" s="157"/>
      <c r="V19486" s="157"/>
      <c r="W19486" s="157"/>
      <c r="X19486" s="157"/>
      <c r="Y19486" s="157"/>
    </row>
    <row r="19487" spans="19:25" x14ac:dyDescent="0.2">
      <c r="S19487" s="157"/>
      <c r="T19487" s="157"/>
      <c r="U19487" s="157"/>
      <c r="V19487" s="157"/>
      <c r="W19487" s="157"/>
      <c r="X19487" s="157"/>
      <c r="Y19487" s="157"/>
    </row>
    <row r="19488" spans="19:25" x14ac:dyDescent="0.2">
      <c r="S19488" s="157"/>
      <c r="T19488" s="157"/>
      <c r="U19488" s="157"/>
      <c r="V19488" s="157"/>
      <c r="W19488" s="157"/>
      <c r="X19488" s="157"/>
      <c r="Y19488" s="157"/>
    </row>
    <row r="19489" spans="19:25" x14ac:dyDescent="0.2">
      <c r="S19489" s="157"/>
      <c r="T19489" s="157"/>
      <c r="U19489" s="157"/>
      <c r="V19489" s="157"/>
      <c r="W19489" s="157"/>
      <c r="X19489" s="157"/>
      <c r="Y19489" s="157"/>
    </row>
    <row r="19490" spans="19:25" x14ac:dyDescent="0.2">
      <c r="S19490" s="157"/>
      <c r="T19490" s="157"/>
      <c r="U19490" s="157"/>
      <c r="V19490" s="157"/>
      <c r="W19490" s="157"/>
      <c r="X19490" s="157"/>
      <c r="Y19490" s="157"/>
    </row>
    <row r="19491" spans="19:25" x14ac:dyDescent="0.2">
      <c r="S19491" s="157"/>
      <c r="T19491" s="157"/>
      <c r="U19491" s="157"/>
      <c r="V19491" s="157"/>
      <c r="W19491" s="157"/>
      <c r="X19491" s="157"/>
      <c r="Y19491" s="157"/>
    </row>
    <row r="19492" spans="19:25" x14ac:dyDescent="0.2">
      <c r="S19492" s="157"/>
      <c r="T19492" s="157"/>
      <c r="U19492" s="157"/>
      <c r="V19492" s="157"/>
      <c r="W19492" s="157"/>
      <c r="X19492" s="157"/>
      <c r="Y19492" s="157"/>
    </row>
    <row r="19493" spans="19:25" x14ac:dyDescent="0.2">
      <c r="S19493" s="157"/>
      <c r="T19493" s="157"/>
      <c r="U19493" s="157"/>
      <c r="V19493" s="157"/>
      <c r="W19493" s="157"/>
      <c r="X19493" s="157"/>
      <c r="Y19493" s="157"/>
    </row>
    <row r="19494" spans="19:25" x14ac:dyDescent="0.2">
      <c r="S19494" s="157"/>
      <c r="T19494" s="157"/>
      <c r="U19494" s="157"/>
      <c r="V19494" s="157"/>
      <c r="W19494" s="157"/>
      <c r="X19494" s="157"/>
      <c r="Y19494" s="157"/>
    </row>
    <row r="19495" spans="19:25" x14ac:dyDescent="0.2">
      <c r="S19495" s="157"/>
      <c r="T19495" s="157"/>
      <c r="U19495" s="157"/>
      <c r="V19495" s="157"/>
      <c r="W19495" s="157"/>
      <c r="X19495" s="157"/>
      <c r="Y19495" s="157"/>
    </row>
    <row r="19496" spans="19:25" x14ac:dyDescent="0.2">
      <c r="S19496" s="157"/>
      <c r="T19496" s="157"/>
      <c r="U19496" s="157"/>
      <c r="V19496" s="157"/>
      <c r="W19496" s="157"/>
      <c r="X19496" s="157"/>
      <c r="Y19496" s="157"/>
    </row>
    <row r="19497" spans="19:25" x14ac:dyDescent="0.2">
      <c r="S19497" s="157"/>
      <c r="T19497" s="157"/>
      <c r="U19497" s="157"/>
      <c r="V19497" s="157"/>
      <c r="W19497" s="157"/>
      <c r="X19497" s="157"/>
      <c r="Y19497" s="157"/>
    </row>
    <row r="19498" spans="19:25" x14ac:dyDescent="0.2">
      <c r="S19498" s="157"/>
      <c r="T19498" s="157"/>
      <c r="U19498" s="157"/>
      <c r="V19498" s="157"/>
      <c r="W19498" s="157"/>
      <c r="X19498" s="157"/>
      <c r="Y19498" s="157"/>
    </row>
    <row r="19499" spans="19:25" x14ac:dyDescent="0.2">
      <c r="S19499" s="157"/>
      <c r="T19499" s="157"/>
      <c r="U19499" s="157"/>
      <c r="V19499" s="157"/>
      <c r="W19499" s="157"/>
      <c r="X19499" s="157"/>
      <c r="Y19499" s="157"/>
    </row>
    <row r="19500" spans="19:25" x14ac:dyDescent="0.2">
      <c r="S19500" s="157"/>
      <c r="T19500" s="157"/>
      <c r="U19500" s="157"/>
      <c r="V19500" s="157"/>
      <c r="W19500" s="157"/>
      <c r="X19500" s="157"/>
      <c r="Y19500" s="157"/>
    </row>
    <row r="19501" spans="19:25" x14ac:dyDescent="0.2">
      <c r="S19501" s="157"/>
      <c r="T19501" s="157"/>
      <c r="U19501" s="157"/>
      <c r="V19501" s="157"/>
      <c r="W19501" s="157"/>
      <c r="X19501" s="157"/>
      <c r="Y19501" s="157"/>
    </row>
    <row r="19502" spans="19:25" x14ac:dyDescent="0.2">
      <c r="S19502" s="157"/>
      <c r="T19502" s="157"/>
      <c r="U19502" s="157"/>
      <c r="V19502" s="157"/>
      <c r="W19502" s="157"/>
      <c r="X19502" s="157"/>
      <c r="Y19502" s="157"/>
    </row>
    <row r="19503" spans="19:25" x14ac:dyDescent="0.2">
      <c r="S19503" s="157"/>
      <c r="T19503" s="157"/>
      <c r="U19503" s="157"/>
      <c r="V19503" s="157"/>
      <c r="W19503" s="157"/>
      <c r="X19503" s="157"/>
      <c r="Y19503" s="157"/>
    </row>
    <row r="19504" spans="19:25" x14ac:dyDescent="0.2">
      <c r="S19504" s="157"/>
      <c r="T19504" s="157"/>
      <c r="U19504" s="157"/>
      <c r="V19504" s="157"/>
      <c r="W19504" s="157"/>
      <c r="X19504" s="157"/>
      <c r="Y19504" s="157"/>
    </row>
    <row r="19505" spans="19:25" x14ac:dyDescent="0.2">
      <c r="S19505" s="157"/>
      <c r="T19505" s="157"/>
      <c r="U19505" s="157"/>
      <c r="V19505" s="157"/>
      <c r="W19505" s="157"/>
      <c r="X19505" s="157"/>
      <c r="Y19505" s="157"/>
    </row>
    <row r="19506" spans="19:25" x14ac:dyDescent="0.2">
      <c r="S19506" s="157"/>
      <c r="T19506" s="157"/>
      <c r="U19506" s="157"/>
      <c r="V19506" s="157"/>
      <c r="W19506" s="157"/>
      <c r="X19506" s="157"/>
      <c r="Y19506" s="157"/>
    </row>
    <row r="19507" spans="19:25" x14ac:dyDescent="0.2">
      <c r="S19507" s="157"/>
      <c r="T19507" s="157"/>
      <c r="U19507" s="157"/>
      <c r="V19507" s="157"/>
      <c r="W19507" s="157"/>
      <c r="X19507" s="157"/>
      <c r="Y19507" s="157"/>
    </row>
    <row r="19508" spans="19:25" x14ac:dyDescent="0.2">
      <c r="S19508" s="157"/>
      <c r="T19508" s="157"/>
      <c r="U19508" s="157"/>
      <c r="V19508" s="157"/>
      <c r="W19508" s="157"/>
      <c r="X19508" s="157"/>
      <c r="Y19508" s="157"/>
    </row>
    <row r="19509" spans="19:25" x14ac:dyDescent="0.2">
      <c r="S19509" s="157"/>
      <c r="T19509" s="157"/>
      <c r="U19509" s="157"/>
      <c r="V19509" s="157"/>
      <c r="W19509" s="157"/>
      <c r="X19509" s="157"/>
      <c r="Y19509" s="157"/>
    </row>
    <row r="19510" spans="19:25" x14ac:dyDescent="0.2">
      <c r="S19510" s="157"/>
      <c r="T19510" s="157"/>
      <c r="U19510" s="157"/>
      <c r="V19510" s="157"/>
      <c r="W19510" s="157"/>
      <c r="X19510" s="157"/>
      <c r="Y19510" s="157"/>
    </row>
    <row r="19511" spans="19:25" x14ac:dyDescent="0.2">
      <c r="S19511" s="157"/>
      <c r="T19511" s="157"/>
      <c r="U19511" s="157"/>
      <c r="V19511" s="157"/>
      <c r="W19511" s="157"/>
      <c r="X19511" s="157"/>
      <c r="Y19511" s="157"/>
    </row>
    <row r="19512" spans="19:25" x14ac:dyDescent="0.2">
      <c r="S19512" s="157"/>
      <c r="T19512" s="157"/>
      <c r="U19512" s="157"/>
      <c r="V19512" s="157"/>
      <c r="W19512" s="157"/>
      <c r="X19512" s="157"/>
      <c r="Y19512" s="157"/>
    </row>
    <row r="19513" spans="19:25" x14ac:dyDescent="0.2">
      <c r="S19513" s="157"/>
      <c r="T19513" s="157"/>
      <c r="U19513" s="157"/>
      <c r="V19513" s="157"/>
      <c r="W19513" s="157"/>
      <c r="X19513" s="157"/>
      <c r="Y19513" s="157"/>
    </row>
    <row r="19514" spans="19:25" x14ac:dyDescent="0.2">
      <c r="S19514" s="157"/>
      <c r="T19514" s="157"/>
      <c r="U19514" s="157"/>
      <c r="V19514" s="157"/>
      <c r="W19514" s="157"/>
      <c r="X19514" s="157"/>
      <c r="Y19514" s="157"/>
    </row>
    <row r="19515" spans="19:25" x14ac:dyDescent="0.2">
      <c r="S19515" s="157"/>
      <c r="T19515" s="157"/>
      <c r="U19515" s="157"/>
      <c r="V19515" s="157"/>
      <c r="W19515" s="157"/>
      <c r="X19515" s="157"/>
      <c r="Y19515" s="157"/>
    </row>
    <row r="19516" spans="19:25" x14ac:dyDescent="0.2">
      <c r="S19516" s="157"/>
      <c r="T19516" s="157"/>
      <c r="U19516" s="157"/>
      <c r="V19516" s="157"/>
      <c r="W19516" s="157"/>
      <c r="X19516" s="157"/>
      <c r="Y19516" s="157"/>
    </row>
    <row r="19517" spans="19:25" x14ac:dyDescent="0.2">
      <c r="S19517" s="157"/>
      <c r="T19517" s="157"/>
      <c r="U19517" s="157"/>
      <c r="V19517" s="157"/>
      <c r="W19517" s="157"/>
      <c r="X19517" s="157"/>
      <c r="Y19517" s="157"/>
    </row>
    <row r="19518" spans="19:25" x14ac:dyDescent="0.2">
      <c r="S19518" s="157"/>
      <c r="T19518" s="157"/>
      <c r="U19518" s="157"/>
      <c r="V19518" s="157"/>
      <c r="W19518" s="157"/>
      <c r="X19518" s="157"/>
      <c r="Y19518" s="157"/>
    </row>
    <row r="19519" spans="19:25" x14ac:dyDescent="0.2">
      <c r="S19519" s="157"/>
      <c r="T19519" s="157"/>
      <c r="U19519" s="157"/>
      <c r="V19519" s="157"/>
      <c r="W19519" s="157"/>
      <c r="X19519" s="157"/>
      <c r="Y19519" s="157"/>
    </row>
    <row r="19520" spans="19:25" x14ac:dyDescent="0.2">
      <c r="S19520" s="157"/>
      <c r="T19520" s="157"/>
      <c r="U19520" s="157"/>
      <c r="V19520" s="157"/>
      <c r="W19520" s="157"/>
      <c r="X19520" s="157"/>
      <c r="Y19520" s="157"/>
    </row>
    <row r="19521" spans="19:25" x14ac:dyDescent="0.2">
      <c r="S19521" s="157"/>
      <c r="T19521" s="157"/>
      <c r="U19521" s="157"/>
      <c r="V19521" s="157"/>
      <c r="W19521" s="157"/>
      <c r="X19521" s="157"/>
      <c r="Y19521" s="157"/>
    </row>
    <row r="19522" spans="19:25" x14ac:dyDescent="0.2">
      <c r="S19522" s="157"/>
      <c r="T19522" s="157"/>
      <c r="U19522" s="157"/>
      <c r="V19522" s="157"/>
      <c r="W19522" s="157"/>
      <c r="X19522" s="157"/>
      <c r="Y19522" s="157"/>
    </row>
    <row r="19523" spans="19:25" x14ac:dyDescent="0.2">
      <c r="S19523" s="157"/>
      <c r="T19523" s="157"/>
      <c r="U19523" s="157"/>
      <c r="V19523" s="157"/>
      <c r="W19523" s="157"/>
      <c r="X19523" s="157"/>
      <c r="Y19523" s="157"/>
    </row>
    <row r="19524" spans="19:25" x14ac:dyDescent="0.2">
      <c r="S19524" s="157"/>
      <c r="T19524" s="157"/>
      <c r="U19524" s="157"/>
      <c r="V19524" s="157"/>
      <c r="W19524" s="157"/>
      <c r="X19524" s="157"/>
      <c r="Y19524" s="157"/>
    </row>
    <row r="19525" spans="19:25" x14ac:dyDescent="0.2">
      <c r="S19525" s="157"/>
      <c r="T19525" s="157"/>
      <c r="U19525" s="157"/>
      <c r="V19525" s="157"/>
      <c r="W19525" s="157"/>
      <c r="X19525" s="157"/>
      <c r="Y19525" s="157"/>
    </row>
    <row r="19526" spans="19:25" x14ac:dyDescent="0.2">
      <c r="S19526" s="157"/>
      <c r="T19526" s="157"/>
      <c r="U19526" s="157"/>
      <c r="V19526" s="157"/>
      <c r="W19526" s="157"/>
      <c r="X19526" s="157"/>
      <c r="Y19526" s="157"/>
    </row>
    <row r="19527" spans="19:25" x14ac:dyDescent="0.2">
      <c r="S19527" s="157"/>
      <c r="T19527" s="157"/>
      <c r="U19527" s="157"/>
      <c r="V19527" s="157"/>
      <c r="W19527" s="157"/>
      <c r="X19527" s="157"/>
      <c r="Y19527" s="157"/>
    </row>
    <row r="19528" spans="19:25" x14ac:dyDescent="0.2">
      <c r="S19528" s="157"/>
      <c r="T19528" s="157"/>
      <c r="U19528" s="157"/>
      <c r="V19528" s="157"/>
      <c r="W19528" s="157"/>
      <c r="X19528" s="157"/>
      <c r="Y19528" s="157"/>
    </row>
    <row r="19529" spans="19:25" x14ac:dyDescent="0.2">
      <c r="S19529" s="157"/>
      <c r="T19529" s="157"/>
      <c r="U19529" s="157"/>
      <c r="V19529" s="157"/>
      <c r="W19529" s="157"/>
      <c r="X19529" s="157"/>
      <c r="Y19529" s="157"/>
    </row>
    <row r="19530" spans="19:25" x14ac:dyDescent="0.2">
      <c r="S19530" s="157"/>
      <c r="T19530" s="157"/>
      <c r="U19530" s="157"/>
      <c r="V19530" s="157"/>
      <c r="W19530" s="157"/>
      <c r="X19530" s="157"/>
      <c r="Y19530" s="157"/>
    </row>
    <row r="19531" spans="19:25" x14ac:dyDescent="0.2">
      <c r="S19531" s="157"/>
      <c r="T19531" s="157"/>
      <c r="U19531" s="157"/>
      <c r="V19531" s="157"/>
      <c r="W19531" s="157"/>
      <c r="X19531" s="157"/>
      <c r="Y19531" s="157"/>
    </row>
    <row r="19532" spans="19:25" x14ac:dyDescent="0.2">
      <c r="S19532" s="157"/>
      <c r="T19532" s="157"/>
      <c r="U19532" s="157"/>
      <c r="V19532" s="157"/>
      <c r="W19532" s="157"/>
      <c r="X19532" s="157"/>
      <c r="Y19532" s="157"/>
    </row>
    <row r="19533" spans="19:25" x14ac:dyDescent="0.2">
      <c r="S19533" s="157"/>
      <c r="T19533" s="157"/>
      <c r="U19533" s="157"/>
      <c r="V19533" s="157"/>
      <c r="W19533" s="157"/>
      <c r="X19533" s="157"/>
      <c r="Y19533" s="157"/>
    </row>
    <row r="19534" spans="19:25" x14ac:dyDescent="0.2">
      <c r="S19534" s="157"/>
      <c r="T19534" s="157"/>
      <c r="U19534" s="157"/>
      <c r="V19534" s="157"/>
      <c r="W19534" s="157"/>
      <c r="X19534" s="157"/>
      <c r="Y19534" s="157"/>
    </row>
    <row r="19535" spans="19:25" x14ac:dyDescent="0.2">
      <c r="S19535" s="157"/>
      <c r="T19535" s="157"/>
      <c r="U19535" s="157"/>
      <c r="V19535" s="157"/>
      <c r="W19535" s="157"/>
      <c r="X19535" s="157"/>
      <c r="Y19535" s="157"/>
    </row>
    <row r="19536" spans="19:25" x14ac:dyDescent="0.2">
      <c r="S19536" s="157"/>
      <c r="T19536" s="157"/>
      <c r="U19536" s="157"/>
      <c r="V19536" s="157"/>
      <c r="W19536" s="157"/>
      <c r="X19536" s="157"/>
      <c r="Y19536" s="157"/>
    </row>
    <row r="19537" spans="19:25" x14ac:dyDescent="0.2">
      <c r="S19537" s="157"/>
      <c r="T19537" s="157"/>
      <c r="U19537" s="157"/>
      <c r="V19537" s="157"/>
      <c r="W19537" s="157"/>
      <c r="X19537" s="157"/>
      <c r="Y19537" s="157"/>
    </row>
    <row r="19538" spans="19:25" x14ac:dyDescent="0.2">
      <c r="S19538" s="157"/>
      <c r="T19538" s="157"/>
      <c r="U19538" s="157"/>
      <c r="V19538" s="157"/>
      <c r="W19538" s="157"/>
      <c r="X19538" s="157"/>
      <c r="Y19538" s="157"/>
    </row>
    <row r="19539" spans="19:25" x14ac:dyDescent="0.2">
      <c r="S19539" s="157"/>
      <c r="T19539" s="157"/>
      <c r="U19539" s="157"/>
      <c r="V19539" s="157"/>
      <c r="W19539" s="157"/>
      <c r="X19539" s="157"/>
      <c r="Y19539" s="157"/>
    </row>
    <row r="19540" spans="19:25" x14ac:dyDescent="0.2">
      <c r="S19540" s="157"/>
      <c r="T19540" s="157"/>
      <c r="U19540" s="157"/>
      <c r="V19540" s="157"/>
      <c r="W19540" s="157"/>
      <c r="X19540" s="157"/>
      <c r="Y19540" s="157"/>
    </row>
    <row r="19541" spans="19:25" x14ac:dyDescent="0.2">
      <c r="S19541" s="157"/>
      <c r="T19541" s="157"/>
      <c r="U19541" s="157"/>
      <c r="V19541" s="157"/>
      <c r="W19541" s="157"/>
      <c r="X19541" s="157"/>
      <c r="Y19541" s="157"/>
    </row>
    <row r="19542" spans="19:25" x14ac:dyDescent="0.2">
      <c r="S19542" s="157"/>
      <c r="T19542" s="157"/>
      <c r="U19542" s="157"/>
      <c r="V19542" s="157"/>
      <c r="W19542" s="157"/>
      <c r="X19542" s="157"/>
      <c r="Y19542" s="157"/>
    </row>
    <row r="19543" spans="19:25" x14ac:dyDescent="0.2">
      <c r="S19543" s="157"/>
      <c r="T19543" s="157"/>
      <c r="U19543" s="157"/>
      <c r="V19543" s="157"/>
      <c r="W19543" s="157"/>
      <c r="X19543" s="157"/>
      <c r="Y19543" s="157"/>
    </row>
    <row r="19544" spans="19:25" x14ac:dyDescent="0.2">
      <c r="S19544" s="157"/>
      <c r="T19544" s="157"/>
      <c r="U19544" s="157"/>
      <c r="V19544" s="157"/>
      <c r="W19544" s="157"/>
      <c r="X19544" s="157"/>
      <c r="Y19544" s="157"/>
    </row>
    <row r="19545" spans="19:25" x14ac:dyDescent="0.2">
      <c r="S19545" s="157"/>
      <c r="T19545" s="157"/>
      <c r="U19545" s="157"/>
      <c r="V19545" s="157"/>
      <c r="W19545" s="157"/>
      <c r="X19545" s="157"/>
      <c r="Y19545" s="157"/>
    </row>
    <row r="19546" spans="19:25" x14ac:dyDescent="0.2">
      <c r="S19546" s="157"/>
      <c r="T19546" s="157"/>
      <c r="U19546" s="157"/>
      <c r="V19546" s="157"/>
      <c r="W19546" s="157"/>
      <c r="X19546" s="157"/>
      <c r="Y19546" s="157"/>
    </row>
    <row r="19547" spans="19:25" x14ac:dyDescent="0.2">
      <c r="S19547" s="157"/>
      <c r="T19547" s="157"/>
      <c r="U19547" s="157"/>
      <c r="V19547" s="157"/>
      <c r="W19547" s="157"/>
      <c r="X19547" s="157"/>
      <c r="Y19547" s="157"/>
    </row>
    <row r="19548" spans="19:25" x14ac:dyDescent="0.2">
      <c r="S19548" s="157"/>
      <c r="T19548" s="157"/>
      <c r="U19548" s="157"/>
      <c r="V19548" s="157"/>
      <c r="W19548" s="157"/>
      <c r="X19548" s="157"/>
      <c r="Y19548" s="157"/>
    </row>
    <row r="19549" spans="19:25" x14ac:dyDescent="0.2">
      <c r="S19549" s="157"/>
      <c r="T19549" s="157"/>
      <c r="U19549" s="157"/>
      <c r="V19549" s="157"/>
      <c r="W19549" s="157"/>
      <c r="X19549" s="157"/>
      <c r="Y19549" s="157"/>
    </row>
    <row r="19550" spans="19:25" x14ac:dyDescent="0.2">
      <c r="S19550" s="157"/>
      <c r="T19550" s="157"/>
      <c r="U19550" s="157"/>
      <c r="V19550" s="157"/>
      <c r="W19550" s="157"/>
      <c r="X19550" s="157"/>
      <c r="Y19550" s="157"/>
    </row>
    <row r="19551" spans="19:25" x14ac:dyDescent="0.2">
      <c r="S19551" s="157"/>
      <c r="T19551" s="157"/>
      <c r="U19551" s="157"/>
      <c r="V19551" s="157"/>
      <c r="W19551" s="157"/>
      <c r="X19551" s="157"/>
      <c r="Y19551" s="157"/>
    </row>
    <row r="19552" spans="19:25" x14ac:dyDescent="0.2">
      <c r="S19552" s="157"/>
      <c r="T19552" s="157"/>
      <c r="U19552" s="157"/>
      <c r="V19552" s="157"/>
      <c r="W19552" s="157"/>
      <c r="X19552" s="157"/>
      <c r="Y19552" s="157"/>
    </row>
    <row r="19553" spans="19:25" x14ac:dyDescent="0.2">
      <c r="S19553" s="157"/>
      <c r="T19553" s="157"/>
      <c r="U19553" s="157"/>
      <c r="V19553" s="157"/>
      <c r="W19553" s="157"/>
      <c r="X19553" s="157"/>
      <c r="Y19553" s="157"/>
    </row>
    <row r="19554" spans="19:25" x14ac:dyDescent="0.2">
      <c r="S19554" s="157"/>
      <c r="T19554" s="157"/>
      <c r="U19554" s="157"/>
      <c r="V19554" s="157"/>
      <c r="W19554" s="157"/>
      <c r="X19554" s="157"/>
      <c r="Y19554" s="157"/>
    </row>
    <row r="19555" spans="19:25" x14ac:dyDescent="0.2">
      <c r="S19555" s="157"/>
      <c r="T19555" s="157"/>
      <c r="U19555" s="157"/>
      <c r="V19555" s="157"/>
      <c r="W19555" s="157"/>
      <c r="X19555" s="157"/>
      <c r="Y19555" s="157"/>
    </row>
    <row r="19556" spans="19:25" x14ac:dyDescent="0.2">
      <c r="S19556" s="157"/>
      <c r="T19556" s="157"/>
      <c r="U19556" s="157"/>
      <c r="V19556" s="157"/>
      <c r="W19556" s="157"/>
      <c r="X19556" s="157"/>
      <c r="Y19556" s="157"/>
    </row>
    <row r="19557" spans="19:25" x14ac:dyDescent="0.2">
      <c r="S19557" s="157"/>
      <c r="T19557" s="157"/>
      <c r="U19557" s="157"/>
      <c r="V19557" s="157"/>
      <c r="W19557" s="157"/>
      <c r="X19557" s="157"/>
      <c r="Y19557" s="157"/>
    </row>
    <row r="19558" spans="19:25" x14ac:dyDescent="0.2">
      <c r="S19558" s="157"/>
      <c r="T19558" s="157"/>
      <c r="U19558" s="157"/>
      <c r="V19558" s="157"/>
      <c r="W19558" s="157"/>
      <c r="X19558" s="157"/>
      <c r="Y19558" s="157"/>
    </row>
    <row r="19559" spans="19:25" x14ac:dyDescent="0.2">
      <c r="S19559" s="157"/>
      <c r="T19559" s="157"/>
      <c r="U19559" s="157"/>
      <c r="V19559" s="157"/>
      <c r="W19559" s="157"/>
      <c r="X19559" s="157"/>
      <c r="Y19559" s="157"/>
    </row>
    <row r="19560" spans="19:25" x14ac:dyDescent="0.2">
      <c r="S19560" s="157"/>
      <c r="T19560" s="157"/>
      <c r="U19560" s="157"/>
      <c r="V19560" s="157"/>
      <c r="W19560" s="157"/>
      <c r="X19560" s="157"/>
      <c r="Y19560" s="157"/>
    </row>
    <row r="19561" spans="19:25" x14ac:dyDescent="0.2">
      <c r="S19561" s="157"/>
      <c r="T19561" s="157"/>
      <c r="U19561" s="157"/>
      <c r="V19561" s="157"/>
      <c r="W19561" s="157"/>
      <c r="X19561" s="157"/>
      <c r="Y19561" s="157"/>
    </row>
    <row r="19562" spans="19:25" x14ac:dyDescent="0.2">
      <c r="S19562" s="157"/>
      <c r="T19562" s="157"/>
      <c r="U19562" s="157"/>
      <c r="V19562" s="157"/>
      <c r="W19562" s="157"/>
      <c r="X19562" s="157"/>
      <c r="Y19562" s="157"/>
    </row>
    <row r="19563" spans="19:25" x14ac:dyDescent="0.2">
      <c r="S19563" s="157"/>
      <c r="T19563" s="157"/>
      <c r="U19563" s="157"/>
      <c r="V19563" s="157"/>
      <c r="W19563" s="157"/>
      <c r="X19563" s="157"/>
      <c r="Y19563" s="157"/>
    </row>
    <row r="19564" spans="19:25" x14ac:dyDescent="0.2">
      <c r="S19564" s="157"/>
      <c r="T19564" s="157"/>
      <c r="U19564" s="157"/>
      <c r="V19564" s="157"/>
      <c r="W19564" s="157"/>
      <c r="X19564" s="157"/>
      <c r="Y19564" s="157"/>
    </row>
    <row r="19565" spans="19:25" x14ac:dyDescent="0.2">
      <c r="S19565" s="157"/>
      <c r="T19565" s="157"/>
      <c r="U19565" s="157"/>
      <c r="V19565" s="157"/>
      <c r="W19565" s="157"/>
      <c r="X19565" s="157"/>
      <c r="Y19565" s="157"/>
    </row>
    <row r="19566" spans="19:25" x14ac:dyDescent="0.2">
      <c r="S19566" s="157"/>
      <c r="T19566" s="157"/>
      <c r="U19566" s="157"/>
      <c r="V19566" s="157"/>
      <c r="W19566" s="157"/>
      <c r="X19566" s="157"/>
      <c r="Y19566" s="157"/>
    </row>
    <row r="19567" spans="19:25" x14ac:dyDescent="0.2">
      <c r="S19567" s="157"/>
      <c r="T19567" s="157"/>
      <c r="U19567" s="157"/>
      <c r="V19567" s="157"/>
      <c r="W19567" s="157"/>
      <c r="X19567" s="157"/>
      <c r="Y19567" s="157"/>
    </row>
    <row r="19568" spans="19:25" x14ac:dyDescent="0.2">
      <c r="S19568" s="157"/>
      <c r="T19568" s="157"/>
      <c r="U19568" s="157"/>
      <c r="V19568" s="157"/>
      <c r="W19568" s="157"/>
      <c r="X19568" s="157"/>
      <c r="Y19568" s="157"/>
    </row>
    <row r="19569" spans="19:25" x14ac:dyDescent="0.2">
      <c r="S19569" s="157"/>
      <c r="T19569" s="157"/>
      <c r="U19569" s="157"/>
      <c r="V19569" s="157"/>
      <c r="W19569" s="157"/>
      <c r="X19569" s="157"/>
      <c r="Y19569" s="157"/>
    </row>
    <row r="19570" spans="19:25" x14ac:dyDescent="0.2">
      <c r="S19570" s="157"/>
      <c r="T19570" s="157"/>
      <c r="U19570" s="157"/>
      <c r="V19570" s="157"/>
      <c r="W19570" s="157"/>
      <c r="X19570" s="157"/>
      <c r="Y19570" s="157"/>
    </row>
    <row r="19571" spans="19:25" x14ac:dyDescent="0.2">
      <c r="S19571" s="157"/>
      <c r="T19571" s="157"/>
      <c r="U19571" s="157"/>
      <c r="V19571" s="157"/>
      <c r="W19571" s="157"/>
      <c r="X19571" s="157"/>
      <c r="Y19571" s="157"/>
    </row>
    <row r="19572" spans="19:25" x14ac:dyDescent="0.2">
      <c r="S19572" s="157"/>
      <c r="T19572" s="157"/>
      <c r="U19572" s="157"/>
      <c r="V19572" s="157"/>
      <c r="W19572" s="157"/>
      <c r="X19572" s="157"/>
      <c r="Y19572" s="157"/>
    </row>
    <row r="19573" spans="19:25" x14ac:dyDescent="0.2">
      <c r="S19573" s="157"/>
      <c r="T19573" s="157"/>
      <c r="U19573" s="157"/>
      <c r="V19573" s="157"/>
      <c r="W19573" s="157"/>
      <c r="X19573" s="157"/>
      <c r="Y19573" s="157"/>
    </row>
    <row r="19574" spans="19:25" x14ac:dyDescent="0.2">
      <c r="S19574" s="157"/>
      <c r="T19574" s="157"/>
      <c r="U19574" s="157"/>
      <c r="V19574" s="157"/>
      <c r="W19574" s="157"/>
      <c r="X19574" s="157"/>
      <c r="Y19574" s="157"/>
    </row>
    <row r="19575" spans="19:25" x14ac:dyDescent="0.2">
      <c r="S19575" s="157"/>
      <c r="T19575" s="157"/>
      <c r="U19575" s="157"/>
      <c r="V19575" s="157"/>
      <c r="W19575" s="157"/>
      <c r="X19575" s="157"/>
      <c r="Y19575" s="157"/>
    </row>
    <row r="19576" spans="19:25" x14ac:dyDescent="0.2">
      <c r="S19576" s="157"/>
      <c r="T19576" s="157"/>
      <c r="U19576" s="157"/>
      <c r="V19576" s="157"/>
      <c r="W19576" s="157"/>
      <c r="X19576" s="157"/>
      <c r="Y19576" s="157"/>
    </row>
    <row r="19577" spans="19:25" x14ac:dyDescent="0.2">
      <c r="S19577" s="157"/>
      <c r="T19577" s="157"/>
      <c r="U19577" s="157"/>
      <c r="V19577" s="157"/>
      <c r="W19577" s="157"/>
      <c r="X19577" s="157"/>
      <c r="Y19577" s="157"/>
    </row>
    <row r="19578" spans="19:25" x14ac:dyDescent="0.2">
      <c r="S19578" s="157"/>
      <c r="T19578" s="157"/>
      <c r="U19578" s="157"/>
      <c r="V19578" s="157"/>
      <c r="W19578" s="157"/>
      <c r="X19578" s="157"/>
      <c r="Y19578" s="157"/>
    </row>
    <row r="19579" spans="19:25" x14ac:dyDescent="0.2">
      <c r="S19579" s="157"/>
      <c r="T19579" s="157"/>
      <c r="U19579" s="157"/>
      <c r="V19579" s="157"/>
      <c r="W19579" s="157"/>
      <c r="X19579" s="157"/>
      <c r="Y19579" s="157"/>
    </row>
    <row r="19580" spans="19:25" x14ac:dyDescent="0.2">
      <c r="S19580" s="157"/>
      <c r="T19580" s="157"/>
      <c r="U19580" s="157"/>
      <c r="V19580" s="157"/>
      <c r="W19580" s="157"/>
      <c r="X19580" s="157"/>
      <c r="Y19580" s="157"/>
    </row>
    <row r="19581" spans="19:25" x14ac:dyDescent="0.2">
      <c r="S19581" s="157"/>
      <c r="T19581" s="157"/>
      <c r="U19581" s="157"/>
      <c r="V19581" s="157"/>
      <c r="W19581" s="157"/>
      <c r="X19581" s="157"/>
      <c r="Y19581" s="157"/>
    </row>
    <row r="19582" spans="19:25" x14ac:dyDescent="0.2">
      <c r="S19582" s="157"/>
      <c r="T19582" s="157"/>
      <c r="U19582" s="157"/>
      <c r="V19582" s="157"/>
      <c r="W19582" s="157"/>
      <c r="X19582" s="157"/>
      <c r="Y19582" s="157"/>
    </row>
    <row r="19583" spans="19:25" x14ac:dyDescent="0.2">
      <c r="S19583" s="157"/>
      <c r="T19583" s="157"/>
      <c r="U19583" s="157"/>
      <c r="V19583" s="157"/>
      <c r="W19583" s="157"/>
      <c r="X19583" s="157"/>
      <c r="Y19583" s="157"/>
    </row>
    <row r="19584" spans="19:25" x14ac:dyDescent="0.2">
      <c r="S19584" s="157"/>
      <c r="T19584" s="157"/>
      <c r="U19584" s="157"/>
      <c r="V19584" s="157"/>
      <c r="W19584" s="157"/>
      <c r="X19584" s="157"/>
      <c r="Y19584" s="157"/>
    </row>
    <row r="19585" spans="19:25" x14ac:dyDescent="0.2">
      <c r="S19585" s="157"/>
      <c r="T19585" s="157"/>
      <c r="U19585" s="157"/>
      <c r="V19585" s="157"/>
      <c r="W19585" s="157"/>
      <c r="X19585" s="157"/>
      <c r="Y19585" s="157"/>
    </row>
    <row r="19586" spans="19:25" x14ac:dyDescent="0.2">
      <c r="S19586" s="157"/>
      <c r="T19586" s="157"/>
      <c r="U19586" s="157"/>
      <c r="V19586" s="157"/>
      <c r="W19586" s="157"/>
      <c r="X19586" s="157"/>
      <c r="Y19586" s="157"/>
    </row>
    <row r="19587" spans="19:25" x14ac:dyDescent="0.2">
      <c r="S19587" s="157"/>
      <c r="T19587" s="157"/>
      <c r="U19587" s="157"/>
      <c r="V19587" s="157"/>
      <c r="W19587" s="157"/>
      <c r="X19587" s="157"/>
      <c r="Y19587" s="157"/>
    </row>
    <row r="19588" spans="19:25" x14ac:dyDescent="0.2">
      <c r="S19588" s="157"/>
      <c r="T19588" s="157"/>
      <c r="U19588" s="157"/>
      <c r="V19588" s="157"/>
      <c r="W19588" s="157"/>
      <c r="X19588" s="157"/>
      <c r="Y19588" s="157"/>
    </row>
    <row r="19589" spans="19:25" x14ac:dyDescent="0.2">
      <c r="S19589" s="157"/>
      <c r="T19589" s="157"/>
      <c r="U19589" s="157"/>
      <c r="V19589" s="157"/>
      <c r="W19589" s="157"/>
      <c r="X19589" s="157"/>
      <c r="Y19589" s="157"/>
    </row>
    <row r="19590" spans="19:25" x14ac:dyDescent="0.2">
      <c r="S19590" s="157"/>
      <c r="T19590" s="157"/>
      <c r="U19590" s="157"/>
      <c r="V19590" s="157"/>
      <c r="W19590" s="157"/>
      <c r="X19590" s="157"/>
      <c r="Y19590" s="157"/>
    </row>
    <row r="19591" spans="19:25" x14ac:dyDescent="0.2">
      <c r="S19591" s="157"/>
      <c r="T19591" s="157"/>
      <c r="U19591" s="157"/>
      <c r="V19591" s="157"/>
      <c r="W19591" s="157"/>
      <c r="X19591" s="157"/>
      <c r="Y19591" s="157"/>
    </row>
    <row r="19592" spans="19:25" x14ac:dyDescent="0.2">
      <c r="S19592" s="157"/>
      <c r="T19592" s="157"/>
      <c r="U19592" s="157"/>
      <c r="V19592" s="157"/>
      <c r="W19592" s="157"/>
      <c r="X19592" s="157"/>
      <c r="Y19592" s="157"/>
    </row>
    <row r="19593" spans="19:25" x14ac:dyDescent="0.2">
      <c r="S19593" s="157"/>
      <c r="T19593" s="157"/>
      <c r="U19593" s="157"/>
      <c r="V19593" s="157"/>
      <c r="W19593" s="157"/>
      <c r="X19593" s="157"/>
      <c r="Y19593" s="157"/>
    </row>
    <row r="19594" spans="19:25" x14ac:dyDescent="0.2">
      <c r="S19594" s="157"/>
      <c r="T19594" s="157"/>
      <c r="U19594" s="157"/>
      <c r="V19594" s="157"/>
      <c r="W19594" s="157"/>
      <c r="X19594" s="157"/>
      <c r="Y19594" s="157"/>
    </row>
    <row r="19595" spans="19:25" x14ac:dyDescent="0.2">
      <c r="S19595" s="157"/>
      <c r="T19595" s="157"/>
      <c r="U19595" s="157"/>
      <c r="V19595" s="157"/>
      <c r="W19595" s="157"/>
      <c r="X19595" s="157"/>
      <c r="Y19595" s="157"/>
    </row>
    <row r="19596" spans="19:25" x14ac:dyDescent="0.2">
      <c r="S19596" s="157"/>
      <c r="T19596" s="157"/>
      <c r="U19596" s="157"/>
      <c r="V19596" s="157"/>
      <c r="W19596" s="157"/>
      <c r="X19596" s="157"/>
      <c r="Y19596" s="157"/>
    </row>
    <row r="19597" spans="19:25" x14ac:dyDescent="0.2">
      <c r="S19597" s="157"/>
      <c r="T19597" s="157"/>
      <c r="U19597" s="157"/>
      <c r="V19597" s="157"/>
      <c r="W19597" s="157"/>
      <c r="X19597" s="157"/>
      <c r="Y19597" s="157"/>
    </row>
    <row r="19598" spans="19:25" x14ac:dyDescent="0.2">
      <c r="S19598" s="157"/>
      <c r="T19598" s="157"/>
      <c r="U19598" s="157"/>
      <c r="V19598" s="157"/>
      <c r="W19598" s="157"/>
      <c r="X19598" s="157"/>
      <c r="Y19598" s="157"/>
    </row>
    <row r="19599" spans="19:25" x14ac:dyDescent="0.2">
      <c r="S19599" s="157"/>
      <c r="T19599" s="157"/>
      <c r="U19599" s="157"/>
      <c r="V19599" s="157"/>
      <c r="W19599" s="157"/>
      <c r="X19599" s="157"/>
      <c r="Y19599" s="157"/>
    </row>
    <row r="19600" spans="19:25" x14ac:dyDescent="0.2">
      <c r="S19600" s="157"/>
      <c r="T19600" s="157"/>
      <c r="U19600" s="157"/>
      <c r="V19600" s="157"/>
      <c r="W19600" s="157"/>
      <c r="X19600" s="157"/>
      <c r="Y19600" s="157"/>
    </row>
    <row r="19601" spans="19:25" x14ac:dyDescent="0.2">
      <c r="S19601" s="157"/>
      <c r="T19601" s="157"/>
      <c r="U19601" s="157"/>
      <c r="V19601" s="157"/>
      <c r="W19601" s="157"/>
      <c r="X19601" s="157"/>
      <c r="Y19601" s="157"/>
    </row>
    <row r="19602" spans="19:25" x14ac:dyDescent="0.2">
      <c r="S19602" s="157"/>
      <c r="T19602" s="157"/>
      <c r="U19602" s="157"/>
      <c r="V19602" s="157"/>
      <c r="W19602" s="157"/>
      <c r="X19602" s="157"/>
      <c r="Y19602" s="157"/>
    </row>
    <row r="19603" spans="19:25" x14ac:dyDescent="0.2">
      <c r="S19603" s="157"/>
      <c r="T19603" s="157"/>
      <c r="U19603" s="157"/>
      <c r="V19603" s="157"/>
      <c r="W19603" s="157"/>
      <c r="X19603" s="157"/>
      <c r="Y19603" s="157"/>
    </row>
    <row r="19604" spans="19:25" x14ac:dyDescent="0.2">
      <c r="S19604" s="157"/>
      <c r="T19604" s="157"/>
      <c r="U19604" s="157"/>
      <c r="V19604" s="157"/>
      <c r="W19604" s="157"/>
      <c r="X19604" s="157"/>
      <c r="Y19604" s="157"/>
    </row>
    <row r="19605" spans="19:25" x14ac:dyDescent="0.2">
      <c r="S19605" s="157"/>
      <c r="T19605" s="157"/>
      <c r="U19605" s="157"/>
      <c r="V19605" s="157"/>
      <c r="W19605" s="157"/>
      <c r="X19605" s="157"/>
      <c r="Y19605" s="157"/>
    </row>
    <row r="19606" spans="19:25" x14ac:dyDescent="0.2">
      <c r="S19606" s="157"/>
      <c r="T19606" s="157"/>
      <c r="U19606" s="157"/>
      <c r="V19606" s="157"/>
      <c r="W19606" s="157"/>
      <c r="X19606" s="157"/>
      <c r="Y19606" s="157"/>
    </row>
    <row r="19607" spans="19:25" x14ac:dyDescent="0.2">
      <c r="S19607" s="157"/>
      <c r="T19607" s="157"/>
      <c r="U19607" s="157"/>
      <c r="V19607" s="157"/>
      <c r="W19607" s="157"/>
      <c r="X19607" s="157"/>
      <c r="Y19607" s="157"/>
    </row>
    <row r="19608" spans="19:25" x14ac:dyDescent="0.2">
      <c r="S19608" s="157"/>
      <c r="T19608" s="157"/>
      <c r="U19608" s="157"/>
      <c r="V19608" s="157"/>
      <c r="W19608" s="157"/>
      <c r="X19608" s="157"/>
      <c r="Y19608" s="157"/>
    </row>
    <row r="19609" spans="19:25" x14ac:dyDescent="0.2">
      <c r="S19609" s="157"/>
      <c r="T19609" s="157"/>
      <c r="U19609" s="157"/>
      <c r="V19609" s="157"/>
      <c r="W19609" s="157"/>
      <c r="X19609" s="157"/>
      <c r="Y19609" s="157"/>
    </row>
    <row r="19610" spans="19:25" x14ac:dyDescent="0.2">
      <c r="S19610" s="157"/>
      <c r="T19610" s="157"/>
      <c r="U19610" s="157"/>
      <c r="V19610" s="157"/>
      <c r="W19610" s="157"/>
      <c r="X19610" s="157"/>
      <c r="Y19610" s="157"/>
    </row>
    <row r="19611" spans="19:25" x14ac:dyDescent="0.2">
      <c r="S19611" s="157"/>
      <c r="T19611" s="157"/>
      <c r="U19611" s="157"/>
      <c r="V19611" s="157"/>
      <c r="W19611" s="157"/>
      <c r="X19611" s="157"/>
      <c r="Y19611" s="157"/>
    </row>
    <row r="19612" spans="19:25" x14ac:dyDescent="0.2">
      <c r="S19612" s="157"/>
      <c r="T19612" s="157"/>
      <c r="U19612" s="157"/>
      <c r="V19612" s="157"/>
      <c r="W19612" s="157"/>
      <c r="X19612" s="157"/>
      <c r="Y19612" s="157"/>
    </row>
    <row r="19613" spans="19:25" x14ac:dyDescent="0.2">
      <c r="S19613" s="157"/>
      <c r="T19613" s="157"/>
      <c r="U19613" s="157"/>
      <c r="V19613" s="157"/>
      <c r="W19613" s="157"/>
      <c r="X19613" s="157"/>
      <c r="Y19613" s="157"/>
    </row>
    <row r="19614" spans="19:25" x14ac:dyDescent="0.2">
      <c r="S19614" s="157"/>
      <c r="T19614" s="157"/>
      <c r="U19614" s="157"/>
      <c r="V19614" s="157"/>
      <c r="W19614" s="157"/>
      <c r="X19614" s="157"/>
      <c r="Y19614" s="157"/>
    </row>
    <row r="19615" spans="19:25" x14ac:dyDescent="0.2">
      <c r="S19615" s="157"/>
      <c r="T19615" s="157"/>
      <c r="U19615" s="157"/>
      <c r="V19615" s="157"/>
      <c r="W19615" s="157"/>
      <c r="X19615" s="157"/>
      <c r="Y19615" s="157"/>
    </row>
    <row r="19616" spans="19:25" x14ac:dyDescent="0.2">
      <c r="S19616" s="157"/>
      <c r="T19616" s="157"/>
      <c r="U19616" s="157"/>
      <c r="V19616" s="157"/>
      <c r="W19616" s="157"/>
      <c r="X19616" s="157"/>
      <c r="Y19616" s="157"/>
    </row>
    <row r="19617" spans="19:25" x14ac:dyDescent="0.2">
      <c r="S19617" s="157"/>
      <c r="T19617" s="157"/>
      <c r="U19617" s="157"/>
      <c r="V19617" s="157"/>
      <c r="W19617" s="157"/>
      <c r="X19617" s="157"/>
      <c r="Y19617" s="157"/>
    </row>
    <row r="19618" spans="19:25" x14ac:dyDescent="0.2">
      <c r="S19618" s="157"/>
      <c r="T19618" s="157"/>
      <c r="U19618" s="157"/>
      <c r="V19618" s="157"/>
      <c r="W19618" s="157"/>
      <c r="X19618" s="157"/>
      <c r="Y19618" s="157"/>
    </row>
    <row r="19619" spans="19:25" x14ac:dyDescent="0.2">
      <c r="S19619" s="157"/>
      <c r="T19619" s="157"/>
      <c r="U19619" s="157"/>
      <c r="V19619" s="157"/>
      <c r="W19619" s="157"/>
      <c r="X19619" s="157"/>
      <c r="Y19619" s="157"/>
    </row>
    <row r="19620" spans="19:25" x14ac:dyDescent="0.2">
      <c r="S19620" s="157"/>
      <c r="T19620" s="157"/>
      <c r="U19620" s="157"/>
      <c r="V19620" s="157"/>
      <c r="W19620" s="157"/>
      <c r="X19620" s="157"/>
      <c r="Y19620" s="157"/>
    </row>
    <row r="19621" spans="19:25" x14ac:dyDescent="0.2">
      <c r="S19621" s="157"/>
      <c r="T19621" s="157"/>
      <c r="U19621" s="157"/>
      <c r="V19621" s="157"/>
      <c r="W19621" s="157"/>
      <c r="X19621" s="157"/>
      <c r="Y19621" s="157"/>
    </row>
    <row r="19622" spans="19:25" x14ac:dyDescent="0.2">
      <c r="S19622" s="157"/>
      <c r="T19622" s="157"/>
      <c r="U19622" s="157"/>
      <c r="V19622" s="157"/>
      <c r="W19622" s="157"/>
      <c r="X19622" s="157"/>
      <c r="Y19622" s="157"/>
    </row>
    <row r="19623" spans="19:25" x14ac:dyDescent="0.2">
      <c r="S19623" s="157"/>
      <c r="T19623" s="157"/>
      <c r="U19623" s="157"/>
      <c r="V19623" s="157"/>
      <c r="W19623" s="157"/>
      <c r="X19623" s="157"/>
      <c r="Y19623" s="157"/>
    </row>
    <row r="19624" spans="19:25" x14ac:dyDescent="0.2">
      <c r="S19624" s="157"/>
      <c r="T19624" s="157"/>
      <c r="U19624" s="157"/>
      <c r="V19624" s="157"/>
      <c r="W19624" s="157"/>
      <c r="X19624" s="157"/>
      <c r="Y19624" s="157"/>
    </row>
    <row r="19625" spans="19:25" x14ac:dyDescent="0.2">
      <c r="S19625" s="157"/>
      <c r="T19625" s="157"/>
      <c r="U19625" s="157"/>
      <c r="V19625" s="157"/>
      <c r="W19625" s="157"/>
      <c r="X19625" s="157"/>
      <c r="Y19625" s="157"/>
    </row>
    <row r="19626" spans="19:25" x14ac:dyDescent="0.2">
      <c r="S19626" s="157"/>
      <c r="T19626" s="157"/>
      <c r="U19626" s="157"/>
      <c r="V19626" s="157"/>
      <c r="W19626" s="157"/>
      <c r="X19626" s="157"/>
      <c r="Y19626" s="157"/>
    </row>
    <row r="19627" spans="19:25" x14ac:dyDescent="0.2">
      <c r="S19627" s="157"/>
      <c r="T19627" s="157"/>
      <c r="U19627" s="157"/>
      <c r="V19627" s="157"/>
      <c r="W19627" s="157"/>
      <c r="X19627" s="157"/>
      <c r="Y19627" s="157"/>
    </row>
    <row r="19628" spans="19:25" x14ac:dyDescent="0.2">
      <c r="S19628" s="157"/>
      <c r="T19628" s="157"/>
      <c r="U19628" s="157"/>
      <c r="V19628" s="157"/>
      <c r="W19628" s="157"/>
      <c r="X19628" s="157"/>
      <c r="Y19628" s="157"/>
    </row>
    <row r="19629" spans="19:25" x14ac:dyDescent="0.2">
      <c r="S19629" s="157"/>
      <c r="T19629" s="157"/>
      <c r="U19629" s="157"/>
      <c r="V19629" s="157"/>
      <c r="W19629" s="157"/>
      <c r="X19629" s="157"/>
      <c r="Y19629" s="157"/>
    </row>
    <row r="19630" spans="19:25" x14ac:dyDescent="0.2">
      <c r="S19630" s="157"/>
      <c r="T19630" s="157"/>
      <c r="U19630" s="157"/>
      <c r="V19630" s="157"/>
      <c r="W19630" s="157"/>
      <c r="X19630" s="157"/>
      <c r="Y19630" s="157"/>
    </row>
    <row r="19631" spans="19:25" x14ac:dyDescent="0.2">
      <c r="S19631" s="157"/>
      <c r="T19631" s="157"/>
      <c r="U19631" s="157"/>
      <c r="V19631" s="157"/>
      <c r="W19631" s="157"/>
      <c r="X19631" s="157"/>
      <c r="Y19631" s="157"/>
    </row>
    <row r="19632" spans="19:25" x14ac:dyDescent="0.2">
      <c r="S19632" s="157"/>
      <c r="T19632" s="157"/>
      <c r="U19632" s="157"/>
      <c r="V19632" s="157"/>
      <c r="W19632" s="157"/>
      <c r="X19632" s="157"/>
      <c r="Y19632" s="157"/>
    </row>
    <row r="19633" spans="19:25" x14ac:dyDescent="0.2">
      <c r="S19633" s="157"/>
      <c r="T19633" s="157"/>
      <c r="U19633" s="157"/>
      <c r="V19633" s="157"/>
      <c r="W19633" s="157"/>
      <c r="X19633" s="157"/>
      <c r="Y19633" s="157"/>
    </row>
    <row r="19634" spans="19:25" x14ac:dyDescent="0.2">
      <c r="S19634" s="157"/>
      <c r="T19634" s="157"/>
      <c r="U19634" s="157"/>
      <c r="V19634" s="157"/>
      <c r="W19634" s="157"/>
      <c r="X19634" s="157"/>
      <c r="Y19634" s="157"/>
    </row>
    <row r="19635" spans="19:25" x14ac:dyDescent="0.2">
      <c r="S19635" s="157"/>
      <c r="T19635" s="157"/>
      <c r="U19635" s="157"/>
      <c r="V19635" s="157"/>
      <c r="W19635" s="157"/>
      <c r="X19635" s="157"/>
      <c r="Y19635" s="157"/>
    </row>
    <row r="19636" spans="19:25" x14ac:dyDescent="0.2">
      <c r="S19636" s="157"/>
      <c r="T19636" s="157"/>
      <c r="U19636" s="157"/>
      <c r="V19636" s="157"/>
      <c r="W19636" s="157"/>
      <c r="X19636" s="157"/>
      <c r="Y19636" s="157"/>
    </row>
    <row r="19637" spans="19:25" x14ac:dyDescent="0.2">
      <c r="S19637" s="157"/>
      <c r="T19637" s="157"/>
      <c r="U19637" s="157"/>
      <c r="V19637" s="157"/>
      <c r="W19637" s="157"/>
      <c r="X19637" s="157"/>
      <c r="Y19637" s="157"/>
    </row>
    <row r="19638" spans="19:25" x14ac:dyDescent="0.2">
      <c r="S19638" s="157"/>
      <c r="T19638" s="157"/>
      <c r="U19638" s="157"/>
      <c r="V19638" s="157"/>
      <c r="W19638" s="157"/>
      <c r="X19638" s="157"/>
      <c r="Y19638" s="157"/>
    </row>
    <row r="19639" spans="19:25" x14ac:dyDescent="0.2">
      <c r="S19639" s="157"/>
      <c r="T19639" s="157"/>
      <c r="U19639" s="157"/>
      <c r="V19639" s="157"/>
      <c r="W19639" s="157"/>
      <c r="X19639" s="157"/>
      <c r="Y19639" s="157"/>
    </row>
    <row r="19640" spans="19:25" x14ac:dyDescent="0.2">
      <c r="S19640" s="157"/>
      <c r="T19640" s="157"/>
      <c r="U19640" s="157"/>
      <c r="V19640" s="157"/>
      <c r="W19640" s="157"/>
      <c r="X19640" s="157"/>
      <c r="Y19640" s="157"/>
    </row>
    <row r="19641" spans="19:25" x14ac:dyDescent="0.2">
      <c r="S19641" s="157"/>
      <c r="T19641" s="157"/>
      <c r="U19641" s="157"/>
      <c r="V19641" s="157"/>
      <c r="W19641" s="157"/>
      <c r="X19641" s="157"/>
      <c r="Y19641" s="157"/>
    </row>
    <row r="19642" spans="19:25" x14ac:dyDescent="0.2">
      <c r="S19642" s="157"/>
      <c r="T19642" s="157"/>
      <c r="U19642" s="157"/>
      <c r="V19642" s="157"/>
      <c r="W19642" s="157"/>
      <c r="X19642" s="157"/>
      <c r="Y19642" s="157"/>
    </row>
    <row r="19643" spans="19:25" x14ac:dyDescent="0.2">
      <c r="S19643" s="157"/>
      <c r="T19643" s="157"/>
      <c r="U19643" s="157"/>
      <c r="V19643" s="157"/>
      <c r="W19643" s="157"/>
      <c r="X19643" s="157"/>
      <c r="Y19643" s="157"/>
    </row>
    <row r="19644" spans="19:25" x14ac:dyDescent="0.2">
      <c r="S19644" s="157"/>
      <c r="T19644" s="157"/>
      <c r="U19644" s="157"/>
      <c r="V19644" s="157"/>
      <c r="W19644" s="157"/>
      <c r="X19644" s="157"/>
      <c r="Y19644" s="157"/>
    </row>
    <row r="19645" spans="19:25" x14ac:dyDescent="0.2">
      <c r="S19645" s="157"/>
      <c r="T19645" s="157"/>
      <c r="U19645" s="157"/>
      <c r="V19645" s="157"/>
      <c r="W19645" s="157"/>
      <c r="X19645" s="157"/>
      <c r="Y19645" s="157"/>
    </row>
    <row r="19646" spans="19:25" x14ac:dyDescent="0.2">
      <c r="S19646" s="157"/>
      <c r="T19646" s="157"/>
      <c r="U19646" s="157"/>
      <c r="V19646" s="157"/>
      <c r="W19646" s="157"/>
      <c r="X19646" s="157"/>
      <c r="Y19646" s="157"/>
    </row>
    <row r="19647" spans="19:25" x14ac:dyDescent="0.2">
      <c r="S19647" s="157"/>
      <c r="T19647" s="157"/>
      <c r="U19647" s="157"/>
      <c r="V19647" s="157"/>
      <c r="W19647" s="157"/>
      <c r="X19647" s="157"/>
      <c r="Y19647" s="157"/>
    </row>
    <row r="19648" spans="19:25" x14ac:dyDescent="0.2">
      <c r="S19648" s="157"/>
      <c r="T19648" s="157"/>
      <c r="U19648" s="157"/>
      <c r="V19648" s="157"/>
      <c r="W19648" s="157"/>
      <c r="X19648" s="157"/>
      <c r="Y19648" s="157"/>
    </row>
    <row r="19649" spans="19:25" x14ac:dyDescent="0.2">
      <c r="S19649" s="157"/>
      <c r="T19649" s="157"/>
      <c r="U19649" s="157"/>
      <c r="V19649" s="157"/>
      <c r="W19649" s="157"/>
      <c r="X19649" s="157"/>
      <c r="Y19649" s="157"/>
    </row>
    <row r="19650" spans="19:25" x14ac:dyDescent="0.2">
      <c r="S19650" s="157"/>
      <c r="T19650" s="157"/>
      <c r="U19650" s="157"/>
      <c r="V19650" s="157"/>
      <c r="W19650" s="157"/>
      <c r="X19650" s="157"/>
      <c r="Y19650" s="157"/>
    </row>
    <row r="19651" spans="19:25" x14ac:dyDescent="0.2">
      <c r="S19651" s="157"/>
      <c r="T19651" s="157"/>
      <c r="U19651" s="157"/>
      <c r="V19651" s="157"/>
      <c r="W19651" s="157"/>
      <c r="X19651" s="157"/>
      <c r="Y19651" s="157"/>
    </row>
    <row r="19652" spans="19:25" x14ac:dyDescent="0.2">
      <c r="S19652" s="157"/>
      <c r="T19652" s="157"/>
      <c r="U19652" s="157"/>
      <c r="V19652" s="157"/>
      <c r="W19652" s="157"/>
      <c r="X19652" s="157"/>
      <c r="Y19652" s="157"/>
    </row>
    <row r="19653" spans="19:25" x14ac:dyDescent="0.2">
      <c r="S19653" s="157"/>
      <c r="T19653" s="157"/>
      <c r="U19653" s="157"/>
      <c r="V19653" s="157"/>
      <c r="W19653" s="157"/>
      <c r="X19653" s="157"/>
      <c r="Y19653" s="157"/>
    </row>
    <row r="19654" spans="19:25" x14ac:dyDescent="0.2">
      <c r="S19654" s="157"/>
      <c r="T19654" s="157"/>
      <c r="U19654" s="157"/>
      <c r="V19654" s="157"/>
      <c r="W19654" s="157"/>
      <c r="X19654" s="157"/>
      <c r="Y19654" s="157"/>
    </row>
    <row r="19655" spans="19:25" x14ac:dyDescent="0.2">
      <c r="S19655" s="157"/>
      <c r="T19655" s="157"/>
      <c r="U19655" s="157"/>
      <c r="V19655" s="157"/>
      <c r="W19655" s="157"/>
      <c r="X19655" s="157"/>
      <c r="Y19655" s="157"/>
    </row>
    <row r="19656" spans="19:25" x14ac:dyDescent="0.2">
      <c r="S19656" s="157"/>
      <c r="T19656" s="157"/>
      <c r="U19656" s="157"/>
      <c r="V19656" s="157"/>
      <c r="W19656" s="157"/>
      <c r="X19656" s="157"/>
      <c r="Y19656" s="157"/>
    </row>
    <row r="19657" spans="19:25" x14ac:dyDescent="0.2">
      <c r="S19657" s="157"/>
      <c r="T19657" s="157"/>
      <c r="U19657" s="157"/>
      <c r="V19657" s="157"/>
      <c r="W19657" s="157"/>
      <c r="X19657" s="157"/>
      <c r="Y19657" s="157"/>
    </row>
    <row r="19658" spans="19:25" x14ac:dyDescent="0.2">
      <c r="S19658" s="157"/>
      <c r="T19658" s="157"/>
      <c r="U19658" s="157"/>
      <c r="V19658" s="157"/>
      <c r="W19658" s="157"/>
      <c r="X19658" s="157"/>
      <c r="Y19658" s="157"/>
    </row>
    <row r="19659" spans="19:25" x14ac:dyDescent="0.2">
      <c r="S19659" s="157"/>
      <c r="T19659" s="157"/>
      <c r="U19659" s="157"/>
      <c r="V19659" s="157"/>
      <c r="W19659" s="157"/>
      <c r="X19659" s="157"/>
      <c r="Y19659" s="157"/>
    </row>
    <row r="19660" spans="19:25" x14ac:dyDescent="0.2">
      <c r="S19660" s="157"/>
      <c r="T19660" s="157"/>
      <c r="U19660" s="157"/>
      <c r="V19660" s="157"/>
      <c r="W19660" s="157"/>
      <c r="X19660" s="157"/>
      <c r="Y19660" s="157"/>
    </row>
    <row r="19661" spans="19:25" x14ac:dyDescent="0.2">
      <c r="S19661" s="157"/>
      <c r="T19661" s="157"/>
      <c r="U19661" s="157"/>
      <c r="V19661" s="157"/>
      <c r="W19661" s="157"/>
      <c r="X19661" s="157"/>
      <c r="Y19661" s="157"/>
    </row>
    <row r="19662" spans="19:25" x14ac:dyDescent="0.2">
      <c r="S19662" s="157"/>
      <c r="T19662" s="157"/>
      <c r="U19662" s="157"/>
      <c r="V19662" s="157"/>
      <c r="W19662" s="157"/>
      <c r="X19662" s="157"/>
      <c r="Y19662" s="157"/>
    </row>
    <row r="19663" spans="19:25" x14ac:dyDescent="0.2">
      <c r="S19663" s="157"/>
      <c r="T19663" s="157"/>
      <c r="U19663" s="157"/>
      <c r="V19663" s="157"/>
      <c r="W19663" s="157"/>
      <c r="X19663" s="157"/>
      <c r="Y19663" s="157"/>
    </row>
    <row r="19664" spans="19:25" x14ac:dyDescent="0.2">
      <c r="S19664" s="157"/>
      <c r="T19664" s="157"/>
      <c r="U19664" s="157"/>
      <c r="V19664" s="157"/>
      <c r="W19664" s="157"/>
      <c r="X19664" s="157"/>
      <c r="Y19664" s="157"/>
    </row>
    <row r="19665" spans="19:25" x14ac:dyDescent="0.2">
      <c r="S19665" s="157"/>
      <c r="T19665" s="157"/>
      <c r="U19665" s="157"/>
      <c r="V19665" s="157"/>
      <c r="W19665" s="157"/>
      <c r="X19665" s="157"/>
      <c r="Y19665" s="157"/>
    </row>
    <row r="19666" spans="19:25" x14ac:dyDescent="0.2">
      <c r="S19666" s="157"/>
      <c r="T19666" s="157"/>
      <c r="U19666" s="157"/>
      <c r="V19666" s="157"/>
      <c r="W19666" s="157"/>
      <c r="X19666" s="157"/>
      <c r="Y19666" s="157"/>
    </row>
    <row r="19667" spans="19:25" x14ac:dyDescent="0.2">
      <c r="S19667" s="157"/>
      <c r="T19667" s="157"/>
      <c r="U19667" s="157"/>
      <c r="V19667" s="157"/>
      <c r="W19667" s="157"/>
      <c r="X19667" s="157"/>
      <c r="Y19667" s="157"/>
    </row>
    <row r="19668" spans="19:25" x14ac:dyDescent="0.2">
      <c r="S19668" s="157"/>
      <c r="T19668" s="157"/>
      <c r="U19668" s="157"/>
      <c r="V19668" s="157"/>
      <c r="W19668" s="157"/>
      <c r="X19668" s="157"/>
      <c r="Y19668" s="157"/>
    </row>
    <row r="19669" spans="19:25" x14ac:dyDescent="0.2">
      <c r="S19669" s="157"/>
      <c r="T19669" s="157"/>
      <c r="U19669" s="157"/>
      <c r="V19669" s="157"/>
      <c r="W19669" s="157"/>
      <c r="X19669" s="157"/>
      <c r="Y19669" s="157"/>
    </row>
    <row r="19670" spans="19:25" x14ac:dyDescent="0.2">
      <c r="S19670" s="157"/>
      <c r="T19670" s="157"/>
      <c r="U19670" s="157"/>
      <c r="V19670" s="157"/>
      <c r="W19670" s="157"/>
      <c r="X19670" s="157"/>
      <c r="Y19670" s="157"/>
    </row>
    <row r="19671" spans="19:25" x14ac:dyDescent="0.2">
      <c r="S19671" s="157"/>
      <c r="T19671" s="157"/>
      <c r="U19671" s="157"/>
      <c r="V19671" s="157"/>
      <c r="W19671" s="157"/>
      <c r="X19671" s="157"/>
      <c r="Y19671" s="157"/>
    </row>
    <row r="19672" spans="19:25" x14ac:dyDescent="0.2">
      <c r="S19672" s="157"/>
      <c r="T19672" s="157"/>
      <c r="U19672" s="157"/>
      <c r="V19672" s="157"/>
      <c r="W19672" s="157"/>
      <c r="X19672" s="157"/>
      <c r="Y19672" s="157"/>
    </row>
    <row r="19673" spans="19:25" x14ac:dyDescent="0.2">
      <c r="S19673" s="157"/>
      <c r="T19673" s="157"/>
      <c r="U19673" s="157"/>
      <c r="V19673" s="157"/>
      <c r="W19673" s="157"/>
      <c r="X19673" s="157"/>
      <c r="Y19673" s="157"/>
    </row>
    <row r="19674" spans="19:25" x14ac:dyDescent="0.2">
      <c r="S19674" s="157"/>
      <c r="T19674" s="157"/>
      <c r="U19674" s="157"/>
      <c r="V19674" s="157"/>
      <c r="W19674" s="157"/>
      <c r="X19674" s="157"/>
      <c r="Y19674" s="157"/>
    </row>
    <row r="19675" spans="19:25" x14ac:dyDescent="0.2">
      <c r="S19675" s="157"/>
      <c r="T19675" s="157"/>
      <c r="U19675" s="157"/>
      <c r="V19675" s="157"/>
      <c r="W19675" s="157"/>
      <c r="X19675" s="157"/>
      <c r="Y19675" s="157"/>
    </row>
    <row r="19676" spans="19:25" x14ac:dyDescent="0.2">
      <c r="S19676" s="157"/>
      <c r="T19676" s="157"/>
      <c r="U19676" s="157"/>
      <c r="V19676" s="157"/>
      <c r="W19676" s="157"/>
      <c r="X19676" s="157"/>
      <c r="Y19676" s="157"/>
    </row>
    <row r="19677" spans="19:25" x14ac:dyDescent="0.2">
      <c r="S19677" s="157"/>
      <c r="T19677" s="157"/>
      <c r="U19677" s="157"/>
      <c r="V19677" s="157"/>
      <c r="W19677" s="157"/>
      <c r="X19677" s="157"/>
      <c r="Y19677" s="157"/>
    </row>
    <row r="19678" spans="19:25" x14ac:dyDescent="0.2">
      <c r="S19678" s="157"/>
      <c r="T19678" s="157"/>
      <c r="U19678" s="157"/>
      <c r="V19678" s="157"/>
      <c r="W19678" s="157"/>
      <c r="X19678" s="157"/>
      <c r="Y19678" s="157"/>
    </row>
    <row r="19679" spans="19:25" x14ac:dyDescent="0.2">
      <c r="S19679" s="157"/>
      <c r="T19679" s="157"/>
      <c r="U19679" s="157"/>
      <c r="V19679" s="157"/>
      <c r="W19679" s="157"/>
      <c r="X19679" s="157"/>
      <c r="Y19679" s="157"/>
    </row>
    <row r="19680" spans="19:25" x14ac:dyDescent="0.2">
      <c r="S19680" s="157"/>
      <c r="T19680" s="157"/>
      <c r="U19680" s="157"/>
      <c r="V19680" s="157"/>
      <c r="W19680" s="157"/>
      <c r="X19680" s="157"/>
      <c r="Y19680" s="157"/>
    </row>
    <row r="19681" spans="19:25" x14ac:dyDescent="0.2">
      <c r="S19681" s="157"/>
      <c r="T19681" s="157"/>
      <c r="U19681" s="157"/>
      <c r="V19681" s="157"/>
      <c r="W19681" s="157"/>
      <c r="X19681" s="157"/>
      <c r="Y19681" s="157"/>
    </row>
    <row r="19682" spans="19:25" x14ac:dyDescent="0.2">
      <c r="S19682" s="157"/>
      <c r="T19682" s="157"/>
      <c r="U19682" s="157"/>
      <c r="V19682" s="157"/>
      <c r="W19682" s="157"/>
      <c r="X19682" s="157"/>
      <c r="Y19682" s="157"/>
    </row>
    <row r="19683" spans="19:25" x14ac:dyDescent="0.2">
      <c r="S19683" s="157"/>
      <c r="T19683" s="157"/>
      <c r="U19683" s="157"/>
      <c r="V19683" s="157"/>
      <c r="W19683" s="157"/>
      <c r="X19683" s="157"/>
      <c r="Y19683" s="157"/>
    </row>
    <row r="19684" spans="19:25" x14ac:dyDescent="0.2">
      <c r="S19684" s="157"/>
      <c r="T19684" s="157"/>
      <c r="U19684" s="157"/>
      <c r="V19684" s="157"/>
      <c r="W19684" s="157"/>
      <c r="X19684" s="157"/>
      <c r="Y19684" s="157"/>
    </row>
    <row r="19685" spans="19:25" x14ac:dyDescent="0.2">
      <c r="S19685" s="157"/>
      <c r="T19685" s="157"/>
      <c r="U19685" s="157"/>
      <c r="V19685" s="157"/>
      <c r="W19685" s="157"/>
      <c r="X19685" s="157"/>
      <c r="Y19685" s="157"/>
    </row>
    <row r="19686" spans="19:25" x14ac:dyDescent="0.2">
      <c r="S19686" s="157"/>
      <c r="T19686" s="157"/>
      <c r="U19686" s="157"/>
      <c r="V19686" s="157"/>
      <c r="W19686" s="157"/>
      <c r="X19686" s="157"/>
      <c r="Y19686" s="157"/>
    </row>
    <row r="19687" spans="19:25" x14ac:dyDescent="0.2">
      <c r="S19687" s="157"/>
      <c r="T19687" s="157"/>
      <c r="U19687" s="157"/>
      <c r="V19687" s="157"/>
      <c r="W19687" s="157"/>
      <c r="X19687" s="157"/>
      <c r="Y19687" s="157"/>
    </row>
    <row r="19688" spans="19:25" x14ac:dyDescent="0.2">
      <c r="S19688" s="157"/>
      <c r="T19688" s="157"/>
      <c r="U19688" s="157"/>
      <c r="V19688" s="157"/>
      <c r="W19688" s="157"/>
      <c r="X19688" s="157"/>
      <c r="Y19688" s="157"/>
    </row>
    <row r="19689" spans="19:25" x14ac:dyDescent="0.2">
      <c r="S19689" s="157"/>
      <c r="T19689" s="157"/>
      <c r="U19689" s="157"/>
      <c r="V19689" s="157"/>
      <c r="W19689" s="157"/>
      <c r="X19689" s="157"/>
      <c r="Y19689" s="157"/>
    </row>
    <row r="19690" spans="19:25" x14ac:dyDescent="0.2">
      <c r="S19690" s="157"/>
      <c r="T19690" s="157"/>
      <c r="U19690" s="157"/>
      <c r="V19690" s="157"/>
      <c r="W19690" s="157"/>
      <c r="X19690" s="157"/>
      <c r="Y19690" s="157"/>
    </row>
    <row r="19691" spans="19:25" x14ac:dyDescent="0.2">
      <c r="S19691" s="157"/>
      <c r="T19691" s="157"/>
      <c r="U19691" s="157"/>
      <c r="V19691" s="157"/>
      <c r="W19691" s="157"/>
      <c r="X19691" s="157"/>
      <c r="Y19691" s="157"/>
    </row>
    <row r="19692" spans="19:25" x14ac:dyDescent="0.2">
      <c r="S19692" s="157"/>
      <c r="T19692" s="157"/>
      <c r="U19692" s="157"/>
      <c r="V19692" s="157"/>
      <c r="W19692" s="157"/>
      <c r="X19692" s="157"/>
      <c r="Y19692" s="157"/>
    </row>
    <row r="19693" spans="19:25" x14ac:dyDescent="0.2">
      <c r="S19693" s="157"/>
      <c r="T19693" s="157"/>
      <c r="U19693" s="157"/>
      <c r="V19693" s="157"/>
      <c r="W19693" s="157"/>
      <c r="X19693" s="157"/>
      <c r="Y19693" s="157"/>
    </row>
    <row r="19694" spans="19:25" x14ac:dyDescent="0.2">
      <c r="S19694" s="157"/>
      <c r="T19694" s="157"/>
      <c r="U19694" s="157"/>
      <c r="V19694" s="157"/>
      <c r="W19694" s="157"/>
      <c r="X19694" s="157"/>
      <c r="Y19694" s="157"/>
    </row>
    <row r="19695" spans="19:25" x14ac:dyDescent="0.2">
      <c r="S19695" s="157"/>
      <c r="T19695" s="157"/>
      <c r="U19695" s="157"/>
      <c r="V19695" s="157"/>
      <c r="W19695" s="157"/>
      <c r="X19695" s="157"/>
      <c r="Y19695" s="157"/>
    </row>
    <row r="19696" spans="19:25" x14ac:dyDescent="0.2">
      <c r="S19696" s="157"/>
      <c r="T19696" s="157"/>
      <c r="U19696" s="157"/>
      <c r="V19696" s="157"/>
      <c r="W19696" s="157"/>
      <c r="X19696" s="157"/>
      <c r="Y19696" s="157"/>
    </row>
    <row r="19697" spans="19:25" x14ac:dyDescent="0.2">
      <c r="S19697" s="157"/>
      <c r="T19697" s="157"/>
      <c r="U19697" s="157"/>
      <c r="V19697" s="157"/>
      <c r="W19697" s="157"/>
      <c r="X19697" s="157"/>
      <c r="Y19697" s="157"/>
    </row>
    <row r="19698" spans="19:25" x14ac:dyDescent="0.2">
      <c r="S19698" s="157"/>
      <c r="T19698" s="157"/>
      <c r="U19698" s="157"/>
      <c r="V19698" s="157"/>
      <c r="W19698" s="157"/>
      <c r="X19698" s="157"/>
      <c r="Y19698" s="157"/>
    </row>
    <row r="19699" spans="19:25" x14ac:dyDescent="0.2">
      <c r="S19699" s="157"/>
      <c r="T19699" s="157"/>
      <c r="U19699" s="157"/>
      <c r="V19699" s="157"/>
      <c r="W19699" s="157"/>
      <c r="X19699" s="157"/>
      <c r="Y19699" s="157"/>
    </row>
    <row r="19700" spans="19:25" x14ac:dyDescent="0.2">
      <c r="S19700" s="157"/>
      <c r="T19700" s="157"/>
      <c r="U19700" s="157"/>
      <c r="V19700" s="157"/>
      <c r="W19700" s="157"/>
      <c r="X19700" s="157"/>
      <c r="Y19700" s="157"/>
    </row>
    <row r="19701" spans="19:25" x14ac:dyDescent="0.2">
      <c r="S19701" s="157"/>
      <c r="T19701" s="157"/>
      <c r="U19701" s="157"/>
      <c r="V19701" s="157"/>
      <c r="W19701" s="157"/>
      <c r="X19701" s="157"/>
      <c r="Y19701" s="157"/>
    </row>
    <row r="19702" spans="19:25" x14ac:dyDescent="0.2">
      <c r="S19702" s="157"/>
      <c r="T19702" s="157"/>
      <c r="U19702" s="157"/>
      <c r="V19702" s="157"/>
      <c r="W19702" s="157"/>
      <c r="X19702" s="157"/>
      <c r="Y19702" s="157"/>
    </row>
    <row r="19703" spans="19:25" x14ac:dyDescent="0.2">
      <c r="S19703" s="157"/>
      <c r="T19703" s="157"/>
      <c r="U19703" s="157"/>
      <c r="V19703" s="157"/>
      <c r="W19703" s="157"/>
      <c r="X19703" s="157"/>
      <c r="Y19703" s="157"/>
    </row>
    <row r="19704" spans="19:25" x14ac:dyDescent="0.2">
      <c r="S19704" s="157"/>
      <c r="T19704" s="157"/>
      <c r="U19704" s="157"/>
      <c r="V19704" s="157"/>
      <c r="W19704" s="157"/>
      <c r="X19704" s="157"/>
      <c r="Y19704" s="157"/>
    </row>
    <row r="19705" spans="19:25" x14ac:dyDescent="0.2">
      <c r="S19705" s="157"/>
      <c r="T19705" s="157"/>
      <c r="U19705" s="157"/>
      <c r="V19705" s="157"/>
      <c r="W19705" s="157"/>
      <c r="X19705" s="157"/>
      <c r="Y19705" s="157"/>
    </row>
    <row r="19706" spans="19:25" x14ac:dyDescent="0.2">
      <c r="S19706" s="157"/>
      <c r="T19706" s="157"/>
      <c r="U19706" s="157"/>
      <c r="V19706" s="157"/>
      <c r="W19706" s="157"/>
      <c r="X19706" s="157"/>
      <c r="Y19706" s="157"/>
    </row>
    <row r="19707" spans="19:25" x14ac:dyDescent="0.2">
      <c r="S19707" s="157"/>
      <c r="T19707" s="157"/>
      <c r="U19707" s="157"/>
      <c r="V19707" s="157"/>
      <c r="W19707" s="157"/>
      <c r="X19707" s="157"/>
      <c r="Y19707" s="157"/>
    </row>
    <row r="19708" spans="19:25" x14ac:dyDescent="0.2">
      <c r="S19708" s="157"/>
      <c r="T19708" s="157"/>
      <c r="U19708" s="157"/>
      <c r="V19708" s="157"/>
      <c r="W19708" s="157"/>
      <c r="X19708" s="157"/>
      <c r="Y19708" s="157"/>
    </row>
    <row r="19709" spans="19:25" x14ac:dyDescent="0.2">
      <c r="S19709" s="157"/>
      <c r="T19709" s="157"/>
      <c r="U19709" s="157"/>
      <c r="V19709" s="157"/>
      <c r="W19709" s="157"/>
      <c r="X19709" s="157"/>
      <c r="Y19709" s="157"/>
    </row>
    <row r="19710" spans="19:25" x14ac:dyDescent="0.2">
      <c r="S19710" s="157"/>
      <c r="T19710" s="157"/>
      <c r="U19710" s="157"/>
      <c r="V19710" s="157"/>
      <c r="W19710" s="157"/>
      <c r="X19710" s="157"/>
      <c r="Y19710" s="157"/>
    </row>
    <row r="19711" spans="19:25" x14ac:dyDescent="0.2">
      <c r="S19711" s="157"/>
      <c r="T19711" s="157"/>
      <c r="U19711" s="157"/>
      <c r="V19711" s="157"/>
      <c r="W19711" s="157"/>
      <c r="X19711" s="157"/>
      <c r="Y19711" s="157"/>
    </row>
    <row r="19712" spans="19:25" x14ac:dyDescent="0.2">
      <c r="S19712" s="157"/>
      <c r="T19712" s="157"/>
      <c r="U19712" s="157"/>
      <c r="V19712" s="157"/>
      <c r="W19712" s="157"/>
      <c r="X19712" s="157"/>
      <c r="Y19712" s="157"/>
    </row>
    <row r="19713" spans="19:25" x14ac:dyDescent="0.2">
      <c r="S19713" s="157"/>
      <c r="T19713" s="157"/>
      <c r="U19713" s="157"/>
      <c r="V19713" s="157"/>
      <c r="W19713" s="157"/>
      <c r="X19713" s="157"/>
      <c r="Y19713" s="157"/>
    </row>
    <row r="19714" spans="19:25" x14ac:dyDescent="0.2">
      <c r="S19714" s="157"/>
      <c r="T19714" s="157"/>
      <c r="U19714" s="157"/>
      <c r="V19714" s="157"/>
      <c r="W19714" s="157"/>
      <c r="X19714" s="157"/>
      <c r="Y19714" s="157"/>
    </row>
    <row r="19715" spans="19:25" x14ac:dyDescent="0.2">
      <c r="S19715" s="157"/>
      <c r="T19715" s="157"/>
      <c r="U19715" s="157"/>
      <c r="V19715" s="157"/>
      <c r="W19715" s="157"/>
      <c r="X19715" s="157"/>
      <c r="Y19715" s="157"/>
    </row>
    <row r="19716" spans="19:25" x14ac:dyDescent="0.2">
      <c r="S19716" s="157"/>
      <c r="T19716" s="157"/>
      <c r="U19716" s="157"/>
      <c r="V19716" s="157"/>
      <c r="W19716" s="157"/>
      <c r="X19716" s="157"/>
      <c r="Y19716" s="157"/>
    </row>
    <row r="19717" spans="19:25" x14ac:dyDescent="0.2">
      <c r="S19717" s="157"/>
      <c r="T19717" s="157"/>
      <c r="U19717" s="157"/>
      <c r="V19717" s="157"/>
      <c r="W19717" s="157"/>
      <c r="X19717" s="157"/>
      <c r="Y19717" s="157"/>
    </row>
    <row r="19718" spans="19:25" x14ac:dyDescent="0.2">
      <c r="S19718" s="157"/>
      <c r="T19718" s="157"/>
      <c r="U19718" s="157"/>
      <c r="V19718" s="157"/>
      <c r="W19718" s="157"/>
      <c r="X19718" s="157"/>
      <c r="Y19718" s="157"/>
    </row>
    <row r="19719" spans="19:25" x14ac:dyDescent="0.2">
      <c r="S19719" s="157"/>
      <c r="T19719" s="157"/>
      <c r="U19719" s="157"/>
      <c r="V19719" s="157"/>
      <c r="W19719" s="157"/>
      <c r="X19719" s="157"/>
      <c r="Y19719" s="157"/>
    </row>
    <row r="19720" spans="19:25" x14ac:dyDescent="0.2">
      <c r="S19720" s="157"/>
      <c r="T19720" s="157"/>
      <c r="U19720" s="157"/>
      <c r="V19720" s="157"/>
      <c r="W19720" s="157"/>
      <c r="X19720" s="157"/>
      <c r="Y19720" s="157"/>
    </row>
    <row r="19721" spans="19:25" x14ac:dyDescent="0.2">
      <c r="S19721" s="157"/>
      <c r="T19721" s="157"/>
      <c r="U19721" s="157"/>
      <c r="V19721" s="157"/>
      <c r="W19721" s="157"/>
      <c r="X19721" s="157"/>
      <c r="Y19721" s="157"/>
    </row>
    <row r="19722" spans="19:25" x14ac:dyDescent="0.2">
      <c r="S19722" s="157"/>
      <c r="T19722" s="157"/>
      <c r="U19722" s="157"/>
      <c r="V19722" s="157"/>
      <c r="W19722" s="157"/>
      <c r="X19722" s="157"/>
      <c r="Y19722" s="157"/>
    </row>
    <row r="19723" spans="19:25" x14ac:dyDescent="0.2">
      <c r="S19723" s="157"/>
      <c r="T19723" s="157"/>
      <c r="U19723" s="157"/>
      <c r="V19723" s="157"/>
      <c r="W19723" s="157"/>
      <c r="X19723" s="157"/>
      <c r="Y19723" s="157"/>
    </row>
    <row r="19724" spans="19:25" x14ac:dyDescent="0.2">
      <c r="S19724" s="157"/>
      <c r="T19724" s="157"/>
      <c r="U19724" s="157"/>
      <c r="V19724" s="157"/>
      <c r="W19724" s="157"/>
      <c r="X19724" s="157"/>
      <c r="Y19724" s="157"/>
    </row>
    <row r="19725" spans="19:25" x14ac:dyDescent="0.2">
      <c r="S19725" s="157"/>
      <c r="T19725" s="157"/>
      <c r="U19725" s="157"/>
      <c r="V19725" s="157"/>
      <c r="W19725" s="157"/>
      <c r="X19725" s="157"/>
      <c r="Y19725" s="157"/>
    </row>
    <row r="19726" spans="19:25" x14ac:dyDescent="0.2">
      <c r="S19726" s="157"/>
      <c r="T19726" s="157"/>
      <c r="U19726" s="157"/>
      <c r="V19726" s="157"/>
      <c r="W19726" s="157"/>
      <c r="X19726" s="157"/>
      <c r="Y19726" s="157"/>
    </row>
    <row r="19727" spans="19:25" x14ac:dyDescent="0.2">
      <c r="S19727" s="157"/>
      <c r="T19727" s="157"/>
      <c r="U19727" s="157"/>
      <c r="V19727" s="157"/>
      <c r="W19727" s="157"/>
      <c r="X19727" s="157"/>
      <c r="Y19727" s="157"/>
    </row>
    <row r="19728" spans="19:25" x14ac:dyDescent="0.2">
      <c r="S19728" s="157"/>
      <c r="T19728" s="157"/>
      <c r="U19728" s="157"/>
      <c r="V19728" s="157"/>
      <c r="W19728" s="157"/>
      <c r="X19728" s="157"/>
      <c r="Y19728" s="157"/>
    </row>
    <row r="19729" spans="19:25" x14ac:dyDescent="0.2">
      <c r="S19729" s="157"/>
      <c r="T19729" s="157"/>
      <c r="U19729" s="157"/>
      <c r="V19729" s="157"/>
      <c r="W19729" s="157"/>
      <c r="X19729" s="157"/>
      <c r="Y19729" s="157"/>
    </row>
    <row r="19730" spans="19:25" x14ac:dyDescent="0.2">
      <c r="S19730" s="157"/>
      <c r="T19730" s="157"/>
      <c r="U19730" s="157"/>
      <c r="V19730" s="157"/>
      <c r="W19730" s="157"/>
      <c r="X19730" s="157"/>
      <c r="Y19730" s="157"/>
    </row>
    <row r="19731" spans="19:25" x14ac:dyDescent="0.2">
      <c r="S19731" s="157"/>
      <c r="T19731" s="157"/>
      <c r="U19731" s="157"/>
      <c r="V19731" s="157"/>
      <c r="W19731" s="157"/>
      <c r="X19731" s="157"/>
      <c r="Y19731" s="157"/>
    </row>
    <row r="19732" spans="19:25" x14ac:dyDescent="0.2">
      <c r="S19732" s="157"/>
      <c r="T19732" s="157"/>
      <c r="U19732" s="157"/>
      <c r="V19732" s="157"/>
      <c r="W19732" s="157"/>
      <c r="X19732" s="157"/>
      <c r="Y19732" s="157"/>
    </row>
    <row r="19733" spans="19:25" x14ac:dyDescent="0.2">
      <c r="S19733" s="157"/>
      <c r="T19733" s="157"/>
      <c r="U19733" s="157"/>
      <c r="V19733" s="157"/>
      <c r="W19733" s="157"/>
      <c r="X19733" s="157"/>
      <c r="Y19733" s="157"/>
    </row>
    <row r="19734" spans="19:25" x14ac:dyDescent="0.2">
      <c r="S19734" s="157"/>
      <c r="T19734" s="157"/>
      <c r="U19734" s="157"/>
      <c r="V19734" s="157"/>
      <c r="W19734" s="157"/>
      <c r="X19734" s="157"/>
      <c r="Y19734" s="157"/>
    </row>
    <row r="19735" spans="19:25" x14ac:dyDescent="0.2">
      <c r="S19735" s="157"/>
      <c r="T19735" s="157"/>
      <c r="U19735" s="157"/>
      <c r="V19735" s="157"/>
      <c r="W19735" s="157"/>
      <c r="X19735" s="157"/>
      <c r="Y19735" s="157"/>
    </row>
    <row r="19736" spans="19:25" x14ac:dyDescent="0.2">
      <c r="S19736" s="157"/>
      <c r="T19736" s="157"/>
      <c r="U19736" s="157"/>
      <c r="V19736" s="157"/>
      <c r="W19736" s="157"/>
      <c r="X19736" s="157"/>
      <c r="Y19736" s="157"/>
    </row>
    <row r="19737" spans="19:25" x14ac:dyDescent="0.2">
      <c r="S19737" s="157"/>
      <c r="T19737" s="157"/>
      <c r="U19737" s="157"/>
      <c r="V19737" s="157"/>
      <c r="W19737" s="157"/>
      <c r="X19737" s="157"/>
      <c r="Y19737" s="157"/>
    </row>
    <row r="19738" spans="19:25" x14ac:dyDescent="0.2">
      <c r="S19738" s="157"/>
      <c r="T19738" s="157"/>
      <c r="U19738" s="157"/>
      <c r="V19738" s="157"/>
      <c r="W19738" s="157"/>
      <c r="X19738" s="157"/>
      <c r="Y19738" s="157"/>
    </row>
    <row r="19739" spans="19:25" x14ac:dyDescent="0.2">
      <c r="S19739" s="157"/>
      <c r="T19739" s="157"/>
      <c r="U19739" s="157"/>
      <c r="V19739" s="157"/>
      <c r="W19739" s="157"/>
      <c r="X19739" s="157"/>
      <c r="Y19739" s="157"/>
    </row>
    <row r="19740" spans="19:25" x14ac:dyDescent="0.2">
      <c r="S19740" s="157"/>
      <c r="T19740" s="157"/>
      <c r="U19740" s="157"/>
      <c r="V19740" s="157"/>
      <c r="W19740" s="157"/>
      <c r="X19740" s="157"/>
      <c r="Y19740" s="157"/>
    </row>
    <row r="19741" spans="19:25" x14ac:dyDescent="0.2">
      <c r="S19741" s="157"/>
      <c r="T19741" s="157"/>
      <c r="U19741" s="157"/>
      <c r="V19741" s="157"/>
      <c r="W19741" s="157"/>
      <c r="X19741" s="157"/>
      <c r="Y19741" s="157"/>
    </row>
    <row r="19742" spans="19:25" x14ac:dyDescent="0.2">
      <c r="S19742" s="157"/>
      <c r="T19742" s="157"/>
      <c r="U19742" s="157"/>
      <c r="V19742" s="157"/>
      <c r="W19742" s="157"/>
      <c r="X19742" s="157"/>
      <c r="Y19742" s="157"/>
    </row>
    <row r="19743" spans="19:25" x14ac:dyDescent="0.2">
      <c r="S19743" s="157"/>
      <c r="T19743" s="157"/>
      <c r="U19743" s="157"/>
      <c r="V19743" s="157"/>
      <c r="W19743" s="157"/>
      <c r="X19743" s="157"/>
      <c r="Y19743" s="157"/>
    </row>
    <row r="19744" spans="19:25" x14ac:dyDescent="0.2">
      <c r="S19744" s="157"/>
      <c r="T19744" s="157"/>
      <c r="U19744" s="157"/>
      <c r="V19744" s="157"/>
      <c r="W19744" s="157"/>
      <c r="X19744" s="157"/>
      <c r="Y19744" s="157"/>
    </row>
    <row r="19745" spans="19:25" x14ac:dyDescent="0.2">
      <c r="S19745" s="157"/>
      <c r="T19745" s="157"/>
      <c r="U19745" s="157"/>
      <c r="V19745" s="157"/>
      <c r="W19745" s="157"/>
      <c r="X19745" s="157"/>
      <c r="Y19745" s="157"/>
    </row>
    <row r="19746" spans="19:25" x14ac:dyDescent="0.2">
      <c r="S19746" s="157"/>
      <c r="T19746" s="157"/>
      <c r="U19746" s="157"/>
      <c r="V19746" s="157"/>
      <c r="W19746" s="157"/>
      <c r="X19746" s="157"/>
      <c r="Y19746" s="157"/>
    </row>
    <row r="19747" spans="19:25" x14ac:dyDescent="0.2">
      <c r="S19747" s="157"/>
      <c r="T19747" s="157"/>
      <c r="U19747" s="157"/>
      <c r="V19747" s="157"/>
      <c r="W19747" s="157"/>
      <c r="X19747" s="157"/>
      <c r="Y19747" s="157"/>
    </row>
    <row r="19748" spans="19:25" x14ac:dyDescent="0.2">
      <c r="S19748" s="157"/>
      <c r="T19748" s="157"/>
      <c r="U19748" s="157"/>
      <c r="V19748" s="157"/>
      <c r="W19748" s="157"/>
      <c r="X19748" s="157"/>
      <c r="Y19748" s="157"/>
    </row>
    <row r="19749" spans="19:25" x14ac:dyDescent="0.2">
      <c r="S19749" s="157"/>
      <c r="T19749" s="157"/>
      <c r="U19749" s="157"/>
      <c r="V19749" s="157"/>
      <c r="W19749" s="157"/>
      <c r="X19749" s="157"/>
      <c r="Y19749" s="157"/>
    </row>
    <row r="19750" spans="19:25" x14ac:dyDescent="0.2">
      <c r="S19750" s="157"/>
      <c r="T19750" s="157"/>
      <c r="U19750" s="157"/>
      <c r="V19750" s="157"/>
      <c r="W19750" s="157"/>
      <c r="X19750" s="157"/>
      <c r="Y19750" s="157"/>
    </row>
    <row r="19751" spans="19:25" x14ac:dyDescent="0.2">
      <c r="S19751" s="157"/>
      <c r="T19751" s="157"/>
      <c r="U19751" s="157"/>
      <c r="V19751" s="157"/>
      <c r="W19751" s="157"/>
      <c r="X19751" s="157"/>
      <c r="Y19751" s="157"/>
    </row>
    <row r="19752" spans="19:25" x14ac:dyDescent="0.2">
      <c r="S19752" s="157"/>
      <c r="T19752" s="157"/>
      <c r="U19752" s="157"/>
      <c r="V19752" s="157"/>
      <c r="W19752" s="157"/>
      <c r="X19752" s="157"/>
      <c r="Y19752" s="157"/>
    </row>
    <row r="19753" spans="19:25" x14ac:dyDescent="0.2">
      <c r="S19753" s="157"/>
      <c r="T19753" s="157"/>
      <c r="U19753" s="157"/>
      <c r="V19753" s="157"/>
      <c r="W19753" s="157"/>
      <c r="X19753" s="157"/>
      <c r="Y19753" s="157"/>
    </row>
    <row r="19754" spans="19:25" x14ac:dyDescent="0.2">
      <c r="S19754" s="157"/>
      <c r="T19754" s="157"/>
      <c r="U19754" s="157"/>
      <c r="V19754" s="157"/>
      <c r="W19754" s="157"/>
      <c r="X19754" s="157"/>
      <c r="Y19754" s="157"/>
    </row>
    <row r="19755" spans="19:25" x14ac:dyDescent="0.2">
      <c r="S19755" s="157"/>
      <c r="T19755" s="157"/>
      <c r="U19755" s="157"/>
      <c r="V19755" s="157"/>
      <c r="W19755" s="157"/>
      <c r="X19755" s="157"/>
      <c r="Y19755" s="157"/>
    </row>
    <row r="19756" spans="19:25" x14ac:dyDescent="0.2">
      <c r="S19756" s="157"/>
      <c r="T19756" s="157"/>
      <c r="U19756" s="157"/>
      <c r="V19756" s="157"/>
      <c r="W19756" s="157"/>
      <c r="X19756" s="157"/>
      <c r="Y19756" s="157"/>
    </row>
    <row r="19757" spans="19:25" x14ac:dyDescent="0.2">
      <c r="S19757" s="157"/>
      <c r="T19757" s="157"/>
      <c r="U19757" s="157"/>
      <c r="V19757" s="157"/>
      <c r="W19757" s="157"/>
      <c r="X19757" s="157"/>
      <c r="Y19757" s="157"/>
    </row>
    <row r="19758" spans="19:25" x14ac:dyDescent="0.2">
      <c r="S19758" s="157"/>
      <c r="T19758" s="157"/>
      <c r="U19758" s="157"/>
      <c r="V19758" s="157"/>
      <c r="W19758" s="157"/>
      <c r="X19758" s="157"/>
      <c r="Y19758" s="157"/>
    </row>
    <row r="19759" spans="19:25" x14ac:dyDescent="0.2">
      <c r="S19759" s="157"/>
      <c r="T19759" s="157"/>
      <c r="U19759" s="157"/>
      <c r="V19759" s="157"/>
      <c r="W19759" s="157"/>
      <c r="X19759" s="157"/>
      <c r="Y19759" s="157"/>
    </row>
    <row r="19760" spans="19:25" x14ac:dyDescent="0.2">
      <c r="S19760" s="157"/>
      <c r="T19760" s="157"/>
      <c r="U19760" s="157"/>
      <c r="V19760" s="157"/>
      <c r="W19760" s="157"/>
      <c r="X19760" s="157"/>
      <c r="Y19760" s="157"/>
    </row>
    <row r="19761" spans="19:25" x14ac:dyDescent="0.2">
      <c r="S19761" s="157"/>
      <c r="T19761" s="157"/>
      <c r="U19761" s="157"/>
      <c r="V19761" s="157"/>
      <c r="W19761" s="157"/>
      <c r="X19761" s="157"/>
      <c r="Y19761" s="157"/>
    </row>
    <row r="19762" spans="19:25" x14ac:dyDescent="0.2">
      <c r="S19762" s="157"/>
      <c r="T19762" s="157"/>
      <c r="U19762" s="157"/>
      <c r="V19762" s="157"/>
      <c r="W19762" s="157"/>
      <c r="X19762" s="157"/>
      <c r="Y19762" s="157"/>
    </row>
    <row r="19763" spans="19:25" x14ac:dyDescent="0.2">
      <c r="S19763" s="157"/>
      <c r="T19763" s="157"/>
      <c r="U19763" s="157"/>
      <c r="V19763" s="157"/>
      <c r="W19763" s="157"/>
      <c r="X19763" s="157"/>
      <c r="Y19763" s="157"/>
    </row>
    <row r="19764" spans="19:25" x14ac:dyDescent="0.2">
      <c r="S19764" s="157"/>
      <c r="T19764" s="157"/>
      <c r="U19764" s="157"/>
      <c r="V19764" s="157"/>
      <c r="W19764" s="157"/>
      <c r="X19764" s="157"/>
      <c r="Y19764" s="157"/>
    </row>
    <row r="19765" spans="19:25" x14ac:dyDescent="0.2">
      <c r="S19765" s="157"/>
      <c r="T19765" s="157"/>
      <c r="U19765" s="157"/>
      <c r="V19765" s="157"/>
      <c r="W19765" s="157"/>
      <c r="X19765" s="157"/>
      <c r="Y19765" s="157"/>
    </row>
    <row r="19766" spans="19:25" x14ac:dyDescent="0.2">
      <c r="S19766" s="157"/>
      <c r="T19766" s="157"/>
      <c r="U19766" s="157"/>
      <c r="V19766" s="157"/>
      <c r="W19766" s="157"/>
      <c r="X19766" s="157"/>
      <c r="Y19766" s="157"/>
    </row>
    <row r="19767" spans="19:25" x14ac:dyDescent="0.2">
      <c r="S19767" s="157"/>
      <c r="T19767" s="157"/>
      <c r="U19767" s="157"/>
      <c r="V19767" s="157"/>
      <c r="W19767" s="157"/>
      <c r="X19767" s="157"/>
      <c r="Y19767" s="157"/>
    </row>
    <row r="19768" spans="19:25" x14ac:dyDescent="0.2">
      <c r="S19768" s="157"/>
      <c r="T19768" s="157"/>
      <c r="U19768" s="157"/>
      <c r="V19768" s="157"/>
      <c r="W19768" s="157"/>
      <c r="X19768" s="157"/>
      <c r="Y19768" s="157"/>
    </row>
    <row r="19769" spans="19:25" x14ac:dyDescent="0.2">
      <c r="S19769" s="157"/>
      <c r="T19769" s="157"/>
      <c r="U19769" s="157"/>
      <c r="V19769" s="157"/>
      <c r="W19769" s="157"/>
      <c r="X19769" s="157"/>
      <c r="Y19769" s="157"/>
    </row>
    <row r="19770" spans="19:25" x14ac:dyDescent="0.2">
      <c r="S19770" s="157"/>
      <c r="T19770" s="157"/>
      <c r="U19770" s="157"/>
      <c r="V19770" s="157"/>
      <c r="W19770" s="157"/>
      <c r="X19770" s="157"/>
      <c r="Y19770" s="157"/>
    </row>
    <row r="19771" spans="19:25" x14ac:dyDescent="0.2">
      <c r="S19771" s="157"/>
      <c r="T19771" s="157"/>
      <c r="U19771" s="157"/>
      <c r="V19771" s="157"/>
      <c r="W19771" s="157"/>
      <c r="X19771" s="157"/>
      <c r="Y19771" s="157"/>
    </row>
    <row r="19772" spans="19:25" x14ac:dyDescent="0.2">
      <c r="S19772" s="157"/>
      <c r="T19772" s="157"/>
      <c r="U19772" s="157"/>
      <c r="V19772" s="157"/>
      <c r="W19772" s="157"/>
      <c r="X19772" s="157"/>
      <c r="Y19772" s="157"/>
    </row>
    <row r="19773" spans="19:25" x14ac:dyDescent="0.2">
      <c r="S19773" s="157"/>
      <c r="T19773" s="157"/>
      <c r="U19773" s="157"/>
      <c r="V19773" s="157"/>
      <c r="W19773" s="157"/>
      <c r="X19773" s="157"/>
      <c r="Y19773" s="157"/>
    </row>
    <row r="19774" spans="19:25" x14ac:dyDescent="0.2">
      <c r="S19774" s="157"/>
      <c r="T19774" s="157"/>
      <c r="U19774" s="157"/>
      <c r="V19774" s="157"/>
      <c r="W19774" s="157"/>
      <c r="X19774" s="157"/>
      <c r="Y19774" s="157"/>
    </row>
    <row r="19775" spans="19:25" x14ac:dyDescent="0.2">
      <c r="S19775" s="157"/>
      <c r="T19775" s="157"/>
      <c r="U19775" s="157"/>
      <c r="V19775" s="157"/>
      <c r="W19775" s="157"/>
      <c r="X19775" s="157"/>
      <c r="Y19775" s="157"/>
    </row>
    <row r="19776" spans="19:25" x14ac:dyDescent="0.2">
      <c r="S19776" s="157"/>
      <c r="T19776" s="157"/>
      <c r="U19776" s="157"/>
      <c r="V19776" s="157"/>
      <c r="W19776" s="157"/>
      <c r="X19776" s="157"/>
      <c r="Y19776" s="157"/>
    </row>
    <row r="19777" spans="19:25" x14ac:dyDescent="0.2">
      <c r="S19777" s="157"/>
      <c r="T19777" s="157"/>
      <c r="U19777" s="157"/>
      <c r="V19777" s="157"/>
      <c r="W19777" s="157"/>
      <c r="X19777" s="157"/>
      <c r="Y19777" s="157"/>
    </row>
    <row r="19778" spans="19:25" x14ac:dyDescent="0.2">
      <c r="S19778" s="157"/>
      <c r="T19778" s="157"/>
      <c r="U19778" s="157"/>
      <c r="V19778" s="157"/>
      <c r="W19778" s="157"/>
      <c r="X19778" s="157"/>
      <c r="Y19778" s="157"/>
    </row>
    <row r="19779" spans="19:25" x14ac:dyDescent="0.2">
      <c r="S19779" s="157"/>
      <c r="T19779" s="157"/>
      <c r="U19779" s="157"/>
      <c r="V19779" s="157"/>
      <c r="W19779" s="157"/>
      <c r="X19779" s="157"/>
      <c r="Y19779" s="157"/>
    </row>
    <row r="19780" spans="19:25" x14ac:dyDescent="0.2">
      <c r="S19780" s="157"/>
      <c r="T19780" s="157"/>
      <c r="U19780" s="157"/>
      <c r="V19780" s="157"/>
      <c r="W19780" s="157"/>
      <c r="X19780" s="157"/>
      <c r="Y19780" s="157"/>
    </row>
    <row r="19781" spans="19:25" x14ac:dyDescent="0.2">
      <c r="S19781" s="157"/>
      <c r="T19781" s="157"/>
      <c r="U19781" s="157"/>
      <c r="V19781" s="157"/>
      <c r="W19781" s="157"/>
      <c r="X19781" s="157"/>
      <c r="Y19781" s="157"/>
    </row>
    <row r="19782" spans="19:25" x14ac:dyDescent="0.2">
      <c r="S19782" s="157"/>
      <c r="T19782" s="157"/>
      <c r="U19782" s="157"/>
      <c r="V19782" s="157"/>
      <c r="W19782" s="157"/>
      <c r="X19782" s="157"/>
      <c r="Y19782" s="157"/>
    </row>
    <row r="19783" spans="19:25" x14ac:dyDescent="0.2">
      <c r="S19783" s="157"/>
      <c r="T19783" s="157"/>
      <c r="U19783" s="157"/>
      <c r="V19783" s="157"/>
      <c r="W19783" s="157"/>
      <c r="X19783" s="157"/>
      <c r="Y19783" s="157"/>
    </row>
    <row r="19784" spans="19:25" x14ac:dyDescent="0.2">
      <c r="S19784" s="157"/>
      <c r="T19784" s="157"/>
      <c r="U19784" s="157"/>
      <c r="V19784" s="157"/>
      <c r="W19784" s="157"/>
      <c r="X19784" s="157"/>
      <c r="Y19784" s="157"/>
    </row>
    <row r="19785" spans="19:25" x14ac:dyDescent="0.2">
      <c r="S19785" s="157"/>
      <c r="T19785" s="157"/>
      <c r="U19785" s="157"/>
      <c r="V19785" s="157"/>
      <c r="W19785" s="157"/>
      <c r="X19785" s="157"/>
      <c r="Y19785" s="157"/>
    </row>
    <row r="19786" spans="19:25" x14ac:dyDescent="0.2">
      <c r="S19786" s="157"/>
      <c r="T19786" s="157"/>
      <c r="U19786" s="157"/>
      <c r="V19786" s="157"/>
      <c r="W19786" s="157"/>
      <c r="X19786" s="157"/>
      <c r="Y19786" s="157"/>
    </row>
    <row r="19787" spans="19:25" x14ac:dyDescent="0.2">
      <c r="S19787" s="157"/>
      <c r="T19787" s="157"/>
      <c r="U19787" s="157"/>
      <c r="V19787" s="157"/>
      <c r="W19787" s="157"/>
      <c r="X19787" s="157"/>
      <c r="Y19787" s="157"/>
    </row>
    <row r="19788" spans="19:25" x14ac:dyDescent="0.2">
      <c r="S19788" s="157"/>
      <c r="T19788" s="157"/>
      <c r="U19788" s="157"/>
      <c r="V19788" s="157"/>
      <c r="W19788" s="157"/>
      <c r="X19788" s="157"/>
      <c r="Y19788" s="157"/>
    </row>
    <row r="19789" spans="19:25" x14ac:dyDescent="0.2">
      <c r="S19789" s="157"/>
      <c r="T19789" s="157"/>
      <c r="U19789" s="157"/>
      <c r="V19789" s="157"/>
      <c r="W19789" s="157"/>
      <c r="X19789" s="157"/>
      <c r="Y19789" s="157"/>
    </row>
    <row r="19790" spans="19:25" x14ac:dyDescent="0.2">
      <c r="S19790" s="157"/>
      <c r="T19790" s="157"/>
      <c r="U19790" s="157"/>
      <c r="V19790" s="157"/>
      <c r="W19790" s="157"/>
      <c r="X19790" s="157"/>
      <c r="Y19790" s="157"/>
    </row>
    <row r="19791" spans="19:25" x14ac:dyDescent="0.2">
      <c r="S19791" s="157"/>
      <c r="T19791" s="157"/>
      <c r="U19791" s="157"/>
      <c r="V19791" s="157"/>
      <c r="W19791" s="157"/>
      <c r="X19791" s="157"/>
      <c r="Y19791" s="157"/>
    </row>
    <row r="19792" spans="19:25" x14ac:dyDescent="0.2">
      <c r="S19792" s="157"/>
      <c r="T19792" s="157"/>
      <c r="U19792" s="157"/>
      <c r="V19792" s="157"/>
      <c r="W19792" s="157"/>
      <c r="X19792" s="157"/>
      <c r="Y19792" s="157"/>
    </row>
    <row r="19793" spans="19:25" x14ac:dyDescent="0.2">
      <c r="S19793" s="157"/>
      <c r="T19793" s="157"/>
      <c r="U19793" s="157"/>
      <c r="V19793" s="157"/>
      <c r="W19793" s="157"/>
      <c r="X19793" s="157"/>
      <c r="Y19793" s="157"/>
    </row>
    <row r="19794" spans="19:25" x14ac:dyDescent="0.2">
      <c r="S19794" s="157"/>
      <c r="T19794" s="157"/>
      <c r="U19794" s="157"/>
      <c r="V19794" s="157"/>
      <c r="W19794" s="157"/>
      <c r="X19794" s="157"/>
      <c r="Y19794" s="157"/>
    </row>
    <row r="19795" spans="19:25" x14ac:dyDescent="0.2">
      <c r="S19795" s="157"/>
      <c r="T19795" s="157"/>
      <c r="U19795" s="157"/>
      <c r="V19795" s="157"/>
      <c r="W19795" s="157"/>
      <c r="X19795" s="157"/>
      <c r="Y19795" s="157"/>
    </row>
    <row r="19796" spans="19:25" x14ac:dyDescent="0.2">
      <c r="S19796" s="157"/>
      <c r="T19796" s="157"/>
      <c r="U19796" s="157"/>
      <c r="V19796" s="157"/>
      <c r="W19796" s="157"/>
      <c r="X19796" s="157"/>
      <c r="Y19796" s="157"/>
    </row>
    <row r="19797" spans="19:25" x14ac:dyDescent="0.2">
      <c r="S19797" s="157"/>
      <c r="T19797" s="157"/>
      <c r="U19797" s="157"/>
      <c r="V19797" s="157"/>
      <c r="W19797" s="157"/>
      <c r="X19797" s="157"/>
      <c r="Y19797" s="157"/>
    </row>
    <row r="19798" spans="19:25" x14ac:dyDescent="0.2">
      <c r="S19798" s="157"/>
      <c r="T19798" s="157"/>
      <c r="U19798" s="157"/>
      <c r="V19798" s="157"/>
      <c r="W19798" s="157"/>
      <c r="X19798" s="157"/>
      <c r="Y19798" s="157"/>
    </row>
    <row r="19799" spans="19:25" x14ac:dyDescent="0.2">
      <c r="S19799" s="157"/>
      <c r="T19799" s="157"/>
      <c r="U19799" s="157"/>
      <c r="V19799" s="157"/>
      <c r="W19799" s="157"/>
      <c r="X19799" s="157"/>
      <c r="Y19799" s="157"/>
    </row>
    <row r="19800" spans="19:25" x14ac:dyDescent="0.2">
      <c r="S19800" s="157"/>
      <c r="T19800" s="157"/>
      <c r="U19800" s="157"/>
      <c r="V19800" s="157"/>
      <c r="W19800" s="157"/>
      <c r="X19800" s="157"/>
      <c r="Y19800" s="157"/>
    </row>
    <row r="19801" spans="19:25" x14ac:dyDescent="0.2">
      <c r="S19801" s="157"/>
      <c r="T19801" s="157"/>
      <c r="U19801" s="157"/>
      <c r="V19801" s="157"/>
      <c r="W19801" s="157"/>
      <c r="X19801" s="157"/>
      <c r="Y19801" s="157"/>
    </row>
    <row r="19802" spans="19:25" x14ac:dyDescent="0.2">
      <c r="S19802" s="157"/>
      <c r="T19802" s="157"/>
      <c r="U19802" s="157"/>
      <c r="V19802" s="157"/>
      <c r="W19802" s="157"/>
      <c r="X19802" s="157"/>
      <c r="Y19802" s="157"/>
    </row>
    <row r="19803" spans="19:25" x14ac:dyDescent="0.2">
      <c r="S19803" s="157"/>
      <c r="T19803" s="157"/>
      <c r="U19803" s="157"/>
      <c r="V19803" s="157"/>
      <c r="W19803" s="157"/>
      <c r="X19803" s="157"/>
      <c r="Y19803" s="157"/>
    </row>
    <row r="19804" spans="19:25" x14ac:dyDescent="0.2">
      <c r="S19804" s="157"/>
      <c r="T19804" s="157"/>
      <c r="U19804" s="157"/>
      <c r="V19804" s="157"/>
      <c r="W19804" s="157"/>
      <c r="X19804" s="157"/>
      <c r="Y19804" s="157"/>
    </row>
    <row r="19805" spans="19:25" x14ac:dyDescent="0.2">
      <c r="S19805" s="157"/>
      <c r="T19805" s="157"/>
      <c r="U19805" s="157"/>
      <c r="V19805" s="157"/>
      <c r="W19805" s="157"/>
      <c r="X19805" s="157"/>
      <c r="Y19805" s="157"/>
    </row>
    <row r="19806" spans="19:25" x14ac:dyDescent="0.2">
      <c r="S19806" s="157"/>
      <c r="T19806" s="157"/>
      <c r="U19806" s="157"/>
      <c r="V19806" s="157"/>
      <c r="W19806" s="157"/>
      <c r="X19806" s="157"/>
      <c r="Y19806" s="157"/>
    </row>
    <row r="19807" spans="19:25" x14ac:dyDescent="0.2">
      <c r="S19807" s="157"/>
      <c r="T19807" s="157"/>
      <c r="U19807" s="157"/>
      <c r="V19807" s="157"/>
      <c r="W19807" s="157"/>
      <c r="X19807" s="157"/>
      <c r="Y19807" s="157"/>
    </row>
    <row r="19808" spans="19:25" x14ac:dyDescent="0.2">
      <c r="S19808" s="157"/>
      <c r="T19808" s="157"/>
      <c r="U19808" s="157"/>
      <c r="V19808" s="157"/>
      <c r="W19808" s="157"/>
      <c r="X19808" s="157"/>
      <c r="Y19808" s="157"/>
    </row>
    <row r="19809" spans="19:25" x14ac:dyDescent="0.2">
      <c r="S19809" s="157"/>
      <c r="T19809" s="157"/>
      <c r="U19809" s="157"/>
      <c r="V19809" s="157"/>
      <c r="W19809" s="157"/>
      <c r="X19809" s="157"/>
      <c r="Y19809" s="157"/>
    </row>
    <row r="19810" spans="19:25" x14ac:dyDescent="0.2">
      <c r="S19810" s="157"/>
      <c r="T19810" s="157"/>
      <c r="U19810" s="157"/>
      <c r="V19810" s="157"/>
      <c r="W19810" s="157"/>
      <c r="X19810" s="157"/>
      <c r="Y19810" s="157"/>
    </row>
    <row r="19811" spans="19:25" x14ac:dyDescent="0.2">
      <c r="S19811" s="157"/>
      <c r="T19811" s="157"/>
      <c r="U19811" s="157"/>
      <c r="V19811" s="157"/>
      <c r="W19811" s="157"/>
      <c r="X19811" s="157"/>
      <c r="Y19811" s="157"/>
    </row>
    <row r="19812" spans="19:25" x14ac:dyDescent="0.2">
      <c r="S19812" s="157"/>
      <c r="T19812" s="157"/>
      <c r="U19812" s="157"/>
      <c r="V19812" s="157"/>
      <c r="W19812" s="157"/>
      <c r="X19812" s="157"/>
      <c r="Y19812" s="157"/>
    </row>
    <row r="19813" spans="19:25" x14ac:dyDescent="0.2">
      <c r="S19813" s="157"/>
      <c r="T19813" s="157"/>
      <c r="U19813" s="157"/>
      <c r="V19813" s="157"/>
      <c r="W19813" s="157"/>
      <c r="X19813" s="157"/>
      <c r="Y19813" s="157"/>
    </row>
    <row r="19814" spans="19:25" x14ac:dyDescent="0.2">
      <c r="S19814" s="157"/>
      <c r="T19814" s="157"/>
      <c r="U19814" s="157"/>
      <c r="V19814" s="157"/>
      <c r="W19814" s="157"/>
      <c r="X19814" s="157"/>
      <c r="Y19814" s="157"/>
    </row>
    <row r="19815" spans="19:25" x14ac:dyDescent="0.2">
      <c r="S19815" s="157"/>
      <c r="T19815" s="157"/>
      <c r="U19815" s="157"/>
      <c r="V19815" s="157"/>
      <c r="W19815" s="157"/>
      <c r="X19815" s="157"/>
      <c r="Y19815" s="157"/>
    </row>
    <row r="19816" spans="19:25" x14ac:dyDescent="0.2">
      <c r="S19816" s="157"/>
      <c r="T19816" s="157"/>
      <c r="U19816" s="157"/>
      <c r="V19816" s="157"/>
      <c r="W19816" s="157"/>
      <c r="X19816" s="157"/>
      <c r="Y19816" s="157"/>
    </row>
    <row r="19817" spans="19:25" x14ac:dyDescent="0.2">
      <c r="S19817" s="157"/>
      <c r="T19817" s="157"/>
      <c r="U19817" s="157"/>
      <c r="V19817" s="157"/>
      <c r="W19817" s="157"/>
      <c r="X19817" s="157"/>
      <c r="Y19817" s="157"/>
    </row>
    <row r="19818" spans="19:25" x14ac:dyDescent="0.2">
      <c r="S19818" s="157"/>
      <c r="T19818" s="157"/>
      <c r="U19818" s="157"/>
      <c r="V19818" s="157"/>
      <c r="W19818" s="157"/>
      <c r="X19818" s="157"/>
      <c r="Y19818" s="157"/>
    </row>
    <row r="19819" spans="19:25" x14ac:dyDescent="0.2">
      <c r="S19819" s="157"/>
      <c r="T19819" s="157"/>
      <c r="U19819" s="157"/>
      <c r="V19819" s="157"/>
      <c r="W19819" s="157"/>
      <c r="X19819" s="157"/>
      <c r="Y19819" s="157"/>
    </row>
    <row r="19820" spans="19:25" x14ac:dyDescent="0.2">
      <c r="S19820" s="157"/>
      <c r="T19820" s="157"/>
      <c r="U19820" s="157"/>
      <c r="V19820" s="157"/>
      <c r="W19820" s="157"/>
      <c r="X19820" s="157"/>
      <c r="Y19820" s="157"/>
    </row>
    <row r="19821" spans="19:25" x14ac:dyDescent="0.2">
      <c r="S19821" s="157"/>
      <c r="T19821" s="157"/>
      <c r="U19821" s="157"/>
      <c r="V19821" s="157"/>
      <c r="W19821" s="157"/>
      <c r="X19821" s="157"/>
      <c r="Y19821" s="157"/>
    </row>
    <row r="19822" spans="19:25" x14ac:dyDescent="0.2">
      <c r="S19822" s="157"/>
      <c r="T19822" s="157"/>
      <c r="U19822" s="157"/>
      <c r="V19822" s="157"/>
      <c r="W19822" s="157"/>
      <c r="X19822" s="157"/>
      <c r="Y19822" s="157"/>
    </row>
    <row r="19823" spans="19:25" x14ac:dyDescent="0.2">
      <c r="S19823" s="157"/>
      <c r="T19823" s="157"/>
      <c r="U19823" s="157"/>
      <c r="V19823" s="157"/>
      <c r="W19823" s="157"/>
      <c r="X19823" s="157"/>
      <c r="Y19823" s="157"/>
    </row>
    <row r="19824" spans="19:25" x14ac:dyDescent="0.2">
      <c r="S19824" s="157"/>
      <c r="T19824" s="157"/>
      <c r="U19824" s="157"/>
      <c r="V19824" s="157"/>
      <c r="W19824" s="157"/>
      <c r="X19824" s="157"/>
      <c r="Y19824" s="157"/>
    </row>
    <row r="19825" spans="19:25" x14ac:dyDescent="0.2">
      <c r="S19825" s="157"/>
      <c r="T19825" s="157"/>
      <c r="U19825" s="157"/>
      <c r="V19825" s="157"/>
      <c r="W19825" s="157"/>
      <c r="X19825" s="157"/>
      <c r="Y19825" s="157"/>
    </row>
    <row r="19826" spans="19:25" x14ac:dyDescent="0.2">
      <c r="S19826" s="157"/>
      <c r="T19826" s="157"/>
      <c r="U19826" s="157"/>
      <c r="V19826" s="157"/>
      <c r="W19826" s="157"/>
      <c r="X19826" s="157"/>
      <c r="Y19826" s="157"/>
    </row>
    <row r="19827" spans="19:25" x14ac:dyDescent="0.2">
      <c r="S19827" s="157"/>
      <c r="T19827" s="157"/>
      <c r="U19827" s="157"/>
      <c r="V19827" s="157"/>
      <c r="W19827" s="157"/>
      <c r="X19827" s="157"/>
      <c r="Y19827" s="157"/>
    </row>
    <row r="19828" spans="19:25" x14ac:dyDescent="0.2">
      <c r="S19828" s="157"/>
      <c r="T19828" s="157"/>
      <c r="U19828" s="157"/>
      <c r="V19828" s="157"/>
      <c r="W19828" s="157"/>
      <c r="X19828" s="157"/>
      <c r="Y19828" s="157"/>
    </row>
    <row r="19829" spans="19:25" x14ac:dyDescent="0.2">
      <c r="S19829" s="157"/>
      <c r="T19829" s="157"/>
      <c r="U19829" s="157"/>
      <c r="V19829" s="157"/>
      <c r="W19829" s="157"/>
      <c r="X19829" s="157"/>
      <c r="Y19829" s="157"/>
    </row>
    <row r="19830" spans="19:25" x14ac:dyDescent="0.2">
      <c r="S19830" s="157"/>
      <c r="T19830" s="157"/>
      <c r="U19830" s="157"/>
      <c r="V19830" s="157"/>
      <c r="W19830" s="157"/>
      <c r="X19830" s="157"/>
      <c r="Y19830" s="157"/>
    </row>
    <row r="19831" spans="19:25" x14ac:dyDescent="0.2">
      <c r="S19831" s="157"/>
      <c r="T19831" s="157"/>
      <c r="U19831" s="157"/>
      <c r="V19831" s="157"/>
      <c r="W19831" s="157"/>
      <c r="X19831" s="157"/>
      <c r="Y19831" s="157"/>
    </row>
    <row r="19832" spans="19:25" x14ac:dyDescent="0.2">
      <c r="S19832" s="157"/>
      <c r="T19832" s="157"/>
      <c r="U19832" s="157"/>
      <c r="V19832" s="157"/>
      <c r="W19832" s="157"/>
      <c r="X19832" s="157"/>
      <c r="Y19832" s="157"/>
    </row>
    <row r="19833" spans="19:25" x14ac:dyDescent="0.2">
      <c r="S19833" s="157"/>
      <c r="T19833" s="157"/>
      <c r="U19833" s="157"/>
      <c r="V19833" s="157"/>
      <c r="W19833" s="157"/>
      <c r="X19833" s="157"/>
      <c r="Y19833" s="157"/>
    </row>
    <row r="19834" spans="19:25" x14ac:dyDescent="0.2">
      <c r="S19834" s="157"/>
      <c r="T19834" s="157"/>
      <c r="U19834" s="157"/>
      <c r="V19834" s="157"/>
      <c r="W19834" s="157"/>
      <c r="X19834" s="157"/>
      <c r="Y19834" s="157"/>
    </row>
    <row r="19835" spans="19:25" x14ac:dyDescent="0.2">
      <c r="S19835" s="157"/>
      <c r="T19835" s="157"/>
      <c r="U19835" s="157"/>
      <c r="V19835" s="157"/>
      <c r="W19835" s="157"/>
      <c r="X19835" s="157"/>
      <c r="Y19835" s="157"/>
    </row>
    <row r="19836" spans="19:25" x14ac:dyDescent="0.2">
      <c r="S19836" s="157"/>
      <c r="T19836" s="157"/>
      <c r="U19836" s="157"/>
      <c r="V19836" s="157"/>
      <c r="W19836" s="157"/>
      <c r="X19836" s="157"/>
      <c r="Y19836" s="157"/>
    </row>
    <row r="19837" spans="19:25" x14ac:dyDescent="0.2">
      <c r="S19837" s="157"/>
      <c r="T19837" s="157"/>
      <c r="U19837" s="157"/>
      <c r="V19837" s="157"/>
      <c r="W19837" s="157"/>
      <c r="X19837" s="157"/>
      <c r="Y19837" s="157"/>
    </row>
    <row r="19838" spans="19:25" x14ac:dyDescent="0.2">
      <c r="S19838" s="157"/>
      <c r="T19838" s="157"/>
      <c r="U19838" s="157"/>
      <c r="V19838" s="157"/>
      <c r="W19838" s="157"/>
      <c r="X19838" s="157"/>
      <c r="Y19838" s="157"/>
    </row>
    <row r="19839" spans="19:25" x14ac:dyDescent="0.2">
      <c r="S19839" s="157"/>
      <c r="T19839" s="157"/>
      <c r="U19839" s="157"/>
      <c r="V19839" s="157"/>
      <c r="W19839" s="157"/>
      <c r="X19839" s="157"/>
      <c r="Y19839" s="157"/>
    </row>
    <row r="19840" spans="19:25" x14ac:dyDescent="0.2">
      <c r="S19840" s="157"/>
      <c r="T19840" s="157"/>
      <c r="U19840" s="157"/>
      <c r="V19840" s="157"/>
      <c r="W19840" s="157"/>
      <c r="X19840" s="157"/>
      <c r="Y19840" s="157"/>
    </row>
    <row r="19841" spans="19:25" x14ac:dyDescent="0.2">
      <c r="S19841" s="157"/>
      <c r="T19841" s="157"/>
      <c r="U19841" s="157"/>
      <c r="V19841" s="157"/>
      <c r="W19841" s="157"/>
      <c r="X19841" s="157"/>
      <c r="Y19841" s="157"/>
    </row>
    <row r="19842" spans="19:25" x14ac:dyDescent="0.2">
      <c r="S19842" s="157"/>
      <c r="T19842" s="157"/>
      <c r="U19842" s="157"/>
      <c r="V19842" s="157"/>
      <c r="W19842" s="157"/>
      <c r="X19842" s="157"/>
      <c r="Y19842" s="157"/>
    </row>
    <row r="19843" spans="19:25" x14ac:dyDescent="0.2">
      <c r="S19843" s="157"/>
      <c r="T19843" s="157"/>
      <c r="U19843" s="157"/>
      <c r="V19843" s="157"/>
      <c r="W19843" s="157"/>
      <c r="X19843" s="157"/>
      <c r="Y19843" s="157"/>
    </row>
    <row r="19844" spans="19:25" x14ac:dyDescent="0.2">
      <c r="S19844" s="157"/>
      <c r="T19844" s="157"/>
      <c r="U19844" s="157"/>
      <c r="V19844" s="157"/>
      <c r="W19844" s="157"/>
      <c r="X19844" s="157"/>
      <c r="Y19844" s="157"/>
    </row>
    <row r="19845" spans="19:25" x14ac:dyDescent="0.2">
      <c r="S19845" s="157"/>
      <c r="T19845" s="157"/>
      <c r="U19845" s="157"/>
      <c r="V19845" s="157"/>
      <c r="W19845" s="157"/>
      <c r="X19845" s="157"/>
      <c r="Y19845" s="157"/>
    </row>
    <row r="19846" spans="19:25" x14ac:dyDescent="0.2">
      <c r="S19846" s="157"/>
      <c r="T19846" s="157"/>
      <c r="U19846" s="157"/>
      <c r="V19846" s="157"/>
      <c r="W19846" s="157"/>
      <c r="X19846" s="157"/>
      <c r="Y19846" s="157"/>
    </row>
    <row r="19847" spans="19:25" x14ac:dyDescent="0.2">
      <c r="S19847" s="157"/>
      <c r="T19847" s="157"/>
      <c r="U19847" s="157"/>
      <c r="V19847" s="157"/>
      <c r="W19847" s="157"/>
      <c r="X19847" s="157"/>
      <c r="Y19847" s="157"/>
    </row>
    <row r="19848" spans="19:25" x14ac:dyDescent="0.2">
      <c r="S19848" s="157"/>
      <c r="T19848" s="157"/>
      <c r="U19848" s="157"/>
      <c r="V19848" s="157"/>
      <c r="W19848" s="157"/>
      <c r="X19848" s="157"/>
      <c r="Y19848" s="157"/>
    </row>
    <row r="19849" spans="19:25" x14ac:dyDescent="0.2">
      <c r="S19849" s="157"/>
      <c r="T19849" s="157"/>
      <c r="U19849" s="157"/>
      <c r="V19849" s="157"/>
      <c r="W19849" s="157"/>
      <c r="X19849" s="157"/>
      <c r="Y19849" s="157"/>
    </row>
    <row r="19850" spans="19:25" x14ac:dyDescent="0.2">
      <c r="S19850" s="157"/>
      <c r="T19850" s="157"/>
      <c r="U19850" s="157"/>
      <c r="V19850" s="157"/>
      <c r="W19850" s="157"/>
      <c r="X19850" s="157"/>
      <c r="Y19850" s="157"/>
    </row>
    <row r="19851" spans="19:25" x14ac:dyDescent="0.2">
      <c r="S19851" s="157"/>
      <c r="T19851" s="157"/>
      <c r="U19851" s="157"/>
      <c r="V19851" s="157"/>
      <c r="W19851" s="157"/>
      <c r="X19851" s="157"/>
      <c r="Y19851" s="157"/>
    </row>
    <row r="19852" spans="19:25" x14ac:dyDescent="0.2">
      <c r="S19852" s="157"/>
      <c r="T19852" s="157"/>
      <c r="U19852" s="157"/>
      <c r="V19852" s="157"/>
      <c r="W19852" s="157"/>
      <c r="X19852" s="157"/>
      <c r="Y19852" s="157"/>
    </row>
    <row r="19853" spans="19:25" x14ac:dyDescent="0.2">
      <c r="S19853" s="157"/>
      <c r="T19853" s="157"/>
      <c r="U19853" s="157"/>
      <c r="V19853" s="157"/>
      <c r="W19853" s="157"/>
      <c r="X19853" s="157"/>
      <c r="Y19853" s="157"/>
    </row>
    <row r="19854" spans="19:25" x14ac:dyDescent="0.2">
      <c r="S19854" s="157"/>
      <c r="T19854" s="157"/>
      <c r="U19854" s="157"/>
      <c r="V19854" s="157"/>
      <c r="W19854" s="157"/>
      <c r="X19854" s="157"/>
      <c r="Y19854" s="157"/>
    </row>
    <row r="19855" spans="19:25" x14ac:dyDescent="0.2">
      <c r="S19855" s="157"/>
      <c r="T19855" s="157"/>
      <c r="U19855" s="157"/>
      <c r="V19855" s="157"/>
      <c r="W19855" s="157"/>
      <c r="X19855" s="157"/>
      <c r="Y19855" s="157"/>
    </row>
    <row r="19856" spans="19:25" x14ac:dyDescent="0.2">
      <c r="S19856" s="157"/>
      <c r="T19856" s="157"/>
      <c r="U19856" s="157"/>
      <c r="V19856" s="157"/>
      <c r="W19856" s="157"/>
      <c r="X19856" s="157"/>
      <c r="Y19856" s="157"/>
    </row>
    <row r="19857" spans="19:25" x14ac:dyDescent="0.2">
      <c r="S19857" s="157"/>
      <c r="T19857" s="157"/>
      <c r="U19857" s="157"/>
      <c r="V19857" s="157"/>
      <c r="W19857" s="157"/>
      <c r="X19857" s="157"/>
      <c r="Y19857" s="157"/>
    </row>
    <row r="19858" spans="19:25" x14ac:dyDescent="0.2">
      <c r="S19858" s="157"/>
      <c r="T19858" s="157"/>
      <c r="U19858" s="157"/>
      <c r="V19858" s="157"/>
      <c r="W19858" s="157"/>
      <c r="X19858" s="157"/>
      <c r="Y19858" s="157"/>
    </row>
    <row r="19859" spans="19:25" x14ac:dyDescent="0.2">
      <c r="S19859" s="157"/>
      <c r="T19859" s="157"/>
      <c r="U19859" s="157"/>
      <c r="V19859" s="157"/>
      <c r="W19859" s="157"/>
      <c r="X19859" s="157"/>
      <c r="Y19859" s="157"/>
    </row>
    <row r="19860" spans="19:25" x14ac:dyDescent="0.2">
      <c r="S19860" s="157"/>
      <c r="T19860" s="157"/>
      <c r="U19860" s="157"/>
      <c r="V19860" s="157"/>
      <c r="W19860" s="157"/>
      <c r="X19860" s="157"/>
      <c r="Y19860" s="157"/>
    </row>
    <row r="19861" spans="19:25" x14ac:dyDescent="0.2">
      <c r="S19861" s="157"/>
      <c r="T19861" s="157"/>
      <c r="U19861" s="157"/>
      <c r="V19861" s="157"/>
      <c r="W19861" s="157"/>
      <c r="X19861" s="157"/>
      <c r="Y19861" s="157"/>
    </row>
    <row r="19862" spans="19:25" x14ac:dyDescent="0.2">
      <c r="S19862" s="157"/>
      <c r="T19862" s="157"/>
      <c r="U19862" s="157"/>
      <c r="V19862" s="157"/>
      <c r="W19862" s="157"/>
      <c r="X19862" s="157"/>
      <c r="Y19862" s="157"/>
    </row>
    <row r="19863" spans="19:25" x14ac:dyDescent="0.2">
      <c r="S19863" s="157"/>
      <c r="T19863" s="157"/>
      <c r="U19863" s="157"/>
      <c r="V19863" s="157"/>
      <c r="W19863" s="157"/>
      <c r="X19863" s="157"/>
      <c r="Y19863" s="157"/>
    </row>
    <row r="19864" spans="19:25" x14ac:dyDescent="0.2">
      <c r="S19864" s="157"/>
      <c r="T19864" s="157"/>
      <c r="U19864" s="157"/>
      <c r="V19864" s="157"/>
      <c r="W19864" s="157"/>
      <c r="X19864" s="157"/>
      <c r="Y19864" s="157"/>
    </row>
    <row r="19865" spans="19:25" x14ac:dyDescent="0.2">
      <c r="S19865" s="157"/>
      <c r="T19865" s="157"/>
      <c r="U19865" s="157"/>
      <c r="V19865" s="157"/>
      <c r="W19865" s="157"/>
      <c r="X19865" s="157"/>
      <c r="Y19865" s="157"/>
    </row>
    <row r="19866" spans="19:25" x14ac:dyDescent="0.2">
      <c r="S19866" s="157"/>
      <c r="T19866" s="157"/>
      <c r="U19866" s="157"/>
      <c r="V19866" s="157"/>
      <c r="W19866" s="157"/>
      <c r="X19866" s="157"/>
      <c r="Y19866" s="157"/>
    </row>
    <row r="19867" spans="19:25" x14ac:dyDescent="0.2">
      <c r="S19867" s="157"/>
      <c r="T19867" s="157"/>
      <c r="U19867" s="157"/>
      <c r="V19867" s="157"/>
      <c r="W19867" s="157"/>
      <c r="X19867" s="157"/>
      <c r="Y19867" s="157"/>
    </row>
    <row r="19868" spans="19:25" x14ac:dyDescent="0.2">
      <c r="S19868" s="157"/>
      <c r="T19868" s="157"/>
      <c r="U19868" s="157"/>
      <c r="V19868" s="157"/>
      <c r="W19868" s="157"/>
      <c r="X19868" s="157"/>
      <c r="Y19868" s="157"/>
    </row>
    <row r="19869" spans="19:25" x14ac:dyDescent="0.2">
      <c r="S19869" s="157"/>
      <c r="T19869" s="157"/>
      <c r="U19869" s="157"/>
      <c r="V19869" s="157"/>
      <c r="W19869" s="157"/>
      <c r="X19869" s="157"/>
      <c r="Y19869" s="157"/>
    </row>
    <row r="19870" spans="19:25" x14ac:dyDescent="0.2">
      <c r="S19870" s="157"/>
      <c r="T19870" s="157"/>
      <c r="U19870" s="157"/>
      <c r="V19870" s="157"/>
      <c r="W19870" s="157"/>
      <c r="X19870" s="157"/>
      <c r="Y19870" s="157"/>
    </row>
    <row r="19871" spans="19:25" x14ac:dyDescent="0.2">
      <c r="S19871" s="157"/>
      <c r="T19871" s="157"/>
      <c r="U19871" s="157"/>
      <c r="V19871" s="157"/>
      <c r="W19871" s="157"/>
      <c r="X19871" s="157"/>
      <c r="Y19871" s="157"/>
    </row>
    <row r="19872" spans="19:25" x14ac:dyDescent="0.2">
      <c r="S19872" s="157"/>
      <c r="T19872" s="157"/>
      <c r="U19872" s="157"/>
      <c r="V19872" s="157"/>
      <c r="W19872" s="157"/>
      <c r="X19872" s="157"/>
      <c r="Y19872" s="157"/>
    </row>
    <row r="19873" spans="19:25" x14ac:dyDescent="0.2">
      <c r="S19873" s="157"/>
      <c r="T19873" s="157"/>
      <c r="U19873" s="157"/>
      <c r="V19873" s="157"/>
      <c r="W19873" s="157"/>
      <c r="X19873" s="157"/>
      <c r="Y19873" s="157"/>
    </row>
    <row r="19874" spans="19:25" x14ac:dyDescent="0.2">
      <c r="S19874" s="157"/>
      <c r="T19874" s="157"/>
      <c r="U19874" s="157"/>
      <c r="V19874" s="157"/>
      <c r="W19874" s="157"/>
      <c r="X19874" s="157"/>
      <c r="Y19874" s="157"/>
    </row>
    <row r="19875" spans="19:25" x14ac:dyDescent="0.2">
      <c r="S19875" s="157"/>
      <c r="T19875" s="157"/>
      <c r="U19875" s="157"/>
      <c r="V19875" s="157"/>
      <c r="W19875" s="157"/>
      <c r="X19875" s="157"/>
      <c r="Y19875" s="157"/>
    </row>
    <row r="19876" spans="19:25" x14ac:dyDescent="0.2">
      <c r="S19876" s="157"/>
      <c r="T19876" s="157"/>
      <c r="U19876" s="157"/>
      <c r="V19876" s="157"/>
      <c r="W19876" s="157"/>
      <c r="X19876" s="157"/>
      <c r="Y19876" s="157"/>
    </row>
    <row r="19877" spans="19:25" x14ac:dyDescent="0.2">
      <c r="S19877" s="157"/>
      <c r="T19877" s="157"/>
      <c r="U19877" s="157"/>
      <c r="V19877" s="157"/>
      <c r="W19877" s="157"/>
      <c r="X19877" s="157"/>
      <c r="Y19877" s="157"/>
    </row>
    <row r="19878" spans="19:25" x14ac:dyDescent="0.2">
      <c r="S19878" s="157"/>
      <c r="T19878" s="157"/>
      <c r="U19878" s="157"/>
      <c r="V19878" s="157"/>
      <c r="W19878" s="157"/>
      <c r="X19878" s="157"/>
      <c r="Y19878" s="157"/>
    </row>
    <row r="19879" spans="19:25" x14ac:dyDescent="0.2">
      <c r="S19879" s="157"/>
      <c r="T19879" s="157"/>
      <c r="U19879" s="157"/>
      <c r="V19879" s="157"/>
      <c r="W19879" s="157"/>
      <c r="X19879" s="157"/>
      <c r="Y19879" s="157"/>
    </row>
    <row r="19880" spans="19:25" x14ac:dyDescent="0.2">
      <c r="S19880" s="157"/>
      <c r="T19880" s="157"/>
      <c r="U19880" s="157"/>
      <c r="V19880" s="157"/>
      <c r="W19880" s="157"/>
      <c r="X19880" s="157"/>
      <c r="Y19880" s="157"/>
    </row>
    <row r="19881" spans="19:25" x14ac:dyDescent="0.2">
      <c r="S19881" s="157"/>
      <c r="T19881" s="157"/>
      <c r="U19881" s="157"/>
      <c r="V19881" s="157"/>
      <c r="W19881" s="157"/>
      <c r="X19881" s="157"/>
      <c r="Y19881" s="157"/>
    </row>
    <row r="19882" spans="19:25" x14ac:dyDescent="0.2">
      <c r="S19882" s="157"/>
      <c r="T19882" s="157"/>
      <c r="U19882" s="157"/>
      <c r="V19882" s="157"/>
      <c r="W19882" s="157"/>
      <c r="X19882" s="157"/>
      <c r="Y19882" s="157"/>
    </row>
    <row r="19883" spans="19:25" x14ac:dyDescent="0.2">
      <c r="S19883" s="157"/>
      <c r="T19883" s="157"/>
      <c r="U19883" s="157"/>
      <c r="V19883" s="157"/>
      <c r="W19883" s="157"/>
      <c r="X19883" s="157"/>
      <c r="Y19883" s="157"/>
    </row>
    <row r="19884" spans="19:25" x14ac:dyDescent="0.2">
      <c r="S19884" s="157"/>
      <c r="T19884" s="157"/>
      <c r="U19884" s="157"/>
      <c r="V19884" s="157"/>
      <c r="W19884" s="157"/>
      <c r="X19884" s="157"/>
      <c r="Y19884" s="157"/>
    </row>
    <row r="19885" spans="19:25" x14ac:dyDescent="0.2">
      <c r="S19885" s="157"/>
      <c r="T19885" s="157"/>
      <c r="U19885" s="157"/>
      <c r="V19885" s="157"/>
      <c r="W19885" s="157"/>
      <c r="X19885" s="157"/>
      <c r="Y19885" s="157"/>
    </row>
    <row r="19886" spans="19:25" x14ac:dyDescent="0.2">
      <c r="S19886" s="157"/>
      <c r="T19886" s="157"/>
      <c r="U19886" s="157"/>
      <c r="V19886" s="157"/>
      <c r="W19886" s="157"/>
      <c r="X19886" s="157"/>
      <c r="Y19886" s="157"/>
    </row>
    <row r="19887" spans="19:25" x14ac:dyDescent="0.2">
      <c r="S19887" s="157"/>
      <c r="T19887" s="157"/>
      <c r="U19887" s="157"/>
      <c r="V19887" s="157"/>
      <c r="W19887" s="157"/>
      <c r="X19887" s="157"/>
      <c r="Y19887" s="157"/>
    </row>
    <row r="19888" spans="19:25" x14ac:dyDescent="0.2">
      <c r="S19888" s="157"/>
      <c r="T19888" s="157"/>
      <c r="U19888" s="157"/>
      <c r="V19888" s="157"/>
      <c r="W19888" s="157"/>
      <c r="X19888" s="157"/>
      <c r="Y19888" s="157"/>
    </row>
    <row r="19889" spans="19:25" x14ac:dyDescent="0.2">
      <c r="S19889" s="157"/>
      <c r="T19889" s="157"/>
      <c r="U19889" s="157"/>
      <c r="V19889" s="157"/>
      <c r="W19889" s="157"/>
      <c r="X19889" s="157"/>
      <c r="Y19889" s="157"/>
    </row>
    <row r="19890" spans="19:25" x14ac:dyDescent="0.2">
      <c r="S19890" s="157"/>
      <c r="T19890" s="157"/>
      <c r="U19890" s="157"/>
      <c r="V19890" s="157"/>
      <c r="W19890" s="157"/>
      <c r="X19890" s="157"/>
      <c r="Y19890" s="157"/>
    </row>
    <row r="19891" spans="19:25" x14ac:dyDescent="0.2">
      <c r="S19891" s="157"/>
      <c r="T19891" s="157"/>
      <c r="U19891" s="157"/>
      <c r="V19891" s="157"/>
      <c r="W19891" s="157"/>
      <c r="X19891" s="157"/>
      <c r="Y19891" s="157"/>
    </row>
    <row r="19892" spans="19:25" x14ac:dyDescent="0.2">
      <c r="S19892" s="157"/>
      <c r="T19892" s="157"/>
      <c r="U19892" s="157"/>
      <c r="V19892" s="157"/>
      <c r="W19892" s="157"/>
      <c r="X19892" s="157"/>
      <c r="Y19892" s="157"/>
    </row>
    <row r="19893" spans="19:25" x14ac:dyDescent="0.2">
      <c r="S19893" s="157"/>
      <c r="T19893" s="157"/>
      <c r="U19893" s="157"/>
      <c r="V19893" s="157"/>
      <c r="W19893" s="157"/>
      <c r="X19893" s="157"/>
      <c r="Y19893" s="157"/>
    </row>
    <row r="19894" spans="19:25" x14ac:dyDescent="0.2">
      <c r="S19894" s="157"/>
      <c r="T19894" s="157"/>
      <c r="U19894" s="157"/>
      <c r="V19894" s="157"/>
      <c r="W19894" s="157"/>
      <c r="X19894" s="157"/>
      <c r="Y19894" s="157"/>
    </row>
    <row r="19895" spans="19:25" x14ac:dyDescent="0.2">
      <c r="S19895" s="157"/>
      <c r="T19895" s="157"/>
      <c r="U19895" s="157"/>
      <c r="V19895" s="157"/>
      <c r="W19895" s="157"/>
      <c r="X19895" s="157"/>
      <c r="Y19895" s="157"/>
    </row>
    <row r="19896" spans="19:25" x14ac:dyDescent="0.2">
      <c r="S19896" s="157"/>
      <c r="T19896" s="157"/>
      <c r="U19896" s="157"/>
      <c r="V19896" s="157"/>
      <c r="W19896" s="157"/>
      <c r="X19896" s="157"/>
      <c r="Y19896" s="157"/>
    </row>
    <row r="19897" spans="19:25" x14ac:dyDescent="0.2">
      <c r="S19897" s="157"/>
      <c r="T19897" s="157"/>
      <c r="U19897" s="157"/>
      <c r="V19897" s="157"/>
      <c r="W19897" s="157"/>
      <c r="X19897" s="157"/>
      <c r="Y19897" s="157"/>
    </row>
    <row r="19898" spans="19:25" x14ac:dyDescent="0.2">
      <c r="S19898" s="157"/>
      <c r="T19898" s="157"/>
      <c r="U19898" s="157"/>
      <c r="V19898" s="157"/>
      <c r="W19898" s="157"/>
      <c r="X19898" s="157"/>
      <c r="Y19898" s="157"/>
    </row>
    <row r="19899" spans="19:25" x14ac:dyDescent="0.2">
      <c r="S19899" s="157"/>
      <c r="T19899" s="157"/>
      <c r="U19899" s="157"/>
      <c r="V19899" s="157"/>
      <c r="W19899" s="157"/>
      <c r="X19899" s="157"/>
      <c r="Y19899" s="157"/>
    </row>
    <row r="19900" spans="19:25" x14ac:dyDescent="0.2">
      <c r="S19900" s="157"/>
      <c r="T19900" s="157"/>
      <c r="U19900" s="157"/>
      <c r="V19900" s="157"/>
      <c r="W19900" s="157"/>
      <c r="X19900" s="157"/>
      <c r="Y19900" s="157"/>
    </row>
    <row r="19901" spans="19:25" x14ac:dyDescent="0.2">
      <c r="S19901" s="157"/>
      <c r="T19901" s="157"/>
      <c r="U19901" s="157"/>
      <c r="V19901" s="157"/>
      <c r="W19901" s="157"/>
      <c r="X19901" s="157"/>
      <c r="Y19901" s="157"/>
    </row>
    <row r="19902" spans="19:25" x14ac:dyDescent="0.2">
      <c r="S19902" s="157"/>
      <c r="T19902" s="157"/>
      <c r="U19902" s="157"/>
      <c r="V19902" s="157"/>
      <c r="W19902" s="157"/>
      <c r="X19902" s="157"/>
      <c r="Y19902" s="157"/>
    </row>
    <row r="19903" spans="19:25" x14ac:dyDescent="0.2">
      <c r="S19903" s="157"/>
      <c r="T19903" s="157"/>
      <c r="U19903" s="157"/>
      <c r="V19903" s="157"/>
      <c r="W19903" s="157"/>
      <c r="X19903" s="157"/>
      <c r="Y19903" s="157"/>
    </row>
    <row r="19904" spans="19:25" x14ac:dyDescent="0.2">
      <c r="S19904" s="157"/>
      <c r="T19904" s="157"/>
      <c r="U19904" s="157"/>
      <c r="V19904" s="157"/>
      <c r="W19904" s="157"/>
      <c r="X19904" s="157"/>
      <c r="Y19904" s="157"/>
    </row>
    <row r="19905" spans="19:25" x14ac:dyDescent="0.2">
      <c r="S19905" s="157"/>
      <c r="T19905" s="157"/>
      <c r="U19905" s="157"/>
      <c r="V19905" s="157"/>
      <c r="W19905" s="157"/>
      <c r="X19905" s="157"/>
      <c r="Y19905" s="157"/>
    </row>
    <row r="19906" spans="19:25" x14ac:dyDescent="0.2">
      <c r="S19906" s="157"/>
      <c r="T19906" s="157"/>
      <c r="U19906" s="157"/>
      <c r="V19906" s="157"/>
      <c r="W19906" s="157"/>
      <c r="X19906" s="157"/>
      <c r="Y19906" s="157"/>
    </row>
    <row r="19907" spans="19:25" x14ac:dyDescent="0.2">
      <c r="S19907" s="157"/>
      <c r="T19907" s="157"/>
      <c r="U19907" s="157"/>
      <c r="V19907" s="157"/>
      <c r="W19907" s="157"/>
      <c r="X19907" s="157"/>
      <c r="Y19907" s="157"/>
    </row>
    <row r="19908" spans="19:25" x14ac:dyDescent="0.2">
      <c r="S19908" s="157"/>
      <c r="T19908" s="157"/>
      <c r="U19908" s="157"/>
      <c r="V19908" s="157"/>
      <c r="W19908" s="157"/>
      <c r="X19908" s="157"/>
      <c r="Y19908" s="157"/>
    </row>
    <row r="19909" spans="19:25" x14ac:dyDescent="0.2">
      <c r="S19909" s="157"/>
      <c r="T19909" s="157"/>
      <c r="U19909" s="157"/>
      <c r="V19909" s="157"/>
      <c r="W19909" s="157"/>
      <c r="X19909" s="157"/>
      <c r="Y19909" s="157"/>
    </row>
    <row r="19910" spans="19:25" x14ac:dyDescent="0.2">
      <c r="S19910" s="157"/>
      <c r="T19910" s="157"/>
      <c r="U19910" s="157"/>
      <c r="V19910" s="157"/>
      <c r="W19910" s="157"/>
      <c r="X19910" s="157"/>
      <c r="Y19910" s="157"/>
    </row>
    <row r="19911" spans="19:25" x14ac:dyDescent="0.2">
      <c r="S19911" s="157"/>
      <c r="T19911" s="157"/>
      <c r="U19911" s="157"/>
      <c r="V19911" s="157"/>
      <c r="W19911" s="157"/>
      <c r="X19911" s="157"/>
      <c r="Y19911" s="157"/>
    </row>
    <row r="19912" spans="19:25" x14ac:dyDescent="0.2">
      <c r="S19912" s="157"/>
      <c r="T19912" s="157"/>
      <c r="U19912" s="157"/>
      <c r="V19912" s="157"/>
      <c r="W19912" s="157"/>
      <c r="X19912" s="157"/>
      <c r="Y19912" s="157"/>
    </row>
    <row r="19913" spans="19:25" x14ac:dyDescent="0.2">
      <c r="S19913" s="157"/>
      <c r="T19913" s="157"/>
      <c r="U19913" s="157"/>
      <c r="V19913" s="157"/>
      <c r="W19913" s="157"/>
      <c r="X19913" s="157"/>
      <c r="Y19913" s="157"/>
    </row>
    <row r="19914" spans="19:25" x14ac:dyDescent="0.2">
      <c r="S19914" s="157"/>
      <c r="T19914" s="157"/>
      <c r="U19914" s="157"/>
      <c r="V19914" s="157"/>
      <c r="W19914" s="157"/>
      <c r="X19914" s="157"/>
      <c r="Y19914" s="157"/>
    </row>
    <row r="19915" spans="19:25" x14ac:dyDescent="0.2">
      <c r="S19915" s="157"/>
      <c r="T19915" s="157"/>
      <c r="U19915" s="157"/>
      <c r="V19915" s="157"/>
      <c r="W19915" s="157"/>
      <c r="X19915" s="157"/>
      <c r="Y19915" s="157"/>
    </row>
    <row r="19916" spans="19:25" x14ac:dyDescent="0.2">
      <c r="S19916" s="157"/>
      <c r="T19916" s="157"/>
      <c r="U19916" s="157"/>
      <c r="V19916" s="157"/>
      <c r="W19916" s="157"/>
      <c r="X19916" s="157"/>
      <c r="Y19916" s="157"/>
    </row>
    <row r="19917" spans="19:25" x14ac:dyDescent="0.2">
      <c r="S19917" s="157"/>
      <c r="T19917" s="157"/>
      <c r="U19917" s="157"/>
      <c r="V19917" s="157"/>
      <c r="W19917" s="157"/>
      <c r="X19917" s="157"/>
      <c r="Y19917" s="157"/>
    </row>
    <row r="19918" spans="19:25" x14ac:dyDescent="0.2">
      <c r="S19918" s="157"/>
      <c r="T19918" s="157"/>
      <c r="U19918" s="157"/>
      <c r="V19918" s="157"/>
      <c r="W19918" s="157"/>
      <c r="X19918" s="157"/>
      <c r="Y19918" s="157"/>
    </row>
    <row r="19919" spans="19:25" x14ac:dyDescent="0.2">
      <c r="S19919" s="157"/>
      <c r="T19919" s="157"/>
      <c r="U19919" s="157"/>
      <c r="V19919" s="157"/>
      <c r="W19919" s="157"/>
      <c r="X19919" s="157"/>
      <c r="Y19919" s="157"/>
    </row>
    <row r="19920" spans="19:25" x14ac:dyDescent="0.2">
      <c r="S19920" s="157"/>
      <c r="T19920" s="157"/>
      <c r="U19920" s="157"/>
      <c r="V19920" s="157"/>
      <c r="W19920" s="157"/>
      <c r="X19920" s="157"/>
      <c r="Y19920" s="157"/>
    </row>
    <row r="19921" spans="19:25" x14ac:dyDescent="0.2">
      <c r="S19921" s="157"/>
      <c r="T19921" s="157"/>
      <c r="U19921" s="157"/>
      <c r="V19921" s="157"/>
      <c r="W19921" s="157"/>
      <c r="X19921" s="157"/>
      <c r="Y19921" s="157"/>
    </row>
    <row r="19922" spans="19:25" x14ac:dyDescent="0.2">
      <c r="S19922" s="157"/>
      <c r="T19922" s="157"/>
      <c r="U19922" s="157"/>
      <c r="V19922" s="157"/>
      <c r="W19922" s="157"/>
      <c r="X19922" s="157"/>
      <c r="Y19922" s="157"/>
    </row>
    <row r="19923" spans="19:25" x14ac:dyDescent="0.2">
      <c r="S19923" s="157"/>
      <c r="T19923" s="157"/>
      <c r="U19923" s="157"/>
      <c r="V19923" s="157"/>
      <c r="W19923" s="157"/>
      <c r="X19923" s="157"/>
      <c r="Y19923" s="157"/>
    </row>
    <row r="19924" spans="19:25" x14ac:dyDescent="0.2">
      <c r="S19924" s="157"/>
      <c r="T19924" s="157"/>
      <c r="U19924" s="157"/>
      <c r="V19924" s="157"/>
      <c r="W19924" s="157"/>
      <c r="X19924" s="157"/>
      <c r="Y19924" s="157"/>
    </row>
    <row r="19925" spans="19:25" x14ac:dyDescent="0.2">
      <c r="S19925" s="157"/>
      <c r="T19925" s="157"/>
      <c r="U19925" s="157"/>
      <c r="V19925" s="157"/>
      <c r="W19925" s="157"/>
      <c r="X19925" s="157"/>
      <c r="Y19925" s="157"/>
    </row>
    <row r="19926" spans="19:25" x14ac:dyDescent="0.2">
      <c r="S19926" s="157"/>
      <c r="T19926" s="157"/>
      <c r="U19926" s="157"/>
      <c r="V19926" s="157"/>
      <c r="W19926" s="157"/>
      <c r="X19926" s="157"/>
      <c r="Y19926" s="157"/>
    </row>
    <row r="19927" spans="19:25" x14ac:dyDescent="0.2">
      <c r="S19927" s="157"/>
      <c r="T19927" s="157"/>
      <c r="U19927" s="157"/>
      <c r="V19927" s="157"/>
      <c r="W19927" s="157"/>
      <c r="X19927" s="157"/>
      <c r="Y19927" s="157"/>
    </row>
    <row r="19928" spans="19:25" x14ac:dyDescent="0.2">
      <c r="S19928" s="157"/>
      <c r="T19928" s="157"/>
      <c r="U19928" s="157"/>
      <c r="V19928" s="157"/>
      <c r="W19928" s="157"/>
      <c r="X19928" s="157"/>
      <c r="Y19928" s="157"/>
    </row>
    <row r="19929" spans="19:25" x14ac:dyDescent="0.2">
      <c r="S19929" s="157"/>
      <c r="T19929" s="157"/>
      <c r="U19929" s="157"/>
      <c r="V19929" s="157"/>
      <c r="W19929" s="157"/>
      <c r="X19929" s="157"/>
      <c r="Y19929" s="157"/>
    </row>
    <row r="19930" spans="19:25" x14ac:dyDescent="0.2">
      <c r="S19930" s="157"/>
      <c r="T19930" s="157"/>
      <c r="U19930" s="157"/>
      <c r="V19930" s="157"/>
      <c r="W19930" s="157"/>
      <c r="X19930" s="157"/>
      <c r="Y19930" s="157"/>
    </row>
    <row r="19931" spans="19:25" x14ac:dyDescent="0.2">
      <c r="S19931" s="157"/>
      <c r="T19931" s="157"/>
      <c r="U19931" s="157"/>
      <c r="V19931" s="157"/>
      <c r="W19931" s="157"/>
      <c r="X19931" s="157"/>
      <c r="Y19931" s="157"/>
    </row>
    <row r="19932" spans="19:25" x14ac:dyDescent="0.2">
      <c r="S19932" s="157"/>
      <c r="T19932" s="157"/>
      <c r="U19932" s="157"/>
      <c r="V19932" s="157"/>
      <c r="W19932" s="157"/>
      <c r="X19932" s="157"/>
      <c r="Y19932" s="157"/>
    </row>
    <row r="19933" spans="19:25" x14ac:dyDescent="0.2">
      <c r="S19933" s="157"/>
      <c r="T19933" s="157"/>
      <c r="U19933" s="157"/>
      <c r="V19933" s="157"/>
      <c r="W19933" s="157"/>
      <c r="X19933" s="157"/>
      <c r="Y19933" s="157"/>
    </row>
    <row r="19934" spans="19:25" x14ac:dyDescent="0.2">
      <c r="S19934" s="157"/>
      <c r="T19934" s="157"/>
      <c r="U19934" s="157"/>
      <c r="V19934" s="157"/>
      <c r="W19934" s="157"/>
      <c r="X19934" s="157"/>
      <c r="Y19934" s="157"/>
    </row>
    <row r="19935" spans="19:25" x14ac:dyDescent="0.2">
      <c r="S19935" s="157"/>
      <c r="T19935" s="157"/>
      <c r="U19935" s="157"/>
      <c r="V19935" s="157"/>
      <c r="W19935" s="157"/>
      <c r="X19935" s="157"/>
      <c r="Y19935" s="157"/>
    </row>
    <row r="19936" spans="19:25" x14ac:dyDescent="0.2">
      <c r="S19936" s="157"/>
      <c r="T19936" s="157"/>
      <c r="U19936" s="157"/>
      <c r="V19936" s="157"/>
      <c r="W19936" s="157"/>
      <c r="X19936" s="157"/>
      <c r="Y19936" s="157"/>
    </row>
    <row r="19937" spans="19:25" x14ac:dyDescent="0.2">
      <c r="S19937" s="157"/>
      <c r="T19937" s="157"/>
      <c r="U19937" s="157"/>
      <c r="V19937" s="157"/>
      <c r="W19937" s="157"/>
      <c r="X19937" s="157"/>
      <c r="Y19937" s="157"/>
    </row>
    <row r="19938" spans="19:25" x14ac:dyDescent="0.2">
      <c r="S19938" s="157"/>
      <c r="T19938" s="157"/>
      <c r="U19938" s="157"/>
      <c r="V19938" s="157"/>
      <c r="W19938" s="157"/>
      <c r="X19938" s="157"/>
      <c r="Y19938" s="157"/>
    </row>
    <row r="19939" spans="19:25" x14ac:dyDescent="0.2">
      <c r="S19939" s="157"/>
      <c r="T19939" s="157"/>
      <c r="U19939" s="157"/>
      <c r="V19939" s="157"/>
      <c r="W19939" s="157"/>
      <c r="X19939" s="157"/>
      <c r="Y19939" s="157"/>
    </row>
    <row r="19940" spans="19:25" x14ac:dyDescent="0.2">
      <c r="S19940" s="157"/>
      <c r="T19940" s="157"/>
      <c r="U19940" s="157"/>
      <c r="V19940" s="157"/>
      <c r="W19940" s="157"/>
      <c r="X19940" s="157"/>
      <c r="Y19940" s="157"/>
    </row>
    <row r="19941" spans="19:25" x14ac:dyDescent="0.2">
      <c r="S19941" s="157"/>
      <c r="T19941" s="157"/>
      <c r="U19941" s="157"/>
      <c r="V19941" s="157"/>
      <c r="W19941" s="157"/>
      <c r="X19941" s="157"/>
      <c r="Y19941" s="157"/>
    </row>
    <row r="19942" spans="19:25" x14ac:dyDescent="0.2">
      <c r="S19942" s="157"/>
      <c r="T19942" s="157"/>
      <c r="U19942" s="157"/>
      <c r="V19942" s="157"/>
      <c r="W19942" s="157"/>
      <c r="X19942" s="157"/>
      <c r="Y19942" s="157"/>
    </row>
    <row r="19943" spans="19:25" x14ac:dyDescent="0.2">
      <c r="S19943" s="157"/>
      <c r="T19943" s="157"/>
      <c r="U19943" s="157"/>
      <c r="V19943" s="157"/>
      <c r="W19943" s="157"/>
      <c r="X19943" s="157"/>
      <c r="Y19943" s="157"/>
    </row>
    <row r="19944" spans="19:25" x14ac:dyDescent="0.2">
      <c r="S19944" s="157"/>
      <c r="T19944" s="157"/>
      <c r="U19944" s="157"/>
      <c r="V19944" s="157"/>
      <c r="W19944" s="157"/>
      <c r="X19944" s="157"/>
      <c r="Y19944" s="157"/>
    </row>
    <row r="19945" spans="19:25" x14ac:dyDescent="0.2">
      <c r="S19945" s="157"/>
      <c r="T19945" s="157"/>
      <c r="U19945" s="157"/>
      <c r="V19945" s="157"/>
      <c r="W19945" s="157"/>
      <c r="X19945" s="157"/>
      <c r="Y19945" s="157"/>
    </row>
    <row r="19946" spans="19:25" x14ac:dyDescent="0.2">
      <c r="S19946" s="157"/>
      <c r="T19946" s="157"/>
      <c r="U19946" s="157"/>
      <c r="V19946" s="157"/>
      <c r="W19946" s="157"/>
      <c r="X19946" s="157"/>
      <c r="Y19946" s="157"/>
    </row>
    <row r="19947" spans="19:25" x14ac:dyDescent="0.2">
      <c r="S19947" s="157"/>
      <c r="T19947" s="157"/>
      <c r="U19947" s="157"/>
      <c r="V19947" s="157"/>
      <c r="W19947" s="157"/>
      <c r="X19947" s="157"/>
      <c r="Y19947" s="157"/>
    </row>
    <row r="19948" spans="19:25" x14ac:dyDescent="0.2">
      <c r="S19948" s="157"/>
      <c r="T19948" s="157"/>
      <c r="U19948" s="157"/>
      <c r="V19948" s="157"/>
      <c r="W19948" s="157"/>
      <c r="X19948" s="157"/>
      <c r="Y19948" s="157"/>
    </row>
    <row r="19949" spans="19:25" x14ac:dyDescent="0.2">
      <c r="S19949" s="157"/>
      <c r="T19949" s="157"/>
      <c r="U19949" s="157"/>
      <c r="V19949" s="157"/>
      <c r="W19949" s="157"/>
      <c r="X19949" s="157"/>
      <c r="Y19949" s="157"/>
    </row>
    <row r="19950" spans="19:25" x14ac:dyDescent="0.2">
      <c r="S19950" s="157"/>
      <c r="T19950" s="157"/>
      <c r="U19950" s="157"/>
      <c r="V19950" s="157"/>
      <c r="W19950" s="157"/>
      <c r="X19950" s="157"/>
      <c r="Y19950" s="157"/>
    </row>
    <row r="19951" spans="19:25" x14ac:dyDescent="0.2">
      <c r="S19951" s="157"/>
      <c r="T19951" s="157"/>
      <c r="U19951" s="157"/>
      <c r="V19951" s="157"/>
      <c r="W19951" s="157"/>
      <c r="X19951" s="157"/>
      <c r="Y19951" s="157"/>
    </row>
    <row r="19952" spans="19:25" x14ac:dyDescent="0.2">
      <c r="S19952" s="157"/>
      <c r="T19952" s="157"/>
      <c r="U19952" s="157"/>
      <c r="V19952" s="157"/>
      <c r="W19952" s="157"/>
      <c r="X19952" s="157"/>
      <c r="Y19952" s="157"/>
    </row>
    <row r="19953" spans="19:25" x14ac:dyDescent="0.2">
      <c r="S19953" s="157"/>
      <c r="T19953" s="157"/>
      <c r="U19953" s="157"/>
      <c r="V19953" s="157"/>
      <c r="W19953" s="157"/>
      <c r="X19953" s="157"/>
      <c r="Y19953" s="157"/>
    </row>
    <row r="19954" spans="19:25" x14ac:dyDescent="0.2">
      <c r="S19954" s="157"/>
      <c r="T19954" s="157"/>
      <c r="U19954" s="157"/>
      <c r="V19954" s="157"/>
      <c r="W19954" s="157"/>
      <c r="X19954" s="157"/>
      <c r="Y19954" s="157"/>
    </row>
    <row r="19955" spans="19:25" x14ac:dyDescent="0.2">
      <c r="S19955" s="157"/>
      <c r="T19955" s="157"/>
      <c r="U19955" s="157"/>
      <c r="V19955" s="157"/>
      <c r="W19955" s="157"/>
      <c r="X19955" s="157"/>
      <c r="Y19955" s="157"/>
    </row>
    <row r="19956" spans="19:25" x14ac:dyDescent="0.2">
      <c r="S19956" s="157"/>
      <c r="T19956" s="157"/>
      <c r="U19956" s="157"/>
      <c r="V19956" s="157"/>
      <c r="W19956" s="157"/>
      <c r="X19956" s="157"/>
      <c r="Y19956" s="157"/>
    </row>
    <row r="19957" spans="19:25" x14ac:dyDescent="0.2">
      <c r="S19957" s="157"/>
      <c r="T19957" s="157"/>
      <c r="U19957" s="157"/>
      <c r="V19957" s="157"/>
      <c r="W19957" s="157"/>
      <c r="X19957" s="157"/>
      <c r="Y19957" s="157"/>
    </row>
    <row r="19958" spans="19:25" x14ac:dyDescent="0.2">
      <c r="S19958" s="157"/>
      <c r="T19958" s="157"/>
      <c r="U19958" s="157"/>
      <c r="V19958" s="157"/>
      <c r="W19958" s="157"/>
      <c r="X19958" s="157"/>
      <c r="Y19958" s="157"/>
    </row>
    <row r="19959" spans="19:25" x14ac:dyDescent="0.2">
      <c r="S19959" s="157"/>
      <c r="T19959" s="157"/>
      <c r="U19959" s="157"/>
      <c r="V19959" s="157"/>
      <c r="W19959" s="157"/>
      <c r="X19959" s="157"/>
      <c r="Y19959" s="157"/>
    </row>
    <row r="19960" spans="19:25" x14ac:dyDescent="0.2">
      <c r="S19960" s="157"/>
      <c r="T19960" s="157"/>
      <c r="U19960" s="157"/>
      <c r="V19960" s="157"/>
      <c r="W19960" s="157"/>
      <c r="X19960" s="157"/>
      <c r="Y19960" s="157"/>
    </row>
    <row r="19961" spans="19:25" x14ac:dyDescent="0.2">
      <c r="S19961" s="157"/>
      <c r="T19961" s="157"/>
      <c r="U19961" s="157"/>
      <c r="V19961" s="157"/>
      <c r="W19961" s="157"/>
      <c r="X19961" s="157"/>
      <c r="Y19961" s="157"/>
    </row>
    <row r="19962" spans="19:25" x14ac:dyDescent="0.2">
      <c r="S19962" s="157"/>
      <c r="T19962" s="157"/>
      <c r="U19962" s="157"/>
      <c r="V19962" s="157"/>
      <c r="W19962" s="157"/>
      <c r="X19962" s="157"/>
      <c r="Y19962" s="157"/>
    </row>
    <row r="19963" spans="19:25" x14ac:dyDescent="0.2">
      <c r="S19963" s="157"/>
      <c r="T19963" s="157"/>
      <c r="U19963" s="157"/>
      <c r="V19963" s="157"/>
      <c r="W19963" s="157"/>
      <c r="X19963" s="157"/>
      <c r="Y19963" s="157"/>
    </row>
    <row r="19964" spans="19:25" x14ac:dyDescent="0.2">
      <c r="S19964" s="157"/>
      <c r="T19964" s="157"/>
      <c r="U19964" s="157"/>
      <c r="V19964" s="157"/>
      <c r="W19964" s="157"/>
      <c r="X19964" s="157"/>
      <c r="Y19964" s="157"/>
    </row>
    <row r="19965" spans="19:25" x14ac:dyDescent="0.2">
      <c r="S19965" s="157"/>
      <c r="T19965" s="157"/>
      <c r="U19965" s="157"/>
      <c r="V19965" s="157"/>
      <c r="W19965" s="157"/>
      <c r="X19965" s="157"/>
      <c r="Y19965" s="157"/>
    </row>
    <row r="19966" spans="19:25" x14ac:dyDescent="0.2">
      <c r="S19966" s="157"/>
      <c r="T19966" s="157"/>
      <c r="U19966" s="157"/>
      <c r="V19966" s="157"/>
      <c r="W19966" s="157"/>
      <c r="X19966" s="157"/>
      <c r="Y19966" s="157"/>
    </row>
    <row r="19967" spans="19:25" x14ac:dyDescent="0.2">
      <c r="S19967" s="157"/>
      <c r="T19967" s="157"/>
      <c r="U19967" s="157"/>
      <c r="V19967" s="157"/>
      <c r="W19967" s="157"/>
      <c r="X19967" s="157"/>
      <c r="Y19967" s="157"/>
    </row>
    <row r="19968" spans="19:25" x14ac:dyDescent="0.2">
      <c r="S19968" s="157"/>
      <c r="T19968" s="157"/>
      <c r="U19968" s="157"/>
      <c r="V19968" s="157"/>
      <c r="W19968" s="157"/>
      <c r="X19968" s="157"/>
      <c r="Y19968" s="157"/>
    </row>
    <row r="19969" spans="19:25" x14ac:dyDescent="0.2">
      <c r="S19969" s="157"/>
      <c r="T19969" s="157"/>
      <c r="U19969" s="157"/>
      <c r="V19969" s="157"/>
      <c r="W19969" s="157"/>
      <c r="X19969" s="157"/>
      <c r="Y19969" s="157"/>
    </row>
    <row r="19970" spans="19:25" x14ac:dyDescent="0.2">
      <c r="S19970" s="157"/>
      <c r="T19970" s="157"/>
      <c r="U19970" s="157"/>
      <c r="V19970" s="157"/>
      <c r="W19970" s="157"/>
      <c r="X19970" s="157"/>
      <c r="Y19970" s="157"/>
    </row>
    <row r="19971" spans="19:25" x14ac:dyDescent="0.2">
      <c r="S19971" s="157"/>
      <c r="T19971" s="157"/>
      <c r="U19971" s="157"/>
      <c r="V19971" s="157"/>
      <c r="W19971" s="157"/>
      <c r="X19971" s="157"/>
      <c r="Y19971" s="157"/>
    </row>
    <row r="19972" spans="19:25" x14ac:dyDescent="0.2">
      <c r="S19972" s="157"/>
      <c r="T19972" s="157"/>
      <c r="U19972" s="157"/>
      <c r="V19972" s="157"/>
      <c r="W19972" s="157"/>
      <c r="X19972" s="157"/>
      <c r="Y19972" s="157"/>
    </row>
    <row r="19973" spans="19:25" x14ac:dyDescent="0.2">
      <c r="S19973" s="157"/>
      <c r="T19973" s="157"/>
      <c r="U19973" s="157"/>
      <c r="V19973" s="157"/>
      <c r="W19973" s="157"/>
      <c r="X19973" s="157"/>
      <c r="Y19973" s="157"/>
    </row>
    <row r="19974" spans="19:25" x14ac:dyDescent="0.2">
      <c r="S19974" s="157"/>
      <c r="T19974" s="157"/>
      <c r="U19974" s="157"/>
      <c r="V19974" s="157"/>
      <c r="W19974" s="157"/>
      <c r="X19974" s="157"/>
      <c r="Y19974" s="157"/>
    </row>
    <row r="19975" spans="19:25" x14ac:dyDescent="0.2">
      <c r="S19975" s="157"/>
      <c r="T19975" s="157"/>
      <c r="U19975" s="157"/>
      <c r="V19975" s="157"/>
      <c r="W19975" s="157"/>
      <c r="X19975" s="157"/>
      <c r="Y19975" s="157"/>
    </row>
    <row r="19976" spans="19:25" x14ac:dyDescent="0.2">
      <c r="S19976" s="157"/>
      <c r="T19976" s="157"/>
      <c r="U19976" s="157"/>
      <c r="V19976" s="157"/>
      <c r="W19976" s="157"/>
      <c r="X19976" s="157"/>
      <c r="Y19976" s="157"/>
    </row>
    <row r="19977" spans="19:25" x14ac:dyDescent="0.2">
      <c r="S19977" s="157"/>
      <c r="T19977" s="157"/>
      <c r="U19977" s="157"/>
      <c r="V19977" s="157"/>
      <c r="W19977" s="157"/>
      <c r="X19977" s="157"/>
      <c r="Y19977" s="157"/>
    </row>
    <row r="19978" spans="19:25" x14ac:dyDescent="0.2">
      <c r="S19978" s="157"/>
      <c r="T19978" s="157"/>
      <c r="U19978" s="157"/>
      <c r="V19978" s="157"/>
      <c r="W19978" s="157"/>
      <c r="X19978" s="157"/>
      <c r="Y19978" s="157"/>
    </row>
    <row r="19979" spans="19:25" x14ac:dyDescent="0.2">
      <c r="S19979" s="157"/>
      <c r="T19979" s="157"/>
      <c r="U19979" s="157"/>
      <c r="V19979" s="157"/>
      <c r="W19979" s="157"/>
      <c r="X19979" s="157"/>
      <c r="Y19979" s="157"/>
    </row>
    <row r="19980" spans="19:25" x14ac:dyDescent="0.2">
      <c r="S19980" s="157"/>
      <c r="T19980" s="157"/>
      <c r="U19980" s="157"/>
      <c r="V19980" s="157"/>
      <c r="W19980" s="157"/>
      <c r="X19980" s="157"/>
      <c r="Y19980" s="157"/>
    </row>
    <row r="19981" spans="19:25" x14ac:dyDescent="0.2">
      <c r="S19981" s="157"/>
      <c r="T19981" s="157"/>
      <c r="U19981" s="157"/>
      <c r="V19981" s="157"/>
      <c r="W19981" s="157"/>
      <c r="X19981" s="157"/>
      <c r="Y19981" s="157"/>
    </row>
    <row r="19982" spans="19:25" x14ac:dyDescent="0.2">
      <c r="S19982" s="157"/>
      <c r="T19982" s="157"/>
      <c r="U19982" s="157"/>
      <c r="V19982" s="157"/>
      <c r="W19982" s="157"/>
      <c r="X19982" s="157"/>
      <c r="Y19982" s="157"/>
    </row>
    <row r="19983" spans="19:25" x14ac:dyDescent="0.2">
      <c r="S19983" s="157"/>
      <c r="T19983" s="157"/>
      <c r="U19983" s="157"/>
      <c r="V19983" s="157"/>
      <c r="W19983" s="157"/>
      <c r="X19983" s="157"/>
      <c r="Y19983" s="157"/>
    </row>
    <row r="19984" spans="19:25" x14ac:dyDescent="0.2">
      <c r="S19984" s="157"/>
      <c r="T19984" s="157"/>
      <c r="U19984" s="157"/>
      <c r="V19984" s="157"/>
      <c r="W19984" s="157"/>
      <c r="X19984" s="157"/>
      <c r="Y19984" s="157"/>
    </row>
    <row r="19985" spans="19:25" x14ac:dyDescent="0.2">
      <c r="S19985" s="157"/>
      <c r="T19985" s="157"/>
      <c r="U19985" s="157"/>
      <c r="V19985" s="157"/>
      <c r="W19985" s="157"/>
      <c r="X19985" s="157"/>
      <c r="Y19985" s="157"/>
    </row>
    <row r="19986" spans="19:25" x14ac:dyDescent="0.2">
      <c r="S19986" s="157"/>
      <c r="T19986" s="157"/>
      <c r="U19986" s="157"/>
      <c r="V19986" s="157"/>
      <c r="W19986" s="157"/>
      <c r="X19986" s="157"/>
      <c r="Y19986" s="157"/>
    </row>
    <row r="19987" spans="19:25" x14ac:dyDescent="0.2">
      <c r="S19987" s="157"/>
      <c r="T19987" s="157"/>
      <c r="U19987" s="157"/>
      <c r="V19987" s="157"/>
      <c r="W19987" s="157"/>
      <c r="X19987" s="157"/>
      <c r="Y19987" s="157"/>
    </row>
    <row r="19988" spans="19:25" x14ac:dyDescent="0.2">
      <c r="S19988" s="157"/>
      <c r="T19988" s="157"/>
      <c r="U19988" s="157"/>
      <c r="V19988" s="157"/>
      <c r="W19988" s="157"/>
      <c r="X19988" s="157"/>
      <c r="Y19988" s="157"/>
    </row>
    <row r="19989" spans="19:25" x14ac:dyDescent="0.2">
      <c r="S19989" s="157"/>
      <c r="T19989" s="157"/>
      <c r="U19989" s="157"/>
      <c r="V19989" s="157"/>
      <c r="W19989" s="157"/>
      <c r="X19989" s="157"/>
      <c r="Y19989" s="157"/>
    </row>
    <row r="19990" spans="19:25" x14ac:dyDescent="0.2">
      <c r="S19990" s="157"/>
      <c r="T19990" s="157"/>
      <c r="U19990" s="157"/>
      <c r="V19990" s="157"/>
      <c r="W19990" s="157"/>
      <c r="X19990" s="157"/>
      <c r="Y19990" s="157"/>
    </row>
    <row r="19991" spans="19:25" x14ac:dyDescent="0.2">
      <c r="S19991" s="157"/>
      <c r="T19991" s="157"/>
      <c r="U19991" s="157"/>
      <c r="V19991" s="157"/>
      <c r="W19991" s="157"/>
      <c r="X19991" s="157"/>
      <c r="Y19991" s="157"/>
    </row>
    <row r="19992" spans="19:25" x14ac:dyDescent="0.2">
      <c r="S19992" s="157"/>
      <c r="T19992" s="157"/>
      <c r="U19992" s="157"/>
      <c r="V19992" s="157"/>
      <c r="W19992" s="157"/>
      <c r="X19992" s="157"/>
      <c r="Y19992" s="157"/>
    </row>
    <row r="19993" spans="19:25" x14ac:dyDescent="0.2">
      <c r="S19993" s="157"/>
      <c r="T19993" s="157"/>
      <c r="U19993" s="157"/>
      <c r="V19993" s="157"/>
      <c r="W19993" s="157"/>
      <c r="X19993" s="157"/>
      <c r="Y19993" s="157"/>
    </row>
    <row r="19994" spans="19:25" x14ac:dyDescent="0.2">
      <c r="S19994" s="157"/>
      <c r="T19994" s="157"/>
      <c r="U19994" s="157"/>
      <c r="V19994" s="157"/>
      <c r="W19994" s="157"/>
      <c r="X19994" s="157"/>
      <c r="Y19994" s="157"/>
    </row>
    <row r="19995" spans="19:25" x14ac:dyDescent="0.2">
      <c r="S19995" s="157"/>
      <c r="T19995" s="157"/>
      <c r="U19995" s="157"/>
      <c r="V19995" s="157"/>
      <c r="W19995" s="157"/>
      <c r="X19995" s="157"/>
      <c r="Y19995" s="157"/>
    </row>
    <row r="19996" spans="19:25" x14ac:dyDescent="0.2">
      <c r="S19996" s="157"/>
      <c r="T19996" s="157"/>
      <c r="U19996" s="157"/>
      <c r="V19996" s="157"/>
      <c r="W19996" s="157"/>
      <c r="X19996" s="157"/>
      <c r="Y19996" s="157"/>
    </row>
    <row r="19997" spans="19:25" x14ac:dyDescent="0.2">
      <c r="S19997" s="157"/>
      <c r="T19997" s="157"/>
      <c r="U19997" s="157"/>
      <c r="V19997" s="157"/>
      <c r="W19997" s="157"/>
      <c r="X19997" s="157"/>
      <c r="Y19997" s="157"/>
    </row>
    <row r="19998" spans="19:25" x14ac:dyDescent="0.2">
      <c r="S19998" s="157"/>
      <c r="T19998" s="157"/>
      <c r="U19998" s="157"/>
      <c r="V19998" s="157"/>
      <c r="W19998" s="157"/>
      <c r="X19998" s="157"/>
      <c r="Y19998" s="157"/>
    </row>
    <row r="19999" spans="19:25" x14ac:dyDescent="0.2">
      <c r="S19999" s="157"/>
      <c r="T19999" s="157"/>
      <c r="U19999" s="157"/>
      <c r="V19999" s="157"/>
      <c r="W19999" s="157"/>
      <c r="X19999" s="157"/>
      <c r="Y19999" s="157"/>
    </row>
    <row r="20000" spans="19:25" x14ac:dyDescent="0.2">
      <c r="S20000" s="157"/>
      <c r="T20000" s="157"/>
      <c r="U20000" s="157"/>
      <c r="V20000" s="157"/>
      <c r="W20000" s="157"/>
      <c r="X20000" s="157"/>
      <c r="Y20000" s="157"/>
    </row>
    <row r="20001" spans="19:25" x14ac:dyDescent="0.2">
      <c r="S20001" s="157"/>
      <c r="T20001" s="157"/>
      <c r="U20001" s="157"/>
      <c r="V20001" s="157"/>
      <c r="W20001" s="157"/>
      <c r="X20001" s="157"/>
      <c r="Y20001" s="157"/>
    </row>
    <row r="20002" spans="19:25" x14ac:dyDescent="0.2">
      <c r="S20002" s="157"/>
      <c r="T20002" s="157"/>
      <c r="U20002" s="157"/>
      <c r="V20002" s="157"/>
      <c r="W20002" s="157"/>
      <c r="X20002" s="157"/>
      <c r="Y20002" s="157"/>
    </row>
    <row r="20003" spans="19:25" x14ac:dyDescent="0.2">
      <c r="S20003" s="157"/>
      <c r="T20003" s="157"/>
      <c r="U20003" s="157"/>
      <c r="V20003" s="157"/>
      <c r="W20003" s="157"/>
      <c r="X20003" s="157"/>
      <c r="Y20003" s="157"/>
    </row>
    <row r="20004" spans="19:25" x14ac:dyDescent="0.2">
      <c r="S20004" s="157"/>
      <c r="T20004" s="157"/>
      <c r="U20004" s="157"/>
      <c r="V20004" s="157"/>
      <c r="W20004" s="157"/>
      <c r="X20004" s="157"/>
      <c r="Y20004" s="157"/>
    </row>
    <row r="20005" spans="19:25" x14ac:dyDescent="0.2">
      <c r="S20005" s="157"/>
      <c r="T20005" s="157"/>
      <c r="U20005" s="157"/>
      <c r="V20005" s="157"/>
      <c r="W20005" s="157"/>
      <c r="X20005" s="157"/>
      <c r="Y20005" s="157"/>
    </row>
    <row r="20006" spans="19:25" x14ac:dyDescent="0.2">
      <c r="S20006" s="157"/>
      <c r="T20006" s="157"/>
      <c r="U20006" s="157"/>
      <c r="V20006" s="157"/>
      <c r="W20006" s="157"/>
      <c r="X20006" s="157"/>
      <c r="Y20006" s="157"/>
    </row>
    <row r="20007" spans="19:25" x14ac:dyDescent="0.2">
      <c r="S20007" s="165"/>
      <c r="T20007" s="165"/>
      <c r="U20007" s="165"/>
      <c r="V20007" s="165"/>
      <c r="W20007" s="157"/>
      <c r="X20007" s="157"/>
      <c r="Y20007" s="157"/>
    </row>
    <row r="20008" spans="19:25" x14ac:dyDescent="0.2">
      <c r="S20008" s="165"/>
      <c r="T20008" s="165"/>
      <c r="U20008" s="165"/>
      <c r="V20008" s="165"/>
      <c r="W20008" s="157"/>
      <c r="X20008" s="157"/>
      <c r="Y20008" s="157"/>
    </row>
    <row r="20009" spans="19:25" x14ac:dyDescent="0.2">
      <c r="S20009" s="157"/>
      <c r="T20009" s="157"/>
      <c r="U20009" s="157"/>
      <c r="V20009" s="157"/>
      <c r="W20009" s="157"/>
      <c r="X20009" s="157"/>
      <c r="Y20009" s="157"/>
    </row>
    <row r="20010" spans="19:25" x14ac:dyDescent="0.2">
      <c r="S20010" s="157"/>
      <c r="T20010" s="157"/>
      <c r="U20010" s="157"/>
      <c r="V20010" s="157"/>
      <c r="W20010" s="157"/>
      <c r="X20010" s="157"/>
      <c r="Y20010" s="157"/>
    </row>
    <row r="20011" spans="19:25" x14ac:dyDescent="0.2">
      <c r="S20011" s="157"/>
      <c r="T20011" s="157"/>
      <c r="U20011" s="157"/>
      <c r="V20011" s="157"/>
      <c r="W20011" s="157"/>
      <c r="X20011" s="157"/>
      <c r="Y20011" s="157"/>
    </row>
    <row r="20012" spans="19:25" x14ac:dyDescent="0.2">
      <c r="S20012" s="157"/>
      <c r="T20012" s="157"/>
      <c r="U20012" s="157"/>
      <c r="V20012" s="157"/>
      <c r="W20012" s="157"/>
      <c r="X20012" s="157"/>
      <c r="Y20012" s="157"/>
    </row>
    <row r="20013" spans="19:25" x14ac:dyDescent="0.2">
      <c r="S20013" s="157"/>
      <c r="T20013" s="157"/>
      <c r="U20013" s="157"/>
      <c r="V20013" s="157"/>
      <c r="W20013" s="157"/>
      <c r="X20013" s="157"/>
      <c r="Y20013" s="157"/>
    </row>
    <row r="20014" spans="19:25" x14ac:dyDescent="0.2">
      <c r="S20014" s="157"/>
      <c r="T20014" s="157"/>
      <c r="U20014" s="157"/>
      <c r="V20014" s="157"/>
      <c r="W20014" s="157"/>
      <c r="X20014" s="157"/>
      <c r="Y20014" s="157"/>
    </row>
    <row r="20015" spans="19:25" x14ac:dyDescent="0.2">
      <c r="S20015" s="157"/>
      <c r="T20015" s="157"/>
      <c r="U20015" s="157"/>
      <c r="V20015" s="157"/>
      <c r="W20015" s="157"/>
      <c r="X20015" s="157"/>
      <c r="Y20015" s="157"/>
    </row>
    <row r="20016" spans="19:25" x14ac:dyDescent="0.2">
      <c r="S20016" s="157"/>
      <c r="T20016" s="157"/>
      <c r="U20016" s="157"/>
      <c r="V20016" s="157"/>
      <c r="W20016" s="157"/>
      <c r="X20016" s="157"/>
      <c r="Y20016" s="157"/>
    </row>
    <row r="20017" spans="19:25" x14ac:dyDescent="0.2">
      <c r="S20017" s="157"/>
      <c r="T20017" s="157"/>
      <c r="U20017" s="157"/>
      <c r="V20017" s="157"/>
      <c r="W20017" s="157"/>
      <c r="X20017" s="157"/>
      <c r="Y20017" s="157"/>
    </row>
    <row r="20018" spans="19:25" x14ac:dyDescent="0.2">
      <c r="S20018" s="157"/>
      <c r="T20018" s="157"/>
      <c r="U20018" s="157"/>
      <c r="V20018" s="157"/>
      <c r="W20018" s="157"/>
      <c r="X20018" s="157"/>
      <c r="Y20018" s="157"/>
    </row>
    <row r="20019" spans="19:25" x14ac:dyDescent="0.2">
      <c r="S20019" s="157"/>
      <c r="T20019" s="157"/>
      <c r="U20019" s="157"/>
      <c r="V20019" s="157"/>
      <c r="W20019" s="157"/>
      <c r="X20019" s="157"/>
      <c r="Y20019" s="157"/>
    </row>
    <row r="20020" spans="19:25" x14ac:dyDescent="0.2">
      <c r="S20020" s="157"/>
      <c r="T20020" s="157"/>
      <c r="U20020" s="157"/>
      <c r="V20020" s="157"/>
      <c r="W20020" s="157"/>
      <c r="X20020" s="157"/>
      <c r="Y20020" s="157"/>
    </row>
    <row r="20021" spans="19:25" x14ac:dyDescent="0.2">
      <c r="S20021" s="157"/>
      <c r="T20021" s="157"/>
      <c r="U20021" s="157"/>
      <c r="V20021" s="157"/>
      <c r="W20021" s="157"/>
      <c r="X20021" s="157"/>
      <c r="Y20021" s="157"/>
    </row>
    <row r="20022" spans="19:25" x14ac:dyDescent="0.2">
      <c r="S20022" s="157"/>
      <c r="T20022" s="157"/>
      <c r="U20022" s="157"/>
      <c r="V20022" s="157"/>
      <c r="W20022" s="157"/>
      <c r="X20022" s="157"/>
      <c r="Y20022" s="157"/>
    </row>
    <row r="20023" spans="19:25" x14ac:dyDescent="0.2">
      <c r="T20023" s="70"/>
      <c r="U20023" s="70"/>
      <c r="X20023" s="166"/>
      <c r="Y20023" s="166"/>
    </row>
    <row r="21010" spans="19:25" x14ac:dyDescent="0.2">
      <c r="S21010" s="130"/>
      <c r="T21010" s="130"/>
      <c r="U21010" s="132"/>
      <c r="V21010" s="66"/>
      <c r="W21010" s="125"/>
      <c r="X21010" s="125"/>
      <c r="Y21010" s="131"/>
    </row>
    <row r="22556" spans="19:25" x14ac:dyDescent="0.2">
      <c r="S22556" s="130"/>
      <c r="T22556" s="130"/>
      <c r="U22556" s="132"/>
      <c r="V22556" s="66"/>
      <c r="W22556" s="125"/>
      <c r="X22556" s="125"/>
      <c r="Y22556" s="131"/>
    </row>
    <row r="30007" spans="19:22" x14ac:dyDescent="0.2">
      <c r="S30007" s="167"/>
      <c r="T30007" s="167"/>
      <c r="U30007" s="167"/>
      <c r="V30007" s="167"/>
    </row>
    <row r="30008" spans="19:22" x14ac:dyDescent="0.2">
      <c r="S30008" s="167"/>
      <c r="T30008" s="167"/>
      <c r="U30008" s="167"/>
      <c r="V30008" s="167"/>
    </row>
    <row r="30023" spans="20:25" x14ac:dyDescent="0.2">
      <c r="T30023" s="70"/>
      <c r="U30023" s="70"/>
      <c r="X30023" s="166"/>
      <c r="Y30023" s="166"/>
    </row>
    <row r="31010" spans="19:25" x14ac:dyDescent="0.2">
      <c r="S31010" s="130"/>
      <c r="T31010" s="130"/>
      <c r="U31010" s="132"/>
      <c r="V31010" s="66"/>
      <c r="W31010" s="125"/>
      <c r="X31010" s="125"/>
      <c r="Y31010" s="131"/>
    </row>
    <row r="32556" spans="19:25" x14ac:dyDescent="0.2">
      <c r="S32556" s="130"/>
      <c r="T32556" s="130"/>
      <c r="U32556" s="132"/>
      <c r="V32556" s="66"/>
      <c r="W32556" s="125"/>
      <c r="X32556" s="125"/>
      <c r="Y32556" s="131"/>
    </row>
    <row r="40007" spans="19:22" x14ac:dyDescent="0.2">
      <c r="S40007" s="167"/>
      <c r="T40007" s="167"/>
      <c r="U40007" s="167"/>
      <c r="V40007" s="167"/>
    </row>
    <row r="40008" spans="19:22" x14ac:dyDescent="0.2">
      <c r="S40008" s="167"/>
      <c r="T40008" s="167"/>
      <c r="U40008" s="167"/>
      <c r="V40008" s="167"/>
    </row>
    <row r="40023" spans="20:25" x14ac:dyDescent="0.2">
      <c r="T40023" s="70"/>
      <c r="U40023" s="70"/>
      <c r="X40023" s="166"/>
      <c r="Y40023" s="166"/>
    </row>
    <row r="41010" spans="19:25" x14ac:dyDescent="0.2">
      <c r="S41010" s="130"/>
      <c r="T41010" s="130"/>
      <c r="U41010" s="132"/>
      <c r="V41010" s="66"/>
      <c r="W41010" s="125"/>
      <c r="X41010" s="125"/>
      <c r="Y41010" s="131"/>
    </row>
    <row r="42556" spans="19:25" x14ac:dyDescent="0.2">
      <c r="S42556" s="130"/>
      <c r="T42556" s="130"/>
      <c r="U42556" s="132"/>
      <c r="V42556" s="66"/>
      <c r="W42556" s="125"/>
      <c r="X42556" s="125"/>
      <c r="Y42556" s="131"/>
    </row>
    <row r="50007" spans="19:22" x14ac:dyDescent="0.2">
      <c r="S50007" s="167"/>
      <c r="T50007" s="167"/>
      <c r="U50007" s="167"/>
      <c r="V50007" s="167"/>
    </row>
    <row r="50008" spans="19:22" x14ac:dyDescent="0.2">
      <c r="S50008" s="167"/>
      <c r="T50008" s="167"/>
      <c r="U50008" s="167"/>
      <c r="V50008" s="167"/>
    </row>
    <row r="51009" spans="19:25" x14ac:dyDescent="0.2">
      <c r="S51009" s="130"/>
      <c r="T51009" s="130"/>
      <c r="U51009" s="132"/>
      <c r="V51009" s="66"/>
      <c r="W51009" s="125"/>
      <c r="X51009" s="125"/>
      <c r="Y51009" s="131"/>
    </row>
    <row r="52555" spans="19:25" x14ac:dyDescent="0.2">
      <c r="S52555" s="130"/>
      <c r="T52555" s="130"/>
      <c r="U52555" s="132"/>
      <c r="V52555" s="66"/>
      <c r="W52555" s="125"/>
      <c r="X52555" s="125"/>
      <c r="Y52555" s="131"/>
    </row>
    <row r="60006" spans="19:22" x14ac:dyDescent="0.2">
      <c r="S60006" s="167"/>
      <c r="T60006" s="167"/>
      <c r="U60006" s="167"/>
      <c r="V60006" s="167"/>
    </row>
    <row r="60007" spans="19:22" x14ac:dyDescent="0.2">
      <c r="S60007" s="167"/>
      <c r="T60007" s="167"/>
      <c r="U60007" s="167"/>
      <c r="V60007" s="167"/>
    </row>
    <row r="60022" spans="20:25" x14ac:dyDescent="0.2">
      <c r="T60022" s="70"/>
      <c r="U60022" s="70"/>
      <c r="X60022" s="166"/>
      <c r="Y60022" s="166"/>
    </row>
    <row r="61009" spans="19:25" x14ac:dyDescent="0.2">
      <c r="S61009" s="130"/>
      <c r="T61009" s="130"/>
      <c r="U61009" s="132"/>
      <c r="V61009" s="66"/>
      <c r="W61009" s="125"/>
      <c r="X61009" s="125"/>
      <c r="Y61009" s="131"/>
    </row>
    <row r="62555" spans="19:25" x14ac:dyDescent="0.2">
      <c r="S62555" s="130"/>
      <c r="T62555" s="130"/>
      <c r="U62555" s="132"/>
      <c r="V62555" s="66"/>
      <c r="W62555" s="125"/>
      <c r="X62555" s="125"/>
      <c r="Y62555" s="131"/>
    </row>
    <row r="70006" spans="19:22" x14ac:dyDescent="0.2">
      <c r="S70006" s="167"/>
      <c r="T70006" s="167"/>
      <c r="U70006" s="167"/>
      <c r="V70006" s="167"/>
    </row>
    <row r="70007" spans="19:22" x14ac:dyDescent="0.2">
      <c r="S70007" s="167"/>
      <c r="T70007" s="167"/>
      <c r="U70007" s="167"/>
      <c r="V70007" s="167"/>
    </row>
    <row r="70022" spans="20:25" x14ac:dyDescent="0.2">
      <c r="T70022" s="70"/>
      <c r="U70022" s="70"/>
      <c r="X70022" s="166"/>
      <c r="Y70022" s="166"/>
    </row>
    <row r="71009" spans="19:25" x14ac:dyDescent="0.2">
      <c r="S71009" s="130"/>
      <c r="T71009" s="130"/>
      <c r="U71009" s="132"/>
      <c r="V71009" s="66"/>
      <c r="W71009" s="125"/>
      <c r="X71009" s="125"/>
      <c r="Y71009" s="131"/>
    </row>
    <row r="72555" spans="19:25" x14ac:dyDescent="0.2">
      <c r="S72555" s="130"/>
      <c r="T72555" s="130"/>
      <c r="U72555" s="132"/>
      <c r="V72555" s="66"/>
      <c r="W72555" s="125"/>
      <c r="X72555" s="125"/>
      <c r="Y72555" s="131"/>
    </row>
    <row r="80006" spans="19:22" x14ac:dyDescent="0.2">
      <c r="S80006" s="167"/>
      <c r="T80006" s="167"/>
      <c r="U80006" s="167"/>
      <c r="V80006" s="167"/>
    </row>
    <row r="80007" spans="19:22" x14ac:dyDescent="0.2">
      <c r="S80007" s="167"/>
      <c r="T80007" s="167"/>
      <c r="U80007" s="167"/>
      <c r="V80007" s="167"/>
    </row>
    <row r="80022" spans="20:25" x14ac:dyDescent="0.2">
      <c r="T80022" s="70"/>
      <c r="U80022" s="70"/>
      <c r="X80022" s="166"/>
      <c r="Y80022" s="166"/>
    </row>
    <row r="81009" spans="19:25" x14ac:dyDescent="0.2">
      <c r="S81009" s="130"/>
      <c r="T81009" s="130"/>
      <c r="U81009" s="132"/>
      <c r="V81009" s="66"/>
      <c r="W81009" s="125"/>
      <c r="X81009" s="125"/>
      <c r="Y81009" s="131"/>
    </row>
    <row r="82555" spans="19:25" x14ac:dyDescent="0.2">
      <c r="S82555" s="130"/>
      <c r="T82555" s="130"/>
      <c r="U82555" s="132"/>
      <c r="V82555" s="66"/>
      <c r="W82555" s="125"/>
      <c r="X82555" s="125"/>
      <c r="Y82555" s="131"/>
    </row>
    <row r="90006" spans="19:22" x14ac:dyDescent="0.2">
      <c r="S90006" s="167"/>
      <c r="T90006" s="167"/>
      <c r="U90006" s="167"/>
      <c r="V90006" s="167"/>
    </row>
    <row r="90007" spans="19:22" x14ac:dyDescent="0.2">
      <c r="S90007" s="167"/>
      <c r="T90007" s="167"/>
      <c r="U90007" s="167"/>
      <c r="V90007" s="167"/>
    </row>
  </sheetData>
  <mergeCells count="73">
    <mergeCell ref="B51:Q51"/>
    <mergeCell ref="C35:G35"/>
    <mergeCell ref="K35:N35"/>
    <mergeCell ref="C36:G36"/>
    <mergeCell ref="K36:N36"/>
    <mergeCell ref="C37:G37"/>
    <mergeCell ref="K37:N37"/>
    <mergeCell ref="P35:P37"/>
    <mergeCell ref="B47:Q47"/>
    <mergeCell ref="B48:Q48"/>
    <mergeCell ref="B49:Q49"/>
    <mergeCell ref="B50:Q50"/>
    <mergeCell ref="C27:F27"/>
    <mergeCell ref="C28:F28"/>
    <mergeCell ref="B31:Q31"/>
    <mergeCell ref="B33:G33"/>
    <mergeCell ref="I33:N33"/>
    <mergeCell ref="P33:P34"/>
    <mergeCell ref="C34:G34"/>
    <mergeCell ref="J34:N34"/>
    <mergeCell ref="I24:L24"/>
    <mergeCell ref="N24:Q24"/>
    <mergeCell ref="B25:Q25"/>
    <mergeCell ref="C26:F26"/>
    <mergeCell ref="I26:L26"/>
    <mergeCell ref="N26:O26"/>
    <mergeCell ref="U20:V20"/>
    <mergeCell ref="W20:Y20"/>
    <mergeCell ref="B22:B23"/>
    <mergeCell ref="C22:C23"/>
    <mergeCell ref="E22:E23"/>
    <mergeCell ref="I22:I23"/>
    <mergeCell ref="K22:K23"/>
    <mergeCell ref="N22:N23"/>
    <mergeCell ref="P22:P23"/>
    <mergeCell ref="P18:P19"/>
    <mergeCell ref="S18:Y18"/>
    <mergeCell ref="B20:B21"/>
    <mergeCell ref="C20:C21"/>
    <mergeCell ref="E20:E21"/>
    <mergeCell ref="I20:I21"/>
    <mergeCell ref="K20:K21"/>
    <mergeCell ref="N20:N21"/>
    <mergeCell ref="P20:P21"/>
    <mergeCell ref="S20:T20"/>
    <mergeCell ref="B18:B19"/>
    <mergeCell ref="C18:C19"/>
    <mergeCell ref="E18:E19"/>
    <mergeCell ref="I18:I19"/>
    <mergeCell ref="K18:K19"/>
    <mergeCell ref="N18:N19"/>
    <mergeCell ref="B15:Q15"/>
    <mergeCell ref="C16:F16"/>
    <mergeCell ref="I16:L16"/>
    <mergeCell ref="N16:Q16"/>
    <mergeCell ref="C17:D17"/>
    <mergeCell ref="E17:F17"/>
    <mergeCell ref="I17:J17"/>
    <mergeCell ref="K17:L17"/>
    <mergeCell ref="N17:O17"/>
    <mergeCell ref="P17:Q17"/>
    <mergeCell ref="K7:Q13"/>
    <mergeCell ref="C11:E11"/>
    <mergeCell ref="B13:D13"/>
    <mergeCell ref="F13:H13"/>
    <mergeCell ref="C14:D14"/>
    <mergeCell ref="F14:H14"/>
    <mergeCell ref="AB1:AE1"/>
    <mergeCell ref="O2:Q2"/>
    <mergeCell ref="S2:Y2"/>
    <mergeCell ref="AG2:AK2"/>
    <mergeCell ref="B6:I6"/>
    <mergeCell ref="K6:Q6"/>
  </mergeCells>
  <pageMargins left="0.75" right="0.75" top="1" bottom="1" header="0.5" footer="0.5"/>
  <pageSetup orientation="portrait" verticalDpi="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
              <controlPr defaultSize="0" print="0" autoFill="0" autoPict="0" macro="[0]!ThisWorkbook.unmeas_conf">
                <anchor moveWithCells="1" sizeWithCells="1">
                  <from>
                    <xdr:col>11</xdr:col>
                    <xdr:colOff>266700</xdr:colOff>
                    <xdr:row>10</xdr:row>
                    <xdr:rowOff>104775</xdr:rowOff>
                  </from>
                  <to>
                    <xdr:col>15</xdr:col>
                    <xdr:colOff>104775</xdr:colOff>
                    <xdr:row>13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B896E-CCC6-D24F-8EC9-EACB3A3E984C}">
  <sheetPr codeName="Sheet5"/>
  <dimension ref="B1:AV45010"/>
  <sheetViews>
    <sheetView topLeftCell="A4" zoomScale="120" zoomScaleNormal="120" workbookViewId="0">
      <selection activeCell="P33" sqref="P33:Q35"/>
    </sheetView>
  </sheetViews>
  <sheetFormatPr baseColWidth="10" defaultColWidth="9.140625" defaultRowHeight="12.75" x14ac:dyDescent="0.2"/>
  <cols>
    <col min="1" max="1" width="2.85546875" style="153" customWidth="1"/>
    <col min="2" max="2" width="16.28515625" style="153" customWidth="1"/>
    <col min="3" max="3" width="7.85546875" style="153" customWidth="1"/>
    <col min="4" max="4" width="3" style="153" customWidth="1"/>
    <col min="5" max="5" width="6.7109375" style="153" customWidth="1"/>
    <col min="6" max="6" width="3.42578125" style="153" customWidth="1"/>
    <col min="7" max="7" width="5.140625" style="153" customWidth="1"/>
    <col min="8" max="8" width="10" style="153" customWidth="1"/>
    <col min="9" max="9" width="4.28515625" style="153" customWidth="1"/>
    <col min="10" max="10" width="7.42578125" style="153" customWidth="1"/>
    <col min="11" max="11" width="3.28515625" style="153" customWidth="1"/>
    <col min="12" max="12" width="4.7109375" style="153" customWidth="1"/>
    <col min="13" max="13" width="7.7109375" style="153" customWidth="1"/>
    <col min="14" max="14" width="3.140625" style="153" customWidth="1"/>
    <col min="15" max="15" width="9.7109375" style="153" customWidth="1"/>
    <col min="16" max="16" width="4.140625" style="153" customWidth="1"/>
    <col min="17" max="17" width="5.42578125" style="153" customWidth="1"/>
    <col min="18" max="18" width="5.7109375" style="153" customWidth="1"/>
    <col min="19" max="19" width="4.42578125" style="153" bestFit="1" customWidth="1"/>
    <col min="20" max="20" width="4.7109375" style="153" customWidth="1"/>
    <col min="21" max="21" width="7.140625" style="58" customWidth="1"/>
    <col min="22" max="22" width="6.7109375" style="58" customWidth="1"/>
    <col min="23" max="23" width="6.7109375" style="58" bestFit="1" customWidth="1"/>
    <col min="24" max="24" width="6" style="153" customWidth="1"/>
    <col min="25" max="25" width="9.28515625" style="153" customWidth="1"/>
    <col min="26" max="26" width="6.42578125" style="153" customWidth="1"/>
    <col min="27" max="27" width="8.42578125" style="153" customWidth="1"/>
    <col min="28" max="29" width="6.42578125" style="23" customWidth="1"/>
    <col min="30" max="31" width="9.140625" style="153"/>
    <col min="32" max="32" width="11.42578125" style="153" customWidth="1"/>
    <col min="33" max="16384" width="9.140625" style="153"/>
  </cols>
  <sheetData>
    <row r="1" spans="2:48" ht="5.25" customHeight="1" x14ac:dyDescent="0.2">
      <c r="Z1" s="321"/>
      <c r="AA1" s="321"/>
      <c r="AB1" s="321"/>
      <c r="AC1" s="182"/>
    </row>
    <row r="2" spans="2:48" ht="13.5" thickBot="1" x14ac:dyDescent="0.25">
      <c r="B2" s="210" t="s">
        <v>157</v>
      </c>
      <c r="C2" s="210"/>
      <c r="D2" s="210"/>
      <c r="E2" s="210"/>
      <c r="F2" s="210"/>
      <c r="G2" s="210"/>
      <c r="H2" s="210"/>
      <c r="I2" s="210"/>
      <c r="J2" s="210"/>
      <c r="K2" s="210"/>
      <c r="L2" s="210"/>
      <c r="M2" s="210"/>
      <c r="N2" s="210"/>
      <c r="O2" s="210"/>
      <c r="P2" s="312" t="s">
        <v>76</v>
      </c>
      <c r="Q2" s="312"/>
      <c r="R2" s="312"/>
      <c r="S2" s="178"/>
      <c r="T2" s="178"/>
      <c r="U2" s="77" t="s">
        <v>99</v>
      </c>
      <c r="V2" s="77"/>
      <c r="W2" s="77"/>
      <c r="Y2" s="182"/>
      <c r="Z2" s="175" t="s">
        <v>41</v>
      </c>
      <c r="AA2" s="175" t="str">
        <f>C7</f>
        <v>Min</v>
      </c>
      <c r="AB2" s="175" t="str">
        <f>E7</f>
        <v>Mode</v>
      </c>
      <c r="AC2" s="175" t="str">
        <f t="shared" ref="AC2:AD6" si="0">G7</f>
        <v>Mode2</v>
      </c>
      <c r="AD2" s="175" t="str">
        <f t="shared" si="0"/>
        <v>Max</v>
      </c>
      <c r="AE2" s="175" t="s">
        <v>43</v>
      </c>
      <c r="AF2" s="175" t="s">
        <v>158</v>
      </c>
      <c r="AN2" s="313" t="s">
        <v>56</v>
      </c>
      <c r="AO2" s="313"/>
      <c r="AP2" s="313"/>
      <c r="AQ2" s="313"/>
      <c r="AR2" s="313"/>
      <c r="AS2" s="58"/>
    </row>
    <row r="3" spans="2:48" ht="13.5" thickTop="1" x14ac:dyDescent="0.2">
      <c r="B3" s="22" t="s">
        <v>8</v>
      </c>
      <c r="U3" s="58" t="s">
        <v>48</v>
      </c>
      <c r="W3" s="58">
        <f ca="1">J26</f>
        <v>0.8904938066759972</v>
      </c>
      <c r="Y3" s="209" t="str">
        <f>B8</f>
        <v>S(Mobile+,Melanoma+)</v>
      </c>
      <c r="Z3" s="208">
        <f ca="1">RAND()</f>
        <v>0.17819255906575127</v>
      </c>
      <c r="AA3" s="207">
        <f>C8</f>
        <v>0.1</v>
      </c>
      <c r="AB3" s="207">
        <f>E8</f>
        <v>0.2</v>
      </c>
      <c r="AC3" s="207">
        <f t="shared" si="0"/>
        <v>0.3</v>
      </c>
      <c r="AD3" s="207">
        <f t="shared" si="0"/>
        <v>0.4</v>
      </c>
      <c r="AE3" s="207">
        <f ca="1">(Z3*(H8+G8-C8-E8)+(C8+E8))/2</f>
        <v>0.18563851181315028</v>
      </c>
      <c r="AF3" s="207">
        <f ca="1">IF(AE3&lt;E8,C8+SQRT((E8-C8)*(2*AE3-C8-E8)),IF(AE3&gt;G8,H8-SQRT((H8+G8-2*AE3)*(H8-G8)),AE3))</f>
        <v>0.18442572097785165</v>
      </c>
      <c r="AN3" s="175" t="s">
        <v>55</v>
      </c>
      <c r="AO3" s="175" t="str">
        <f>Y12</f>
        <v>S1,1</v>
      </c>
      <c r="AP3" s="175" t="str">
        <f>Z12</f>
        <v>S1,0</v>
      </c>
      <c r="AQ3" s="175" t="str">
        <f>AA12</f>
        <v>S0,1</v>
      </c>
      <c r="AR3" s="175" t="str">
        <f>AB12</f>
        <v>S0,0</v>
      </c>
      <c r="AS3" s="175" t="str">
        <f>AO3</f>
        <v>S1,1</v>
      </c>
      <c r="AT3" s="175" t="str">
        <f>AP3</f>
        <v>S1,0</v>
      </c>
      <c r="AU3" s="175" t="str">
        <f>AQ3</f>
        <v>S0,1</v>
      </c>
      <c r="AV3" s="175" t="str">
        <f>AR3</f>
        <v>S0,0</v>
      </c>
    </row>
    <row r="4" spans="2:48" x14ac:dyDescent="0.2">
      <c r="U4" s="58" t="s">
        <v>49</v>
      </c>
      <c r="W4" s="58">
        <f ca="1">J27</f>
        <v>0.82777502733800079</v>
      </c>
      <c r="Y4" s="58" t="str">
        <f>B9</f>
        <v>S(Mobile+,Melanoma-)</v>
      </c>
      <c r="Z4" s="61">
        <f ca="1">RAND()</f>
        <v>0.40336813947663641</v>
      </c>
      <c r="AA4" s="177">
        <f>C9</f>
        <v>0.1</v>
      </c>
      <c r="AB4" s="177">
        <f>E9</f>
        <v>0.2</v>
      </c>
      <c r="AC4" s="177">
        <f t="shared" si="0"/>
        <v>0.3</v>
      </c>
      <c r="AD4" s="177">
        <f t="shared" si="0"/>
        <v>0.4</v>
      </c>
      <c r="AE4" s="177">
        <f ca="1">(Z4*(H9+G9-C9-E9)+(C9+E9))/2</f>
        <v>0.2306736278953273</v>
      </c>
      <c r="AF4" s="177">
        <f ca="1">IF(AE4&lt;E9,C9+SQRT((E9-C9)*(2*AE4-C9-E9)),IF(AE4&gt;G9,H9-SQRT((H9+G9-2*AE4)*(H9-G9)),AE4))</f>
        <v>0.2306736278953273</v>
      </c>
      <c r="AN4" s="177">
        <v>0</v>
      </c>
      <c r="AO4" s="58">
        <f t="array" ref="AO4:AO54">FREQUENCY(Y22:Y50022,AN4:AN54)</f>
        <v>0</v>
      </c>
      <c r="AP4" s="58">
        <f t="array" ref="AP4:AP54">FREQUENCY(Z22:Z50023,AN4:AN54)</f>
        <v>0</v>
      </c>
      <c r="AQ4" s="58">
        <f t="array" ref="AQ4:AQ54">FREQUENCY(AA22:AA50022,AN4:AN54)</f>
        <v>0</v>
      </c>
      <c r="AR4" s="58">
        <f t="array" ref="AR4:AR54">FREQUENCY(AB22:AB50023,AN4:AN54)</f>
        <v>0</v>
      </c>
      <c r="AS4" s="187" t="e">
        <f t="shared" ref="AS4:AS35" si="1">AO4/AO$55</f>
        <v>#DIV/0!</v>
      </c>
      <c r="AT4" s="187" t="e">
        <f t="shared" ref="AT4:AT35" si="2">AP4/AP$55</f>
        <v>#DIV/0!</v>
      </c>
      <c r="AU4" s="187" t="e">
        <f t="shared" ref="AU4:AU35" si="3">AQ4/AQ$55</f>
        <v>#DIV/0!</v>
      </c>
      <c r="AV4" s="187" t="e">
        <f t="shared" ref="AV4:AV35" si="4">AR4/AR$55</f>
        <v>#DIV/0!</v>
      </c>
    </row>
    <row r="5" spans="2:48" x14ac:dyDescent="0.2">
      <c r="U5" s="58" t="s">
        <v>3</v>
      </c>
      <c r="W5" s="58">
        <f>SQRT(1/C17+1/E17-1/C21-1/E21)</f>
        <v>0.10350263841365474</v>
      </c>
      <c r="Y5" s="58" t="str">
        <f>B10</f>
        <v>S(Mobile-,Melanoma+)</v>
      </c>
      <c r="Z5" s="61">
        <f ca="1">RAND()</f>
        <v>0.60155970032348149</v>
      </c>
      <c r="AA5" s="177">
        <f>C10</f>
        <v>0.1</v>
      </c>
      <c r="AB5" s="177">
        <f>E10</f>
        <v>0.2</v>
      </c>
      <c r="AC5" s="177">
        <f t="shared" si="0"/>
        <v>0.3</v>
      </c>
      <c r="AD5" s="177">
        <f t="shared" si="0"/>
        <v>0.4</v>
      </c>
      <c r="AE5" s="177">
        <f ca="1">(Z5*(H10+G10-C10-E10)+(C10+E10))/2</f>
        <v>0.27031194006469628</v>
      </c>
      <c r="AF5" s="177">
        <f ca="1">IF(AE5&lt;E10,C10+SQRT((E10-C10)*(2*AE5-C10-E10)),IF(AE5&gt;G10,H10-SQRT((H10+G10-2*AE5)*(H10-G10)),AE5))</f>
        <v>0.27031194006469628</v>
      </c>
      <c r="AN5" s="177">
        <f t="shared" ref="AN5:AN36" si="5">AN4+0.02</f>
        <v>0.02</v>
      </c>
      <c r="AO5" s="58">
        <v>0</v>
      </c>
      <c r="AP5" s="58">
        <v>0</v>
      </c>
      <c r="AQ5" s="58">
        <v>0</v>
      </c>
      <c r="AR5" s="58">
        <v>0</v>
      </c>
      <c r="AS5" s="187" t="e">
        <f t="shared" si="1"/>
        <v>#DIV/0!</v>
      </c>
      <c r="AT5" s="187" t="e">
        <f t="shared" si="2"/>
        <v>#DIV/0!</v>
      </c>
      <c r="AU5" s="187" t="e">
        <f t="shared" si="3"/>
        <v>#DIV/0!</v>
      </c>
      <c r="AV5" s="187" t="e">
        <f t="shared" si="4"/>
        <v>#DIV/0!</v>
      </c>
    </row>
    <row r="6" spans="2:48" x14ac:dyDescent="0.2">
      <c r="B6" s="278" t="s">
        <v>7</v>
      </c>
      <c r="C6" s="278"/>
      <c r="D6" s="278"/>
      <c r="E6" s="278"/>
      <c r="F6" s="278"/>
      <c r="G6" s="278"/>
      <c r="H6" s="278"/>
      <c r="I6" s="278"/>
      <c r="K6" s="311" t="s">
        <v>5</v>
      </c>
      <c r="L6" s="311"/>
      <c r="M6" s="311"/>
      <c r="N6" s="311"/>
      <c r="O6" s="311"/>
      <c r="P6" s="311"/>
      <c r="Q6" s="311"/>
      <c r="R6" s="311"/>
      <c r="S6" s="190"/>
      <c r="T6" s="190"/>
      <c r="U6" s="58" t="s">
        <v>2</v>
      </c>
      <c r="W6" s="58">
        <f>SQRT(1/C17+1/E17+1/C19+1/E19)</f>
        <v>0.1616364593667016</v>
      </c>
      <c r="Y6" s="77" t="str">
        <f>B11</f>
        <v>S(Mobile-,Melanoma-)</v>
      </c>
      <c r="Z6" s="80">
        <f ca="1">RAND()</f>
        <v>0.69205556625898768</v>
      </c>
      <c r="AA6" s="176">
        <f>C11</f>
        <v>0.1</v>
      </c>
      <c r="AB6" s="176">
        <f>E11</f>
        <v>0.2</v>
      </c>
      <c r="AC6" s="176">
        <f t="shared" si="0"/>
        <v>0.3</v>
      </c>
      <c r="AD6" s="176">
        <f t="shared" si="0"/>
        <v>0.4</v>
      </c>
      <c r="AE6" s="176">
        <f ca="1">(Z6*(H11+G11-C11-E11)+(C11+E11))/2</f>
        <v>0.28841111325179758</v>
      </c>
      <c r="AF6" s="176">
        <f ca="1">IF(AE6&lt;E11,C11+SQRT((E11-C11)*(2*AE6-C11-E11)),IF(AE6&gt;G11,H11-SQRT((H11+G11-2*AE6)*(H11-G11)),AE6))</f>
        <v>0.28841111325179758</v>
      </c>
      <c r="AN6" s="177">
        <f t="shared" si="5"/>
        <v>0.04</v>
      </c>
      <c r="AO6" s="58">
        <v>0</v>
      </c>
      <c r="AP6" s="58">
        <v>0</v>
      </c>
      <c r="AQ6" s="58">
        <v>0</v>
      </c>
      <c r="AR6" s="58">
        <v>0</v>
      </c>
      <c r="AS6" s="187" t="e">
        <f t="shared" si="1"/>
        <v>#DIV/0!</v>
      </c>
      <c r="AT6" s="187" t="e">
        <f t="shared" si="2"/>
        <v>#DIV/0!</v>
      </c>
      <c r="AU6" s="187" t="e">
        <f t="shared" si="3"/>
        <v>#DIV/0!</v>
      </c>
      <c r="AV6" s="187" t="e">
        <f t="shared" si="4"/>
        <v>#DIV/0!</v>
      </c>
    </row>
    <row r="7" spans="2:48" ht="15.75" customHeight="1" x14ac:dyDescent="0.2">
      <c r="C7" s="9" t="s">
        <v>37</v>
      </c>
      <c r="D7" s="71"/>
      <c r="E7" s="9" t="s">
        <v>38</v>
      </c>
      <c r="F7" s="26"/>
      <c r="G7" s="72" t="s">
        <v>40</v>
      </c>
      <c r="H7" s="54" t="s">
        <v>39</v>
      </c>
      <c r="I7" s="196"/>
      <c r="K7" s="1" t="s">
        <v>156</v>
      </c>
      <c r="L7" s="212"/>
      <c r="M7" s="212"/>
      <c r="N7" s="212"/>
      <c r="O7" s="212"/>
      <c r="P7" s="212"/>
      <c r="Q7" s="212"/>
      <c r="R7" s="212"/>
      <c r="S7" s="202"/>
      <c r="T7" s="202"/>
      <c r="U7" s="58" t="s">
        <v>97</v>
      </c>
      <c r="W7" s="89">
        <f ca="1">IF(W9=TRUE,"",EXP(LN(W3)-W5*NORMINV(RAND(),0,1)))</f>
        <v>0.87354982891783206</v>
      </c>
      <c r="Y7" s="206"/>
      <c r="AN7" s="177">
        <f t="shared" si="5"/>
        <v>0.06</v>
      </c>
      <c r="AO7" s="58">
        <v>0</v>
      </c>
      <c r="AP7" s="58">
        <v>0</v>
      </c>
      <c r="AQ7" s="58">
        <v>0</v>
      </c>
      <c r="AR7" s="58">
        <v>0</v>
      </c>
      <c r="AS7" s="187" t="e">
        <f t="shared" si="1"/>
        <v>#DIV/0!</v>
      </c>
      <c r="AT7" s="187" t="e">
        <f t="shared" si="2"/>
        <v>#DIV/0!</v>
      </c>
      <c r="AU7" s="187" t="e">
        <f t="shared" si="3"/>
        <v>#DIV/0!</v>
      </c>
      <c r="AV7" s="187" t="e">
        <f t="shared" si="4"/>
        <v>#DIV/0!</v>
      </c>
    </row>
    <row r="8" spans="2:48" ht="15" customHeight="1" x14ac:dyDescent="0.2">
      <c r="B8" s="81" t="str">
        <f>IF(K8&lt;&gt;"",IF(K9&lt;&gt;"",CONCATENATE("S(",K8,"+,",K9,"+)"),CONCATENATE("S(",K8,"+,E+)")),IF(K9&lt;&gt;"",CONCATENATE("S(D+,",K8,"+)"),"S(D+,E+)"))</f>
        <v>S(Mobile+,Melanoma+)</v>
      </c>
      <c r="C8" s="211">
        <v>0.1</v>
      </c>
      <c r="D8" s="186"/>
      <c r="E8" s="211">
        <v>0.2</v>
      </c>
      <c r="F8" s="186"/>
      <c r="G8" s="211">
        <v>0.3</v>
      </c>
      <c r="H8" s="211">
        <v>0.4</v>
      </c>
      <c r="J8" s="1" t="s">
        <v>10</v>
      </c>
      <c r="K8" s="327" t="s">
        <v>82</v>
      </c>
      <c r="L8" s="327"/>
      <c r="M8" s="327"/>
      <c r="N8" s="199"/>
      <c r="O8" s="199"/>
      <c r="P8" s="199"/>
      <c r="Q8" s="199"/>
      <c r="R8" s="199"/>
      <c r="S8" s="202"/>
      <c r="T8" s="202"/>
      <c r="U8" s="58" t="s">
        <v>98</v>
      </c>
      <c r="W8" s="89">
        <f ca="1">IF(W9=TRUE,"",EXP(LN(W4)-W6*NORMINV(RAND(),0,1)))</f>
        <v>0.87210689539851161</v>
      </c>
      <c r="AC8" s="205"/>
      <c r="AN8" s="177">
        <f t="shared" si="5"/>
        <v>0.08</v>
      </c>
      <c r="AO8" s="58">
        <v>0</v>
      </c>
      <c r="AP8" s="58">
        <v>0</v>
      </c>
      <c r="AQ8" s="58">
        <v>0</v>
      </c>
      <c r="AR8" s="58">
        <v>0</v>
      </c>
      <c r="AS8" s="187" t="e">
        <f t="shared" si="1"/>
        <v>#DIV/0!</v>
      </c>
      <c r="AT8" s="187" t="e">
        <f t="shared" si="2"/>
        <v>#DIV/0!</v>
      </c>
      <c r="AU8" s="187" t="e">
        <f t="shared" si="3"/>
        <v>#DIV/0!</v>
      </c>
      <c r="AV8" s="187" t="e">
        <f t="shared" si="4"/>
        <v>#DIV/0!</v>
      </c>
    </row>
    <row r="9" spans="2:48" x14ac:dyDescent="0.2">
      <c r="B9" s="81" t="str">
        <f>IF(K8&lt;&gt;"",IF(K9&lt;&gt;"",CONCATENATE("S(",K8,"+,",K9,"-)"),CONCATENATE("S(",K8,"+,E-)")),IF(K9&lt;&gt;"",CONCATENATE("S(D+,",K9,"-)"),"S(D+,E-)"))</f>
        <v>S(Mobile+,Melanoma-)</v>
      </c>
      <c r="C9" s="211">
        <v>0.1</v>
      </c>
      <c r="D9" s="186"/>
      <c r="E9" s="211">
        <v>0.2</v>
      </c>
      <c r="F9" s="186"/>
      <c r="G9" s="211">
        <v>0.3</v>
      </c>
      <c r="H9" s="211">
        <v>0.4</v>
      </c>
      <c r="J9" s="1" t="s">
        <v>11</v>
      </c>
      <c r="K9" s="327" t="s">
        <v>83</v>
      </c>
      <c r="L9" s="327"/>
      <c r="M9" s="327"/>
      <c r="N9" s="199"/>
      <c r="O9" s="199"/>
      <c r="P9" s="199"/>
      <c r="Q9" s="199"/>
      <c r="R9" s="199"/>
      <c r="S9" s="202"/>
      <c r="T9" s="202"/>
      <c r="U9" s="58" t="s">
        <v>155</v>
      </c>
      <c r="W9" s="58" t="b">
        <f ca="1">OR(H17&lt;=0,J17&lt;=0,H19&lt;=0,J19&lt;=0)</f>
        <v>0</v>
      </c>
      <c r="AC9" s="205"/>
      <c r="AN9" s="177">
        <f t="shared" si="5"/>
        <v>0.1</v>
      </c>
      <c r="AO9" s="58">
        <v>0</v>
      </c>
      <c r="AP9" s="58">
        <v>0</v>
      </c>
      <c r="AQ9" s="58">
        <v>0</v>
      </c>
      <c r="AR9" s="58">
        <v>0</v>
      </c>
      <c r="AS9" s="187" t="e">
        <f t="shared" si="1"/>
        <v>#DIV/0!</v>
      </c>
      <c r="AT9" s="187" t="e">
        <f t="shared" si="2"/>
        <v>#DIV/0!</v>
      </c>
      <c r="AU9" s="187" t="e">
        <f t="shared" si="3"/>
        <v>#DIV/0!</v>
      </c>
      <c r="AV9" s="187" t="e">
        <f t="shared" si="4"/>
        <v>#DIV/0!</v>
      </c>
    </row>
    <row r="10" spans="2:48" x14ac:dyDescent="0.2">
      <c r="B10" s="81" t="str">
        <f>IF(K8&lt;&gt;"",IF(K9&lt;&gt;"",CONCATENATE("S(",K8,"-,",K9,"+)"),CONCATENATE("S(",K8,"-,E+)")),IF(K9&lt;&gt;"",CONCATENATE("S(D-,",K9,"+)"),"S(D-,E+)"))</f>
        <v>S(Mobile-,Melanoma+)</v>
      </c>
      <c r="C10" s="211">
        <v>0.1</v>
      </c>
      <c r="D10" s="186"/>
      <c r="E10" s="211">
        <v>0.2</v>
      </c>
      <c r="F10" s="186"/>
      <c r="G10" s="211">
        <v>0.3</v>
      </c>
      <c r="H10" s="211">
        <v>0.4</v>
      </c>
      <c r="J10" s="1" t="s">
        <v>47</v>
      </c>
      <c r="K10" s="324">
        <v>1000</v>
      </c>
      <c r="L10" s="324"/>
      <c r="M10" s="324"/>
      <c r="N10" s="199"/>
      <c r="O10" s="199"/>
      <c r="P10" s="199"/>
      <c r="Q10" s="199"/>
      <c r="R10" s="199"/>
      <c r="S10" s="202"/>
      <c r="T10" s="202"/>
      <c r="AB10" s="12"/>
      <c r="AN10" s="177">
        <f t="shared" si="5"/>
        <v>0.12000000000000001</v>
      </c>
      <c r="AO10" s="58">
        <v>0</v>
      </c>
      <c r="AP10" s="58">
        <v>0</v>
      </c>
      <c r="AQ10" s="58">
        <v>0</v>
      </c>
      <c r="AR10" s="58">
        <v>0</v>
      </c>
      <c r="AS10" s="187" t="e">
        <f t="shared" si="1"/>
        <v>#DIV/0!</v>
      </c>
      <c r="AT10" s="187" t="e">
        <f t="shared" si="2"/>
        <v>#DIV/0!</v>
      </c>
      <c r="AU10" s="187" t="e">
        <f t="shared" si="3"/>
        <v>#DIV/0!</v>
      </c>
      <c r="AV10" s="187" t="e">
        <f t="shared" si="4"/>
        <v>#DIV/0!</v>
      </c>
    </row>
    <row r="11" spans="2:48" ht="15.75" customHeight="1" x14ac:dyDescent="0.2">
      <c r="B11" s="81" t="str">
        <f>IF(K8&lt;&gt;"",IF(K9&lt;&gt;"",CONCATENATE("S(",K8,"-,",K9,"-)"),CONCATENATE("S(",K8,"-,E-)")),IF(K9&lt;&gt;"",CONCATENATE("S(D-,",K9,"-)"),"S(D-,E-)"))</f>
        <v>S(Mobile-,Melanoma-)</v>
      </c>
      <c r="C11" s="211">
        <v>0.1</v>
      </c>
      <c r="D11" s="186"/>
      <c r="E11" s="211">
        <v>0.2</v>
      </c>
      <c r="F11" s="186"/>
      <c r="G11" s="211">
        <v>0.3</v>
      </c>
      <c r="H11" s="211">
        <v>0.4</v>
      </c>
      <c r="K11" s="199"/>
      <c r="L11" s="199"/>
      <c r="M11" s="199"/>
      <c r="N11" s="199"/>
      <c r="O11" s="199"/>
      <c r="P11" s="199"/>
      <c r="Q11" s="199"/>
      <c r="R11" s="199"/>
      <c r="S11" s="202"/>
      <c r="T11" s="202"/>
      <c r="U11" s="175" t="s">
        <v>72</v>
      </c>
      <c r="V11" s="175"/>
      <c r="W11" s="175" t="s">
        <v>66</v>
      </c>
      <c r="X11" s="175"/>
      <c r="Y11" s="66" t="s">
        <v>54</v>
      </c>
      <c r="Z11" s="66"/>
      <c r="AA11" s="66"/>
      <c r="AB11" s="66"/>
      <c r="AN11" s="177">
        <f t="shared" si="5"/>
        <v>0.14000000000000001</v>
      </c>
      <c r="AO11" s="58">
        <v>0</v>
      </c>
      <c r="AP11" s="58">
        <v>0</v>
      </c>
      <c r="AQ11" s="58">
        <v>0</v>
      </c>
      <c r="AR11" s="58">
        <v>0</v>
      </c>
      <c r="AS11" s="187" t="e">
        <f t="shared" si="1"/>
        <v>#DIV/0!</v>
      </c>
      <c r="AT11" s="187" t="e">
        <f t="shared" si="2"/>
        <v>#DIV/0!</v>
      </c>
      <c r="AU11" s="187" t="e">
        <f t="shared" si="3"/>
        <v>#DIV/0!</v>
      </c>
      <c r="AV11" s="187" t="e">
        <f t="shared" si="4"/>
        <v>#DIV/0!</v>
      </c>
    </row>
    <row r="12" spans="2:48" ht="15.75" customHeight="1" x14ac:dyDescent="0.2">
      <c r="E12" s="204"/>
      <c r="F12" s="168"/>
      <c r="G12" s="204"/>
      <c r="H12" s="204"/>
      <c r="I12" s="204"/>
      <c r="K12" s="199"/>
      <c r="L12" s="199"/>
      <c r="M12" s="199"/>
      <c r="N12" s="199"/>
      <c r="O12" s="199"/>
      <c r="P12" s="199"/>
      <c r="Q12" s="199"/>
      <c r="R12" s="199"/>
      <c r="S12" s="202"/>
      <c r="T12" s="202"/>
      <c r="U12" s="175" t="s">
        <v>48</v>
      </c>
      <c r="V12" s="175" t="s">
        <v>49</v>
      </c>
      <c r="W12" s="175" t="str">
        <f>U12</f>
        <v>RR</v>
      </c>
      <c r="X12" s="175" t="str">
        <f>V12</f>
        <v>OR</v>
      </c>
      <c r="Y12" s="175" t="str">
        <f>N26</f>
        <v>S1,1</v>
      </c>
      <c r="Z12" s="175" t="str">
        <f>N27</f>
        <v>S1,0</v>
      </c>
      <c r="AA12" s="175" t="str">
        <f>Q26</f>
        <v>S0,1</v>
      </c>
      <c r="AB12" s="175" t="str">
        <f>Q27</f>
        <v>S0,0</v>
      </c>
      <c r="AN12" s="177">
        <f t="shared" si="5"/>
        <v>0.16</v>
      </c>
      <c r="AO12" s="58">
        <v>0</v>
      </c>
      <c r="AP12" s="58">
        <v>0</v>
      </c>
      <c r="AQ12" s="58">
        <v>0</v>
      </c>
      <c r="AR12" s="58">
        <v>0</v>
      </c>
      <c r="AS12" s="187" t="e">
        <f t="shared" si="1"/>
        <v>#DIV/0!</v>
      </c>
      <c r="AT12" s="187" t="e">
        <f t="shared" si="2"/>
        <v>#DIV/0!</v>
      </c>
      <c r="AU12" s="187" t="e">
        <f t="shared" si="3"/>
        <v>#DIV/0!</v>
      </c>
      <c r="AV12" s="187" t="e">
        <f t="shared" si="4"/>
        <v>#DIV/0!</v>
      </c>
    </row>
    <row r="13" spans="2:48" ht="15.75" customHeight="1" x14ac:dyDescent="0.2">
      <c r="I13" s="190"/>
      <c r="K13" s="199"/>
      <c r="L13" s="199"/>
      <c r="M13" s="199"/>
      <c r="N13" s="199"/>
      <c r="O13" s="199"/>
      <c r="P13" s="199"/>
      <c r="Q13" s="199"/>
      <c r="R13" s="199"/>
      <c r="S13" s="202"/>
      <c r="T13" s="202"/>
      <c r="U13" s="176">
        <f ca="1">W3</f>
        <v>0.8904938066759972</v>
      </c>
      <c r="V13" s="176">
        <f ca="1">W4</f>
        <v>0.82777502733800079</v>
      </c>
      <c r="W13" s="203">
        <f ca="1">W7</f>
        <v>0.87354982891783206</v>
      </c>
      <c r="X13" s="203">
        <f ca="1">W8</f>
        <v>0.87210689539851161</v>
      </c>
      <c r="Y13" s="203">
        <f ca="1">AF3</f>
        <v>0.18442572097785165</v>
      </c>
      <c r="Z13" s="203">
        <f ca="1">AF4</f>
        <v>0.2306736278953273</v>
      </c>
      <c r="AA13" s="203">
        <f ca="1">AF5</f>
        <v>0.27031194006469628</v>
      </c>
      <c r="AB13" s="203">
        <f ca="1">AF6</f>
        <v>0.28841111325179758</v>
      </c>
      <c r="AN13" s="177">
        <f t="shared" si="5"/>
        <v>0.18</v>
      </c>
      <c r="AO13" s="58">
        <v>0</v>
      </c>
      <c r="AP13" s="58">
        <v>0</v>
      </c>
      <c r="AQ13" s="58">
        <v>0</v>
      </c>
      <c r="AR13" s="58">
        <v>0</v>
      </c>
      <c r="AS13" s="187" t="e">
        <f t="shared" si="1"/>
        <v>#DIV/0!</v>
      </c>
      <c r="AT13" s="187" t="e">
        <f t="shared" si="2"/>
        <v>#DIV/0!</v>
      </c>
      <c r="AU13" s="187" t="e">
        <f t="shared" si="3"/>
        <v>#DIV/0!</v>
      </c>
      <c r="AV13" s="187" t="e">
        <f t="shared" si="4"/>
        <v>#DIV/0!</v>
      </c>
    </row>
    <row r="14" spans="2:48" ht="17.25" customHeight="1" x14ac:dyDescent="0.2">
      <c r="B14" s="289" t="str">
        <f>IF(K8&lt;&gt;"",IF(K9&lt;&gt;"",CONCATENATE("Data (Enter Crude ",K8,"-",K9," Data in Blue Cells)"),"Data (Enter Crude Data in Blue Cells)"),"Data (Enter Crude Data in Blue Cells)")</f>
        <v>Data (Enter Crude Mobile-Melanoma Data in Blue Cells)</v>
      </c>
      <c r="C14" s="289"/>
      <c r="D14" s="289"/>
      <c r="E14" s="289"/>
      <c r="F14" s="289"/>
      <c r="G14" s="289"/>
      <c r="H14" s="289"/>
      <c r="I14" s="289"/>
      <c r="J14" s="289"/>
      <c r="K14" s="289"/>
      <c r="L14" s="289"/>
      <c r="M14" s="289"/>
      <c r="N14" s="289"/>
      <c r="O14" s="289"/>
      <c r="P14" s="289"/>
      <c r="Q14" s="289"/>
      <c r="R14" s="289"/>
      <c r="S14" s="202"/>
      <c r="T14" s="202"/>
      <c r="X14" s="58"/>
      <c r="Y14" s="58"/>
      <c r="Z14" s="58"/>
      <c r="AA14" s="58"/>
      <c r="AB14" s="58"/>
      <c r="AN14" s="177">
        <f t="shared" si="5"/>
        <v>0.19999999999999998</v>
      </c>
      <c r="AO14" s="58">
        <v>0</v>
      </c>
      <c r="AP14" s="58">
        <v>0</v>
      </c>
      <c r="AQ14" s="58">
        <v>0</v>
      </c>
      <c r="AR14" s="58">
        <v>0</v>
      </c>
      <c r="AS14" s="187" t="e">
        <f t="shared" si="1"/>
        <v>#DIV/0!</v>
      </c>
      <c r="AT14" s="187" t="e">
        <f t="shared" si="2"/>
        <v>#DIV/0!</v>
      </c>
      <c r="AU14" s="187" t="e">
        <f t="shared" si="3"/>
        <v>#DIV/0!</v>
      </c>
      <c r="AV14" s="187" t="e">
        <f t="shared" si="4"/>
        <v>#DIV/0!</v>
      </c>
    </row>
    <row r="15" spans="2:48" ht="13.5" thickBot="1" x14ac:dyDescent="0.25">
      <c r="B15" s="181"/>
      <c r="C15" s="287" t="s">
        <v>34</v>
      </c>
      <c r="D15" s="287"/>
      <c r="E15" s="287"/>
      <c r="F15" s="287"/>
      <c r="G15" s="5"/>
      <c r="H15" s="287" t="s">
        <v>154</v>
      </c>
      <c r="I15" s="287"/>
      <c r="J15" s="287"/>
      <c r="K15" s="287"/>
      <c r="L15" s="201"/>
      <c r="M15" s="287" t="s">
        <v>172</v>
      </c>
      <c r="N15" s="287"/>
      <c r="O15" s="287"/>
      <c r="P15" s="287"/>
      <c r="R15" s="199"/>
      <c r="X15" s="58"/>
      <c r="Y15" s="58"/>
      <c r="Z15" s="58"/>
      <c r="AA15" s="58"/>
      <c r="AB15" s="58"/>
      <c r="AN15" s="177">
        <f t="shared" si="5"/>
        <v>0.21999999999999997</v>
      </c>
      <c r="AO15" s="58">
        <v>0</v>
      </c>
      <c r="AP15" s="58">
        <v>0</v>
      </c>
      <c r="AQ15" s="58">
        <v>0</v>
      </c>
      <c r="AR15" s="58">
        <v>0</v>
      </c>
      <c r="AS15" s="187" t="e">
        <f t="shared" si="1"/>
        <v>#DIV/0!</v>
      </c>
      <c r="AT15" s="187" t="e">
        <f t="shared" si="2"/>
        <v>#DIV/0!</v>
      </c>
      <c r="AU15" s="187" t="e">
        <f t="shared" si="3"/>
        <v>#DIV/0!</v>
      </c>
      <c r="AV15" s="187" t="e">
        <f t="shared" si="4"/>
        <v>#DIV/0!</v>
      </c>
    </row>
    <row r="16" spans="2:48" ht="13.5" thickBot="1" x14ac:dyDescent="0.25">
      <c r="B16" s="200"/>
      <c r="C16" s="287" t="str">
        <f>IF(K8&lt;&gt;"",CONCATENATE(K8," +"),"E+")</f>
        <v>Mobile +</v>
      </c>
      <c r="D16" s="287" t="s">
        <v>0</v>
      </c>
      <c r="E16" s="287" t="str">
        <f>IF(K8&lt;&gt;"",CONCATENATE(K8," -"),"E-")</f>
        <v>Mobile -</v>
      </c>
      <c r="F16" s="287" t="s">
        <v>0</v>
      </c>
      <c r="G16" s="5"/>
      <c r="H16" s="287" t="str">
        <f>C16</f>
        <v>Mobile +</v>
      </c>
      <c r="I16" s="287" t="s">
        <v>0</v>
      </c>
      <c r="J16" s="287" t="str">
        <f>E16</f>
        <v>Mobile -</v>
      </c>
      <c r="K16" s="287" t="s">
        <v>0</v>
      </c>
      <c r="L16" s="5"/>
      <c r="M16" s="287" t="str">
        <f>H16</f>
        <v>Mobile +</v>
      </c>
      <c r="N16" s="287" t="s">
        <v>0</v>
      </c>
      <c r="O16" s="287" t="str">
        <f>J16</f>
        <v>Mobile -</v>
      </c>
      <c r="P16" s="287" t="s">
        <v>0</v>
      </c>
      <c r="R16" s="199"/>
      <c r="S16" s="198"/>
      <c r="T16" s="198"/>
      <c r="X16" s="58"/>
      <c r="Y16" s="58"/>
      <c r="Z16" s="58"/>
      <c r="AA16" s="58"/>
      <c r="AB16" s="58"/>
      <c r="AN16" s="177">
        <f t="shared" si="5"/>
        <v>0.23999999999999996</v>
      </c>
      <c r="AO16" s="58">
        <v>0</v>
      </c>
      <c r="AP16" s="58">
        <v>0</v>
      </c>
      <c r="AQ16" s="58">
        <v>0</v>
      </c>
      <c r="AR16" s="58">
        <v>0</v>
      </c>
      <c r="AS16" s="187" t="e">
        <f t="shared" si="1"/>
        <v>#DIV/0!</v>
      </c>
      <c r="AT16" s="187" t="e">
        <f t="shared" si="2"/>
        <v>#DIV/0!</v>
      </c>
      <c r="AU16" s="187" t="e">
        <f t="shared" si="3"/>
        <v>#DIV/0!</v>
      </c>
      <c r="AV16" s="187" t="e">
        <f t="shared" si="4"/>
        <v>#DIV/0!</v>
      </c>
    </row>
    <row r="17" spans="2:48" x14ac:dyDescent="0.2">
      <c r="B17" s="279" t="str">
        <f>IF(K9&lt;&gt;"",CONCATENATE(K9," +"),"D+")</f>
        <v>Melanoma +</v>
      </c>
      <c r="C17" s="285">
        <v>136</v>
      </c>
      <c r="D17" s="15" t="s">
        <v>15</v>
      </c>
      <c r="E17" s="282">
        <v>107</v>
      </c>
      <c r="F17" s="15" t="s">
        <v>17</v>
      </c>
      <c r="H17" s="329">
        <f ca="1">M17-C17</f>
        <v>601.42425556971375</v>
      </c>
      <c r="I17" s="19" t="s">
        <v>21</v>
      </c>
      <c r="J17" s="329">
        <f ca="1">O17-E17</f>
        <v>288.83897024449118</v>
      </c>
      <c r="K17" s="19" t="s">
        <v>24</v>
      </c>
      <c r="L17" s="179"/>
      <c r="M17" s="329">
        <f ca="1">C17/AF3</f>
        <v>737.42425556971375</v>
      </c>
      <c r="N17" s="19" t="s">
        <v>27</v>
      </c>
      <c r="O17" s="329">
        <f ca="1">E17/AF5</f>
        <v>395.83897024449118</v>
      </c>
      <c r="P17" s="19" t="s">
        <v>30</v>
      </c>
      <c r="R17" s="197"/>
      <c r="S17" s="5"/>
      <c r="X17" s="58"/>
      <c r="Y17" s="58"/>
      <c r="Z17" s="58"/>
      <c r="AA17" s="58"/>
      <c r="AB17" s="58"/>
      <c r="AN17" s="177">
        <f t="shared" si="5"/>
        <v>0.25999999999999995</v>
      </c>
      <c r="AO17" s="58">
        <v>0</v>
      </c>
      <c r="AP17" s="58">
        <v>0</v>
      </c>
      <c r="AQ17" s="58">
        <v>0</v>
      </c>
      <c r="AR17" s="58">
        <v>0</v>
      </c>
      <c r="AS17" s="187" t="e">
        <f t="shared" si="1"/>
        <v>#DIV/0!</v>
      </c>
      <c r="AT17" s="187" t="e">
        <f t="shared" si="2"/>
        <v>#DIV/0!</v>
      </c>
      <c r="AU17" s="187" t="e">
        <f t="shared" si="3"/>
        <v>#DIV/0!</v>
      </c>
      <c r="AV17" s="187" t="e">
        <f t="shared" si="4"/>
        <v>#DIV/0!</v>
      </c>
    </row>
    <row r="18" spans="2:48" ht="14.1" customHeight="1" x14ac:dyDescent="0.2">
      <c r="B18" s="279"/>
      <c r="C18" s="283"/>
      <c r="D18" s="16"/>
      <c r="E18" s="283"/>
      <c r="F18" s="15"/>
      <c r="G18" s="179"/>
      <c r="H18" s="330"/>
      <c r="I18" s="19"/>
      <c r="J18" s="330"/>
      <c r="K18" s="19"/>
      <c r="L18" s="179"/>
      <c r="M18" s="330"/>
      <c r="N18" s="19"/>
      <c r="O18" s="330"/>
      <c r="P18" s="19"/>
      <c r="R18" s="5"/>
      <c r="X18" s="58"/>
      <c r="Y18" s="58"/>
      <c r="Z18" s="58"/>
      <c r="AA18" s="58"/>
      <c r="AB18" s="58"/>
      <c r="AN18" s="177">
        <f t="shared" si="5"/>
        <v>0.27999999999999997</v>
      </c>
      <c r="AO18" s="58">
        <v>0</v>
      </c>
      <c r="AP18" s="58">
        <v>0</v>
      </c>
      <c r="AQ18" s="58">
        <v>0</v>
      </c>
      <c r="AR18" s="58">
        <v>0</v>
      </c>
      <c r="AS18" s="187" t="e">
        <f t="shared" si="1"/>
        <v>#DIV/0!</v>
      </c>
      <c r="AT18" s="187" t="e">
        <f t="shared" si="2"/>
        <v>#DIV/0!</v>
      </c>
      <c r="AU18" s="187" t="e">
        <f t="shared" si="3"/>
        <v>#DIV/0!</v>
      </c>
      <c r="AV18" s="187" t="e">
        <f t="shared" si="4"/>
        <v>#DIV/0!</v>
      </c>
    </row>
    <row r="19" spans="2:48" ht="14.25" customHeight="1" x14ac:dyDescent="0.2">
      <c r="B19" s="279" t="str">
        <f>IF(K9&lt;&gt;"",CONCATENATE(K9," -"),"D-")</f>
        <v>Melanoma -</v>
      </c>
      <c r="C19" s="276">
        <v>297</v>
      </c>
      <c r="D19" s="17" t="s">
        <v>16</v>
      </c>
      <c r="E19" s="276">
        <v>165</v>
      </c>
      <c r="F19" s="17" t="s">
        <v>18</v>
      </c>
      <c r="H19" s="331">
        <f ca="1">M19-C19</f>
        <v>990.53339820349811</v>
      </c>
      <c r="I19" s="20" t="s">
        <v>22</v>
      </c>
      <c r="J19" s="331">
        <f ca="1">O19-E19</f>
        <v>407.10000731125297</v>
      </c>
      <c r="K19" s="20" t="s">
        <v>25</v>
      </c>
      <c r="L19" s="179"/>
      <c r="M19" s="331">
        <f ca="1">C19/AF4</f>
        <v>1287.5333982034981</v>
      </c>
      <c r="N19" s="20" t="s">
        <v>28</v>
      </c>
      <c r="O19" s="331">
        <f ca="1">E19/AF6</f>
        <v>572.10000731125297</v>
      </c>
      <c r="P19" s="20" t="s">
        <v>31</v>
      </c>
      <c r="S19" s="186"/>
      <c r="X19" s="58"/>
      <c r="Y19" s="58"/>
      <c r="Z19" s="58"/>
      <c r="AA19" s="58"/>
      <c r="AB19" s="58"/>
      <c r="AN19" s="177">
        <f t="shared" si="5"/>
        <v>0.3</v>
      </c>
      <c r="AO19" s="58">
        <v>0</v>
      </c>
      <c r="AP19" s="58">
        <v>0</v>
      </c>
      <c r="AQ19" s="58">
        <v>0</v>
      </c>
      <c r="AR19" s="58">
        <v>0</v>
      </c>
      <c r="AS19" s="187" t="e">
        <f t="shared" si="1"/>
        <v>#DIV/0!</v>
      </c>
      <c r="AT19" s="187" t="e">
        <f t="shared" si="2"/>
        <v>#DIV/0!</v>
      </c>
      <c r="AU19" s="187" t="e">
        <f t="shared" si="3"/>
        <v>#DIV/0!</v>
      </c>
      <c r="AV19" s="187" t="e">
        <f t="shared" si="4"/>
        <v>#DIV/0!</v>
      </c>
    </row>
    <row r="20" spans="2:48" ht="12.75" customHeight="1" thickBot="1" x14ac:dyDescent="0.25">
      <c r="B20" s="279"/>
      <c r="C20" s="277"/>
      <c r="D20" s="18"/>
      <c r="E20" s="277"/>
      <c r="F20" s="18"/>
      <c r="G20" s="179"/>
      <c r="H20" s="332"/>
      <c r="I20" s="21"/>
      <c r="J20" s="332"/>
      <c r="K20" s="21"/>
      <c r="L20" s="179"/>
      <c r="M20" s="332"/>
      <c r="N20" s="21"/>
      <c r="O20" s="332"/>
      <c r="P20" s="21"/>
      <c r="R20" s="81"/>
      <c r="S20" s="186"/>
      <c r="X20" s="58"/>
      <c r="Y20" s="58"/>
      <c r="Z20" s="58"/>
      <c r="AA20" s="58"/>
      <c r="AB20" s="58"/>
      <c r="AN20" s="177">
        <f t="shared" si="5"/>
        <v>0.32</v>
      </c>
      <c r="AO20" s="58">
        <v>0</v>
      </c>
      <c r="AP20" s="58">
        <v>0</v>
      </c>
      <c r="AQ20" s="58">
        <v>0</v>
      </c>
      <c r="AR20" s="58">
        <v>0</v>
      </c>
      <c r="AS20" s="187" t="e">
        <f t="shared" si="1"/>
        <v>#DIV/0!</v>
      </c>
      <c r="AT20" s="187" t="e">
        <f t="shared" si="2"/>
        <v>#DIV/0!</v>
      </c>
      <c r="AU20" s="187" t="e">
        <f t="shared" si="3"/>
        <v>#DIV/0!</v>
      </c>
      <c r="AV20" s="187" t="e">
        <f t="shared" si="4"/>
        <v>#DIV/0!</v>
      </c>
    </row>
    <row r="21" spans="2:48" ht="12.75" customHeight="1" x14ac:dyDescent="0.2">
      <c r="B21" s="279" t="s">
        <v>1</v>
      </c>
      <c r="C21" s="304">
        <f>SUM(C17:C20)</f>
        <v>433</v>
      </c>
      <c r="D21" s="19" t="s">
        <v>20</v>
      </c>
      <c r="E21" s="304">
        <f>SUM(E17:E20)</f>
        <v>272</v>
      </c>
      <c r="F21" s="19" t="s">
        <v>19</v>
      </c>
      <c r="G21" s="179"/>
      <c r="H21" s="329">
        <f ca="1">M21-C21</f>
        <v>1591.9576537732119</v>
      </c>
      <c r="I21" s="19" t="s">
        <v>23</v>
      </c>
      <c r="J21" s="329">
        <f ca="1">O21-E21</f>
        <v>695.93897755574415</v>
      </c>
      <c r="K21" s="19" t="s">
        <v>26</v>
      </c>
      <c r="L21" s="179"/>
      <c r="M21" s="329">
        <f ca="1">M17+M19</f>
        <v>2024.9576537732119</v>
      </c>
      <c r="N21" s="19" t="s">
        <v>29</v>
      </c>
      <c r="O21" s="329">
        <f ca="1">O17+O19</f>
        <v>967.93897755574415</v>
      </c>
      <c r="P21" s="19" t="s">
        <v>32</v>
      </c>
      <c r="R21" s="81"/>
      <c r="S21" s="186"/>
      <c r="X21" s="58"/>
      <c r="Y21" s="58"/>
      <c r="Z21" s="58"/>
      <c r="AA21" s="58"/>
      <c r="AB21" s="58"/>
      <c r="AN21" s="177">
        <f t="shared" si="5"/>
        <v>0.34</v>
      </c>
      <c r="AO21" s="58">
        <v>0</v>
      </c>
      <c r="AP21" s="58">
        <v>0</v>
      </c>
      <c r="AQ21" s="58">
        <v>0</v>
      </c>
      <c r="AR21" s="58">
        <v>0</v>
      </c>
      <c r="AS21" s="187" t="e">
        <f t="shared" si="1"/>
        <v>#DIV/0!</v>
      </c>
      <c r="AT21" s="187" t="e">
        <f t="shared" si="2"/>
        <v>#DIV/0!</v>
      </c>
      <c r="AU21" s="187" t="e">
        <f t="shared" si="3"/>
        <v>#DIV/0!</v>
      </c>
      <c r="AV21" s="187" t="e">
        <f t="shared" si="4"/>
        <v>#DIV/0!</v>
      </c>
    </row>
    <row r="22" spans="2:48" ht="12.95" customHeight="1" x14ac:dyDescent="0.2">
      <c r="B22" s="279"/>
      <c r="C22" s="305"/>
      <c r="D22" s="8"/>
      <c r="E22" s="305"/>
      <c r="F22" s="8"/>
      <c r="G22" s="186"/>
      <c r="H22" s="330"/>
      <c r="I22" s="154"/>
      <c r="J22" s="330"/>
      <c r="K22" s="154"/>
      <c r="M22" s="330"/>
      <c r="N22" s="154"/>
      <c r="O22" s="330"/>
      <c r="P22" s="154"/>
      <c r="R22" s="81"/>
      <c r="S22" s="186"/>
      <c r="X22" s="58"/>
      <c r="Y22" s="58"/>
      <c r="Z22" s="58"/>
      <c r="AA22" s="58"/>
      <c r="AB22" s="58"/>
      <c r="AN22" s="177">
        <f t="shared" si="5"/>
        <v>0.36000000000000004</v>
      </c>
      <c r="AO22" s="58">
        <v>0</v>
      </c>
      <c r="AP22" s="58">
        <v>0</v>
      </c>
      <c r="AQ22" s="58">
        <v>0</v>
      </c>
      <c r="AR22" s="58">
        <v>0</v>
      </c>
      <c r="AS22" s="187" t="e">
        <f t="shared" si="1"/>
        <v>#DIV/0!</v>
      </c>
      <c r="AT22" s="187" t="e">
        <f t="shared" si="2"/>
        <v>#DIV/0!</v>
      </c>
      <c r="AU22" s="187" t="e">
        <f t="shared" si="3"/>
        <v>#DIV/0!</v>
      </c>
      <c r="AV22" s="187" t="e">
        <f t="shared" si="4"/>
        <v>#DIV/0!</v>
      </c>
    </row>
    <row r="23" spans="2:48" ht="12.75" customHeight="1" x14ac:dyDescent="0.2">
      <c r="H23" s="333">
        <f ca="1">H21+J21</f>
        <v>2287.8966313289561</v>
      </c>
      <c r="I23" s="334"/>
      <c r="J23" s="334"/>
      <c r="K23" s="334"/>
      <c r="M23" s="350">
        <f ca="1">M21+O21</f>
        <v>2992.8966313289561</v>
      </c>
      <c r="N23" s="350"/>
      <c r="O23" s="350"/>
      <c r="P23" s="350"/>
      <c r="R23" s="81"/>
      <c r="S23" s="23"/>
      <c r="X23" s="58"/>
      <c r="Y23" s="58"/>
      <c r="Z23" s="58"/>
      <c r="AA23" s="58"/>
      <c r="AB23" s="58"/>
      <c r="AN23" s="177">
        <f t="shared" si="5"/>
        <v>0.38000000000000006</v>
      </c>
      <c r="AO23" s="58">
        <v>0</v>
      </c>
      <c r="AP23" s="58">
        <v>0</v>
      </c>
      <c r="AQ23" s="58">
        <v>0</v>
      </c>
      <c r="AR23" s="58">
        <v>0</v>
      </c>
      <c r="AS23" s="187" t="e">
        <f t="shared" si="1"/>
        <v>#DIV/0!</v>
      </c>
      <c r="AT23" s="187" t="e">
        <f t="shared" si="2"/>
        <v>#DIV/0!</v>
      </c>
      <c r="AU23" s="187" t="e">
        <f t="shared" si="3"/>
        <v>#DIV/0!</v>
      </c>
      <c r="AV23" s="187" t="e">
        <f t="shared" si="4"/>
        <v>#DIV/0!</v>
      </c>
    </row>
    <row r="24" spans="2:48" ht="15" customHeight="1" x14ac:dyDescent="0.2">
      <c r="B24" s="336" t="str">
        <f>IF(I13&lt;&gt;"",IF(I14&lt;&gt;"",CONCATENATE("Crude and Adjusted Measures of ",I13,"-",I14," Relationship"),"Crude and Adjusted Measures"),"Crude and Adjusted Measures")</f>
        <v>Crude and Adjusted Measures</v>
      </c>
      <c r="C24" s="336"/>
      <c r="D24" s="336"/>
      <c r="E24" s="336"/>
      <c r="F24" s="336"/>
      <c r="G24" s="336"/>
      <c r="H24" s="336"/>
      <c r="I24" s="336"/>
      <c r="J24" s="336"/>
      <c r="K24" s="336"/>
      <c r="L24" s="336"/>
      <c r="M24" s="336"/>
      <c r="N24" s="336"/>
      <c r="O24" s="336"/>
      <c r="P24" s="336"/>
      <c r="Q24" s="336"/>
      <c r="R24" s="336"/>
      <c r="X24" s="58"/>
      <c r="Y24" s="58"/>
      <c r="Z24" s="58"/>
      <c r="AA24" s="58"/>
      <c r="AB24" s="58"/>
      <c r="AN24" s="177">
        <f t="shared" si="5"/>
        <v>0.40000000000000008</v>
      </c>
      <c r="AO24" s="58">
        <v>0</v>
      </c>
      <c r="AP24" s="58">
        <v>0</v>
      </c>
      <c r="AQ24" s="58">
        <v>0</v>
      </c>
      <c r="AR24" s="58">
        <v>0</v>
      </c>
      <c r="AS24" s="187" t="e">
        <f t="shared" si="1"/>
        <v>#DIV/0!</v>
      </c>
      <c r="AT24" s="187" t="e">
        <f t="shared" si="2"/>
        <v>#DIV/0!</v>
      </c>
      <c r="AU24" s="187" t="e">
        <f t="shared" si="3"/>
        <v>#DIV/0!</v>
      </c>
      <c r="AV24" s="187" t="e">
        <f t="shared" si="4"/>
        <v>#DIV/0!</v>
      </c>
    </row>
    <row r="25" spans="2:48" ht="12.75" customHeight="1" x14ac:dyDescent="0.2">
      <c r="B25" s="9" t="s">
        <v>6</v>
      </c>
      <c r="C25" s="288" t="s">
        <v>4</v>
      </c>
      <c r="D25" s="288"/>
      <c r="E25" s="288"/>
      <c r="F25" s="288"/>
      <c r="G25" s="190"/>
      <c r="I25" s="288" t="s">
        <v>173</v>
      </c>
      <c r="J25" s="288"/>
      <c r="K25" s="288"/>
      <c r="L25" s="288"/>
      <c r="N25" s="196" t="s">
        <v>65</v>
      </c>
      <c r="O25" s="196"/>
      <c r="P25" s="196"/>
      <c r="Q25" s="196"/>
      <c r="R25" s="195"/>
      <c r="X25" s="58"/>
      <c r="Y25" s="58"/>
      <c r="Z25" s="58"/>
      <c r="AA25" s="58"/>
      <c r="AB25" s="58"/>
      <c r="AN25" s="177">
        <f t="shared" si="5"/>
        <v>0.4200000000000001</v>
      </c>
      <c r="AO25" s="58">
        <v>0</v>
      </c>
      <c r="AP25" s="58">
        <v>0</v>
      </c>
      <c r="AQ25" s="58">
        <v>0</v>
      </c>
      <c r="AR25" s="58">
        <v>0</v>
      </c>
      <c r="AS25" s="187" t="e">
        <f t="shared" si="1"/>
        <v>#DIV/0!</v>
      </c>
      <c r="AT25" s="187" t="e">
        <f t="shared" si="2"/>
        <v>#DIV/0!</v>
      </c>
      <c r="AU25" s="187" t="e">
        <f t="shared" si="3"/>
        <v>#DIV/0!</v>
      </c>
      <c r="AV25" s="187" t="e">
        <f t="shared" si="4"/>
        <v>#DIV/0!</v>
      </c>
    </row>
    <row r="26" spans="2:48" ht="12.75" customHeight="1" x14ac:dyDescent="0.2">
      <c r="B26" s="1" t="str">
        <f>IF(I13&lt;&gt;"",IF(I14&lt;&gt;"",CONCATENATE("RR (",I13,"-",I14,")"),"RR (ED)"),"RR (ED)")</f>
        <v>RR (ED)</v>
      </c>
      <c r="C26" s="338" t="str">
        <f>CONCATENATE(ROUND((C17/C21)/(E17/E21),2)," (",ROUND(EXP(LN((C17/C21)/(E17/E21))-1.96*W5),2)," - ",ROUND(EXP(LN((C17/C21)/(E17/E21))+1.96*W5),2),")")</f>
        <v>0.8 (0.65 - 0.98)</v>
      </c>
      <c r="D26" s="338"/>
      <c r="E26" s="338"/>
      <c r="F26" s="338"/>
      <c r="G26" s="192"/>
      <c r="H26" s="1" t="str">
        <f>IF(I13&lt;&gt;"",IF(I14&lt;&gt;"",CONCATENATE("RR (",I13,"-",I14,")"),"RR (ED)"),"RR (ED)")</f>
        <v>RR (ED)</v>
      </c>
      <c r="J26" s="153">
        <f ca="1">(M17/M21)/(O17/O21)</f>
        <v>0.8904938066759972</v>
      </c>
      <c r="K26" s="186"/>
      <c r="L26" s="186" t="str">
        <f>IF(OR(I18="",I20="",K18="",K20="",N18="",N20="",P18="",P20=""),"",C18/((I22*K18/K22)+(N22*P18/P22)))</f>
        <v/>
      </c>
      <c r="N26" s="81" t="s">
        <v>153</v>
      </c>
      <c r="O26" s="194">
        <f ca="1">AF3</f>
        <v>0.18442572097785165</v>
      </c>
      <c r="Q26" s="81" t="s">
        <v>152</v>
      </c>
      <c r="R26" s="194">
        <f ca="1">AF5</f>
        <v>0.27031194006469628</v>
      </c>
      <c r="X26" s="58"/>
      <c r="Y26" s="58"/>
      <c r="Z26" s="58"/>
      <c r="AA26" s="58"/>
      <c r="AB26" s="58"/>
      <c r="AN26" s="177">
        <f t="shared" si="5"/>
        <v>0.44000000000000011</v>
      </c>
      <c r="AO26" s="58">
        <v>0</v>
      </c>
      <c r="AP26" s="58">
        <v>0</v>
      </c>
      <c r="AQ26" s="58">
        <v>0</v>
      </c>
      <c r="AR26" s="58">
        <v>0</v>
      </c>
      <c r="AS26" s="187" t="e">
        <f t="shared" si="1"/>
        <v>#DIV/0!</v>
      </c>
      <c r="AT26" s="187" t="e">
        <f t="shared" si="2"/>
        <v>#DIV/0!</v>
      </c>
      <c r="AU26" s="187" t="e">
        <f t="shared" si="3"/>
        <v>#DIV/0!</v>
      </c>
      <c r="AV26" s="187" t="e">
        <f t="shared" si="4"/>
        <v>#DIV/0!</v>
      </c>
    </row>
    <row r="27" spans="2:48" ht="12.75" customHeight="1" x14ac:dyDescent="0.2">
      <c r="B27" s="1" t="str">
        <f>IF(I13&lt;&gt;"",IF(I14&lt;&gt;"",CONCATENATE("OR (",I13,"-",I14,")"),"OR (ED)"),"OR (ED)")</f>
        <v>OR (ED)</v>
      </c>
      <c r="C27" s="338" t="str">
        <f>CONCATENATE(ROUND((C17/C19)/(E17/E19),2)," (",ROUND(EXP(LN((C17/C19)/(E17/E19))-1.96*W5),2)," - ",ROUND(EXP(LN((C17/C19)/(E17/E19))+1.96*W5),2),")")</f>
        <v>0.71 (0.58 - 0.86)</v>
      </c>
      <c r="D27" s="338"/>
      <c r="E27" s="338"/>
      <c r="F27" s="338"/>
      <c r="G27" s="192"/>
      <c r="H27" s="1" t="str">
        <f>IF(I13&lt;&gt;"",IF(I14&lt;&gt;"",CONCATENATE("OR (",I13,"-",I14,")"),"OR (ED)"),"OR (ED)")</f>
        <v>OR (ED)</v>
      </c>
      <c r="J27" s="153">
        <f ca="1">(M17/M19)/(O17/O19)</f>
        <v>0.82777502733800079</v>
      </c>
      <c r="K27" s="186"/>
      <c r="L27" s="186" t="str">
        <f>IF(OR(I18="",I20="",K18="",K20="",N18="",N20="",P18="",P20=""),"",C18/((I20*K18/K20)+(N20*P18/P20)))</f>
        <v/>
      </c>
      <c r="N27" s="81" t="s">
        <v>151</v>
      </c>
      <c r="O27" s="194">
        <f ca="1">AF4</f>
        <v>0.2306736278953273</v>
      </c>
      <c r="Q27" s="81" t="s">
        <v>150</v>
      </c>
      <c r="R27" s="194">
        <f ca="1">AF6</f>
        <v>0.28841111325179758</v>
      </c>
      <c r="X27" s="58"/>
      <c r="Y27" s="58"/>
      <c r="Z27" s="58"/>
      <c r="AA27" s="58"/>
      <c r="AB27" s="58"/>
      <c r="AN27" s="177">
        <f t="shared" si="5"/>
        <v>0.46000000000000013</v>
      </c>
      <c r="AO27" s="58">
        <v>0</v>
      </c>
      <c r="AP27" s="58">
        <v>0</v>
      </c>
      <c r="AQ27" s="58">
        <v>0</v>
      </c>
      <c r="AR27" s="58">
        <v>0</v>
      </c>
      <c r="AS27" s="187" t="e">
        <f t="shared" si="1"/>
        <v>#DIV/0!</v>
      </c>
      <c r="AT27" s="187" t="e">
        <f t="shared" si="2"/>
        <v>#DIV/0!</v>
      </c>
      <c r="AU27" s="187" t="e">
        <f t="shared" si="3"/>
        <v>#DIV/0!</v>
      </c>
      <c r="AV27" s="187" t="e">
        <f t="shared" si="4"/>
        <v>#DIV/0!</v>
      </c>
    </row>
    <row r="28" spans="2:48" x14ac:dyDescent="0.2">
      <c r="B28" s="23"/>
      <c r="C28" s="23"/>
      <c r="D28" s="23"/>
      <c r="H28" s="23"/>
      <c r="I28" s="23"/>
      <c r="J28" s="23"/>
      <c r="S28" s="190"/>
      <c r="T28" s="190"/>
      <c r="X28" s="58"/>
      <c r="Y28" s="58"/>
      <c r="Z28" s="58"/>
      <c r="AA28" s="58"/>
      <c r="AB28" s="58"/>
      <c r="AN28" s="177">
        <f t="shared" si="5"/>
        <v>0.48000000000000015</v>
      </c>
      <c r="AO28" s="58">
        <v>0</v>
      </c>
      <c r="AP28" s="58">
        <v>0</v>
      </c>
      <c r="AQ28" s="58">
        <v>0</v>
      </c>
      <c r="AR28" s="58">
        <v>0</v>
      </c>
      <c r="AS28" s="187" t="e">
        <f t="shared" si="1"/>
        <v>#DIV/0!</v>
      </c>
      <c r="AT28" s="187" t="e">
        <f t="shared" si="2"/>
        <v>#DIV/0!</v>
      </c>
      <c r="AU28" s="187" t="e">
        <f t="shared" si="3"/>
        <v>#DIV/0!</v>
      </c>
      <c r="AV28" s="187" t="e">
        <f t="shared" si="4"/>
        <v>#DIV/0!</v>
      </c>
    </row>
    <row r="29" spans="2:48" x14ac:dyDescent="0.2">
      <c r="B29" s="269" t="str">
        <f>CONCATENATE(IF(I13&lt;&gt;"",IF(I14&lt;&gt;"",CONCATENATE(I13,"-",I14," Relationship "),"Results "),"Results "),IF(C14&lt;&gt;"",CONCATENATE("Adjusted for ",C14),"Adjusted for Unmeasured Confounder"))</f>
        <v>Results Adjusted for Unmeasured Confounder</v>
      </c>
      <c r="C29" s="269"/>
      <c r="D29" s="269"/>
      <c r="E29" s="269"/>
      <c r="F29" s="269"/>
      <c r="G29" s="269"/>
      <c r="H29" s="269"/>
      <c r="I29" s="269"/>
      <c r="J29" s="269"/>
      <c r="K29" s="269"/>
      <c r="L29" s="269"/>
      <c r="M29" s="269"/>
      <c r="N29" s="269"/>
      <c r="O29" s="269"/>
      <c r="P29" s="269"/>
      <c r="Q29" s="269"/>
      <c r="R29" s="40"/>
      <c r="S29" s="190"/>
      <c r="T29" s="190"/>
      <c r="X29" s="58"/>
      <c r="Y29" s="58"/>
      <c r="Z29" s="58"/>
      <c r="AA29" s="58"/>
      <c r="AB29" s="58"/>
      <c r="AN29" s="177">
        <f t="shared" si="5"/>
        <v>0.50000000000000011</v>
      </c>
      <c r="AO29" s="58">
        <v>0</v>
      </c>
      <c r="AP29" s="58">
        <v>0</v>
      </c>
      <c r="AQ29" s="58">
        <v>0</v>
      </c>
      <c r="AR29" s="58">
        <v>0</v>
      </c>
      <c r="AS29" s="187" t="e">
        <f t="shared" si="1"/>
        <v>#DIV/0!</v>
      </c>
      <c r="AT29" s="187" t="e">
        <f t="shared" si="2"/>
        <v>#DIV/0!</v>
      </c>
      <c r="AU29" s="187" t="e">
        <f t="shared" si="3"/>
        <v>#DIV/0!</v>
      </c>
      <c r="AV29" s="187" t="e">
        <f t="shared" si="4"/>
        <v>#DIV/0!</v>
      </c>
    </row>
    <row r="30" spans="2:48" x14ac:dyDescent="0.2">
      <c r="B30" s="191"/>
      <c r="C30" s="191"/>
      <c r="D30" s="191"/>
      <c r="E30" s="191"/>
      <c r="F30" s="193"/>
      <c r="G30" s="193"/>
      <c r="H30" s="193"/>
      <c r="I30" s="193"/>
      <c r="J30" s="191"/>
      <c r="K30" s="191"/>
      <c r="L30" s="193"/>
      <c r="M30" s="193"/>
      <c r="N30" s="193"/>
      <c r="O30" s="191"/>
      <c r="P30" s="191"/>
      <c r="Q30" s="191"/>
      <c r="S30" s="192"/>
      <c r="T30" s="192"/>
      <c r="X30" s="58"/>
      <c r="Y30" s="58"/>
      <c r="Z30" s="58"/>
      <c r="AA30" s="58"/>
      <c r="AB30" s="58"/>
      <c r="AN30" s="177">
        <f t="shared" si="5"/>
        <v>0.52000000000000013</v>
      </c>
      <c r="AO30" s="58">
        <v>0</v>
      </c>
      <c r="AP30" s="58">
        <v>0</v>
      </c>
      <c r="AQ30" s="58">
        <v>0</v>
      </c>
      <c r="AR30" s="58">
        <v>0</v>
      </c>
      <c r="AS30" s="187" t="e">
        <f t="shared" si="1"/>
        <v>#DIV/0!</v>
      </c>
      <c r="AT30" s="187" t="e">
        <f t="shared" si="2"/>
        <v>#DIV/0!</v>
      </c>
      <c r="AU30" s="187" t="e">
        <f t="shared" si="3"/>
        <v>#DIV/0!</v>
      </c>
      <c r="AV30" s="187" t="e">
        <f t="shared" si="4"/>
        <v>#DIV/0!</v>
      </c>
    </row>
    <row r="31" spans="2:48" ht="12.95" customHeight="1" x14ac:dyDescent="0.2">
      <c r="B31" s="269" t="str">
        <f>CONCATENATE("RR Simulation Results (N=",COUNT(W14:W49998),")")</f>
        <v>RR Simulation Results (N=0)</v>
      </c>
      <c r="C31" s="269"/>
      <c r="D31" s="269"/>
      <c r="E31" s="269"/>
      <c r="F31" s="269"/>
      <c r="G31" s="269"/>
      <c r="I31" s="269" t="str">
        <f>CONCATENATE("OR Simulation Results (N=",COUNT(X14:X49998),")")</f>
        <v>OR Simulation Results (N=0)</v>
      </c>
      <c r="J31" s="269"/>
      <c r="K31" s="269"/>
      <c r="L31" s="269"/>
      <c r="M31" s="269"/>
      <c r="N31" s="269"/>
      <c r="O31" s="1"/>
      <c r="P31" s="293" t="s">
        <v>183</v>
      </c>
      <c r="Q31" s="293"/>
      <c r="S31" s="192"/>
      <c r="T31" s="192"/>
      <c r="X31" s="58"/>
      <c r="Y31" s="58"/>
      <c r="Z31" s="58"/>
      <c r="AA31" s="58"/>
      <c r="AB31" s="58"/>
      <c r="AN31" s="177">
        <f t="shared" si="5"/>
        <v>0.54000000000000015</v>
      </c>
      <c r="AO31" s="58">
        <v>0</v>
      </c>
      <c r="AP31" s="58">
        <v>0</v>
      </c>
      <c r="AQ31" s="58">
        <v>0</v>
      </c>
      <c r="AR31" s="58">
        <v>0</v>
      </c>
      <c r="AS31" s="187" t="e">
        <f t="shared" si="1"/>
        <v>#DIV/0!</v>
      </c>
      <c r="AT31" s="187" t="e">
        <f t="shared" si="2"/>
        <v>#DIV/0!</v>
      </c>
      <c r="AU31" s="187" t="e">
        <f t="shared" si="3"/>
        <v>#DIV/0!</v>
      </c>
      <c r="AV31" s="187" t="e">
        <f t="shared" si="4"/>
        <v>#DIV/0!</v>
      </c>
    </row>
    <row r="32" spans="2:48" ht="14.25" x14ac:dyDescent="0.2">
      <c r="B32" s="40" t="s">
        <v>70</v>
      </c>
      <c r="C32" s="269" t="s">
        <v>71</v>
      </c>
      <c r="D32" s="269"/>
      <c r="E32" s="269"/>
      <c r="F32" s="269"/>
      <c r="G32" s="269"/>
      <c r="I32" s="40" t="s">
        <v>70</v>
      </c>
      <c r="J32" s="269" t="s">
        <v>71</v>
      </c>
      <c r="K32" s="269"/>
      <c r="L32" s="269"/>
      <c r="M32" s="269"/>
      <c r="N32" s="269"/>
      <c r="P32" s="294"/>
      <c r="Q32" s="294"/>
      <c r="X32" s="58"/>
      <c r="Y32" s="58"/>
      <c r="Z32" s="58"/>
      <c r="AA32" s="58"/>
      <c r="AB32" s="58"/>
      <c r="AN32" s="177">
        <f t="shared" si="5"/>
        <v>0.56000000000000016</v>
      </c>
      <c r="AO32" s="58">
        <v>0</v>
      </c>
      <c r="AP32" s="58">
        <v>0</v>
      </c>
      <c r="AQ32" s="58">
        <v>0</v>
      </c>
      <c r="AR32" s="58">
        <v>0</v>
      </c>
      <c r="AS32" s="187" t="e">
        <f t="shared" si="1"/>
        <v>#DIV/0!</v>
      </c>
      <c r="AT32" s="187" t="e">
        <f t="shared" si="2"/>
        <v>#DIV/0!</v>
      </c>
      <c r="AU32" s="187" t="e">
        <f t="shared" si="3"/>
        <v>#DIV/0!</v>
      </c>
      <c r="AV32" s="187" t="e">
        <f t="shared" si="4"/>
        <v>#DIV/0!</v>
      </c>
    </row>
    <row r="33" spans="2:48" ht="13.5" customHeight="1" x14ac:dyDescent="0.2">
      <c r="B33" s="1" t="s">
        <v>67</v>
      </c>
      <c r="C33" s="340" t="str">
        <f>C26</f>
        <v>0.8 (0.65 - 0.98)</v>
      </c>
      <c r="D33" s="341"/>
      <c r="E33" s="341"/>
      <c r="F33" s="341"/>
      <c r="G33" s="341"/>
      <c r="I33" s="1" t="s">
        <v>67</v>
      </c>
      <c r="J33" s="192"/>
      <c r="K33" s="340" t="str">
        <f>C27</f>
        <v>0.71 (0.58 - 0.86)</v>
      </c>
      <c r="L33" s="341"/>
      <c r="M33" s="341"/>
      <c r="N33" s="341"/>
      <c r="P33" s="344" t="str">
        <f>IF(COUNTA(X14:X399991)&gt;0,K10-COUNT(X14:X49998),"")</f>
        <v/>
      </c>
      <c r="Q33" s="344"/>
      <c r="X33" s="58"/>
      <c r="Y33" s="58"/>
      <c r="Z33" s="58"/>
      <c r="AA33" s="58"/>
      <c r="AB33" s="58"/>
      <c r="AN33" s="177">
        <f t="shared" si="5"/>
        <v>0.58000000000000018</v>
      </c>
      <c r="AO33" s="58">
        <v>0</v>
      </c>
      <c r="AP33" s="58">
        <v>0</v>
      </c>
      <c r="AQ33" s="58">
        <v>0</v>
      </c>
      <c r="AR33" s="58">
        <v>0</v>
      </c>
      <c r="AS33" s="187" t="e">
        <f t="shared" si="1"/>
        <v>#DIV/0!</v>
      </c>
      <c r="AT33" s="187" t="e">
        <f t="shared" si="2"/>
        <v>#DIV/0!</v>
      </c>
      <c r="AU33" s="187" t="e">
        <f t="shared" si="3"/>
        <v>#DIV/0!</v>
      </c>
      <c r="AV33" s="187" t="e">
        <f t="shared" si="4"/>
        <v>#DIV/0!</v>
      </c>
    </row>
    <row r="34" spans="2:48" x14ac:dyDescent="0.2">
      <c r="B34" s="1" t="s">
        <v>68</v>
      </c>
      <c r="C34" s="342" t="str">
        <f>IF(COUNTA(U14:U399991)&gt;0,CONCATENATE(ROUND(PERCENTILE(U14:U50008,0.5),2)," (",ROUND(PERCENTILE(U14:U50008,0.025),2)," - ",ROUND(PERCENTILE(U14:U50008,0.975),2),")"),"")</f>
        <v/>
      </c>
      <c r="D34" s="342"/>
      <c r="E34" s="342"/>
      <c r="F34" s="342"/>
      <c r="G34" s="342"/>
      <c r="I34" s="1" t="s">
        <v>68</v>
      </c>
      <c r="J34" s="192"/>
      <c r="K34" s="342" t="str">
        <f>IF(COUNTA(V14:V399991)&gt;0,CONCATENATE(ROUND(PERCENTILE(V14:V50008,0.5),2)," (",ROUND(PERCENTILE(V14:V50008,0.025),2)," - ",ROUND(PERCENTILE(V14:V50008,0.975),2),")"),"")</f>
        <v/>
      </c>
      <c r="L34" s="342"/>
      <c r="M34" s="342"/>
      <c r="N34" s="342"/>
      <c r="P34" s="345"/>
      <c r="Q34" s="345"/>
      <c r="S34" s="190"/>
      <c r="T34" s="190"/>
      <c r="X34" s="58"/>
      <c r="Y34" s="58"/>
      <c r="Z34" s="58"/>
      <c r="AA34" s="58"/>
      <c r="AB34" s="58"/>
      <c r="AN34" s="177">
        <f t="shared" si="5"/>
        <v>0.6000000000000002</v>
      </c>
      <c r="AO34" s="58">
        <v>0</v>
      </c>
      <c r="AP34" s="58">
        <v>0</v>
      </c>
      <c r="AQ34" s="58">
        <v>0</v>
      </c>
      <c r="AR34" s="58">
        <v>0</v>
      </c>
      <c r="AS34" s="187" t="e">
        <f t="shared" si="1"/>
        <v>#DIV/0!</v>
      </c>
      <c r="AT34" s="187" t="e">
        <f t="shared" si="2"/>
        <v>#DIV/0!</v>
      </c>
      <c r="AU34" s="187" t="e">
        <f t="shared" si="3"/>
        <v>#DIV/0!</v>
      </c>
      <c r="AV34" s="187" t="e">
        <f t="shared" si="4"/>
        <v>#DIV/0!</v>
      </c>
    </row>
    <row r="35" spans="2:48" ht="12.75" customHeight="1" x14ac:dyDescent="0.2">
      <c r="B35" s="9" t="s">
        <v>69</v>
      </c>
      <c r="C35" s="343" t="str">
        <f>IF(COUNTA(W14:W399991)&gt;0,CONCATENATE(ROUND(PERCENTILE(W14:W50009,0.5),2)," (",ROUND(PERCENTILE(W14:W50009,0.025),2)," - ",ROUND(PERCENTILE(W14:W50009,0.975),2),")"),"")</f>
        <v/>
      </c>
      <c r="D35" s="343"/>
      <c r="E35" s="343"/>
      <c r="F35" s="343"/>
      <c r="G35" s="343"/>
      <c r="I35" s="9" t="s">
        <v>69</v>
      </c>
      <c r="J35" s="189"/>
      <c r="K35" s="343" t="str">
        <f>IF(COUNTA(X14:X399991)&gt;0,CONCATENATE(ROUND(PERCENTILE(X14:X50009,0.5),2)," (",ROUND(PERCENTILE(X14:X50009,0.025),2)," - ",ROUND(PERCENTILE(X14:X50009,0.975),2),")"),"")</f>
        <v/>
      </c>
      <c r="L35" s="343"/>
      <c r="M35" s="343"/>
      <c r="N35" s="343"/>
      <c r="O35" s="182"/>
      <c r="P35" s="346"/>
      <c r="Q35" s="346"/>
      <c r="X35" s="58"/>
      <c r="Y35" s="58"/>
      <c r="Z35" s="58"/>
      <c r="AA35" s="58"/>
      <c r="AB35" s="58"/>
      <c r="AN35" s="177">
        <f t="shared" si="5"/>
        <v>0.62000000000000022</v>
      </c>
      <c r="AO35" s="58">
        <v>0</v>
      </c>
      <c r="AP35" s="58">
        <v>0</v>
      </c>
      <c r="AQ35" s="58">
        <v>0</v>
      </c>
      <c r="AR35" s="58">
        <v>0</v>
      </c>
      <c r="AS35" s="187" t="e">
        <f t="shared" si="1"/>
        <v>#DIV/0!</v>
      </c>
      <c r="AT35" s="187" t="e">
        <f t="shared" si="2"/>
        <v>#DIV/0!</v>
      </c>
      <c r="AU35" s="187" t="e">
        <f t="shared" si="3"/>
        <v>#DIV/0!</v>
      </c>
      <c r="AV35" s="187" t="e">
        <f t="shared" si="4"/>
        <v>#DIV/0!</v>
      </c>
    </row>
    <row r="36" spans="2:48" x14ac:dyDescent="0.2">
      <c r="B36" s="1"/>
      <c r="C36" s="1"/>
      <c r="D36" s="188"/>
      <c r="E36" s="188"/>
      <c r="F36" s="188"/>
      <c r="G36" s="188"/>
      <c r="H36" s="188"/>
      <c r="I36" s="188"/>
      <c r="X36" s="58"/>
      <c r="Y36" s="58"/>
      <c r="Z36" s="58"/>
      <c r="AA36" s="58"/>
      <c r="AB36" s="58"/>
      <c r="AN36" s="177">
        <f t="shared" si="5"/>
        <v>0.64000000000000024</v>
      </c>
      <c r="AO36" s="58">
        <v>0</v>
      </c>
      <c r="AP36" s="58">
        <v>0</v>
      </c>
      <c r="AQ36" s="58">
        <v>0</v>
      </c>
      <c r="AR36" s="58">
        <v>0</v>
      </c>
      <c r="AS36" s="187" t="e">
        <f t="shared" ref="AS36:AS54" si="6">AO36/AO$55</f>
        <v>#DIV/0!</v>
      </c>
      <c r="AT36" s="187" t="e">
        <f t="shared" ref="AT36:AT54" si="7">AP36/AP$55</f>
        <v>#DIV/0!</v>
      </c>
      <c r="AU36" s="187" t="e">
        <f t="shared" ref="AU36:AU54" si="8">AQ36/AQ$55</f>
        <v>#DIV/0!</v>
      </c>
      <c r="AV36" s="187" t="e">
        <f t="shared" ref="AV36:AV54" si="9">AR36/AR$55</f>
        <v>#DIV/0!</v>
      </c>
    </row>
    <row r="37" spans="2:48" x14ac:dyDescent="0.2">
      <c r="B37" s="1"/>
      <c r="C37" s="1"/>
      <c r="D37" s="188"/>
      <c r="E37" s="188"/>
      <c r="F37" s="188"/>
      <c r="G37" s="188"/>
      <c r="H37" s="188"/>
      <c r="I37" s="188"/>
      <c r="X37" s="58"/>
      <c r="Y37" s="58"/>
      <c r="Z37" s="58"/>
      <c r="AA37" s="58"/>
      <c r="AB37" s="58"/>
      <c r="AN37" s="177">
        <f t="shared" ref="AN37:AN53" si="10">AN36+0.02</f>
        <v>0.66000000000000025</v>
      </c>
      <c r="AO37" s="58">
        <v>0</v>
      </c>
      <c r="AP37" s="58">
        <v>0</v>
      </c>
      <c r="AQ37" s="58">
        <v>0</v>
      </c>
      <c r="AR37" s="58">
        <v>0</v>
      </c>
      <c r="AS37" s="187" t="e">
        <f t="shared" si="6"/>
        <v>#DIV/0!</v>
      </c>
      <c r="AT37" s="187" t="e">
        <f t="shared" si="7"/>
        <v>#DIV/0!</v>
      </c>
      <c r="AU37" s="187" t="e">
        <f t="shared" si="8"/>
        <v>#DIV/0!</v>
      </c>
      <c r="AV37" s="187" t="e">
        <f t="shared" si="9"/>
        <v>#DIV/0!</v>
      </c>
    </row>
    <row r="38" spans="2:48" x14ac:dyDescent="0.2">
      <c r="G38" s="12"/>
      <c r="H38" s="23"/>
      <c r="X38" s="58"/>
      <c r="Y38" s="58"/>
      <c r="Z38" s="58"/>
      <c r="AA38" s="58"/>
      <c r="AB38" s="58"/>
      <c r="AN38" s="177">
        <f t="shared" si="10"/>
        <v>0.68000000000000027</v>
      </c>
      <c r="AO38" s="58">
        <v>0</v>
      </c>
      <c r="AP38" s="58">
        <v>0</v>
      </c>
      <c r="AQ38" s="58">
        <v>0</v>
      </c>
      <c r="AR38" s="58">
        <v>0</v>
      </c>
      <c r="AS38" s="187" t="e">
        <f t="shared" si="6"/>
        <v>#DIV/0!</v>
      </c>
      <c r="AT38" s="187" t="e">
        <f t="shared" si="7"/>
        <v>#DIV/0!</v>
      </c>
      <c r="AU38" s="187" t="e">
        <f t="shared" si="8"/>
        <v>#DIV/0!</v>
      </c>
      <c r="AV38" s="187" t="e">
        <f t="shared" si="9"/>
        <v>#DIV/0!</v>
      </c>
    </row>
    <row r="39" spans="2:48" x14ac:dyDescent="0.2">
      <c r="X39" s="58"/>
      <c r="Y39" s="58"/>
      <c r="Z39" s="58"/>
      <c r="AA39" s="58"/>
      <c r="AB39" s="58"/>
      <c r="AN39" s="177">
        <f t="shared" si="10"/>
        <v>0.70000000000000029</v>
      </c>
      <c r="AO39" s="58">
        <v>0</v>
      </c>
      <c r="AP39" s="58">
        <v>0</v>
      </c>
      <c r="AQ39" s="58">
        <v>0</v>
      </c>
      <c r="AR39" s="58">
        <v>0</v>
      </c>
      <c r="AS39" s="187" t="e">
        <f t="shared" si="6"/>
        <v>#DIV/0!</v>
      </c>
      <c r="AT39" s="187" t="e">
        <f t="shared" si="7"/>
        <v>#DIV/0!</v>
      </c>
      <c r="AU39" s="187" t="e">
        <f t="shared" si="8"/>
        <v>#DIV/0!</v>
      </c>
      <c r="AV39" s="187" t="e">
        <f t="shared" si="9"/>
        <v>#DIV/0!</v>
      </c>
    </row>
    <row r="40" spans="2:48" x14ac:dyDescent="0.2">
      <c r="X40" s="58"/>
      <c r="Y40" s="58"/>
      <c r="Z40" s="58"/>
      <c r="AA40" s="58"/>
      <c r="AB40" s="58"/>
      <c r="AN40" s="177">
        <f t="shared" si="10"/>
        <v>0.72000000000000031</v>
      </c>
      <c r="AO40" s="58">
        <v>0</v>
      </c>
      <c r="AP40" s="58">
        <v>0</v>
      </c>
      <c r="AQ40" s="58">
        <v>0</v>
      </c>
      <c r="AR40" s="58">
        <v>0</v>
      </c>
      <c r="AS40" s="187" t="e">
        <f t="shared" si="6"/>
        <v>#DIV/0!</v>
      </c>
      <c r="AT40" s="187" t="e">
        <f t="shared" si="7"/>
        <v>#DIV/0!</v>
      </c>
      <c r="AU40" s="187" t="e">
        <f t="shared" si="8"/>
        <v>#DIV/0!</v>
      </c>
      <c r="AV40" s="187" t="e">
        <f t="shared" si="9"/>
        <v>#DIV/0!</v>
      </c>
    </row>
    <row r="41" spans="2:48" x14ac:dyDescent="0.2">
      <c r="X41" s="58"/>
      <c r="Y41" s="58"/>
      <c r="Z41" s="58"/>
      <c r="AA41" s="58"/>
      <c r="AB41" s="58"/>
      <c r="AN41" s="177">
        <f t="shared" si="10"/>
        <v>0.74000000000000032</v>
      </c>
      <c r="AO41" s="58">
        <v>0</v>
      </c>
      <c r="AP41" s="58">
        <v>0</v>
      </c>
      <c r="AQ41" s="58">
        <v>0</v>
      </c>
      <c r="AR41" s="58">
        <v>0</v>
      </c>
      <c r="AS41" s="187" t="e">
        <f t="shared" si="6"/>
        <v>#DIV/0!</v>
      </c>
      <c r="AT41" s="187" t="e">
        <f t="shared" si="7"/>
        <v>#DIV/0!</v>
      </c>
      <c r="AU41" s="187" t="e">
        <f t="shared" si="8"/>
        <v>#DIV/0!</v>
      </c>
      <c r="AV41" s="187" t="e">
        <f t="shared" si="9"/>
        <v>#DIV/0!</v>
      </c>
    </row>
    <row r="42" spans="2:48" x14ac:dyDescent="0.2">
      <c r="T42" s="1"/>
      <c r="X42" s="58"/>
      <c r="Y42" s="58"/>
      <c r="Z42" s="58"/>
      <c r="AA42" s="58"/>
      <c r="AB42" s="58"/>
      <c r="AN42" s="177">
        <f t="shared" si="10"/>
        <v>0.76000000000000034</v>
      </c>
      <c r="AO42" s="58">
        <v>0</v>
      </c>
      <c r="AP42" s="58">
        <v>0</v>
      </c>
      <c r="AQ42" s="58">
        <v>0</v>
      </c>
      <c r="AR42" s="58">
        <v>0</v>
      </c>
      <c r="AS42" s="187" t="e">
        <f t="shared" si="6"/>
        <v>#DIV/0!</v>
      </c>
      <c r="AT42" s="187" t="e">
        <f t="shared" si="7"/>
        <v>#DIV/0!</v>
      </c>
      <c r="AU42" s="187" t="e">
        <f t="shared" si="8"/>
        <v>#DIV/0!</v>
      </c>
      <c r="AV42" s="187" t="e">
        <f t="shared" si="9"/>
        <v>#DIV/0!</v>
      </c>
    </row>
    <row r="43" spans="2:48" x14ac:dyDescent="0.2">
      <c r="T43" s="183"/>
      <c r="X43" s="58"/>
      <c r="Y43" s="58"/>
      <c r="Z43" s="58"/>
      <c r="AA43" s="58"/>
      <c r="AB43" s="58"/>
      <c r="AN43" s="177">
        <f t="shared" si="10"/>
        <v>0.78000000000000036</v>
      </c>
      <c r="AO43" s="58">
        <v>0</v>
      </c>
      <c r="AP43" s="58">
        <v>0</v>
      </c>
      <c r="AQ43" s="58">
        <v>0</v>
      </c>
      <c r="AR43" s="58">
        <v>0</v>
      </c>
      <c r="AS43" s="187" t="e">
        <f t="shared" si="6"/>
        <v>#DIV/0!</v>
      </c>
      <c r="AT43" s="187" t="e">
        <f t="shared" si="7"/>
        <v>#DIV/0!</v>
      </c>
      <c r="AU43" s="187" t="e">
        <f t="shared" si="8"/>
        <v>#DIV/0!</v>
      </c>
      <c r="AV43" s="187" t="e">
        <f t="shared" si="9"/>
        <v>#DIV/0!</v>
      </c>
    </row>
    <row r="44" spans="2:48" x14ac:dyDescent="0.2">
      <c r="T44" s="183"/>
      <c r="X44" s="58"/>
      <c r="Y44" s="58"/>
      <c r="Z44" s="58"/>
      <c r="AA44" s="58"/>
      <c r="AB44" s="58"/>
      <c r="AN44" s="177">
        <f t="shared" si="10"/>
        <v>0.80000000000000038</v>
      </c>
      <c r="AO44" s="58">
        <v>0</v>
      </c>
      <c r="AP44" s="58">
        <v>0</v>
      </c>
      <c r="AQ44" s="58">
        <v>0</v>
      </c>
      <c r="AR44" s="58">
        <v>0</v>
      </c>
      <c r="AS44" s="187" t="e">
        <f t="shared" si="6"/>
        <v>#DIV/0!</v>
      </c>
      <c r="AT44" s="187" t="e">
        <f t="shared" si="7"/>
        <v>#DIV/0!</v>
      </c>
      <c r="AU44" s="187" t="e">
        <f t="shared" si="8"/>
        <v>#DIV/0!</v>
      </c>
      <c r="AV44" s="187" t="e">
        <f t="shared" si="9"/>
        <v>#DIV/0!</v>
      </c>
    </row>
    <row r="45" spans="2:48" x14ac:dyDescent="0.2">
      <c r="T45" s="180"/>
      <c r="X45" s="58"/>
      <c r="Y45" s="58"/>
      <c r="Z45" s="58"/>
      <c r="AA45" s="58"/>
      <c r="AB45" s="58"/>
      <c r="AN45" s="177">
        <f t="shared" si="10"/>
        <v>0.8200000000000004</v>
      </c>
      <c r="AO45" s="58">
        <v>0</v>
      </c>
      <c r="AP45" s="58">
        <v>0</v>
      </c>
      <c r="AQ45" s="58">
        <v>0</v>
      </c>
      <c r="AR45" s="58">
        <v>0</v>
      </c>
      <c r="AS45" s="187" t="e">
        <f t="shared" si="6"/>
        <v>#DIV/0!</v>
      </c>
      <c r="AT45" s="187" t="e">
        <f t="shared" si="7"/>
        <v>#DIV/0!</v>
      </c>
      <c r="AU45" s="187" t="e">
        <f t="shared" si="8"/>
        <v>#DIV/0!</v>
      </c>
      <c r="AV45" s="187" t="e">
        <f t="shared" si="9"/>
        <v>#DIV/0!</v>
      </c>
    </row>
    <row r="46" spans="2:48" x14ac:dyDescent="0.2">
      <c r="T46" s="180"/>
      <c r="X46" s="58"/>
      <c r="Y46" s="58"/>
      <c r="Z46" s="58"/>
      <c r="AA46" s="58"/>
      <c r="AB46" s="58"/>
      <c r="AN46" s="177">
        <f t="shared" si="10"/>
        <v>0.84000000000000041</v>
      </c>
      <c r="AO46" s="58">
        <v>0</v>
      </c>
      <c r="AP46" s="58">
        <v>0</v>
      </c>
      <c r="AQ46" s="58">
        <v>0</v>
      </c>
      <c r="AR46" s="58">
        <v>0</v>
      </c>
      <c r="AS46" s="187" t="e">
        <f t="shared" si="6"/>
        <v>#DIV/0!</v>
      </c>
      <c r="AT46" s="187" t="e">
        <f t="shared" si="7"/>
        <v>#DIV/0!</v>
      </c>
      <c r="AU46" s="187" t="e">
        <f t="shared" si="8"/>
        <v>#DIV/0!</v>
      </c>
      <c r="AV46" s="187" t="e">
        <f t="shared" si="9"/>
        <v>#DIV/0!</v>
      </c>
    </row>
    <row r="47" spans="2:48" x14ac:dyDescent="0.2">
      <c r="T47" s="180"/>
      <c r="X47" s="58"/>
      <c r="Y47" s="58"/>
      <c r="Z47" s="58"/>
      <c r="AA47" s="58"/>
      <c r="AB47" s="58"/>
      <c r="AN47" s="177">
        <f t="shared" si="10"/>
        <v>0.86000000000000043</v>
      </c>
      <c r="AO47" s="58">
        <v>0</v>
      </c>
      <c r="AP47" s="58">
        <v>0</v>
      </c>
      <c r="AQ47" s="58">
        <v>0</v>
      </c>
      <c r="AR47" s="58">
        <v>0</v>
      </c>
      <c r="AS47" s="187" t="e">
        <f t="shared" si="6"/>
        <v>#DIV/0!</v>
      </c>
      <c r="AT47" s="187" t="e">
        <f t="shared" si="7"/>
        <v>#DIV/0!</v>
      </c>
      <c r="AU47" s="187" t="e">
        <f t="shared" si="8"/>
        <v>#DIV/0!</v>
      </c>
      <c r="AV47" s="187" t="e">
        <f t="shared" si="9"/>
        <v>#DIV/0!</v>
      </c>
    </row>
    <row r="48" spans="2:48" x14ac:dyDescent="0.2">
      <c r="X48" s="58"/>
      <c r="Y48" s="58"/>
      <c r="Z48" s="58"/>
      <c r="AA48" s="58"/>
      <c r="AB48" s="58"/>
      <c r="AN48" s="177">
        <f t="shared" si="10"/>
        <v>0.88000000000000045</v>
      </c>
      <c r="AO48" s="58">
        <v>0</v>
      </c>
      <c r="AP48" s="58">
        <v>0</v>
      </c>
      <c r="AQ48" s="58">
        <v>0</v>
      </c>
      <c r="AR48" s="58">
        <v>0</v>
      </c>
      <c r="AS48" s="187" t="e">
        <f t="shared" si="6"/>
        <v>#DIV/0!</v>
      </c>
      <c r="AT48" s="187" t="e">
        <f t="shared" si="7"/>
        <v>#DIV/0!</v>
      </c>
      <c r="AU48" s="187" t="e">
        <f t="shared" si="8"/>
        <v>#DIV/0!</v>
      </c>
      <c r="AV48" s="187" t="e">
        <f t="shared" si="9"/>
        <v>#DIV/0!</v>
      </c>
    </row>
    <row r="49" spans="2:48" x14ac:dyDescent="0.2">
      <c r="S49" s="28"/>
      <c r="T49" s="28"/>
      <c r="X49" s="58"/>
      <c r="Y49" s="58"/>
      <c r="Z49" s="58"/>
      <c r="AA49" s="58"/>
      <c r="AB49" s="58"/>
      <c r="AN49" s="177">
        <f t="shared" si="10"/>
        <v>0.90000000000000047</v>
      </c>
      <c r="AO49" s="58">
        <v>0</v>
      </c>
      <c r="AP49" s="58">
        <v>0</v>
      </c>
      <c r="AQ49" s="58">
        <v>0</v>
      </c>
      <c r="AR49" s="58">
        <v>0</v>
      </c>
      <c r="AS49" s="187" t="e">
        <f t="shared" si="6"/>
        <v>#DIV/0!</v>
      </c>
      <c r="AT49" s="187" t="e">
        <f t="shared" si="7"/>
        <v>#DIV/0!</v>
      </c>
      <c r="AU49" s="187" t="e">
        <f t="shared" si="8"/>
        <v>#DIV/0!</v>
      </c>
      <c r="AV49" s="187" t="e">
        <f t="shared" si="9"/>
        <v>#DIV/0!</v>
      </c>
    </row>
    <row r="50" spans="2:48" x14ac:dyDescent="0.2">
      <c r="X50" s="58"/>
      <c r="Y50" s="58"/>
      <c r="Z50" s="58"/>
      <c r="AA50" s="58"/>
      <c r="AB50" s="58"/>
      <c r="AN50" s="177">
        <f t="shared" si="10"/>
        <v>0.92000000000000048</v>
      </c>
      <c r="AO50" s="58">
        <v>0</v>
      </c>
      <c r="AP50" s="58">
        <v>0</v>
      </c>
      <c r="AQ50" s="58">
        <v>0</v>
      </c>
      <c r="AR50" s="58">
        <v>0</v>
      </c>
      <c r="AS50" s="187" t="e">
        <f t="shared" si="6"/>
        <v>#DIV/0!</v>
      </c>
      <c r="AT50" s="187" t="e">
        <f t="shared" si="7"/>
        <v>#DIV/0!</v>
      </c>
      <c r="AU50" s="187" t="e">
        <f t="shared" si="8"/>
        <v>#DIV/0!</v>
      </c>
      <c r="AV50" s="187" t="e">
        <f t="shared" si="9"/>
        <v>#DIV/0!</v>
      </c>
    </row>
    <row r="51" spans="2:48" x14ac:dyDescent="0.2">
      <c r="X51" s="58"/>
      <c r="Y51" s="58"/>
      <c r="Z51" s="58"/>
      <c r="AA51" s="58"/>
      <c r="AB51" s="58"/>
      <c r="AN51" s="177">
        <f t="shared" si="10"/>
        <v>0.9400000000000005</v>
      </c>
      <c r="AO51" s="58">
        <v>0</v>
      </c>
      <c r="AP51" s="58">
        <v>0</v>
      </c>
      <c r="AQ51" s="58">
        <v>0</v>
      </c>
      <c r="AR51" s="58">
        <v>0</v>
      </c>
      <c r="AS51" s="187" t="e">
        <f t="shared" si="6"/>
        <v>#DIV/0!</v>
      </c>
      <c r="AT51" s="187" t="e">
        <f t="shared" si="7"/>
        <v>#DIV/0!</v>
      </c>
      <c r="AU51" s="187" t="e">
        <f t="shared" si="8"/>
        <v>#DIV/0!</v>
      </c>
      <c r="AV51" s="187" t="e">
        <f t="shared" si="9"/>
        <v>#DIV/0!</v>
      </c>
    </row>
    <row r="52" spans="2:48" x14ac:dyDescent="0.2">
      <c r="X52" s="58"/>
      <c r="Y52" s="58"/>
      <c r="Z52" s="58"/>
      <c r="AA52" s="58"/>
      <c r="AB52" s="58"/>
      <c r="AN52" s="177">
        <f t="shared" si="10"/>
        <v>0.96000000000000052</v>
      </c>
      <c r="AO52" s="58">
        <v>0</v>
      </c>
      <c r="AP52" s="58">
        <v>0</v>
      </c>
      <c r="AQ52" s="58">
        <v>0</v>
      </c>
      <c r="AR52" s="58">
        <v>0</v>
      </c>
      <c r="AS52" s="187" t="e">
        <f t="shared" si="6"/>
        <v>#DIV/0!</v>
      </c>
      <c r="AT52" s="187" t="e">
        <f t="shared" si="7"/>
        <v>#DIV/0!</v>
      </c>
      <c r="AU52" s="187" t="e">
        <f t="shared" si="8"/>
        <v>#DIV/0!</v>
      </c>
      <c r="AV52" s="187" t="e">
        <f t="shared" si="9"/>
        <v>#DIV/0!</v>
      </c>
    </row>
    <row r="53" spans="2:48" x14ac:dyDescent="0.2">
      <c r="X53" s="58"/>
      <c r="Y53" s="58"/>
      <c r="Z53" s="58"/>
      <c r="AA53" s="58"/>
      <c r="AB53" s="58"/>
      <c r="AN53" s="177">
        <f t="shared" si="10"/>
        <v>0.98000000000000054</v>
      </c>
      <c r="AO53" s="58">
        <v>0</v>
      </c>
      <c r="AP53" s="58">
        <v>0</v>
      </c>
      <c r="AQ53" s="58">
        <v>0</v>
      </c>
      <c r="AR53" s="58">
        <v>0</v>
      </c>
      <c r="AS53" s="187" t="e">
        <f t="shared" si="6"/>
        <v>#DIV/0!</v>
      </c>
      <c r="AT53" s="187" t="e">
        <f t="shared" si="7"/>
        <v>#DIV/0!</v>
      </c>
      <c r="AU53" s="187" t="e">
        <f t="shared" si="8"/>
        <v>#DIV/0!</v>
      </c>
      <c r="AV53" s="187" t="e">
        <f t="shared" si="9"/>
        <v>#DIV/0!</v>
      </c>
    </row>
    <row r="54" spans="2:48" x14ac:dyDescent="0.2">
      <c r="X54" s="58"/>
      <c r="Y54" s="58"/>
      <c r="Z54" s="58"/>
      <c r="AA54" s="58"/>
      <c r="AB54" s="58"/>
      <c r="AN54" s="177">
        <v>1</v>
      </c>
      <c r="AO54" s="58">
        <v>0</v>
      </c>
      <c r="AP54" s="58">
        <v>0</v>
      </c>
      <c r="AQ54" s="58">
        <v>0</v>
      </c>
      <c r="AR54" s="58">
        <v>0</v>
      </c>
      <c r="AS54" s="187" t="e">
        <f t="shared" si="6"/>
        <v>#DIV/0!</v>
      </c>
      <c r="AT54" s="187" t="e">
        <f t="shared" si="7"/>
        <v>#DIV/0!</v>
      </c>
      <c r="AU54" s="187" t="e">
        <f t="shared" si="8"/>
        <v>#DIV/0!</v>
      </c>
      <c r="AV54" s="187" t="e">
        <f t="shared" si="9"/>
        <v>#DIV/0!</v>
      </c>
    </row>
    <row r="55" spans="2:48" x14ac:dyDescent="0.2">
      <c r="X55" s="58"/>
      <c r="Y55" s="58"/>
      <c r="Z55" s="58"/>
      <c r="AA55" s="58"/>
      <c r="AB55" s="58"/>
      <c r="AN55" s="177"/>
      <c r="AO55" s="58">
        <f>SUM(AO4:AO54)</f>
        <v>0</v>
      </c>
      <c r="AP55" s="58">
        <f>SUM(AP4:AP54)</f>
        <v>0</v>
      </c>
      <c r="AQ55" s="58">
        <f>SUM(AQ4:AQ54)</f>
        <v>0</v>
      </c>
      <c r="AR55" s="58">
        <f>SUM(AR4:AR54)</f>
        <v>0</v>
      </c>
      <c r="AS55" s="58"/>
      <c r="AT55" s="58"/>
      <c r="AU55" s="58"/>
      <c r="AV55" s="58"/>
    </row>
    <row r="56" spans="2:48" x14ac:dyDescent="0.2">
      <c r="X56" s="58"/>
      <c r="Y56" s="58"/>
      <c r="Z56" s="58"/>
      <c r="AA56" s="58"/>
      <c r="AB56" s="58"/>
    </row>
    <row r="57" spans="2:48" x14ac:dyDescent="0.2">
      <c r="X57" s="58"/>
      <c r="Y57" s="58"/>
      <c r="Z57" s="58"/>
      <c r="AA57" s="58"/>
      <c r="AB57" s="58"/>
    </row>
    <row r="58" spans="2:48" x14ac:dyDescent="0.2">
      <c r="X58" s="58"/>
      <c r="Y58" s="58"/>
      <c r="Z58" s="58"/>
      <c r="AA58" s="58"/>
      <c r="AB58" s="58"/>
    </row>
    <row r="59" spans="2:48" x14ac:dyDescent="0.2">
      <c r="X59" s="58"/>
      <c r="Y59" s="58"/>
      <c r="Z59" s="58"/>
      <c r="AA59" s="58"/>
      <c r="AB59" s="58"/>
    </row>
    <row r="60" spans="2:48" x14ac:dyDescent="0.2">
      <c r="J60" s="186"/>
      <c r="X60" s="58"/>
      <c r="Y60" s="58"/>
      <c r="Z60" s="58"/>
      <c r="AA60" s="58"/>
      <c r="AB60" s="58"/>
    </row>
    <row r="61" spans="2:48" x14ac:dyDescent="0.2">
      <c r="J61" s="186"/>
      <c r="X61" s="58"/>
      <c r="Y61" s="58"/>
      <c r="Z61" s="58"/>
      <c r="AA61" s="58"/>
      <c r="AB61" s="58"/>
    </row>
    <row r="62" spans="2:48" x14ac:dyDescent="0.2">
      <c r="B62" s="184" t="s">
        <v>9</v>
      </c>
      <c r="C62" s="184"/>
      <c r="D62" s="184"/>
      <c r="E62" s="184"/>
      <c r="F62" s="184"/>
      <c r="G62" s="184"/>
      <c r="H62" s="185"/>
      <c r="I62" s="184"/>
      <c r="J62" s="184"/>
      <c r="K62" s="184"/>
      <c r="L62" s="184"/>
      <c r="M62" s="184"/>
      <c r="N62" s="184"/>
      <c r="O62" s="184"/>
      <c r="P62" s="184"/>
      <c r="Q62" s="184"/>
      <c r="R62" s="184"/>
      <c r="X62" s="58"/>
      <c r="Y62" s="58"/>
      <c r="Z62" s="58"/>
      <c r="AA62" s="58"/>
      <c r="AB62" s="58"/>
    </row>
    <row r="63" spans="2:48" x14ac:dyDescent="0.2">
      <c r="B63" s="82"/>
      <c r="C63" s="82"/>
      <c r="D63" s="82"/>
      <c r="E63" s="82"/>
      <c r="F63" s="82"/>
      <c r="H63" s="82"/>
      <c r="I63" s="82"/>
      <c r="J63" s="82"/>
      <c r="K63" s="82"/>
      <c r="L63" s="82"/>
      <c r="M63" s="82"/>
      <c r="N63" s="82"/>
      <c r="O63" s="82"/>
      <c r="P63" s="82"/>
      <c r="Q63" s="82"/>
      <c r="R63" s="82"/>
      <c r="X63" s="58"/>
      <c r="Y63" s="58"/>
      <c r="Z63" s="58"/>
      <c r="AA63" s="58"/>
      <c r="AB63" s="58"/>
    </row>
    <row r="64" spans="2:48" x14ac:dyDescent="0.2">
      <c r="B64" s="183"/>
      <c r="C64" s="183"/>
      <c r="D64" s="183"/>
      <c r="E64" s="183"/>
      <c r="F64" s="183"/>
      <c r="H64" s="183"/>
      <c r="I64" s="183"/>
      <c r="J64" s="183"/>
      <c r="K64" s="183"/>
      <c r="L64" s="183"/>
      <c r="M64" s="183"/>
      <c r="N64" s="183"/>
      <c r="O64" s="183"/>
      <c r="P64" s="183"/>
      <c r="Q64" s="183"/>
      <c r="R64" s="183"/>
      <c r="X64" s="58"/>
      <c r="Y64" s="58"/>
      <c r="Z64" s="58"/>
      <c r="AA64" s="58"/>
      <c r="AB64" s="58"/>
    </row>
    <row r="65" spans="2:28" x14ac:dyDescent="0.2">
      <c r="B65" s="180"/>
      <c r="C65" s="180"/>
      <c r="D65" s="180"/>
      <c r="E65" s="180"/>
      <c r="F65" s="180"/>
      <c r="H65" s="183"/>
      <c r="I65" s="180"/>
      <c r="J65" s="180"/>
      <c r="K65" s="180"/>
      <c r="L65" s="180"/>
      <c r="M65" s="180"/>
      <c r="N65" s="180"/>
      <c r="O65" s="180"/>
      <c r="P65" s="180"/>
      <c r="Q65" s="180"/>
      <c r="R65" s="180"/>
      <c r="S65" s="1"/>
      <c r="X65" s="58"/>
      <c r="Y65" s="58"/>
      <c r="Z65" s="58"/>
      <c r="AA65" s="58"/>
      <c r="AB65" s="58"/>
    </row>
    <row r="66" spans="2:28" x14ac:dyDescent="0.2">
      <c r="B66" s="180"/>
      <c r="C66" s="180"/>
      <c r="D66" s="180"/>
      <c r="E66" s="180"/>
      <c r="F66" s="180"/>
      <c r="G66" s="180"/>
      <c r="H66" s="180"/>
      <c r="I66" s="180"/>
      <c r="J66" s="180"/>
      <c r="K66" s="180"/>
      <c r="L66" s="180"/>
      <c r="M66" s="180"/>
      <c r="N66" s="180"/>
      <c r="O66" s="180"/>
      <c r="P66" s="180"/>
      <c r="Q66" s="180"/>
      <c r="R66" s="180"/>
      <c r="S66" s="183"/>
      <c r="X66" s="58"/>
      <c r="Y66" s="58"/>
      <c r="Z66" s="58"/>
      <c r="AA66" s="58"/>
      <c r="AB66" s="58"/>
    </row>
    <row r="67" spans="2:28" x14ac:dyDescent="0.2">
      <c r="B67" s="180"/>
      <c r="C67" s="180"/>
      <c r="D67" s="180"/>
      <c r="E67" s="180"/>
      <c r="F67" s="180"/>
      <c r="G67" s="180"/>
      <c r="H67" s="180"/>
      <c r="I67" s="180"/>
      <c r="J67" s="180"/>
      <c r="K67" s="180"/>
      <c r="L67" s="180"/>
      <c r="M67" s="180"/>
      <c r="N67" s="180"/>
      <c r="O67" s="180"/>
      <c r="P67" s="180"/>
      <c r="Q67" s="180"/>
      <c r="R67" s="180"/>
      <c r="S67" s="183"/>
      <c r="X67" s="58"/>
      <c r="Y67" s="58"/>
      <c r="Z67" s="58"/>
      <c r="AA67" s="58"/>
      <c r="AB67" s="58"/>
    </row>
    <row r="68" spans="2:28" x14ac:dyDescent="0.2">
      <c r="B68" s="182"/>
      <c r="C68" s="182"/>
      <c r="D68" s="182"/>
      <c r="E68" s="182"/>
      <c r="F68" s="182"/>
      <c r="G68" s="182"/>
      <c r="H68" s="182"/>
      <c r="I68" s="182"/>
      <c r="J68" s="182"/>
      <c r="K68" s="182"/>
      <c r="L68" s="182"/>
      <c r="M68" s="182"/>
      <c r="N68" s="182"/>
      <c r="O68" s="182"/>
      <c r="P68" s="182"/>
      <c r="Q68" s="182"/>
      <c r="R68" s="182"/>
      <c r="S68" s="180"/>
      <c r="X68" s="58"/>
      <c r="Y68" s="58"/>
      <c r="Z68" s="58"/>
      <c r="AA68" s="58"/>
      <c r="AB68" s="58"/>
    </row>
    <row r="69" spans="2:28" x14ac:dyDescent="0.2">
      <c r="B69" s="181"/>
      <c r="C69" s="181"/>
      <c r="D69" s="181"/>
      <c r="E69" s="181"/>
      <c r="F69" s="181"/>
      <c r="G69" s="181"/>
      <c r="H69" s="181"/>
      <c r="I69" s="349"/>
      <c r="J69" s="349"/>
      <c r="K69" s="349"/>
      <c r="L69" s="349"/>
      <c r="M69" s="349"/>
      <c r="N69" s="349"/>
      <c r="S69" s="180"/>
      <c r="X69" s="58"/>
      <c r="Y69" s="58"/>
      <c r="Z69" s="58"/>
      <c r="AA69" s="58"/>
      <c r="AB69" s="58"/>
    </row>
    <row r="70" spans="2:28" x14ac:dyDescent="0.2">
      <c r="I70" s="349"/>
      <c r="J70" s="349"/>
      <c r="K70" s="349"/>
      <c r="L70" s="349"/>
      <c r="M70" s="349"/>
      <c r="N70" s="349"/>
      <c r="S70" s="180"/>
      <c r="X70" s="58"/>
      <c r="Y70" s="58"/>
      <c r="Z70" s="58"/>
      <c r="AA70" s="58"/>
      <c r="AB70" s="58"/>
    </row>
    <row r="71" spans="2:28" x14ac:dyDescent="0.2">
      <c r="X71" s="58"/>
      <c r="Y71" s="58"/>
      <c r="Z71" s="58"/>
      <c r="AA71" s="58"/>
      <c r="AB71" s="58"/>
    </row>
    <row r="72" spans="2:28" x14ac:dyDescent="0.2">
      <c r="X72" s="58"/>
      <c r="Y72" s="58"/>
      <c r="Z72" s="58"/>
      <c r="AA72" s="58"/>
      <c r="AB72" s="58"/>
    </row>
    <row r="73" spans="2:28" x14ac:dyDescent="0.2">
      <c r="X73" s="58"/>
      <c r="Y73" s="58"/>
      <c r="Z73" s="58"/>
      <c r="AA73" s="58"/>
      <c r="AB73" s="58"/>
    </row>
    <row r="74" spans="2:28" x14ac:dyDescent="0.2">
      <c r="X74" s="58"/>
      <c r="Y74" s="58"/>
      <c r="Z74" s="58"/>
      <c r="AA74" s="58"/>
      <c r="AB74" s="58"/>
    </row>
    <row r="75" spans="2:28" x14ac:dyDescent="0.2">
      <c r="X75" s="58"/>
      <c r="Y75" s="58"/>
      <c r="Z75" s="58"/>
      <c r="AA75" s="58"/>
      <c r="AB75" s="58"/>
    </row>
    <row r="76" spans="2:28" x14ac:dyDescent="0.2">
      <c r="X76" s="58"/>
      <c r="Y76" s="58"/>
      <c r="Z76" s="58"/>
      <c r="AA76" s="58"/>
      <c r="AB76" s="58"/>
    </row>
    <row r="77" spans="2:28" x14ac:dyDescent="0.2">
      <c r="X77" s="58"/>
      <c r="Y77" s="58"/>
      <c r="Z77" s="58"/>
      <c r="AA77" s="58"/>
      <c r="AB77" s="58"/>
    </row>
    <row r="78" spans="2:28" x14ac:dyDescent="0.2">
      <c r="X78" s="58"/>
      <c r="Y78" s="58"/>
      <c r="Z78" s="58"/>
      <c r="AA78" s="58"/>
      <c r="AB78" s="58"/>
    </row>
    <row r="79" spans="2:28" x14ac:dyDescent="0.2">
      <c r="X79" s="58"/>
      <c r="Y79" s="58"/>
      <c r="Z79" s="58"/>
      <c r="AA79" s="58"/>
      <c r="AB79" s="58"/>
    </row>
    <row r="80" spans="2:28" x14ac:dyDescent="0.2">
      <c r="X80" s="58"/>
      <c r="Y80" s="58"/>
      <c r="Z80" s="58"/>
      <c r="AA80" s="58"/>
      <c r="AB80" s="58"/>
    </row>
    <row r="81" spans="24:28" x14ac:dyDescent="0.2">
      <c r="X81" s="58"/>
      <c r="Y81" s="58"/>
      <c r="Z81" s="58"/>
      <c r="AA81" s="58"/>
      <c r="AB81" s="58"/>
    </row>
    <row r="82" spans="24:28" x14ac:dyDescent="0.2">
      <c r="X82" s="58"/>
      <c r="Y82" s="58"/>
      <c r="Z82" s="58"/>
      <c r="AA82" s="58"/>
      <c r="AB82" s="58"/>
    </row>
    <row r="83" spans="24:28" x14ac:dyDescent="0.2">
      <c r="X83" s="58"/>
      <c r="Y83" s="58"/>
      <c r="Z83" s="58"/>
      <c r="AA83" s="58"/>
      <c r="AB83" s="58"/>
    </row>
    <row r="84" spans="24:28" x14ac:dyDescent="0.2">
      <c r="X84" s="58"/>
      <c r="Y84" s="58"/>
      <c r="Z84" s="58"/>
      <c r="AA84" s="58"/>
      <c r="AB84" s="58"/>
    </row>
    <row r="85" spans="24:28" x14ac:dyDescent="0.2">
      <c r="X85" s="58"/>
      <c r="Y85" s="58"/>
      <c r="Z85" s="58"/>
      <c r="AA85" s="58"/>
      <c r="AB85" s="58"/>
    </row>
    <row r="86" spans="24:28" x14ac:dyDescent="0.2">
      <c r="X86" s="58"/>
      <c r="Y86" s="58"/>
      <c r="Z86" s="58"/>
      <c r="AA86" s="58"/>
      <c r="AB86" s="58"/>
    </row>
    <row r="87" spans="24:28" x14ac:dyDescent="0.2">
      <c r="X87" s="58"/>
      <c r="Y87" s="58"/>
      <c r="Z87" s="58"/>
      <c r="AA87" s="58"/>
      <c r="AB87" s="58"/>
    </row>
    <row r="88" spans="24:28" x14ac:dyDescent="0.2">
      <c r="X88" s="58"/>
      <c r="Y88" s="58"/>
      <c r="Z88" s="58"/>
      <c r="AA88" s="58"/>
      <c r="AB88" s="58"/>
    </row>
    <row r="89" spans="24:28" x14ac:dyDescent="0.2">
      <c r="X89" s="58"/>
      <c r="Y89" s="58"/>
      <c r="Z89" s="58"/>
      <c r="AA89" s="58"/>
      <c r="AB89" s="58"/>
    </row>
    <row r="90" spans="24:28" x14ac:dyDescent="0.2">
      <c r="X90" s="58"/>
      <c r="Y90" s="58"/>
      <c r="Z90" s="58"/>
      <c r="AA90" s="58"/>
      <c r="AB90" s="58"/>
    </row>
    <row r="91" spans="24:28" x14ac:dyDescent="0.2">
      <c r="X91" s="58"/>
      <c r="Y91" s="58"/>
      <c r="Z91" s="58"/>
      <c r="AA91" s="58"/>
      <c r="AB91" s="58"/>
    </row>
    <row r="92" spans="24:28" x14ac:dyDescent="0.2">
      <c r="X92" s="58"/>
      <c r="Y92" s="58"/>
      <c r="Z92" s="58"/>
      <c r="AA92" s="58"/>
      <c r="AB92" s="58"/>
    </row>
    <row r="93" spans="24:28" x14ac:dyDescent="0.2">
      <c r="X93" s="58"/>
      <c r="Y93" s="58"/>
      <c r="Z93" s="58"/>
      <c r="AA93" s="58"/>
      <c r="AB93" s="58"/>
    </row>
    <row r="94" spans="24:28" x14ac:dyDescent="0.2">
      <c r="X94" s="58"/>
      <c r="Y94" s="58"/>
      <c r="Z94" s="58"/>
      <c r="AA94" s="58"/>
      <c r="AB94" s="58"/>
    </row>
    <row r="95" spans="24:28" x14ac:dyDescent="0.2">
      <c r="X95" s="58"/>
      <c r="Y95" s="58"/>
      <c r="Z95" s="58"/>
      <c r="AA95" s="58"/>
      <c r="AB95" s="58"/>
    </row>
    <row r="96" spans="24:28" x14ac:dyDescent="0.2">
      <c r="X96" s="58"/>
      <c r="Y96" s="58"/>
      <c r="Z96" s="58"/>
      <c r="AA96" s="58"/>
      <c r="AB96" s="58"/>
    </row>
    <row r="97" spans="24:28" x14ac:dyDescent="0.2">
      <c r="X97" s="58"/>
      <c r="Y97" s="58"/>
      <c r="Z97" s="58"/>
      <c r="AA97" s="58"/>
      <c r="AB97" s="58"/>
    </row>
    <row r="98" spans="24:28" x14ac:dyDescent="0.2">
      <c r="X98" s="58"/>
      <c r="Y98" s="58"/>
      <c r="Z98" s="58"/>
      <c r="AA98" s="58"/>
      <c r="AB98" s="58"/>
    </row>
    <row r="99" spans="24:28" x14ac:dyDescent="0.2">
      <c r="X99" s="58"/>
      <c r="Y99" s="58"/>
      <c r="Z99" s="58"/>
      <c r="AA99" s="58"/>
      <c r="AB99" s="58"/>
    </row>
    <row r="100" spans="24:28" x14ac:dyDescent="0.2">
      <c r="X100" s="58"/>
      <c r="Y100" s="58"/>
      <c r="Z100" s="58"/>
      <c r="AA100" s="58"/>
      <c r="AB100" s="58"/>
    </row>
    <row r="101" spans="24:28" x14ac:dyDescent="0.2">
      <c r="X101" s="58"/>
      <c r="Y101" s="58"/>
      <c r="Z101" s="58"/>
      <c r="AA101" s="58"/>
      <c r="AB101" s="58"/>
    </row>
    <row r="102" spans="24:28" x14ac:dyDescent="0.2">
      <c r="X102" s="58"/>
      <c r="Y102" s="58"/>
      <c r="Z102" s="58"/>
      <c r="AA102" s="58"/>
      <c r="AB102" s="58"/>
    </row>
    <row r="103" spans="24:28" x14ac:dyDescent="0.2">
      <c r="X103" s="58"/>
      <c r="Y103" s="58"/>
      <c r="Z103" s="58"/>
      <c r="AA103" s="58"/>
      <c r="AB103" s="58"/>
    </row>
    <row r="104" spans="24:28" x14ac:dyDescent="0.2">
      <c r="X104" s="58"/>
      <c r="Y104" s="58"/>
      <c r="Z104" s="58"/>
      <c r="AA104" s="58"/>
      <c r="AB104" s="58"/>
    </row>
    <row r="105" spans="24:28" x14ac:dyDescent="0.2">
      <c r="X105" s="58"/>
      <c r="Y105" s="58"/>
      <c r="Z105" s="58"/>
      <c r="AA105" s="58"/>
      <c r="AB105" s="58"/>
    </row>
    <row r="106" spans="24:28" x14ac:dyDescent="0.2">
      <c r="X106" s="58"/>
      <c r="Y106" s="58"/>
      <c r="Z106" s="58"/>
      <c r="AA106" s="58"/>
      <c r="AB106" s="58"/>
    </row>
    <row r="107" spans="24:28" x14ac:dyDescent="0.2">
      <c r="X107" s="58"/>
      <c r="Y107" s="58"/>
      <c r="Z107" s="58"/>
      <c r="AA107" s="58"/>
      <c r="AB107" s="58"/>
    </row>
    <row r="108" spans="24:28" x14ac:dyDescent="0.2">
      <c r="X108" s="58"/>
      <c r="Y108" s="58"/>
      <c r="Z108" s="58"/>
      <c r="AA108" s="58"/>
      <c r="AB108" s="58"/>
    </row>
    <row r="109" spans="24:28" x14ac:dyDescent="0.2">
      <c r="X109" s="58"/>
      <c r="Y109" s="58"/>
      <c r="Z109" s="58"/>
      <c r="AA109" s="58"/>
      <c r="AB109" s="58"/>
    </row>
    <row r="110" spans="24:28" x14ac:dyDescent="0.2">
      <c r="X110" s="58"/>
      <c r="Y110" s="58"/>
      <c r="Z110" s="58"/>
      <c r="AA110" s="58"/>
      <c r="AB110" s="58"/>
    </row>
    <row r="111" spans="24:28" x14ac:dyDescent="0.2">
      <c r="X111" s="58"/>
      <c r="Y111" s="58"/>
      <c r="Z111" s="58"/>
      <c r="AA111" s="58"/>
      <c r="AB111" s="58"/>
    </row>
    <row r="112" spans="24:28" x14ac:dyDescent="0.2">
      <c r="X112" s="58"/>
      <c r="Y112" s="58"/>
      <c r="Z112" s="58"/>
      <c r="AA112" s="58"/>
      <c r="AB112" s="58"/>
    </row>
    <row r="113" spans="24:28" x14ac:dyDescent="0.2">
      <c r="X113" s="58"/>
      <c r="Y113" s="58"/>
      <c r="Z113" s="58"/>
      <c r="AA113" s="58"/>
      <c r="AB113" s="58"/>
    </row>
    <row r="114" spans="24:28" x14ac:dyDescent="0.2">
      <c r="X114" s="58"/>
      <c r="Y114" s="58"/>
      <c r="Z114" s="58"/>
      <c r="AA114" s="58"/>
      <c r="AB114" s="58"/>
    </row>
    <row r="115" spans="24:28" x14ac:dyDescent="0.2">
      <c r="X115" s="58"/>
      <c r="Y115" s="58"/>
      <c r="Z115" s="58"/>
      <c r="AA115" s="58"/>
      <c r="AB115" s="58"/>
    </row>
    <row r="116" spans="24:28" x14ac:dyDescent="0.2">
      <c r="X116" s="58"/>
      <c r="Y116" s="58"/>
      <c r="Z116" s="58"/>
      <c r="AA116" s="58"/>
      <c r="AB116" s="58"/>
    </row>
    <row r="117" spans="24:28" x14ac:dyDescent="0.2">
      <c r="X117" s="58"/>
      <c r="Y117" s="58"/>
      <c r="Z117" s="58"/>
      <c r="AA117" s="58"/>
      <c r="AB117" s="58"/>
    </row>
    <row r="118" spans="24:28" x14ac:dyDescent="0.2">
      <c r="X118" s="58"/>
      <c r="Y118" s="58"/>
      <c r="Z118" s="58"/>
      <c r="AA118" s="58"/>
      <c r="AB118" s="58"/>
    </row>
    <row r="119" spans="24:28" x14ac:dyDescent="0.2">
      <c r="X119" s="58"/>
      <c r="Y119" s="58"/>
      <c r="Z119" s="58"/>
      <c r="AA119" s="58"/>
      <c r="AB119" s="58"/>
    </row>
    <row r="120" spans="24:28" x14ac:dyDescent="0.2">
      <c r="X120" s="58"/>
      <c r="Y120" s="58"/>
      <c r="Z120" s="58"/>
      <c r="AA120" s="58"/>
      <c r="AB120" s="58"/>
    </row>
    <row r="121" spans="24:28" x14ac:dyDescent="0.2">
      <c r="X121" s="58"/>
      <c r="Y121" s="58"/>
      <c r="Z121" s="58"/>
      <c r="AA121" s="58"/>
      <c r="AB121" s="58"/>
    </row>
    <row r="122" spans="24:28" x14ac:dyDescent="0.2">
      <c r="X122" s="58"/>
      <c r="Y122" s="58"/>
      <c r="Z122" s="58"/>
      <c r="AA122" s="58"/>
      <c r="AB122" s="58"/>
    </row>
    <row r="123" spans="24:28" x14ac:dyDescent="0.2">
      <c r="X123" s="58"/>
      <c r="Y123" s="58"/>
      <c r="Z123" s="58"/>
      <c r="AA123" s="58"/>
      <c r="AB123" s="58"/>
    </row>
    <row r="124" spans="24:28" x14ac:dyDescent="0.2">
      <c r="X124" s="58"/>
      <c r="Y124" s="58"/>
      <c r="Z124" s="58"/>
      <c r="AA124" s="58"/>
      <c r="AB124" s="58"/>
    </row>
    <row r="125" spans="24:28" x14ac:dyDescent="0.2">
      <c r="X125" s="58"/>
      <c r="Y125" s="58"/>
      <c r="Z125" s="58"/>
      <c r="AA125" s="58"/>
      <c r="AB125" s="58"/>
    </row>
    <row r="126" spans="24:28" x14ac:dyDescent="0.2">
      <c r="X126" s="58"/>
      <c r="Y126" s="58"/>
      <c r="Z126" s="58"/>
      <c r="AA126" s="58"/>
      <c r="AB126" s="58"/>
    </row>
    <row r="127" spans="24:28" x14ac:dyDescent="0.2">
      <c r="X127" s="58"/>
      <c r="Y127" s="58"/>
      <c r="Z127" s="58"/>
      <c r="AA127" s="58"/>
      <c r="AB127" s="58"/>
    </row>
    <row r="128" spans="24:28" x14ac:dyDescent="0.2">
      <c r="X128" s="58"/>
      <c r="Y128" s="58"/>
      <c r="Z128" s="58"/>
      <c r="AA128" s="58"/>
      <c r="AB128" s="58"/>
    </row>
    <row r="129" spans="24:28" x14ac:dyDescent="0.2">
      <c r="X129" s="58"/>
      <c r="Y129" s="58"/>
      <c r="Z129" s="58"/>
      <c r="AA129" s="58"/>
      <c r="AB129" s="58"/>
    </row>
    <row r="130" spans="24:28" x14ac:dyDescent="0.2">
      <c r="X130" s="58"/>
      <c r="Y130" s="58"/>
      <c r="Z130" s="58"/>
      <c r="AA130" s="58"/>
      <c r="AB130" s="58"/>
    </row>
    <row r="131" spans="24:28" x14ac:dyDescent="0.2">
      <c r="X131" s="58"/>
      <c r="Y131" s="58"/>
      <c r="Z131" s="58"/>
      <c r="AA131" s="58"/>
      <c r="AB131" s="58"/>
    </row>
    <row r="132" spans="24:28" x14ac:dyDescent="0.2">
      <c r="X132" s="58"/>
      <c r="Y132" s="58"/>
      <c r="Z132" s="58"/>
      <c r="AA132" s="58"/>
      <c r="AB132" s="58"/>
    </row>
    <row r="133" spans="24:28" x14ac:dyDescent="0.2">
      <c r="X133" s="58"/>
      <c r="Y133" s="58"/>
      <c r="Z133" s="58"/>
      <c r="AA133" s="58"/>
      <c r="AB133" s="58"/>
    </row>
    <row r="134" spans="24:28" x14ac:dyDescent="0.2">
      <c r="X134" s="58"/>
      <c r="Y134" s="58"/>
      <c r="Z134" s="58"/>
      <c r="AA134" s="58"/>
      <c r="AB134" s="58"/>
    </row>
    <row r="135" spans="24:28" x14ac:dyDescent="0.2">
      <c r="X135" s="58"/>
      <c r="Y135" s="58"/>
      <c r="Z135" s="58"/>
      <c r="AA135" s="58"/>
      <c r="AB135" s="58"/>
    </row>
    <row r="136" spans="24:28" x14ac:dyDescent="0.2">
      <c r="X136" s="58"/>
      <c r="Y136" s="58"/>
      <c r="Z136" s="58"/>
      <c r="AA136" s="58"/>
      <c r="AB136" s="58"/>
    </row>
    <row r="137" spans="24:28" x14ac:dyDescent="0.2">
      <c r="X137" s="58"/>
      <c r="Y137" s="58"/>
      <c r="Z137" s="58"/>
      <c r="AA137" s="58"/>
      <c r="AB137" s="58"/>
    </row>
    <row r="138" spans="24:28" x14ac:dyDescent="0.2">
      <c r="X138" s="58"/>
      <c r="Y138" s="58"/>
      <c r="Z138" s="58"/>
      <c r="AA138" s="58"/>
      <c r="AB138" s="58"/>
    </row>
    <row r="139" spans="24:28" x14ac:dyDescent="0.2">
      <c r="X139" s="58"/>
      <c r="Y139" s="58"/>
      <c r="Z139" s="58"/>
      <c r="AA139" s="58"/>
      <c r="AB139" s="58"/>
    </row>
    <row r="140" spans="24:28" x14ac:dyDescent="0.2">
      <c r="X140" s="58"/>
      <c r="Y140" s="58"/>
      <c r="Z140" s="58"/>
      <c r="AA140" s="58"/>
      <c r="AB140" s="58"/>
    </row>
    <row r="141" spans="24:28" x14ac:dyDescent="0.2">
      <c r="X141" s="58"/>
      <c r="Y141" s="58"/>
      <c r="Z141" s="58"/>
      <c r="AA141" s="58"/>
      <c r="AB141" s="58"/>
    </row>
    <row r="142" spans="24:28" x14ac:dyDescent="0.2">
      <c r="X142" s="58"/>
      <c r="Y142" s="58"/>
      <c r="Z142" s="58"/>
      <c r="AA142" s="58"/>
      <c r="AB142" s="58"/>
    </row>
    <row r="143" spans="24:28" x14ac:dyDescent="0.2">
      <c r="X143" s="58"/>
      <c r="Y143" s="58"/>
      <c r="Z143" s="58"/>
      <c r="AA143" s="58"/>
      <c r="AB143" s="58"/>
    </row>
    <row r="144" spans="24:28" x14ac:dyDescent="0.2">
      <c r="X144" s="58"/>
      <c r="Y144" s="58"/>
      <c r="Z144" s="58"/>
      <c r="AA144" s="58"/>
      <c r="AB144" s="58"/>
    </row>
    <row r="145" spans="24:28" x14ac:dyDescent="0.2">
      <c r="X145" s="58"/>
      <c r="Y145" s="58"/>
      <c r="Z145" s="58"/>
      <c r="AA145" s="58"/>
      <c r="AB145" s="58"/>
    </row>
    <row r="146" spans="24:28" x14ac:dyDescent="0.2">
      <c r="X146" s="58"/>
      <c r="Y146" s="58"/>
      <c r="Z146" s="58"/>
      <c r="AA146" s="58"/>
      <c r="AB146" s="58"/>
    </row>
    <row r="147" spans="24:28" x14ac:dyDescent="0.2">
      <c r="X147" s="58"/>
      <c r="Y147" s="58"/>
      <c r="Z147" s="58"/>
      <c r="AA147" s="58"/>
      <c r="AB147" s="58"/>
    </row>
    <row r="148" spans="24:28" x14ac:dyDescent="0.2">
      <c r="X148" s="58"/>
      <c r="Y148" s="58"/>
      <c r="Z148" s="58"/>
      <c r="AA148" s="58"/>
      <c r="AB148" s="58"/>
    </row>
    <row r="149" spans="24:28" x14ac:dyDescent="0.2">
      <c r="X149" s="58"/>
      <c r="Y149" s="58"/>
      <c r="Z149" s="58"/>
      <c r="AA149" s="58"/>
      <c r="AB149" s="58"/>
    </row>
    <row r="150" spans="24:28" x14ac:dyDescent="0.2">
      <c r="X150" s="58"/>
      <c r="Y150" s="58"/>
      <c r="Z150" s="58"/>
      <c r="AA150" s="58"/>
      <c r="AB150" s="58"/>
    </row>
    <row r="151" spans="24:28" x14ac:dyDescent="0.2">
      <c r="X151" s="58"/>
      <c r="Y151" s="58"/>
      <c r="Z151" s="58"/>
      <c r="AA151" s="58"/>
      <c r="AB151" s="58"/>
    </row>
    <row r="152" spans="24:28" x14ac:dyDescent="0.2">
      <c r="X152" s="58"/>
      <c r="Y152" s="58"/>
      <c r="Z152" s="58"/>
      <c r="AA152" s="58"/>
      <c r="AB152" s="58"/>
    </row>
    <row r="153" spans="24:28" x14ac:dyDescent="0.2">
      <c r="X153" s="58"/>
      <c r="Y153" s="58"/>
      <c r="Z153" s="58"/>
      <c r="AA153" s="58"/>
      <c r="AB153" s="58"/>
    </row>
    <row r="154" spans="24:28" x14ac:dyDescent="0.2">
      <c r="X154" s="58"/>
      <c r="Y154" s="58"/>
      <c r="Z154" s="58"/>
      <c r="AA154" s="58"/>
      <c r="AB154" s="58"/>
    </row>
    <row r="155" spans="24:28" x14ac:dyDescent="0.2">
      <c r="X155" s="58"/>
      <c r="Y155" s="58"/>
      <c r="Z155" s="58"/>
      <c r="AA155" s="58"/>
      <c r="AB155" s="58"/>
    </row>
    <row r="156" spans="24:28" x14ac:dyDescent="0.2">
      <c r="X156" s="58"/>
      <c r="Y156" s="58"/>
      <c r="Z156" s="58"/>
      <c r="AA156" s="58"/>
      <c r="AB156" s="58"/>
    </row>
    <row r="157" spans="24:28" x14ac:dyDescent="0.2">
      <c r="X157" s="58"/>
      <c r="Y157" s="58"/>
      <c r="Z157" s="58"/>
      <c r="AA157" s="58"/>
      <c r="AB157" s="58"/>
    </row>
    <row r="158" spans="24:28" x14ac:dyDescent="0.2">
      <c r="X158" s="58"/>
      <c r="Y158" s="58"/>
      <c r="Z158" s="58"/>
      <c r="AA158" s="58"/>
      <c r="AB158" s="58"/>
    </row>
    <row r="159" spans="24:28" x14ac:dyDescent="0.2">
      <c r="X159" s="58"/>
      <c r="Y159" s="58"/>
      <c r="Z159" s="58"/>
      <c r="AA159" s="58"/>
      <c r="AB159" s="58"/>
    </row>
    <row r="160" spans="24:28" x14ac:dyDescent="0.2">
      <c r="X160" s="58"/>
      <c r="Y160" s="58"/>
      <c r="Z160" s="58"/>
      <c r="AA160" s="58"/>
      <c r="AB160" s="58"/>
    </row>
    <row r="161" spans="24:28" x14ac:dyDescent="0.2">
      <c r="X161" s="58"/>
      <c r="Y161" s="58"/>
      <c r="Z161" s="58"/>
      <c r="AA161" s="58"/>
      <c r="AB161" s="58"/>
    </row>
    <row r="162" spans="24:28" x14ac:dyDescent="0.2">
      <c r="X162" s="58"/>
      <c r="Y162" s="58"/>
      <c r="Z162" s="58"/>
      <c r="AA162" s="58"/>
      <c r="AB162" s="58"/>
    </row>
    <row r="163" spans="24:28" x14ac:dyDescent="0.2">
      <c r="X163" s="58"/>
      <c r="Y163" s="58"/>
      <c r="Z163" s="58"/>
      <c r="AA163" s="58"/>
      <c r="AB163" s="58"/>
    </row>
    <row r="164" spans="24:28" x14ac:dyDescent="0.2">
      <c r="X164" s="58"/>
      <c r="Y164" s="58"/>
      <c r="Z164" s="58"/>
      <c r="AA164" s="58"/>
      <c r="AB164" s="58"/>
    </row>
    <row r="165" spans="24:28" x14ac:dyDescent="0.2">
      <c r="X165" s="58"/>
      <c r="Y165" s="58"/>
      <c r="Z165" s="58"/>
      <c r="AA165" s="58"/>
      <c r="AB165" s="58"/>
    </row>
    <row r="166" spans="24:28" x14ac:dyDescent="0.2">
      <c r="X166" s="58"/>
      <c r="Y166" s="58"/>
      <c r="Z166" s="58"/>
      <c r="AA166" s="58"/>
      <c r="AB166" s="58"/>
    </row>
    <row r="167" spans="24:28" x14ac:dyDescent="0.2">
      <c r="X167" s="58"/>
      <c r="Y167" s="58"/>
      <c r="Z167" s="58"/>
      <c r="AA167" s="58"/>
      <c r="AB167" s="58"/>
    </row>
    <row r="168" spans="24:28" x14ac:dyDescent="0.2">
      <c r="X168" s="58"/>
      <c r="Y168" s="58"/>
      <c r="Z168" s="58"/>
      <c r="AA168" s="58"/>
      <c r="AB168" s="58"/>
    </row>
    <row r="169" spans="24:28" x14ac:dyDescent="0.2">
      <c r="X169" s="58"/>
      <c r="Y169" s="58"/>
      <c r="Z169" s="58"/>
      <c r="AA169" s="58"/>
      <c r="AB169" s="58"/>
    </row>
    <row r="170" spans="24:28" x14ac:dyDescent="0.2">
      <c r="X170" s="58"/>
      <c r="Y170" s="58"/>
      <c r="Z170" s="58"/>
      <c r="AA170" s="58"/>
      <c r="AB170" s="58"/>
    </row>
    <row r="171" spans="24:28" x14ac:dyDescent="0.2">
      <c r="X171" s="58"/>
      <c r="Y171" s="58"/>
      <c r="Z171" s="58"/>
      <c r="AA171" s="58"/>
      <c r="AB171" s="58"/>
    </row>
    <row r="172" spans="24:28" x14ac:dyDescent="0.2">
      <c r="X172" s="58"/>
      <c r="Y172" s="58"/>
      <c r="Z172" s="58"/>
      <c r="AA172" s="58"/>
      <c r="AB172" s="58"/>
    </row>
    <row r="173" spans="24:28" x14ac:dyDescent="0.2">
      <c r="X173" s="58"/>
      <c r="Y173" s="58"/>
      <c r="Z173" s="58"/>
      <c r="AA173" s="58"/>
      <c r="AB173" s="58"/>
    </row>
    <row r="174" spans="24:28" x14ac:dyDescent="0.2">
      <c r="X174" s="58"/>
      <c r="Y174" s="58"/>
      <c r="Z174" s="58"/>
      <c r="AA174" s="58"/>
      <c r="AB174" s="58"/>
    </row>
    <row r="175" spans="24:28" x14ac:dyDescent="0.2">
      <c r="X175" s="58"/>
      <c r="Y175" s="58"/>
      <c r="Z175" s="58"/>
      <c r="AA175" s="58"/>
      <c r="AB175" s="58"/>
    </row>
    <row r="176" spans="24:28" x14ac:dyDescent="0.2">
      <c r="X176" s="58"/>
      <c r="Y176" s="58"/>
      <c r="Z176" s="58"/>
      <c r="AA176" s="58"/>
      <c r="AB176" s="58"/>
    </row>
    <row r="177" spans="24:28" x14ac:dyDescent="0.2">
      <c r="X177" s="58"/>
      <c r="Y177" s="58"/>
      <c r="Z177" s="58"/>
      <c r="AA177" s="58"/>
      <c r="AB177" s="58"/>
    </row>
    <row r="178" spans="24:28" x14ac:dyDescent="0.2">
      <c r="X178" s="58"/>
      <c r="Y178" s="58"/>
      <c r="Z178" s="58"/>
      <c r="AA178" s="58"/>
      <c r="AB178" s="58"/>
    </row>
    <row r="179" spans="24:28" x14ac:dyDescent="0.2">
      <c r="X179" s="58"/>
      <c r="Y179" s="58"/>
      <c r="Z179" s="58"/>
      <c r="AA179" s="58"/>
      <c r="AB179" s="58"/>
    </row>
    <row r="180" spans="24:28" x14ac:dyDescent="0.2">
      <c r="X180" s="58"/>
      <c r="Y180" s="58"/>
      <c r="Z180" s="58"/>
      <c r="AA180" s="58"/>
      <c r="AB180" s="58"/>
    </row>
    <row r="181" spans="24:28" x14ac:dyDescent="0.2">
      <c r="X181" s="58"/>
      <c r="Y181" s="58"/>
      <c r="Z181" s="58"/>
      <c r="AA181" s="58"/>
      <c r="AB181" s="58"/>
    </row>
    <row r="182" spans="24:28" x14ac:dyDescent="0.2">
      <c r="X182" s="58"/>
      <c r="Y182" s="58"/>
      <c r="Z182" s="58"/>
      <c r="AA182" s="58"/>
      <c r="AB182" s="58"/>
    </row>
    <row r="183" spans="24:28" x14ac:dyDescent="0.2">
      <c r="X183" s="58"/>
      <c r="Y183" s="58"/>
      <c r="Z183" s="58"/>
      <c r="AA183" s="58"/>
      <c r="AB183" s="58"/>
    </row>
    <row r="184" spans="24:28" x14ac:dyDescent="0.2">
      <c r="X184" s="58"/>
      <c r="Y184" s="58"/>
      <c r="Z184" s="58"/>
      <c r="AA184" s="58"/>
      <c r="AB184" s="58"/>
    </row>
    <row r="185" spans="24:28" x14ac:dyDescent="0.2">
      <c r="X185" s="58"/>
      <c r="Y185" s="58"/>
      <c r="Z185" s="58"/>
      <c r="AA185" s="58"/>
      <c r="AB185" s="58"/>
    </row>
    <row r="186" spans="24:28" x14ac:dyDescent="0.2">
      <c r="X186" s="58"/>
      <c r="Y186" s="58"/>
      <c r="Z186" s="58"/>
      <c r="AA186" s="58"/>
      <c r="AB186" s="58"/>
    </row>
    <row r="187" spans="24:28" x14ac:dyDescent="0.2">
      <c r="X187" s="58"/>
      <c r="Y187" s="58"/>
      <c r="Z187" s="58"/>
      <c r="AA187" s="58"/>
      <c r="AB187" s="58"/>
    </row>
    <row r="188" spans="24:28" x14ac:dyDescent="0.2">
      <c r="X188" s="58"/>
      <c r="Y188" s="58"/>
      <c r="Z188" s="58"/>
      <c r="AA188" s="58"/>
      <c r="AB188" s="58"/>
    </row>
    <row r="189" spans="24:28" x14ac:dyDescent="0.2">
      <c r="X189" s="58"/>
      <c r="Y189" s="58"/>
      <c r="Z189" s="58"/>
      <c r="AA189" s="58"/>
      <c r="AB189" s="58"/>
    </row>
    <row r="190" spans="24:28" x14ac:dyDescent="0.2">
      <c r="X190" s="58"/>
      <c r="Y190" s="58"/>
      <c r="Z190" s="58"/>
      <c r="AA190" s="58"/>
      <c r="AB190" s="58"/>
    </row>
    <row r="191" spans="24:28" x14ac:dyDescent="0.2">
      <c r="X191" s="58"/>
      <c r="Y191" s="58"/>
      <c r="Z191" s="58"/>
      <c r="AA191" s="58"/>
      <c r="AB191" s="58"/>
    </row>
    <row r="192" spans="24:28" x14ac:dyDescent="0.2">
      <c r="X192" s="58"/>
      <c r="Y192" s="58"/>
      <c r="Z192" s="58"/>
      <c r="AA192" s="58"/>
      <c r="AB192" s="58"/>
    </row>
    <row r="193" spans="24:28" x14ac:dyDescent="0.2">
      <c r="X193" s="58"/>
      <c r="Y193" s="58"/>
      <c r="Z193" s="58"/>
      <c r="AA193" s="58"/>
      <c r="AB193" s="58"/>
    </row>
    <row r="194" spans="24:28" x14ac:dyDescent="0.2">
      <c r="X194" s="58"/>
      <c r="Y194" s="58"/>
      <c r="Z194" s="58"/>
      <c r="AA194" s="58"/>
      <c r="AB194" s="58"/>
    </row>
    <row r="195" spans="24:28" x14ac:dyDescent="0.2">
      <c r="X195" s="58"/>
      <c r="Y195" s="58"/>
      <c r="Z195" s="58"/>
      <c r="AA195" s="58"/>
      <c r="AB195" s="58"/>
    </row>
    <row r="196" spans="24:28" x14ac:dyDescent="0.2">
      <c r="X196" s="58"/>
      <c r="Y196" s="58"/>
      <c r="Z196" s="58"/>
      <c r="AA196" s="58"/>
      <c r="AB196" s="58"/>
    </row>
    <row r="197" spans="24:28" x14ac:dyDescent="0.2">
      <c r="X197" s="58"/>
      <c r="Y197" s="58"/>
      <c r="Z197" s="58"/>
      <c r="AA197" s="58"/>
      <c r="AB197" s="58"/>
    </row>
    <row r="198" spans="24:28" x14ac:dyDescent="0.2">
      <c r="X198" s="58"/>
      <c r="Y198" s="58"/>
      <c r="Z198" s="58"/>
      <c r="AA198" s="58"/>
      <c r="AB198" s="58"/>
    </row>
    <row r="199" spans="24:28" x14ac:dyDescent="0.2">
      <c r="X199" s="58"/>
      <c r="Y199" s="58"/>
      <c r="Z199" s="58"/>
      <c r="AA199" s="58"/>
      <c r="AB199" s="58"/>
    </row>
    <row r="200" spans="24:28" x14ac:dyDescent="0.2">
      <c r="X200" s="58"/>
      <c r="Y200" s="58"/>
      <c r="Z200" s="58"/>
      <c r="AA200" s="58"/>
      <c r="AB200" s="58"/>
    </row>
    <row r="201" spans="24:28" x14ac:dyDescent="0.2">
      <c r="X201" s="58"/>
      <c r="Y201" s="58"/>
      <c r="Z201" s="58"/>
      <c r="AA201" s="58"/>
      <c r="AB201" s="58"/>
    </row>
    <row r="202" spans="24:28" x14ac:dyDescent="0.2">
      <c r="X202" s="58"/>
      <c r="Y202" s="58"/>
      <c r="Z202" s="58"/>
      <c r="AA202" s="58"/>
      <c r="AB202" s="58"/>
    </row>
    <row r="203" spans="24:28" x14ac:dyDescent="0.2">
      <c r="X203" s="58"/>
      <c r="Y203" s="58"/>
      <c r="Z203" s="58"/>
      <c r="AA203" s="58"/>
      <c r="AB203" s="58"/>
    </row>
    <row r="204" spans="24:28" x14ac:dyDescent="0.2">
      <c r="X204" s="58"/>
      <c r="Y204" s="58"/>
      <c r="Z204" s="58"/>
      <c r="AA204" s="58"/>
      <c r="AB204" s="58"/>
    </row>
    <row r="205" spans="24:28" x14ac:dyDescent="0.2">
      <c r="X205" s="58"/>
      <c r="Y205" s="58"/>
      <c r="Z205" s="58"/>
      <c r="AA205" s="58"/>
      <c r="AB205" s="58"/>
    </row>
    <row r="206" spans="24:28" x14ac:dyDescent="0.2">
      <c r="X206" s="58"/>
      <c r="Y206" s="58"/>
      <c r="Z206" s="58"/>
      <c r="AA206" s="58"/>
      <c r="AB206" s="58"/>
    </row>
    <row r="207" spans="24:28" x14ac:dyDescent="0.2">
      <c r="X207" s="58"/>
      <c r="Y207" s="58"/>
      <c r="Z207" s="58"/>
      <c r="AA207" s="58"/>
      <c r="AB207" s="58"/>
    </row>
    <row r="208" spans="24:28" x14ac:dyDescent="0.2">
      <c r="X208" s="58"/>
      <c r="Y208" s="58"/>
      <c r="Z208" s="58"/>
      <c r="AA208" s="58"/>
      <c r="AB208" s="58"/>
    </row>
    <row r="209" spans="24:28" x14ac:dyDescent="0.2">
      <c r="X209" s="58"/>
      <c r="Y209" s="58"/>
      <c r="Z209" s="58"/>
      <c r="AA209" s="58"/>
      <c r="AB209" s="58"/>
    </row>
    <row r="210" spans="24:28" x14ac:dyDescent="0.2">
      <c r="X210" s="58"/>
      <c r="Y210" s="58"/>
      <c r="Z210" s="58"/>
      <c r="AA210" s="58"/>
      <c r="AB210" s="58"/>
    </row>
    <row r="211" spans="24:28" x14ac:dyDescent="0.2">
      <c r="X211" s="58"/>
      <c r="Y211" s="58"/>
      <c r="Z211" s="58"/>
      <c r="AA211" s="58"/>
      <c r="AB211" s="58"/>
    </row>
    <row r="212" spans="24:28" x14ac:dyDescent="0.2">
      <c r="X212" s="58"/>
      <c r="Y212" s="58"/>
      <c r="Z212" s="58"/>
      <c r="AA212" s="58"/>
      <c r="AB212" s="58"/>
    </row>
    <row r="213" spans="24:28" x14ac:dyDescent="0.2">
      <c r="X213" s="58"/>
      <c r="Y213" s="58"/>
      <c r="Z213" s="58"/>
      <c r="AA213" s="58"/>
      <c r="AB213" s="58"/>
    </row>
    <row r="214" spans="24:28" x14ac:dyDescent="0.2">
      <c r="X214" s="58"/>
      <c r="Y214" s="58"/>
      <c r="Z214" s="58"/>
      <c r="AA214" s="58"/>
      <c r="AB214" s="58"/>
    </row>
    <row r="215" spans="24:28" x14ac:dyDescent="0.2">
      <c r="X215" s="58"/>
      <c r="Y215" s="58"/>
      <c r="Z215" s="58"/>
      <c r="AA215" s="58"/>
      <c r="AB215" s="58"/>
    </row>
    <row r="216" spans="24:28" x14ac:dyDescent="0.2">
      <c r="X216" s="58"/>
      <c r="Y216" s="58"/>
      <c r="Z216" s="58"/>
      <c r="AA216" s="58"/>
      <c r="AB216" s="58"/>
    </row>
    <row r="217" spans="24:28" x14ac:dyDescent="0.2">
      <c r="X217" s="58"/>
      <c r="Y217" s="58"/>
      <c r="Z217" s="58"/>
      <c r="AA217" s="58"/>
      <c r="AB217" s="58"/>
    </row>
    <row r="218" spans="24:28" x14ac:dyDescent="0.2">
      <c r="X218" s="58"/>
      <c r="Y218" s="58"/>
      <c r="Z218" s="58"/>
      <c r="AA218" s="58"/>
      <c r="AB218" s="58"/>
    </row>
    <row r="219" spans="24:28" x14ac:dyDescent="0.2">
      <c r="X219" s="58"/>
      <c r="Y219" s="58"/>
      <c r="Z219" s="58"/>
      <c r="AA219" s="58"/>
      <c r="AB219" s="58"/>
    </row>
    <row r="220" spans="24:28" x14ac:dyDescent="0.2">
      <c r="X220" s="58"/>
      <c r="Y220" s="58"/>
      <c r="Z220" s="58"/>
      <c r="AA220" s="58"/>
      <c r="AB220" s="58"/>
    </row>
    <row r="221" spans="24:28" x14ac:dyDescent="0.2">
      <c r="X221" s="58"/>
      <c r="Y221" s="58"/>
      <c r="Z221" s="58"/>
      <c r="AA221" s="58"/>
      <c r="AB221" s="58"/>
    </row>
    <row r="222" spans="24:28" x14ac:dyDescent="0.2">
      <c r="X222" s="58"/>
      <c r="Y222" s="58"/>
      <c r="Z222" s="58"/>
      <c r="AA222" s="58"/>
      <c r="AB222" s="58"/>
    </row>
    <row r="223" spans="24:28" x14ac:dyDescent="0.2">
      <c r="X223" s="58"/>
      <c r="Y223" s="58"/>
      <c r="Z223" s="58"/>
      <c r="AA223" s="58"/>
      <c r="AB223" s="58"/>
    </row>
    <row r="224" spans="24:28" x14ac:dyDescent="0.2">
      <c r="X224" s="58"/>
      <c r="Y224" s="58"/>
      <c r="Z224" s="58"/>
      <c r="AA224" s="58"/>
      <c r="AB224" s="58"/>
    </row>
    <row r="225" spans="24:28" x14ac:dyDescent="0.2">
      <c r="X225" s="58"/>
      <c r="Y225" s="58"/>
      <c r="Z225" s="58"/>
      <c r="AA225" s="58"/>
      <c r="AB225" s="58"/>
    </row>
    <row r="226" spans="24:28" x14ac:dyDescent="0.2">
      <c r="X226" s="58"/>
      <c r="Y226" s="58"/>
      <c r="Z226" s="58"/>
      <c r="AA226" s="58"/>
      <c r="AB226" s="58"/>
    </row>
    <row r="227" spans="24:28" x14ac:dyDescent="0.2">
      <c r="X227" s="58"/>
      <c r="Y227" s="58"/>
      <c r="Z227" s="58"/>
      <c r="AA227" s="58"/>
      <c r="AB227" s="58"/>
    </row>
    <row r="228" spans="24:28" x14ac:dyDescent="0.2">
      <c r="X228" s="58"/>
      <c r="Y228" s="58"/>
      <c r="Z228" s="58"/>
      <c r="AA228" s="58"/>
      <c r="AB228" s="58"/>
    </row>
    <row r="229" spans="24:28" x14ac:dyDescent="0.2">
      <c r="X229" s="58"/>
      <c r="Y229" s="58"/>
      <c r="Z229" s="58"/>
      <c r="AA229" s="58"/>
      <c r="AB229" s="58"/>
    </row>
    <row r="230" spans="24:28" x14ac:dyDescent="0.2">
      <c r="X230" s="58"/>
      <c r="Y230" s="58"/>
      <c r="Z230" s="58"/>
      <c r="AA230" s="58"/>
      <c r="AB230" s="58"/>
    </row>
    <row r="231" spans="24:28" x14ac:dyDescent="0.2">
      <c r="X231" s="58"/>
      <c r="Y231" s="58"/>
      <c r="Z231" s="58"/>
      <c r="AA231" s="58"/>
      <c r="AB231" s="58"/>
    </row>
    <row r="232" spans="24:28" x14ac:dyDescent="0.2">
      <c r="X232" s="58"/>
      <c r="Y232" s="58"/>
      <c r="Z232" s="58"/>
      <c r="AA232" s="58"/>
      <c r="AB232" s="58"/>
    </row>
    <row r="233" spans="24:28" x14ac:dyDescent="0.2">
      <c r="X233" s="58"/>
      <c r="Y233" s="58"/>
      <c r="Z233" s="58"/>
      <c r="AA233" s="58"/>
      <c r="AB233" s="58"/>
    </row>
    <row r="234" spans="24:28" x14ac:dyDescent="0.2">
      <c r="X234" s="58"/>
      <c r="Y234" s="58"/>
      <c r="Z234" s="58"/>
      <c r="AA234" s="58"/>
      <c r="AB234" s="58"/>
    </row>
    <row r="235" spans="24:28" x14ac:dyDescent="0.2">
      <c r="X235" s="58"/>
      <c r="Y235" s="58"/>
      <c r="Z235" s="58"/>
      <c r="AA235" s="58"/>
      <c r="AB235" s="58"/>
    </row>
    <row r="236" spans="24:28" x14ac:dyDescent="0.2">
      <c r="X236" s="58"/>
      <c r="Y236" s="58"/>
      <c r="Z236" s="58"/>
      <c r="AA236" s="58"/>
      <c r="AB236" s="58"/>
    </row>
    <row r="237" spans="24:28" x14ac:dyDescent="0.2">
      <c r="X237" s="58"/>
      <c r="Y237" s="58"/>
      <c r="Z237" s="58"/>
      <c r="AA237" s="58"/>
      <c r="AB237" s="58"/>
    </row>
    <row r="238" spans="24:28" x14ac:dyDescent="0.2">
      <c r="X238" s="58"/>
      <c r="Y238" s="58"/>
      <c r="Z238" s="58"/>
      <c r="AA238" s="58"/>
      <c r="AB238" s="58"/>
    </row>
    <row r="239" spans="24:28" x14ac:dyDescent="0.2">
      <c r="X239" s="58"/>
      <c r="Y239" s="58"/>
      <c r="Z239" s="58"/>
      <c r="AA239" s="58"/>
      <c r="AB239" s="58"/>
    </row>
    <row r="240" spans="24:28" x14ac:dyDescent="0.2">
      <c r="X240" s="58"/>
      <c r="Y240" s="58"/>
      <c r="Z240" s="58"/>
      <c r="AA240" s="58"/>
      <c r="AB240" s="58"/>
    </row>
    <row r="241" spans="24:28" x14ac:dyDescent="0.2">
      <c r="X241" s="58"/>
      <c r="Y241" s="58"/>
      <c r="Z241" s="58"/>
      <c r="AA241" s="58"/>
      <c r="AB241" s="58"/>
    </row>
    <row r="242" spans="24:28" x14ac:dyDescent="0.2">
      <c r="X242" s="58"/>
      <c r="Y242" s="58"/>
      <c r="Z242" s="58"/>
      <c r="AA242" s="58"/>
      <c r="AB242" s="58"/>
    </row>
    <row r="243" spans="24:28" x14ac:dyDescent="0.2">
      <c r="X243" s="58"/>
      <c r="Y243" s="58"/>
      <c r="Z243" s="58"/>
      <c r="AA243" s="58"/>
      <c r="AB243" s="58"/>
    </row>
    <row r="244" spans="24:28" x14ac:dyDescent="0.2">
      <c r="X244" s="58"/>
      <c r="Y244" s="58"/>
      <c r="Z244" s="58"/>
      <c r="AA244" s="58"/>
      <c r="AB244" s="58"/>
    </row>
    <row r="245" spans="24:28" x14ac:dyDescent="0.2">
      <c r="X245" s="58"/>
      <c r="Y245" s="58"/>
      <c r="Z245" s="58"/>
      <c r="AA245" s="58"/>
      <c r="AB245" s="58"/>
    </row>
    <row r="246" spans="24:28" x14ac:dyDescent="0.2">
      <c r="X246" s="58"/>
      <c r="Y246" s="58"/>
      <c r="Z246" s="58"/>
      <c r="AA246" s="58"/>
      <c r="AB246" s="58"/>
    </row>
    <row r="247" spans="24:28" x14ac:dyDescent="0.2">
      <c r="X247" s="58"/>
      <c r="Y247" s="58"/>
      <c r="Z247" s="58"/>
      <c r="AA247" s="58"/>
      <c r="AB247" s="58"/>
    </row>
    <row r="248" spans="24:28" x14ac:dyDescent="0.2">
      <c r="X248" s="58"/>
      <c r="Y248" s="58"/>
      <c r="Z248" s="58"/>
      <c r="AA248" s="58"/>
      <c r="AB248" s="58"/>
    </row>
    <row r="249" spans="24:28" x14ac:dyDescent="0.2">
      <c r="X249" s="58"/>
      <c r="Y249" s="58"/>
      <c r="Z249" s="58"/>
      <c r="AA249" s="58"/>
      <c r="AB249" s="58"/>
    </row>
    <row r="250" spans="24:28" x14ac:dyDescent="0.2">
      <c r="X250" s="58"/>
      <c r="Y250" s="58"/>
      <c r="Z250" s="58"/>
      <c r="AA250" s="58"/>
      <c r="AB250" s="58"/>
    </row>
    <row r="251" spans="24:28" x14ac:dyDescent="0.2">
      <c r="X251" s="58"/>
      <c r="Y251" s="58"/>
      <c r="Z251" s="58"/>
      <c r="AA251" s="58"/>
      <c r="AB251" s="58"/>
    </row>
    <row r="252" spans="24:28" x14ac:dyDescent="0.2">
      <c r="X252" s="58"/>
      <c r="Y252" s="58"/>
      <c r="Z252" s="58"/>
      <c r="AA252" s="58"/>
      <c r="AB252" s="58"/>
    </row>
    <row r="253" spans="24:28" x14ac:dyDescent="0.2">
      <c r="X253" s="58"/>
      <c r="Y253" s="58"/>
      <c r="Z253" s="58"/>
      <c r="AA253" s="58"/>
      <c r="AB253" s="58"/>
    </row>
    <row r="254" spans="24:28" x14ac:dyDescent="0.2">
      <c r="X254" s="58"/>
      <c r="Y254" s="58"/>
      <c r="Z254" s="58"/>
      <c r="AA254" s="58"/>
      <c r="AB254" s="58"/>
    </row>
    <row r="255" spans="24:28" x14ac:dyDescent="0.2">
      <c r="X255" s="58"/>
      <c r="Y255" s="58"/>
      <c r="Z255" s="58"/>
      <c r="AA255" s="58"/>
      <c r="AB255" s="58"/>
    </row>
    <row r="256" spans="24:28" x14ac:dyDescent="0.2">
      <c r="X256" s="58"/>
      <c r="Y256" s="58"/>
      <c r="Z256" s="58"/>
      <c r="AA256" s="58"/>
      <c r="AB256" s="58"/>
    </row>
    <row r="257" spans="24:28" x14ac:dyDescent="0.2">
      <c r="X257" s="58"/>
      <c r="Y257" s="58"/>
      <c r="Z257" s="58"/>
      <c r="AA257" s="58"/>
      <c r="AB257" s="58"/>
    </row>
    <row r="258" spans="24:28" x14ac:dyDescent="0.2">
      <c r="X258" s="58"/>
      <c r="Y258" s="58"/>
      <c r="Z258" s="58"/>
      <c r="AA258" s="58"/>
      <c r="AB258" s="58"/>
    </row>
    <row r="259" spans="24:28" x14ac:dyDescent="0.2">
      <c r="X259" s="58"/>
      <c r="Y259" s="58"/>
      <c r="Z259" s="58"/>
      <c r="AA259" s="58"/>
      <c r="AB259" s="58"/>
    </row>
    <row r="260" spans="24:28" x14ac:dyDescent="0.2">
      <c r="X260" s="58"/>
      <c r="Y260" s="58"/>
      <c r="Z260" s="58"/>
      <c r="AA260" s="58"/>
      <c r="AB260" s="58"/>
    </row>
    <row r="261" spans="24:28" x14ac:dyDescent="0.2">
      <c r="X261" s="58"/>
      <c r="Y261" s="58"/>
      <c r="Z261" s="58"/>
      <c r="AA261" s="58"/>
      <c r="AB261" s="58"/>
    </row>
    <row r="262" spans="24:28" x14ac:dyDescent="0.2">
      <c r="X262" s="58"/>
      <c r="Y262" s="58"/>
      <c r="Z262" s="58"/>
      <c r="AA262" s="58"/>
      <c r="AB262" s="58"/>
    </row>
    <row r="263" spans="24:28" x14ac:dyDescent="0.2">
      <c r="X263" s="58"/>
      <c r="Y263" s="58"/>
      <c r="Z263" s="58"/>
      <c r="AA263" s="58"/>
      <c r="AB263" s="58"/>
    </row>
    <row r="264" spans="24:28" x14ac:dyDescent="0.2">
      <c r="X264" s="58"/>
      <c r="Y264" s="58"/>
      <c r="Z264" s="58"/>
      <c r="AA264" s="58"/>
      <c r="AB264" s="58"/>
    </row>
    <row r="265" spans="24:28" x14ac:dyDescent="0.2">
      <c r="X265" s="58"/>
      <c r="Y265" s="58"/>
      <c r="Z265" s="58"/>
      <c r="AA265" s="58"/>
      <c r="AB265" s="58"/>
    </row>
    <row r="266" spans="24:28" x14ac:dyDescent="0.2">
      <c r="X266" s="58"/>
      <c r="Y266" s="58"/>
      <c r="Z266" s="58"/>
      <c r="AA266" s="58"/>
      <c r="AB266" s="58"/>
    </row>
    <row r="267" spans="24:28" x14ac:dyDescent="0.2">
      <c r="X267" s="58"/>
      <c r="Y267" s="58"/>
      <c r="Z267" s="58"/>
      <c r="AA267" s="58"/>
      <c r="AB267" s="58"/>
    </row>
    <row r="268" spans="24:28" x14ac:dyDescent="0.2">
      <c r="X268" s="58"/>
      <c r="Y268" s="58"/>
      <c r="Z268" s="58"/>
      <c r="AA268" s="58"/>
      <c r="AB268" s="58"/>
    </row>
    <row r="269" spans="24:28" x14ac:dyDescent="0.2">
      <c r="X269" s="58"/>
      <c r="Y269" s="58"/>
      <c r="Z269" s="58"/>
      <c r="AA269" s="58"/>
      <c r="AB269" s="58"/>
    </row>
    <row r="270" spans="24:28" x14ac:dyDescent="0.2">
      <c r="X270" s="58"/>
      <c r="Y270" s="58"/>
      <c r="Z270" s="58"/>
      <c r="AA270" s="58"/>
      <c r="AB270" s="58"/>
    </row>
    <row r="271" spans="24:28" x14ac:dyDescent="0.2">
      <c r="X271" s="58"/>
      <c r="Y271" s="58"/>
      <c r="Z271" s="58"/>
      <c r="AA271" s="58"/>
      <c r="AB271" s="58"/>
    </row>
    <row r="272" spans="24:28" x14ac:dyDescent="0.2">
      <c r="X272" s="58"/>
      <c r="Y272" s="58"/>
      <c r="Z272" s="58"/>
      <c r="AA272" s="58"/>
      <c r="AB272" s="58"/>
    </row>
    <row r="273" spans="24:28" x14ac:dyDescent="0.2">
      <c r="X273" s="58"/>
      <c r="Y273" s="58"/>
      <c r="Z273" s="58"/>
      <c r="AA273" s="58"/>
      <c r="AB273" s="58"/>
    </row>
    <row r="274" spans="24:28" x14ac:dyDescent="0.2">
      <c r="X274" s="58"/>
      <c r="Y274" s="58"/>
      <c r="Z274" s="58"/>
      <c r="AA274" s="58"/>
      <c r="AB274" s="58"/>
    </row>
    <row r="275" spans="24:28" x14ac:dyDescent="0.2">
      <c r="X275" s="58"/>
      <c r="Y275" s="58"/>
      <c r="Z275" s="58"/>
      <c r="AA275" s="58"/>
      <c r="AB275" s="58"/>
    </row>
    <row r="276" spans="24:28" x14ac:dyDescent="0.2">
      <c r="X276" s="58"/>
      <c r="Y276" s="58"/>
      <c r="Z276" s="58"/>
      <c r="AA276" s="58"/>
      <c r="AB276" s="58"/>
    </row>
    <row r="277" spans="24:28" x14ac:dyDescent="0.2">
      <c r="X277" s="58"/>
      <c r="Y277" s="58"/>
      <c r="Z277" s="58"/>
      <c r="AA277" s="58"/>
      <c r="AB277" s="58"/>
    </row>
    <row r="278" spans="24:28" x14ac:dyDescent="0.2">
      <c r="X278" s="58"/>
      <c r="Y278" s="58"/>
      <c r="Z278" s="58"/>
      <c r="AA278" s="58"/>
      <c r="AB278" s="58"/>
    </row>
    <row r="279" spans="24:28" x14ac:dyDescent="0.2">
      <c r="X279" s="58"/>
      <c r="Y279" s="58"/>
      <c r="Z279" s="58"/>
      <c r="AA279" s="58"/>
      <c r="AB279" s="58"/>
    </row>
    <row r="280" spans="24:28" x14ac:dyDescent="0.2">
      <c r="X280" s="58"/>
      <c r="Y280" s="58"/>
      <c r="Z280" s="58"/>
      <c r="AA280" s="58"/>
      <c r="AB280" s="58"/>
    </row>
    <row r="281" spans="24:28" x14ac:dyDescent="0.2">
      <c r="X281" s="58"/>
      <c r="Y281" s="58"/>
      <c r="Z281" s="58"/>
      <c r="AA281" s="58"/>
      <c r="AB281" s="58"/>
    </row>
    <row r="282" spans="24:28" x14ac:dyDescent="0.2">
      <c r="X282" s="58"/>
      <c r="Y282" s="58"/>
      <c r="Z282" s="58"/>
      <c r="AA282" s="58"/>
      <c r="AB282" s="58"/>
    </row>
    <row r="283" spans="24:28" x14ac:dyDescent="0.2">
      <c r="X283" s="58"/>
      <c r="Y283" s="58"/>
      <c r="Z283" s="58"/>
      <c r="AA283" s="58"/>
      <c r="AB283" s="58"/>
    </row>
    <row r="284" spans="24:28" x14ac:dyDescent="0.2">
      <c r="X284" s="58"/>
      <c r="Y284" s="58"/>
      <c r="Z284" s="58"/>
      <c r="AA284" s="58"/>
      <c r="AB284" s="58"/>
    </row>
    <row r="285" spans="24:28" x14ac:dyDescent="0.2">
      <c r="X285" s="58"/>
      <c r="Y285" s="58"/>
      <c r="Z285" s="58"/>
      <c r="AA285" s="58"/>
      <c r="AB285" s="58"/>
    </row>
    <row r="286" spans="24:28" x14ac:dyDescent="0.2">
      <c r="X286" s="58"/>
      <c r="Y286" s="58"/>
      <c r="Z286" s="58"/>
      <c r="AA286" s="58"/>
      <c r="AB286" s="58"/>
    </row>
    <row r="287" spans="24:28" x14ac:dyDescent="0.2">
      <c r="X287" s="58"/>
      <c r="Y287" s="58"/>
      <c r="Z287" s="58"/>
      <c r="AA287" s="58"/>
      <c r="AB287" s="58"/>
    </row>
    <row r="288" spans="24:28" x14ac:dyDescent="0.2">
      <c r="X288" s="58"/>
      <c r="Y288" s="58"/>
      <c r="Z288" s="58"/>
      <c r="AA288" s="58"/>
      <c r="AB288" s="58"/>
    </row>
    <row r="289" spans="24:28" x14ac:dyDescent="0.2">
      <c r="X289" s="58"/>
      <c r="Y289" s="58"/>
      <c r="Z289" s="58"/>
      <c r="AA289" s="58"/>
      <c r="AB289" s="58"/>
    </row>
    <row r="290" spans="24:28" x14ac:dyDescent="0.2">
      <c r="X290" s="58"/>
      <c r="Y290" s="58"/>
      <c r="Z290" s="58"/>
      <c r="AA290" s="58"/>
      <c r="AB290" s="58"/>
    </row>
    <row r="291" spans="24:28" x14ac:dyDescent="0.2">
      <c r="X291" s="58"/>
      <c r="Y291" s="58"/>
      <c r="Z291" s="58"/>
      <c r="AA291" s="58"/>
      <c r="AB291" s="58"/>
    </row>
    <row r="292" spans="24:28" x14ac:dyDescent="0.2">
      <c r="X292" s="58"/>
      <c r="Y292" s="58"/>
      <c r="Z292" s="58"/>
      <c r="AA292" s="58"/>
      <c r="AB292" s="58"/>
    </row>
    <row r="293" spans="24:28" x14ac:dyDescent="0.2">
      <c r="X293" s="58"/>
      <c r="Y293" s="58"/>
      <c r="Z293" s="58"/>
      <c r="AA293" s="58"/>
      <c r="AB293" s="58"/>
    </row>
    <row r="294" spans="24:28" x14ac:dyDescent="0.2">
      <c r="X294" s="58"/>
      <c r="Y294" s="58"/>
      <c r="Z294" s="58"/>
      <c r="AA294" s="58"/>
      <c r="AB294" s="58"/>
    </row>
    <row r="295" spans="24:28" x14ac:dyDescent="0.2">
      <c r="X295" s="58"/>
      <c r="Y295" s="58"/>
      <c r="Z295" s="58"/>
      <c r="AA295" s="58"/>
      <c r="AB295" s="58"/>
    </row>
    <row r="296" spans="24:28" x14ac:dyDescent="0.2">
      <c r="X296" s="58"/>
      <c r="Y296" s="58"/>
      <c r="Z296" s="58"/>
      <c r="AA296" s="58"/>
      <c r="AB296" s="58"/>
    </row>
    <row r="297" spans="24:28" x14ac:dyDescent="0.2">
      <c r="X297" s="58"/>
      <c r="Y297" s="58"/>
      <c r="Z297" s="58"/>
      <c r="AA297" s="58"/>
      <c r="AB297" s="58"/>
    </row>
    <row r="298" spans="24:28" x14ac:dyDescent="0.2">
      <c r="X298" s="58"/>
      <c r="Y298" s="58"/>
      <c r="Z298" s="58"/>
      <c r="AA298" s="58"/>
      <c r="AB298" s="58"/>
    </row>
    <row r="299" spans="24:28" x14ac:dyDescent="0.2">
      <c r="X299" s="58"/>
      <c r="Y299" s="58"/>
      <c r="Z299" s="58"/>
      <c r="AA299" s="58"/>
      <c r="AB299" s="58"/>
    </row>
    <row r="300" spans="24:28" x14ac:dyDescent="0.2">
      <c r="X300" s="58"/>
      <c r="Y300" s="58"/>
      <c r="Z300" s="58"/>
      <c r="AA300" s="58"/>
      <c r="AB300" s="58"/>
    </row>
    <row r="301" spans="24:28" x14ac:dyDescent="0.2">
      <c r="X301" s="58"/>
      <c r="Y301" s="58"/>
      <c r="Z301" s="58"/>
      <c r="AA301" s="58"/>
      <c r="AB301" s="58"/>
    </row>
    <row r="302" spans="24:28" x14ac:dyDescent="0.2">
      <c r="X302" s="58"/>
      <c r="Y302" s="58"/>
      <c r="Z302" s="58"/>
      <c r="AA302" s="58"/>
      <c r="AB302" s="58"/>
    </row>
    <row r="303" spans="24:28" x14ac:dyDescent="0.2">
      <c r="X303" s="58"/>
      <c r="Y303" s="58"/>
      <c r="Z303" s="58"/>
      <c r="AA303" s="58"/>
      <c r="AB303" s="58"/>
    </row>
    <row r="304" spans="24:28" x14ac:dyDescent="0.2">
      <c r="X304" s="58"/>
      <c r="Y304" s="58"/>
      <c r="Z304" s="58"/>
      <c r="AA304" s="58"/>
      <c r="AB304" s="58"/>
    </row>
    <row r="305" spans="24:28" x14ac:dyDescent="0.2">
      <c r="X305" s="58"/>
      <c r="Y305" s="58"/>
      <c r="Z305" s="58"/>
      <c r="AA305" s="58"/>
      <c r="AB305" s="58"/>
    </row>
    <row r="306" spans="24:28" x14ac:dyDescent="0.2">
      <c r="X306" s="58"/>
      <c r="Y306" s="58"/>
      <c r="Z306" s="58"/>
      <c r="AA306" s="58"/>
      <c r="AB306" s="58"/>
    </row>
    <row r="307" spans="24:28" x14ac:dyDescent="0.2">
      <c r="X307" s="58"/>
      <c r="Y307" s="58"/>
      <c r="Z307" s="58"/>
      <c r="AA307" s="58"/>
      <c r="AB307" s="58"/>
    </row>
    <row r="308" spans="24:28" x14ac:dyDescent="0.2">
      <c r="X308" s="58"/>
      <c r="Y308" s="58"/>
      <c r="Z308" s="58"/>
      <c r="AA308" s="58"/>
      <c r="AB308" s="58"/>
    </row>
    <row r="309" spans="24:28" x14ac:dyDescent="0.2">
      <c r="X309" s="58"/>
      <c r="Y309" s="58"/>
      <c r="Z309" s="58"/>
      <c r="AA309" s="58"/>
      <c r="AB309" s="58"/>
    </row>
    <row r="310" spans="24:28" x14ac:dyDescent="0.2">
      <c r="X310" s="58"/>
      <c r="Y310" s="58"/>
      <c r="Z310" s="58"/>
      <c r="AA310" s="58"/>
      <c r="AB310" s="58"/>
    </row>
    <row r="311" spans="24:28" x14ac:dyDescent="0.2">
      <c r="X311" s="58"/>
      <c r="Y311" s="58"/>
      <c r="Z311" s="58"/>
      <c r="AA311" s="58"/>
      <c r="AB311" s="58"/>
    </row>
    <row r="312" spans="24:28" x14ac:dyDescent="0.2">
      <c r="X312" s="58"/>
      <c r="Y312" s="58"/>
      <c r="Z312" s="58"/>
      <c r="AA312" s="58"/>
      <c r="AB312" s="58"/>
    </row>
    <row r="313" spans="24:28" x14ac:dyDescent="0.2">
      <c r="X313" s="58"/>
      <c r="Y313" s="58"/>
      <c r="Z313" s="58"/>
      <c r="AA313" s="58"/>
      <c r="AB313" s="58"/>
    </row>
    <row r="314" spans="24:28" x14ac:dyDescent="0.2">
      <c r="X314" s="58"/>
      <c r="Y314" s="58"/>
      <c r="Z314" s="58"/>
      <c r="AA314" s="58"/>
      <c r="AB314" s="58"/>
    </row>
    <row r="315" spans="24:28" x14ac:dyDescent="0.2">
      <c r="X315" s="58"/>
      <c r="Y315" s="58"/>
      <c r="Z315" s="58"/>
      <c r="AA315" s="58"/>
      <c r="AB315" s="58"/>
    </row>
    <row r="316" spans="24:28" x14ac:dyDescent="0.2">
      <c r="X316" s="58"/>
      <c r="Y316" s="58"/>
      <c r="Z316" s="58"/>
      <c r="AA316" s="58"/>
      <c r="AB316" s="58"/>
    </row>
    <row r="317" spans="24:28" x14ac:dyDescent="0.2">
      <c r="X317" s="58"/>
      <c r="Y317" s="58"/>
      <c r="Z317" s="58"/>
      <c r="AA317" s="58"/>
      <c r="AB317" s="58"/>
    </row>
    <row r="318" spans="24:28" x14ac:dyDescent="0.2">
      <c r="X318" s="58"/>
      <c r="Y318" s="58"/>
      <c r="Z318" s="58"/>
      <c r="AA318" s="58"/>
      <c r="AB318" s="58"/>
    </row>
    <row r="319" spans="24:28" x14ac:dyDescent="0.2">
      <c r="X319" s="58"/>
      <c r="Y319" s="58"/>
      <c r="Z319" s="58"/>
      <c r="AA319" s="58"/>
      <c r="AB319" s="58"/>
    </row>
    <row r="320" spans="24:28" x14ac:dyDescent="0.2">
      <c r="X320" s="58"/>
      <c r="Y320" s="58"/>
      <c r="Z320" s="58"/>
      <c r="AA320" s="58"/>
      <c r="AB320" s="58"/>
    </row>
    <row r="321" spans="24:28" x14ac:dyDescent="0.2">
      <c r="X321" s="58"/>
      <c r="Y321" s="58"/>
      <c r="Z321" s="58"/>
      <c r="AA321" s="58"/>
      <c r="AB321" s="58"/>
    </row>
    <row r="322" spans="24:28" x14ac:dyDescent="0.2">
      <c r="X322" s="58"/>
      <c r="Y322" s="58"/>
      <c r="Z322" s="58"/>
      <c r="AA322" s="58"/>
      <c r="AB322" s="58"/>
    </row>
    <row r="323" spans="24:28" x14ac:dyDescent="0.2">
      <c r="X323" s="58"/>
      <c r="Y323" s="58"/>
      <c r="Z323" s="58"/>
      <c r="AA323" s="58"/>
      <c r="AB323" s="58"/>
    </row>
    <row r="324" spans="24:28" x14ac:dyDescent="0.2">
      <c r="X324" s="58"/>
      <c r="Y324" s="58"/>
      <c r="Z324" s="58"/>
      <c r="AA324" s="58"/>
      <c r="AB324" s="58"/>
    </row>
    <row r="325" spans="24:28" x14ac:dyDescent="0.2">
      <c r="X325" s="58"/>
      <c r="Y325" s="58"/>
      <c r="Z325" s="58"/>
      <c r="AA325" s="58"/>
      <c r="AB325" s="58"/>
    </row>
    <row r="326" spans="24:28" x14ac:dyDescent="0.2">
      <c r="X326" s="58"/>
      <c r="Y326" s="58"/>
      <c r="Z326" s="58"/>
      <c r="AA326" s="58"/>
      <c r="AB326" s="58"/>
    </row>
    <row r="327" spans="24:28" x14ac:dyDescent="0.2">
      <c r="X327" s="58"/>
      <c r="Y327" s="58"/>
      <c r="Z327" s="58"/>
      <c r="AA327" s="58"/>
      <c r="AB327" s="58"/>
    </row>
    <row r="328" spans="24:28" x14ac:dyDescent="0.2">
      <c r="X328" s="58"/>
      <c r="Y328" s="58"/>
      <c r="Z328" s="58"/>
      <c r="AA328" s="58"/>
      <c r="AB328" s="58"/>
    </row>
    <row r="329" spans="24:28" x14ac:dyDescent="0.2">
      <c r="X329" s="58"/>
      <c r="Y329" s="58"/>
      <c r="Z329" s="58"/>
      <c r="AA329" s="58"/>
      <c r="AB329" s="58"/>
    </row>
    <row r="330" spans="24:28" x14ac:dyDescent="0.2">
      <c r="X330" s="58"/>
      <c r="Y330" s="58"/>
      <c r="Z330" s="58"/>
      <c r="AA330" s="58"/>
      <c r="AB330" s="58"/>
    </row>
    <row r="331" spans="24:28" x14ac:dyDescent="0.2">
      <c r="X331" s="58"/>
      <c r="Y331" s="58"/>
      <c r="Z331" s="58"/>
      <c r="AA331" s="58"/>
      <c r="AB331" s="58"/>
    </row>
    <row r="332" spans="24:28" x14ac:dyDescent="0.2">
      <c r="X332" s="58"/>
      <c r="Y332" s="58"/>
      <c r="Z332" s="58"/>
      <c r="AA332" s="58"/>
      <c r="AB332" s="58"/>
    </row>
    <row r="333" spans="24:28" x14ac:dyDescent="0.2">
      <c r="X333" s="58"/>
      <c r="Y333" s="58"/>
      <c r="Z333" s="58"/>
      <c r="AA333" s="58"/>
      <c r="AB333" s="58"/>
    </row>
    <row r="334" spans="24:28" x14ac:dyDescent="0.2">
      <c r="X334" s="58"/>
      <c r="Y334" s="58"/>
      <c r="Z334" s="58"/>
      <c r="AA334" s="58"/>
      <c r="AB334" s="58"/>
    </row>
    <row r="335" spans="24:28" x14ac:dyDescent="0.2">
      <c r="X335" s="58"/>
      <c r="Y335" s="58"/>
      <c r="Z335" s="58"/>
      <c r="AA335" s="58"/>
      <c r="AB335" s="58"/>
    </row>
    <row r="336" spans="24:28" x14ac:dyDescent="0.2">
      <c r="X336" s="58"/>
      <c r="Y336" s="58"/>
      <c r="Z336" s="58"/>
      <c r="AA336" s="58"/>
      <c r="AB336" s="58"/>
    </row>
    <row r="337" spans="24:28" x14ac:dyDescent="0.2">
      <c r="X337" s="58"/>
      <c r="Y337" s="58"/>
      <c r="Z337" s="58"/>
      <c r="AA337" s="58"/>
      <c r="AB337" s="58"/>
    </row>
    <row r="338" spans="24:28" x14ac:dyDescent="0.2">
      <c r="X338" s="58"/>
      <c r="Y338" s="58"/>
      <c r="Z338" s="58"/>
      <c r="AA338" s="58"/>
      <c r="AB338" s="58"/>
    </row>
    <row r="339" spans="24:28" x14ac:dyDescent="0.2">
      <c r="X339" s="58"/>
      <c r="Y339" s="58"/>
      <c r="Z339" s="58"/>
      <c r="AA339" s="58"/>
      <c r="AB339" s="58"/>
    </row>
    <row r="340" spans="24:28" x14ac:dyDescent="0.2">
      <c r="X340" s="58"/>
      <c r="Y340" s="58"/>
      <c r="Z340" s="58"/>
      <c r="AA340" s="58"/>
      <c r="AB340" s="58"/>
    </row>
    <row r="341" spans="24:28" x14ac:dyDescent="0.2">
      <c r="X341" s="58"/>
      <c r="Y341" s="58"/>
      <c r="Z341" s="58"/>
      <c r="AA341" s="58"/>
      <c r="AB341" s="58"/>
    </row>
    <row r="342" spans="24:28" x14ac:dyDescent="0.2">
      <c r="X342" s="58"/>
      <c r="Y342" s="58"/>
      <c r="Z342" s="58"/>
      <c r="AA342" s="58"/>
      <c r="AB342" s="58"/>
    </row>
    <row r="343" spans="24:28" x14ac:dyDescent="0.2">
      <c r="X343" s="58"/>
      <c r="Y343" s="58"/>
      <c r="Z343" s="58"/>
      <c r="AA343" s="58"/>
      <c r="AB343" s="58"/>
    </row>
    <row r="344" spans="24:28" x14ac:dyDescent="0.2">
      <c r="X344" s="58"/>
      <c r="Y344" s="58"/>
      <c r="Z344" s="58"/>
      <c r="AA344" s="58"/>
      <c r="AB344" s="58"/>
    </row>
    <row r="345" spans="24:28" x14ac:dyDescent="0.2">
      <c r="X345" s="58"/>
      <c r="Y345" s="58"/>
      <c r="Z345" s="58"/>
      <c r="AA345" s="58"/>
      <c r="AB345" s="58"/>
    </row>
    <row r="346" spans="24:28" x14ac:dyDescent="0.2">
      <c r="X346" s="58"/>
      <c r="Y346" s="58"/>
      <c r="Z346" s="58"/>
      <c r="AA346" s="58"/>
      <c r="AB346" s="58"/>
    </row>
    <row r="347" spans="24:28" x14ac:dyDescent="0.2">
      <c r="X347" s="58"/>
      <c r="Y347" s="58"/>
      <c r="Z347" s="58"/>
      <c r="AA347" s="58"/>
      <c r="AB347" s="58"/>
    </row>
    <row r="348" spans="24:28" x14ac:dyDescent="0.2">
      <c r="X348" s="58"/>
      <c r="Y348" s="58"/>
      <c r="Z348" s="58"/>
      <c r="AA348" s="58"/>
      <c r="AB348" s="58"/>
    </row>
    <row r="349" spans="24:28" x14ac:dyDescent="0.2">
      <c r="X349" s="58"/>
      <c r="Y349" s="58"/>
      <c r="Z349" s="58"/>
      <c r="AA349" s="58"/>
      <c r="AB349" s="58"/>
    </row>
    <row r="350" spans="24:28" x14ac:dyDescent="0.2">
      <c r="X350" s="58"/>
      <c r="Y350" s="58"/>
      <c r="Z350" s="58"/>
      <c r="AA350" s="58"/>
      <c r="AB350" s="58"/>
    </row>
    <row r="351" spans="24:28" x14ac:dyDescent="0.2">
      <c r="X351" s="58"/>
      <c r="Y351" s="58"/>
      <c r="Z351" s="58"/>
      <c r="AA351" s="58"/>
      <c r="AB351" s="58"/>
    </row>
    <row r="352" spans="24:28" x14ac:dyDescent="0.2">
      <c r="X352" s="58"/>
      <c r="Y352" s="58"/>
      <c r="Z352" s="58"/>
      <c r="AA352" s="58"/>
      <c r="AB352" s="58"/>
    </row>
    <row r="353" spans="24:28" x14ac:dyDescent="0.2">
      <c r="X353" s="58"/>
      <c r="Y353" s="58"/>
      <c r="Z353" s="58"/>
      <c r="AA353" s="58"/>
      <c r="AB353" s="58"/>
    </row>
    <row r="354" spans="24:28" x14ac:dyDescent="0.2">
      <c r="X354" s="58"/>
      <c r="Y354" s="58"/>
      <c r="Z354" s="58"/>
      <c r="AA354" s="58"/>
      <c r="AB354" s="58"/>
    </row>
    <row r="355" spans="24:28" x14ac:dyDescent="0.2">
      <c r="X355" s="58"/>
      <c r="Y355" s="58"/>
      <c r="Z355" s="58"/>
      <c r="AA355" s="58"/>
      <c r="AB355" s="58"/>
    </row>
    <row r="356" spans="24:28" x14ac:dyDescent="0.2">
      <c r="X356" s="58"/>
      <c r="Y356" s="58"/>
      <c r="Z356" s="58"/>
      <c r="AA356" s="58"/>
      <c r="AB356" s="58"/>
    </row>
    <row r="357" spans="24:28" x14ac:dyDescent="0.2">
      <c r="X357" s="58"/>
      <c r="Y357" s="58"/>
      <c r="Z357" s="58"/>
      <c r="AA357" s="58"/>
      <c r="AB357" s="58"/>
    </row>
    <row r="358" spans="24:28" x14ac:dyDescent="0.2">
      <c r="X358" s="58"/>
      <c r="Y358" s="58"/>
      <c r="Z358" s="58"/>
      <c r="AA358" s="58"/>
      <c r="AB358" s="58"/>
    </row>
    <row r="359" spans="24:28" x14ac:dyDescent="0.2">
      <c r="X359" s="58"/>
      <c r="Y359" s="58"/>
      <c r="Z359" s="58"/>
      <c r="AA359" s="58"/>
      <c r="AB359" s="58"/>
    </row>
    <row r="360" spans="24:28" x14ac:dyDescent="0.2">
      <c r="X360" s="58"/>
      <c r="Y360" s="58"/>
      <c r="Z360" s="58"/>
      <c r="AA360" s="58"/>
      <c r="AB360" s="58"/>
    </row>
    <row r="361" spans="24:28" x14ac:dyDescent="0.2">
      <c r="X361" s="58"/>
      <c r="Y361" s="58"/>
      <c r="Z361" s="58"/>
      <c r="AA361" s="58"/>
      <c r="AB361" s="58"/>
    </row>
    <row r="362" spans="24:28" x14ac:dyDescent="0.2">
      <c r="X362" s="58"/>
      <c r="Y362" s="58"/>
      <c r="Z362" s="58"/>
      <c r="AA362" s="58"/>
      <c r="AB362" s="58"/>
    </row>
    <row r="363" spans="24:28" x14ac:dyDescent="0.2">
      <c r="X363" s="58"/>
      <c r="Y363" s="58"/>
      <c r="Z363" s="58"/>
      <c r="AA363" s="58"/>
      <c r="AB363" s="58"/>
    </row>
    <row r="364" spans="24:28" x14ac:dyDescent="0.2">
      <c r="X364" s="58"/>
      <c r="Y364" s="58"/>
      <c r="Z364" s="58"/>
      <c r="AA364" s="58"/>
      <c r="AB364" s="58"/>
    </row>
    <row r="365" spans="24:28" x14ac:dyDescent="0.2">
      <c r="X365" s="58"/>
      <c r="Y365" s="58"/>
      <c r="Z365" s="58"/>
      <c r="AA365" s="58"/>
      <c r="AB365" s="58"/>
    </row>
    <row r="366" spans="24:28" x14ac:dyDescent="0.2">
      <c r="X366" s="58"/>
      <c r="Y366" s="58"/>
      <c r="Z366" s="58"/>
      <c r="AA366" s="58"/>
      <c r="AB366" s="58"/>
    </row>
    <row r="367" spans="24:28" x14ac:dyDescent="0.2">
      <c r="X367" s="58"/>
      <c r="Y367" s="58"/>
      <c r="Z367" s="58"/>
      <c r="AA367" s="58"/>
      <c r="AB367" s="58"/>
    </row>
    <row r="368" spans="24:28" x14ac:dyDescent="0.2">
      <c r="X368" s="58"/>
      <c r="Y368" s="58"/>
      <c r="Z368" s="58"/>
      <c r="AA368" s="58"/>
      <c r="AB368" s="58"/>
    </row>
    <row r="369" spans="24:28" x14ac:dyDescent="0.2">
      <c r="X369" s="58"/>
      <c r="Y369" s="58"/>
      <c r="Z369" s="58"/>
      <c r="AA369" s="58"/>
      <c r="AB369" s="58"/>
    </row>
    <row r="370" spans="24:28" x14ac:dyDescent="0.2">
      <c r="X370" s="58"/>
      <c r="Y370" s="58"/>
      <c r="Z370" s="58"/>
      <c r="AA370" s="58"/>
      <c r="AB370" s="58"/>
    </row>
    <row r="371" spans="24:28" x14ac:dyDescent="0.2">
      <c r="X371" s="58"/>
      <c r="Y371" s="58"/>
      <c r="Z371" s="58"/>
      <c r="AA371" s="58"/>
      <c r="AB371" s="58"/>
    </row>
    <row r="372" spans="24:28" x14ac:dyDescent="0.2">
      <c r="X372" s="58"/>
      <c r="Y372" s="58"/>
      <c r="Z372" s="58"/>
      <c r="AA372" s="58"/>
      <c r="AB372" s="58"/>
    </row>
    <row r="373" spans="24:28" x14ac:dyDescent="0.2">
      <c r="X373" s="58"/>
      <c r="Y373" s="58"/>
      <c r="Z373" s="58"/>
      <c r="AA373" s="58"/>
      <c r="AB373" s="58"/>
    </row>
    <row r="374" spans="24:28" x14ac:dyDescent="0.2">
      <c r="X374" s="58"/>
      <c r="Y374" s="58"/>
      <c r="Z374" s="58"/>
      <c r="AA374" s="58"/>
      <c r="AB374" s="58"/>
    </row>
    <row r="375" spans="24:28" x14ac:dyDescent="0.2">
      <c r="X375" s="58"/>
      <c r="Y375" s="58"/>
      <c r="Z375" s="58"/>
      <c r="AA375" s="58"/>
      <c r="AB375" s="58"/>
    </row>
    <row r="376" spans="24:28" x14ac:dyDescent="0.2">
      <c r="X376" s="58"/>
      <c r="Y376" s="58"/>
      <c r="Z376" s="58"/>
      <c r="AA376" s="58"/>
      <c r="AB376" s="58"/>
    </row>
    <row r="377" spans="24:28" x14ac:dyDescent="0.2">
      <c r="X377" s="58"/>
      <c r="Y377" s="58"/>
      <c r="Z377" s="58"/>
      <c r="AA377" s="58"/>
      <c r="AB377" s="58"/>
    </row>
    <row r="378" spans="24:28" x14ac:dyDescent="0.2">
      <c r="X378" s="58"/>
      <c r="Y378" s="58"/>
      <c r="Z378" s="58"/>
      <c r="AA378" s="58"/>
      <c r="AB378" s="58"/>
    </row>
    <row r="379" spans="24:28" x14ac:dyDescent="0.2">
      <c r="X379" s="58"/>
      <c r="Y379" s="58"/>
      <c r="Z379" s="58"/>
      <c r="AA379" s="58"/>
      <c r="AB379" s="58"/>
    </row>
    <row r="380" spans="24:28" x14ac:dyDescent="0.2">
      <c r="X380" s="58"/>
      <c r="Y380" s="58"/>
      <c r="Z380" s="58"/>
      <c r="AA380" s="58"/>
      <c r="AB380" s="58"/>
    </row>
    <row r="381" spans="24:28" x14ac:dyDescent="0.2">
      <c r="X381" s="58"/>
      <c r="Y381" s="58"/>
      <c r="Z381" s="58"/>
      <c r="AA381" s="58"/>
      <c r="AB381" s="58"/>
    </row>
    <row r="382" spans="24:28" x14ac:dyDescent="0.2">
      <c r="X382" s="58"/>
      <c r="Y382" s="58"/>
      <c r="Z382" s="58"/>
      <c r="AA382" s="58"/>
      <c r="AB382" s="58"/>
    </row>
    <row r="383" spans="24:28" x14ac:dyDescent="0.2">
      <c r="X383" s="58"/>
      <c r="Y383" s="58"/>
      <c r="Z383" s="58"/>
      <c r="AA383" s="58"/>
      <c r="AB383" s="58"/>
    </row>
    <row r="384" spans="24:28" x14ac:dyDescent="0.2">
      <c r="X384" s="58"/>
      <c r="Y384" s="58"/>
      <c r="Z384" s="58"/>
      <c r="AA384" s="58"/>
      <c r="AB384" s="58"/>
    </row>
    <row r="385" spans="24:28" x14ac:dyDescent="0.2">
      <c r="X385" s="58"/>
      <c r="Y385" s="58"/>
      <c r="Z385" s="58"/>
      <c r="AA385" s="58"/>
      <c r="AB385" s="58"/>
    </row>
    <row r="386" spans="24:28" x14ac:dyDescent="0.2">
      <c r="X386" s="58"/>
      <c r="Y386" s="58"/>
      <c r="Z386" s="58"/>
      <c r="AA386" s="58"/>
      <c r="AB386" s="58"/>
    </row>
    <row r="387" spans="24:28" x14ac:dyDescent="0.2">
      <c r="X387" s="58"/>
      <c r="Y387" s="58"/>
      <c r="Z387" s="58"/>
      <c r="AA387" s="58"/>
      <c r="AB387" s="58"/>
    </row>
    <row r="388" spans="24:28" x14ac:dyDescent="0.2">
      <c r="X388" s="58"/>
      <c r="Y388" s="58"/>
      <c r="Z388" s="58"/>
      <c r="AA388" s="58"/>
      <c r="AB388" s="58"/>
    </row>
    <row r="389" spans="24:28" x14ac:dyDescent="0.2">
      <c r="X389" s="58"/>
      <c r="Y389" s="58"/>
      <c r="Z389" s="58"/>
      <c r="AA389" s="58"/>
      <c r="AB389" s="58"/>
    </row>
    <row r="390" spans="24:28" x14ac:dyDescent="0.2">
      <c r="X390" s="58"/>
      <c r="Y390" s="58"/>
      <c r="Z390" s="58"/>
      <c r="AA390" s="58"/>
      <c r="AB390" s="58"/>
    </row>
    <row r="391" spans="24:28" x14ac:dyDescent="0.2">
      <c r="X391" s="58"/>
      <c r="Y391" s="58"/>
      <c r="Z391" s="58"/>
      <c r="AA391" s="58"/>
      <c r="AB391" s="58"/>
    </row>
    <row r="392" spans="24:28" x14ac:dyDescent="0.2">
      <c r="X392" s="58"/>
      <c r="Y392" s="58"/>
      <c r="Z392" s="58"/>
      <c r="AA392" s="58"/>
      <c r="AB392" s="58"/>
    </row>
    <row r="393" spans="24:28" x14ac:dyDescent="0.2">
      <c r="X393" s="58"/>
      <c r="Y393" s="58"/>
      <c r="Z393" s="58"/>
      <c r="AA393" s="58"/>
      <c r="AB393" s="58"/>
    </row>
    <row r="394" spans="24:28" x14ac:dyDescent="0.2">
      <c r="X394" s="58"/>
      <c r="Y394" s="58"/>
      <c r="Z394" s="58"/>
      <c r="AA394" s="58"/>
      <c r="AB394" s="58"/>
    </row>
    <row r="395" spans="24:28" x14ac:dyDescent="0.2">
      <c r="X395" s="58"/>
      <c r="Y395" s="58"/>
      <c r="Z395" s="58"/>
      <c r="AA395" s="58"/>
      <c r="AB395" s="58"/>
    </row>
    <row r="396" spans="24:28" x14ac:dyDescent="0.2">
      <c r="X396" s="58"/>
      <c r="Y396" s="58"/>
      <c r="Z396" s="58"/>
      <c r="AA396" s="58"/>
      <c r="AB396" s="58"/>
    </row>
    <row r="397" spans="24:28" x14ac:dyDescent="0.2">
      <c r="X397" s="58"/>
      <c r="Y397" s="58"/>
      <c r="Z397" s="58"/>
      <c r="AA397" s="58"/>
      <c r="AB397" s="58"/>
    </row>
    <row r="398" spans="24:28" x14ac:dyDescent="0.2">
      <c r="X398" s="58"/>
      <c r="Y398" s="58"/>
      <c r="Z398" s="58"/>
      <c r="AA398" s="58"/>
      <c r="AB398" s="58"/>
    </row>
    <row r="399" spans="24:28" x14ac:dyDescent="0.2">
      <c r="X399" s="58"/>
      <c r="Y399" s="58"/>
      <c r="Z399" s="58"/>
      <c r="AA399" s="58"/>
      <c r="AB399" s="58"/>
    </row>
    <row r="400" spans="24:28" x14ac:dyDescent="0.2">
      <c r="X400" s="58"/>
      <c r="Y400" s="58"/>
      <c r="Z400" s="58"/>
      <c r="AA400" s="58"/>
      <c r="AB400" s="58"/>
    </row>
    <row r="401" spans="24:28" x14ac:dyDescent="0.2">
      <c r="X401" s="58"/>
      <c r="Y401" s="58"/>
      <c r="Z401" s="58"/>
      <c r="AA401" s="58"/>
      <c r="AB401" s="58"/>
    </row>
    <row r="402" spans="24:28" x14ac:dyDescent="0.2">
      <c r="X402" s="58"/>
      <c r="Y402" s="58"/>
      <c r="Z402" s="58"/>
      <c r="AA402" s="58"/>
      <c r="AB402" s="58"/>
    </row>
    <row r="403" spans="24:28" x14ac:dyDescent="0.2">
      <c r="X403" s="58"/>
      <c r="Y403" s="58"/>
      <c r="Z403" s="58"/>
      <c r="AA403" s="58"/>
      <c r="AB403" s="58"/>
    </row>
    <row r="404" spans="24:28" x14ac:dyDescent="0.2">
      <c r="X404" s="58"/>
      <c r="Y404" s="58"/>
      <c r="Z404" s="58"/>
      <c r="AA404" s="58"/>
      <c r="AB404" s="58"/>
    </row>
    <row r="405" spans="24:28" x14ac:dyDescent="0.2">
      <c r="X405" s="58"/>
      <c r="Y405" s="58"/>
      <c r="Z405" s="58"/>
      <c r="AA405" s="58"/>
      <c r="AB405" s="58"/>
    </row>
    <row r="406" spans="24:28" x14ac:dyDescent="0.2">
      <c r="X406" s="58"/>
      <c r="Y406" s="58"/>
      <c r="Z406" s="58"/>
      <c r="AA406" s="58"/>
      <c r="AB406" s="58"/>
    </row>
    <row r="407" spans="24:28" x14ac:dyDescent="0.2">
      <c r="X407" s="58"/>
      <c r="Y407" s="58"/>
      <c r="Z407" s="58"/>
      <c r="AA407" s="58"/>
      <c r="AB407" s="58"/>
    </row>
    <row r="408" spans="24:28" x14ac:dyDescent="0.2">
      <c r="X408" s="58"/>
      <c r="Y408" s="58"/>
      <c r="Z408" s="58"/>
      <c r="AA408" s="58"/>
      <c r="AB408" s="58"/>
    </row>
    <row r="409" spans="24:28" x14ac:dyDescent="0.2">
      <c r="X409" s="58"/>
      <c r="Y409" s="58"/>
      <c r="Z409" s="58"/>
      <c r="AA409" s="58"/>
      <c r="AB409" s="58"/>
    </row>
    <row r="410" spans="24:28" x14ac:dyDescent="0.2">
      <c r="X410" s="58"/>
      <c r="Y410" s="58"/>
      <c r="Z410" s="58"/>
      <c r="AA410" s="58"/>
      <c r="AB410" s="58"/>
    </row>
    <row r="411" spans="24:28" x14ac:dyDescent="0.2">
      <c r="X411" s="58"/>
      <c r="Y411" s="58"/>
      <c r="Z411" s="58"/>
      <c r="AA411" s="58"/>
      <c r="AB411" s="58"/>
    </row>
    <row r="412" spans="24:28" x14ac:dyDescent="0.2">
      <c r="X412" s="58"/>
      <c r="Y412" s="58"/>
      <c r="Z412" s="58"/>
      <c r="AA412" s="58"/>
      <c r="AB412" s="58"/>
    </row>
    <row r="413" spans="24:28" x14ac:dyDescent="0.2">
      <c r="X413" s="58"/>
      <c r="Y413" s="58"/>
      <c r="Z413" s="58"/>
      <c r="AA413" s="58"/>
      <c r="AB413" s="58"/>
    </row>
    <row r="414" spans="24:28" x14ac:dyDescent="0.2">
      <c r="X414" s="58"/>
      <c r="Y414" s="58"/>
      <c r="Z414" s="58"/>
      <c r="AA414" s="58"/>
      <c r="AB414" s="58"/>
    </row>
    <row r="415" spans="24:28" x14ac:dyDescent="0.2">
      <c r="X415" s="58"/>
      <c r="Y415" s="58"/>
      <c r="Z415" s="58"/>
      <c r="AA415" s="58"/>
      <c r="AB415" s="58"/>
    </row>
    <row r="416" spans="24:28" x14ac:dyDescent="0.2">
      <c r="X416" s="58"/>
      <c r="Y416" s="58"/>
      <c r="Z416" s="58"/>
      <c r="AA416" s="58"/>
      <c r="AB416" s="58"/>
    </row>
    <row r="417" spans="24:28" x14ac:dyDescent="0.2">
      <c r="X417" s="58"/>
      <c r="Y417" s="58"/>
      <c r="Z417" s="58"/>
      <c r="AA417" s="58"/>
      <c r="AB417" s="58"/>
    </row>
    <row r="418" spans="24:28" x14ac:dyDescent="0.2">
      <c r="X418" s="58"/>
      <c r="Y418" s="58"/>
      <c r="Z418" s="58"/>
      <c r="AA418" s="58"/>
      <c r="AB418" s="58"/>
    </row>
    <row r="419" spans="24:28" x14ac:dyDescent="0.2">
      <c r="X419" s="58"/>
      <c r="Y419" s="58"/>
      <c r="Z419" s="58"/>
      <c r="AA419" s="58"/>
      <c r="AB419" s="58"/>
    </row>
    <row r="420" spans="24:28" x14ac:dyDescent="0.2">
      <c r="X420" s="58"/>
      <c r="Y420" s="58"/>
      <c r="Z420" s="58"/>
      <c r="AA420" s="58"/>
      <c r="AB420" s="58"/>
    </row>
    <row r="421" spans="24:28" x14ac:dyDescent="0.2">
      <c r="X421" s="58"/>
      <c r="Y421" s="58"/>
      <c r="Z421" s="58"/>
      <c r="AA421" s="58"/>
      <c r="AB421" s="58"/>
    </row>
    <row r="422" spans="24:28" x14ac:dyDescent="0.2">
      <c r="X422" s="58"/>
      <c r="Y422" s="58"/>
      <c r="Z422" s="58"/>
      <c r="AA422" s="58"/>
      <c r="AB422" s="58"/>
    </row>
    <row r="423" spans="24:28" x14ac:dyDescent="0.2">
      <c r="X423" s="58"/>
      <c r="Y423" s="58"/>
      <c r="Z423" s="58"/>
      <c r="AA423" s="58"/>
      <c r="AB423" s="58"/>
    </row>
    <row r="424" spans="24:28" x14ac:dyDescent="0.2">
      <c r="X424" s="58"/>
      <c r="Y424" s="58"/>
      <c r="Z424" s="58"/>
      <c r="AA424" s="58"/>
      <c r="AB424" s="58"/>
    </row>
    <row r="425" spans="24:28" x14ac:dyDescent="0.2">
      <c r="X425" s="58"/>
      <c r="Y425" s="58"/>
      <c r="Z425" s="58"/>
      <c r="AA425" s="58"/>
      <c r="AB425" s="58"/>
    </row>
    <row r="426" spans="24:28" x14ac:dyDescent="0.2">
      <c r="X426" s="58"/>
      <c r="Y426" s="58"/>
      <c r="Z426" s="58"/>
      <c r="AA426" s="58"/>
      <c r="AB426" s="58"/>
    </row>
    <row r="427" spans="24:28" x14ac:dyDescent="0.2">
      <c r="X427" s="58"/>
      <c r="Y427" s="58"/>
      <c r="Z427" s="58"/>
      <c r="AA427" s="58"/>
      <c r="AB427" s="58"/>
    </row>
    <row r="428" spans="24:28" x14ac:dyDescent="0.2">
      <c r="X428" s="58"/>
      <c r="Y428" s="58"/>
      <c r="Z428" s="58"/>
      <c r="AA428" s="58"/>
      <c r="AB428" s="58"/>
    </row>
    <row r="429" spans="24:28" x14ac:dyDescent="0.2">
      <c r="X429" s="58"/>
      <c r="Y429" s="58"/>
      <c r="Z429" s="58"/>
      <c r="AA429" s="58"/>
      <c r="AB429" s="58"/>
    </row>
    <row r="430" spans="24:28" x14ac:dyDescent="0.2">
      <c r="X430" s="58"/>
      <c r="Y430" s="58"/>
      <c r="Z430" s="58"/>
      <c r="AA430" s="58"/>
      <c r="AB430" s="58"/>
    </row>
    <row r="431" spans="24:28" x14ac:dyDescent="0.2">
      <c r="X431" s="58"/>
      <c r="Y431" s="58"/>
      <c r="Z431" s="58"/>
      <c r="AA431" s="58"/>
      <c r="AB431" s="58"/>
    </row>
    <row r="432" spans="24:28" x14ac:dyDescent="0.2">
      <c r="X432" s="58"/>
      <c r="Y432" s="58"/>
      <c r="Z432" s="58"/>
      <c r="AA432" s="58"/>
      <c r="AB432" s="58"/>
    </row>
    <row r="433" spans="24:28" x14ac:dyDescent="0.2">
      <c r="X433" s="58"/>
      <c r="Y433" s="58"/>
      <c r="Z433" s="58"/>
      <c r="AA433" s="58"/>
      <c r="AB433" s="58"/>
    </row>
    <row r="434" spans="24:28" x14ac:dyDescent="0.2">
      <c r="X434" s="58"/>
      <c r="Y434" s="58"/>
      <c r="Z434" s="58"/>
      <c r="AA434" s="58"/>
      <c r="AB434" s="58"/>
    </row>
    <row r="435" spans="24:28" x14ac:dyDescent="0.2">
      <c r="X435" s="58"/>
      <c r="Y435" s="58"/>
      <c r="Z435" s="58"/>
      <c r="AA435" s="58"/>
      <c r="AB435" s="58"/>
    </row>
    <row r="436" spans="24:28" x14ac:dyDescent="0.2">
      <c r="X436" s="58"/>
      <c r="Y436" s="58"/>
      <c r="Z436" s="58"/>
      <c r="AA436" s="58"/>
      <c r="AB436" s="58"/>
    </row>
    <row r="437" spans="24:28" x14ac:dyDescent="0.2">
      <c r="X437" s="58"/>
      <c r="Y437" s="58"/>
      <c r="Z437" s="58"/>
      <c r="AA437" s="58"/>
      <c r="AB437" s="58"/>
    </row>
    <row r="438" spans="24:28" x14ac:dyDescent="0.2">
      <c r="X438" s="58"/>
      <c r="Y438" s="58"/>
      <c r="Z438" s="58"/>
      <c r="AA438" s="58"/>
      <c r="AB438" s="58"/>
    </row>
    <row r="439" spans="24:28" x14ac:dyDescent="0.2">
      <c r="X439" s="58"/>
      <c r="Y439" s="58"/>
      <c r="Z439" s="58"/>
      <c r="AA439" s="58"/>
      <c r="AB439" s="58"/>
    </row>
    <row r="440" spans="24:28" x14ac:dyDescent="0.2">
      <c r="X440" s="58"/>
      <c r="Y440" s="58"/>
      <c r="Z440" s="58"/>
      <c r="AA440" s="58"/>
      <c r="AB440" s="58"/>
    </row>
    <row r="441" spans="24:28" x14ac:dyDescent="0.2">
      <c r="X441" s="58"/>
      <c r="Y441" s="58"/>
      <c r="Z441" s="58"/>
      <c r="AA441" s="58"/>
      <c r="AB441" s="58"/>
    </row>
    <row r="442" spans="24:28" x14ac:dyDescent="0.2">
      <c r="X442" s="58"/>
      <c r="Y442" s="58"/>
      <c r="Z442" s="58"/>
      <c r="AA442" s="58"/>
      <c r="AB442" s="58"/>
    </row>
    <row r="443" spans="24:28" x14ac:dyDescent="0.2">
      <c r="X443" s="58"/>
      <c r="Y443" s="58"/>
      <c r="Z443" s="58"/>
      <c r="AA443" s="58"/>
      <c r="AB443" s="58"/>
    </row>
    <row r="444" spans="24:28" x14ac:dyDescent="0.2">
      <c r="X444" s="58"/>
      <c r="Y444" s="58"/>
      <c r="Z444" s="58"/>
      <c r="AA444" s="58"/>
      <c r="AB444" s="58"/>
    </row>
    <row r="445" spans="24:28" x14ac:dyDescent="0.2">
      <c r="X445" s="58"/>
      <c r="Y445" s="58"/>
      <c r="Z445" s="58"/>
      <c r="AA445" s="58"/>
      <c r="AB445" s="58"/>
    </row>
    <row r="446" spans="24:28" x14ac:dyDescent="0.2">
      <c r="X446" s="58"/>
      <c r="Y446" s="58"/>
      <c r="Z446" s="58"/>
      <c r="AA446" s="58"/>
      <c r="AB446" s="58"/>
    </row>
    <row r="447" spans="24:28" x14ac:dyDescent="0.2">
      <c r="X447" s="58"/>
      <c r="Y447" s="58"/>
      <c r="Z447" s="58"/>
      <c r="AA447" s="58"/>
      <c r="AB447" s="58"/>
    </row>
    <row r="448" spans="24:28" x14ac:dyDescent="0.2">
      <c r="X448" s="58"/>
      <c r="Y448" s="58"/>
      <c r="Z448" s="58"/>
      <c r="AA448" s="58"/>
      <c r="AB448" s="58"/>
    </row>
    <row r="449" spans="24:28" x14ac:dyDescent="0.2">
      <c r="X449" s="58"/>
      <c r="Y449" s="58"/>
      <c r="Z449" s="58"/>
      <c r="AA449" s="58"/>
      <c r="AB449" s="58"/>
    </row>
    <row r="450" spans="24:28" x14ac:dyDescent="0.2">
      <c r="X450" s="58"/>
      <c r="Y450" s="58"/>
      <c r="Z450" s="58"/>
      <c r="AA450" s="58"/>
      <c r="AB450" s="58"/>
    </row>
    <row r="451" spans="24:28" x14ac:dyDescent="0.2">
      <c r="X451" s="58"/>
      <c r="Y451" s="58"/>
      <c r="Z451" s="58"/>
      <c r="AA451" s="58"/>
      <c r="AB451" s="58"/>
    </row>
    <row r="452" spans="24:28" x14ac:dyDescent="0.2">
      <c r="X452" s="58"/>
      <c r="Y452" s="58"/>
      <c r="Z452" s="58"/>
      <c r="AA452" s="58"/>
      <c r="AB452" s="58"/>
    </row>
    <row r="453" spans="24:28" x14ac:dyDescent="0.2">
      <c r="X453" s="58"/>
      <c r="Y453" s="58"/>
      <c r="Z453" s="58"/>
      <c r="AA453" s="58"/>
      <c r="AB453" s="58"/>
    </row>
    <row r="454" spans="24:28" x14ac:dyDescent="0.2">
      <c r="X454" s="58"/>
      <c r="Y454" s="58"/>
      <c r="Z454" s="58"/>
      <c r="AA454" s="58"/>
      <c r="AB454" s="58"/>
    </row>
    <row r="455" spans="24:28" x14ac:dyDescent="0.2">
      <c r="X455" s="58"/>
      <c r="Y455" s="58"/>
      <c r="Z455" s="58"/>
      <c r="AA455" s="58"/>
      <c r="AB455" s="58"/>
    </row>
    <row r="456" spans="24:28" x14ac:dyDescent="0.2">
      <c r="X456" s="58"/>
      <c r="Y456" s="58"/>
      <c r="Z456" s="58"/>
      <c r="AA456" s="58"/>
      <c r="AB456" s="58"/>
    </row>
    <row r="457" spans="24:28" x14ac:dyDescent="0.2">
      <c r="X457" s="58"/>
      <c r="Y457" s="58"/>
      <c r="Z457" s="58"/>
      <c r="AA457" s="58"/>
      <c r="AB457" s="58"/>
    </row>
    <row r="458" spans="24:28" x14ac:dyDescent="0.2">
      <c r="X458" s="58"/>
      <c r="Y458" s="58"/>
      <c r="Z458" s="58"/>
      <c r="AA458" s="58"/>
      <c r="AB458" s="58"/>
    </row>
    <row r="459" spans="24:28" x14ac:dyDescent="0.2">
      <c r="X459" s="58"/>
      <c r="Y459" s="58"/>
      <c r="Z459" s="58"/>
      <c r="AA459" s="58"/>
      <c r="AB459" s="58"/>
    </row>
    <row r="460" spans="24:28" x14ac:dyDescent="0.2">
      <c r="X460" s="58"/>
      <c r="Y460" s="58"/>
      <c r="Z460" s="58"/>
      <c r="AA460" s="58"/>
      <c r="AB460" s="58"/>
    </row>
    <row r="461" spans="24:28" x14ac:dyDescent="0.2">
      <c r="X461" s="58"/>
      <c r="Y461" s="58"/>
      <c r="Z461" s="58"/>
      <c r="AA461" s="58"/>
      <c r="AB461" s="58"/>
    </row>
    <row r="462" spans="24:28" x14ac:dyDescent="0.2">
      <c r="X462" s="58"/>
      <c r="Y462" s="58"/>
      <c r="Z462" s="58"/>
      <c r="AA462" s="58"/>
      <c r="AB462" s="58"/>
    </row>
    <row r="463" spans="24:28" x14ac:dyDescent="0.2">
      <c r="X463" s="58"/>
      <c r="Y463" s="58"/>
      <c r="Z463" s="58"/>
      <c r="AA463" s="58"/>
      <c r="AB463" s="58"/>
    </row>
    <row r="464" spans="24:28" x14ac:dyDescent="0.2">
      <c r="X464" s="58"/>
      <c r="Y464" s="58"/>
      <c r="Z464" s="58"/>
      <c r="AA464" s="58"/>
      <c r="AB464" s="58"/>
    </row>
    <row r="465" spans="24:28" x14ac:dyDescent="0.2">
      <c r="X465" s="58"/>
      <c r="Y465" s="58"/>
      <c r="Z465" s="58"/>
      <c r="AA465" s="58"/>
      <c r="AB465" s="58"/>
    </row>
    <row r="466" spans="24:28" x14ac:dyDescent="0.2">
      <c r="X466" s="58"/>
      <c r="Y466" s="58"/>
      <c r="Z466" s="58"/>
      <c r="AA466" s="58"/>
      <c r="AB466" s="58"/>
    </row>
    <row r="467" spans="24:28" x14ac:dyDescent="0.2">
      <c r="X467" s="58"/>
      <c r="Y467" s="58"/>
      <c r="Z467" s="58"/>
      <c r="AA467" s="58"/>
      <c r="AB467" s="58"/>
    </row>
    <row r="468" spans="24:28" x14ac:dyDescent="0.2">
      <c r="X468" s="58"/>
      <c r="Y468" s="58"/>
      <c r="Z468" s="58"/>
      <c r="AA468" s="58"/>
      <c r="AB468" s="58"/>
    </row>
    <row r="469" spans="24:28" x14ac:dyDescent="0.2">
      <c r="X469" s="58"/>
      <c r="Y469" s="58"/>
      <c r="Z469" s="58"/>
      <c r="AA469" s="58"/>
      <c r="AB469" s="58"/>
    </row>
    <row r="470" spans="24:28" x14ac:dyDescent="0.2">
      <c r="X470" s="58"/>
      <c r="Y470" s="58"/>
      <c r="Z470" s="58"/>
      <c r="AA470" s="58"/>
      <c r="AB470" s="58"/>
    </row>
    <row r="471" spans="24:28" x14ac:dyDescent="0.2">
      <c r="X471" s="58"/>
      <c r="Y471" s="58"/>
      <c r="Z471" s="58"/>
      <c r="AA471" s="58"/>
      <c r="AB471" s="58"/>
    </row>
    <row r="472" spans="24:28" x14ac:dyDescent="0.2">
      <c r="X472" s="58"/>
      <c r="Y472" s="58"/>
      <c r="Z472" s="58"/>
      <c r="AA472" s="58"/>
      <c r="AB472" s="58"/>
    </row>
    <row r="473" spans="24:28" x14ac:dyDescent="0.2">
      <c r="X473" s="58"/>
      <c r="Y473" s="58"/>
      <c r="Z473" s="58"/>
      <c r="AA473" s="58"/>
      <c r="AB473" s="58"/>
    </row>
    <row r="474" spans="24:28" x14ac:dyDescent="0.2">
      <c r="X474" s="58"/>
      <c r="Y474" s="58"/>
      <c r="Z474" s="58"/>
      <c r="AA474" s="58"/>
      <c r="AB474" s="58"/>
    </row>
    <row r="475" spans="24:28" x14ac:dyDescent="0.2">
      <c r="X475" s="58"/>
      <c r="Y475" s="58"/>
      <c r="Z475" s="58"/>
      <c r="AA475" s="58"/>
      <c r="AB475" s="58"/>
    </row>
    <row r="476" spans="24:28" x14ac:dyDescent="0.2">
      <c r="X476" s="58"/>
      <c r="Y476" s="58"/>
      <c r="Z476" s="58"/>
      <c r="AA476" s="58"/>
      <c r="AB476" s="58"/>
    </row>
    <row r="477" spans="24:28" x14ac:dyDescent="0.2">
      <c r="X477" s="58"/>
      <c r="Y477" s="58"/>
      <c r="Z477" s="58"/>
      <c r="AA477" s="58"/>
      <c r="AB477" s="58"/>
    </row>
    <row r="478" spans="24:28" x14ac:dyDescent="0.2">
      <c r="X478" s="58"/>
      <c r="Y478" s="58"/>
      <c r="Z478" s="58"/>
      <c r="AA478" s="58"/>
      <c r="AB478" s="58"/>
    </row>
    <row r="479" spans="24:28" x14ac:dyDescent="0.2">
      <c r="X479" s="58"/>
      <c r="Y479" s="58"/>
      <c r="Z479" s="58"/>
      <c r="AA479" s="58"/>
      <c r="AB479" s="58"/>
    </row>
    <row r="480" spans="24:28" x14ac:dyDescent="0.2">
      <c r="X480" s="58"/>
      <c r="Y480" s="58"/>
      <c r="Z480" s="58"/>
      <c r="AA480" s="58"/>
      <c r="AB480" s="58"/>
    </row>
    <row r="481" spans="24:28" x14ac:dyDescent="0.2">
      <c r="X481" s="58"/>
      <c r="Y481" s="58"/>
      <c r="Z481" s="58"/>
      <c r="AA481" s="58"/>
      <c r="AB481" s="58"/>
    </row>
    <row r="482" spans="24:28" x14ac:dyDescent="0.2">
      <c r="X482" s="58"/>
      <c r="Y482" s="58"/>
      <c r="Z482" s="58"/>
      <c r="AA482" s="58"/>
      <c r="AB482" s="58"/>
    </row>
    <row r="483" spans="24:28" x14ac:dyDescent="0.2">
      <c r="X483" s="58"/>
      <c r="Y483" s="58"/>
      <c r="Z483" s="58"/>
      <c r="AA483" s="58"/>
      <c r="AB483" s="58"/>
    </row>
    <row r="484" spans="24:28" x14ac:dyDescent="0.2">
      <c r="X484" s="58"/>
      <c r="Y484" s="58"/>
      <c r="Z484" s="58"/>
      <c r="AA484" s="58"/>
      <c r="AB484" s="58"/>
    </row>
    <row r="485" spans="24:28" x14ac:dyDescent="0.2">
      <c r="X485" s="58"/>
      <c r="Y485" s="58"/>
      <c r="Z485" s="58"/>
      <c r="AA485" s="58"/>
      <c r="AB485" s="58"/>
    </row>
    <row r="486" spans="24:28" x14ac:dyDescent="0.2">
      <c r="X486" s="58"/>
      <c r="Y486" s="58"/>
      <c r="Z486" s="58"/>
      <c r="AA486" s="58"/>
      <c r="AB486" s="58"/>
    </row>
    <row r="487" spans="24:28" x14ac:dyDescent="0.2">
      <c r="X487" s="58"/>
      <c r="Y487" s="58"/>
      <c r="Z487" s="58"/>
      <c r="AA487" s="58"/>
      <c r="AB487" s="58"/>
    </row>
    <row r="488" spans="24:28" x14ac:dyDescent="0.2">
      <c r="X488" s="58"/>
      <c r="Y488" s="58"/>
      <c r="Z488" s="58"/>
      <c r="AA488" s="58"/>
      <c r="AB488" s="58"/>
    </row>
    <row r="489" spans="24:28" x14ac:dyDescent="0.2">
      <c r="X489" s="58"/>
      <c r="Y489" s="58"/>
      <c r="Z489" s="58"/>
      <c r="AA489" s="58"/>
      <c r="AB489" s="58"/>
    </row>
    <row r="490" spans="24:28" x14ac:dyDescent="0.2">
      <c r="X490" s="58"/>
      <c r="Y490" s="58"/>
      <c r="Z490" s="58"/>
      <c r="AA490" s="58"/>
      <c r="AB490" s="58"/>
    </row>
    <row r="491" spans="24:28" x14ac:dyDescent="0.2">
      <c r="X491" s="58"/>
      <c r="Y491" s="58"/>
      <c r="Z491" s="58"/>
      <c r="AA491" s="58"/>
      <c r="AB491" s="58"/>
    </row>
    <row r="492" spans="24:28" x14ac:dyDescent="0.2">
      <c r="X492" s="58"/>
      <c r="Y492" s="58"/>
      <c r="Z492" s="58"/>
      <c r="AA492" s="58"/>
      <c r="AB492" s="58"/>
    </row>
    <row r="493" spans="24:28" x14ac:dyDescent="0.2">
      <c r="X493" s="58"/>
      <c r="Y493" s="58"/>
      <c r="Z493" s="58"/>
      <c r="AA493" s="58"/>
      <c r="AB493" s="58"/>
    </row>
    <row r="494" spans="24:28" x14ac:dyDescent="0.2">
      <c r="X494" s="58"/>
      <c r="Y494" s="58"/>
      <c r="Z494" s="58"/>
      <c r="AA494" s="58"/>
      <c r="AB494" s="58"/>
    </row>
    <row r="495" spans="24:28" x14ac:dyDescent="0.2">
      <c r="X495" s="58"/>
      <c r="Y495" s="58"/>
      <c r="Z495" s="58"/>
      <c r="AA495" s="58"/>
      <c r="AB495" s="58"/>
    </row>
    <row r="496" spans="24:28" x14ac:dyDescent="0.2">
      <c r="X496" s="58"/>
      <c r="Y496" s="58"/>
      <c r="Z496" s="58"/>
      <c r="AA496" s="58"/>
      <c r="AB496" s="58"/>
    </row>
    <row r="497" spans="24:28" x14ac:dyDescent="0.2">
      <c r="X497" s="58"/>
      <c r="Y497" s="58"/>
      <c r="Z497" s="58"/>
      <c r="AA497" s="58"/>
      <c r="AB497" s="58"/>
    </row>
    <row r="498" spans="24:28" x14ac:dyDescent="0.2">
      <c r="X498" s="58"/>
      <c r="Y498" s="58"/>
      <c r="Z498" s="58"/>
      <c r="AA498" s="58"/>
      <c r="AB498" s="58"/>
    </row>
    <row r="499" spans="24:28" x14ac:dyDescent="0.2">
      <c r="X499" s="58"/>
      <c r="Y499" s="58"/>
      <c r="Z499" s="58"/>
      <c r="AA499" s="58"/>
      <c r="AB499" s="58"/>
    </row>
    <row r="500" spans="24:28" x14ac:dyDescent="0.2">
      <c r="X500" s="58"/>
      <c r="Y500" s="58"/>
      <c r="Z500" s="58"/>
      <c r="AA500" s="58"/>
      <c r="AB500" s="58"/>
    </row>
    <row r="501" spans="24:28" x14ac:dyDescent="0.2">
      <c r="X501" s="58"/>
      <c r="Y501" s="58"/>
      <c r="Z501" s="58"/>
      <c r="AA501" s="58"/>
      <c r="AB501" s="58"/>
    </row>
    <row r="502" spans="24:28" x14ac:dyDescent="0.2">
      <c r="X502" s="58"/>
      <c r="Y502" s="58"/>
      <c r="Z502" s="58"/>
      <c r="AA502" s="58"/>
      <c r="AB502" s="58"/>
    </row>
    <row r="503" spans="24:28" x14ac:dyDescent="0.2">
      <c r="X503" s="58"/>
      <c r="Y503" s="58"/>
      <c r="Z503" s="58"/>
      <c r="AA503" s="58"/>
      <c r="AB503" s="58"/>
    </row>
    <row r="504" spans="24:28" x14ac:dyDescent="0.2">
      <c r="X504" s="58"/>
      <c r="Y504" s="58"/>
      <c r="Z504" s="58"/>
      <c r="AA504" s="58"/>
      <c r="AB504" s="58"/>
    </row>
    <row r="505" spans="24:28" x14ac:dyDescent="0.2">
      <c r="X505" s="58"/>
      <c r="Y505" s="58"/>
      <c r="Z505" s="58"/>
      <c r="AA505" s="58"/>
      <c r="AB505" s="58"/>
    </row>
    <row r="506" spans="24:28" x14ac:dyDescent="0.2">
      <c r="X506" s="58"/>
      <c r="Y506" s="58"/>
      <c r="Z506" s="58"/>
      <c r="AA506" s="58"/>
      <c r="AB506" s="58"/>
    </row>
    <row r="507" spans="24:28" x14ac:dyDescent="0.2">
      <c r="X507" s="58"/>
      <c r="Y507" s="58"/>
      <c r="Z507" s="58"/>
      <c r="AA507" s="58"/>
      <c r="AB507" s="58"/>
    </row>
    <row r="508" spans="24:28" x14ac:dyDescent="0.2">
      <c r="X508" s="58"/>
      <c r="Y508" s="58"/>
      <c r="Z508" s="58"/>
      <c r="AA508" s="58"/>
      <c r="AB508" s="58"/>
    </row>
    <row r="509" spans="24:28" x14ac:dyDescent="0.2">
      <c r="X509" s="58"/>
      <c r="Y509" s="58"/>
      <c r="Z509" s="58"/>
      <c r="AA509" s="58"/>
      <c r="AB509" s="58"/>
    </row>
    <row r="510" spans="24:28" x14ac:dyDescent="0.2">
      <c r="X510" s="58"/>
      <c r="Y510" s="58"/>
      <c r="Z510" s="58"/>
      <c r="AA510" s="58"/>
      <c r="AB510" s="58"/>
    </row>
    <row r="511" spans="24:28" x14ac:dyDescent="0.2">
      <c r="X511" s="58"/>
      <c r="Y511" s="58"/>
      <c r="Z511" s="58"/>
      <c r="AA511" s="58"/>
      <c r="AB511" s="58"/>
    </row>
    <row r="512" spans="24:28" x14ac:dyDescent="0.2">
      <c r="X512" s="58"/>
      <c r="Y512" s="58"/>
      <c r="Z512" s="58"/>
      <c r="AA512" s="58"/>
      <c r="AB512" s="58"/>
    </row>
    <row r="513" spans="24:28" x14ac:dyDescent="0.2">
      <c r="X513" s="58"/>
      <c r="Y513" s="58"/>
      <c r="Z513" s="58"/>
      <c r="AA513" s="58"/>
      <c r="AB513" s="58"/>
    </row>
    <row r="514" spans="24:28" x14ac:dyDescent="0.2">
      <c r="X514" s="58"/>
      <c r="Y514" s="58"/>
      <c r="Z514" s="58"/>
      <c r="AA514" s="58"/>
      <c r="AB514" s="58"/>
    </row>
    <row r="515" spans="24:28" x14ac:dyDescent="0.2">
      <c r="X515" s="58"/>
      <c r="Y515" s="58"/>
      <c r="Z515" s="58"/>
      <c r="AA515" s="58"/>
      <c r="AB515" s="58"/>
    </row>
    <row r="516" spans="24:28" x14ac:dyDescent="0.2">
      <c r="X516" s="58"/>
      <c r="Y516" s="58"/>
      <c r="Z516" s="58"/>
      <c r="AA516" s="58"/>
      <c r="AB516" s="58"/>
    </row>
    <row r="517" spans="24:28" x14ac:dyDescent="0.2">
      <c r="X517" s="58"/>
      <c r="Y517" s="58"/>
      <c r="Z517" s="58"/>
      <c r="AA517" s="58"/>
      <c r="AB517" s="58"/>
    </row>
    <row r="518" spans="24:28" x14ac:dyDescent="0.2">
      <c r="X518" s="58"/>
      <c r="Y518" s="58"/>
      <c r="Z518" s="58"/>
      <c r="AA518" s="58"/>
      <c r="AB518" s="58"/>
    </row>
    <row r="519" spans="24:28" x14ac:dyDescent="0.2">
      <c r="X519" s="58"/>
      <c r="Y519" s="58"/>
      <c r="Z519" s="58"/>
      <c r="AA519" s="58"/>
      <c r="AB519" s="58"/>
    </row>
    <row r="520" spans="24:28" x14ac:dyDescent="0.2">
      <c r="X520" s="58"/>
      <c r="Y520" s="58"/>
      <c r="Z520" s="58"/>
      <c r="AA520" s="58"/>
      <c r="AB520" s="58"/>
    </row>
    <row r="521" spans="24:28" x14ac:dyDescent="0.2">
      <c r="X521" s="58"/>
      <c r="Y521" s="58"/>
      <c r="Z521" s="58"/>
      <c r="AA521" s="58"/>
      <c r="AB521" s="58"/>
    </row>
    <row r="522" spans="24:28" x14ac:dyDescent="0.2">
      <c r="X522" s="58"/>
      <c r="Y522" s="58"/>
      <c r="Z522" s="58"/>
      <c r="AA522" s="58"/>
      <c r="AB522" s="58"/>
    </row>
    <row r="523" spans="24:28" x14ac:dyDescent="0.2">
      <c r="X523" s="58"/>
      <c r="Y523" s="58"/>
      <c r="Z523" s="58"/>
      <c r="AA523" s="58"/>
      <c r="AB523" s="58"/>
    </row>
    <row r="524" spans="24:28" x14ac:dyDescent="0.2">
      <c r="X524" s="58"/>
      <c r="Y524" s="58"/>
      <c r="Z524" s="58"/>
      <c r="AA524" s="58"/>
      <c r="AB524" s="58"/>
    </row>
    <row r="525" spans="24:28" x14ac:dyDescent="0.2">
      <c r="X525" s="58"/>
      <c r="Y525" s="58"/>
      <c r="Z525" s="58"/>
      <c r="AA525" s="58"/>
      <c r="AB525" s="58"/>
    </row>
    <row r="526" spans="24:28" x14ac:dyDescent="0.2">
      <c r="X526" s="58"/>
      <c r="Y526" s="58"/>
      <c r="Z526" s="58"/>
      <c r="AA526" s="58"/>
      <c r="AB526" s="58"/>
    </row>
    <row r="527" spans="24:28" x14ac:dyDescent="0.2">
      <c r="X527" s="58"/>
      <c r="Y527" s="58"/>
      <c r="Z527" s="58"/>
      <c r="AA527" s="58"/>
      <c r="AB527" s="58"/>
    </row>
    <row r="528" spans="24:28" x14ac:dyDescent="0.2">
      <c r="X528" s="58"/>
      <c r="Y528" s="58"/>
      <c r="Z528" s="58"/>
      <c r="AA528" s="58"/>
      <c r="AB528" s="58"/>
    </row>
    <row r="529" spans="24:28" x14ac:dyDescent="0.2">
      <c r="X529" s="58"/>
      <c r="Y529" s="58"/>
      <c r="Z529" s="58"/>
      <c r="AA529" s="58"/>
      <c r="AB529" s="58"/>
    </row>
    <row r="530" spans="24:28" x14ac:dyDescent="0.2">
      <c r="X530" s="58"/>
      <c r="Y530" s="58"/>
      <c r="Z530" s="58"/>
      <c r="AA530" s="58"/>
      <c r="AB530" s="58"/>
    </row>
    <row r="531" spans="24:28" x14ac:dyDescent="0.2">
      <c r="X531" s="58"/>
      <c r="Y531" s="58"/>
      <c r="Z531" s="58"/>
      <c r="AA531" s="58"/>
      <c r="AB531" s="58"/>
    </row>
    <row r="532" spans="24:28" x14ac:dyDescent="0.2">
      <c r="X532" s="58"/>
      <c r="Y532" s="58"/>
      <c r="Z532" s="58"/>
      <c r="AA532" s="58"/>
      <c r="AB532" s="58"/>
    </row>
    <row r="533" spans="24:28" x14ac:dyDescent="0.2">
      <c r="X533" s="58"/>
      <c r="Y533" s="58"/>
      <c r="Z533" s="58"/>
      <c r="AA533" s="58"/>
      <c r="AB533" s="58"/>
    </row>
    <row r="534" spans="24:28" x14ac:dyDescent="0.2">
      <c r="X534" s="58"/>
      <c r="Y534" s="58"/>
      <c r="Z534" s="58"/>
      <c r="AA534" s="58"/>
      <c r="AB534" s="58"/>
    </row>
    <row r="535" spans="24:28" x14ac:dyDescent="0.2">
      <c r="X535" s="58"/>
      <c r="Y535" s="58"/>
      <c r="Z535" s="58"/>
      <c r="AA535" s="58"/>
      <c r="AB535" s="58"/>
    </row>
    <row r="536" spans="24:28" x14ac:dyDescent="0.2">
      <c r="X536" s="58"/>
      <c r="Y536" s="58"/>
      <c r="Z536" s="58"/>
      <c r="AA536" s="58"/>
      <c r="AB536" s="58"/>
    </row>
    <row r="537" spans="24:28" x14ac:dyDescent="0.2">
      <c r="X537" s="58"/>
      <c r="Y537" s="58"/>
      <c r="Z537" s="58"/>
      <c r="AA537" s="58"/>
      <c r="AB537" s="58"/>
    </row>
    <row r="538" spans="24:28" x14ac:dyDescent="0.2">
      <c r="X538" s="58"/>
      <c r="Y538" s="58"/>
      <c r="Z538" s="58"/>
      <c r="AA538" s="58"/>
      <c r="AB538" s="58"/>
    </row>
    <row r="539" spans="24:28" x14ac:dyDescent="0.2">
      <c r="X539" s="58"/>
      <c r="Y539" s="58"/>
      <c r="Z539" s="58"/>
      <c r="AA539" s="58"/>
      <c r="AB539" s="58"/>
    </row>
    <row r="540" spans="24:28" x14ac:dyDescent="0.2">
      <c r="X540" s="58"/>
      <c r="Y540" s="58"/>
      <c r="Z540" s="58"/>
      <c r="AA540" s="58"/>
      <c r="AB540" s="58"/>
    </row>
    <row r="541" spans="24:28" x14ac:dyDescent="0.2">
      <c r="X541" s="58"/>
      <c r="Y541" s="58"/>
      <c r="Z541" s="58"/>
      <c r="AA541" s="58"/>
      <c r="AB541" s="58"/>
    </row>
    <row r="542" spans="24:28" x14ac:dyDescent="0.2">
      <c r="X542" s="58"/>
      <c r="Y542" s="58"/>
      <c r="Z542" s="58"/>
      <c r="AA542" s="58"/>
      <c r="AB542" s="58"/>
    </row>
    <row r="543" spans="24:28" x14ac:dyDescent="0.2">
      <c r="X543" s="58"/>
      <c r="Y543" s="58"/>
      <c r="Z543" s="58"/>
      <c r="AA543" s="58"/>
      <c r="AB543" s="58"/>
    </row>
    <row r="544" spans="24:28" x14ac:dyDescent="0.2">
      <c r="X544" s="58"/>
      <c r="Y544" s="58"/>
      <c r="Z544" s="58"/>
      <c r="AA544" s="58"/>
      <c r="AB544" s="58"/>
    </row>
    <row r="545" spans="24:28" x14ac:dyDescent="0.2">
      <c r="X545" s="58"/>
      <c r="Y545" s="58"/>
      <c r="Z545" s="58"/>
      <c r="AA545" s="58"/>
      <c r="AB545" s="58"/>
    </row>
    <row r="546" spans="24:28" x14ac:dyDescent="0.2">
      <c r="X546" s="58"/>
      <c r="Y546" s="58"/>
      <c r="Z546" s="58"/>
      <c r="AA546" s="58"/>
      <c r="AB546" s="58"/>
    </row>
    <row r="547" spans="24:28" x14ac:dyDescent="0.2">
      <c r="X547" s="58"/>
      <c r="Y547" s="58"/>
      <c r="Z547" s="58"/>
      <c r="AA547" s="58"/>
      <c r="AB547" s="58"/>
    </row>
    <row r="548" spans="24:28" x14ac:dyDescent="0.2">
      <c r="X548" s="58"/>
      <c r="Y548" s="58"/>
      <c r="Z548" s="58"/>
      <c r="AA548" s="58"/>
      <c r="AB548" s="58"/>
    </row>
    <row r="549" spans="24:28" x14ac:dyDescent="0.2">
      <c r="X549" s="58"/>
      <c r="Y549" s="58"/>
      <c r="Z549" s="58"/>
      <c r="AA549" s="58"/>
      <c r="AB549" s="58"/>
    </row>
    <row r="550" spans="24:28" x14ac:dyDescent="0.2">
      <c r="X550" s="58"/>
      <c r="Y550" s="58"/>
      <c r="Z550" s="58"/>
      <c r="AA550" s="58"/>
      <c r="AB550" s="58"/>
    </row>
    <row r="551" spans="24:28" x14ac:dyDescent="0.2">
      <c r="X551" s="58"/>
      <c r="Y551" s="58"/>
      <c r="Z551" s="58"/>
      <c r="AA551" s="58"/>
      <c r="AB551" s="58"/>
    </row>
    <row r="552" spans="24:28" x14ac:dyDescent="0.2">
      <c r="X552" s="58"/>
      <c r="Y552" s="58"/>
      <c r="Z552" s="58"/>
      <c r="AA552" s="58"/>
      <c r="AB552" s="58"/>
    </row>
    <row r="553" spans="24:28" x14ac:dyDescent="0.2">
      <c r="X553" s="58"/>
      <c r="Y553" s="58"/>
      <c r="Z553" s="58"/>
      <c r="AA553" s="58"/>
      <c r="AB553" s="58"/>
    </row>
    <row r="554" spans="24:28" x14ac:dyDescent="0.2">
      <c r="X554" s="58"/>
      <c r="Y554" s="58"/>
      <c r="Z554" s="58"/>
      <c r="AA554" s="58"/>
      <c r="AB554" s="58"/>
    </row>
    <row r="555" spans="24:28" x14ac:dyDescent="0.2">
      <c r="X555" s="58"/>
      <c r="Y555" s="58"/>
      <c r="Z555" s="58"/>
      <c r="AA555" s="58"/>
      <c r="AB555" s="58"/>
    </row>
    <row r="556" spans="24:28" x14ac:dyDescent="0.2">
      <c r="X556" s="58"/>
      <c r="Y556" s="58"/>
      <c r="Z556" s="58"/>
      <c r="AA556" s="58"/>
      <c r="AB556" s="58"/>
    </row>
    <row r="557" spans="24:28" x14ac:dyDescent="0.2">
      <c r="X557" s="58"/>
      <c r="Y557" s="58"/>
      <c r="Z557" s="58"/>
      <c r="AA557" s="58"/>
      <c r="AB557" s="58"/>
    </row>
    <row r="558" spans="24:28" x14ac:dyDescent="0.2">
      <c r="X558" s="58"/>
      <c r="Y558" s="58"/>
      <c r="Z558" s="58"/>
      <c r="AA558" s="58"/>
      <c r="AB558" s="58"/>
    </row>
    <row r="559" spans="24:28" x14ac:dyDescent="0.2">
      <c r="X559" s="58"/>
      <c r="Y559" s="58"/>
      <c r="Z559" s="58"/>
      <c r="AA559" s="58"/>
      <c r="AB559" s="58"/>
    </row>
    <row r="560" spans="24:28" x14ac:dyDescent="0.2">
      <c r="X560" s="58"/>
      <c r="Y560" s="58"/>
      <c r="Z560" s="58"/>
      <c r="AA560" s="58"/>
      <c r="AB560" s="58"/>
    </row>
    <row r="561" spans="24:28" x14ac:dyDescent="0.2">
      <c r="X561" s="58"/>
      <c r="Y561" s="58"/>
      <c r="Z561" s="58"/>
      <c r="AA561" s="58"/>
      <c r="AB561" s="58"/>
    </row>
    <row r="562" spans="24:28" x14ac:dyDescent="0.2">
      <c r="X562" s="58"/>
      <c r="Y562" s="58"/>
      <c r="Z562" s="58"/>
      <c r="AA562" s="58"/>
      <c r="AB562" s="58"/>
    </row>
    <row r="563" spans="24:28" x14ac:dyDescent="0.2">
      <c r="X563" s="58"/>
      <c r="Y563" s="58"/>
      <c r="Z563" s="58"/>
      <c r="AA563" s="58"/>
      <c r="AB563" s="58"/>
    </row>
    <row r="564" spans="24:28" x14ac:dyDescent="0.2">
      <c r="X564" s="58"/>
      <c r="Y564" s="58"/>
      <c r="Z564" s="58"/>
      <c r="AA564" s="58"/>
      <c r="AB564" s="58"/>
    </row>
    <row r="565" spans="24:28" x14ac:dyDescent="0.2">
      <c r="X565" s="58"/>
      <c r="Y565" s="58"/>
      <c r="Z565" s="58"/>
      <c r="AA565" s="58"/>
      <c r="AB565" s="58"/>
    </row>
    <row r="566" spans="24:28" x14ac:dyDescent="0.2">
      <c r="X566" s="58"/>
      <c r="Y566" s="58"/>
      <c r="Z566" s="58"/>
      <c r="AA566" s="58"/>
      <c r="AB566" s="58"/>
    </row>
    <row r="567" spans="24:28" x14ac:dyDescent="0.2">
      <c r="X567" s="58"/>
      <c r="Y567" s="58"/>
      <c r="Z567" s="58"/>
      <c r="AA567" s="58"/>
      <c r="AB567" s="58"/>
    </row>
    <row r="568" spans="24:28" x14ac:dyDescent="0.2">
      <c r="X568" s="58"/>
      <c r="Y568" s="58"/>
      <c r="Z568" s="58"/>
      <c r="AA568" s="58"/>
      <c r="AB568" s="58"/>
    </row>
    <row r="569" spans="24:28" x14ac:dyDescent="0.2">
      <c r="X569" s="58"/>
      <c r="Y569" s="58"/>
      <c r="Z569" s="58"/>
      <c r="AA569" s="58"/>
      <c r="AB569" s="58"/>
    </row>
    <row r="570" spans="24:28" x14ac:dyDescent="0.2">
      <c r="X570" s="58"/>
      <c r="Y570" s="58"/>
      <c r="Z570" s="58"/>
      <c r="AA570" s="58"/>
      <c r="AB570" s="58"/>
    </row>
    <row r="571" spans="24:28" x14ac:dyDescent="0.2">
      <c r="X571" s="58"/>
      <c r="Y571" s="58"/>
      <c r="Z571" s="58"/>
      <c r="AA571" s="58"/>
      <c r="AB571" s="58"/>
    </row>
    <row r="572" spans="24:28" x14ac:dyDescent="0.2">
      <c r="X572" s="58"/>
      <c r="Y572" s="58"/>
      <c r="Z572" s="58"/>
      <c r="AA572" s="58"/>
      <c r="AB572" s="58"/>
    </row>
    <row r="573" spans="24:28" x14ac:dyDescent="0.2">
      <c r="X573" s="58"/>
      <c r="Y573" s="58"/>
      <c r="Z573" s="58"/>
      <c r="AA573" s="58"/>
      <c r="AB573" s="58"/>
    </row>
    <row r="574" spans="24:28" x14ac:dyDescent="0.2">
      <c r="X574" s="58"/>
      <c r="Y574" s="58"/>
      <c r="Z574" s="58"/>
      <c r="AA574" s="58"/>
      <c r="AB574" s="58"/>
    </row>
    <row r="575" spans="24:28" x14ac:dyDescent="0.2">
      <c r="X575" s="58"/>
      <c r="Y575" s="58"/>
      <c r="Z575" s="58"/>
      <c r="AA575" s="58"/>
      <c r="AB575" s="58"/>
    </row>
    <row r="576" spans="24:28" x14ac:dyDescent="0.2">
      <c r="X576" s="58"/>
      <c r="Y576" s="58"/>
      <c r="Z576" s="58"/>
      <c r="AA576" s="58"/>
      <c r="AB576" s="58"/>
    </row>
    <row r="577" spans="24:28" x14ac:dyDescent="0.2">
      <c r="X577" s="58"/>
      <c r="Y577" s="58"/>
      <c r="Z577" s="58"/>
      <c r="AA577" s="58"/>
      <c r="AB577" s="58"/>
    </row>
    <row r="578" spans="24:28" x14ac:dyDescent="0.2">
      <c r="X578" s="58"/>
      <c r="Y578" s="58"/>
      <c r="Z578" s="58"/>
      <c r="AA578" s="58"/>
      <c r="AB578" s="58"/>
    </row>
    <row r="579" spans="24:28" x14ac:dyDescent="0.2">
      <c r="X579" s="58"/>
      <c r="Y579" s="58"/>
      <c r="Z579" s="58"/>
      <c r="AA579" s="58"/>
      <c r="AB579" s="58"/>
    </row>
    <row r="580" spans="24:28" x14ac:dyDescent="0.2">
      <c r="X580" s="58"/>
      <c r="Y580" s="58"/>
      <c r="Z580" s="58"/>
      <c r="AA580" s="58"/>
      <c r="AB580" s="58"/>
    </row>
    <row r="581" spans="24:28" x14ac:dyDescent="0.2">
      <c r="X581" s="58"/>
      <c r="Y581" s="58"/>
      <c r="Z581" s="58"/>
      <c r="AA581" s="58"/>
      <c r="AB581" s="58"/>
    </row>
    <row r="582" spans="24:28" x14ac:dyDescent="0.2">
      <c r="X582" s="58"/>
      <c r="Y582" s="58"/>
      <c r="Z582" s="58"/>
      <c r="AA582" s="58"/>
      <c r="AB582" s="58"/>
    </row>
    <row r="583" spans="24:28" x14ac:dyDescent="0.2">
      <c r="X583" s="58"/>
      <c r="Y583" s="58"/>
      <c r="Z583" s="58"/>
      <c r="AA583" s="58"/>
      <c r="AB583" s="58"/>
    </row>
    <row r="584" spans="24:28" x14ac:dyDescent="0.2">
      <c r="X584" s="58"/>
      <c r="Y584" s="58"/>
      <c r="Z584" s="58"/>
      <c r="AA584" s="58"/>
      <c r="AB584" s="58"/>
    </row>
    <row r="585" spans="24:28" x14ac:dyDescent="0.2">
      <c r="X585" s="58"/>
      <c r="Y585" s="58"/>
      <c r="Z585" s="58"/>
      <c r="AA585" s="58"/>
      <c r="AB585" s="58"/>
    </row>
    <row r="586" spans="24:28" x14ac:dyDescent="0.2">
      <c r="X586" s="58"/>
      <c r="Y586" s="58"/>
      <c r="Z586" s="58"/>
      <c r="AA586" s="58"/>
      <c r="AB586" s="58"/>
    </row>
    <row r="587" spans="24:28" x14ac:dyDescent="0.2">
      <c r="X587" s="58"/>
      <c r="Y587" s="58"/>
      <c r="Z587" s="58"/>
      <c r="AA587" s="58"/>
      <c r="AB587" s="58"/>
    </row>
    <row r="588" spans="24:28" x14ac:dyDescent="0.2">
      <c r="X588" s="58"/>
      <c r="Y588" s="58"/>
      <c r="Z588" s="58"/>
      <c r="AA588" s="58"/>
      <c r="AB588" s="58"/>
    </row>
    <row r="589" spans="24:28" x14ac:dyDescent="0.2">
      <c r="X589" s="58"/>
      <c r="Y589" s="58"/>
      <c r="Z589" s="58"/>
      <c r="AA589" s="58"/>
      <c r="AB589" s="58"/>
    </row>
    <row r="590" spans="24:28" x14ac:dyDescent="0.2">
      <c r="X590" s="58"/>
      <c r="Y590" s="58"/>
      <c r="Z590" s="58"/>
      <c r="AA590" s="58"/>
      <c r="AB590" s="58"/>
    </row>
    <row r="591" spans="24:28" x14ac:dyDescent="0.2">
      <c r="X591" s="58"/>
      <c r="Y591" s="58"/>
      <c r="Z591" s="58"/>
      <c r="AA591" s="58"/>
      <c r="AB591" s="58"/>
    </row>
    <row r="592" spans="24:28" x14ac:dyDescent="0.2">
      <c r="X592" s="58"/>
      <c r="Y592" s="58"/>
      <c r="Z592" s="58"/>
      <c r="AA592" s="58"/>
      <c r="AB592" s="58"/>
    </row>
    <row r="593" spans="24:28" x14ac:dyDescent="0.2">
      <c r="X593" s="58"/>
      <c r="Y593" s="58"/>
      <c r="Z593" s="58"/>
      <c r="AA593" s="58"/>
      <c r="AB593" s="58"/>
    </row>
    <row r="594" spans="24:28" x14ac:dyDescent="0.2">
      <c r="X594" s="58"/>
      <c r="Y594" s="58"/>
      <c r="Z594" s="58"/>
      <c r="AA594" s="58"/>
      <c r="AB594" s="58"/>
    </row>
    <row r="595" spans="24:28" x14ac:dyDescent="0.2">
      <c r="X595" s="58"/>
      <c r="Y595" s="58"/>
      <c r="Z595" s="58"/>
      <c r="AA595" s="58"/>
      <c r="AB595" s="58"/>
    </row>
    <row r="596" spans="24:28" x14ac:dyDescent="0.2">
      <c r="X596" s="58"/>
      <c r="Y596" s="58"/>
      <c r="Z596" s="58"/>
      <c r="AA596" s="58"/>
      <c r="AB596" s="58"/>
    </row>
    <row r="597" spans="24:28" x14ac:dyDescent="0.2">
      <c r="X597" s="58"/>
      <c r="Y597" s="58"/>
      <c r="Z597" s="58"/>
      <c r="AA597" s="58"/>
      <c r="AB597" s="58"/>
    </row>
    <row r="598" spans="24:28" x14ac:dyDescent="0.2">
      <c r="X598" s="58"/>
      <c r="Y598" s="58"/>
      <c r="Z598" s="58"/>
      <c r="AA598" s="58"/>
      <c r="AB598" s="58"/>
    </row>
    <row r="599" spans="24:28" x14ac:dyDescent="0.2">
      <c r="X599" s="58"/>
      <c r="Y599" s="58"/>
      <c r="Z599" s="58"/>
      <c r="AA599" s="58"/>
      <c r="AB599" s="58"/>
    </row>
    <row r="600" spans="24:28" x14ac:dyDescent="0.2">
      <c r="X600" s="58"/>
      <c r="Y600" s="58"/>
      <c r="Z600" s="58"/>
      <c r="AA600" s="58"/>
      <c r="AB600" s="58"/>
    </row>
    <row r="601" spans="24:28" x14ac:dyDescent="0.2">
      <c r="X601" s="58"/>
      <c r="Y601" s="58"/>
      <c r="Z601" s="58"/>
      <c r="AA601" s="58"/>
      <c r="AB601" s="58"/>
    </row>
    <row r="602" spans="24:28" x14ac:dyDescent="0.2">
      <c r="X602" s="58"/>
      <c r="Y602" s="58"/>
      <c r="Z602" s="58"/>
      <c r="AA602" s="58"/>
      <c r="AB602" s="58"/>
    </row>
    <row r="603" spans="24:28" x14ac:dyDescent="0.2">
      <c r="X603" s="58"/>
      <c r="Y603" s="58"/>
      <c r="Z603" s="58"/>
      <c r="AA603" s="58"/>
      <c r="AB603" s="58"/>
    </row>
    <row r="604" spans="24:28" x14ac:dyDescent="0.2">
      <c r="X604" s="58"/>
      <c r="Y604" s="58"/>
      <c r="Z604" s="58"/>
      <c r="AA604" s="58"/>
      <c r="AB604" s="58"/>
    </row>
    <row r="605" spans="24:28" x14ac:dyDescent="0.2">
      <c r="X605" s="58"/>
      <c r="Y605" s="58"/>
      <c r="Z605" s="58"/>
      <c r="AA605" s="58"/>
      <c r="AB605" s="58"/>
    </row>
    <row r="606" spans="24:28" x14ac:dyDescent="0.2">
      <c r="X606" s="58"/>
      <c r="Y606" s="58"/>
      <c r="Z606" s="58"/>
      <c r="AA606" s="58"/>
      <c r="AB606" s="58"/>
    </row>
    <row r="607" spans="24:28" x14ac:dyDescent="0.2">
      <c r="X607" s="58"/>
      <c r="Y607" s="58"/>
      <c r="Z607" s="58"/>
      <c r="AA607" s="58"/>
      <c r="AB607" s="58"/>
    </row>
    <row r="608" spans="24:28" x14ac:dyDescent="0.2">
      <c r="X608" s="58"/>
      <c r="Y608" s="58"/>
      <c r="Z608" s="58"/>
      <c r="AA608" s="58"/>
      <c r="AB608" s="58"/>
    </row>
    <row r="609" spans="24:28" x14ac:dyDescent="0.2">
      <c r="X609" s="58"/>
      <c r="Y609" s="58"/>
      <c r="Z609" s="58"/>
      <c r="AA609" s="58"/>
      <c r="AB609" s="58"/>
    </row>
    <row r="610" spans="24:28" x14ac:dyDescent="0.2">
      <c r="X610" s="58"/>
      <c r="Y610" s="58"/>
      <c r="Z610" s="58"/>
      <c r="AA610" s="58"/>
      <c r="AB610" s="58"/>
    </row>
    <row r="611" spans="24:28" x14ac:dyDescent="0.2">
      <c r="X611" s="58"/>
      <c r="Y611" s="58"/>
      <c r="Z611" s="58"/>
      <c r="AA611" s="58"/>
      <c r="AB611" s="58"/>
    </row>
    <row r="612" spans="24:28" x14ac:dyDescent="0.2">
      <c r="X612" s="58"/>
      <c r="Y612" s="58"/>
      <c r="Z612" s="58"/>
      <c r="AA612" s="58"/>
      <c r="AB612" s="58"/>
    </row>
    <row r="613" spans="24:28" x14ac:dyDescent="0.2">
      <c r="X613" s="58"/>
      <c r="Y613" s="58"/>
      <c r="Z613" s="58"/>
      <c r="AA613" s="58"/>
      <c r="AB613" s="58"/>
    </row>
    <row r="614" spans="24:28" x14ac:dyDescent="0.2">
      <c r="X614" s="58"/>
      <c r="Y614" s="58"/>
      <c r="Z614" s="58"/>
      <c r="AA614" s="58"/>
      <c r="AB614" s="58"/>
    </row>
    <row r="615" spans="24:28" x14ac:dyDescent="0.2">
      <c r="X615" s="58"/>
      <c r="Y615" s="58"/>
      <c r="Z615" s="58"/>
      <c r="AA615" s="58"/>
      <c r="AB615" s="58"/>
    </row>
    <row r="616" spans="24:28" x14ac:dyDescent="0.2">
      <c r="X616" s="58"/>
      <c r="Y616" s="58"/>
      <c r="Z616" s="58"/>
      <c r="AA616" s="58"/>
      <c r="AB616" s="58"/>
    </row>
    <row r="617" spans="24:28" x14ac:dyDescent="0.2">
      <c r="X617" s="58"/>
      <c r="Y617" s="58"/>
      <c r="Z617" s="58"/>
      <c r="AA617" s="58"/>
      <c r="AB617" s="58"/>
    </row>
    <row r="618" spans="24:28" x14ac:dyDescent="0.2">
      <c r="X618" s="58"/>
      <c r="Y618" s="58"/>
      <c r="Z618" s="58"/>
      <c r="AA618" s="58"/>
      <c r="AB618" s="58"/>
    </row>
    <row r="619" spans="24:28" x14ac:dyDescent="0.2">
      <c r="X619" s="58"/>
      <c r="Y619" s="58"/>
      <c r="Z619" s="58"/>
      <c r="AA619" s="58"/>
      <c r="AB619" s="58"/>
    </row>
    <row r="620" spans="24:28" x14ac:dyDescent="0.2">
      <c r="X620" s="58"/>
      <c r="Y620" s="58"/>
      <c r="Z620" s="58"/>
      <c r="AA620" s="58"/>
      <c r="AB620" s="58"/>
    </row>
    <row r="621" spans="24:28" x14ac:dyDescent="0.2">
      <c r="X621" s="58"/>
      <c r="Y621" s="58"/>
      <c r="Z621" s="58"/>
      <c r="AA621" s="58"/>
      <c r="AB621" s="58"/>
    </row>
    <row r="622" spans="24:28" x14ac:dyDescent="0.2">
      <c r="X622" s="58"/>
      <c r="Y622" s="58"/>
      <c r="Z622" s="58"/>
      <c r="AA622" s="58"/>
      <c r="AB622" s="58"/>
    </row>
    <row r="623" spans="24:28" x14ac:dyDescent="0.2">
      <c r="X623" s="58"/>
      <c r="Y623" s="58"/>
      <c r="Z623" s="58"/>
      <c r="AA623" s="58"/>
      <c r="AB623" s="58"/>
    </row>
    <row r="624" spans="24:28" x14ac:dyDescent="0.2">
      <c r="X624" s="58"/>
      <c r="Y624" s="58"/>
      <c r="Z624" s="58"/>
      <c r="AA624" s="58"/>
      <c r="AB624" s="58"/>
    </row>
    <row r="625" spans="24:28" x14ac:dyDescent="0.2">
      <c r="X625" s="58"/>
      <c r="Y625" s="58"/>
      <c r="Z625" s="58"/>
      <c r="AA625" s="58"/>
      <c r="AB625" s="58"/>
    </row>
    <row r="626" spans="24:28" x14ac:dyDescent="0.2">
      <c r="X626" s="58"/>
      <c r="Y626" s="58"/>
      <c r="Z626" s="58"/>
      <c r="AA626" s="58"/>
      <c r="AB626" s="58"/>
    </row>
    <row r="627" spans="24:28" x14ac:dyDescent="0.2">
      <c r="X627" s="58"/>
      <c r="Y627" s="58"/>
      <c r="Z627" s="58"/>
      <c r="AA627" s="58"/>
      <c r="AB627" s="58"/>
    </row>
    <row r="628" spans="24:28" x14ac:dyDescent="0.2">
      <c r="X628" s="58"/>
      <c r="Y628" s="58"/>
      <c r="Z628" s="58"/>
      <c r="AA628" s="58"/>
      <c r="AB628" s="58"/>
    </row>
    <row r="629" spans="24:28" x14ac:dyDescent="0.2">
      <c r="X629" s="58"/>
      <c r="Y629" s="58"/>
      <c r="Z629" s="58"/>
      <c r="AA629" s="58"/>
      <c r="AB629" s="58"/>
    </row>
    <row r="630" spans="24:28" x14ac:dyDescent="0.2">
      <c r="X630" s="58"/>
      <c r="Y630" s="58"/>
      <c r="Z630" s="58"/>
      <c r="AA630" s="58"/>
      <c r="AB630" s="58"/>
    </row>
    <row r="631" spans="24:28" x14ac:dyDescent="0.2">
      <c r="X631" s="58"/>
      <c r="Y631" s="58"/>
      <c r="Z631" s="58"/>
      <c r="AA631" s="58"/>
      <c r="AB631" s="58"/>
    </row>
    <row r="632" spans="24:28" x14ac:dyDescent="0.2">
      <c r="X632" s="58"/>
      <c r="Y632" s="58"/>
      <c r="Z632" s="58"/>
      <c r="AA632" s="58"/>
      <c r="AB632" s="58"/>
    </row>
    <row r="633" spans="24:28" x14ac:dyDescent="0.2">
      <c r="X633" s="58"/>
      <c r="Y633" s="58"/>
      <c r="Z633" s="58"/>
      <c r="AA633" s="58"/>
      <c r="AB633" s="58"/>
    </row>
    <row r="634" spans="24:28" x14ac:dyDescent="0.2">
      <c r="X634" s="58"/>
      <c r="Y634" s="58"/>
      <c r="Z634" s="58"/>
      <c r="AA634" s="58"/>
      <c r="AB634" s="58"/>
    </row>
    <row r="635" spans="24:28" x14ac:dyDescent="0.2">
      <c r="X635" s="58"/>
      <c r="Y635" s="58"/>
      <c r="Z635" s="58"/>
      <c r="AA635" s="58"/>
      <c r="AB635" s="58"/>
    </row>
    <row r="636" spans="24:28" x14ac:dyDescent="0.2">
      <c r="X636" s="58"/>
      <c r="Y636" s="58"/>
      <c r="Z636" s="58"/>
      <c r="AA636" s="58"/>
      <c r="AB636" s="58"/>
    </row>
    <row r="637" spans="24:28" x14ac:dyDescent="0.2">
      <c r="X637" s="58"/>
      <c r="Y637" s="58"/>
      <c r="Z637" s="58"/>
      <c r="AA637" s="58"/>
      <c r="AB637" s="58"/>
    </row>
    <row r="638" spans="24:28" x14ac:dyDescent="0.2">
      <c r="X638" s="58"/>
      <c r="Y638" s="58"/>
      <c r="Z638" s="58"/>
      <c r="AA638" s="58"/>
      <c r="AB638" s="58"/>
    </row>
    <row r="639" spans="24:28" x14ac:dyDescent="0.2">
      <c r="X639" s="58"/>
      <c r="Y639" s="58"/>
      <c r="Z639" s="58"/>
      <c r="AA639" s="58"/>
      <c r="AB639" s="58"/>
    </row>
    <row r="640" spans="24:28" x14ac:dyDescent="0.2">
      <c r="X640" s="58"/>
      <c r="Y640" s="58"/>
      <c r="Z640" s="58"/>
      <c r="AA640" s="58"/>
      <c r="AB640" s="58"/>
    </row>
    <row r="641" spans="24:28" x14ac:dyDescent="0.2">
      <c r="X641" s="58"/>
      <c r="Y641" s="58"/>
      <c r="Z641" s="58"/>
      <c r="AA641" s="58"/>
      <c r="AB641" s="58"/>
    </row>
    <row r="642" spans="24:28" x14ac:dyDescent="0.2">
      <c r="X642" s="58"/>
      <c r="Y642" s="58"/>
      <c r="Z642" s="58"/>
      <c r="AA642" s="58"/>
      <c r="AB642" s="58"/>
    </row>
    <row r="643" spans="24:28" x14ac:dyDescent="0.2">
      <c r="X643" s="58"/>
      <c r="Y643" s="58"/>
      <c r="Z643" s="58"/>
      <c r="AA643" s="58"/>
      <c r="AB643" s="58"/>
    </row>
    <row r="644" spans="24:28" x14ac:dyDescent="0.2">
      <c r="X644" s="58"/>
      <c r="Y644" s="58"/>
      <c r="Z644" s="58"/>
      <c r="AA644" s="58"/>
      <c r="AB644" s="58"/>
    </row>
    <row r="645" spans="24:28" x14ac:dyDescent="0.2">
      <c r="X645" s="58"/>
      <c r="Y645" s="58"/>
      <c r="Z645" s="58"/>
      <c r="AA645" s="58"/>
      <c r="AB645" s="58"/>
    </row>
    <row r="646" spans="24:28" x14ac:dyDescent="0.2">
      <c r="X646" s="58"/>
      <c r="Y646" s="58"/>
      <c r="Z646" s="58"/>
      <c r="AA646" s="58"/>
      <c r="AB646" s="58"/>
    </row>
    <row r="647" spans="24:28" x14ac:dyDescent="0.2">
      <c r="X647" s="58"/>
      <c r="Y647" s="58"/>
      <c r="Z647" s="58"/>
      <c r="AA647" s="58"/>
      <c r="AB647" s="58"/>
    </row>
    <row r="648" spans="24:28" x14ac:dyDescent="0.2">
      <c r="X648" s="58"/>
      <c r="Y648" s="58"/>
      <c r="Z648" s="58"/>
      <c r="AA648" s="58"/>
      <c r="AB648" s="58"/>
    </row>
    <row r="649" spans="24:28" x14ac:dyDescent="0.2">
      <c r="X649" s="58"/>
      <c r="Y649" s="58"/>
      <c r="Z649" s="58"/>
      <c r="AA649" s="58"/>
      <c r="AB649" s="58"/>
    </row>
    <row r="650" spans="24:28" x14ac:dyDescent="0.2">
      <c r="X650" s="58"/>
      <c r="Y650" s="58"/>
      <c r="Z650" s="58"/>
      <c r="AA650" s="58"/>
      <c r="AB650" s="58"/>
    </row>
    <row r="651" spans="24:28" x14ac:dyDescent="0.2">
      <c r="X651" s="58"/>
      <c r="Y651" s="58"/>
      <c r="Z651" s="58"/>
      <c r="AA651" s="58"/>
      <c r="AB651" s="58"/>
    </row>
    <row r="652" spans="24:28" x14ac:dyDescent="0.2">
      <c r="X652" s="58"/>
      <c r="Y652" s="58"/>
      <c r="Z652" s="58"/>
      <c r="AA652" s="58"/>
      <c r="AB652" s="58"/>
    </row>
    <row r="653" spans="24:28" x14ac:dyDescent="0.2">
      <c r="X653" s="58"/>
      <c r="Y653" s="58"/>
      <c r="Z653" s="58"/>
      <c r="AA653" s="58"/>
      <c r="AB653" s="58"/>
    </row>
    <row r="654" spans="24:28" x14ac:dyDescent="0.2">
      <c r="X654" s="58"/>
      <c r="Y654" s="58"/>
      <c r="Z654" s="58"/>
      <c r="AA654" s="58"/>
      <c r="AB654" s="58"/>
    </row>
    <row r="655" spans="24:28" x14ac:dyDescent="0.2">
      <c r="X655" s="58"/>
      <c r="Y655" s="58"/>
      <c r="Z655" s="58"/>
      <c r="AA655" s="58"/>
      <c r="AB655" s="58"/>
    </row>
    <row r="656" spans="24:28" x14ac:dyDescent="0.2">
      <c r="X656" s="58"/>
      <c r="Y656" s="58"/>
      <c r="Z656" s="58"/>
      <c r="AA656" s="58"/>
      <c r="AB656" s="58"/>
    </row>
    <row r="657" spans="24:28" x14ac:dyDescent="0.2">
      <c r="X657" s="58"/>
      <c r="Y657" s="58"/>
      <c r="Z657" s="58"/>
      <c r="AA657" s="58"/>
      <c r="AB657" s="58"/>
    </row>
    <row r="658" spans="24:28" x14ac:dyDescent="0.2">
      <c r="X658" s="58"/>
      <c r="Y658" s="58"/>
      <c r="Z658" s="58"/>
      <c r="AA658" s="58"/>
      <c r="AB658" s="58"/>
    </row>
    <row r="659" spans="24:28" x14ac:dyDescent="0.2">
      <c r="X659" s="58"/>
      <c r="Y659" s="58"/>
      <c r="Z659" s="58"/>
      <c r="AA659" s="58"/>
      <c r="AB659" s="58"/>
    </row>
    <row r="660" spans="24:28" x14ac:dyDescent="0.2">
      <c r="X660" s="58"/>
      <c r="Y660" s="58"/>
      <c r="Z660" s="58"/>
      <c r="AA660" s="58"/>
      <c r="AB660" s="58"/>
    </row>
    <row r="661" spans="24:28" x14ac:dyDescent="0.2">
      <c r="X661" s="58"/>
      <c r="Y661" s="58"/>
      <c r="Z661" s="58"/>
      <c r="AA661" s="58"/>
      <c r="AB661" s="58"/>
    </row>
    <row r="662" spans="24:28" x14ac:dyDescent="0.2">
      <c r="X662" s="58"/>
      <c r="Y662" s="58"/>
      <c r="Z662" s="58"/>
      <c r="AA662" s="58"/>
      <c r="AB662" s="58"/>
    </row>
    <row r="663" spans="24:28" x14ac:dyDescent="0.2">
      <c r="X663" s="58"/>
      <c r="Y663" s="58"/>
      <c r="Z663" s="58"/>
      <c r="AA663" s="58"/>
      <c r="AB663" s="58"/>
    </row>
    <row r="664" spans="24:28" x14ac:dyDescent="0.2">
      <c r="X664" s="58"/>
      <c r="Y664" s="58"/>
      <c r="Z664" s="58"/>
      <c r="AA664" s="58"/>
      <c r="AB664" s="58"/>
    </row>
    <row r="665" spans="24:28" x14ac:dyDescent="0.2">
      <c r="X665" s="58"/>
      <c r="Y665" s="58"/>
      <c r="Z665" s="58"/>
      <c r="AA665" s="58"/>
      <c r="AB665" s="58"/>
    </row>
    <row r="666" spans="24:28" x14ac:dyDescent="0.2">
      <c r="X666" s="58"/>
      <c r="Y666" s="58"/>
      <c r="Z666" s="58"/>
      <c r="AA666" s="58"/>
      <c r="AB666" s="58"/>
    </row>
    <row r="667" spans="24:28" x14ac:dyDescent="0.2">
      <c r="X667" s="58"/>
      <c r="Y667" s="58"/>
      <c r="Z667" s="58"/>
      <c r="AA667" s="58"/>
      <c r="AB667" s="58"/>
    </row>
    <row r="668" spans="24:28" x14ac:dyDescent="0.2">
      <c r="X668" s="58"/>
      <c r="Y668" s="58"/>
      <c r="Z668" s="58"/>
      <c r="AA668" s="58"/>
      <c r="AB668" s="58"/>
    </row>
    <row r="669" spans="24:28" x14ac:dyDescent="0.2">
      <c r="X669" s="58"/>
      <c r="Y669" s="58"/>
      <c r="Z669" s="58"/>
      <c r="AA669" s="58"/>
      <c r="AB669" s="58"/>
    </row>
    <row r="670" spans="24:28" x14ac:dyDescent="0.2">
      <c r="X670" s="58"/>
      <c r="Y670" s="58"/>
      <c r="Z670" s="58"/>
      <c r="AA670" s="58"/>
      <c r="AB670" s="58"/>
    </row>
    <row r="671" spans="24:28" x14ac:dyDescent="0.2">
      <c r="X671" s="58"/>
      <c r="Y671" s="58"/>
      <c r="Z671" s="58"/>
      <c r="AA671" s="58"/>
      <c r="AB671" s="58"/>
    </row>
    <row r="672" spans="24:28" x14ac:dyDescent="0.2">
      <c r="X672" s="58"/>
      <c r="Y672" s="58"/>
      <c r="Z672" s="58"/>
      <c r="AA672" s="58"/>
      <c r="AB672" s="58"/>
    </row>
    <row r="673" spans="24:28" x14ac:dyDescent="0.2">
      <c r="X673" s="58"/>
      <c r="Y673" s="58"/>
      <c r="Z673" s="58"/>
      <c r="AA673" s="58"/>
      <c r="AB673" s="58"/>
    </row>
    <row r="674" spans="24:28" x14ac:dyDescent="0.2">
      <c r="X674" s="58"/>
      <c r="Y674" s="58"/>
      <c r="Z674" s="58"/>
      <c r="AA674" s="58"/>
      <c r="AB674" s="58"/>
    </row>
    <row r="675" spans="24:28" x14ac:dyDescent="0.2">
      <c r="X675" s="58"/>
      <c r="Y675" s="58"/>
      <c r="Z675" s="58"/>
      <c r="AA675" s="58"/>
      <c r="AB675" s="58"/>
    </row>
    <row r="676" spans="24:28" x14ac:dyDescent="0.2">
      <c r="X676" s="58"/>
      <c r="Y676" s="58"/>
      <c r="Z676" s="58"/>
      <c r="AA676" s="58"/>
      <c r="AB676" s="58"/>
    </row>
    <row r="677" spans="24:28" x14ac:dyDescent="0.2">
      <c r="X677" s="58"/>
      <c r="Y677" s="58"/>
      <c r="Z677" s="58"/>
      <c r="AA677" s="58"/>
      <c r="AB677" s="58"/>
    </row>
    <row r="678" spans="24:28" x14ac:dyDescent="0.2">
      <c r="X678" s="58"/>
      <c r="Y678" s="58"/>
      <c r="Z678" s="58"/>
      <c r="AA678" s="58"/>
      <c r="AB678" s="58"/>
    </row>
    <row r="679" spans="24:28" x14ac:dyDescent="0.2">
      <c r="X679" s="58"/>
      <c r="Y679" s="58"/>
      <c r="Z679" s="58"/>
      <c r="AA679" s="58"/>
      <c r="AB679" s="58"/>
    </row>
    <row r="680" spans="24:28" x14ac:dyDescent="0.2">
      <c r="X680" s="58"/>
      <c r="Y680" s="58"/>
      <c r="Z680" s="58"/>
      <c r="AA680" s="58"/>
      <c r="AB680" s="58"/>
    </row>
    <row r="681" spans="24:28" x14ac:dyDescent="0.2">
      <c r="X681" s="58"/>
      <c r="Y681" s="58"/>
      <c r="Z681" s="58"/>
      <c r="AA681" s="58"/>
      <c r="AB681" s="58"/>
    </row>
    <row r="682" spans="24:28" x14ac:dyDescent="0.2">
      <c r="X682" s="58"/>
      <c r="Y682" s="58"/>
      <c r="Z682" s="58"/>
      <c r="AA682" s="58"/>
      <c r="AB682" s="58"/>
    </row>
    <row r="683" spans="24:28" x14ac:dyDescent="0.2">
      <c r="X683" s="58"/>
      <c r="Y683" s="58"/>
      <c r="Z683" s="58"/>
      <c r="AA683" s="58"/>
      <c r="AB683" s="58"/>
    </row>
    <row r="684" spans="24:28" x14ac:dyDescent="0.2">
      <c r="X684" s="58"/>
      <c r="Y684" s="58"/>
      <c r="Z684" s="58"/>
      <c r="AA684" s="58"/>
      <c r="AB684" s="58"/>
    </row>
    <row r="685" spans="24:28" x14ac:dyDescent="0.2">
      <c r="X685" s="58"/>
      <c r="Y685" s="58"/>
      <c r="Z685" s="58"/>
      <c r="AA685" s="58"/>
      <c r="AB685" s="58"/>
    </row>
    <row r="686" spans="24:28" x14ac:dyDescent="0.2">
      <c r="X686" s="58"/>
      <c r="Y686" s="58"/>
      <c r="Z686" s="58"/>
      <c r="AA686" s="58"/>
      <c r="AB686" s="58"/>
    </row>
    <row r="687" spans="24:28" x14ac:dyDescent="0.2">
      <c r="X687" s="58"/>
      <c r="Y687" s="58"/>
      <c r="Z687" s="58"/>
      <c r="AA687" s="58"/>
      <c r="AB687" s="58"/>
    </row>
    <row r="688" spans="24:28" x14ac:dyDescent="0.2">
      <c r="X688" s="58"/>
      <c r="Y688" s="58"/>
      <c r="Z688" s="58"/>
      <c r="AA688" s="58"/>
      <c r="AB688" s="58"/>
    </row>
    <row r="689" spans="24:28" x14ac:dyDescent="0.2">
      <c r="X689" s="58"/>
      <c r="Y689" s="58"/>
      <c r="Z689" s="58"/>
      <c r="AA689" s="58"/>
      <c r="AB689" s="58"/>
    </row>
    <row r="690" spans="24:28" x14ac:dyDescent="0.2">
      <c r="X690" s="58"/>
      <c r="Y690" s="58"/>
      <c r="Z690" s="58"/>
      <c r="AA690" s="58"/>
      <c r="AB690" s="58"/>
    </row>
    <row r="691" spans="24:28" x14ac:dyDescent="0.2">
      <c r="X691" s="58"/>
      <c r="Y691" s="58"/>
      <c r="Z691" s="58"/>
      <c r="AA691" s="58"/>
      <c r="AB691" s="58"/>
    </row>
    <row r="692" spans="24:28" x14ac:dyDescent="0.2">
      <c r="X692" s="58"/>
      <c r="Y692" s="58"/>
      <c r="Z692" s="58"/>
      <c r="AA692" s="58"/>
      <c r="AB692" s="58"/>
    </row>
    <row r="693" spans="24:28" x14ac:dyDescent="0.2">
      <c r="X693" s="58"/>
      <c r="Y693" s="58"/>
      <c r="Z693" s="58"/>
      <c r="AA693" s="58"/>
      <c r="AB693" s="58"/>
    </row>
    <row r="694" spans="24:28" x14ac:dyDescent="0.2">
      <c r="X694" s="58"/>
      <c r="Y694" s="58"/>
      <c r="Z694" s="58"/>
      <c r="AA694" s="58"/>
      <c r="AB694" s="58"/>
    </row>
    <row r="695" spans="24:28" x14ac:dyDescent="0.2">
      <c r="X695" s="58"/>
      <c r="Y695" s="58"/>
      <c r="Z695" s="58"/>
      <c r="AA695" s="58"/>
      <c r="AB695" s="58"/>
    </row>
    <row r="696" spans="24:28" x14ac:dyDescent="0.2">
      <c r="X696" s="58"/>
      <c r="Y696" s="58"/>
      <c r="Z696" s="58"/>
      <c r="AA696" s="58"/>
      <c r="AB696" s="58"/>
    </row>
    <row r="697" spans="24:28" x14ac:dyDescent="0.2">
      <c r="X697" s="58"/>
      <c r="Y697" s="58"/>
      <c r="Z697" s="58"/>
      <c r="AA697" s="58"/>
      <c r="AB697" s="58"/>
    </row>
    <row r="698" spans="24:28" x14ac:dyDescent="0.2">
      <c r="X698" s="58"/>
      <c r="Y698" s="58"/>
      <c r="Z698" s="58"/>
      <c r="AA698" s="58"/>
      <c r="AB698" s="58"/>
    </row>
    <row r="699" spans="24:28" x14ac:dyDescent="0.2">
      <c r="X699" s="58"/>
      <c r="Y699" s="58"/>
      <c r="Z699" s="58"/>
      <c r="AA699" s="58"/>
      <c r="AB699" s="58"/>
    </row>
    <row r="700" spans="24:28" x14ac:dyDescent="0.2">
      <c r="X700" s="58"/>
      <c r="Y700" s="58"/>
      <c r="Z700" s="58"/>
      <c r="AA700" s="58"/>
      <c r="AB700" s="58"/>
    </row>
    <row r="701" spans="24:28" x14ac:dyDescent="0.2">
      <c r="X701" s="58"/>
      <c r="Y701" s="58"/>
      <c r="Z701" s="58"/>
      <c r="AA701" s="58"/>
      <c r="AB701" s="58"/>
    </row>
    <row r="702" spans="24:28" x14ac:dyDescent="0.2">
      <c r="X702" s="58"/>
      <c r="Y702" s="58"/>
      <c r="Z702" s="58"/>
      <c r="AA702" s="58"/>
      <c r="AB702" s="58"/>
    </row>
    <row r="703" spans="24:28" x14ac:dyDescent="0.2">
      <c r="X703" s="58"/>
      <c r="Y703" s="58"/>
      <c r="Z703" s="58"/>
      <c r="AA703" s="58"/>
      <c r="AB703" s="58"/>
    </row>
    <row r="704" spans="24:28" x14ac:dyDescent="0.2">
      <c r="X704" s="58"/>
      <c r="Y704" s="58"/>
      <c r="Z704" s="58"/>
      <c r="AA704" s="58"/>
      <c r="AB704" s="58"/>
    </row>
    <row r="705" spans="24:28" x14ac:dyDescent="0.2">
      <c r="X705" s="58"/>
      <c r="Y705" s="58"/>
      <c r="Z705" s="58"/>
      <c r="AA705" s="58"/>
      <c r="AB705" s="58"/>
    </row>
    <row r="706" spans="24:28" x14ac:dyDescent="0.2">
      <c r="X706" s="58"/>
      <c r="Y706" s="58"/>
      <c r="Z706" s="58"/>
      <c r="AA706" s="58"/>
      <c r="AB706" s="58"/>
    </row>
    <row r="707" spans="24:28" x14ac:dyDescent="0.2">
      <c r="X707" s="58"/>
      <c r="Y707" s="58"/>
      <c r="Z707" s="58"/>
      <c r="AA707" s="58"/>
      <c r="AB707" s="58"/>
    </row>
    <row r="708" spans="24:28" x14ac:dyDescent="0.2">
      <c r="X708" s="58"/>
      <c r="Y708" s="58"/>
      <c r="Z708" s="58"/>
      <c r="AA708" s="58"/>
      <c r="AB708" s="58"/>
    </row>
    <row r="709" spans="24:28" x14ac:dyDescent="0.2">
      <c r="X709" s="58"/>
      <c r="Y709" s="58"/>
      <c r="Z709" s="58"/>
      <c r="AA709" s="58"/>
      <c r="AB709" s="58"/>
    </row>
    <row r="710" spans="24:28" x14ac:dyDescent="0.2">
      <c r="X710" s="58"/>
      <c r="Y710" s="58"/>
      <c r="Z710" s="58"/>
      <c r="AA710" s="58"/>
      <c r="AB710" s="58"/>
    </row>
    <row r="711" spans="24:28" x14ac:dyDescent="0.2">
      <c r="X711" s="58"/>
      <c r="Y711" s="58"/>
      <c r="Z711" s="58"/>
      <c r="AA711" s="58"/>
      <c r="AB711" s="58"/>
    </row>
    <row r="712" spans="24:28" x14ac:dyDescent="0.2">
      <c r="X712" s="58"/>
      <c r="Y712" s="58"/>
      <c r="Z712" s="58"/>
      <c r="AA712" s="58"/>
      <c r="AB712" s="58"/>
    </row>
    <row r="713" spans="24:28" x14ac:dyDescent="0.2">
      <c r="X713" s="58"/>
      <c r="Y713" s="58"/>
      <c r="Z713" s="58"/>
      <c r="AA713" s="58"/>
      <c r="AB713" s="58"/>
    </row>
    <row r="714" spans="24:28" x14ac:dyDescent="0.2">
      <c r="X714" s="58"/>
      <c r="Y714" s="58"/>
      <c r="Z714" s="58"/>
      <c r="AA714" s="58"/>
      <c r="AB714" s="58"/>
    </row>
    <row r="715" spans="24:28" x14ac:dyDescent="0.2">
      <c r="X715" s="58"/>
      <c r="Y715" s="58"/>
      <c r="Z715" s="58"/>
      <c r="AA715" s="58"/>
      <c r="AB715" s="58"/>
    </row>
    <row r="716" spans="24:28" x14ac:dyDescent="0.2">
      <c r="X716" s="58"/>
      <c r="Y716" s="58"/>
      <c r="Z716" s="58"/>
      <c r="AA716" s="58"/>
      <c r="AB716" s="58"/>
    </row>
    <row r="717" spans="24:28" x14ac:dyDescent="0.2">
      <c r="X717" s="58"/>
      <c r="Y717" s="58"/>
      <c r="Z717" s="58"/>
      <c r="AA717" s="58"/>
      <c r="AB717" s="58"/>
    </row>
    <row r="718" spans="24:28" x14ac:dyDescent="0.2">
      <c r="X718" s="58"/>
      <c r="Y718" s="58"/>
      <c r="Z718" s="58"/>
      <c r="AA718" s="58"/>
      <c r="AB718" s="58"/>
    </row>
    <row r="719" spans="24:28" x14ac:dyDescent="0.2">
      <c r="X719" s="58"/>
      <c r="Y719" s="58"/>
      <c r="Z719" s="58"/>
      <c r="AA719" s="58"/>
      <c r="AB719" s="58"/>
    </row>
    <row r="720" spans="24:28" x14ac:dyDescent="0.2">
      <c r="X720" s="58"/>
      <c r="Y720" s="58"/>
      <c r="Z720" s="58"/>
      <c r="AA720" s="58"/>
      <c r="AB720" s="58"/>
    </row>
    <row r="721" spans="24:28" x14ac:dyDescent="0.2">
      <c r="X721" s="58"/>
      <c r="Y721" s="58"/>
      <c r="Z721" s="58"/>
      <c r="AA721" s="58"/>
      <c r="AB721" s="58"/>
    </row>
    <row r="722" spans="24:28" x14ac:dyDescent="0.2">
      <c r="X722" s="58"/>
      <c r="Y722" s="58"/>
      <c r="Z722" s="58"/>
      <c r="AA722" s="58"/>
      <c r="AB722" s="58"/>
    </row>
    <row r="723" spans="24:28" x14ac:dyDescent="0.2">
      <c r="X723" s="58"/>
      <c r="Y723" s="58"/>
      <c r="Z723" s="58"/>
      <c r="AA723" s="58"/>
      <c r="AB723" s="58"/>
    </row>
    <row r="724" spans="24:28" x14ac:dyDescent="0.2">
      <c r="X724" s="58"/>
      <c r="Y724" s="58"/>
      <c r="Z724" s="58"/>
      <c r="AA724" s="58"/>
      <c r="AB724" s="58"/>
    </row>
    <row r="725" spans="24:28" x14ac:dyDescent="0.2">
      <c r="X725" s="58"/>
      <c r="Y725" s="58"/>
      <c r="Z725" s="58"/>
      <c r="AA725" s="58"/>
      <c r="AB725" s="58"/>
    </row>
    <row r="726" spans="24:28" x14ac:dyDescent="0.2">
      <c r="X726" s="58"/>
      <c r="Y726" s="58"/>
      <c r="Z726" s="58"/>
      <c r="AA726" s="58"/>
      <c r="AB726" s="58"/>
    </row>
    <row r="727" spans="24:28" x14ac:dyDescent="0.2">
      <c r="X727" s="58"/>
      <c r="Y727" s="58"/>
      <c r="Z727" s="58"/>
      <c r="AA727" s="58"/>
      <c r="AB727" s="58"/>
    </row>
    <row r="728" spans="24:28" x14ac:dyDescent="0.2">
      <c r="X728" s="58"/>
      <c r="Y728" s="58"/>
      <c r="Z728" s="58"/>
      <c r="AA728" s="58"/>
      <c r="AB728" s="58"/>
    </row>
    <row r="729" spans="24:28" x14ac:dyDescent="0.2">
      <c r="X729" s="58"/>
      <c r="Y729" s="58"/>
      <c r="Z729" s="58"/>
      <c r="AA729" s="58"/>
      <c r="AB729" s="58"/>
    </row>
    <row r="730" spans="24:28" x14ac:dyDescent="0.2">
      <c r="X730" s="58"/>
      <c r="Y730" s="58"/>
      <c r="Z730" s="58"/>
      <c r="AA730" s="58"/>
      <c r="AB730" s="58"/>
    </row>
    <row r="731" spans="24:28" x14ac:dyDescent="0.2">
      <c r="X731" s="58"/>
      <c r="Y731" s="58"/>
      <c r="Z731" s="58"/>
      <c r="AA731" s="58"/>
      <c r="AB731" s="58"/>
    </row>
    <row r="732" spans="24:28" x14ac:dyDescent="0.2">
      <c r="X732" s="58"/>
      <c r="Y732" s="58"/>
      <c r="Z732" s="58"/>
      <c r="AA732" s="58"/>
      <c r="AB732" s="58"/>
    </row>
    <row r="733" spans="24:28" x14ac:dyDescent="0.2">
      <c r="X733" s="58"/>
      <c r="Y733" s="58"/>
      <c r="Z733" s="58"/>
      <c r="AA733" s="58"/>
      <c r="AB733" s="58"/>
    </row>
    <row r="734" spans="24:28" x14ac:dyDescent="0.2">
      <c r="X734" s="58"/>
      <c r="Y734" s="58"/>
      <c r="Z734" s="58"/>
      <c r="AA734" s="58"/>
      <c r="AB734" s="58"/>
    </row>
    <row r="735" spans="24:28" x14ac:dyDescent="0.2">
      <c r="X735" s="58"/>
      <c r="Y735" s="58"/>
      <c r="Z735" s="58"/>
      <c r="AA735" s="58"/>
      <c r="AB735" s="58"/>
    </row>
    <row r="736" spans="24:28" x14ac:dyDescent="0.2">
      <c r="X736" s="58"/>
      <c r="Y736" s="58"/>
      <c r="Z736" s="58"/>
      <c r="AA736" s="58"/>
      <c r="AB736" s="58"/>
    </row>
    <row r="737" spans="24:28" x14ac:dyDescent="0.2">
      <c r="X737" s="58"/>
      <c r="Y737" s="58"/>
      <c r="Z737" s="58"/>
      <c r="AA737" s="58"/>
      <c r="AB737" s="58"/>
    </row>
    <row r="738" spans="24:28" x14ac:dyDescent="0.2">
      <c r="X738" s="58"/>
      <c r="Y738" s="58"/>
      <c r="Z738" s="58"/>
      <c r="AA738" s="58"/>
      <c r="AB738" s="58"/>
    </row>
    <row r="739" spans="24:28" x14ac:dyDescent="0.2">
      <c r="X739" s="58"/>
      <c r="Y739" s="58"/>
      <c r="Z739" s="58"/>
      <c r="AA739" s="58"/>
      <c r="AB739" s="58"/>
    </row>
    <row r="740" spans="24:28" x14ac:dyDescent="0.2">
      <c r="X740" s="58"/>
      <c r="Y740" s="58"/>
      <c r="Z740" s="58"/>
      <c r="AA740" s="58"/>
      <c r="AB740" s="58"/>
    </row>
    <row r="741" spans="24:28" x14ac:dyDescent="0.2">
      <c r="X741" s="58"/>
      <c r="Y741" s="58"/>
      <c r="Z741" s="58"/>
      <c r="AA741" s="58"/>
      <c r="AB741" s="58"/>
    </row>
    <row r="742" spans="24:28" x14ac:dyDescent="0.2">
      <c r="X742" s="58"/>
      <c r="Y742" s="58"/>
      <c r="Z742" s="58"/>
      <c r="AA742" s="58"/>
      <c r="AB742" s="58"/>
    </row>
    <row r="743" spans="24:28" x14ac:dyDescent="0.2">
      <c r="X743" s="58"/>
      <c r="Y743" s="58"/>
      <c r="Z743" s="58"/>
      <c r="AA743" s="58"/>
      <c r="AB743" s="58"/>
    </row>
    <row r="744" spans="24:28" x14ac:dyDescent="0.2">
      <c r="X744" s="58"/>
      <c r="Y744" s="58"/>
      <c r="Z744" s="58"/>
      <c r="AA744" s="58"/>
      <c r="AB744" s="58"/>
    </row>
    <row r="745" spans="24:28" x14ac:dyDescent="0.2">
      <c r="X745" s="58"/>
      <c r="Y745" s="58"/>
      <c r="Z745" s="58"/>
      <c r="AA745" s="58"/>
      <c r="AB745" s="58"/>
    </row>
    <row r="746" spans="24:28" x14ac:dyDescent="0.2">
      <c r="X746" s="58"/>
      <c r="Y746" s="58"/>
      <c r="Z746" s="58"/>
      <c r="AA746" s="58"/>
      <c r="AB746" s="58"/>
    </row>
    <row r="747" spans="24:28" x14ac:dyDescent="0.2">
      <c r="X747" s="58"/>
      <c r="Y747" s="58"/>
      <c r="Z747" s="58"/>
      <c r="AA747" s="58"/>
      <c r="AB747" s="58"/>
    </row>
    <row r="748" spans="24:28" x14ac:dyDescent="0.2">
      <c r="X748" s="58"/>
      <c r="Y748" s="58"/>
      <c r="Z748" s="58"/>
      <c r="AA748" s="58"/>
      <c r="AB748" s="58"/>
    </row>
    <row r="749" spans="24:28" x14ac:dyDescent="0.2">
      <c r="X749" s="58"/>
      <c r="Y749" s="58"/>
      <c r="Z749" s="58"/>
      <c r="AA749" s="58"/>
      <c r="AB749" s="58"/>
    </row>
    <row r="750" spans="24:28" x14ac:dyDescent="0.2">
      <c r="X750" s="58"/>
      <c r="Y750" s="58"/>
      <c r="Z750" s="58"/>
      <c r="AA750" s="58"/>
      <c r="AB750" s="58"/>
    </row>
    <row r="751" spans="24:28" x14ac:dyDescent="0.2">
      <c r="X751" s="58"/>
      <c r="Y751" s="58"/>
      <c r="Z751" s="58"/>
      <c r="AA751" s="58"/>
      <c r="AB751" s="58"/>
    </row>
    <row r="752" spans="24:28" x14ac:dyDescent="0.2">
      <c r="X752" s="58"/>
      <c r="Y752" s="58"/>
      <c r="Z752" s="58"/>
      <c r="AA752" s="58"/>
      <c r="AB752" s="58"/>
    </row>
    <row r="753" spans="24:28" x14ac:dyDescent="0.2">
      <c r="X753" s="58"/>
      <c r="Y753" s="58"/>
      <c r="Z753" s="58"/>
      <c r="AA753" s="58"/>
      <c r="AB753" s="58"/>
    </row>
    <row r="754" spans="24:28" x14ac:dyDescent="0.2">
      <c r="X754" s="58"/>
      <c r="Y754" s="58"/>
      <c r="Z754" s="58"/>
      <c r="AA754" s="58"/>
      <c r="AB754" s="58"/>
    </row>
    <row r="755" spans="24:28" x14ac:dyDescent="0.2">
      <c r="X755" s="58"/>
      <c r="Y755" s="58"/>
      <c r="Z755" s="58"/>
      <c r="AA755" s="58"/>
      <c r="AB755" s="58"/>
    </row>
    <row r="756" spans="24:28" x14ac:dyDescent="0.2">
      <c r="X756" s="58"/>
      <c r="Y756" s="58"/>
      <c r="Z756" s="58"/>
      <c r="AA756" s="58"/>
      <c r="AB756" s="58"/>
    </row>
    <row r="757" spans="24:28" x14ac:dyDescent="0.2">
      <c r="X757" s="58"/>
      <c r="Y757" s="58"/>
      <c r="Z757" s="58"/>
      <c r="AA757" s="58"/>
      <c r="AB757" s="58"/>
    </row>
    <row r="758" spans="24:28" x14ac:dyDescent="0.2">
      <c r="X758" s="58"/>
      <c r="Y758" s="58"/>
      <c r="Z758" s="58"/>
      <c r="AA758" s="58"/>
      <c r="AB758" s="58"/>
    </row>
    <row r="759" spans="24:28" x14ac:dyDescent="0.2">
      <c r="X759" s="58"/>
      <c r="Y759" s="58"/>
      <c r="Z759" s="58"/>
      <c r="AA759" s="58"/>
      <c r="AB759" s="58"/>
    </row>
    <row r="760" spans="24:28" x14ac:dyDescent="0.2">
      <c r="X760" s="58"/>
      <c r="Y760" s="58"/>
      <c r="Z760" s="58"/>
      <c r="AA760" s="58"/>
      <c r="AB760" s="58"/>
    </row>
    <row r="761" spans="24:28" x14ac:dyDescent="0.2">
      <c r="X761" s="58"/>
      <c r="Y761" s="58"/>
      <c r="Z761" s="58"/>
      <c r="AA761" s="58"/>
      <c r="AB761" s="58"/>
    </row>
    <row r="762" spans="24:28" x14ac:dyDescent="0.2">
      <c r="X762" s="58"/>
      <c r="Y762" s="58"/>
      <c r="Z762" s="58"/>
      <c r="AA762" s="58"/>
      <c r="AB762" s="58"/>
    </row>
    <row r="763" spans="24:28" x14ac:dyDescent="0.2">
      <c r="X763" s="58"/>
      <c r="Y763" s="58"/>
      <c r="Z763" s="58"/>
      <c r="AA763" s="58"/>
      <c r="AB763" s="58"/>
    </row>
    <row r="764" spans="24:28" x14ac:dyDescent="0.2">
      <c r="X764" s="58"/>
      <c r="Y764" s="58"/>
      <c r="Z764" s="58"/>
      <c r="AA764" s="58"/>
      <c r="AB764" s="58"/>
    </row>
    <row r="765" spans="24:28" x14ac:dyDescent="0.2">
      <c r="X765" s="58"/>
      <c r="Y765" s="58"/>
      <c r="Z765" s="58"/>
      <c r="AA765" s="58"/>
      <c r="AB765" s="58"/>
    </row>
    <row r="766" spans="24:28" x14ac:dyDescent="0.2">
      <c r="X766" s="58"/>
      <c r="Y766" s="58"/>
      <c r="Z766" s="58"/>
      <c r="AA766" s="58"/>
      <c r="AB766" s="58"/>
    </row>
    <row r="767" spans="24:28" x14ac:dyDescent="0.2">
      <c r="X767" s="58"/>
      <c r="Y767" s="58"/>
      <c r="Z767" s="58"/>
      <c r="AA767" s="58"/>
      <c r="AB767" s="58"/>
    </row>
    <row r="768" spans="24:28" x14ac:dyDescent="0.2">
      <c r="X768" s="58"/>
      <c r="Y768" s="58"/>
      <c r="Z768" s="58"/>
      <c r="AA768" s="58"/>
      <c r="AB768" s="58"/>
    </row>
    <row r="769" spans="24:28" x14ac:dyDescent="0.2">
      <c r="X769" s="58"/>
      <c r="Y769" s="58"/>
      <c r="Z769" s="58"/>
      <c r="AA769" s="58"/>
      <c r="AB769" s="58"/>
    </row>
    <row r="770" spans="24:28" x14ac:dyDescent="0.2">
      <c r="X770" s="58"/>
      <c r="Y770" s="58"/>
      <c r="Z770" s="58"/>
      <c r="AA770" s="58"/>
      <c r="AB770" s="58"/>
    </row>
    <row r="771" spans="24:28" x14ac:dyDescent="0.2">
      <c r="X771" s="58"/>
      <c r="Y771" s="58"/>
      <c r="Z771" s="58"/>
      <c r="AA771" s="58"/>
      <c r="AB771" s="58"/>
    </row>
    <row r="772" spans="24:28" x14ac:dyDescent="0.2">
      <c r="X772" s="58"/>
      <c r="Y772" s="58"/>
      <c r="Z772" s="58"/>
      <c r="AA772" s="58"/>
      <c r="AB772" s="58"/>
    </row>
    <row r="773" spans="24:28" x14ac:dyDescent="0.2">
      <c r="X773" s="58"/>
      <c r="Y773" s="58"/>
      <c r="Z773" s="58"/>
      <c r="AA773" s="58"/>
      <c r="AB773" s="58"/>
    </row>
    <row r="774" spans="24:28" x14ac:dyDescent="0.2">
      <c r="X774" s="58"/>
      <c r="Y774" s="58"/>
      <c r="Z774" s="58"/>
      <c r="AA774" s="58"/>
      <c r="AB774" s="58"/>
    </row>
    <row r="775" spans="24:28" x14ac:dyDescent="0.2">
      <c r="X775" s="58"/>
      <c r="Y775" s="58"/>
      <c r="Z775" s="58"/>
      <c r="AA775" s="58"/>
      <c r="AB775" s="58"/>
    </row>
    <row r="776" spans="24:28" x14ac:dyDescent="0.2">
      <c r="X776" s="58"/>
      <c r="Y776" s="58"/>
      <c r="Z776" s="58"/>
      <c r="AA776" s="58"/>
      <c r="AB776" s="58"/>
    </row>
    <row r="777" spans="24:28" x14ac:dyDescent="0.2">
      <c r="X777" s="58"/>
      <c r="Y777" s="58"/>
      <c r="Z777" s="58"/>
      <c r="AA777" s="58"/>
      <c r="AB777" s="58"/>
    </row>
    <row r="778" spans="24:28" x14ac:dyDescent="0.2">
      <c r="X778" s="58"/>
      <c r="Y778" s="58"/>
      <c r="Z778" s="58"/>
      <c r="AA778" s="58"/>
      <c r="AB778" s="58"/>
    </row>
    <row r="779" spans="24:28" x14ac:dyDescent="0.2">
      <c r="X779" s="58"/>
      <c r="Y779" s="58"/>
      <c r="Z779" s="58"/>
      <c r="AA779" s="58"/>
      <c r="AB779" s="58"/>
    </row>
    <row r="780" spans="24:28" x14ac:dyDescent="0.2">
      <c r="X780" s="58"/>
      <c r="Y780" s="58"/>
      <c r="Z780" s="58"/>
      <c r="AA780" s="58"/>
      <c r="AB780" s="58"/>
    </row>
    <row r="781" spans="24:28" x14ac:dyDescent="0.2">
      <c r="X781" s="58"/>
      <c r="Y781" s="58"/>
      <c r="Z781" s="58"/>
      <c r="AA781" s="58"/>
      <c r="AB781" s="58"/>
    </row>
    <row r="782" spans="24:28" x14ac:dyDescent="0.2">
      <c r="X782" s="58"/>
      <c r="Y782" s="58"/>
      <c r="Z782" s="58"/>
      <c r="AA782" s="58"/>
      <c r="AB782" s="58"/>
    </row>
    <row r="783" spans="24:28" x14ac:dyDescent="0.2">
      <c r="X783" s="58"/>
      <c r="Y783" s="58"/>
      <c r="Z783" s="58"/>
      <c r="AA783" s="58"/>
      <c r="AB783" s="58"/>
    </row>
    <row r="784" spans="24:28" x14ac:dyDescent="0.2">
      <c r="X784" s="58"/>
      <c r="Y784" s="58"/>
      <c r="Z784" s="58"/>
      <c r="AA784" s="58"/>
      <c r="AB784" s="58"/>
    </row>
    <row r="785" spans="24:28" x14ac:dyDescent="0.2">
      <c r="X785" s="58"/>
      <c r="Y785" s="58"/>
      <c r="Z785" s="58"/>
      <c r="AA785" s="58"/>
      <c r="AB785" s="58"/>
    </row>
    <row r="786" spans="24:28" x14ac:dyDescent="0.2">
      <c r="X786" s="58"/>
      <c r="Y786" s="58"/>
      <c r="Z786" s="58"/>
      <c r="AA786" s="58"/>
      <c r="AB786" s="58"/>
    </row>
    <row r="787" spans="24:28" x14ac:dyDescent="0.2">
      <c r="X787" s="58"/>
      <c r="Y787" s="58"/>
      <c r="Z787" s="58"/>
      <c r="AA787" s="58"/>
      <c r="AB787" s="58"/>
    </row>
    <row r="788" spans="24:28" x14ac:dyDescent="0.2">
      <c r="X788" s="58"/>
      <c r="Y788" s="58"/>
      <c r="Z788" s="58"/>
      <c r="AA788" s="58"/>
      <c r="AB788" s="58"/>
    </row>
    <row r="789" spans="24:28" x14ac:dyDescent="0.2">
      <c r="X789" s="58"/>
      <c r="Y789" s="58"/>
      <c r="Z789" s="58"/>
      <c r="AA789" s="58"/>
      <c r="AB789" s="58"/>
    </row>
    <row r="790" spans="24:28" x14ac:dyDescent="0.2">
      <c r="X790" s="58"/>
      <c r="Y790" s="58"/>
      <c r="Z790" s="58"/>
      <c r="AA790" s="58"/>
      <c r="AB790" s="58"/>
    </row>
    <row r="791" spans="24:28" x14ac:dyDescent="0.2">
      <c r="X791" s="58"/>
      <c r="Y791" s="58"/>
      <c r="Z791" s="58"/>
      <c r="AA791" s="58"/>
      <c r="AB791" s="58"/>
    </row>
    <row r="792" spans="24:28" x14ac:dyDescent="0.2">
      <c r="X792" s="58"/>
      <c r="Y792" s="58"/>
      <c r="Z792" s="58"/>
      <c r="AA792" s="58"/>
      <c r="AB792" s="58"/>
    </row>
    <row r="793" spans="24:28" x14ac:dyDescent="0.2">
      <c r="X793" s="58"/>
      <c r="Y793" s="58"/>
      <c r="Z793" s="58"/>
      <c r="AA793" s="58"/>
      <c r="AB793" s="58"/>
    </row>
    <row r="794" spans="24:28" x14ac:dyDescent="0.2">
      <c r="X794" s="58"/>
      <c r="Y794" s="58"/>
      <c r="Z794" s="58"/>
      <c r="AA794" s="58"/>
      <c r="AB794" s="58"/>
    </row>
    <row r="795" spans="24:28" x14ac:dyDescent="0.2">
      <c r="X795" s="58"/>
      <c r="Y795" s="58"/>
      <c r="Z795" s="58"/>
      <c r="AA795" s="58"/>
      <c r="AB795" s="58"/>
    </row>
    <row r="796" spans="24:28" x14ac:dyDescent="0.2">
      <c r="X796" s="58"/>
      <c r="Y796" s="58"/>
      <c r="Z796" s="58"/>
      <c r="AA796" s="58"/>
      <c r="AB796" s="58"/>
    </row>
    <row r="797" spans="24:28" x14ac:dyDescent="0.2">
      <c r="X797" s="58"/>
      <c r="Y797" s="58"/>
      <c r="Z797" s="58"/>
      <c r="AA797" s="58"/>
      <c r="AB797" s="58"/>
    </row>
    <row r="798" spans="24:28" x14ac:dyDescent="0.2">
      <c r="X798" s="58"/>
      <c r="Y798" s="58"/>
      <c r="Z798" s="58"/>
      <c r="AA798" s="58"/>
      <c r="AB798" s="58"/>
    </row>
    <row r="799" spans="24:28" x14ac:dyDescent="0.2">
      <c r="X799" s="58"/>
      <c r="Y799" s="58"/>
      <c r="Z799" s="58"/>
      <c r="AA799" s="58"/>
      <c r="AB799" s="58"/>
    </row>
    <row r="800" spans="24:28" x14ac:dyDescent="0.2">
      <c r="X800" s="58"/>
      <c r="Y800" s="58"/>
      <c r="Z800" s="58"/>
      <c r="AA800" s="58"/>
      <c r="AB800" s="58"/>
    </row>
    <row r="801" spans="24:28" x14ac:dyDescent="0.2">
      <c r="X801" s="58"/>
      <c r="Y801" s="58"/>
      <c r="Z801" s="58"/>
      <c r="AA801" s="58"/>
      <c r="AB801" s="58"/>
    </row>
    <row r="802" spans="24:28" x14ac:dyDescent="0.2">
      <c r="X802" s="58"/>
      <c r="Y802" s="58"/>
      <c r="Z802" s="58"/>
      <c r="AA802" s="58"/>
      <c r="AB802" s="58"/>
    </row>
    <row r="803" spans="24:28" x14ac:dyDescent="0.2">
      <c r="X803" s="58"/>
      <c r="Y803" s="58"/>
      <c r="Z803" s="58"/>
      <c r="AA803" s="58"/>
      <c r="AB803" s="58"/>
    </row>
    <row r="804" spans="24:28" x14ac:dyDescent="0.2">
      <c r="X804" s="58"/>
      <c r="Y804" s="58"/>
      <c r="Z804" s="58"/>
      <c r="AA804" s="58"/>
      <c r="AB804" s="58"/>
    </row>
    <row r="805" spans="24:28" x14ac:dyDescent="0.2">
      <c r="X805" s="58"/>
      <c r="Y805" s="58"/>
      <c r="Z805" s="58"/>
      <c r="AA805" s="58"/>
      <c r="AB805" s="58"/>
    </row>
    <row r="806" spans="24:28" x14ac:dyDescent="0.2">
      <c r="X806" s="58"/>
      <c r="Y806" s="58"/>
      <c r="Z806" s="58"/>
      <c r="AA806" s="58"/>
      <c r="AB806" s="58"/>
    </row>
    <row r="807" spans="24:28" x14ac:dyDescent="0.2">
      <c r="X807" s="58"/>
      <c r="Y807" s="58"/>
      <c r="Z807" s="58"/>
      <c r="AA807" s="58"/>
      <c r="AB807" s="58"/>
    </row>
    <row r="808" spans="24:28" x14ac:dyDescent="0.2">
      <c r="X808" s="58"/>
      <c r="Y808" s="58"/>
      <c r="Z808" s="58"/>
      <c r="AA808" s="58"/>
      <c r="AB808" s="58"/>
    </row>
    <row r="809" spans="24:28" x14ac:dyDescent="0.2">
      <c r="X809" s="58"/>
      <c r="Y809" s="58"/>
      <c r="Z809" s="58"/>
      <c r="AA809" s="58"/>
      <c r="AB809" s="58"/>
    </row>
    <row r="810" spans="24:28" x14ac:dyDescent="0.2">
      <c r="X810" s="58"/>
      <c r="Y810" s="58"/>
      <c r="Z810" s="58"/>
      <c r="AA810" s="58"/>
      <c r="AB810" s="58"/>
    </row>
    <row r="811" spans="24:28" x14ac:dyDescent="0.2">
      <c r="X811" s="58"/>
      <c r="Y811" s="58"/>
      <c r="Z811" s="58"/>
      <c r="AA811" s="58"/>
      <c r="AB811" s="58"/>
    </row>
    <row r="812" spans="24:28" x14ac:dyDescent="0.2">
      <c r="X812" s="58"/>
      <c r="Y812" s="58"/>
      <c r="Z812" s="58"/>
      <c r="AA812" s="58"/>
      <c r="AB812" s="58"/>
    </row>
    <row r="813" spans="24:28" x14ac:dyDescent="0.2">
      <c r="X813" s="58"/>
      <c r="Y813" s="58"/>
      <c r="Z813" s="58"/>
      <c r="AA813" s="58"/>
      <c r="AB813" s="58"/>
    </row>
    <row r="814" spans="24:28" x14ac:dyDescent="0.2">
      <c r="X814" s="58"/>
      <c r="Y814" s="58"/>
      <c r="Z814" s="58"/>
      <c r="AA814" s="58"/>
      <c r="AB814" s="58"/>
    </row>
    <row r="815" spans="24:28" x14ac:dyDescent="0.2">
      <c r="X815" s="58"/>
      <c r="Y815" s="58"/>
      <c r="Z815" s="58"/>
      <c r="AA815" s="58"/>
      <c r="AB815" s="58"/>
    </row>
    <row r="816" spans="24:28" x14ac:dyDescent="0.2">
      <c r="X816" s="58"/>
      <c r="Y816" s="58"/>
      <c r="Z816" s="58"/>
      <c r="AA816" s="58"/>
      <c r="AB816" s="58"/>
    </row>
    <row r="817" spans="24:28" x14ac:dyDescent="0.2">
      <c r="X817" s="58"/>
      <c r="Y817" s="58"/>
      <c r="Z817" s="58"/>
      <c r="AA817" s="58"/>
      <c r="AB817" s="58"/>
    </row>
    <row r="818" spans="24:28" x14ac:dyDescent="0.2">
      <c r="X818" s="58"/>
      <c r="Y818" s="58"/>
      <c r="Z818" s="58"/>
      <c r="AA818" s="58"/>
      <c r="AB818" s="58"/>
    </row>
    <row r="819" spans="24:28" x14ac:dyDescent="0.2">
      <c r="X819" s="58"/>
      <c r="Y819" s="58"/>
      <c r="Z819" s="58"/>
      <c r="AA819" s="58"/>
      <c r="AB819" s="58"/>
    </row>
    <row r="820" spans="24:28" x14ac:dyDescent="0.2">
      <c r="X820" s="58"/>
      <c r="Y820" s="58"/>
      <c r="Z820" s="58"/>
      <c r="AA820" s="58"/>
      <c r="AB820" s="58"/>
    </row>
    <row r="821" spans="24:28" x14ac:dyDescent="0.2">
      <c r="X821" s="58"/>
      <c r="Y821" s="58"/>
      <c r="Z821" s="58"/>
      <c r="AA821" s="58"/>
      <c r="AB821" s="58"/>
    </row>
    <row r="822" spans="24:28" x14ac:dyDescent="0.2">
      <c r="X822" s="58"/>
      <c r="Y822" s="58"/>
      <c r="Z822" s="58"/>
      <c r="AA822" s="58"/>
      <c r="AB822" s="58"/>
    </row>
    <row r="823" spans="24:28" x14ac:dyDescent="0.2">
      <c r="X823" s="58"/>
      <c r="Y823" s="58"/>
      <c r="Z823" s="58"/>
      <c r="AA823" s="58"/>
      <c r="AB823" s="58"/>
    </row>
    <row r="824" spans="24:28" x14ac:dyDescent="0.2">
      <c r="X824" s="58"/>
      <c r="Y824" s="58"/>
      <c r="Z824" s="58"/>
      <c r="AA824" s="58"/>
      <c r="AB824" s="58"/>
    </row>
    <row r="825" spans="24:28" x14ac:dyDescent="0.2">
      <c r="X825" s="58"/>
      <c r="Y825" s="58"/>
      <c r="Z825" s="58"/>
      <c r="AA825" s="58"/>
      <c r="AB825" s="58"/>
    </row>
    <row r="826" spans="24:28" x14ac:dyDescent="0.2">
      <c r="X826" s="58"/>
      <c r="Y826" s="58"/>
      <c r="Z826" s="58"/>
      <c r="AA826" s="58"/>
      <c r="AB826" s="58"/>
    </row>
    <row r="827" spans="24:28" x14ac:dyDescent="0.2">
      <c r="X827" s="58"/>
      <c r="Y827" s="58"/>
      <c r="Z827" s="58"/>
      <c r="AA827" s="58"/>
      <c r="AB827" s="58"/>
    </row>
    <row r="828" spans="24:28" x14ac:dyDescent="0.2">
      <c r="X828" s="58"/>
      <c r="Y828" s="58"/>
      <c r="Z828" s="58"/>
      <c r="AA828" s="58"/>
      <c r="AB828" s="58"/>
    </row>
    <row r="829" spans="24:28" x14ac:dyDescent="0.2">
      <c r="X829" s="58"/>
      <c r="Y829" s="58"/>
      <c r="Z829" s="58"/>
      <c r="AA829" s="58"/>
      <c r="AB829" s="58"/>
    </row>
    <row r="830" spans="24:28" x14ac:dyDescent="0.2">
      <c r="X830" s="58"/>
      <c r="Y830" s="58"/>
      <c r="Z830" s="58"/>
      <c r="AA830" s="58"/>
      <c r="AB830" s="58"/>
    </row>
    <row r="831" spans="24:28" x14ac:dyDescent="0.2">
      <c r="X831" s="58"/>
      <c r="Y831" s="58"/>
      <c r="Z831" s="58"/>
      <c r="AA831" s="58"/>
      <c r="AB831" s="58"/>
    </row>
    <row r="832" spans="24:28" x14ac:dyDescent="0.2">
      <c r="X832" s="58"/>
      <c r="Y832" s="58"/>
      <c r="Z832" s="58"/>
      <c r="AA832" s="58"/>
      <c r="AB832" s="58"/>
    </row>
    <row r="833" spans="24:28" x14ac:dyDescent="0.2">
      <c r="X833" s="58"/>
      <c r="Y833" s="58"/>
      <c r="Z833" s="58"/>
      <c r="AA833" s="58"/>
      <c r="AB833" s="58"/>
    </row>
    <row r="834" spans="24:28" x14ac:dyDescent="0.2">
      <c r="X834" s="58"/>
      <c r="Y834" s="58"/>
      <c r="Z834" s="58"/>
      <c r="AA834" s="58"/>
      <c r="AB834" s="58"/>
    </row>
    <row r="835" spans="24:28" x14ac:dyDescent="0.2">
      <c r="X835" s="58"/>
      <c r="Y835" s="58"/>
      <c r="Z835" s="58"/>
      <c r="AA835" s="58"/>
      <c r="AB835" s="58"/>
    </row>
    <row r="836" spans="24:28" x14ac:dyDescent="0.2">
      <c r="X836" s="58"/>
      <c r="Y836" s="58"/>
      <c r="Z836" s="58"/>
      <c r="AA836" s="58"/>
      <c r="AB836" s="58"/>
    </row>
    <row r="837" spans="24:28" x14ac:dyDescent="0.2">
      <c r="X837" s="58"/>
      <c r="Y837" s="58"/>
      <c r="Z837" s="58"/>
      <c r="AA837" s="58"/>
      <c r="AB837" s="58"/>
    </row>
    <row r="838" spans="24:28" x14ac:dyDescent="0.2">
      <c r="X838" s="58"/>
      <c r="Y838" s="58"/>
      <c r="Z838" s="58"/>
      <c r="AA838" s="58"/>
      <c r="AB838" s="58"/>
    </row>
    <row r="839" spans="24:28" x14ac:dyDescent="0.2">
      <c r="X839" s="58"/>
      <c r="Y839" s="58"/>
      <c r="Z839" s="58"/>
      <c r="AA839" s="58"/>
      <c r="AB839" s="58"/>
    </row>
    <row r="840" spans="24:28" x14ac:dyDescent="0.2">
      <c r="X840" s="58"/>
      <c r="Y840" s="58"/>
      <c r="Z840" s="58"/>
      <c r="AA840" s="58"/>
      <c r="AB840" s="58"/>
    </row>
    <row r="841" spans="24:28" x14ac:dyDescent="0.2">
      <c r="X841" s="58"/>
      <c r="Y841" s="58"/>
      <c r="Z841" s="58"/>
      <c r="AA841" s="58"/>
      <c r="AB841" s="58"/>
    </row>
    <row r="842" spans="24:28" x14ac:dyDescent="0.2">
      <c r="X842" s="58"/>
      <c r="Y842" s="58"/>
      <c r="Z842" s="58"/>
      <c r="AA842" s="58"/>
      <c r="AB842" s="58"/>
    </row>
    <row r="843" spans="24:28" x14ac:dyDescent="0.2">
      <c r="X843" s="58"/>
      <c r="Y843" s="58"/>
      <c r="Z843" s="58"/>
      <c r="AA843" s="58"/>
      <c r="AB843" s="58"/>
    </row>
    <row r="844" spans="24:28" x14ac:dyDescent="0.2">
      <c r="X844" s="58"/>
      <c r="Y844" s="58"/>
      <c r="Z844" s="58"/>
      <c r="AA844" s="58"/>
      <c r="AB844" s="58"/>
    </row>
    <row r="845" spans="24:28" x14ac:dyDescent="0.2">
      <c r="X845" s="58"/>
      <c r="Y845" s="58"/>
      <c r="Z845" s="58"/>
      <c r="AA845" s="58"/>
      <c r="AB845" s="58"/>
    </row>
    <row r="846" spans="24:28" x14ac:dyDescent="0.2">
      <c r="X846" s="58"/>
      <c r="Y846" s="58"/>
      <c r="Z846" s="58"/>
      <c r="AA846" s="58"/>
      <c r="AB846" s="58"/>
    </row>
    <row r="847" spans="24:28" x14ac:dyDescent="0.2">
      <c r="X847" s="58"/>
      <c r="Y847" s="58"/>
      <c r="Z847" s="58"/>
      <c r="AA847" s="58"/>
      <c r="AB847" s="58"/>
    </row>
    <row r="848" spans="24:28" x14ac:dyDescent="0.2">
      <c r="X848" s="58"/>
      <c r="Y848" s="58"/>
      <c r="Z848" s="58"/>
      <c r="AA848" s="58"/>
      <c r="AB848" s="58"/>
    </row>
    <row r="849" spans="24:28" x14ac:dyDescent="0.2">
      <c r="X849" s="58"/>
      <c r="Y849" s="58"/>
      <c r="Z849" s="58"/>
      <c r="AA849" s="58"/>
      <c r="AB849" s="58"/>
    </row>
    <row r="850" spans="24:28" x14ac:dyDescent="0.2">
      <c r="X850" s="58"/>
      <c r="Y850" s="58"/>
      <c r="Z850" s="58"/>
      <c r="AA850" s="58"/>
      <c r="AB850" s="58"/>
    </row>
    <row r="851" spans="24:28" x14ac:dyDescent="0.2">
      <c r="X851" s="58"/>
      <c r="Y851" s="58"/>
      <c r="Z851" s="58"/>
      <c r="AA851" s="58"/>
      <c r="AB851" s="58"/>
    </row>
    <row r="852" spans="24:28" x14ac:dyDescent="0.2">
      <c r="X852" s="58"/>
      <c r="Y852" s="58"/>
      <c r="Z852" s="58"/>
      <c r="AA852" s="58"/>
      <c r="AB852" s="58"/>
    </row>
    <row r="853" spans="24:28" x14ac:dyDescent="0.2">
      <c r="X853" s="58"/>
      <c r="Y853" s="58"/>
      <c r="Z853" s="58"/>
      <c r="AA853" s="58"/>
      <c r="AB853" s="58"/>
    </row>
    <row r="854" spans="24:28" x14ac:dyDescent="0.2">
      <c r="X854" s="58"/>
      <c r="Y854" s="58"/>
      <c r="Z854" s="58"/>
      <c r="AA854" s="58"/>
      <c r="AB854" s="58"/>
    </row>
    <row r="855" spans="24:28" x14ac:dyDescent="0.2">
      <c r="X855" s="58"/>
      <c r="Y855" s="58"/>
      <c r="Z855" s="58"/>
      <c r="AA855" s="58"/>
      <c r="AB855" s="58"/>
    </row>
    <row r="856" spans="24:28" x14ac:dyDescent="0.2">
      <c r="X856" s="58"/>
      <c r="Y856" s="58"/>
      <c r="Z856" s="58"/>
      <c r="AA856" s="58"/>
      <c r="AB856" s="58"/>
    </row>
    <row r="857" spans="24:28" x14ac:dyDescent="0.2">
      <c r="X857" s="58"/>
      <c r="Y857" s="58"/>
      <c r="Z857" s="58"/>
      <c r="AA857" s="58"/>
      <c r="AB857" s="58"/>
    </row>
    <row r="858" spans="24:28" x14ac:dyDescent="0.2">
      <c r="X858" s="58"/>
      <c r="Y858" s="58"/>
      <c r="Z858" s="58"/>
      <c r="AA858" s="58"/>
      <c r="AB858" s="58"/>
    </row>
    <row r="859" spans="24:28" x14ac:dyDescent="0.2">
      <c r="X859" s="58"/>
      <c r="Y859" s="58"/>
      <c r="Z859" s="58"/>
      <c r="AA859" s="58"/>
      <c r="AB859" s="58"/>
    </row>
    <row r="860" spans="24:28" x14ac:dyDescent="0.2">
      <c r="X860" s="58"/>
      <c r="Y860" s="58"/>
      <c r="Z860" s="58"/>
      <c r="AA860" s="58"/>
      <c r="AB860" s="58"/>
    </row>
    <row r="861" spans="24:28" x14ac:dyDescent="0.2">
      <c r="X861" s="58"/>
      <c r="Y861" s="58"/>
      <c r="Z861" s="58"/>
      <c r="AA861" s="58"/>
      <c r="AB861" s="58"/>
    </row>
    <row r="862" spans="24:28" x14ac:dyDescent="0.2">
      <c r="X862" s="58"/>
      <c r="Y862" s="58"/>
      <c r="Z862" s="58"/>
      <c r="AA862" s="58"/>
      <c r="AB862" s="58"/>
    </row>
    <row r="863" spans="24:28" x14ac:dyDescent="0.2">
      <c r="X863" s="58"/>
      <c r="Y863" s="58"/>
      <c r="Z863" s="58"/>
      <c r="AA863" s="58"/>
      <c r="AB863" s="58"/>
    </row>
    <row r="864" spans="24:28" x14ac:dyDescent="0.2">
      <c r="X864" s="58"/>
      <c r="Y864" s="58"/>
      <c r="Z864" s="58"/>
      <c r="AA864" s="58"/>
      <c r="AB864" s="58"/>
    </row>
    <row r="865" spans="24:28" x14ac:dyDescent="0.2">
      <c r="X865" s="58"/>
      <c r="Y865" s="58"/>
      <c r="Z865" s="58"/>
      <c r="AA865" s="58"/>
      <c r="AB865" s="58"/>
    </row>
    <row r="866" spans="24:28" x14ac:dyDescent="0.2">
      <c r="X866" s="58"/>
      <c r="Y866" s="58"/>
      <c r="Z866" s="58"/>
      <c r="AA866" s="58"/>
      <c r="AB866" s="58"/>
    </row>
    <row r="867" spans="24:28" x14ac:dyDescent="0.2">
      <c r="X867" s="58"/>
      <c r="Y867" s="58"/>
      <c r="Z867" s="58"/>
      <c r="AA867" s="58"/>
      <c r="AB867" s="58"/>
    </row>
    <row r="868" spans="24:28" x14ac:dyDescent="0.2">
      <c r="X868" s="58"/>
      <c r="Y868" s="58"/>
      <c r="Z868" s="58"/>
      <c r="AA868" s="58"/>
      <c r="AB868" s="58"/>
    </row>
    <row r="869" spans="24:28" x14ac:dyDescent="0.2">
      <c r="X869" s="58"/>
      <c r="Y869" s="58"/>
      <c r="Z869" s="58"/>
      <c r="AA869" s="58"/>
      <c r="AB869" s="58"/>
    </row>
    <row r="870" spans="24:28" x14ac:dyDescent="0.2">
      <c r="X870" s="58"/>
      <c r="Y870" s="58"/>
      <c r="Z870" s="58"/>
      <c r="AA870" s="58"/>
      <c r="AB870" s="58"/>
    </row>
    <row r="871" spans="24:28" x14ac:dyDescent="0.2">
      <c r="X871" s="58"/>
      <c r="Y871" s="58"/>
      <c r="Z871" s="58"/>
      <c r="AA871" s="58"/>
      <c r="AB871" s="58"/>
    </row>
    <row r="872" spans="24:28" x14ac:dyDescent="0.2">
      <c r="X872" s="58"/>
      <c r="Y872" s="58"/>
      <c r="Z872" s="58"/>
      <c r="AA872" s="58"/>
      <c r="AB872" s="58"/>
    </row>
    <row r="873" spans="24:28" x14ac:dyDescent="0.2">
      <c r="X873" s="58"/>
      <c r="Y873" s="58"/>
      <c r="Z873" s="58"/>
      <c r="AA873" s="58"/>
      <c r="AB873" s="58"/>
    </row>
    <row r="874" spans="24:28" x14ac:dyDescent="0.2">
      <c r="X874" s="58"/>
      <c r="Y874" s="58"/>
      <c r="Z874" s="58"/>
      <c r="AA874" s="58"/>
      <c r="AB874" s="58"/>
    </row>
    <row r="875" spans="24:28" x14ac:dyDescent="0.2">
      <c r="X875" s="58"/>
      <c r="Y875" s="58"/>
      <c r="Z875" s="58"/>
      <c r="AA875" s="58"/>
      <c r="AB875" s="58"/>
    </row>
    <row r="876" spans="24:28" x14ac:dyDescent="0.2">
      <c r="X876" s="58"/>
      <c r="Y876" s="58"/>
      <c r="Z876" s="58"/>
      <c r="AA876" s="58"/>
      <c r="AB876" s="58"/>
    </row>
    <row r="877" spans="24:28" x14ac:dyDescent="0.2">
      <c r="X877" s="58"/>
      <c r="Y877" s="58"/>
      <c r="Z877" s="58"/>
      <c r="AA877" s="58"/>
      <c r="AB877" s="58"/>
    </row>
    <row r="878" spans="24:28" x14ac:dyDescent="0.2">
      <c r="X878" s="58"/>
      <c r="Y878" s="58"/>
      <c r="Z878" s="58"/>
      <c r="AA878" s="58"/>
      <c r="AB878" s="58"/>
    </row>
    <row r="879" spans="24:28" x14ac:dyDescent="0.2">
      <c r="X879" s="58"/>
      <c r="Y879" s="58"/>
      <c r="Z879" s="58"/>
      <c r="AA879" s="58"/>
      <c r="AB879" s="58"/>
    </row>
    <row r="880" spans="24:28" x14ac:dyDescent="0.2">
      <c r="X880" s="58"/>
      <c r="Y880" s="58"/>
      <c r="Z880" s="58"/>
      <c r="AA880" s="58"/>
      <c r="AB880" s="58"/>
    </row>
    <row r="881" spans="24:28" x14ac:dyDescent="0.2">
      <c r="X881" s="58"/>
      <c r="Y881" s="58"/>
      <c r="Z881" s="58"/>
      <c r="AA881" s="58"/>
      <c r="AB881" s="58"/>
    </row>
    <row r="882" spans="24:28" x14ac:dyDescent="0.2">
      <c r="X882" s="58"/>
      <c r="Y882" s="58"/>
      <c r="Z882" s="58"/>
      <c r="AA882" s="58"/>
      <c r="AB882" s="58"/>
    </row>
    <row r="883" spans="24:28" x14ac:dyDescent="0.2">
      <c r="X883" s="58"/>
      <c r="Y883" s="58"/>
      <c r="Z883" s="58"/>
      <c r="AA883" s="58"/>
      <c r="AB883" s="58"/>
    </row>
    <row r="884" spans="24:28" x14ac:dyDescent="0.2">
      <c r="X884" s="58"/>
      <c r="Y884" s="58"/>
      <c r="Z884" s="58"/>
      <c r="AA884" s="58"/>
      <c r="AB884" s="58"/>
    </row>
    <row r="885" spans="24:28" x14ac:dyDescent="0.2">
      <c r="X885" s="58"/>
      <c r="Y885" s="58"/>
      <c r="Z885" s="58"/>
      <c r="AA885" s="58"/>
      <c r="AB885" s="58"/>
    </row>
    <row r="886" spans="24:28" x14ac:dyDescent="0.2">
      <c r="X886" s="58"/>
      <c r="Y886" s="58"/>
      <c r="Z886" s="58"/>
      <c r="AA886" s="58"/>
      <c r="AB886" s="58"/>
    </row>
    <row r="887" spans="24:28" x14ac:dyDescent="0.2">
      <c r="X887" s="58"/>
      <c r="Y887" s="58"/>
      <c r="Z887" s="58"/>
      <c r="AA887" s="58"/>
      <c r="AB887" s="58"/>
    </row>
    <row r="888" spans="24:28" x14ac:dyDescent="0.2">
      <c r="X888" s="58"/>
      <c r="Y888" s="58"/>
      <c r="Z888" s="58"/>
      <c r="AA888" s="58"/>
      <c r="AB888" s="58"/>
    </row>
    <row r="889" spans="24:28" x14ac:dyDescent="0.2">
      <c r="X889" s="58"/>
      <c r="Y889" s="58"/>
      <c r="Z889" s="58"/>
      <c r="AA889" s="58"/>
      <c r="AB889" s="58"/>
    </row>
    <row r="890" spans="24:28" x14ac:dyDescent="0.2">
      <c r="X890" s="58"/>
      <c r="Y890" s="58"/>
      <c r="Z890" s="58"/>
      <c r="AA890" s="58"/>
      <c r="AB890" s="58"/>
    </row>
    <row r="891" spans="24:28" x14ac:dyDescent="0.2">
      <c r="X891" s="58"/>
      <c r="Y891" s="58"/>
      <c r="Z891" s="58"/>
      <c r="AA891" s="58"/>
      <c r="AB891" s="58"/>
    </row>
    <row r="892" spans="24:28" x14ac:dyDescent="0.2">
      <c r="X892" s="58"/>
      <c r="Y892" s="58"/>
      <c r="Z892" s="58"/>
      <c r="AA892" s="58"/>
      <c r="AB892" s="58"/>
    </row>
    <row r="893" spans="24:28" x14ac:dyDescent="0.2">
      <c r="X893" s="58"/>
      <c r="Y893" s="58"/>
      <c r="Z893" s="58"/>
      <c r="AA893" s="58"/>
      <c r="AB893" s="58"/>
    </row>
    <row r="894" spans="24:28" x14ac:dyDescent="0.2">
      <c r="X894" s="58"/>
      <c r="Y894" s="58"/>
      <c r="Z894" s="58"/>
      <c r="AA894" s="58"/>
      <c r="AB894" s="58"/>
    </row>
    <row r="895" spans="24:28" x14ac:dyDescent="0.2">
      <c r="X895" s="58"/>
      <c r="Y895" s="58"/>
      <c r="Z895" s="58"/>
      <c r="AA895" s="58"/>
      <c r="AB895" s="58"/>
    </row>
    <row r="896" spans="24:28" x14ac:dyDescent="0.2">
      <c r="X896" s="58"/>
      <c r="Y896" s="58"/>
      <c r="Z896" s="58"/>
      <c r="AA896" s="58"/>
      <c r="AB896" s="58"/>
    </row>
    <row r="897" spans="24:28" x14ac:dyDescent="0.2">
      <c r="X897" s="58"/>
      <c r="Y897" s="58"/>
      <c r="Z897" s="58"/>
      <c r="AA897" s="58"/>
      <c r="AB897" s="58"/>
    </row>
    <row r="898" spans="24:28" x14ac:dyDescent="0.2">
      <c r="X898" s="58"/>
      <c r="Y898" s="58"/>
      <c r="Z898" s="58"/>
      <c r="AA898" s="58"/>
      <c r="AB898" s="58"/>
    </row>
    <row r="899" spans="24:28" x14ac:dyDescent="0.2">
      <c r="X899" s="58"/>
      <c r="Y899" s="58"/>
      <c r="Z899" s="58"/>
      <c r="AA899" s="58"/>
      <c r="AB899" s="58"/>
    </row>
    <row r="900" spans="24:28" x14ac:dyDescent="0.2">
      <c r="X900" s="58"/>
      <c r="Y900" s="58"/>
      <c r="Z900" s="58"/>
      <c r="AA900" s="58"/>
      <c r="AB900" s="58"/>
    </row>
    <row r="901" spans="24:28" x14ac:dyDescent="0.2">
      <c r="X901" s="58"/>
      <c r="Y901" s="58"/>
      <c r="Z901" s="58"/>
      <c r="AA901" s="58"/>
      <c r="AB901" s="58"/>
    </row>
    <row r="902" spans="24:28" x14ac:dyDescent="0.2">
      <c r="X902" s="58"/>
      <c r="Y902" s="58"/>
      <c r="Z902" s="58"/>
      <c r="AA902" s="58"/>
      <c r="AB902" s="58"/>
    </row>
    <row r="903" spans="24:28" x14ac:dyDescent="0.2">
      <c r="X903" s="58"/>
      <c r="Y903" s="58"/>
      <c r="Z903" s="58"/>
      <c r="AA903" s="58"/>
      <c r="AB903" s="58"/>
    </row>
    <row r="904" spans="24:28" x14ac:dyDescent="0.2">
      <c r="X904" s="58"/>
      <c r="Y904" s="58"/>
      <c r="Z904" s="58"/>
      <c r="AA904" s="58"/>
      <c r="AB904" s="58"/>
    </row>
    <row r="905" spans="24:28" x14ac:dyDescent="0.2">
      <c r="X905" s="58"/>
      <c r="Y905" s="58"/>
      <c r="Z905" s="58"/>
      <c r="AA905" s="58"/>
      <c r="AB905" s="58"/>
    </row>
    <row r="906" spans="24:28" x14ac:dyDescent="0.2">
      <c r="X906" s="58"/>
      <c r="Y906" s="58"/>
      <c r="Z906" s="58"/>
      <c r="AA906" s="58"/>
      <c r="AB906" s="58"/>
    </row>
    <row r="907" spans="24:28" x14ac:dyDescent="0.2">
      <c r="X907" s="58"/>
      <c r="Y907" s="58"/>
      <c r="Z907" s="58"/>
      <c r="AA907" s="58"/>
      <c r="AB907" s="58"/>
    </row>
    <row r="908" spans="24:28" x14ac:dyDescent="0.2">
      <c r="X908" s="58"/>
      <c r="Y908" s="58"/>
      <c r="Z908" s="58"/>
      <c r="AA908" s="58"/>
      <c r="AB908" s="58"/>
    </row>
    <row r="909" spans="24:28" x14ac:dyDescent="0.2">
      <c r="X909" s="58"/>
      <c r="Y909" s="58"/>
      <c r="Z909" s="58"/>
      <c r="AA909" s="58"/>
      <c r="AB909" s="58"/>
    </row>
    <row r="910" spans="24:28" x14ac:dyDescent="0.2">
      <c r="X910" s="58"/>
      <c r="Y910" s="58"/>
      <c r="Z910" s="58"/>
      <c r="AA910" s="58"/>
      <c r="AB910" s="58"/>
    </row>
    <row r="911" spans="24:28" x14ac:dyDescent="0.2">
      <c r="X911" s="58"/>
      <c r="Y911" s="58"/>
      <c r="Z911" s="58"/>
      <c r="AA911" s="58"/>
      <c r="AB911" s="58"/>
    </row>
    <row r="912" spans="24:28" x14ac:dyDescent="0.2">
      <c r="X912" s="58"/>
      <c r="Y912" s="58"/>
      <c r="Z912" s="58"/>
      <c r="AA912" s="58"/>
      <c r="AB912" s="58"/>
    </row>
    <row r="913" spans="24:28" x14ac:dyDescent="0.2">
      <c r="X913" s="58"/>
      <c r="Y913" s="58"/>
      <c r="Z913" s="58"/>
      <c r="AA913" s="58"/>
      <c r="AB913" s="58"/>
    </row>
    <row r="914" spans="24:28" x14ac:dyDescent="0.2">
      <c r="X914" s="58"/>
      <c r="Y914" s="58"/>
      <c r="Z914" s="58"/>
      <c r="AA914" s="58"/>
      <c r="AB914" s="58"/>
    </row>
    <row r="915" spans="24:28" x14ac:dyDescent="0.2">
      <c r="X915" s="58"/>
      <c r="Y915" s="58"/>
      <c r="Z915" s="58"/>
      <c r="AA915" s="58"/>
      <c r="AB915" s="58"/>
    </row>
    <row r="916" spans="24:28" x14ac:dyDescent="0.2">
      <c r="X916" s="58"/>
      <c r="Y916" s="58"/>
      <c r="Z916" s="58"/>
      <c r="AA916" s="58"/>
      <c r="AB916" s="58"/>
    </row>
    <row r="917" spans="24:28" x14ac:dyDescent="0.2">
      <c r="X917" s="58"/>
      <c r="Y917" s="58"/>
      <c r="Z917" s="58"/>
      <c r="AA917" s="58"/>
      <c r="AB917" s="58"/>
    </row>
    <row r="918" spans="24:28" x14ac:dyDescent="0.2">
      <c r="X918" s="58"/>
      <c r="Y918" s="58"/>
      <c r="Z918" s="58"/>
      <c r="AA918" s="58"/>
      <c r="AB918" s="58"/>
    </row>
    <row r="919" spans="24:28" x14ac:dyDescent="0.2">
      <c r="X919" s="58"/>
      <c r="Y919" s="58"/>
      <c r="Z919" s="58"/>
      <c r="AA919" s="58"/>
      <c r="AB919" s="58"/>
    </row>
    <row r="920" spans="24:28" x14ac:dyDescent="0.2">
      <c r="X920" s="58"/>
      <c r="Y920" s="58"/>
      <c r="Z920" s="58"/>
      <c r="AA920" s="58"/>
      <c r="AB920" s="58"/>
    </row>
    <row r="921" spans="24:28" x14ac:dyDescent="0.2">
      <c r="X921" s="58"/>
      <c r="Y921" s="58"/>
      <c r="Z921" s="58"/>
      <c r="AA921" s="58"/>
      <c r="AB921" s="58"/>
    </row>
    <row r="922" spans="24:28" x14ac:dyDescent="0.2">
      <c r="X922" s="58"/>
      <c r="Y922" s="58"/>
      <c r="Z922" s="58"/>
      <c r="AA922" s="58"/>
      <c r="AB922" s="58"/>
    </row>
    <row r="923" spans="24:28" x14ac:dyDescent="0.2">
      <c r="X923" s="58"/>
      <c r="Y923" s="58"/>
      <c r="Z923" s="58"/>
      <c r="AA923" s="58"/>
      <c r="AB923" s="58"/>
    </row>
    <row r="924" spans="24:28" x14ac:dyDescent="0.2">
      <c r="X924" s="58"/>
      <c r="Y924" s="58"/>
      <c r="Z924" s="58"/>
      <c r="AA924" s="58"/>
      <c r="AB924" s="58"/>
    </row>
    <row r="925" spans="24:28" x14ac:dyDescent="0.2">
      <c r="X925" s="58"/>
      <c r="Y925" s="58"/>
      <c r="Z925" s="58"/>
      <c r="AA925" s="58"/>
      <c r="AB925" s="58"/>
    </row>
    <row r="926" spans="24:28" x14ac:dyDescent="0.2">
      <c r="X926" s="58"/>
      <c r="Y926" s="58"/>
      <c r="Z926" s="58"/>
      <c r="AA926" s="58"/>
      <c r="AB926" s="58"/>
    </row>
    <row r="927" spans="24:28" x14ac:dyDescent="0.2">
      <c r="X927" s="58"/>
      <c r="Y927" s="58"/>
      <c r="Z927" s="58"/>
      <c r="AA927" s="58"/>
      <c r="AB927" s="58"/>
    </row>
    <row r="928" spans="24:28" x14ac:dyDescent="0.2">
      <c r="X928" s="58"/>
      <c r="Y928" s="58"/>
      <c r="Z928" s="58"/>
      <c r="AA928" s="58"/>
      <c r="AB928" s="58"/>
    </row>
    <row r="929" spans="24:28" x14ac:dyDescent="0.2">
      <c r="X929" s="58"/>
      <c r="Y929" s="58"/>
      <c r="Z929" s="58"/>
      <c r="AA929" s="58"/>
      <c r="AB929" s="58"/>
    </row>
    <row r="930" spans="24:28" x14ac:dyDescent="0.2">
      <c r="X930" s="58"/>
      <c r="Y930" s="58"/>
      <c r="Z930" s="58"/>
      <c r="AA930" s="58"/>
      <c r="AB930" s="58"/>
    </row>
    <row r="931" spans="24:28" x14ac:dyDescent="0.2">
      <c r="X931" s="58"/>
      <c r="Y931" s="58"/>
      <c r="Z931" s="58"/>
      <c r="AA931" s="58"/>
      <c r="AB931" s="58"/>
    </row>
    <row r="932" spans="24:28" x14ac:dyDescent="0.2">
      <c r="X932" s="58"/>
      <c r="Y932" s="58"/>
      <c r="Z932" s="58"/>
      <c r="AA932" s="58"/>
      <c r="AB932" s="58"/>
    </row>
    <row r="933" spans="24:28" x14ac:dyDescent="0.2">
      <c r="X933" s="58"/>
      <c r="Y933" s="58"/>
      <c r="Z933" s="58"/>
      <c r="AA933" s="58"/>
      <c r="AB933" s="58"/>
    </row>
    <row r="934" spans="24:28" x14ac:dyDescent="0.2">
      <c r="X934" s="58"/>
      <c r="Y934" s="58"/>
      <c r="Z934" s="58"/>
      <c r="AA934" s="58"/>
      <c r="AB934" s="58"/>
    </row>
    <row r="935" spans="24:28" x14ac:dyDescent="0.2">
      <c r="X935" s="58"/>
      <c r="Y935" s="58"/>
      <c r="Z935" s="58"/>
      <c r="AA935" s="58"/>
      <c r="AB935" s="58"/>
    </row>
    <row r="936" spans="24:28" x14ac:dyDescent="0.2">
      <c r="X936" s="58"/>
      <c r="Y936" s="58"/>
      <c r="Z936" s="58"/>
      <c r="AA936" s="58"/>
      <c r="AB936" s="58"/>
    </row>
    <row r="937" spans="24:28" x14ac:dyDescent="0.2">
      <c r="X937" s="58"/>
      <c r="Y937" s="58"/>
      <c r="Z937" s="58"/>
      <c r="AA937" s="58"/>
      <c r="AB937" s="58"/>
    </row>
    <row r="938" spans="24:28" x14ac:dyDescent="0.2">
      <c r="X938" s="58"/>
      <c r="Y938" s="58"/>
      <c r="Z938" s="58"/>
      <c r="AA938" s="58"/>
      <c r="AB938" s="58"/>
    </row>
    <row r="939" spans="24:28" x14ac:dyDescent="0.2">
      <c r="X939" s="58"/>
      <c r="Y939" s="58"/>
      <c r="Z939" s="58"/>
      <c r="AA939" s="58"/>
      <c r="AB939" s="58"/>
    </row>
    <row r="940" spans="24:28" x14ac:dyDescent="0.2">
      <c r="X940" s="58"/>
      <c r="Y940" s="58"/>
      <c r="Z940" s="58"/>
      <c r="AA940" s="58"/>
      <c r="AB940" s="58"/>
    </row>
    <row r="941" spans="24:28" x14ac:dyDescent="0.2">
      <c r="X941" s="58"/>
      <c r="Y941" s="58"/>
      <c r="Z941" s="58"/>
      <c r="AA941" s="58"/>
      <c r="AB941" s="58"/>
    </row>
    <row r="942" spans="24:28" x14ac:dyDescent="0.2">
      <c r="X942" s="58"/>
      <c r="Y942" s="58"/>
      <c r="Z942" s="58"/>
      <c r="AA942" s="58"/>
      <c r="AB942" s="58"/>
    </row>
    <row r="943" spans="24:28" x14ac:dyDescent="0.2">
      <c r="X943" s="58"/>
      <c r="Y943" s="58"/>
      <c r="Z943" s="58"/>
      <c r="AA943" s="58"/>
      <c r="AB943" s="58"/>
    </row>
    <row r="944" spans="24:28" x14ac:dyDescent="0.2">
      <c r="X944" s="58"/>
      <c r="Y944" s="58"/>
      <c r="Z944" s="58"/>
      <c r="AA944" s="58"/>
      <c r="AB944" s="58"/>
    </row>
    <row r="945" spans="24:28" x14ac:dyDescent="0.2">
      <c r="X945" s="58"/>
      <c r="Y945" s="58"/>
      <c r="Z945" s="58"/>
      <c r="AA945" s="58"/>
      <c r="AB945" s="58"/>
    </row>
    <row r="946" spans="24:28" x14ac:dyDescent="0.2">
      <c r="X946" s="58"/>
      <c r="Y946" s="58"/>
      <c r="Z946" s="58"/>
      <c r="AA946" s="58"/>
      <c r="AB946" s="58"/>
    </row>
    <row r="947" spans="24:28" x14ac:dyDescent="0.2">
      <c r="X947" s="58"/>
      <c r="Y947" s="58"/>
      <c r="Z947" s="58"/>
      <c r="AA947" s="58"/>
      <c r="AB947" s="58"/>
    </row>
    <row r="948" spans="24:28" x14ac:dyDescent="0.2">
      <c r="X948" s="58"/>
      <c r="Y948" s="58"/>
      <c r="Z948" s="58"/>
      <c r="AA948" s="58"/>
      <c r="AB948" s="58"/>
    </row>
    <row r="949" spans="24:28" x14ac:dyDescent="0.2">
      <c r="X949" s="58"/>
      <c r="Y949" s="58"/>
      <c r="Z949" s="58"/>
      <c r="AA949" s="58"/>
      <c r="AB949" s="58"/>
    </row>
    <row r="950" spans="24:28" x14ac:dyDescent="0.2">
      <c r="X950" s="58"/>
      <c r="Y950" s="58"/>
      <c r="Z950" s="58"/>
      <c r="AA950" s="58"/>
      <c r="AB950" s="58"/>
    </row>
    <row r="951" spans="24:28" x14ac:dyDescent="0.2">
      <c r="X951" s="58"/>
      <c r="Y951" s="58"/>
      <c r="Z951" s="58"/>
      <c r="AA951" s="58"/>
      <c r="AB951" s="58"/>
    </row>
    <row r="952" spans="24:28" x14ac:dyDescent="0.2">
      <c r="X952" s="58"/>
      <c r="Y952" s="58"/>
      <c r="Z952" s="58"/>
      <c r="AA952" s="58"/>
      <c r="AB952" s="58"/>
    </row>
    <row r="953" spans="24:28" x14ac:dyDescent="0.2">
      <c r="X953" s="58"/>
      <c r="Y953" s="58"/>
      <c r="Z953" s="58"/>
      <c r="AA953" s="58"/>
      <c r="AB953" s="58"/>
    </row>
    <row r="954" spans="24:28" x14ac:dyDescent="0.2">
      <c r="X954" s="58"/>
      <c r="Y954" s="58"/>
      <c r="Z954" s="58"/>
      <c r="AA954" s="58"/>
      <c r="AB954" s="58"/>
    </row>
    <row r="955" spans="24:28" x14ac:dyDescent="0.2">
      <c r="X955" s="58"/>
      <c r="Y955" s="58"/>
      <c r="Z955" s="58"/>
      <c r="AA955" s="58"/>
      <c r="AB955" s="58"/>
    </row>
    <row r="956" spans="24:28" x14ac:dyDescent="0.2">
      <c r="X956" s="58"/>
      <c r="Y956" s="58"/>
      <c r="Z956" s="58"/>
      <c r="AA956" s="58"/>
      <c r="AB956" s="58"/>
    </row>
    <row r="957" spans="24:28" x14ac:dyDescent="0.2">
      <c r="X957" s="58"/>
      <c r="Y957" s="58"/>
      <c r="Z957" s="58"/>
      <c r="AA957" s="58"/>
      <c r="AB957" s="58"/>
    </row>
    <row r="958" spans="24:28" x14ac:dyDescent="0.2">
      <c r="X958" s="58"/>
      <c r="Y958" s="58"/>
      <c r="Z958" s="58"/>
      <c r="AA958" s="58"/>
      <c r="AB958" s="58"/>
    </row>
    <row r="959" spans="24:28" x14ac:dyDescent="0.2">
      <c r="X959" s="58"/>
      <c r="Y959" s="58"/>
      <c r="Z959" s="58"/>
      <c r="AA959" s="58"/>
      <c r="AB959" s="58"/>
    </row>
    <row r="960" spans="24:28" x14ac:dyDescent="0.2">
      <c r="X960" s="58"/>
      <c r="Y960" s="58"/>
      <c r="Z960" s="58"/>
      <c r="AA960" s="58"/>
      <c r="AB960" s="58"/>
    </row>
    <row r="961" spans="24:28" x14ac:dyDescent="0.2">
      <c r="X961" s="58"/>
      <c r="Y961" s="58"/>
      <c r="Z961" s="58"/>
      <c r="AA961" s="58"/>
      <c r="AB961" s="58"/>
    </row>
    <row r="962" spans="24:28" x14ac:dyDescent="0.2">
      <c r="X962" s="58"/>
      <c r="Y962" s="58"/>
      <c r="Z962" s="58"/>
      <c r="AA962" s="58"/>
      <c r="AB962" s="58"/>
    </row>
    <row r="963" spans="24:28" x14ac:dyDescent="0.2">
      <c r="X963" s="58"/>
      <c r="Y963" s="58"/>
      <c r="Z963" s="58"/>
      <c r="AA963" s="58"/>
      <c r="AB963" s="58"/>
    </row>
    <row r="964" spans="24:28" x14ac:dyDescent="0.2">
      <c r="X964" s="58"/>
      <c r="Y964" s="58"/>
      <c r="Z964" s="58"/>
      <c r="AA964" s="58"/>
      <c r="AB964" s="58"/>
    </row>
    <row r="965" spans="24:28" x14ac:dyDescent="0.2">
      <c r="X965" s="58"/>
      <c r="Y965" s="58"/>
      <c r="Z965" s="58"/>
      <c r="AA965" s="58"/>
      <c r="AB965" s="58"/>
    </row>
    <row r="966" spans="24:28" x14ac:dyDescent="0.2">
      <c r="X966" s="58"/>
      <c r="Y966" s="58"/>
      <c r="Z966" s="58"/>
      <c r="AA966" s="58"/>
      <c r="AB966" s="58"/>
    </row>
    <row r="967" spans="24:28" x14ac:dyDescent="0.2">
      <c r="X967" s="58"/>
      <c r="Y967" s="58"/>
      <c r="Z967" s="58"/>
      <c r="AA967" s="58"/>
      <c r="AB967" s="58"/>
    </row>
    <row r="968" spans="24:28" x14ac:dyDescent="0.2">
      <c r="X968" s="58"/>
      <c r="Y968" s="58"/>
      <c r="Z968" s="58"/>
      <c r="AA968" s="58"/>
      <c r="AB968" s="58"/>
    </row>
    <row r="969" spans="24:28" x14ac:dyDescent="0.2">
      <c r="X969" s="58"/>
      <c r="Y969" s="58"/>
      <c r="Z969" s="58"/>
      <c r="AA969" s="58"/>
      <c r="AB969" s="58"/>
    </row>
    <row r="970" spans="24:28" x14ac:dyDescent="0.2">
      <c r="X970" s="58"/>
      <c r="Y970" s="58"/>
      <c r="Z970" s="58"/>
      <c r="AA970" s="58"/>
      <c r="AB970" s="58"/>
    </row>
    <row r="971" spans="24:28" x14ac:dyDescent="0.2">
      <c r="X971" s="58"/>
      <c r="Y971" s="58"/>
      <c r="Z971" s="58"/>
      <c r="AA971" s="58"/>
      <c r="AB971" s="58"/>
    </row>
    <row r="972" spans="24:28" x14ac:dyDescent="0.2">
      <c r="X972" s="58"/>
      <c r="Y972" s="58"/>
      <c r="Z972" s="58"/>
      <c r="AA972" s="58"/>
      <c r="AB972" s="58"/>
    </row>
    <row r="973" spans="24:28" x14ac:dyDescent="0.2">
      <c r="X973" s="58"/>
      <c r="Y973" s="58"/>
      <c r="Z973" s="58"/>
      <c r="AA973" s="58"/>
      <c r="AB973" s="58"/>
    </row>
    <row r="974" spans="24:28" x14ac:dyDescent="0.2">
      <c r="X974" s="58"/>
      <c r="Y974" s="58"/>
      <c r="Z974" s="58"/>
      <c r="AA974" s="58"/>
      <c r="AB974" s="58"/>
    </row>
    <row r="975" spans="24:28" x14ac:dyDescent="0.2">
      <c r="X975" s="58"/>
      <c r="Y975" s="58"/>
      <c r="Z975" s="58"/>
      <c r="AA975" s="58"/>
      <c r="AB975" s="58"/>
    </row>
    <row r="976" spans="24:28" x14ac:dyDescent="0.2">
      <c r="X976" s="58"/>
      <c r="Y976" s="58"/>
      <c r="Z976" s="58"/>
      <c r="AA976" s="58"/>
      <c r="AB976" s="58"/>
    </row>
    <row r="977" spans="24:28" x14ac:dyDescent="0.2">
      <c r="X977" s="58"/>
      <c r="Y977" s="58"/>
      <c r="Z977" s="58"/>
      <c r="AA977" s="58"/>
      <c r="AB977" s="58"/>
    </row>
    <row r="978" spans="24:28" x14ac:dyDescent="0.2">
      <c r="X978" s="58"/>
      <c r="Y978" s="58"/>
      <c r="Z978" s="58"/>
      <c r="AA978" s="58"/>
      <c r="AB978" s="58"/>
    </row>
    <row r="979" spans="24:28" x14ac:dyDescent="0.2">
      <c r="X979" s="58"/>
      <c r="Y979" s="58"/>
      <c r="Z979" s="58"/>
      <c r="AA979" s="58"/>
      <c r="AB979" s="58"/>
    </row>
    <row r="980" spans="24:28" x14ac:dyDescent="0.2">
      <c r="X980" s="58"/>
      <c r="Y980" s="58"/>
      <c r="Z980" s="58"/>
      <c r="AA980" s="58"/>
      <c r="AB980" s="58"/>
    </row>
    <row r="981" spans="24:28" x14ac:dyDescent="0.2">
      <c r="X981" s="58"/>
      <c r="Y981" s="58"/>
      <c r="Z981" s="58"/>
      <c r="AA981" s="58"/>
      <c r="AB981" s="58"/>
    </row>
    <row r="982" spans="24:28" x14ac:dyDescent="0.2">
      <c r="X982" s="58"/>
      <c r="Y982" s="58"/>
      <c r="Z982" s="58"/>
      <c r="AA982" s="58"/>
      <c r="AB982" s="58"/>
    </row>
    <row r="983" spans="24:28" x14ac:dyDescent="0.2">
      <c r="X983" s="58"/>
      <c r="Y983" s="58"/>
      <c r="Z983" s="58"/>
      <c r="AA983" s="58"/>
      <c r="AB983" s="58"/>
    </row>
    <row r="984" spans="24:28" x14ac:dyDescent="0.2">
      <c r="X984" s="58"/>
      <c r="Y984" s="58"/>
      <c r="Z984" s="58"/>
      <c r="AA984" s="58"/>
      <c r="AB984" s="58"/>
    </row>
    <row r="985" spans="24:28" x14ac:dyDescent="0.2">
      <c r="X985" s="58"/>
      <c r="Y985" s="58"/>
      <c r="Z985" s="58"/>
      <c r="AA985" s="58"/>
      <c r="AB985" s="58"/>
    </row>
    <row r="986" spans="24:28" x14ac:dyDescent="0.2">
      <c r="X986" s="58"/>
      <c r="Y986" s="58"/>
      <c r="Z986" s="58"/>
      <c r="AA986" s="58"/>
      <c r="AB986" s="58"/>
    </row>
    <row r="987" spans="24:28" x14ac:dyDescent="0.2">
      <c r="X987" s="58"/>
      <c r="Y987" s="58"/>
      <c r="Z987" s="58"/>
      <c r="AA987" s="58"/>
      <c r="AB987" s="58"/>
    </row>
    <row r="988" spans="24:28" x14ac:dyDescent="0.2">
      <c r="X988" s="58"/>
      <c r="Y988" s="58"/>
      <c r="Z988" s="58"/>
      <c r="AA988" s="58"/>
      <c r="AB988" s="58"/>
    </row>
    <row r="989" spans="24:28" x14ac:dyDescent="0.2">
      <c r="X989" s="58"/>
      <c r="Y989" s="58"/>
      <c r="Z989" s="58"/>
      <c r="AA989" s="58"/>
      <c r="AB989" s="58"/>
    </row>
    <row r="990" spans="24:28" x14ac:dyDescent="0.2">
      <c r="X990" s="58"/>
      <c r="Y990" s="58"/>
      <c r="Z990" s="58"/>
      <c r="AA990" s="58"/>
      <c r="AB990" s="58"/>
    </row>
    <row r="991" spans="24:28" x14ac:dyDescent="0.2">
      <c r="X991" s="58"/>
      <c r="Y991" s="58"/>
      <c r="Z991" s="58"/>
      <c r="AA991" s="58"/>
      <c r="AB991" s="58"/>
    </row>
    <row r="992" spans="24:28" x14ac:dyDescent="0.2">
      <c r="X992" s="58"/>
      <c r="Y992" s="58"/>
      <c r="Z992" s="58"/>
      <c r="AA992" s="58"/>
      <c r="AB992" s="58"/>
    </row>
    <row r="993" spans="24:28" x14ac:dyDescent="0.2">
      <c r="X993" s="58"/>
      <c r="Y993" s="58"/>
      <c r="Z993" s="58"/>
      <c r="AA993" s="58"/>
      <c r="AB993" s="58"/>
    </row>
    <row r="994" spans="24:28" x14ac:dyDescent="0.2">
      <c r="X994" s="58"/>
      <c r="Y994" s="58"/>
      <c r="Z994" s="58"/>
      <c r="AA994" s="58"/>
      <c r="AB994" s="58"/>
    </row>
    <row r="995" spans="24:28" x14ac:dyDescent="0.2">
      <c r="X995" s="58"/>
      <c r="Y995" s="58"/>
      <c r="Z995" s="58"/>
      <c r="AA995" s="58"/>
      <c r="AB995" s="58"/>
    </row>
    <row r="996" spans="24:28" x14ac:dyDescent="0.2">
      <c r="X996" s="58"/>
      <c r="Y996" s="58"/>
      <c r="Z996" s="58"/>
      <c r="AA996" s="58"/>
      <c r="AB996" s="58"/>
    </row>
    <row r="997" spans="24:28" x14ac:dyDescent="0.2">
      <c r="X997" s="58"/>
      <c r="Y997" s="58"/>
      <c r="Z997" s="58"/>
      <c r="AA997" s="58"/>
      <c r="AB997" s="58"/>
    </row>
    <row r="998" spans="24:28" x14ac:dyDescent="0.2">
      <c r="X998" s="58"/>
      <c r="Y998" s="58"/>
      <c r="Z998" s="58"/>
      <c r="AA998" s="58"/>
      <c r="AB998" s="58"/>
    </row>
    <row r="999" spans="24:28" x14ac:dyDescent="0.2">
      <c r="X999" s="58"/>
      <c r="Y999" s="58"/>
      <c r="Z999" s="58"/>
      <c r="AA999" s="58"/>
      <c r="AB999" s="58"/>
    </row>
    <row r="1000" spans="24:28" x14ac:dyDescent="0.2">
      <c r="X1000" s="58"/>
      <c r="Y1000" s="58"/>
      <c r="Z1000" s="58"/>
      <c r="AA1000" s="58"/>
      <c r="AB1000" s="58"/>
    </row>
    <row r="1001" spans="24:28" x14ac:dyDescent="0.2">
      <c r="X1001" s="58"/>
      <c r="Y1001" s="58"/>
      <c r="Z1001" s="58"/>
      <c r="AA1001" s="58"/>
      <c r="AB1001" s="58"/>
    </row>
    <row r="1002" spans="24:28" x14ac:dyDescent="0.2">
      <c r="X1002" s="58"/>
      <c r="Y1002" s="58"/>
      <c r="Z1002" s="58"/>
      <c r="AA1002" s="58"/>
      <c r="AB1002" s="58"/>
    </row>
    <row r="1003" spans="24:28" x14ac:dyDescent="0.2">
      <c r="X1003" s="58"/>
      <c r="Y1003" s="58"/>
      <c r="Z1003" s="58"/>
      <c r="AA1003" s="58"/>
      <c r="AB1003" s="58"/>
    </row>
    <row r="1004" spans="24:28" x14ac:dyDescent="0.2">
      <c r="X1004" s="58"/>
      <c r="Y1004" s="58"/>
      <c r="Z1004" s="58"/>
      <c r="AA1004" s="58"/>
      <c r="AB1004" s="58"/>
    </row>
    <row r="1005" spans="24:28" x14ac:dyDescent="0.2">
      <c r="X1005" s="58"/>
      <c r="Y1005" s="58"/>
      <c r="Z1005" s="58"/>
      <c r="AA1005" s="58"/>
      <c r="AB1005" s="58"/>
    </row>
    <row r="1006" spans="24:28" x14ac:dyDescent="0.2">
      <c r="X1006" s="58"/>
      <c r="Y1006" s="58"/>
      <c r="Z1006" s="58"/>
      <c r="AA1006" s="58"/>
      <c r="AB1006" s="58"/>
    </row>
    <row r="1007" spans="24:28" x14ac:dyDescent="0.2">
      <c r="X1007" s="58"/>
      <c r="Y1007" s="58"/>
      <c r="Z1007" s="58"/>
      <c r="AA1007" s="58"/>
      <c r="AB1007" s="58"/>
    </row>
    <row r="1008" spans="24:28" x14ac:dyDescent="0.2">
      <c r="X1008" s="58"/>
      <c r="Y1008" s="58"/>
      <c r="Z1008" s="58"/>
      <c r="AA1008" s="58"/>
      <c r="AB1008" s="58"/>
    </row>
    <row r="1009" spans="24:28" x14ac:dyDescent="0.2">
      <c r="X1009" s="58"/>
      <c r="Y1009" s="58"/>
      <c r="Z1009" s="58"/>
      <c r="AA1009" s="58"/>
      <c r="AB1009" s="58"/>
    </row>
    <row r="1010" spans="24:28" x14ac:dyDescent="0.2">
      <c r="X1010" s="58"/>
      <c r="Y1010" s="58"/>
      <c r="Z1010" s="58"/>
      <c r="AA1010" s="58"/>
      <c r="AB1010" s="58"/>
    </row>
    <row r="1011" spans="24:28" x14ac:dyDescent="0.2">
      <c r="X1011" s="58"/>
      <c r="Y1011" s="58"/>
      <c r="Z1011" s="58"/>
      <c r="AA1011" s="58"/>
      <c r="AB1011" s="58"/>
    </row>
    <row r="1012" spans="24:28" x14ac:dyDescent="0.2">
      <c r="X1012" s="58"/>
      <c r="Y1012" s="58"/>
      <c r="Z1012" s="58"/>
      <c r="AA1012" s="58"/>
      <c r="AB1012" s="58"/>
    </row>
    <row r="1013" spans="24:28" x14ac:dyDescent="0.2">
      <c r="X1013" s="58"/>
      <c r="Y1013" s="58"/>
      <c r="Z1013" s="58"/>
      <c r="AA1013" s="58"/>
      <c r="AB1013" s="58"/>
    </row>
    <row r="1014" spans="24:28" x14ac:dyDescent="0.2">
      <c r="X1014" s="58"/>
      <c r="Y1014" s="58"/>
      <c r="Z1014" s="58"/>
      <c r="AA1014" s="58"/>
      <c r="AB1014" s="58"/>
    </row>
    <row r="1015" spans="24:28" x14ac:dyDescent="0.2">
      <c r="X1015" s="58"/>
      <c r="Y1015" s="58"/>
      <c r="Z1015" s="58"/>
      <c r="AA1015" s="58"/>
      <c r="AB1015" s="58"/>
    </row>
    <row r="1016" spans="24:28" x14ac:dyDescent="0.2">
      <c r="X1016" s="58"/>
      <c r="Y1016" s="58"/>
      <c r="Z1016" s="58"/>
      <c r="AA1016" s="58"/>
      <c r="AB1016" s="58"/>
    </row>
    <row r="1017" spans="24:28" x14ac:dyDescent="0.2">
      <c r="X1017" s="58"/>
      <c r="Y1017" s="58"/>
      <c r="Z1017" s="58"/>
      <c r="AA1017" s="58"/>
      <c r="AB1017" s="58"/>
    </row>
    <row r="1018" spans="24:28" x14ac:dyDescent="0.2">
      <c r="X1018" s="58"/>
      <c r="Y1018" s="58"/>
      <c r="Z1018" s="58"/>
      <c r="AA1018" s="58"/>
      <c r="AB1018" s="58"/>
    </row>
    <row r="1019" spans="24:28" x14ac:dyDescent="0.2">
      <c r="X1019" s="58"/>
      <c r="Y1019" s="58"/>
      <c r="Z1019" s="58"/>
      <c r="AA1019" s="58"/>
      <c r="AB1019" s="58"/>
    </row>
    <row r="1020" spans="24:28" x14ac:dyDescent="0.2">
      <c r="X1020" s="58"/>
      <c r="Y1020" s="58"/>
      <c r="Z1020" s="58"/>
      <c r="AA1020" s="58"/>
      <c r="AB1020" s="58"/>
    </row>
    <row r="1021" spans="24:28" x14ac:dyDescent="0.2">
      <c r="X1021" s="58"/>
      <c r="Y1021" s="58"/>
      <c r="Z1021" s="58"/>
      <c r="AA1021" s="58"/>
      <c r="AB1021" s="58"/>
    </row>
    <row r="1022" spans="24:28" x14ac:dyDescent="0.2">
      <c r="X1022" s="58"/>
      <c r="Y1022" s="58"/>
      <c r="Z1022" s="58"/>
      <c r="AA1022" s="58"/>
      <c r="AB1022" s="58"/>
    </row>
    <row r="1023" spans="24:28" x14ac:dyDescent="0.2">
      <c r="X1023" s="58"/>
      <c r="Y1023" s="58"/>
      <c r="Z1023" s="58"/>
      <c r="AA1023" s="58"/>
      <c r="AB1023" s="58"/>
    </row>
    <row r="1024" spans="24:28" x14ac:dyDescent="0.2">
      <c r="X1024" s="58"/>
      <c r="Y1024" s="58"/>
      <c r="Z1024" s="58"/>
      <c r="AA1024" s="58"/>
      <c r="AB1024" s="58"/>
    </row>
    <row r="1025" spans="24:28" x14ac:dyDescent="0.2">
      <c r="X1025" s="58"/>
      <c r="Y1025" s="58"/>
      <c r="Z1025" s="58"/>
      <c r="AA1025" s="58"/>
      <c r="AB1025" s="58"/>
    </row>
    <row r="1026" spans="24:28" x14ac:dyDescent="0.2">
      <c r="X1026" s="58"/>
      <c r="Y1026" s="58"/>
      <c r="Z1026" s="58"/>
      <c r="AA1026" s="58"/>
      <c r="AB1026" s="58"/>
    </row>
    <row r="1027" spans="24:28" x14ac:dyDescent="0.2">
      <c r="X1027" s="58"/>
      <c r="Y1027" s="58"/>
      <c r="Z1027" s="58"/>
      <c r="AA1027" s="58"/>
      <c r="AB1027" s="58"/>
    </row>
    <row r="1028" spans="24:28" x14ac:dyDescent="0.2">
      <c r="X1028" s="58"/>
      <c r="Y1028" s="58"/>
      <c r="Z1028" s="58"/>
      <c r="AA1028" s="58"/>
      <c r="AB1028" s="58"/>
    </row>
    <row r="1029" spans="24:28" x14ac:dyDescent="0.2">
      <c r="X1029" s="58"/>
      <c r="Y1029" s="58"/>
      <c r="Z1029" s="58"/>
      <c r="AA1029" s="58"/>
      <c r="AB1029" s="58"/>
    </row>
    <row r="1030" spans="24:28" x14ac:dyDescent="0.2">
      <c r="X1030" s="58"/>
      <c r="Y1030" s="58"/>
      <c r="Z1030" s="58"/>
      <c r="AA1030" s="58"/>
      <c r="AB1030" s="58"/>
    </row>
    <row r="1031" spans="24:28" x14ac:dyDescent="0.2">
      <c r="X1031" s="58"/>
      <c r="Y1031" s="58"/>
      <c r="Z1031" s="58"/>
      <c r="AA1031" s="58"/>
      <c r="AB1031" s="58"/>
    </row>
    <row r="1032" spans="24:28" x14ac:dyDescent="0.2">
      <c r="X1032" s="58"/>
      <c r="Y1032" s="58"/>
      <c r="Z1032" s="58"/>
      <c r="AA1032" s="58"/>
      <c r="AB1032" s="58"/>
    </row>
    <row r="1033" spans="24:28" x14ac:dyDescent="0.2">
      <c r="X1033" s="58"/>
      <c r="Y1033" s="58"/>
      <c r="Z1033" s="58"/>
      <c r="AA1033" s="58"/>
      <c r="AB1033" s="58"/>
    </row>
    <row r="1034" spans="24:28" x14ac:dyDescent="0.2">
      <c r="X1034" s="58"/>
      <c r="Y1034" s="58"/>
      <c r="Z1034" s="58"/>
      <c r="AA1034" s="58"/>
      <c r="AB1034" s="58"/>
    </row>
    <row r="1035" spans="24:28" x14ac:dyDescent="0.2">
      <c r="X1035" s="58"/>
      <c r="Y1035" s="58"/>
      <c r="Z1035" s="58"/>
      <c r="AA1035" s="58"/>
      <c r="AB1035" s="58"/>
    </row>
    <row r="1036" spans="24:28" x14ac:dyDescent="0.2">
      <c r="X1036" s="58"/>
      <c r="Y1036" s="58"/>
      <c r="Z1036" s="58"/>
      <c r="AA1036" s="58"/>
      <c r="AB1036" s="58"/>
    </row>
    <row r="1037" spans="24:28" x14ac:dyDescent="0.2">
      <c r="X1037" s="58"/>
      <c r="Y1037" s="58"/>
      <c r="Z1037" s="58"/>
      <c r="AA1037" s="58"/>
      <c r="AB1037" s="58"/>
    </row>
    <row r="1038" spans="24:28" x14ac:dyDescent="0.2">
      <c r="X1038" s="58"/>
      <c r="Y1038" s="58"/>
      <c r="Z1038" s="58"/>
      <c r="AA1038" s="58"/>
      <c r="AB1038" s="58"/>
    </row>
    <row r="1039" spans="24:28" x14ac:dyDescent="0.2">
      <c r="X1039" s="58"/>
      <c r="Y1039" s="58"/>
      <c r="Z1039" s="58"/>
      <c r="AA1039" s="58"/>
      <c r="AB1039" s="58"/>
    </row>
    <row r="1040" spans="24:28" x14ac:dyDescent="0.2">
      <c r="X1040" s="58"/>
      <c r="Y1040" s="58"/>
      <c r="Z1040" s="58"/>
      <c r="AA1040" s="58"/>
      <c r="AB1040" s="58"/>
    </row>
    <row r="1041" spans="24:28" x14ac:dyDescent="0.2">
      <c r="X1041" s="58"/>
      <c r="Y1041" s="58"/>
      <c r="Z1041" s="58"/>
      <c r="AA1041" s="58"/>
      <c r="AB1041" s="58"/>
    </row>
    <row r="1042" spans="24:28" x14ac:dyDescent="0.2">
      <c r="X1042" s="58"/>
      <c r="Y1042" s="58"/>
      <c r="Z1042" s="58"/>
      <c r="AA1042" s="58"/>
      <c r="AB1042" s="58"/>
    </row>
    <row r="1043" spans="24:28" x14ac:dyDescent="0.2">
      <c r="X1043" s="58"/>
      <c r="Y1043" s="58"/>
      <c r="Z1043" s="58"/>
      <c r="AA1043" s="58"/>
      <c r="AB1043" s="58"/>
    </row>
    <row r="1044" spans="24:28" x14ac:dyDescent="0.2">
      <c r="X1044" s="58"/>
      <c r="Y1044" s="58"/>
      <c r="Z1044" s="58"/>
      <c r="AA1044" s="58"/>
      <c r="AB1044" s="58"/>
    </row>
    <row r="1045" spans="24:28" x14ac:dyDescent="0.2">
      <c r="X1045" s="58"/>
      <c r="Y1045" s="58"/>
      <c r="Z1045" s="58"/>
      <c r="AA1045" s="58"/>
      <c r="AB1045" s="58"/>
    </row>
    <row r="1046" spans="24:28" x14ac:dyDescent="0.2">
      <c r="X1046" s="58"/>
      <c r="Y1046" s="58"/>
      <c r="Z1046" s="58"/>
      <c r="AA1046" s="58"/>
      <c r="AB1046" s="58"/>
    </row>
    <row r="1047" spans="24:28" x14ac:dyDescent="0.2">
      <c r="X1047" s="58"/>
      <c r="Y1047" s="58"/>
      <c r="Z1047" s="58"/>
      <c r="AA1047" s="58"/>
      <c r="AB1047" s="58"/>
    </row>
    <row r="1048" spans="24:28" x14ac:dyDescent="0.2">
      <c r="X1048" s="58"/>
      <c r="Y1048" s="58"/>
      <c r="Z1048" s="58"/>
      <c r="AA1048" s="58"/>
      <c r="AB1048" s="58"/>
    </row>
    <row r="1049" spans="24:28" x14ac:dyDescent="0.2">
      <c r="X1049" s="58"/>
      <c r="Y1049" s="58"/>
      <c r="Z1049" s="58"/>
      <c r="AA1049" s="58"/>
      <c r="AB1049" s="58"/>
    </row>
    <row r="1050" spans="24:28" x14ac:dyDescent="0.2">
      <c r="X1050" s="58"/>
      <c r="Y1050" s="58"/>
      <c r="Z1050" s="58"/>
      <c r="AA1050" s="58"/>
      <c r="AB1050" s="58"/>
    </row>
    <row r="1051" spans="24:28" x14ac:dyDescent="0.2">
      <c r="X1051" s="58"/>
      <c r="Y1051" s="58"/>
      <c r="Z1051" s="58"/>
      <c r="AA1051" s="58"/>
      <c r="AB1051" s="58"/>
    </row>
    <row r="1052" spans="24:28" x14ac:dyDescent="0.2">
      <c r="X1052" s="58"/>
      <c r="Y1052" s="58"/>
      <c r="Z1052" s="58"/>
      <c r="AA1052" s="58"/>
      <c r="AB1052" s="58"/>
    </row>
    <row r="1053" spans="24:28" x14ac:dyDescent="0.2">
      <c r="X1053" s="58"/>
      <c r="Y1053" s="58"/>
      <c r="Z1053" s="58"/>
      <c r="AA1053" s="58"/>
      <c r="AB1053" s="58"/>
    </row>
    <row r="1054" spans="24:28" x14ac:dyDescent="0.2">
      <c r="X1054" s="58"/>
      <c r="Y1054" s="58"/>
      <c r="Z1054" s="58"/>
      <c r="AA1054" s="58"/>
      <c r="AB1054" s="58"/>
    </row>
    <row r="1055" spans="24:28" x14ac:dyDescent="0.2">
      <c r="X1055" s="58"/>
      <c r="Y1055" s="58"/>
      <c r="Z1055" s="58"/>
      <c r="AA1055" s="58"/>
      <c r="AB1055" s="58"/>
    </row>
    <row r="1056" spans="24:28" x14ac:dyDescent="0.2">
      <c r="X1056" s="58"/>
      <c r="Y1056" s="58"/>
      <c r="Z1056" s="58"/>
      <c r="AA1056" s="58"/>
      <c r="AB1056" s="58"/>
    </row>
    <row r="1057" spans="24:28" x14ac:dyDescent="0.2">
      <c r="X1057" s="58"/>
      <c r="Y1057" s="58"/>
      <c r="Z1057" s="58"/>
      <c r="AA1057" s="58"/>
      <c r="AB1057" s="58"/>
    </row>
    <row r="1058" spans="24:28" x14ac:dyDescent="0.2">
      <c r="X1058" s="58"/>
      <c r="Y1058" s="58"/>
      <c r="Z1058" s="58"/>
      <c r="AA1058" s="58"/>
      <c r="AB1058" s="58"/>
    </row>
    <row r="1059" spans="24:28" x14ac:dyDescent="0.2">
      <c r="X1059" s="58"/>
      <c r="Y1059" s="58"/>
      <c r="Z1059" s="58"/>
      <c r="AA1059" s="58"/>
      <c r="AB1059" s="58"/>
    </row>
    <row r="1060" spans="24:28" x14ac:dyDescent="0.2">
      <c r="X1060" s="58"/>
      <c r="Y1060" s="58"/>
      <c r="Z1060" s="58"/>
      <c r="AA1060" s="58"/>
      <c r="AB1060" s="58"/>
    </row>
    <row r="1061" spans="24:28" x14ac:dyDescent="0.2">
      <c r="X1061" s="58"/>
      <c r="Y1061" s="58"/>
      <c r="Z1061" s="58"/>
      <c r="AA1061" s="58"/>
      <c r="AB1061" s="58"/>
    </row>
    <row r="1062" spans="24:28" x14ac:dyDescent="0.2">
      <c r="X1062" s="58"/>
      <c r="Y1062" s="58"/>
      <c r="Z1062" s="58"/>
      <c r="AA1062" s="58"/>
      <c r="AB1062" s="58"/>
    </row>
    <row r="1063" spans="24:28" x14ac:dyDescent="0.2">
      <c r="X1063" s="58"/>
      <c r="Y1063" s="58"/>
      <c r="Z1063" s="58"/>
      <c r="AA1063" s="58"/>
      <c r="AB1063" s="58"/>
    </row>
    <row r="1064" spans="24:28" x14ac:dyDescent="0.2">
      <c r="X1064" s="58"/>
      <c r="Y1064" s="58"/>
      <c r="Z1064" s="58"/>
      <c r="AA1064" s="58"/>
      <c r="AB1064" s="58"/>
    </row>
    <row r="1065" spans="24:28" x14ac:dyDescent="0.2">
      <c r="X1065" s="58"/>
      <c r="Y1065" s="58"/>
      <c r="Z1065" s="58"/>
      <c r="AA1065" s="58"/>
      <c r="AB1065" s="58"/>
    </row>
    <row r="1066" spans="24:28" x14ac:dyDescent="0.2">
      <c r="X1066" s="58"/>
      <c r="Y1066" s="58"/>
      <c r="Z1066" s="58"/>
      <c r="AA1066" s="58"/>
      <c r="AB1066" s="58"/>
    </row>
    <row r="1067" spans="24:28" x14ac:dyDescent="0.2">
      <c r="X1067" s="58"/>
      <c r="Y1067" s="58"/>
      <c r="Z1067" s="58"/>
      <c r="AA1067" s="58"/>
      <c r="AB1067" s="58"/>
    </row>
    <row r="1068" spans="24:28" x14ac:dyDescent="0.2">
      <c r="X1068" s="58"/>
      <c r="Y1068" s="58"/>
      <c r="Z1068" s="58"/>
      <c r="AA1068" s="58"/>
      <c r="AB1068" s="58"/>
    </row>
    <row r="1069" spans="24:28" x14ac:dyDescent="0.2">
      <c r="X1069" s="58"/>
      <c r="Y1069" s="58"/>
      <c r="Z1069" s="58"/>
      <c r="AA1069" s="58"/>
      <c r="AB1069" s="58"/>
    </row>
    <row r="1070" spans="24:28" x14ac:dyDescent="0.2">
      <c r="X1070" s="58"/>
      <c r="Y1070" s="58"/>
      <c r="Z1070" s="58"/>
      <c r="AA1070" s="58"/>
      <c r="AB1070" s="58"/>
    </row>
    <row r="1071" spans="24:28" x14ac:dyDescent="0.2">
      <c r="X1071" s="58"/>
      <c r="Y1071" s="58"/>
      <c r="Z1071" s="58"/>
      <c r="AA1071" s="58"/>
      <c r="AB1071" s="58"/>
    </row>
    <row r="1072" spans="24:28" x14ac:dyDescent="0.2">
      <c r="X1072" s="58"/>
      <c r="Y1072" s="58"/>
      <c r="Z1072" s="58"/>
      <c r="AA1072" s="58"/>
      <c r="AB1072" s="58"/>
    </row>
    <row r="1073" spans="24:28" x14ac:dyDescent="0.2">
      <c r="X1073" s="58"/>
      <c r="Y1073" s="58"/>
      <c r="Z1073" s="58"/>
      <c r="AA1073" s="58"/>
      <c r="AB1073" s="58"/>
    </row>
    <row r="1074" spans="24:28" x14ac:dyDescent="0.2">
      <c r="X1074" s="58"/>
      <c r="Y1074" s="58"/>
      <c r="Z1074" s="58"/>
      <c r="AA1074" s="58"/>
      <c r="AB1074" s="58"/>
    </row>
    <row r="1075" spans="24:28" x14ac:dyDescent="0.2">
      <c r="X1075" s="58"/>
      <c r="Y1075" s="58"/>
      <c r="Z1075" s="58"/>
      <c r="AA1075" s="58"/>
      <c r="AB1075" s="58"/>
    </row>
    <row r="1076" spans="24:28" x14ac:dyDescent="0.2">
      <c r="X1076" s="58"/>
      <c r="Y1076" s="58"/>
      <c r="Z1076" s="58"/>
      <c r="AA1076" s="58"/>
      <c r="AB1076" s="58"/>
    </row>
    <row r="1077" spans="24:28" x14ac:dyDescent="0.2">
      <c r="X1077" s="58"/>
      <c r="Y1077" s="58"/>
      <c r="Z1077" s="58"/>
      <c r="AA1077" s="58"/>
      <c r="AB1077" s="58"/>
    </row>
    <row r="1078" spans="24:28" x14ac:dyDescent="0.2">
      <c r="X1078" s="58"/>
      <c r="Y1078" s="58"/>
      <c r="Z1078" s="58"/>
      <c r="AA1078" s="58"/>
      <c r="AB1078" s="58"/>
    </row>
    <row r="1079" spans="24:28" x14ac:dyDescent="0.2">
      <c r="X1079" s="58"/>
      <c r="Y1079" s="58"/>
      <c r="Z1079" s="58"/>
      <c r="AA1079" s="58"/>
      <c r="AB1079" s="58"/>
    </row>
    <row r="1080" spans="24:28" x14ac:dyDescent="0.2">
      <c r="X1080" s="58"/>
      <c r="Y1080" s="58"/>
      <c r="Z1080" s="58"/>
      <c r="AA1080" s="58"/>
      <c r="AB1080" s="58"/>
    </row>
    <row r="1081" spans="24:28" x14ac:dyDescent="0.2">
      <c r="X1081" s="58"/>
      <c r="Y1081" s="58"/>
      <c r="Z1081" s="58"/>
      <c r="AA1081" s="58"/>
      <c r="AB1081" s="58"/>
    </row>
    <row r="1082" spans="24:28" x14ac:dyDescent="0.2">
      <c r="X1082" s="58"/>
      <c r="Y1082" s="58"/>
      <c r="Z1082" s="58"/>
      <c r="AA1082" s="58"/>
      <c r="AB1082" s="58"/>
    </row>
    <row r="1083" spans="24:28" x14ac:dyDescent="0.2">
      <c r="X1083" s="58"/>
      <c r="Y1083" s="58"/>
      <c r="Z1083" s="58"/>
      <c r="AA1083" s="58"/>
      <c r="AB1083" s="58"/>
    </row>
    <row r="1084" spans="24:28" x14ac:dyDescent="0.2">
      <c r="X1084" s="58"/>
      <c r="Y1084" s="58"/>
      <c r="Z1084" s="58"/>
      <c r="AA1084" s="58"/>
      <c r="AB1084" s="58"/>
    </row>
    <row r="1085" spans="24:28" x14ac:dyDescent="0.2">
      <c r="X1085" s="58"/>
      <c r="Y1085" s="58"/>
      <c r="Z1085" s="58"/>
      <c r="AA1085" s="58"/>
      <c r="AB1085" s="58"/>
    </row>
    <row r="1086" spans="24:28" x14ac:dyDescent="0.2">
      <c r="X1086" s="58"/>
      <c r="Y1086" s="58"/>
      <c r="Z1086" s="58"/>
      <c r="AA1086" s="58"/>
      <c r="AB1086" s="58"/>
    </row>
    <row r="1087" spans="24:28" x14ac:dyDescent="0.2">
      <c r="X1087" s="58"/>
      <c r="Y1087" s="58"/>
      <c r="Z1087" s="58"/>
      <c r="AA1087" s="58"/>
      <c r="AB1087" s="58"/>
    </row>
    <row r="1088" spans="24:28" x14ac:dyDescent="0.2">
      <c r="X1088" s="58"/>
      <c r="Y1088" s="58"/>
      <c r="Z1088" s="58"/>
      <c r="AA1088" s="58"/>
      <c r="AB1088" s="58"/>
    </row>
    <row r="1089" spans="24:28" x14ac:dyDescent="0.2">
      <c r="X1089" s="58"/>
      <c r="Y1089" s="58"/>
      <c r="Z1089" s="58"/>
      <c r="AA1089" s="58"/>
      <c r="AB1089" s="58"/>
    </row>
    <row r="1090" spans="24:28" x14ac:dyDescent="0.2">
      <c r="X1090" s="58"/>
      <c r="Y1090" s="58"/>
      <c r="Z1090" s="58"/>
      <c r="AA1090" s="58"/>
      <c r="AB1090" s="58"/>
    </row>
    <row r="1091" spans="24:28" x14ac:dyDescent="0.2">
      <c r="X1091" s="58"/>
      <c r="Y1091" s="58"/>
      <c r="Z1091" s="58"/>
      <c r="AA1091" s="58"/>
      <c r="AB1091" s="58"/>
    </row>
    <row r="1092" spans="24:28" x14ac:dyDescent="0.2">
      <c r="X1092" s="58"/>
      <c r="Y1092" s="58"/>
      <c r="Z1092" s="58"/>
      <c r="AA1092" s="58"/>
      <c r="AB1092" s="58"/>
    </row>
    <row r="1093" spans="24:28" x14ac:dyDescent="0.2">
      <c r="X1093" s="58"/>
      <c r="Y1093" s="58"/>
      <c r="Z1093" s="58"/>
      <c r="AA1093" s="58"/>
      <c r="AB1093" s="58"/>
    </row>
    <row r="1094" spans="24:28" x14ac:dyDescent="0.2">
      <c r="X1094" s="58"/>
      <c r="Y1094" s="58"/>
      <c r="Z1094" s="58"/>
      <c r="AA1094" s="58"/>
      <c r="AB1094" s="58"/>
    </row>
    <row r="1095" spans="24:28" x14ac:dyDescent="0.2">
      <c r="X1095" s="58"/>
      <c r="Y1095" s="58"/>
      <c r="Z1095" s="58"/>
      <c r="AA1095" s="58"/>
      <c r="AB1095" s="58"/>
    </row>
    <row r="1096" spans="24:28" x14ac:dyDescent="0.2">
      <c r="X1096" s="58"/>
      <c r="Y1096" s="58"/>
      <c r="Z1096" s="58"/>
      <c r="AA1096" s="58"/>
      <c r="AB1096" s="58"/>
    </row>
    <row r="1097" spans="24:28" x14ac:dyDescent="0.2">
      <c r="X1097" s="58"/>
      <c r="Y1097" s="58"/>
      <c r="Z1097" s="58"/>
      <c r="AA1097" s="58"/>
      <c r="AB1097" s="58"/>
    </row>
    <row r="1098" spans="24:28" x14ac:dyDescent="0.2">
      <c r="X1098" s="58"/>
      <c r="Y1098" s="58"/>
      <c r="Z1098" s="58"/>
      <c r="AA1098" s="58"/>
      <c r="AB1098" s="58"/>
    </row>
    <row r="1099" spans="24:28" x14ac:dyDescent="0.2">
      <c r="X1099" s="58"/>
      <c r="Y1099" s="58"/>
      <c r="Z1099" s="58"/>
      <c r="AA1099" s="58"/>
      <c r="AB1099" s="58"/>
    </row>
    <row r="1100" spans="24:28" x14ac:dyDescent="0.2">
      <c r="X1100" s="58"/>
      <c r="Y1100" s="58"/>
      <c r="Z1100" s="58"/>
      <c r="AA1100" s="58"/>
      <c r="AB1100" s="58"/>
    </row>
    <row r="1101" spans="24:28" x14ac:dyDescent="0.2">
      <c r="X1101" s="58"/>
      <c r="Y1101" s="58"/>
      <c r="Z1101" s="58"/>
      <c r="AA1101" s="58"/>
      <c r="AB1101" s="58"/>
    </row>
    <row r="1102" spans="24:28" x14ac:dyDescent="0.2">
      <c r="X1102" s="58"/>
      <c r="Y1102" s="58"/>
      <c r="Z1102" s="58"/>
      <c r="AA1102" s="58"/>
      <c r="AB1102" s="58"/>
    </row>
    <row r="1103" spans="24:28" x14ac:dyDescent="0.2">
      <c r="X1103" s="58"/>
      <c r="Y1103" s="58"/>
      <c r="Z1103" s="58"/>
      <c r="AA1103" s="58"/>
      <c r="AB1103" s="58"/>
    </row>
    <row r="1104" spans="24:28" x14ac:dyDescent="0.2">
      <c r="X1104" s="58"/>
      <c r="Y1104" s="58"/>
      <c r="Z1104" s="58"/>
      <c r="AA1104" s="58"/>
      <c r="AB1104" s="58"/>
    </row>
    <row r="1105" spans="24:28" x14ac:dyDescent="0.2">
      <c r="X1105" s="58"/>
      <c r="Y1105" s="58"/>
      <c r="Z1105" s="58"/>
      <c r="AA1105" s="58"/>
      <c r="AB1105" s="58"/>
    </row>
    <row r="1106" spans="24:28" x14ac:dyDescent="0.2">
      <c r="X1106" s="58"/>
      <c r="Y1106" s="58"/>
      <c r="Z1106" s="58"/>
      <c r="AA1106" s="58"/>
      <c r="AB1106" s="58"/>
    </row>
    <row r="1107" spans="24:28" x14ac:dyDescent="0.2">
      <c r="X1107" s="58"/>
      <c r="Y1107" s="58"/>
      <c r="Z1107" s="58"/>
      <c r="AA1107" s="58"/>
      <c r="AB1107" s="58"/>
    </row>
    <row r="1108" spans="24:28" x14ac:dyDescent="0.2">
      <c r="X1108" s="58"/>
      <c r="Y1108" s="58"/>
      <c r="Z1108" s="58"/>
      <c r="AA1108" s="58"/>
      <c r="AB1108" s="58"/>
    </row>
    <row r="1109" spans="24:28" x14ac:dyDescent="0.2">
      <c r="X1109" s="58"/>
      <c r="Y1109" s="58"/>
      <c r="Z1109" s="58"/>
      <c r="AA1109" s="58"/>
      <c r="AB1109" s="58"/>
    </row>
    <row r="1110" spans="24:28" x14ac:dyDescent="0.2">
      <c r="X1110" s="58"/>
      <c r="Y1110" s="58"/>
      <c r="Z1110" s="58"/>
      <c r="AA1110" s="58"/>
      <c r="AB1110" s="58"/>
    </row>
    <row r="1111" spans="24:28" x14ac:dyDescent="0.2">
      <c r="X1111" s="58"/>
      <c r="Y1111" s="58"/>
      <c r="Z1111" s="58"/>
      <c r="AA1111" s="58"/>
      <c r="AB1111" s="58"/>
    </row>
    <row r="1112" spans="24:28" x14ac:dyDescent="0.2">
      <c r="X1112" s="58"/>
      <c r="Y1112" s="58"/>
      <c r="Z1112" s="58"/>
      <c r="AA1112" s="58"/>
      <c r="AB1112" s="58"/>
    </row>
    <row r="1113" spans="24:28" x14ac:dyDescent="0.2">
      <c r="X1113" s="58"/>
      <c r="Y1113" s="58"/>
      <c r="Z1113" s="58"/>
      <c r="AA1113" s="58"/>
      <c r="AB1113" s="58"/>
    </row>
    <row r="1114" spans="24:28" x14ac:dyDescent="0.2">
      <c r="X1114" s="58"/>
      <c r="Y1114" s="58"/>
      <c r="Z1114" s="58"/>
      <c r="AA1114" s="58"/>
      <c r="AB1114" s="58"/>
    </row>
    <row r="1115" spans="24:28" x14ac:dyDescent="0.2">
      <c r="X1115" s="58"/>
      <c r="Y1115" s="58"/>
      <c r="Z1115" s="58"/>
      <c r="AA1115" s="58"/>
      <c r="AB1115" s="58"/>
    </row>
    <row r="1116" spans="24:28" x14ac:dyDescent="0.2">
      <c r="X1116" s="58"/>
      <c r="Y1116" s="58"/>
      <c r="Z1116" s="58"/>
      <c r="AA1116" s="58"/>
      <c r="AB1116" s="58"/>
    </row>
    <row r="1117" spans="24:28" x14ac:dyDescent="0.2">
      <c r="X1117" s="58"/>
      <c r="Y1117" s="58"/>
      <c r="Z1117" s="58"/>
      <c r="AA1117" s="58"/>
      <c r="AB1117" s="58"/>
    </row>
    <row r="1118" spans="24:28" x14ac:dyDescent="0.2">
      <c r="X1118" s="58"/>
      <c r="Y1118" s="58"/>
      <c r="Z1118" s="58"/>
      <c r="AA1118" s="58"/>
      <c r="AB1118" s="58"/>
    </row>
    <row r="1119" spans="24:28" x14ac:dyDescent="0.2">
      <c r="X1119" s="58"/>
      <c r="Y1119" s="58"/>
      <c r="Z1119" s="58"/>
      <c r="AA1119" s="58"/>
      <c r="AB1119" s="58"/>
    </row>
    <row r="1120" spans="24:28" x14ac:dyDescent="0.2">
      <c r="X1120" s="58"/>
      <c r="Y1120" s="58"/>
      <c r="Z1120" s="58"/>
      <c r="AA1120" s="58"/>
      <c r="AB1120" s="58"/>
    </row>
    <row r="1121" spans="24:28" x14ac:dyDescent="0.2">
      <c r="X1121" s="58"/>
      <c r="Y1121" s="58"/>
      <c r="Z1121" s="58"/>
      <c r="AA1121" s="58"/>
      <c r="AB1121" s="58"/>
    </row>
    <row r="1122" spans="24:28" x14ac:dyDescent="0.2">
      <c r="X1122" s="58"/>
      <c r="Y1122" s="58"/>
      <c r="Z1122" s="58"/>
      <c r="AA1122" s="58"/>
      <c r="AB1122" s="58"/>
    </row>
    <row r="1123" spans="24:28" x14ac:dyDescent="0.2">
      <c r="X1123" s="58"/>
      <c r="Y1123" s="58"/>
      <c r="Z1123" s="58"/>
      <c r="AA1123" s="58"/>
      <c r="AB1123" s="58"/>
    </row>
    <row r="1124" spans="24:28" x14ac:dyDescent="0.2">
      <c r="X1124" s="58"/>
      <c r="Y1124" s="58"/>
      <c r="Z1124" s="58"/>
      <c r="AA1124" s="58"/>
      <c r="AB1124" s="58"/>
    </row>
    <row r="1125" spans="24:28" x14ac:dyDescent="0.2">
      <c r="X1125" s="58"/>
      <c r="Y1125" s="58"/>
      <c r="Z1125" s="58"/>
      <c r="AA1125" s="58"/>
      <c r="AB1125" s="58"/>
    </row>
    <row r="1126" spans="24:28" x14ac:dyDescent="0.2">
      <c r="X1126" s="58"/>
      <c r="Y1126" s="58"/>
      <c r="Z1126" s="58"/>
      <c r="AA1126" s="58"/>
      <c r="AB1126" s="58"/>
    </row>
    <row r="1127" spans="24:28" x14ac:dyDescent="0.2">
      <c r="X1127" s="58"/>
      <c r="Y1127" s="58"/>
      <c r="Z1127" s="58"/>
      <c r="AA1127" s="58"/>
      <c r="AB1127" s="58"/>
    </row>
    <row r="1128" spans="24:28" x14ac:dyDescent="0.2">
      <c r="X1128" s="58"/>
      <c r="Y1128" s="58"/>
      <c r="Z1128" s="58"/>
      <c r="AA1128" s="58"/>
      <c r="AB1128" s="58"/>
    </row>
    <row r="1129" spans="24:28" x14ac:dyDescent="0.2">
      <c r="X1129" s="58"/>
      <c r="Y1129" s="58"/>
      <c r="Z1129" s="58"/>
      <c r="AA1129" s="58"/>
      <c r="AB1129" s="58"/>
    </row>
    <row r="1130" spans="24:28" x14ac:dyDescent="0.2">
      <c r="X1130" s="58"/>
      <c r="Y1130" s="58"/>
      <c r="Z1130" s="58"/>
      <c r="AA1130" s="58"/>
      <c r="AB1130" s="58"/>
    </row>
    <row r="1131" spans="24:28" x14ac:dyDescent="0.2">
      <c r="X1131" s="58"/>
      <c r="Y1131" s="58"/>
      <c r="Z1131" s="58"/>
      <c r="AA1131" s="58"/>
      <c r="AB1131" s="58"/>
    </row>
    <row r="1132" spans="24:28" x14ac:dyDescent="0.2">
      <c r="X1132" s="58"/>
      <c r="Y1132" s="58"/>
      <c r="Z1132" s="58"/>
      <c r="AA1132" s="58"/>
      <c r="AB1132" s="58"/>
    </row>
    <row r="1133" spans="24:28" x14ac:dyDescent="0.2">
      <c r="X1133" s="58"/>
      <c r="Y1133" s="58"/>
      <c r="Z1133" s="58"/>
      <c r="AA1133" s="58"/>
      <c r="AB1133" s="58"/>
    </row>
    <row r="1134" spans="24:28" x14ac:dyDescent="0.2">
      <c r="X1134" s="58"/>
      <c r="Y1134" s="58"/>
      <c r="Z1134" s="58"/>
      <c r="AA1134" s="58"/>
      <c r="AB1134" s="58"/>
    </row>
    <row r="1135" spans="24:28" x14ac:dyDescent="0.2">
      <c r="X1135" s="58"/>
      <c r="Y1135" s="58"/>
      <c r="Z1135" s="58"/>
      <c r="AA1135" s="58"/>
      <c r="AB1135" s="58"/>
    </row>
    <row r="1136" spans="24:28" x14ac:dyDescent="0.2">
      <c r="X1136" s="58"/>
      <c r="Y1136" s="58"/>
      <c r="Z1136" s="58"/>
      <c r="AA1136" s="58"/>
      <c r="AB1136" s="58"/>
    </row>
    <row r="1137" spans="24:28" x14ac:dyDescent="0.2">
      <c r="X1137" s="58"/>
      <c r="Y1137" s="58"/>
      <c r="Z1137" s="58"/>
      <c r="AA1137" s="58"/>
      <c r="AB1137" s="58"/>
    </row>
    <row r="1138" spans="24:28" x14ac:dyDescent="0.2">
      <c r="X1138" s="58"/>
      <c r="Y1138" s="58"/>
      <c r="Z1138" s="58"/>
      <c r="AA1138" s="58"/>
      <c r="AB1138" s="58"/>
    </row>
    <row r="1139" spans="24:28" x14ac:dyDescent="0.2">
      <c r="X1139" s="58"/>
      <c r="Y1139" s="58"/>
      <c r="Z1139" s="58"/>
      <c r="AA1139" s="58"/>
      <c r="AB1139" s="58"/>
    </row>
    <row r="1140" spans="24:28" x14ac:dyDescent="0.2">
      <c r="X1140" s="58"/>
      <c r="Y1140" s="58"/>
      <c r="Z1140" s="58"/>
      <c r="AA1140" s="58"/>
      <c r="AB1140" s="58"/>
    </row>
    <row r="1141" spans="24:28" x14ac:dyDescent="0.2">
      <c r="X1141" s="58"/>
      <c r="Y1141" s="58"/>
      <c r="Z1141" s="58"/>
      <c r="AA1141" s="58"/>
      <c r="AB1141" s="58"/>
    </row>
    <row r="1142" spans="24:28" x14ac:dyDescent="0.2">
      <c r="X1142" s="58"/>
      <c r="Y1142" s="58"/>
      <c r="Z1142" s="58"/>
      <c r="AA1142" s="58"/>
      <c r="AB1142" s="58"/>
    </row>
    <row r="1143" spans="24:28" x14ac:dyDescent="0.2">
      <c r="X1143" s="58"/>
      <c r="Y1143" s="58"/>
      <c r="Z1143" s="58"/>
      <c r="AA1143" s="58"/>
      <c r="AB1143" s="58"/>
    </row>
    <row r="1144" spans="24:28" x14ac:dyDescent="0.2">
      <c r="X1144" s="58"/>
      <c r="Y1144" s="58"/>
      <c r="Z1144" s="58"/>
      <c r="AA1144" s="58"/>
      <c r="AB1144" s="58"/>
    </row>
    <row r="1145" spans="24:28" x14ac:dyDescent="0.2">
      <c r="X1145" s="58"/>
      <c r="Y1145" s="58"/>
      <c r="Z1145" s="58"/>
      <c r="AA1145" s="58"/>
      <c r="AB1145" s="58"/>
    </row>
    <row r="1146" spans="24:28" x14ac:dyDescent="0.2">
      <c r="X1146" s="58"/>
      <c r="Y1146" s="58"/>
      <c r="Z1146" s="58"/>
      <c r="AA1146" s="58"/>
      <c r="AB1146" s="58"/>
    </row>
    <row r="1147" spans="24:28" x14ac:dyDescent="0.2">
      <c r="X1147" s="58"/>
      <c r="Y1147" s="58"/>
      <c r="Z1147" s="58"/>
      <c r="AA1147" s="58"/>
      <c r="AB1147" s="58"/>
    </row>
    <row r="1148" spans="24:28" x14ac:dyDescent="0.2">
      <c r="X1148" s="58"/>
      <c r="Y1148" s="58"/>
      <c r="Z1148" s="58"/>
      <c r="AA1148" s="58"/>
      <c r="AB1148" s="58"/>
    </row>
    <row r="1149" spans="24:28" x14ac:dyDescent="0.2">
      <c r="X1149" s="58"/>
      <c r="Y1149" s="58"/>
      <c r="Z1149" s="58"/>
      <c r="AA1149" s="58"/>
      <c r="AB1149" s="58"/>
    </row>
    <row r="1150" spans="24:28" x14ac:dyDescent="0.2">
      <c r="X1150" s="58"/>
      <c r="Y1150" s="58"/>
      <c r="Z1150" s="58"/>
      <c r="AA1150" s="58"/>
      <c r="AB1150" s="58"/>
    </row>
    <row r="1151" spans="24:28" x14ac:dyDescent="0.2">
      <c r="X1151" s="58"/>
      <c r="Y1151" s="58"/>
      <c r="Z1151" s="58"/>
      <c r="AA1151" s="58"/>
      <c r="AB1151" s="58"/>
    </row>
    <row r="1152" spans="24:28" x14ac:dyDescent="0.2">
      <c r="X1152" s="58"/>
      <c r="Y1152" s="58"/>
      <c r="Z1152" s="58"/>
      <c r="AA1152" s="58"/>
      <c r="AB1152" s="58"/>
    </row>
    <row r="1153" spans="24:28" x14ac:dyDescent="0.2">
      <c r="X1153" s="58"/>
      <c r="Y1153" s="58"/>
      <c r="Z1153" s="58"/>
      <c r="AA1153" s="58"/>
      <c r="AB1153" s="58"/>
    </row>
    <row r="1154" spans="24:28" x14ac:dyDescent="0.2">
      <c r="X1154" s="58"/>
      <c r="Y1154" s="58"/>
      <c r="Z1154" s="58"/>
      <c r="AA1154" s="58"/>
      <c r="AB1154" s="58"/>
    </row>
    <row r="1155" spans="24:28" x14ac:dyDescent="0.2">
      <c r="X1155" s="58"/>
      <c r="Y1155" s="58"/>
      <c r="Z1155" s="58"/>
      <c r="AA1155" s="58"/>
      <c r="AB1155" s="58"/>
    </row>
    <row r="1156" spans="24:28" x14ac:dyDescent="0.2">
      <c r="X1156" s="58"/>
      <c r="Y1156" s="58"/>
      <c r="Z1156" s="58"/>
      <c r="AA1156" s="58"/>
      <c r="AB1156" s="58"/>
    </row>
    <row r="1157" spans="24:28" x14ac:dyDescent="0.2">
      <c r="X1157" s="58"/>
      <c r="Y1157" s="58"/>
      <c r="Z1157" s="58"/>
      <c r="AA1157" s="58"/>
      <c r="AB1157" s="58"/>
    </row>
    <row r="1158" spans="24:28" x14ac:dyDescent="0.2">
      <c r="X1158" s="58"/>
      <c r="Y1158" s="58"/>
      <c r="Z1158" s="58"/>
      <c r="AA1158" s="58"/>
      <c r="AB1158" s="58"/>
    </row>
    <row r="1159" spans="24:28" x14ac:dyDescent="0.2">
      <c r="X1159" s="58"/>
      <c r="Y1159" s="58"/>
      <c r="Z1159" s="58"/>
      <c r="AA1159" s="58"/>
      <c r="AB1159" s="58"/>
    </row>
    <row r="1160" spans="24:28" x14ac:dyDescent="0.2">
      <c r="X1160" s="58"/>
      <c r="Y1160" s="58"/>
      <c r="Z1160" s="58"/>
      <c r="AA1160" s="58"/>
      <c r="AB1160" s="58"/>
    </row>
    <row r="1161" spans="24:28" x14ac:dyDescent="0.2">
      <c r="X1161" s="58"/>
      <c r="Y1161" s="58"/>
      <c r="Z1161" s="58"/>
      <c r="AA1161" s="58"/>
      <c r="AB1161" s="58"/>
    </row>
    <row r="1162" spans="24:28" x14ac:dyDescent="0.2">
      <c r="X1162" s="58"/>
      <c r="Y1162" s="58"/>
      <c r="Z1162" s="58"/>
      <c r="AA1162" s="58"/>
      <c r="AB1162" s="58"/>
    </row>
    <row r="1163" spans="24:28" x14ac:dyDescent="0.2">
      <c r="X1163" s="58"/>
      <c r="Y1163" s="58"/>
      <c r="Z1163" s="58"/>
      <c r="AA1163" s="58"/>
      <c r="AB1163" s="58"/>
    </row>
    <row r="1164" spans="24:28" x14ac:dyDescent="0.2">
      <c r="X1164" s="58"/>
      <c r="Y1164" s="58"/>
      <c r="Z1164" s="58"/>
      <c r="AA1164" s="58"/>
      <c r="AB1164" s="58"/>
    </row>
    <row r="1165" spans="24:28" x14ac:dyDescent="0.2">
      <c r="X1165" s="58"/>
      <c r="Y1165" s="58"/>
      <c r="Z1165" s="58"/>
      <c r="AA1165" s="58"/>
      <c r="AB1165" s="58"/>
    </row>
    <row r="1166" spans="24:28" x14ac:dyDescent="0.2">
      <c r="X1166" s="58"/>
      <c r="Y1166" s="58"/>
      <c r="Z1166" s="58"/>
      <c r="AA1166" s="58"/>
      <c r="AB1166" s="58"/>
    </row>
    <row r="1167" spans="24:28" x14ac:dyDescent="0.2">
      <c r="X1167" s="58"/>
      <c r="Y1167" s="58"/>
      <c r="Z1167" s="58"/>
      <c r="AA1167" s="58"/>
      <c r="AB1167" s="58"/>
    </row>
    <row r="1168" spans="24:28" x14ac:dyDescent="0.2">
      <c r="X1168" s="58"/>
      <c r="Y1168" s="58"/>
      <c r="Z1168" s="58"/>
      <c r="AA1168" s="58"/>
      <c r="AB1168" s="58"/>
    </row>
    <row r="1169" spans="24:28" x14ac:dyDescent="0.2">
      <c r="X1169" s="58"/>
      <c r="Y1169" s="58"/>
      <c r="Z1169" s="58"/>
      <c r="AA1169" s="58"/>
      <c r="AB1169" s="58"/>
    </row>
    <row r="1170" spans="24:28" x14ac:dyDescent="0.2">
      <c r="X1170" s="58"/>
      <c r="Y1170" s="58"/>
      <c r="Z1170" s="58"/>
      <c r="AA1170" s="58"/>
      <c r="AB1170" s="58"/>
    </row>
    <row r="1171" spans="24:28" x14ac:dyDescent="0.2">
      <c r="X1171" s="58"/>
      <c r="Y1171" s="58"/>
      <c r="Z1171" s="58"/>
      <c r="AA1171" s="58"/>
      <c r="AB1171" s="58"/>
    </row>
    <row r="1172" spans="24:28" x14ac:dyDescent="0.2">
      <c r="X1172" s="58"/>
      <c r="Y1172" s="58"/>
      <c r="Z1172" s="58"/>
      <c r="AA1172" s="58"/>
      <c r="AB1172" s="58"/>
    </row>
    <row r="1173" spans="24:28" x14ac:dyDescent="0.2">
      <c r="X1173" s="58"/>
      <c r="Y1173" s="58"/>
      <c r="Z1173" s="58"/>
      <c r="AA1173" s="58"/>
      <c r="AB1173" s="58"/>
    </row>
    <row r="1174" spans="24:28" x14ac:dyDescent="0.2">
      <c r="X1174" s="58"/>
      <c r="Y1174" s="58"/>
      <c r="Z1174" s="58"/>
      <c r="AA1174" s="58"/>
      <c r="AB1174" s="58"/>
    </row>
    <row r="1175" spans="24:28" x14ac:dyDescent="0.2">
      <c r="X1175" s="58"/>
      <c r="Y1175" s="58"/>
      <c r="Z1175" s="58"/>
      <c r="AA1175" s="58"/>
      <c r="AB1175" s="58"/>
    </row>
    <row r="1176" spans="24:28" x14ac:dyDescent="0.2">
      <c r="X1176" s="58"/>
      <c r="Y1176" s="58"/>
      <c r="Z1176" s="58"/>
      <c r="AA1176" s="58"/>
      <c r="AB1176" s="58"/>
    </row>
    <row r="1177" spans="24:28" x14ac:dyDescent="0.2">
      <c r="X1177" s="58"/>
      <c r="Y1177" s="58"/>
      <c r="Z1177" s="58"/>
      <c r="AA1177" s="58"/>
      <c r="AB1177" s="58"/>
    </row>
    <row r="1178" spans="24:28" x14ac:dyDescent="0.2">
      <c r="X1178" s="58"/>
      <c r="Y1178" s="58"/>
      <c r="Z1178" s="58"/>
      <c r="AA1178" s="58"/>
      <c r="AB1178" s="58"/>
    </row>
    <row r="1179" spans="24:28" x14ac:dyDescent="0.2">
      <c r="X1179" s="58"/>
      <c r="Y1179" s="58"/>
      <c r="Z1179" s="58"/>
      <c r="AA1179" s="58"/>
      <c r="AB1179" s="58"/>
    </row>
    <row r="1180" spans="24:28" x14ac:dyDescent="0.2">
      <c r="X1180" s="58"/>
      <c r="Y1180" s="58"/>
      <c r="Z1180" s="58"/>
      <c r="AA1180" s="58"/>
      <c r="AB1180" s="58"/>
    </row>
    <row r="1181" spans="24:28" x14ac:dyDescent="0.2">
      <c r="X1181" s="58"/>
      <c r="Y1181" s="58"/>
      <c r="Z1181" s="58"/>
      <c r="AA1181" s="58"/>
      <c r="AB1181" s="58"/>
    </row>
    <row r="1182" spans="24:28" x14ac:dyDescent="0.2">
      <c r="X1182" s="58"/>
      <c r="Y1182" s="58"/>
      <c r="Z1182" s="58"/>
      <c r="AA1182" s="58"/>
      <c r="AB1182" s="58"/>
    </row>
    <row r="1183" spans="24:28" x14ac:dyDescent="0.2">
      <c r="X1183" s="58"/>
      <c r="Y1183" s="58"/>
      <c r="Z1183" s="58"/>
      <c r="AA1183" s="58"/>
      <c r="AB1183" s="58"/>
    </row>
    <row r="1184" spans="24:28" x14ac:dyDescent="0.2">
      <c r="X1184" s="58"/>
      <c r="Y1184" s="58"/>
      <c r="Z1184" s="58"/>
      <c r="AA1184" s="58"/>
      <c r="AB1184" s="58"/>
    </row>
    <row r="1185" spans="24:28" x14ac:dyDescent="0.2">
      <c r="X1185" s="58"/>
      <c r="Y1185" s="58"/>
      <c r="Z1185" s="58"/>
      <c r="AA1185" s="58"/>
      <c r="AB1185" s="58"/>
    </row>
    <row r="1186" spans="24:28" x14ac:dyDescent="0.2">
      <c r="X1186" s="58"/>
      <c r="Y1186" s="58"/>
      <c r="Z1186" s="58"/>
      <c r="AA1186" s="58"/>
      <c r="AB1186" s="58"/>
    </row>
    <row r="1187" spans="24:28" x14ac:dyDescent="0.2">
      <c r="X1187" s="58"/>
      <c r="Y1187" s="58"/>
      <c r="Z1187" s="58"/>
      <c r="AA1187" s="58"/>
      <c r="AB1187" s="58"/>
    </row>
    <row r="1188" spans="24:28" x14ac:dyDescent="0.2">
      <c r="X1188" s="58"/>
      <c r="Y1188" s="58"/>
      <c r="Z1188" s="58"/>
      <c r="AA1188" s="58"/>
      <c r="AB1188" s="58"/>
    </row>
    <row r="1189" spans="24:28" x14ac:dyDescent="0.2">
      <c r="X1189" s="58"/>
      <c r="Y1189" s="58"/>
      <c r="Z1189" s="58"/>
      <c r="AA1189" s="58"/>
      <c r="AB1189" s="58"/>
    </row>
    <row r="1190" spans="24:28" x14ac:dyDescent="0.2">
      <c r="X1190" s="58"/>
      <c r="Y1190" s="58"/>
      <c r="Z1190" s="58"/>
      <c r="AA1190" s="58"/>
      <c r="AB1190" s="58"/>
    </row>
    <row r="1191" spans="24:28" x14ac:dyDescent="0.2">
      <c r="X1191" s="58"/>
      <c r="Y1191" s="58"/>
      <c r="Z1191" s="58"/>
      <c r="AA1191" s="58"/>
      <c r="AB1191" s="58"/>
    </row>
    <row r="1192" spans="24:28" x14ac:dyDescent="0.2">
      <c r="X1192" s="58"/>
      <c r="Y1192" s="58"/>
      <c r="Z1192" s="58"/>
      <c r="AA1192" s="58"/>
      <c r="AB1192" s="58"/>
    </row>
    <row r="1193" spans="24:28" x14ac:dyDescent="0.2">
      <c r="X1193" s="58"/>
      <c r="Y1193" s="58"/>
      <c r="Z1193" s="58"/>
      <c r="AA1193" s="58"/>
      <c r="AB1193" s="58"/>
    </row>
    <row r="1194" spans="24:28" x14ac:dyDescent="0.2">
      <c r="X1194" s="58"/>
      <c r="Y1194" s="58"/>
      <c r="Z1194" s="58"/>
      <c r="AA1194" s="58"/>
      <c r="AB1194" s="58"/>
    </row>
    <row r="1195" spans="24:28" x14ac:dyDescent="0.2">
      <c r="X1195" s="58"/>
      <c r="Y1195" s="58"/>
      <c r="Z1195" s="58"/>
      <c r="AA1195" s="58"/>
      <c r="AB1195" s="58"/>
    </row>
    <row r="1196" spans="24:28" x14ac:dyDescent="0.2">
      <c r="X1196" s="58"/>
      <c r="Y1196" s="58"/>
      <c r="Z1196" s="58"/>
      <c r="AA1196" s="58"/>
      <c r="AB1196" s="58"/>
    </row>
    <row r="1197" spans="24:28" x14ac:dyDescent="0.2">
      <c r="X1197" s="58"/>
      <c r="Y1197" s="58"/>
      <c r="Z1197" s="58"/>
      <c r="AA1197" s="58"/>
      <c r="AB1197" s="58"/>
    </row>
    <row r="1198" spans="24:28" x14ac:dyDescent="0.2">
      <c r="X1198" s="58"/>
      <c r="Y1198" s="58"/>
      <c r="Z1198" s="58"/>
      <c r="AA1198" s="58"/>
      <c r="AB1198" s="58"/>
    </row>
    <row r="1199" spans="24:28" x14ac:dyDescent="0.2">
      <c r="X1199" s="58"/>
      <c r="Y1199" s="58"/>
      <c r="Z1199" s="58"/>
      <c r="AA1199" s="58"/>
      <c r="AB1199" s="58"/>
    </row>
    <row r="1200" spans="24:28" x14ac:dyDescent="0.2">
      <c r="X1200" s="58"/>
      <c r="Y1200" s="58"/>
      <c r="Z1200" s="58"/>
      <c r="AA1200" s="58"/>
      <c r="AB1200" s="58"/>
    </row>
    <row r="1201" spans="24:28" x14ac:dyDescent="0.2">
      <c r="X1201" s="58"/>
      <c r="Y1201" s="58"/>
      <c r="Z1201" s="58"/>
      <c r="AA1201" s="58"/>
      <c r="AB1201" s="58"/>
    </row>
    <row r="1202" spans="24:28" x14ac:dyDescent="0.2">
      <c r="X1202" s="58"/>
      <c r="Y1202" s="58"/>
      <c r="Z1202" s="58"/>
      <c r="AA1202" s="58"/>
      <c r="AB1202" s="58"/>
    </row>
    <row r="1203" spans="24:28" x14ac:dyDescent="0.2">
      <c r="X1203" s="58"/>
      <c r="Y1203" s="58"/>
      <c r="Z1203" s="58"/>
      <c r="AA1203" s="58"/>
      <c r="AB1203" s="58"/>
    </row>
    <row r="1204" spans="24:28" x14ac:dyDescent="0.2">
      <c r="X1204" s="58"/>
      <c r="Y1204" s="58"/>
      <c r="Z1204" s="58"/>
      <c r="AA1204" s="58"/>
      <c r="AB1204" s="58"/>
    </row>
    <row r="1205" spans="24:28" x14ac:dyDescent="0.2">
      <c r="X1205" s="58"/>
      <c r="Y1205" s="58"/>
      <c r="Z1205" s="58"/>
      <c r="AA1205" s="58"/>
      <c r="AB1205" s="58"/>
    </row>
    <row r="1206" spans="24:28" x14ac:dyDescent="0.2">
      <c r="X1206" s="58"/>
      <c r="Y1206" s="58"/>
      <c r="Z1206" s="58"/>
      <c r="AA1206" s="58"/>
      <c r="AB1206" s="58"/>
    </row>
    <row r="1207" spans="24:28" x14ac:dyDescent="0.2">
      <c r="X1207" s="58"/>
      <c r="Y1207" s="58"/>
      <c r="Z1207" s="58"/>
      <c r="AA1207" s="58"/>
      <c r="AB1207" s="58"/>
    </row>
    <row r="1208" spans="24:28" x14ac:dyDescent="0.2">
      <c r="X1208" s="58"/>
      <c r="Y1208" s="58"/>
      <c r="Z1208" s="58"/>
      <c r="AA1208" s="58"/>
      <c r="AB1208" s="58"/>
    </row>
    <row r="1209" spans="24:28" x14ac:dyDescent="0.2">
      <c r="X1209" s="58"/>
      <c r="Y1209" s="58"/>
      <c r="Z1209" s="58"/>
      <c r="AA1209" s="58"/>
      <c r="AB1209" s="58"/>
    </row>
    <row r="1210" spans="24:28" x14ac:dyDescent="0.2">
      <c r="X1210" s="58"/>
      <c r="Y1210" s="58"/>
      <c r="Z1210" s="58"/>
      <c r="AA1210" s="58"/>
      <c r="AB1210" s="58"/>
    </row>
    <row r="1211" spans="24:28" x14ac:dyDescent="0.2">
      <c r="X1211" s="58"/>
      <c r="Y1211" s="58"/>
      <c r="Z1211" s="58"/>
      <c r="AA1211" s="58"/>
      <c r="AB1211" s="58"/>
    </row>
    <row r="1212" spans="24:28" x14ac:dyDescent="0.2">
      <c r="X1212" s="58"/>
      <c r="Y1212" s="58"/>
      <c r="Z1212" s="58"/>
      <c r="AA1212" s="58"/>
      <c r="AB1212" s="58"/>
    </row>
    <row r="1213" spans="24:28" x14ac:dyDescent="0.2">
      <c r="X1213" s="58"/>
      <c r="Y1213" s="58"/>
      <c r="Z1213" s="58"/>
      <c r="AA1213" s="58"/>
      <c r="AB1213" s="58"/>
    </row>
    <row r="1214" spans="24:28" x14ac:dyDescent="0.2">
      <c r="X1214" s="58"/>
      <c r="Y1214" s="58"/>
      <c r="Z1214" s="58"/>
      <c r="AA1214" s="58"/>
      <c r="AB1214" s="58"/>
    </row>
    <row r="1215" spans="24:28" x14ac:dyDescent="0.2">
      <c r="X1215" s="58"/>
      <c r="Y1215" s="58"/>
      <c r="Z1215" s="58"/>
      <c r="AA1215" s="58"/>
      <c r="AB1215" s="58"/>
    </row>
    <row r="1216" spans="24:28" x14ac:dyDescent="0.2">
      <c r="X1216" s="58"/>
      <c r="Y1216" s="58"/>
      <c r="Z1216" s="58"/>
      <c r="AA1216" s="58"/>
      <c r="AB1216" s="58"/>
    </row>
    <row r="1217" spans="24:28" x14ac:dyDescent="0.2">
      <c r="X1217" s="58"/>
      <c r="Y1217" s="58"/>
      <c r="Z1217" s="58"/>
      <c r="AA1217" s="58"/>
      <c r="AB1217" s="58"/>
    </row>
    <row r="1218" spans="24:28" x14ac:dyDescent="0.2">
      <c r="X1218" s="58"/>
      <c r="Y1218" s="58"/>
      <c r="Z1218" s="58"/>
      <c r="AA1218" s="58"/>
      <c r="AB1218" s="58"/>
    </row>
    <row r="1219" spans="24:28" x14ac:dyDescent="0.2">
      <c r="X1219" s="58"/>
      <c r="Y1219" s="58"/>
      <c r="Z1219" s="58"/>
      <c r="AA1219" s="58"/>
      <c r="AB1219" s="58"/>
    </row>
    <row r="1220" spans="24:28" x14ac:dyDescent="0.2">
      <c r="X1220" s="58"/>
      <c r="Y1220" s="58"/>
      <c r="Z1220" s="58"/>
      <c r="AA1220" s="58"/>
      <c r="AB1220" s="58"/>
    </row>
    <row r="1221" spans="24:28" x14ac:dyDescent="0.2">
      <c r="X1221" s="58"/>
      <c r="Y1221" s="58"/>
      <c r="Z1221" s="58"/>
      <c r="AA1221" s="58"/>
      <c r="AB1221" s="58"/>
    </row>
    <row r="1222" spans="24:28" x14ac:dyDescent="0.2">
      <c r="X1222" s="58"/>
      <c r="Y1222" s="58"/>
      <c r="Z1222" s="58"/>
      <c r="AA1222" s="58"/>
      <c r="AB1222" s="58"/>
    </row>
    <row r="1223" spans="24:28" x14ac:dyDescent="0.2">
      <c r="X1223" s="58"/>
      <c r="Y1223" s="58"/>
      <c r="Z1223" s="58"/>
      <c r="AA1223" s="58"/>
      <c r="AB1223" s="58"/>
    </row>
    <row r="1224" spans="24:28" x14ac:dyDescent="0.2">
      <c r="X1224" s="58"/>
      <c r="Y1224" s="58"/>
      <c r="Z1224" s="58"/>
      <c r="AA1224" s="58"/>
      <c r="AB1224" s="58"/>
    </row>
    <row r="1225" spans="24:28" x14ac:dyDescent="0.2">
      <c r="X1225" s="58"/>
      <c r="Y1225" s="58"/>
      <c r="Z1225" s="58"/>
      <c r="AA1225" s="58"/>
      <c r="AB1225" s="58"/>
    </row>
    <row r="1226" spans="24:28" x14ac:dyDescent="0.2">
      <c r="X1226" s="58"/>
      <c r="Y1226" s="58"/>
      <c r="Z1226" s="58"/>
      <c r="AA1226" s="58"/>
      <c r="AB1226" s="58"/>
    </row>
    <row r="1227" spans="24:28" x14ac:dyDescent="0.2">
      <c r="X1227" s="58"/>
      <c r="Y1227" s="58"/>
      <c r="Z1227" s="58"/>
      <c r="AA1227" s="58"/>
      <c r="AB1227" s="58"/>
    </row>
    <row r="1228" spans="24:28" x14ac:dyDescent="0.2">
      <c r="X1228" s="58"/>
      <c r="Y1228" s="58"/>
      <c r="Z1228" s="58"/>
      <c r="AA1228" s="58"/>
      <c r="AB1228" s="58"/>
    </row>
    <row r="1229" spans="24:28" x14ac:dyDescent="0.2">
      <c r="X1229" s="58"/>
      <c r="Y1229" s="58"/>
      <c r="Z1229" s="58"/>
      <c r="AA1229" s="58"/>
      <c r="AB1229" s="58"/>
    </row>
    <row r="1230" spans="24:28" x14ac:dyDescent="0.2">
      <c r="X1230" s="58"/>
      <c r="Y1230" s="58"/>
      <c r="Z1230" s="58"/>
      <c r="AA1230" s="58"/>
      <c r="AB1230" s="58"/>
    </row>
    <row r="1231" spans="24:28" x14ac:dyDescent="0.2">
      <c r="X1231" s="58"/>
      <c r="Y1231" s="58"/>
      <c r="Z1231" s="58"/>
      <c r="AA1231" s="58"/>
      <c r="AB1231" s="58"/>
    </row>
    <row r="1232" spans="24:28" x14ac:dyDescent="0.2">
      <c r="X1232" s="58"/>
      <c r="Y1232" s="58"/>
      <c r="Z1232" s="58"/>
      <c r="AA1232" s="58"/>
      <c r="AB1232" s="58"/>
    </row>
    <row r="1233" spans="24:28" x14ac:dyDescent="0.2">
      <c r="X1233" s="58"/>
      <c r="Y1233" s="58"/>
      <c r="Z1233" s="58"/>
      <c r="AA1233" s="58"/>
      <c r="AB1233" s="58"/>
    </row>
    <row r="1234" spans="24:28" x14ac:dyDescent="0.2">
      <c r="X1234" s="58"/>
      <c r="Y1234" s="58"/>
      <c r="Z1234" s="58"/>
      <c r="AA1234" s="58"/>
      <c r="AB1234" s="58"/>
    </row>
    <row r="1235" spans="24:28" x14ac:dyDescent="0.2">
      <c r="X1235" s="58"/>
      <c r="Y1235" s="58"/>
      <c r="Z1235" s="58"/>
      <c r="AA1235" s="58"/>
      <c r="AB1235" s="58"/>
    </row>
    <row r="1236" spans="24:28" x14ac:dyDescent="0.2">
      <c r="X1236" s="58"/>
      <c r="Y1236" s="58"/>
      <c r="Z1236" s="58"/>
      <c r="AA1236" s="58"/>
      <c r="AB1236" s="58"/>
    </row>
    <row r="1237" spans="24:28" x14ac:dyDescent="0.2">
      <c r="X1237" s="58"/>
      <c r="Y1237" s="58"/>
      <c r="Z1237" s="58"/>
      <c r="AA1237" s="58"/>
      <c r="AB1237" s="58"/>
    </row>
    <row r="1238" spans="24:28" x14ac:dyDescent="0.2">
      <c r="X1238" s="58"/>
      <c r="Y1238" s="58"/>
      <c r="Z1238" s="58"/>
      <c r="AA1238" s="58"/>
      <c r="AB1238" s="58"/>
    </row>
    <row r="1239" spans="24:28" x14ac:dyDescent="0.2">
      <c r="X1239" s="58"/>
      <c r="Y1239" s="58"/>
      <c r="Z1239" s="58"/>
      <c r="AA1239" s="58"/>
      <c r="AB1239" s="58"/>
    </row>
    <row r="1240" spans="24:28" x14ac:dyDescent="0.2">
      <c r="X1240" s="58"/>
      <c r="Y1240" s="58"/>
      <c r="Z1240" s="58"/>
      <c r="AA1240" s="58"/>
      <c r="AB1240" s="58"/>
    </row>
    <row r="1241" spans="24:28" x14ac:dyDescent="0.2">
      <c r="X1241" s="58"/>
      <c r="Y1241" s="58"/>
      <c r="Z1241" s="58"/>
      <c r="AA1241" s="58"/>
      <c r="AB1241" s="58"/>
    </row>
    <row r="1242" spans="24:28" x14ac:dyDescent="0.2">
      <c r="X1242" s="58"/>
      <c r="Y1242" s="58"/>
      <c r="Z1242" s="58"/>
      <c r="AA1242" s="58"/>
      <c r="AB1242" s="58"/>
    </row>
    <row r="1243" spans="24:28" x14ac:dyDescent="0.2">
      <c r="X1243" s="58"/>
      <c r="Y1243" s="58"/>
      <c r="Z1243" s="58"/>
      <c r="AA1243" s="58"/>
      <c r="AB1243" s="58"/>
    </row>
    <row r="1244" spans="24:28" x14ac:dyDescent="0.2">
      <c r="X1244" s="58"/>
      <c r="Y1244" s="58"/>
      <c r="Z1244" s="58"/>
      <c r="AA1244" s="58"/>
      <c r="AB1244" s="58"/>
    </row>
    <row r="1245" spans="24:28" x14ac:dyDescent="0.2">
      <c r="X1245" s="58"/>
      <c r="Y1245" s="58"/>
      <c r="Z1245" s="58"/>
      <c r="AA1245" s="58"/>
      <c r="AB1245" s="58"/>
    </row>
    <row r="1246" spans="24:28" x14ac:dyDescent="0.2">
      <c r="X1246" s="58"/>
      <c r="Y1246" s="58"/>
      <c r="Z1246" s="58"/>
      <c r="AA1246" s="58"/>
      <c r="AB1246" s="58"/>
    </row>
    <row r="1247" spans="24:28" x14ac:dyDescent="0.2">
      <c r="X1247" s="58"/>
      <c r="Y1247" s="58"/>
      <c r="Z1247" s="58"/>
      <c r="AA1247" s="58"/>
      <c r="AB1247" s="58"/>
    </row>
    <row r="1248" spans="24:28" x14ac:dyDescent="0.2">
      <c r="X1248" s="58"/>
      <c r="Y1248" s="58"/>
      <c r="Z1248" s="58"/>
      <c r="AA1248" s="58"/>
      <c r="AB1248" s="58"/>
    </row>
    <row r="1249" spans="24:28" x14ac:dyDescent="0.2">
      <c r="X1249" s="58"/>
      <c r="Y1249" s="58"/>
      <c r="Z1249" s="58"/>
      <c r="AA1249" s="58"/>
      <c r="AB1249" s="58"/>
    </row>
    <row r="1250" spans="24:28" x14ac:dyDescent="0.2">
      <c r="X1250" s="58"/>
      <c r="Y1250" s="58"/>
      <c r="Z1250" s="58"/>
      <c r="AA1250" s="58"/>
      <c r="AB1250" s="58"/>
    </row>
    <row r="1251" spans="24:28" x14ac:dyDescent="0.2">
      <c r="X1251" s="58"/>
      <c r="Y1251" s="58"/>
      <c r="Z1251" s="58"/>
      <c r="AA1251" s="58"/>
      <c r="AB1251" s="58"/>
    </row>
    <row r="1252" spans="24:28" x14ac:dyDescent="0.2">
      <c r="X1252" s="58"/>
      <c r="Y1252" s="58"/>
      <c r="Z1252" s="58"/>
      <c r="AA1252" s="58"/>
      <c r="AB1252" s="58"/>
    </row>
    <row r="1253" spans="24:28" x14ac:dyDescent="0.2">
      <c r="X1253" s="58"/>
      <c r="Y1253" s="58"/>
      <c r="Z1253" s="58"/>
      <c r="AA1253" s="58"/>
      <c r="AB1253" s="58"/>
    </row>
    <row r="1254" spans="24:28" x14ac:dyDescent="0.2">
      <c r="X1254" s="58"/>
      <c r="Y1254" s="58"/>
      <c r="Z1254" s="58"/>
      <c r="AA1254" s="58"/>
      <c r="AB1254" s="58"/>
    </row>
    <row r="1255" spans="24:28" x14ac:dyDescent="0.2">
      <c r="X1255" s="58"/>
      <c r="Y1255" s="58"/>
      <c r="Z1255" s="58"/>
      <c r="AA1255" s="58"/>
      <c r="AB1255" s="58"/>
    </row>
    <row r="1256" spans="24:28" x14ac:dyDescent="0.2">
      <c r="X1256" s="58"/>
      <c r="Y1256" s="58"/>
      <c r="Z1256" s="58"/>
      <c r="AA1256" s="58"/>
      <c r="AB1256" s="58"/>
    </row>
    <row r="1257" spans="24:28" x14ac:dyDescent="0.2">
      <c r="X1257" s="58"/>
      <c r="Y1257" s="58"/>
      <c r="Z1257" s="58"/>
      <c r="AA1257" s="58"/>
      <c r="AB1257" s="58"/>
    </row>
    <row r="1258" spans="24:28" x14ac:dyDescent="0.2">
      <c r="X1258" s="58"/>
      <c r="Y1258" s="58"/>
      <c r="Z1258" s="58"/>
      <c r="AA1258" s="58"/>
      <c r="AB1258" s="58"/>
    </row>
    <row r="1259" spans="24:28" x14ac:dyDescent="0.2">
      <c r="X1259" s="58"/>
      <c r="Y1259" s="58"/>
      <c r="Z1259" s="58"/>
      <c r="AA1259" s="58"/>
      <c r="AB1259" s="58"/>
    </row>
    <row r="1260" spans="24:28" x14ac:dyDescent="0.2">
      <c r="X1260" s="58"/>
      <c r="Y1260" s="58"/>
      <c r="Z1260" s="58"/>
      <c r="AA1260" s="58"/>
      <c r="AB1260" s="58"/>
    </row>
    <row r="1261" spans="24:28" x14ac:dyDescent="0.2">
      <c r="X1261" s="58"/>
      <c r="Y1261" s="58"/>
      <c r="Z1261" s="58"/>
      <c r="AA1261" s="58"/>
      <c r="AB1261" s="58"/>
    </row>
    <row r="1262" spans="24:28" x14ac:dyDescent="0.2">
      <c r="X1262" s="58"/>
      <c r="Y1262" s="58"/>
      <c r="Z1262" s="58"/>
      <c r="AA1262" s="58"/>
      <c r="AB1262" s="58"/>
    </row>
    <row r="1263" spans="24:28" x14ac:dyDescent="0.2">
      <c r="X1263" s="58"/>
      <c r="Y1263" s="58"/>
      <c r="Z1263" s="58"/>
      <c r="AA1263" s="58"/>
      <c r="AB1263" s="58"/>
    </row>
    <row r="1264" spans="24:28" x14ac:dyDescent="0.2">
      <c r="X1264" s="58"/>
      <c r="Y1264" s="58"/>
      <c r="Z1264" s="58"/>
      <c r="AA1264" s="58"/>
      <c r="AB1264" s="58"/>
    </row>
    <row r="1265" spans="24:28" x14ac:dyDescent="0.2">
      <c r="X1265" s="58"/>
      <c r="Y1265" s="58"/>
      <c r="Z1265" s="58"/>
      <c r="AA1265" s="58"/>
      <c r="AB1265" s="58"/>
    </row>
    <row r="1266" spans="24:28" x14ac:dyDescent="0.2">
      <c r="X1266" s="58"/>
      <c r="Y1266" s="58"/>
      <c r="Z1266" s="58"/>
      <c r="AA1266" s="58"/>
      <c r="AB1266" s="58"/>
    </row>
    <row r="1267" spans="24:28" x14ac:dyDescent="0.2">
      <c r="X1267" s="58"/>
      <c r="Y1267" s="58"/>
      <c r="Z1267" s="58"/>
      <c r="AA1267" s="58"/>
      <c r="AB1267" s="58"/>
    </row>
    <row r="1268" spans="24:28" x14ac:dyDescent="0.2">
      <c r="X1268" s="58"/>
      <c r="Y1268" s="58"/>
      <c r="Z1268" s="58"/>
      <c r="AA1268" s="58"/>
      <c r="AB1268" s="58"/>
    </row>
    <row r="1269" spans="24:28" x14ac:dyDescent="0.2">
      <c r="X1269" s="58"/>
      <c r="Y1269" s="58"/>
      <c r="Z1269" s="58"/>
      <c r="AA1269" s="58"/>
      <c r="AB1269" s="58"/>
    </row>
    <row r="1270" spans="24:28" x14ac:dyDescent="0.2">
      <c r="X1270" s="58"/>
      <c r="Y1270" s="58"/>
      <c r="Z1270" s="58"/>
      <c r="AA1270" s="58"/>
      <c r="AB1270" s="58"/>
    </row>
    <row r="1271" spans="24:28" x14ac:dyDescent="0.2">
      <c r="X1271" s="58"/>
      <c r="Y1271" s="58"/>
      <c r="Z1271" s="58"/>
      <c r="AA1271" s="58"/>
      <c r="AB1271" s="58"/>
    </row>
    <row r="1272" spans="24:28" x14ac:dyDescent="0.2">
      <c r="X1272" s="58"/>
      <c r="Y1272" s="58"/>
      <c r="Z1272" s="58"/>
      <c r="AA1272" s="58"/>
      <c r="AB1272" s="58"/>
    </row>
    <row r="1273" spans="24:28" x14ac:dyDescent="0.2">
      <c r="X1273" s="58"/>
      <c r="Y1273" s="58"/>
      <c r="Z1273" s="58"/>
      <c r="AA1273" s="58"/>
      <c r="AB1273" s="58"/>
    </row>
    <row r="1274" spans="24:28" x14ac:dyDescent="0.2">
      <c r="X1274" s="58"/>
      <c r="Y1274" s="58"/>
      <c r="Z1274" s="58"/>
      <c r="AA1274" s="58"/>
      <c r="AB1274" s="58"/>
    </row>
    <row r="1275" spans="24:28" x14ac:dyDescent="0.2">
      <c r="X1275" s="58"/>
      <c r="Y1275" s="58"/>
      <c r="Z1275" s="58"/>
      <c r="AA1275" s="58"/>
      <c r="AB1275" s="58"/>
    </row>
    <row r="1276" spans="24:28" x14ac:dyDescent="0.2">
      <c r="X1276" s="58"/>
      <c r="Y1276" s="58"/>
      <c r="Z1276" s="58"/>
      <c r="AA1276" s="58"/>
      <c r="AB1276" s="58"/>
    </row>
    <row r="1277" spans="24:28" x14ac:dyDescent="0.2">
      <c r="X1277" s="58"/>
      <c r="Y1277" s="58"/>
      <c r="Z1277" s="58"/>
      <c r="AA1277" s="58"/>
      <c r="AB1277" s="58"/>
    </row>
    <row r="1278" spans="24:28" x14ac:dyDescent="0.2">
      <c r="X1278" s="58"/>
      <c r="Y1278" s="58"/>
      <c r="Z1278" s="58"/>
      <c r="AA1278" s="58"/>
      <c r="AB1278" s="58"/>
    </row>
    <row r="1279" spans="24:28" x14ac:dyDescent="0.2">
      <c r="X1279" s="58"/>
      <c r="Y1279" s="58"/>
      <c r="Z1279" s="58"/>
      <c r="AA1279" s="58"/>
      <c r="AB1279" s="58"/>
    </row>
    <row r="1280" spans="24:28" x14ac:dyDescent="0.2">
      <c r="X1280" s="58"/>
      <c r="Y1280" s="58"/>
      <c r="Z1280" s="58"/>
      <c r="AA1280" s="58"/>
      <c r="AB1280" s="58"/>
    </row>
    <row r="1281" spans="24:28" x14ac:dyDescent="0.2">
      <c r="X1281" s="58"/>
      <c r="Y1281" s="58"/>
      <c r="Z1281" s="58"/>
      <c r="AA1281" s="58"/>
      <c r="AB1281" s="58"/>
    </row>
    <row r="1282" spans="24:28" x14ac:dyDescent="0.2">
      <c r="X1282" s="58"/>
      <c r="Y1282" s="58"/>
      <c r="Z1282" s="58"/>
      <c r="AA1282" s="58"/>
      <c r="AB1282" s="58"/>
    </row>
    <row r="1283" spans="24:28" x14ac:dyDescent="0.2">
      <c r="X1283" s="58"/>
      <c r="Y1283" s="58"/>
      <c r="Z1283" s="58"/>
      <c r="AA1283" s="58"/>
      <c r="AB1283" s="58"/>
    </row>
    <row r="1284" spans="24:28" x14ac:dyDescent="0.2">
      <c r="X1284" s="58"/>
      <c r="Y1284" s="58"/>
      <c r="Z1284" s="58"/>
      <c r="AA1284" s="58"/>
      <c r="AB1284" s="58"/>
    </row>
    <row r="1285" spans="24:28" x14ac:dyDescent="0.2">
      <c r="X1285" s="58"/>
      <c r="Y1285" s="58"/>
      <c r="Z1285" s="58"/>
      <c r="AA1285" s="58"/>
      <c r="AB1285" s="58"/>
    </row>
    <row r="1286" spans="24:28" x14ac:dyDescent="0.2">
      <c r="X1286" s="58"/>
      <c r="Y1286" s="58"/>
      <c r="Z1286" s="58"/>
      <c r="AA1286" s="58"/>
      <c r="AB1286" s="58"/>
    </row>
    <row r="1287" spans="24:28" x14ac:dyDescent="0.2">
      <c r="X1287" s="58"/>
      <c r="Y1287" s="58"/>
      <c r="Z1287" s="58"/>
      <c r="AA1287" s="58"/>
      <c r="AB1287" s="58"/>
    </row>
    <row r="1288" spans="24:28" x14ac:dyDescent="0.2">
      <c r="X1288" s="58"/>
      <c r="Y1288" s="58"/>
      <c r="Z1288" s="58"/>
      <c r="AA1288" s="58"/>
      <c r="AB1288" s="58"/>
    </row>
    <row r="1289" spans="24:28" x14ac:dyDescent="0.2">
      <c r="X1289" s="58"/>
      <c r="Y1289" s="58"/>
      <c r="Z1289" s="58"/>
      <c r="AA1289" s="58"/>
      <c r="AB1289" s="58"/>
    </row>
    <row r="1290" spans="24:28" x14ac:dyDescent="0.2">
      <c r="X1290" s="58"/>
      <c r="Y1290" s="58"/>
      <c r="Z1290" s="58"/>
      <c r="AA1290" s="58"/>
      <c r="AB1290" s="58"/>
    </row>
    <row r="1291" spans="24:28" x14ac:dyDescent="0.2">
      <c r="X1291" s="58"/>
      <c r="Y1291" s="58"/>
      <c r="Z1291" s="58"/>
      <c r="AA1291" s="58"/>
      <c r="AB1291" s="58"/>
    </row>
    <row r="1292" spans="24:28" x14ac:dyDescent="0.2">
      <c r="X1292" s="58"/>
      <c r="Y1292" s="58"/>
      <c r="Z1292" s="58"/>
      <c r="AA1292" s="58"/>
      <c r="AB1292" s="58"/>
    </row>
    <row r="1293" spans="24:28" x14ac:dyDescent="0.2">
      <c r="X1293" s="58"/>
      <c r="Y1293" s="58"/>
      <c r="Z1293" s="58"/>
      <c r="AA1293" s="58"/>
      <c r="AB1293" s="58"/>
    </row>
    <row r="1294" spans="24:28" x14ac:dyDescent="0.2">
      <c r="X1294" s="58"/>
      <c r="Y1294" s="58"/>
      <c r="Z1294" s="58"/>
      <c r="AA1294" s="58"/>
      <c r="AB1294" s="58"/>
    </row>
    <row r="1295" spans="24:28" x14ac:dyDescent="0.2">
      <c r="X1295" s="58"/>
      <c r="Y1295" s="58"/>
      <c r="Z1295" s="58"/>
      <c r="AA1295" s="58"/>
      <c r="AB1295" s="58"/>
    </row>
    <row r="1296" spans="24:28" x14ac:dyDescent="0.2">
      <c r="X1296" s="58"/>
      <c r="Y1296" s="58"/>
      <c r="Z1296" s="58"/>
      <c r="AA1296" s="58"/>
      <c r="AB1296" s="58"/>
    </row>
    <row r="1297" spans="24:28" x14ac:dyDescent="0.2">
      <c r="X1297" s="58"/>
      <c r="Y1297" s="58"/>
      <c r="Z1297" s="58"/>
      <c r="AA1297" s="58"/>
      <c r="AB1297" s="58"/>
    </row>
    <row r="1298" spans="24:28" x14ac:dyDescent="0.2">
      <c r="X1298" s="58"/>
      <c r="Y1298" s="58"/>
      <c r="Z1298" s="58"/>
      <c r="AA1298" s="58"/>
      <c r="AB1298" s="58"/>
    </row>
    <row r="1299" spans="24:28" x14ac:dyDescent="0.2">
      <c r="X1299" s="58"/>
      <c r="Y1299" s="58"/>
      <c r="Z1299" s="58"/>
      <c r="AA1299" s="58"/>
      <c r="AB1299" s="58"/>
    </row>
    <row r="1300" spans="24:28" x14ac:dyDescent="0.2">
      <c r="X1300" s="58"/>
      <c r="Y1300" s="58"/>
      <c r="Z1300" s="58"/>
      <c r="AA1300" s="58"/>
      <c r="AB1300" s="58"/>
    </row>
    <row r="1301" spans="24:28" x14ac:dyDescent="0.2">
      <c r="X1301" s="58"/>
      <c r="Y1301" s="58"/>
      <c r="Z1301" s="58"/>
      <c r="AA1301" s="58"/>
      <c r="AB1301" s="58"/>
    </row>
    <row r="1302" spans="24:28" x14ac:dyDescent="0.2">
      <c r="X1302" s="58"/>
      <c r="Y1302" s="58"/>
      <c r="Z1302" s="58"/>
      <c r="AA1302" s="58"/>
      <c r="AB1302" s="58"/>
    </row>
    <row r="1303" spans="24:28" x14ac:dyDescent="0.2">
      <c r="X1303" s="58"/>
      <c r="Y1303" s="58"/>
      <c r="Z1303" s="58"/>
      <c r="AA1303" s="58"/>
      <c r="AB1303" s="58"/>
    </row>
    <row r="1304" spans="24:28" x14ac:dyDescent="0.2">
      <c r="X1304" s="58"/>
      <c r="Y1304" s="58"/>
      <c r="Z1304" s="58"/>
      <c r="AA1304" s="58"/>
      <c r="AB1304" s="58"/>
    </row>
    <row r="1305" spans="24:28" x14ac:dyDescent="0.2">
      <c r="X1305" s="58"/>
      <c r="Y1305" s="58"/>
      <c r="Z1305" s="58"/>
      <c r="AA1305" s="58"/>
      <c r="AB1305" s="58"/>
    </row>
    <row r="1306" spans="24:28" x14ac:dyDescent="0.2">
      <c r="X1306" s="58"/>
      <c r="Y1306" s="58"/>
      <c r="Z1306" s="58"/>
      <c r="AA1306" s="58"/>
      <c r="AB1306" s="58"/>
    </row>
    <row r="1307" spans="24:28" x14ac:dyDescent="0.2">
      <c r="X1307" s="58"/>
      <c r="Y1307" s="58"/>
      <c r="Z1307" s="58"/>
      <c r="AA1307" s="58"/>
      <c r="AB1307" s="58"/>
    </row>
    <row r="1308" spans="24:28" x14ac:dyDescent="0.2">
      <c r="X1308" s="58"/>
      <c r="Y1308" s="58"/>
      <c r="Z1308" s="58"/>
      <c r="AA1308" s="58"/>
      <c r="AB1308" s="58"/>
    </row>
    <row r="1309" spans="24:28" x14ac:dyDescent="0.2">
      <c r="X1309" s="58"/>
      <c r="Y1309" s="58"/>
      <c r="Z1309" s="58"/>
      <c r="AA1309" s="58"/>
      <c r="AB1309" s="58"/>
    </row>
    <row r="1310" spans="24:28" x14ac:dyDescent="0.2">
      <c r="X1310" s="58"/>
      <c r="Y1310" s="58"/>
      <c r="Z1310" s="58"/>
      <c r="AA1310" s="58"/>
      <c r="AB1310" s="58"/>
    </row>
    <row r="1311" spans="24:28" x14ac:dyDescent="0.2">
      <c r="X1311" s="58"/>
      <c r="Y1311" s="58"/>
      <c r="Z1311" s="58"/>
      <c r="AA1311" s="58"/>
      <c r="AB1311" s="58"/>
    </row>
    <row r="1312" spans="24:28" x14ac:dyDescent="0.2">
      <c r="X1312" s="58"/>
      <c r="Y1312" s="58"/>
      <c r="Z1312" s="58"/>
      <c r="AA1312" s="58"/>
      <c r="AB1312" s="58"/>
    </row>
    <row r="1313" spans="24:28" x14ac:dyDescent="0.2">
      <c r="X1313" s="58"/>
      <c r="Y1313" s="58"/>
      <c r="Z1313" s="58"/>
      <c r="AA1313" s="58"/>
      <c r="AB1313" s="58"/>
    </row>
    <row r="1314" spans="24:28" x14ac:dyDescent="0.2">
      <c r="X1314" s="58"/>
      <c r="Y1314" s="58"/>
      <c r="Z1314" s="58"/>
      <c r="AA1314" s="58"/>
      <c r="AB1314" s="58"/>
    </row>
    <row r="1315" spans="24:28" x14ac:dyDescent="0.2">
      <c r="X1315" s="58"/>
      <c r="Y1315" s="58"/>
      <c r="Z1315" s="58"/>
      <c r="AA1315" s="58"/>
      <c r="AB1315" s="58"/>
    </row>
    <row r="1316" spans="24:28" x14ac:dyDescent="0.2">
      <c r="X1316" s="58"/>
      <c r="Y1316" s="58"/>
      <c r="Z1316" s="58"/>
      <c r="AA1316" s="58"/>
      <c r="AB1316" s="58"/>
    </row>
    <row r="1317" spans="24:28" x14ac:dyDescent="0.2">
      <c r="X1317" s="58"/>
      <c r="Y1317" s="58"/>
      <c r="Z1317" s="58"/>
      <c r="AA1317" s="58"/>
      <c r="AB1317" s="58"/>
    </row>
    <row r="1318" spans="24:28" x14ac:dyDescent="0.2">
      <c r="X1318" s="58"/>
      <c r="Y1318" s="58"/>
      <c r="Z1318" s="58"/>
      <c r="AA1318" s="58"/>
      <c r="AB1318" s="58"/>
    </row>
    <row r="1319" spans="24:28" x14ac:dyDescent="0.2">
      <c r="X1319" s="58"/>
      <c r="Y1319" s="58"/>
      <c r="Z1319" s="58"/>
      <c r="AA1319" s="58"/>
      <c r="AB1319" s="58"/>
    </row>
    <row r="1320" spans="24:28" x14ac:dyDescent="0.2">
      <c r="X1320" s="58"/>
      <c r="Y1320" s="58"/>
      <c r="Z1320" s="58"/>
      <c r="AA1320" s="58"/>
      <c r="AB1320" s="58"/>
    </row>
    <row r="1321" spans="24:28" x14ac:dyDescent="0.2">
      <c r="X1321" s="58"/>
      <c r="Y1321" s="58"/>
      <c r="Z1321" s="58"/>
      <c r="AA1321" s="58"/>
      <c r="AB1321" s="58"/>
    </row>
    <row r="1322" spans="24:28" x14ac:dyDescent="0.2">
      <c r="X1322" s="58"/>
      <c r="Y1322" s="58"/>
      <c r="Z1322" s="58"/>
      <c r="AA1322" s="58"/>
      <c r="AB1322" s="58"/>
    </row>
    <row r="1323" spans="24:28" x14ac:dyDescent="0.2">
      <c r="X1323" s="58"/>
      <c r="Y1323" s="58"/>
      <c r="Z1323" s="58"/>
      <c r="AA1323" s="58"/>
      <c r="AB1323" s="58"/>
    </row>
    <row r="1324" spans="24:28" x14ac:dyDescent="0.2">
      <c r="X1324" s="58"/>
      <c r="Y1324" s="58"/>
      <c r="Z1324" s="58"/>
      <c r="AA1324" s="58"/>
      <c r="AB1324" s="58"/>
    </row>
    <row r="1325" spans="24:28" x14ac:dyDescent="0.2">
      <c r="X1325" s="58"/>
      <c r="Y1325" s="58"/>
      <c r="Z1325" s="58"/>
      <c r="AA1325" s="58"/>
      <c r="AB1325" s="58"/>
    </row>
    <row r="1326" spans="24:28" x14ac:dyDescent="0.2">
      <c r="X1326" s="58"/>
      <c r="Y1326" s="58"/>
      <c r="Z1326" s="58"/>
      <c r="AA1326" s="58"/>
      <c r="AB1326" s="58"/>
    </row>
    <row r="1327" spans="24:28" x14ac:dyDescent="0.2">
      <c r="X1327" s="58"/>
      <c r="Y1327" s="58"/>
      <c r="Z1327" s="58"/>
      <c r="AA1327" s="58"/>
      <c r="AB1327" s="58"/>
    </row>
    <row r="1328" spans="24:28" x14ac:dyDescent="0.2">
      <c r="X1328" s="58"/>
      <c r="Y1328" s="58"/>
      <c r="Z1328" s="58"/>
      <c r="AA1328" s="58"/>
      <c r="AB1328" s="58"/>
    </row>
    <row r="1329" spans="24:28" x14ac:dyDescent="0.2">
      <c r="X1329" s="58"/>
      <c r="Y1329" s="58"/>
      <c r="Z1329" s="58"/>
      <c r="AA1329" s="58"/>
      <c r="AB1329" s="58"/>
    </row>
    <row r="1330" spans="24:28" x14ac:dyDescent="0.2">
      <c r="X1330" s="58"/>
      <c r="Y1330" s="58"/>
      <c r="Z1330" s="58"/>
      <c r="AA1330" s="58"/>
      <c r="AB1330" s="58"/>
    </row>
    <row r="1331" spans="24:28" x14ac:dyDescent="0.2">
      <c r="X1331" s="58"/>
      <c r="Y1331" s="58"/>
      <c r="Z1331" s="58"/>
      <c r="AA1331" s="58"/>
      <c r="AB1331" s="58"/>
    </row>
    <row r="1332" spans="24:28" x14ac:dyDescent="0.2">
      <c r="X1332" s="58"/>
      <c r="Y1332" s="58"/>
      <c r="Z1332" s="58"/>
      <c r="AA1332" s="58"/>
      <c r="AB1332" s="58"/>
    </row>
    <row r="1333" spans="24:28" x14ac:dyDescent="0.2">
      <c r="X1333" s="58"/>
      <c r="Y1333" s="58"/>
      <c r="Z1333" s="58"/>
      <c r="AA1333" s="58"/>
      <c r="AB1333" s="58"/>
    </row>
    <row r="1334" spans="24:28" x14ac:dyDescent="0.2">
      <c r="X1334" s="58"/>
      <c r="Y1334" s="58"/>
      <c r="Z1334" s="58"/>
      <c r="AA1334" s="58"/>
      <c r="AB1334" s="58"/>
    </row>
    <row r="1335" spans="24:28" x14ac:dyDescent="0.2">
      <c r="X1335" s="58"/>
      <c r="Y1335" s="58"/>
      <c r="Z1335" s="58"/>
      <c r="AA1335" s="58"/>
      <c r="AB1335" s="58"/>
    </row>
    <row r="1336" spans="24:28" x14ac:dyDescent="0.2">
      <c r="X1336" s="58"/>
      <c r="Y1336" s="58"/>
      <c r="Z1336" s="58"/>
      <c r="AA1336" s="58"/>
      <c r="AB1336" s="58"/>
    </row>
    <row r="1337" spans="24:28" x14ac:dyDescent="0.2">
      <c r="X1337" s="58"/>
      <c r="Y1337" s="58"/>
      <c r="Z1337" s="58"/>
      <c r="AA1337" s="58"/>
      <c r="AB1337" s="58"/>
    </row>
    <row r="1338" spans="24:28" x14ac:dyDescent="0.2">
      <c r="X1338" s="58"/>
      <c r="Y1338" s="58"/>
      <c r="Z1338" s="58"/>
      <c r="AA1338" s="58"/>
      <c r="AB1338" s="58"/>
    </row>
    <row r="1339" spans="24:28" x14ac:dyDescent="0.2">
      <c r="X1339" s="58"/>
      <c r="Y1339" s="58"/>
      <c r="Z1339" s="58"/>
      <c r="AA1339" s="58"/>
      <c r="AB1339" s="58"/>
    </row>
    <row r="1340" spans="24:28" x14ac:dyDescent="0.2">
      <c r="X1340" s="58"/>
      <c r="Y1340" s="58"/>
      <c r="Z1340" s="58"/>
      <c r="AA1340" s="58"/>
      <c r="AB1340" s="58"/>
    </row>
    <row r="1341" spans="24:28" x14ac:dyDescent="0.2">
      <c r="X1341" s="58"/>
      <c r="Y1341" s="58"/>
      <c r="Z1341" s="58"/>
      <c r="AA1341" s="58"/>
      <c r="AB1341" s="58"/>
    </row>
    <row r="1342" spans="24:28" x14ac:dyDescent="0.2">
      <c r="X1342" s="58"/>
      <c r="Y1342" s="58"/>
      <c r="Z1342" s="58"/>
      <c r="AA1342" s="58"/>
      <c r="AB1342" s="58"/>
    </row>
    <row r="1343" spans="24:28" x14ac:dyDescent="0.2">
      <c r="X1343" s="58"/>
      <c r="Y1343" s="58"/>
      <c r="Z1343" s="58"/>
      <c r="AA1343" s="58"/>
      <c r="AB1343" s="58"/>
    </row>
    <row r="1344" spans="24:28" x14ac:dyDescent="0.2">
      <c r="X1344" s="58"/>
      <c r="Y1344" s="58"/>
      <c r="Z1344" s="58"/>
      <c r="AA1344" s="58"/>
      <c r="AB1344" s="58"/>
    </row>
    <row r="1345" spans="24:28" x14ac:dyDescent="0.2">
      <c r="X1345" s="58"/>
      <c r="Y1345" s="58"/>
      <c r="Z1345" s="58"/>
      <c r="AA1345" s="58"/>
      <c r="AB1345" s="58"/>
    </row>
    <row r="1346" spans="24:28" x14ac:dyDescent="0.2">
      <c r="X1346" s="58"/>
      <c r="Y1346" s="58"/>
      <c r="Z1346" s="58"/>
      <c r="AA1346" s="58"/>
      <c r="AB1346" s="58"/>
    </row>
    <row r="1347" spans="24:28" x14ac:dyDescent="0.2">
      <c r="X1347" s="58"/>
      <c r="Y1347" s="58"/>
      <c r="Z1347" s="58"/>
      <c r="AA1347" s="58"/>
      <c r="AB1347" s="58"/>
    </row>
    <row r="1348" spans="24:28" x14ac:dyDescent="0.2">
      <c r="X1348" s="58"/>
      <c r="Y1348" s="58"/>
      <c r="Z1348" s="58"/>
      <c r="AA1348" s="58"/>
      <c r="AB1348" s="58"/>
    </row>
    <row r="1349" spans="24:28" x14ac:dyDescent="0.2">
      <c r="X1349" s="58"/>
      <c r="Y1349" s="58"/>
      <c r="Z1349" s="58"/>
      <c r="AA1349" s="58"/>
      <c r="AB1349" s="58"/>
    </row>
    <row r="1350" spans="24:28" x14ac:dyDescent="0.2">
      <c r="X1350" s="58"/>
      <c r="Y1350" s="58"/>
      <c r="Z1350" s="58"/>
      <c r="AA1350" s="58"/>
      <c r="AB1350" s="58"/>
    </row>
    <row r="1351" spans="24:28" x14ac:dyDescent="0.2">
      <c r="X1351" s="58"/>
      <c r="Y1351" s="58"/>
      <c r="Z1351" s="58"/>
      <c r="AA1351" s="58"/>
      <c r="AB1351" s="58"/>
    </row>
    <row r="1352" spans="24:28" x14ac:dyDescent="0.2">
      <c r="X1352" s="58"/>
      <c r="Y1352" s="58"/>
      <c r="Z1352" s="58"/>
      <c r="AA1352" s="58"/>
      <c r="AB1352" s="58"/>
    </row>
    <row r="1353" spans="24:28" x14ac:dyDescent="0.2">
      <c r="X1353" s="58"/>
      <c r="Y1353" s="58"/>
      <c r="Z1353" s="58"/>
      <c r="AA1353" s="58"/>
      <c r="AB1353" s="58"/>
    </row>
    <row r="1354" spans="24:28" x14ac:dyDescent="0.2">
      <c r="X1354" s="58"/>
      <c r="Y1354" s="58"/>
      <c r="Z1354" s="58"/>
      <c r="AA1354" s="58"/>
      <c r="AB1354" s="58"/>
    </row>
    <row r="1355" spans="24:28" x14ac:dyDescent="0.2">
      <c r="X1355" s="58"/>
      <c r="Y1355" s="58"/>
      <c r="Z1355" s="58"/>
      <c r="AA1355" s="58"/>
      <c r="AB1355" s="58"/>
    </row>
    <row r="1356" spans="24:28" x14ac:dyDescent="0.2">
      <c r="X1356" s="58"/>
      <c r="Y1356" s="58"/>
      <c r="Z1356" s="58"/>
      <c r="AA1356" s="58"/>
      <c r="AB1356" s="58"/>
    </row>
    <row r="1357" spans="24:28" x14ac:dyDescent="0.2">
      <c r="X1357" s="58"/>
      <c r="Y1357" s="58"/>
      <c r="Z1357" s="58"/>
      <c r="AA1357" s="58"/>
      <c r="AB1357" s="58"/>
    </row>
    <row r="1358" spans="24:28" x14ac:dyDescent="0.2">
      <c r="X1358" s="58"/>
      <c r="Y1358" s="58"/>
      <c r="Z1358" s="58"/>
      <c r="AA1358" s="58"/>
      <c r="AB1358" s="58"/>
    </row>
    <row r="1359" spans="24:28" x14ac:dyDescent="0.2">
      <c r="X1359" s="58"/>
      <c r="Y1359" s="58"/>
      <c r="Z1359" s="58"/>
      <c r="AA1359" s="58"/>
      <c r="AB1359" s="58"/>
    </row>
    <row r="1360" spans="24:28" x14ac:dyDescent="0.2">
      <c r="X1360" s="58"/>
      <c r="Y1360" s="58"/>
      <c r="Z1360" s="58"/>
      <c r="AA1360" s="58"/>
      <c r="AB1360" s="58"/>
    </row>
    <row r="1361" spans="24:28" x14ac:dyDescent="0.2">
      <c r="X1361" s="58"/>
      <c r="Y1361" s="58"/>
      <c r="Z1361" s="58"/>
      <c r="AA1361" s="58"/>
      <c r="AB1361" s="58"/>
    </row>
    <row r="1362" spans="24:28" x14ac:dyDescent="0.2">
      <c r="X1362" s="58"/>
      <c r="Y1362" s="58"/>
      <c r="Z1362" s="58"/>
      <c r="AA1362" s="58"/>
      <c r="AB1362" s="58"/>
    </row>
    <row r="1363" spans="24:28" x14ac:dyDescent="0.2">
      <c r="X1363" s="58"/>
      <c r="Y1363" s="58"/>
      <c r="Z1363" s="58"/>
      <c r="AA1363" s="58"/>
      <c r="AB1363" s="58"/>
    </row>
    <row r="1364" spans="24:28" x14ac:dyDescent="0.2">
      <c r="X1364" s="58"/>
      <c r="Y1364" s="58"/>
      <c r="Z1364" s="58"/>
      <c r="AA1364" s="58"/>
      <c r="AB1364" s="58"/>
    </row>
    <row r="1365" spans="24:28" x14ac:dyDescent="0.2">
      <c r="X1365" s="58"/>
      <c r="Y1365" s="58"/>
      <c r="Z1365" s="58"/>
      <c r="AA1365" s="58"/>
      <c r="AB1365" s="58"/>
    </row>
    <row r="1366" spans="24:28" x14ac:dyDescent="0.2">
      <c r="X1366" s="58"/>
      <c r="Y1366" s="58"/>
      <c r="Z1366" s="58"/>
      <c r="AA1366" s="58"/>
      <c r="AB1366" s="58"/>
    </row>
    <row r="1367" spans="24:28" x14ac:dyDescent="0.2">
      <c r="X1367" s="58"/>
      <c r="Y1367" s="58"/>
      <c r="Z1367" s="58"/>
      <c r="AA1367" s="58"/>
      <c r="AB1367" s="58"/>
    </row>
    <row r="1368" spans="24:28" x14ac:dyDescent="0.2">
      <c r="X1368" s="58"/>
      <c r="Y1368" s="58"/>
      <c r="Z1368" s="58"/>
      <c r="AA1368" s="58"/>
      <c r="AB1368" s="58"/>
    </row>
    <row r="1369" spans="24:28" x14ac:dyDescent="0.2">
      <c r="X1369" s="58"/>
      <c r="Y1369" s="58"/>
      <c r="Z1369" s="58"/>
      <c r="AA1369" s="58"/>
      <c r="AB1369" s="58"/>
    </row>
    <row r="1370" spans="24:28" x14ac:dyDescent="0.2">
      <c r="X1370" s="58"/>
      <c r="Y1370" s="58"/>
      <c r="Z1370" s="58"/>
      <c r="AA1370" s="58"/>
      <c r="AB1370" s="58"/>
    </row>
    <row r="1371" spans="24:28" x14ac:dyDescent="0.2">
      <c r="X1371" s="58"/>
      <c r="Y1371" s="58"/>
      <c r="Z1371" s="58"/>
      <c r="AA1371" s="58"/>
      <c r="AB1371" s="58"/>
    </row>
    <row r="1372" spans="24:28" x14ac:dyDescent="0.2">
      <c r="X1372" s="58"/>
      <c r="Y1372" s="58"/>
      <c r="Z1372" s="58"/>
      <c r="AA1372" s="58"/>
      <c r="AB1372" s="58"/>
    </row>
    <row r="1373" spans="24:28" x14ac:dyDescent="0.2">
      <c r="X1373" s="58"/>
      <c r="Y1373" s="58"/>
      <c r="Z1373" s="58"/>
      <c r="AA1373" s="58"/>
      <c r="AB1373" s="58"/>
    </row>
    <row r="1374" spans="24:28" x14ac:dyDescent="0.2">
      <c r="X1374" s="58"/>
      <c r="Y1374" s="58"/>
      <c r="Z1374" s="58"/>
      <c r="AA1374" s="58"/>
      <c r="AB1374" s="58"/>
    </row>
    <row r="1375" spans="24:28" x14ac:dyDescent="0.2">
      <c r="X1375" s="58"/>
      <c r="Y1375" s="58"/>
      <c r="Z1375" s="58"/>
      <c r="AA1375" s="58"/>
      <c r="AB1375" s="58"/>
    </row>
    <row r="1376" spans="24:28" x14ac:dyDescent="0.2">
      <c r="X1376" s="58"/>
      <c r="Y1376" s="58"/>
      <c r="Z1376" s="58"/>
      <c r="AA1376" s="58"/>
      <c r="AB1376" s="58"/>
    </row>
    <row r="1377" spans="24:28" x14ac:dyDescent="0.2">
      <c r="X1377" s="58"/>
      <c r="Y1377" s="58"/>
      <c r="Z1377" s="58"/>
      <c r="AA1377" s="58"/>
      <c r="AB1377" s="58"/>
    </row>
    <row r="1378" spans="24:28" x14ac:dyDescent="0.2">
      <c r="X1378" s="58"/>
      <c r="Y1378" s="58"/>
      <c r="Z1378" s="58"/>
      <c r="AA1378" s="58"/>
      <c r="AB1378" s="58"/>
    </row>
    <row r="1379" spans="24:28" x14ac:dyDescent="0.2">
      <c r="X1379" s="58"/>
      <c r="Y1379" s="58"/>
      <c r="Z1379" s="58"/>
      <c r="AA1379" s="58"/>
      <c r="AB1379" s="58"/>
    </row>
    <row r="1380" spans="24:28" x14ac:dyDescent="0.2">
      <c r="X1380" s="58"/>
      <c r="Y1380" s="58"/>
      <c r="Z1380" s="58"/>
      <c r="AA1380" s="58"/>
      <c r="AB1380" s="58"/>
    </row>
    <row r="1381" spans="24:28" x14ac:dyDescent="0.2">
      <c r="X1381" s="58"/>
      <c r="Y1381" s="58"/>
      <c r="Z1381" s="58"/>
      <c r="AA1381" s="58"/>
      <c r="AB1381" s="58"/>
    </row>
    <row r="1382" spans="24:28" x14ac:dyDescent="0.2">
      <c r="X1382" s="58"/>
      <c r="Y1382" s="58"/>
      <c r="Z1382" s="58"/>
      <c r="AA1382" s="58"/>
      <c r="AB1382" s="58"/>
    </row>
    <row r="1383" spans="24:28" x14ac:dyDescent="0.2">
      <c r="X1383" s="58"/>
      <c r="Y1383" s="58"/>
      <c r="Z1383" s="58"/>
      <c r="AA1383" s="58"/>
      <c r="AB1383" s="58"/>
    </row>
    <row r="1384" spans="24:28" x14ac:dyDescent="0.2">
      <c r="X1384" s="58"/>
      <c r="Y1384" s="58"/>
      <c r="Z1384" s="58"/>
      <c r="AA1384" s="58"/>
      <c r="AB1384" s="58"/>
    </row>
    <row r="1385" spans="24:28" x14ac:dyDescent="0.2">
      <c r="X1385" s="58"/>
      <c r="Y1385" s="58"/>
      <c r="Z1385" s="58"/>
      <c r="AA1385" s="58"/>
      <c r="AB1385" s="58"/>
    </row>
    <row r="1386" spans="24:28" x14ac:dyDescent="0.2">
      <c r="X1386" s="58"/>
      <c r="Y1386" s="58"/>
      <c r="Z1386" s="58"/>
      <c r="AA1386" s="58"/>
      <c r="AB1386" s="58"/>
    </row>
    <row r="1387" spans="24:28" x14ac:dyDescent="0.2">
      <c r="X1387" s="58"/>
      <c r="Y1387" s="58"/>
      <c r="Z1387" s="58"/>
      <c r="AA1387" s="58"/>
      <c r="AB1387" s="58"/>
    </row>
    <row r="1388" spans="24:28" x14ac:dyDescent="0.2">
      <c r="X1388" s="58"/>
      <c r="Y1388" s="58"/>
      <c r="Z1388" s="58"/>
      <c r="AA1388" s="58"/>
      <c r="AB1388" s="58"/>
    </row>
    <row r="1389" spans="24:28" x14ac:dyDescent="0.2">
      <c r="X1389" s="58"/>
      <c r="Y1389" s="58"/>
      <c r="Z1389" s="58"/>
      <c r="AA1389" s="58"/>
      <c r="AB1389" s="58"/>
    </row>
    <row r="1390" spans="24:28" x14ac:dyDescent="0.2">
      <c r="X1390" s="58"/>
      <c r="Y1390" s="58"/>
      <c r="Z1390" s="58"/>
      <c r="AA1390" s="58"/>
      <c r="AB1390" s="58"/>
    </row>
    <row r="1391" spans="24:28" x14ac:dyDescent="0.2">
      <c r="X1391" s="58"/>
      <c r="Y1391" s="58"/>
      <c r="Z1391" s="58"/>
      <c r="AA1391" s="58"/>
      <c r="AB1391" s="58"/>
    </row>
    <row r="1392" spans="24:28" x14ac:dyDescent="0.2">
      <c r="X1392" s="58"/>
      <c r="Y1392" s="58"/>
      <c r="Z1392" s="58"/>
      <c r="AA1392" s="58"/>
      <c r="AB1392" s="58"/>
    </row>
    <row r="1393" spans="24:28" x14ac:dyDescent="0.2">
      <c r="X1393" s="58"/>
      <c r="Y1393" s="58"/>
      <c r="Z1393" s="58"/>
      <c r="AA1393" s="58"/>
      <c r="AB1393" s="58"/>
    </row>
    <row r="1394" spans="24:28" x14ac:dyDescent="0.2">
      <c r="X1394" s="58"/>
      <c r="Y1394" s="58"/>
      <c r="Z1394" s="58"/>
      <c r="AA1394" s="58"/>
      <c r="AB1394" s="58"/>
    </row>
    <row r="1395" spans="24:28" x14ac:dyDescent="0.2">
      <c r="X1395" s="58"/>
      <c r="Y1395" s="58"/>
      <c r="Z1395" s="58"/>
      <c r="AA1395" s="58"/>
      <c r="AB1395" s="58"/>
    </row>
    <row r="1396" spans="24:28" x14ac:dyDescent="0.2">
      <c r="X1396" s="58"/>
      <c r="Y1396" s="58"/>
      <c r="Z1396" s="58"/>
      <c r="AA1396" s="58"/>
      <c r="AB1396" s="58"/>
    </row>
    <row r="1397" spans="24:28" x14ac:dyDescent="0.2">
      <c r="X1397" s="58"/>
      <c r="Y1397" s="58"/>
      <c r="Z1397" s="58"/>
      <c r="AA1397" s="58"/>
      <c r="AB1397" s="58"/>
    </row>
    <row r="1398" spans="24:28" x14ac:dyDescent="0.2">
      <c r="X1398" s="58"/>
      <c r="Y1398" s="58"/>
      <c r="Z1398" s="58"/>
      <c r="AA1398" s="58"/>
      <c r="AB1398" s="58"/>
    </row>
    <row r="1399" spans="24:28" x14ac:dyDescent="0.2">
      <c r="X1399" s="58"/>
      <c r="Y1399" s="58"/>
      <c r="Z1399" s="58"/>
      <c r="AA1399" s="58"/>
      <c r="AB1399" s="58"/>
    </row>
    <row r="1400" spans="24:28" x14ac:dyDescent="0.2">
      <c r="X1400" s="58"/>
      <c r="Y1400" s="58"/>
      <c r="Z1400" s="58"/>
      <c r="AA1400" s="58"/>
      <c r="AB1400" s="58"/>
    </row>
    <row r="1401" spans="24:28" x14ac:dyDescent="0.2">
      <c r="X1401" s="58"/>
      <c r="Y1401" s="58"/>
      <c r="Z1401" s="58"/>
      <c r="AA1401" s="58"/>
      <c r="AB1401" s="58"/>
    </row>
    <row r="1402" spans="24:28" x14ac:dyDescent="0.2">
      <c r="X1402" s="58"/>
      <c r="Y1402" s="58"/>
      <c r="Z1402" s="58"/>
      <c r="AA1402" s="58"/>
      <c r="AB1402" s="58"/>
    </row>
    <row r="1403" spans="24:28" x14ac:dyDescent="0.2">
      <c r="X1403" s="58"/>
      <c r="Y1403" s="58"/>
      <c r="Z1403" s="58"/>
      <c r="AA1403" s="58"/>
      <c r="AB1403" s="58"/>
    </row>
    <row r="1404" spans="24:28" x14ac:dyDescent="0.2">
      <c r="X1404" s="58"/>
      <c r="Y1404" s="58"/>
      <c r="Z1404" s="58"/>
      <c r="AA1404" s="58"/>
      <c r="AB1404" s="58"/>
    </row>
    <row r="1405" spans="24:28" x14ac:dyDescent="0.2">
      <c r="X1405" s="58"/>
      <c r="Y1405" s="58"/>
      <c r="Z1405" s="58"/>
      <c r="AA1405" s="58"/>
      <c r="AB1405" s="58"/>
    </row>
    <row r="1406" spans="24:28" x14ac:dyDescent="0.2">
      <c r="X1406" s="58"/>
      <c r="Y1406" s="58"/>
      <c r="Z1406" s="58"/>
      <c r="AA1406" s="58"/>
      <c r="AB1406" s="58"/>
    </row>
    <row r="1407" spans="24:28" x14ac:dyDescent="0.2">
      <c r="X1407" s="58"/>
      <c r="Y1407" s="58"/>
      <c r="Z1407" s="58"/>
      <c r="AA1407" s="58"/>
      <c r="AB1407" s="58"/>
    </row>
    <row r="1408" spans="24:28" x14ac:dyDescent="0.2">
      <c r="X1408" s="58"/>
      <c r="Y1408" s="58"/>
      <c r="Z1408" s="58"/>
      <c r="AA1408" s="58"/>
      <c r="AB1408" s="58"/>
    </row>
    <row r="1409" spans="24:28" x14ac:dyDescent="0.2">
      <c r="X1409" s="58"/>
      <c r="Y1409" s="58"/>
      <c r="Z1409" s="58"/>
      <c r="AA1409" s="58"/>
      <c r="AB1409" s="58"/>
    </row>
    <row r="1410" spans="24:28" x14ac:dyDescent="0.2">
      <c r="X1410" s="58"/>
      <c r="Y1410" s="58"/>
      <c r="Z1410" s="58"/>
      <c r="AA1410" s="58"/>
      <c r="AB1410" s="58"/>
    </row>
    <row r="1411" spans="24:28" x14ac:dyDescent="0.2">
      <c r="X1411" s="58"/>
      <c r="Y1411" s="58"/>
      <c r="Z1411" s="58"/>
      <c r="AA1411" s="58"/>
      <c r="AB1411" s="58"/>
    </row>
    <row r="1412" spans="24:28" x14ac:dyDescent="0.2">
      <c r="X1412" s="58"/>
      <c r="Y1412" s="58"/>
      <c r="Z1412" s="58"/>
      <c r="AA1412" s="58"/>
      <c r="AB1412" s="58"/>
    </row>
    <row r="1413" spans="24:28" x14ac:dyDescent="0.2">
      <c r="X1413" s="58"/>
      <c r="Y1413" s="58"/>
      <c r="Z1413" s="58"/>
      <c r="AA1413" s="58"/>
      <c r="AB1413" s="58"/>
    </row>
    <row r="1414" spans="24:28" x14ac:dyDescent="0.2">
      <c r="X1414" s="58"/>
      <c r="Y1414" s="58"/>
      <c r="Z1414" s="58"/>
      <c r="AA1414" s="58"/>
      <c r="AB1414" s="58"/>
    </row>
    <row r="1415" spans="24:28" x14ac:dyDescent="0.2">
      <c r="X1415" s="58"/>
      <c r="Y1415" s="58"/>
      <c r="Z1415" s="58"/>
      <c r="AA1415" s="58"/>
      <c r="AB1415" s="58"/>
    </row>
    <row r="1416" spans="24:28" x14ac:dyDescent="0.2">
      <c r="X1416" s="58"/>
      <c r="Y1416" s="58"/>
      <c r="Z1416" s="58"/>
      <c r="AA1416" s="58"/>
      <c r="AB1416" s="58"/>
    </row>
    <row r="1417" spans="24:28" x14ac:dyDescent="0.2">
      <c r="X1417" s="58"/>
      <c r="Y1417" s="58"/>
      <c r="Z1417" s="58"/>
      <c r="AA1417" s="58"/>
      <c r="AB1417" s="58"/>
    </row>
    <row r="1418" spans="24:28" x14ac:dyDescent="0.2">
      <c r="X1418" s="58"/>
      <c r="Y1418" s="58"/>
      <c r="Z1418" s="58"/>
      <c r="AA1418" s="58"/>
      <c r="AB1418" s="58"/>
    </row>
    <row r="1419" spans="24:28" x14ac:dyDescent="0.2">
      <c r="X1419" s="58"/>
      <c r="Y1419" s="58"/>
      <c r="Z1419" s="58"/>
      <c r="AA1419" s="58"/>
      <c r="AB1419" s="58"/>
    </row>
    <row r="1420" spans="24:28" x14ac:dyDescent="0.2">
      <c r="X1420" s="58"/>
      <c r="Y1420" s="58"/>
      <c r="Z1420" s="58"/>
      <c r="AA1420" s="58"/>
      <c r="AB1420" s="58"/>
    </row>
    <row r="1421" spans="24:28" x14ac:dyDescent="0.2">
      <c r="X1421" s="58"/>
      <c r="Y1421" s="58"/>
      <c r="Z1421" s="58"/>
      <c r="AA1421" s="58"/>
      <c r="AB1421" s="58"/>
    </row>
    <row r="1422" spans="24:28" x14ac:dyDescent="0.2">
      <c r="X1422" s="58"/>
      <c r="Y1422" s="58"/>
      <c r="Z1422" s="58"/>
      <c r="AA1422" s="58"/>
      <c r="AB1422" s="58"/>
    </row>
    <row r="1423" spans="24:28" x14ac:dyDescent="0.2">
      <c r="X1423" s="58"/>
      <c r="Y1423" s="58"/>
      <c r="Z1423" s="58"/>
      <c r="AA1423" s="58"/>
      <c r="AB1423" s="58"/>
    </row>
    <row r="1424" spans="24:28" x14ac:dyDescent="0.2">
      <c r="X1424" s="58"/>
      <c r="Y1424" s="58"/>
      <c r="Z1424" s="58"/>
      <c r="AA1424" s="58"/>
      <c r="AB1424" s="58"/>
    </row>
    <row r="1425" spans="24:28" x14ac:dyDescent="0.2">
      <c r="X1425" s="58"/>
      <c r="Y1425" s="58"/>
      <c r="Z1425" s="58"/>
      <c r="AA1425" s="58"/>
      <c r="AB1425" s="58"/>
    </row>
    <row r="1426" spans="24:28" x14ac:dyDescent="0.2">
      <c r="X1426" s="58"/>
      <c r="Y1426" s="58"/>
      <c r="Z1426" s="58"/>
      <c r="AA1426" s="58"/>
      <c r="AB1426" s="58"/>
    </row>
    <row r="1427" spans="24:28" x14ac:dyDescent="0.2">
      <c r="X1427" s="58"/>
      <c r="Y1427" s="58"/>
      <c r="Z1427" s="58"/>
      <c r="AA1427" s="58"/>
      <c r="AB1427" s="58"/>
    </row>
    <row r="1428" spans="24:28" x14ac:dyDescent="0.2">
      <c r="X1428" s="58"/>
      <c r="Y1428" s="58"/>
      <c r="Z1428" s="58"/>
      <c r="AA1428" s="58"/>
      <c r="AB1428" s="58"/>
    </row>
    <row r="1429" spans="24:28" x14ac:dyDescent="0.2">
      <c r="X1429" s="58"/>
      <c r="Y1429" s="58"/>
      <c r="Z1429" s="58"/>
      <c r="AA1429" s="58"/>
      <c r="AB1429" s="58"/>
    </row>
    <row r="1430" spans="24:28" x14ac:dyDescent="0.2">
      <c r="X1430" s="58"/>
      <c r="Y1430" s="58"/>
      <c r="Z1430" s="58"/>
      <c r="AA1430" s="58"/>
      <c r="AB1430" s="58"/>
    </row>
    <row r="1431" spans="24:28" x14ac:dyDescent="0.2">
      <c r="X1431" s="58"/>
      <c r="Y1431" s="58"/>
      <c r="Z1431" s="58"/>
      <c r="AA1431" s="58"/>
      <c r="AB1431" s="58"/>
    </row>
    <row r="1432" spans="24:28" x14ac:dyDescent="0.2">
      <c r="X1432" s="58"/>
      <c r="Y1432" s="58"/>
      <c r="Z1432" s="58"/>
      <c r="AA1432" s="58"/>
      <c r="AB1432" s="58"/>
    </row>
    <row r="1433" spans="24:28" x14ac:dyDescent="0.2">
      <c r="X1433" s="58"/>
      <c r="Y1433" s="58"/>
      <c r="Z1433" s="58"/>
      <c r="AA1433" s="58"/>
      <c r="AB1433" s="58"/>
    </row>
    <row r="1434" spans="24:28" x14ac:dyDescent="0.2">
      <c r="X1434" s="58"/>
      <c r="Y1434" s="58"/>
      <c r="Z1434" s="58"/>
      <c r="AA1434" s="58"/>
      <c r="AB1434" s="58"/>
    </row>
    <row r="1435" spans="24:28" x14ac:dyDescent="0.2">
      <c r="X1435" s="58"/>
      <c r="Y1435" s="58"/>
      <c r="Z1435" s="58"/>
      <c r="AA1435" s="58"/>
      <c r="AB1435" s="58"/>
    </row>
    <row r="1436" spans="24:28" x14ac:dyDescent="0.2">
      <c r="X1436" s="58"/>
      <c r="Y1436" s="58"/>
      <c r="Z1436" s="58"/>
      <c r="AA1436" s="58"/>
      <c r="AB1436" s="58"/>
    </row>
    <row r="1437" spans="24:28" x14ac:dyDescent="0.2">
      <c r="X1437" s="58"/>
      <c r="Y1437" s="58"/>
      <c r="Z1437" s="58"/>
      <c r="AA1437" s="58"/>
      <c r="AB1437" s="58"/>
    </row>
    <row r="1438" spans="24:28" x14ac:dyDescent="0.2">
      <c r="X1438" s="58"/>
      <c r="Y1438" s="58"/>
      <c r="Z1438" s="58"/>
      <c r="AA1438" s="58"/>
      <c r="AB1438" s="58"/>
    </row>
    <row r="1439" spans="24:28" x14ac:dyDescent="0.2">
      <c r="X1439" s="58"/>
      <c r="Y1439" s="58"/>
      <c r="Z1439" s="58"/>
      <c r="AA1439" s="58"/>
      <c r="AB1439" s="58"/>
    </row>
    <row r="1440" spans="24:28" x14ac:dyDescent="0.2">
      <c r="X1440" s="58"/>
      <c r="Y1440" s="58"/>
      <c r="Z1440" s="58"/>
      <c r="AA1440" s="58"/>
      <c r="AB1440" s="58"/>
    </row>
    <row r="1441" spans="24:28" x14ac:dyDescent="0.2">
      <c r="X1441" s="58"/>
      <c r="Y1441" s="58"/>
      <c r="Z1441" s="58"/>
      <c r="AA1441" s="58"/>
      <c r="AB1441" s="58"/>
    </row>
    <row r="1442" spans="24:28" x14ac:dyDescent="0.2">
      <c r="X1442" s="58"/>
      <c r="Y1442" s="58"/>
      <c r="Z1442" s="58"/>
      <c r="AA1442" s="58"/>
      <c r="AB1442" s="58"/>
    </row>
    <row r="1443" spans="24:28" x14ac:dyDescent="0.2">
      <c r="X1443" s="58"/>
      <c r="Y1443" s="58"/>
      <c r="Z1443" s="58"/>
      <c r="AA1443" s="58"/>
      <c r="AB1443" s="58"/>
    </row>
    <row r="1444" spans="24:28" x14ac:dyDescent="0.2">
      <c r="X1444" s="58"/>
      <c r="Y1444" s="58"/>
      <c r="Z1444" s="58"/>
      <c r="AA1444" s="58"/>
      <c r="AB1444" s="58"/>
    </row>
    <row r="1445" spans="24:28" x14ac:dyDescent="0.2">
      <c r="X1445" s="58"/>
      <c r="Y1445" s="58"/>
      <c r="Z1445" s="58"/>
      <c r="AA1445" s="58"/>
      <c r="AB1445" s="58"/>
    </row>
    <row r="1446" spans="24:28" x14ac:dyDescent="0.2">
      <c r="X1446" s="58"/>
      <c r="Y1446" s="58"/>
      <c r="Z1446" s="58"/>
      <c r="AA1446" s="58"/>
      <c r="AB1446" s="58"/>
    </row>
    <row r="1447" spans="24:28" x14ac:dyDescent="0.2">
      <c r="X1447" s="58"/>
      <c r="Y1447" s="58"/>
      <c r="Z1447" s="58"/>
      <c r="AA1447" s="58"/>
      <c r="AB1447" s="58"/>
    </row>
    <row r="1448" spans="24:28" x14ac:dyDescent="0.2">
      <c r="X1448" s="58"/>
      <c r="Y1448" s="58"/>
      <c r="Z1448" s="58"/>
      <c r="AA1448" s="58"/>
      <c r="AB1448" s="58"/>
    </row>
    <row r="1449" spans="24:28" x14ac:dyDescent="0.2">
      <c r="X1449" s="58"/>
      <c r="Y1449" s="58"/>
      <c r="Z1449" s="58"/>
      <c r="AA1449" s="58"/>
      <c r="AB1449" s="58"/>
    </row>
    <row r="1450" spans="24:28" x14ac:dyDescent="0.2">
      <c r="X1450" s="58"/>
      <c r="Y1450" s="58"/>
      <c r="Z1450" s="58"/>
      <c r="AA1450" s="58"/>
      <c r="AB1450" s="58"/>
    </row>
    <row r="1451" spans="24:28" x14ac:dyDescent="0.2">
      <c r="X1451" s="58"/>
      <c r="Y1451" s="58"/>
      <c r="Z1451" s="58"/>
      <c r="AA1451" s="58"/>
      <c r="AB1451" s="58"/>
    </row>
    <row r="1452" spans="24:28" x14ac:dyDescent="0.2">
      <c r="X1452" s="58"/>
      <c r="Y1452" s="58"/>
      <c r="Z1452" s="58"/>
      <c r="AA1452" s="58"/>
      <c r="AB1452" s="58"/>
    </row>
    <row r="1453" spans="24:28" x14ac:dyDescent="0.2">
      <c r="X1453" s="58"/>
      <c r="Y1453" s="58"/>
      <c r="Z1453" s="58"/>
      <c r="AA1453" s="58"/>
      <c r="AB1453" s="58"/>
    </row>
    <row r="1454" spans="24:28" x14ac:dyDescent="0.2">
      <c r="X1454" s="58"/>
      <c r="Y1454" s="58"/>
      <c r="Z1454" s="58"/>
      <c r="AA1454" s="58"/>
      <c r="AB1454" s="58"/>
    </row>
    <row r="1455" spans="24:28" x14ac:dyDescent="0.2">
      <c r="X1455" s="58"/>
      <c r="Y1455" s="58"/>
      <c r="Z1455" s="58"/>
      <c r="AA1455" s="58"/>
      <c r="AB1455" s="58"/>
    </row>
    <row r="1456" spans="24:28" x14ac:dyDescent="0.2">
      <c r="X1456" s="58"/>
      <c r="Y1456" s="58"/>
      <c r="Z1456" s="58"/>
      <c r="AA1456" s="58"/>
      <c r="AB1456" s="58"/>
    </row>
    <row r="1457" spans="24:28" x14ac:dyDescent="0.2">
      <c r="X1457" s="58"/>
      <c r="Y1457" s="58"/>
      <c r="Z1457" s="58"/>
      <c r="AA1457" s="58"/>
      <c r="AB1457" s="58"/>
    </row>
    <row r="1458" spans="24:28" x14ac:dyDescent="0.2">
      <c r="X1458" s="58"/>
      <c r="Y1458" s="58"/>
      <c r="Z1458" s="58"/>
      <c r="AA1458" s="58"/>
      <c r="AB1458" s="58"/>
    </row>
    <row r="1459" spans="24:28" x14ac:dyDescent="0.2">
      <c r="X1459" s="58"/>
      <c r="Y1459" s="58"/>
      <c r="Z1459" s="58"/>
      <c r="AA1459" s="58"/>
      <c r="AB1459" s="58"/>
    </row>
    <row r="1460" spans="24:28" x14ac:dyDescent="0.2">
      <c r="X1460" s="58"/>
      <c r="Y1460" s="58"/>
      <c r="Z1460" s="58"/>
      <c r="AA1460" s="58"/>
      <c r="AB1460" s="58"/>
    </row>
    <row r="1461" spans="24:28" x14ac:dyDescent="0.2">
      <c r="X1461" s="58"/>
      <c r="Y1461" s="58"/>
      <c r="Z1461" s="58"/>
      <c r="AA1461" s="58"/>
      <c r="AB1461" s="58"/>
    </row>
    <row r="1462" spans="24:28" x14ac:dyDescent="0.2">
      <c r="X1462" s="58"/>
      <c r="Y1462" s="58"/>
      <c r="Z1462" s="58"/>
      <c r="AA1462" s="58"/>
      <c r="AB1462" s="58"/>
    </row>
    <row r="1463" spans="24:28" x14ac:dyDescent="0.2">
      <c r="X1463" s="58"/>
      <c r="Y1463" s="58"/>
      <c r="Z1463" s="58"/>
      <c r="AA1463" s="58"/>
      <c r="AB1463" s="58"/>
    </row>
    <row r="1464" spans="24:28" x14ac:dyDescent="0.2">
      <c r="X1464" s="58"/>
      <c r="Y1464" s="58"/>
      <c r="Z1464" s="58"/>
      <c r="AA1464" s="58"/>
      <c r="AB1464" s="58"/>
    </row>
    <row r="1465" spans="24:28" x14ac:dyDescent="0.2">
      <c r="X1465" s="58"/>
      <c r="Y1465" s="58"/>
      <c r="Z1465" s="58"/>
      <c r="AA1465" s="58"/>
      <c r="AB1465" s="58"/>
    </row>
    <row r="1466" spans="24:28" x14ac:dyDescent="0.2">
      <c r="X1466" s="58"/>
      <c r="Y1466" s="58"/>
      <c r="Z1466" s="58"/>
      <c r="AA1466" s="58"/>
      <c r="AB1466" s="58"/>
    </row>
    <row r="1467" spans="24:28" x14ac:dyDescent="0.2">
      <c r="X1467" s="58"/>
      <c r="Y1467" s="58"/>
      <c r="Z1467" s="58"/>
      <c r="AA1467" s="58"/>
      <c r="AB1467" s="58"/>
    </row>
    <row r="1468" spans="24:28" x14ac:dyDescent="0.2">
      <c r="X1468" s="58"/>
      <c r="Y1468" s="58"/>
      <c r="Z1468" s="58"/>
      <c r="AA1468" s="58"/>
      <c r="AB1468" s="58"/>
    </row>
    <row r="1469" spans="24:28" x14ac:dyDescent="0.2">
      <c r="X1469" s="58"/>
      <c r="Y1469" s="58"/>
      <c r="Z1469" s="58"/>
      <c r="AA1469" s="58"/>
      <c r="AB1469" s="58"/>
    </row>
    <row r="1470" spans="24:28" x14ac:dyDescent="0.2">
      <c r="X1470" s="58"/>
      <c r="Y1470" s="58"/>
      <c r="Z1470" s="58"/>
      <c r="AA1470" s="58"/>
      <c r="AB1470" s="58"/>
    </row>
    <row r="1471" spans="24:28" x14ac:dyDescent="0.2">
      <c r="X1471" s="58"/>
      <c r="Y1471" s="58"/>
      <c r="Z1471" s="58"/>
      <c r="AA1471" s="58"/>
      <c r="AB1471" s="58"/>
    </row>
    <row r="1472" spans="24:28" x14ac:dyDescent="0.2">
      <c r="X1472" s="58"/>
      <c r="Y1472" s="58"/>
      <c r="Z1472" s="58"/>
      <c r="AA1472" s="58"/>
      <c r="AB1472" s="58"/>
    </row>
    <row r="1473" spans="24:28" x14ac:dyDescent="0.2">
      <c r="X1473" s="58"/>
      <c r="Y1473" s="58"/>
      <c r="Z1473" s="58"/>
      <c r="AA1473" s="58"/>
      <c r="AB1473" s="58"/>
    </row>
    <row r="1474" spans="24:28" x14ac:dyDescent="0.2">
      <c r="X1474" s="58"/>
      <c r="Y1474" s="58"/>
      <c r="Z1474" s="58"/>
      <c r="AA1474" s="58"/>
      <c r="AB1474" s="58"/>
    </row>
    <row r="1475" spans="24:28" x14ac:dyDescent="0.2">
      <c r="X1475" s="58"/>
      <c r="Y1475" s="58"/>
      <c r="Z1475" s="58"/>
      <c r="AA1475" s="58"/>
      <c r="AB1475" s="58"/>
    </row>
    <row r="1476" spans="24:28" x14ac:dyDescent="0.2">
      <c r="X1476" s="58"/>
      <c r="Y1476" s="58"/>
      <c r="Z1476" s="58"/>
      <c r="AA1476" s="58"/>
      <c r="AB1476" s="58"/>
    </row>
    <row r="1477" spans="24:28" x14ac:dyDescent="0.2">
      <c r="X1477" s="58"/>
      <c r="Y1477" s="58"/>
      <c r="Z1477" s="58"/>
      <c r="AA1477" s="58"/>
      <c r="AB1477" s="58"/>
    </row>
    <row r="1478" spans="24:28" x14ac:dyDescent="0.2">
      <c r="X1478" s="58"/>
      <c r="Y1478" s="58"/>
      <c r="Z1478" s="58"/>
      <c r="AA1478" s="58"/>
      <c r="AB1478" s="58"/>
    </row>
    <row r="1479" spans="24:28" x14ac:dyDescent="0.2">
      <c r="X1479" s="58"/>
      <c r="Y1479" s="58"/>
      <c r="Z1479" s="58"/>
      <c r="AA1479" s="58"/>
      <c r="AB1479" s="58"/>
    </row>
    <row r="1480" spans="24:28" x14ac:dyDescent="0.2">
      <c r="X1480" s="58"/>
      <c r="Y1480" s="58"/>
      <c r="Z1480" s="58"/>
      <c r="AA1480" s="58"/>
      <c r="AB1480" s="58"/>
    </row>
    <row r="1481" spans="24:28" x14ac:dyDescent="0.2">
      <c r="X1481" s="58"/>
      <c r="Y1481" s="58"/>
      <c r="Z1481" s="58"/>
      <c r="AA1481" s="58"/>
      <c r="AB1481" s="58"/>
    </row>
    <row r="1482" spans="24:28" x14ac:dyDescent="0.2">
      <c r="X1482" s="58"/>
      <c r="Y1482" s="58"/>
      <c r="Z1482" s="58"/>
      <c r="AA1482" s="58"/>
      <c r="AB1482" s="58"/>
    </row>
    <row r="1483" spans="24:28" x14ac:dyDescent="0.2">
      <c r="X1483" s="58"/>
      <c r="Y1483" s="58"/>
      <c r="Z1483" s="58"/>
      <c r="AA1483" s="58"/>
      <c r="AB1483" s="58"/>
    </row>
    <row r="1484" spans="24:28" x14ac:dyDescent="0.2">
      <c r="X1484" s="58"/>
      <c r="Y1484" s="58"/>
      <c r="Z1484" s="58"/>
      <c r="AA1484" s="58"/>
      <c r="AB1484" s="58"/>
    </row>
    <row r="1485" spans="24:28" x14ac:dyDescent="0.2">
      <c r="X1485" s="58"/>
      <c r="Y1485" s="58"/>
      <c r="Z1485" s="58"/>
      <c r="AA1485" s="58"/>
      <c r="AB1485" s="58"/>
    </row>
    <row r="1486" spans="24:28" x14ac:dyDescent="0.2">
      <c r="X1486" s="58"/>
      <c r="Y1486" s="58"/>
      <c r="Z1486" s="58"/>
      <c r="AA1486" s="58"/>
      <c r="AB1486" s="58"/>
    </row>
    <row r="1487" spans="24:28" x14ac:dyDescent="0.2">
      <c r="X1487" s="58"/>
      <c r="Y1487" s="58"/>
      <c r="Z1487" s="58"/>
      <c r="AA1487" s="58"/>
      <c r="AB1487" s="58"/>
    </row>
    <row r="1488" spans="24:28" x14ac:dyDescent="0.2">
      <c r="X1488" s="58"/>
      <c r="Y1488" s="58"/>
      <c r="Z1488" s="58"/>
      <c r="AA1488" s="58"/>
      <c r="AB1488" s="58"/>
    </row>
    <row r="1489" spans="24:28" x14ac:dyDescent="0.2">
      <c r="X1489" s="58"/>
      <c r="Y1489" s="58"/>
      <c r="Z1489" s="58"/>
      <c r="AA1489" s="58"/>
      <c r="AB1489" s="58"/>
    </row>
    <row r="1490" spans="24:28" x14ac:dyDescent="0.2">
      <c r="X1490" s="58"/>
      <c r="Y1490" s="58"/>
      <c r="Z1490" s="58"/>
      <c r="AA1490" s="58"/>
      <c r="AB1490" s="58"/>
    </row>
    <row r="1491" spans="24:28" x14ac:dyDescent="0.2">
      <c r="X1491" s="58"/>
      <c r="Y1491" s="58"/>
      <c r="Z1491" s="58"/>
      <c r="AA1491" s="58"/>
      <c r="AB1491" s="58"/>
    </row>
    <row r="1492" spans="24:28" x14ac:dyDescent="0.2">
      <c r="X1492" s="58"/>
      <c r="Y1492" s="58"/>
      <c r="Z1492" s="58"/>
      <c r="AA1492" s="58"/>
      <c r="AB1492" s="58"/>
    </row>
    <row r="1493" spans="24:28" x14ac:dyDescent="0.2">
      <c r="X1493" s="58"/>
      <c r="Y1493" s="58"/>
      <c r="Z1493" s="58"/>
      <c r="AA1493" s="58"/>
      <c r="AB1493" s="58"/>
    </row>
    <row r="1494" spans="24:28" x14ac:dyDescent="0.2">
      <c r="X1494" s="58"/>
      <c r="Y1494" s="58"/>
      <c r="Z1494" s="58"/>
      <c r="AA1494" s="58"/>
      <c r="AB1494" s="58"/>
    </row>
    <row r="1495" spans="24:28" x14ac:dyDescent="0.2">
      <c r="X1495" s="58"/>
      <c r="Y1495" s="58"/>
      <c r="Z1495" s="58"/>
      <c r="AA1495" s="58"/>
      <c r="AB1495" s="58"/>
    </row>
    <row r="1496" spans="24:28" x14ac:dyDescent="0.2">
      <c r="X1496" s="58"/>
      <c r="Y1496" s="58"/>
      <c r="Z1496" s="58"/>
      <c r="AA1496" s="58"/>
      <c r="AB1496" s="58"/>
    </row>
    <row r="1497" spans="24:28" x14ac:dyDescent="0.2">
      <c r="X1497" s="58"/>
      <c r="Y1497" s="58"/>
      <c r="Z1497" s="58"/>
      <c r="AA1497" s="58"/>
      <c r="AB1497" s="58"/>
    </row>
    <row r="1498" spans="24:28" x14ac:dyDescent="0.2">
      <c r="X1498" s="58"/>
      <c r="Y1498" s="58"/>
      <c r="Z1498" s="58"/>
      <c r="AA1498" s="58"/>
      <c r="AB1498" s="58"/>
    </row>
    <row r="1499" spans="24:28" x14ac:dyDescent="0.2">
      <c r="X1499" s="58"/>
      <c r="Y1499" s="58"/>
      <c r="Z1499" s="58"/>
      <c r="AA1499" s="58"/>
      <c r="AB1499" s="58"/>
    </row>
    <row r="1500" spans="24:28" x14ac:dyDescent="0.2">
      <c r="X1500" s="58"/>
      <c r="Y1500" s="58"/>
      <c r="Z1500" s="58"/>
      <c r="AA1500" s="58"/>
      <c r="AB1500" s="58"/>
    </row>
    <row r="1501" spans="24:28" x14ac:dyDescent="0.2">
      <c r="X1501" s="58"/>
      <c r="Y1501" s="58"/>
      <c r="Z1501" s="58"/>
      <c r="AA1501" s="58"/>
      <c r="AB1501" s="58"/>
    </row>
    <row r="1502" spans="24:28" x14ac:dyDescent="0.2">
      <c r="X1502" s="58"/>
      <c r="Y1502" s="58"/>
      <c r="Z1502" s="58"/>
      <c r="AA1502" s="58"/>
      <c r="AB1502" s="58"/>
    </row>
    <row r="1503" spans="24:28" x14ac:dyDescent="0.2">
      <c r="X1503" s="58"/>
      <c r="Y1503" s="58"/>
      <c r="Z1503" s="58"/>
      <c r="AA1503" s="58"/>
      <c r="AB1503" s="58"/>
    </row>
    <row r="1504" spans="24:28" x14ac:dyDescent="0.2">
      <c r="X1504" s="58"/>
      <c r="Y1504" s="58"/>
      <c r="Z1504" s="58"/>
      <c r="AA1504" s="58"/>
      <c r="AB1504" s="58"/>
    </row>
    <row r="1505" spans="24:28" x14ac:dyDescent="0.2">
      <c r="X1505" s="58"/>
      <c r="Y1505" s="58"/>
      <c r="Z1505" s="58"/>
      <c r="AA1505" s="58"/>
      <c r="AB1505" s="58"/>
    </row>
    <row r="1506" spans="24:28" x14ac:dyDescent="0.2">
      <c r="X1506" s="58"/>
      <c r="Y1506" s="58"/>
      <c r="Z1506" s="58"/>
      <c r="AA1506" s="58"/>
      <c r="AB1506" s="58"/>
    </row>
    <row r="1507" spans="24:28" x14ac:dyDescent="0.2">
      <c r="X1507" s="58"/>
      <c r="Y1507" s="58"/>
      <c r="Z1507" s="58"/>
      <c r="AA1507" s="58"/>
      <c r="AB1507" s="58"/>
    </row>
    <row r="1508" spans="24:28" x14ac:dyDescent="0.2">
      <c r="X1508" s="58"/>
      <c r="Y1508" s="58"/>
      <c r="Z1508" s="58"/>
      <c r="AA1508" s="58"/>
      <c r="AB1508" s="58"/>
    </row>
    <row r="1509" spans="24:28" x14ac:dyDescent="0.2">
      <c r="X1509" s="58"/>
      <c r="Y1509" s="58"/>
      <c r="Z1509" s="58"/>
      <c r="AA1509" s="58"/>
      <c r="AB1509" s="58"/>
    </row>
    <row r="1510" spans="24:28" x14ac:dyDescent="0.2">
      <c r="X1510" s="58"/>
      <c r="Y1510" s="58"/>
      <c r="Z1510" s="58"/>
      <c r="AA1510" s="58"/>
      <c r="AB1510" s="58"/>
    </row>
    <row r="1511" spans="24:28" x14ac:dyDescent="0.2">
      <c r="X1511" s="58"/>
      <c r="Y1511" s="58"/>
      <c r="Z1511" s="58"/>
      <c r="AA1511" s="58"/>
      <c r="AB1511" s="58"/>
    </row>
    <row r="1512" spans="24:28" x14ac:dyDescent="0.2">
      <c r="X1512" s="58"/>
      <c r="Y1512" s="58"/>
      <c r="Z1512" s="58"/>
      <c r="AA1512" s="58"/>
      <c r="AB1512" s="58"/>
    </row>
    <row r="1513" spans="24:28" x14ac:dyDescent="0.2">
      <c r="X1513" s="58"/>
      <c r="Y1513" s="58"/>
      <c r="Z1513" s="58"/>
      <c r="AA1513" s="58"/>
      <c r="AB1513" s="58"/>
    </row>
    <row r="1514" spans="24:28" x14ac:dyDescent="0.2">
      <c r="X1514" s="58"/>
      <c r="Y1514" s="58"/>
      <c r="Z1514" s="58"/>
      <c r="AA1514" s="58"/>
      <c r="AB1514" s="58"/>
    </row>
    <row r="1515" spans="24:28" x14ac:dyDescent="0.2">
      <c r="X1515" s="58"/>
      <c r="Y1515" s="58"/>
      <c r="Z1515" s="58"/>
      <c r="AA1515" s="58"/>
      <c r="AB1515" s="58"/>
    </row>
    <row r="1516" spans="24:28" x14ac:dyDescent="0.2">
      <c r="X1516" s="58"/>
      <c r="Y1516" s="58"/>
      <c r="Z1516" s="58"/>
      <c r="AA1516" s="58"/>
      <c r="AB1516" s="58"/>
    </row>
    <row r="1517" spans="24:28" x14ac:dyDescent="0.2">
      <c r="X1517" s="58"/>
      <c r="Y1517" s="58"/>
      <c r="Z1517" s="58"/>
      <c r="AA1517" s="58"/>
      <c r="AB1517" s="58"/>
    </row>
    <row r="1518" spans="24:28" x14ac:dyDescent="0.2">
      <c r="X1518" s="58"/>
      <c r="Y1518" s="58"/>
      <c r="Z1518" s="58"/>
      <c r="AA1518" s="58"/>
      <c r="AB1518" s="58"/>
    </row>
    <row r="1519" spans="24:28" x14ac:dyDescent="0.2">
      <c r="X1519" s="58"/>
      <c r="Y1519" s="58"/>
      <c r="Z1519" s="58"/>
      <c r="AA1519" s="58"/>
      <c r="AB1519" s="58"/>
    </row>
    <row r="1520" spans="24:28" x14ac:dyDescent="0.2">
      <c r="X1520" s="58"/>
      <c r="Y1520" s="58"/>
      <c r="Z1520" s="58"/>
      <c r="AA1520" s="58"/>
      <c r="AB1520" s="58"/>
    </row>
    <row r="1521" spans="24:28" x14ac:dyDescent="0.2">
      <c r="X1521" s="58"/>
      <c r="Y1521" s="58"/>
      <c r="Z1521" s="58"/>
      <c r="AA1521" s="58"/>
      <c r="AB1521" s="58"/>
    </row>
    <row r="1522" spans="24:28" x14ac:dyDescent="0.2">
      <c r="X1522" s="58"/>
      <c r="Y1522" s="58"/>
      <c r="Z1522" s="58"/>
      <c r="AA1522" s="58"/>
      <c r="AB1522" s="58"/>
    </row>
    <row r="1523" spans="24:28" x14ac:dyDescent="0.2">
      <c r="X1523" s="58"/>
      <c r="Y1523" s="58"/>
      <c r="Z1523" s="58"/>
      <c r="AA1523" s="58"/>
      <c r="AB1523" s="58"/>
    </row>
    <row r="1524" spans="24:28" x14ac:dyDescent="0.2">
      <c r="X1524" s="58"/>
      <c r="Y1524" s="58"/>
      <c r="Z1524" s="58"/>
      <c r="AA1524" s="58"/>
      <c r="AB1524" s="58"/>
    </row>
    <row r="1525" spans="24:28" x14ac:dyDescent="0.2">
      <c r="X1525" s="58"/>
      <c r="Y1525" s="58"/>
      <c r="Z1525" s="58"/>
      <c r="AA1525" s="58"/>
      <c r="AB1525" s="58"/>
    </row>
    <row r="1526" spans="24:28" x14ac:dyDescent="0.2">
      <c r="X1526" s="58"/>
      <c r="Y1526" s="58"/>
      <c r="Z1526" s="58"/>
      <c r="AA1526" s="58"/>
      <c r="AB1526" s="58"/>
    </row>
    <row r="1527" spans="24:28" x14ac:dyDescent="0.2">
      <c r="X1527" s="58"/>
      <c r="Y1527" s="58"/>
      <c r="Z1527" s="58"/>
      <c r="AA1527" s="58"/>
      <c r="AB1527" s="58"/>
    </row>
    <row r="1528" spans="24:28" x14ac:dyDescent="0.2">
      <c r="X1528" s="58"/>
      <c r="Y1528" s="58"/>
      <c r="Z1528" s="58"/>
      <c r="AA1528" s="58"/>
      <c r="AB1528" s="58"/>
    </row>
    <row r="1529" spans="24:28" x14ac:dyDescent="0.2">
      <c r="X1529" s="58"/>
      <c r="Y1529" s="58"/>
      <c r="Z1529" s="58"/>
      <c r="AA1529" s="58"/>
      <c r="AB1529" s="58"/>
    </row>
    <row r="1530" spans="24:28" x14ac:dyDescent="0.2">
      <c r="X1530" s="58"/>
      <c r="Y1530" s="58"/>
      <c r="Z1530" s="58"/>
      <c r="AA1530" s="58"/>
      <c r="AB1530" s="58"/>
    </row>
    <row r="1531" spans="24:28" x14ac:dyDescent="0.2">
      <c r="X1531" s="58"/>
      <c r="Y1531" s="58"/>
      <c r="Z1531" s="58"/>
      <c r="AA1531" s="58"/>
      <c r="AB1531" s="58"/>
    </row>
    <row r="1532" spans="24:28" x14ac:dyDescent="0.2">
      <c r="X1532" s="58"/>
      <c r="Y1532" s="58"/>
      <c r="Z1532" s="58"/>
      <c r="AA1532" s="58"/>
      <c r="AB1532" s="58"/>
    </row>
    <row r="1533" spans="24:28" x14ac:dyDescent="0.2">
      <c r="X1533" s="58"/>
      <c r="Y1533" s="58"/>
      <c r="Z1533" s="58"/>
      <c r="AA1533" s="58"/>
      <c r="AB1533" s="58"/>
    </row>
    <row r="1534" spans="24:28" x14ac:dyDescent="0.2">
      <c r="X1534" s="58"/>
      <c r="Y1534" s="58"/>
      <c r="Z1534" s="58"/>
      <c r="AA1534" s="58"/>
      <c r="AB1534" s="58"/>
    </row>
    <row r="1535" spans="24:28" x14ac:dyDescent="0.2">
      <c r="X1535" s="58"/>
      <c r="Y1535" s="58"/>
      <c r="Z1535" s="58"/>
      <c r="AA1535" s="58"/>
      <c r="AB1535" s="58"/>
    </row>
    <row r="1536" spans="24:28" x14ac:dyDescent="0.2">
      <c r="X1536" s="58"/>
      <c r="Y1536" s="58"/>
      <c r="Z1536" s="58"/>
      <c r="AA1536" s="58"/>
      <c r="AB1536" s="58"/>
    </row>
    <row r="1537" spans="24:28" x14ac:dyDescent="0.2">
      <c r="X1537" s="58"/>
      <c r="Y1537" s="58"/>
      <c r="Z1537" s="58"/>
      <c r="AA1537" s="58"/>
      <c r="AB1537" s="58"/>
    </row>
    <row r="1538" spans="24:28" x14ac:dyDescent="0.2">
      <c r="X1538" s="58"/>
      <c r="Y1538" s="58"/>
      <c r="Z1538" s="58"/>
      <c r="AA1538" s="58"/>
      <c r="AB1538" s="58"/>
    </row>
    <row r="1539" spans="24:28" x14ac:dyDescent="0.2">
      <c r="X1539" s="58"/>
      <c r="Y1539" s="58"/>
      <c r="Z1539" s="58"/>
      <c r="AA1539" s="58"/>
      <c r="AB1539" s="58"/>
    </row>
    <row r="1540" spans="24:28" x14ac:dyDescent="0.2">
      <c r="X1540" s="58"/>
      <c r="Y1540" s="58"/>
      <c r="Z1540" s="58"/>
      <c r="AA1540" s="58"/>
      <c r="AB1540" s="58"/>
    </row>
    <row r="1541" spans="24:28" x14ac:dyDescent="0.2">
      <c r="X1541" s="58"/>
      <c r="Y1541" s="58"/>
      <c r="Z1541" s="58"/>
      <c r="AA1541" s="58"/>
      <c r="AB1541" s="58"/>
    </row>
    <row r="1542" spans="24:28" x14ac:dyDescent="0.2">
      <c r="X1542" s="58"/>
      <c r="Y1542" s="58"/>
      <c r="Z1542" s="58"/>
      <c r="AA1542" s="58"/>
      <c r="AB1542" s="58"/>
    </row>
    <row r="1543" spans="24:28" x14ac:dyDescent="0.2">
      <c r="X1543" s="58"/>
      <c r="Y1543" s="58"/>
      <c r="Z1543" s="58"/>
      <c r="AA1543" s="58"/>
      <c r="AB1543" s="58"/>
    </row>
    <row r="1544" spans="24:28" x14ac:dyDescent="0.2">
      <c r="X1544" s="58"/>
      <c r="Y1544" s="58"/>
      <c r="Z1544" s="58"/>
      <c r="AA1544" s="58"/>
      <c r="AB1544" s="58"/>
    </row>
    <row r="1545" spans="24:28" x14ac:dyDescent="0.2">
      <c r="X1545" s="58"/>
      <c r="Y1545" s="58"/>
      <c r="Z1545" s="58"/>
      <c r="AA1545" s="58"/>
      <c r="AB1545" s="58"/>
    </row>
    <row r="1546" spans="24:28" x14ac:dyDescent="0.2">
      <c r="X1546" s="58"/>
      <c r="Y1546" s="58"/>
      <c r="Z1546" s="58"/>
      <c r="AA1546" s="58"/>
      <c r="AB1546" s="58"/>
    </row>
    <row r="1547" spans="24:28" x14ac:dyDescent="0.2">
      <c r="X1547" s="58"/>
      <c r="Y1547" s="58"/>
      <c r="Z1547" s="58"/>
      <c r="AA1547" s="58"/>
      <c r="AB1547" s="58"/>
    </row>
    <row r="1548" spans="24:28" x14ac:dyDescent="0.2">
      <c r="X1548" s="58"/>
      <c r="Y1548" s="58"/>
      <c r="Z1548" s="58"/>
      <c r="AA1548" s="58"/>
      <c r="AB1548" s="58"/>
    </row>
    <row r="1549" spans="24:28" x14ac:dyDescent="0.2">
      <c r="X1549" s="58"/>
      <c r="Y1549" s="58"/>
      <c r="Z1549" s="58"/>
      <c r="AA1549" s="58"/>
      <c r="AB1549" s="58"/>
    </row>
    <row r="1550" spans="24:28" x14ac:dyDescent="0.2">
      <c r="X1550" s="58"/>
      <c r="Y1550" s="58"/>
      <c r="Z1550" s="58"/>
      <c r="AA1550" s="58"/>
      <c r="AB1550" s="58"/>
    </row>
    <row r="1551" spans="24:28" x14ac:dyDescent="0.2">
      <c r="X1551" s="58"/>
      <c r="Y1551" s="58"/>
      <c r="Z1551" s="58"/>
      <c r="AA1551" s="58"/>
      <c r="AB1551" s="58"/>
    </row>
    <row r="1552" spans="24:28" x14ac:dyDescent="0.2">
      <c r="X1552" s="58"/>
      <c r="Y1552" s="58"/>
      <c r="Z1552" s="58"/>
      <c r="AA1552" s="58"/>
      <c r="AB1552" s="58"/>
    </row>
    <row r="1553" spans="24:28" x14ac:dyDescent="0.2">
      <c r="X1553" s="58"/>
      <c r="Y1553" s="58"/>
      <c r="Z1553" s="58"/>
      <c r="AA1553" s="58"/>
      <c r="AB1553" s="58"/>
    </row>
    <row r="1554" spans="24:28" x14ac:dyDescent="0.2">
      <c r="X1554" s="58"/>
      <c r="Y1554" s="58"/>
      <c r="Z1554" s="58"/>
      <c r="AA1554" s="58"/>
      <c r="AB1554" s="58"/>
    </row>
    <row r="1555" spans="24:28" x14ac:dyDescent="0.2">
      <c r="X1555" s="58"/>
      <c r="Y1555" s="58"/>
      <c r="Z1555" s="58"/>
      <c r="AA1555" s="58"/>
      <c r="AB1555" s="58"/>
    </row>
    <row r="1556" spans="24:28" x14ac:dyDescent="0.2">
      <c r="X1556" s="58"/>
      <c r="Y1556" s="58"/>
      <c r="Z1556" s="58"/>
      <c r="AA1556" s="58"/>
      <c r="AB1556" s="58"/>
    </row>
    <row r="1557" spans="24:28" x14ac:dyDescent="0.2">
      <c r="X1557" s="58"/>
      <c r="Y1557" s="58"/>
      <c r="Z1557" s="58"/>
      <c r="AA1557" s="58"/>
      <c r="AB1557" s="58"/>
    </row>
    <row r="1558" spans="24:28" x14ac:dyDescent="0.2">
      <c r="X1558" s="58"/>
      <c r="Y1558" s="58"/>
      <c r="Z1558" s="58"/>
      <c r="AA1558" s="58"/>
      <c r="AB1558" s="58"/>
    </row>
    <row r="1559" spans="24:28" x14ac:dyDescent="0.2">
      <c r="X1559" s="58"/>
      <c r="Y1559" s="58"/>
      <c r="Z1559" s="58"/>
      <c r="AA1559" s="58"/>
      <c r="AB1559" s="58"/>
    </row>
    <row r="1560" spans="24:28" x14ac:dyDescent="0.2">
      <c r="X1560" s="58"/>
      <c r="Y1560" s="58"/>
      <c r="Z1560" s="58"/>
      <c r="AA1560" s="58"/>
      <c r="AB1560" s="58"/>
    </row>
    <row r="1561" spans="24:28" x14ac:dyDescent="0.2">
      <c r="X1561" s="58"/>
      <c r="Y1561" s="58"/>
      <c r="Z1561" s="58"/>
      <c r="AA1561" s="58"/>
      <c r="AB1561" s="58"/>
    </row>
    <row r="1562" spans="24:28" x14ac:dyDescent="0.2">
      <c r="X1562" s="58"/>
      <c r="Y1562" s="58"/>
      <c r="Z1562" s="58"/>
      <c r="AA1562" s="58"/>
      <c r="AB1562" s="58"/>
    </row>
    <row r="1563" spans="24:28" x14ac:dyDescent="0.2">
      <c r="X1563" s="58"/>
      <c r="Y1563" s="58"/>
      <c r="Z1563" s="58"/>
      <c r="AA1563" s="58"/>
      <c r="AB1563" s="58"/>
    </row>
    <row r="1564" spans="24:28" x14ac:dyDescent="0.2">
      <c r="X1564" s="58"/>
      <c r="Y1564" s="58"/>
      <c r="Z1564" s="58"/>
      <c r="AA1564" s="58"/>
      <c r="AB1564" s="58"/>
    </row>
    <row r="1565" spans="24:28" x14ac:dyDescent="0.2">
      <c r="X1565" s="58"/>
      <c r="Y1565" s="58"/>
      <c r="Z1565" s="58"/>
      <c r="AA1565" s="58"/>
      <c r="AB1565" s="58"/>
    </row>
    <row r="1566" spans="24:28" x14ac:dyDescent="0.2">
      <c r="X1566" s="58"/>
      <c r="Y1566" s="58"/>
      <c r="Z1566" s="58"/>
      <c r="AA1566" s="58"/>
      <c r="AB1566" s="58"/>
    </row>
    <row r="1567" spans="24:28" x14ac:dyDescent="0.2">
      <c r="X1567" s="58"/>
      <c r="Y1567" s="58"/>
      <c r="Z1567" s="58"/>
      <c r="AA1567" s="58"/>
      <c r="AB1567" s="58"/>
    </row>
    <row r="1568" spans="24:28" x14ac:dyDescent="0.2">
      <c r="X1568" s="58"/>
      <c r="Y1568" s="58"/>
      <c r="Z1568" s="58"/>
      <c r="AA1568" s="58"/>
      <c r="AB1568" s="58"/>
    </row>
    <row r="1569" spans="24:28" x14ac:dyDescent="0.2">
      <c r="X1569" s="58"/>
      <c r="Y1569" s="58"/>
      <c r="Z1569" s="58"/>
      <c r="AA1569" s="58"/>
      <c r="AB1569" s="58"/>
    </row>
    <row r="1570" spans="24:28" x14ac:dyDescent="0.2">
      <c r="X1570" s="58"/>
      <c r="Y1570" s="58"/>
      <c r="Z1570" s="58"/>
      <c r="AA1570" s="58"/>
      <c r="AB1570" s="58"/>
    </row>
    <row r="1571" spans="24:28" x14ac:dyDescent="0.2">
      <c r="X1571" s="58"/>
      <c r="Y1571" s="58"/>
      <c r="Z1571" s="58"/>
      <c r="AA1571" s="58"/>
      <c r="AB1571" s="58"/>
    </row>
    <row r="1572" spans="24:28" x14ac:dyDescent="0.2">
      <c r="X1572" s="58"/>
      <c r="Y1572" s="58"/>
      <c r="Z1572" s="58"/>
      <c r="AA1572" s="58"/>
      <c r="AB1572" s="58"/>
    </row>
    <row r="1573" spans="24:28" x14ac:dyDescent="0.2">
      <c r="X1573" s="58"/>
      <c r="Y1573" s="58"/>
      <c r="Z1573" s="58"/>
      <c r="AA1573" s="58"/>
      <c r="AB1573" s="58"/>
    </row>
    <row r="1574" spans="24:28" x14ac:dyDescent="0.2">
      <c r="X1574" s="58"/>
      <c r="Y1574" s="58"/>
      <c r="Z1574" s="58"/>
      <c r="AA1574" s="58"/>
      <c r="AB1574" s="58"/>
    </row>
    <row r="1575" spans="24:28" x14ac:dyDescent="0.2">
      <c r="X1575" s="58"/>
      <c r="Y1575" s="58"/>
      <c r="Z1575" s="58"/>
      <c r="AA1575" s="58"/>
      <c r="AB1575" s="58"/>
    </row>
    <row r="1576" spans="24:28" x14ac:dyDescent="0.2">
      <c r="X1576" s="58"/>
      <c r="Y1576" s="58"/>
      <c r="Z1576" s="58"/>
      <c r="AA1576" s="58"/>
      <c r="AB1576" s="58"/>
    </row>
    <row r="1577" spans="24:28" x14ac:dyDescent="0.2">
      <c r="X1577" s="58"/>
      <c r="Y1577" s="58"/>
      <c r="Z1577" s="58"/>
      <c r="AA1577" s="58"/>
      <c r="AB1577" s="58"/>
    </row>
    <row r="1578" spans="24:28" x14ac:dyDescent="0.2">
      <c r="X1578" s="58"/>
      <c r="Y1578" s="58"/>
      <c r="Z1578" s="58"/>
      <c r="AA1578" s="58"/>
      <c r="AB1578" s="58"/>
    </row>
    <row r="1579" spans="24:28" x14ac:dyDescent="0.2">
      <c r="X1579" s="58"/>
      <c r="Y1579" s="58"/>
      <c r="Z1579" s="58"/>
      <c r="AA1579" s="58"/>
      <c r="AB1579" s="58"/>
    </row>
    <row r="1580" spans="24:28" x14ac:dyDescent="0.2">
      <c r="X1580" s="58"/>
      <c r="Y1580" s="58"/>
      <c r="Z1580" s="58"/>
      <c r="AA1580" s="58"/>
      <c r="AB1580" s="58"/>
    </row>
    <row r="1581" spans="24:28" x14ac:dyDescent="0.2">
      <c r="X1581" s="58"/>
      <c r="Y1581" s="58"/>
      <c r="Z1581" s="58"/>
      <c r="AA1581" s="58"/>
      <c r="AB1581" s="58"/>
    </row>
    <row r="1582" spans="24:28" x14ac:dyDescent="0.2">
      <c r="X1582" s="58"/>
      <c r="Y1582" s="58"/>
      <c r="Z1582" s="58"/>
      <c r="AA1582" s="58"/>
      <c r="AB1582" s="58"/>
    </row>
    <row r="1583" spans="24:28" x14ac:dyDescent="0.2">
      <c r="X1583" s="58"/>
      <c r="Y1583" s="58"/>
      <c r="Z1583" s="58"/>
      <c r="AA1583" s="58"/>
      <c r="AB1583" s="58"/>
    </row>
    <row r="1584" spans="24:28" x14ac:dyDescent="0.2">
      <c r="X1584" s="58"/>
      <c r="Y1584" s="58"/>
      <c r="Z1584" s="58"/>
      <c r="AA1584" s="58"/>
      <c r="AB1584" s="58"/>
    </row>
    <row r="1585" spans="24:28" x14ac:dyDescent="0.2">
      <c r="X1585" s="58"/>
      <c r="Y1585" s="58"/>
      <c r="Z1585" s="58"/>
      <c r="AA1585" s="58"/>
      <c r="AB1585" s="58"/>
    </row>
    <row r="1586" spans="24:28" x14ac:dyDescent="0.2">
      <c r="X1586" s="58"/>
      <c r="Y1586" s="58"/>
      <c r="Z1586" s="58"/>
      <c r="AA1586" s="58"/>
      <c r="AB1586" s="58"/>
    </row>
    <row r="1587" spans="24:28" x14ac:dyDescent="0.2">
      <c r="X1587" s="58"/>
      <c r="Y1587" s="58"/>
      <c r="Z1587" s="58"/>
      <c r="AA1587" s="58"/>
      <c r="AB1587" s="58"/>
    </row>
    <row r="1588" spans="24:28" x14ac:dyDescent="0.2">
      <c r="X1588" s="58"/>
      <c r="Y1588" s="58"/>
      <c r="Z1588" s="58"/>
      <c r="AA1588" s="58"/>
      <c r="AB1588" s="58"/>
    </row>
    <row r="1589" spans="24:28" x14ac:dyDescent="0.2">
      <c r="X1589" s="58"/>
      <c r="Y1589" s="58"/>
      <c r="Z1589" s="58"/>
      <c r="AA1589" s="58"/>
      <c r="AB1589" s="58"/>
    </row>
    <row r="1590" spans="24:28" x14ac:dyDescent="0.2">
      <c r="X1590" s="58"/>
      <c r="Y1590" s="58"/>
      <c r="Z1590" s="58"/>
      <c r="AA1590" s="58"/>
      <c r="AB1590" s="58"/>
    </row>
    <row r="1591" spans="24:28" x14ac:dyDescent="0.2">
      <c r="X1591" s="58"/>
      <c r="Y1591" s="58"/>
      <c r="Z1591" s="58"/>
      <c r="AA1591" s="58"/>
      <c r="AB1591" s="58"/>
    </row>
    <row r="1592" spans="24:28" x14ac:dyDescent="0.2">
      <c r="X1592" s="58"/>
      <c r="Y1592" s="58"/>
      <c r="Z1592" s="58"/>
      <c r="AA1592" s="58"/>
      <c r="AB1592" s="58"/>
    </row>
    <row r="1593" spans="24:28" x14ac:dyDescent="0.2">
      <c r="X1593" s="58"/>
      <c r="Y1593" s="58"/>
      <c r="Z1593" s="58"/>
      <c r="AA1593" s="58"/>
      <c r="AB1593" s="58"/>
    </row>
    <row r="1594" spans="24:28" x14ac:dyDescent="0.2">
      <c r="X1594" s="58"/>
      <c r="Y1594" s="58"/>
      <c r="Z1594" s="58"/>
      <c r="AA1594" s="58"/>
      <c r="AB1594" s="58"/>
    </row>
    <row r="1595" spans="24:28" x14ac:dyDescent="0.2">
      <c r="X1595" s="58"/>
      <c r="Y1595" s="58"/>
      <c r="Z1595" s="58"/>
      <c r="AA1595" s="58"/>
      <c r="AB1595" s="58"/>
    </row>
    <row r="1596" spans="24:28" x14ac:dyDescent="0.2">
      <c r="X1596" s="58"/>
      <c r="Y1596" s="58"/>
      <c r="Z1596" s="58"/>
      <c r="AA1596" s="58"/>
      <c r="AB1596" s="58"/>
    </row>
    <row r="1597" spans="24:28" x14ac:dyDescent="0.2">
      <c r="X1597" s="58"/>
      <c r="Y1597" s="58"/>
      <c r="Z1597" s="58"/>
      <c r="AA1597" s="58"/>
      <c r="AB1597" s="58"/>
    </row>
    <row r="1598" spans="24:28" x14ac:dyDescent="0.2">
      <c r="X1598" s="58"/>
      <c r="Y1598" s="58"/>
      <c r="Z1598" s="58"/>
      <c r="AA1598" s="58"/>
      <c r="AB1598" s="58"/>
    </row>
    <row r="1599" spans="24:28" x14ac:dyDescent="0.2">
      <c r="X1599" s="58"/>
      <c r="Y1599" s="58"/>
      <c r="Z1599" s="58"/>
      <c r="AA1599" s="58"/>
      <c r="AB1599" s="58"/>
    </row>
    <row r="1600" spans="24:28" x14ac:dyDescent="0.2">
      <c r="X1600" s="58"/>
      <c r="Y1600" s="58"/>
      <c r="Z1600" s="58"/>
      <c r="AA1600" s="58"/>
      <c r="AB1600" s="58"/>
    </row>
    <row r="1601" spans="24:28" x14ac:dyDescent="0.2">
      <c r="X1601" s="58"/>
      <c r="Y1601" s="58"/>
      <c r="Z1601" s="58"/>
      <c r="AA1601" s="58"/>
      <c r="AB1601" s="58"/>
    </row>
    <row r="1602" spans="24:28" x14ac:dyDescent="0.2">
      <c r="X1602" s="58"/>
      <c r="Y1602" s="58"/>
      <c r="Z1602" s="58"/>
      <c r="AA1602" s="58"/>
      <c r="AB1602" s="58"/>
    </row>
    <row r="1603" spans="24:28" x14ac:dyDescent="0.2">
      <c r="X1603" s="58"/>
      <c r="Y1603" s="58"/>
      <c r="Z1603" s="58"/>
      <c r="AA1603" s="58"/>
      <c r="AB1603" s="58"/>
    </row>
    <row r="1604" spans="24:28" x14ac:dyDescent="0.2">
      <c r="X1604" s="58"/>
      <c r="Y1604" s="58"/>
      <c r="Z1604" s="58"/>
      <c r="AA1604" s="58"/>
      <c r="AB1604" s="58"/>
    </row>
    <row r="1605" spans="24:28" x14ac:dyDescent="0.2">
      <c r="X1605" s="58"/>
      <c r="Y1605" s="58"/>
      <c r="Z1605" s="58"/>
      <c r="AA1605" s="58"/>
      <c r="AB1605" s="58"/>
    </row>
    <row r="1606" spans="24:28" x14ac:dyDescent="0.2">
      <c r="X1606" s="58"/>
      <c r="Y1606" s="58"/>
      <c r="Z1606" s="58"/>
      <c r="AA1606" s="58"/>
      <c r="AB1606" s="58"/>
    </row>
    <row r="1607" spans="24:28" x14ac:dyDescent="0.2">
      <c r="X1607" s="58"/>
      <c r="Y1607" s="58"/>
      <c r="Z1607" s="58"/>
      <c r="AA1607" s="58"/>
      <c r="AB1607" s="58"/>
    </row>
    <row r="1608" spans="24:28" x14ac:dyDescent="0.2">
      <c r="X1608" s="58"/>
      <c r="Y1608" s="58"/>
      <c r="Z1608" s="58"/>
      <c r="AA1608" s="58"/>
      <c r="AB1608" s="58"/>
    </row>
    <row r="1609" spans="24:28" x14ac:dyDescent="0.2">
      <c r="X1609" s="58"/>
      <c r="Y1609" s="58"/>
      <c r="Z1609" s="58"/>
      <c r="AA1609" s="58"/>
      <c r="AB1609" s="58"/>
    </row>
    <row r="1610" spans="24:28" x14ac:dyDescent="0.2">
      <c r="X1610" s="58"/>
      <c r="Y1610" s="58"/>
      <c r="Z1610" s="58"/>
      <c r="AA1610" s="58"/>
      <c r="AB1610" s="58"/>
    </row>
    <row r="1611" spans="24:28" x14ac:dyDescent="0.2">
      <c r="X1611" s="58"/>
      <c r="Y1611" s="58"/>
      <c r="Z1611" s="58"/>
      <c r="AA1611" s="58"/>
      <c r="AB1611" s="58"/>
    </row>
    <row r="1612" spans="24:28" x14ac:dyDescent="0.2">
      <c r="X1612" s="58"/>
      <c r="Y1612" s="58"/>
      <c r="Z1612" s="58"/>
      <c r="AA1612" s="58"/>
      <c r="AB1612" s="58"/>
    </row>
    <row r="1613" spans="24:28" x14ac:dyDescent="0.2">
      <c r="X1613" s="58"/>
      <c r="Y1613" s="58"/>
      <c r="Z1613" s="58"/>
      <c r="AA1613" s="58"/>
      <c r="AB1613" s="58"/>
    </row>
    <row r="1614" spans="24:28" x14ac:dyDescent="0.2">
      <c r="X1614" s="58"/>
      <c r="Y1614" s="58"/>
      <c r="Z1614" s="58"/>
      <c r="AA1614" s="58"/>
      <c r="AB1614" s="58"/>
    </row>
    <row r="1615" spans="24:28" x14ac:dyDescent="0.2">
      <c r="X1615" s="58"/>
      <c r="Y1615" s="58"/>
      <c r="Z1615" s="58"/>
      <c r="AA1615" s="58"/>
      <c r="AB1615" s="58"/>
    </row>
    <row r="1616" spans="24:28" x14ac:dyDescent="0.2">
      <c r="X1616" s="58"/>
      <c r="Y1616" s="58"/>
      <c r="Z1616" s="58"/>
      <c r="AA1616" s="58"/>
      <c r="AB1616" s="58"/>
    </row>
    <row r="1617" spans="24:28" x14ac:dyDescent="0.2">
      <c r="X1617" s="58"/>
      <c r="Y1617" s="58"/>
      <c r="Z1617" s="58"/>
      <c r="AA1617" s="58"/>
      <c r="AB1617" s="58"/>
    </row>
    <row r="1618" spans="24:28" x14ac:dyDescent="0.2">
      <c r="X1618" s="58"/>
      <c r="Y1618" s="58"/>
      <c r="Z1618" s="58"/>
      <c r="AA1618" s="58"/>
      <c r="AB1618" s="58"/>
    </row>
    <row r="1619" spans="24:28" x14ac:dyDescent="0.2">
      <c r="X1619" s="58"/>
      <c r="Y1619" s="58"/>
      <c r="Z1619" s="58"/>
      <c r="AA1619" s="58"/>
      <c r="AB1619" s="58"/>
    </row>
    <row r="1620" spans="24:28" x14ac:dyDescent="0.2">
      <c r="X1620" s="58"/>
      <c r="Y1620" s="58"/>
      <c r="Z1620" s="58"/>
      <c r="AA1620" s="58"/>
      <c r="AB1620" s="58"/>
    </row>
    <row r="1621" spans="24:28" x14ac:dyDescent="0.2">
      <c r="X1621" s="58"/>
      <c r="Y1621" s="58"/>
      <c r="Z1621" s="58"/>
      <c r="AA1621" s="58"/>
      <c r="AB1621" s="58"/>
    </row>
    <row r="1622" spans="24:28" x14ac:dyDescent="0.2">
      <c r="X1622" s="58"/>
      <c r="Y1622" s="58"/>
      <c r="Z1622" s="58"/>
      <c r="AA1622" s="58"/>
      <c r="AB1622" s="58"/>
    </row>
    <row r="1623" spans="24:28" x14ac:dyDescent="0.2">
      <c r="X1623" s="58"/>
      <c r="Y1623" s="58"/>
      <c r="Z1623" s="58"/>
      <c r="AA1623" s="58"/>
      <c r="AB1623" s="58"/>
    </row>
    <row r="1624" spans="24:28" x14ac:dyDescent="0.2">
      <c r="X1624" s="58"/>
      <c r="Y1624" s="58"/>
      <c r="Z1624" s="58"/>
      <c r="AA1624" s="58"/>
      <c r="AB1624" s="58"/>
    </row>
    <row r="1625" spans="24:28" x14ac:dyDescent="0.2">
      <c r="X1625" s="58"/>
      <c r="Y1625" s="58"/>
      <c r="Z1625" s="58"/>
      <c r="AA1625" s="58"/>
      <c r="AB1625" s="58"/>
    </row>
    <row r="1626" spans="24:28" x14ac:dyDescent="0.2">
      <c r="X1626" s="58"/>
      <c r="Y1626" s="58"/>
      <c r="Z1626" s="58"/>
      <c r="AA1626" s="58"/>
      <c r="AB1626" s="58"/>
    </row>
    <row r="1627" spans="24:28" x14ac:dyDescent="0.2">
      <c r="X1627" s="58"/>
      <c r="Y1627" s="58"/>
      <c r="Z1627" s="58"/>
      <c r="AA1627" s="58"/>
      <c r="AB1627" s="58"/>
    </row>
    <row r="1628" spans="24:28" x14ac:dyDescent="0.2">
      <c r="X1628" s="58"/>
      <c r="Y1628" s="58"/>
      <c r="Z1628" s="58"/>
      <c r="AA1628" s="58"/>
      <c r="AB1628" s="58"/>
    </row>
    <row r="1629" spans="24:28" x14ac:dyDescent="0.2">
      <c r="X1629" s="58"/>
      <c r="Y1629" s="58"/>
      <c r="Z1629" s="58"/>
      <c r="AA1629" s="58"/>
      <c r="AB1629" s="58"/>
    </row>
    <row r="1630" spans="24:28" x14ac:dyDescent="0.2">
      <c r="X1630" s="58"/>
      <c r="Y1630" s="58"/>
      <c r="Z1630" s="58"/>
      <c r="AA1630" s="58"/>
      <c r="AB1630" s="58"/>
    </row>
    <row r="1631" spans="24:28" x14ac:dyDescent="0.2">
      <c r="X1631" s="58"/>
      <c r="Y1631" s="58"/>
      <c r="Z1631" s="58"/>
      <c r="AA1631" s="58"/>
      <c r="AB1631" s="58"/>
    </row>
    <row r="1632" spans="24:28" x14ac:dyDescent="0.2">
      <c r="X1632" s="58"/>
      <c r="Y1632" s="58"/>
      <c r="Z1632" s="58"/>
      <c r="AA1632" s="58"/>
      <c r="AB1632" s="58"/>
    </row>
    <row r="1633" spans="24:28" x14ac:dyDescent="0.2">
      <c r="X1633" s="58"/>
      <c r="Y1633" s="58"/>
      <c r="Z1633" s="58"/>
      <c r="AA1633" s="58"/>
      <c r="AB1633" s="58"/>
    </row>
    <row r="1634" spans="24:28" x14ac:dyDescent="0.2">
      <c r="X1634" s="58"/>
      <c r="Y1634" s="58"/>
      <c r="Z1634" s="58"/>
      <c r="AA1634" s="58"/>
      <c r="AB1634" s="58"/>
    </row>
    <row r="1635" spans="24:28" x14ac:dyDescent="0.2">
      <c r="X1635" s="58"/>
      <c r="Y1635" s="58"/>
      <c r="Z1635" s="58"/>
      <c r="AA1635" s="58"/>
      <c r="AB1635" s="58"/>
    </row>
    <row r="1636" spans="24:28" x14ac:dyDescent="0.2">
      <c r="X1636" s="58"/>
      <c r="Y1636" s="58"/>
      <c r="Z1636" s="58"/>
      <c r="AA1636" s="58"/>
      <c r="AB1636" s="58"/>
    </row>
    <row r="1637" spans="24:28" x14ac:dyDescent="0.2">
      <c r="X1637" s="58"/>
      <c r="Y1637" s="58"/>
      <c r="Z1637" s="58"/>
      <c r="AA1637" s="58"/>
      <c r="AB1637" s="58"/>
    </row>
    <row r="1638" spans="24:28" x14ac:dyDescent="0.2">
      <c r="X1638" s="58"/>
      <c r="Y1638" s="58"/>
      <c r="Z1638" s="58"/>
      <c r="AA1638" s="58"/>
      <c r="AB1638" s="58"/>
    </row>
    <row r="1639" spans="24:28" x14ac:dyDescent="0.2">
      <c r="X1639" s="58"/>
      <c r="Y1639" s="58"/>
      <c r="Z1639" s="58"/>
      <c r="AA1639" s="58"/>
      <c r="AB1639" s="58"/>
    </row>
    <row r="1640" spans="24:28" x14ac:dyDescent="0.2">
      <c r="X1640" s="58"/>
      <c r="Y1640" s="58"/>
      <c r="Z1640" s="58"/>
      <c r="AA1640" s="58"/>
      <c r="AB1640" s="58"/>
    </row>
    <row r="1641" spans="24:28" x14ac:dyDescent="0.2">
      <c r="X1641" s="58"/>
      <c r="Y1641" s="58"/>
      <c r="Z1641" s="58"/>
      <c r="AA1641" s="58"/>
      <c r="AB1641" s="58"/>
    </row>
    <row r="1642" spans="24:28" x14ac:dyDescent="0.2">
      <c r="X1642" s="58"/>
      <c r="Y1642" s="58"/>
      <c r="Z1642" s="58"/>
      <c r="AA1642" s="58"/>
      <c r="AB1642" s="58"/>
    </row>
    <row r="1643" spans="24:28" x14ac:dyDescent="0.2">
      <c r="X1643" s="58"/>
      <c r="Y1643" s="58"/>
      <c r="Z1643" s="58"/>
      <c r="AA1643" s="58"/>
      <c r="AB1643" s="58"/>
    </row>
    <row r="1644" spans="24:28" x14ac:dyDescent="0.2">
      <c r="X1644" s="58"/>
      <c r="Y1644" s="58"/>
      <c r="Z1644" s="58"/>
      <c r="AA1644" s="58"/>
      <c r="AB1644" s="58"/>
    </row>
    <row r="1645" spans="24:28" x14ac:dyDescent="0.2">
      <c r="X1645" s="58"/>
      <c r="Y1645" s="58"/>
      <c r="Z1645" s="58"/>
      <c r="AA1645" s="58"/>
      <c r="AB1645" s="58"/>
    </row>
    <row r="1646" spans="24:28" x14ac:dyDescent="0.2">
      <c r="X1646" s="58"/>
      <c r="Y1646" s="58"/>
      <c r="Z1646" s="58"/>
      <c r="AA1646" s="58"/>
      <c r="AB1646" s="58"/>
    </row>
    <row r="1647" spans="24:28" x14ac:dyDescent="0.2">
      <c r="X1647" s="58"/>
      <c r="Y1647" s="58"/>
      <c r="Z1647" s="58"/>
      <c r="AA1647" s="58"/>
      <c r="AB1647" s="58"/>
    </row>
    <row r="1648" spans="24:28" x14ac:dyDescent="0.2">
      <c r="X1648" s="58"/>
      <c r="Y1648" s="58"/>
      <c r="Z1648" s="58"/>
      <c r="AA1648" s="58"/>
      <c r="AB1648" s="58"/>
    </row>
    <row r="1649" spans="24:28" x14ac:dyDescent="0.2">
      <c r="X1649" s="58"/>
      <c r="Y1649" s="58"/>
      <c r="Z1649" s="58"/>
      <c r="AA1649" s="58"/>
      <c r="AB1649" s="58"/>
    </row>
    <row r="1650" spans="24:28" x14ac:dyDescent="0.2">
      <c r="X1650" s="58"/>
      <c r="Y1650" s="58"/>
      <c r="Z1650" s="58"/>
      <c r="AA1650" s="58"/>
      <c r="AB1650" s="58"/>
    </row>
    <row r="1651" spans="24:28" x14ac:dyDescent="0.2">
      <c r="X1651" s="58"/>
      <c r="Y1651" s="58"/>
      <c r="Z1651" s="58"/>
      <c r="AA1651" s="58"/>
      <c r="AB1651" s="58"/>
    </row>
    <row r="1652" spans="24:28" x14ac:dyDescent="0.2">
      <c r="X1652" s="58"/>
      <c r="Y1652" s="58"/>
      <c r="Z1652" s="58"/>
      <c r="AA1652" s="58"/>
      <c r="AB1652" s="58"/>
    </row>
    <row r="1653" spans="24:28" x14ac:dyDescent="0.2">
      <c r="X1653" s="58"/>
      <c r="Y1653" s="58"/>
      <c r="Z1653" s="58"/>
      <c r="AA1653" s="58"/>
      <c r="AB1653" s="58"/>
    </row>
    <row r="1654" spans="24:28" x14ac:dyDescent="0.2">
      <c r="X1654" s="58"/>
      <c r="Y1654" s="58"/>
      <c r="Z1654" s="58"/>
      <c r="AA1654" s="58"/>
      <c r="AB1654" s="58"/>
    </row>
    <row r="1655" spans="24:28" x14ac:dyDescent="0.2">
      <c r="X1655" s="58"/>
      <c r="Y1655" s="58"/>
      <c r="Z1655" s="58"/>
      <c r="AA1655" s="58"/>
      <c r="AB1655" s="58"/>
    </row>
    <row r="1656" spans="24:28" x14ac:dyDescent="0.2">
      <c r="X1656" s="58"/>
      <c r="Y1656" s="58"/>
      <c r="Z1656" s="58"/>
      <c r="AA1656" s="58"/>
      <c r="AB1656" s="58"/>
    </row>
    <row r="1657" spans="24:28" x14ac:dyDescent="0.2">
      <c r="X1657" s="58"/>
      <c r="Y1657" s="58"/>
      <c r="Z1657" s="58"/>
      <c r="AA1657" s="58"/>
      <c r="AB1657" s="58"/>
    </row>
    <row r="1658" spans="24:28" x14ac:dyDescent="0.2">
      <c r="X1658" s="58"/>
      <c r="Y1658" s="58"/>
      <c r="Z1658" s="58"/>
      <c r="AA1658" s="58"/>
      <c r="AB1658" s="58"/>
    </row>
    <row r="1659" spans="24:28" x14ac:dyDescent="0.2">
      <c r="X1659" s="58"/>
      <c r="Y1659" s="58"/>
      <c r="Z1659" s="58"/>
      <c r="AA1659" s="58"/>
      <c r="AB1659" s="58"/>
    </row>
    <row r="1660" spans="24:28" x14ac:dyDescent="0.2">
      <c r="X1660" s="58"/>
      <c r="Y1660" s="58"/>
      <c r="Z1660" s="58"/>
      <c r="AA1660" s="58"/>
      <c r="AB1660" s="58"/>
    </row>
    <row r="1661" spans="24:28" x14ac:dyDescent="0.2">
      <c r="X1661" s="58"/>
      <c r="Y1661" s="58"/>
      <c r="Z1661" s="58"/>
      <c r="AA1661" s="58"/>
      <c r="AB1661" s="58"/>
    </row>
    <row r="1662" spans="24:28" x14ac:dyDescent="0.2">
      <c r="X1662" s="58"/>
      <c r="Y1662" s="58"/>
      <c r="Z1662" s="58"/>
      <c r="AA1662" s="58"/>
      <c r="AB1662" s="58"/>
    </row>
    <row r="1663" spans="24:28" x14ac:dyDescent="0.2">
      <c r="X1663" s="58"/>
      <c r="Y1663" s="58"/>
      <c r="Z1663" s="58"/>
      <c r="AA1663" s="58"/>
      <c r="AB1663" s="58"/>
    </row>
    <row r="1664" spans="24:28" x14ac:dyDescent="0.2">
      <c r="X1664" s="58"/>
      <c r="Y1664" s="58"/>
      <c r="Z1664" s="58"/>
      <c r="AA1664" s="58"/>
      <c r="AB1664" s="58"/>
    </row>
    <row r="1665" spans="24:28" x14ac:dyDescent="0.2">
      <c r="X1665" s="58"/>
      <c r="Y1665" s="58"/>
      <c r="Z1665" s="58"/>
      <c r="AA1665" s="58"/>
      <c r="AB1665" s="58"/>
    </row>
    <row r="1666" spans="24:28" x14ac:dyDescent="0.2">
      <c r="X1666" s="58"/>
      <c r="Y1666" s="58"/>
      <c r="Z1666" s="58"/>
      <c r="AA1666" s="58"/>
      <c r="AB1666" s="58"/>
    </row>
    <row r="1667" spans="24:28" x14ac:dyDescent="0.2">
      <c r="X1667" s="58"/>
      <c r="Y1667" s="58"/>
      <c r="Z1667" s="58"/>
      <c r="AA1667" s="58"/>
      <c r="AB1667" s="58"/>
    </row>
    <row r="1668" spans="24:28" x14ac:dyDescent="0.2">
      <c r="X1668" s="58"/>
      <c r="Y1668" s="58"/>
      <c r="Z1668" s="58"/>
      <c r="AA1668" s="58"/>
      <c r="AB1668" s="58"/>
    </row>
    <row r="1669" spans="24:28" x14ac:dyDescent="0.2">
      <c r="X1669" s="58"/>
      <c r="Y1669" s="58"/>
      <c r="Z1669" s="58"/>
      <c r="AA1669" s="58"/>
      <c r="AB1669" s="58"/>
    </row>
    <row r="1670" spans="24:28" x14ac:dyDescent="0.2">
      <c r="X1670" s="58"/>
      <c r="Y1670" s="58"/>
      <c r="Z1670" s="58"/>
      <c r="AA1670" s="58"/>
      <c r="AB1670" s="58"/>
    </row>
    <row r="1671" spans="24:28" x14ac:dyDescent="0.2">
      <c r="X1671" s="58"/>
      <c r="Y1671" s="58"/>
      <c r="Z1671" s="58"/>
      <c r="AA1671" s="58"/>
      <c r="AB1671" s="58"/>
    </row>
    <row r="1672" spans="24:28" x14ac:dyDescent="0.2">
      <c r="X1672" s="58"/>
      <c r="Y1672" s="58"/>
      <c r="Z1672" s="58"/>
      <c r="AA1672" s="58"/>
      <c r="AB1672" s="58"/>
    </row>
    <row r="1673" spans="24:28" x14ac:dyDescent="0.2">
      <c r="X1673" s="58"/>
      <c r="Y1673" s="58"/>
      <c r="Z1673" s="58"/>
      <c r="AA1673" s="58"/>
      <c r="AB1673" s="58"/>
    </row>
    <row r="1674" spans="24:28" x14ac:dyDescent="0.2">
      <c r="X1674" s="58"/>
      <c r="Y1674" s="58"/>
      <c r="Z1674" s="58"/>
      <c r="AA1674" s="58"/>
      <c r="AB1674" s="58"/>
    </row>
    <row r="1675" spans="24:28" x14ac:dyDescent="0.2">
      <c r="X1675" s="58"/>
      <c r="Y1675" s="58"/>
      <c r="Z1675" s="58"/>
      <c r="AA1675" s="58"/>
      <c r="AB1675" s="58"/>
    </row>
    <row r="1676" spans="24:28" x14ac:dyDescent="0.2">
      <c r="X1676" s="58"/>
      <c r="Y1676" s="58"/>
      <c r="Z1676" s="58"/>
      <c r="AA1676" s="58"/>
      <c r="AB1676" s="58"/>
    </row>
    <row r="1677" spans="24:28" x14ac:dyDescent="0.2">
      <c r="X1677" s="58"/>
      <c r="Y1677" s="58"/>
      <c r="Z1677" s="58"/>
      <c r="AA1677" s="58"/>
      <c r="AB1677" s="58"/>
    </row>
    <row r="1678" spans="24:28" x14ac:dyDescent="0.2">
      <c r="X1678" s="58"/>
      <c r="Y1678" s="58"/>
      <c r="Z1678" s="58"/>
      <c r="AA1678" s="58"/>
      <c r="AB1678" s="58"/>
    </row>
    <row r="1679" spans="24:28" x14ac:dyDescent="0.2">
      <c r="X1679" s="58"/>
      <c r="Y1679" s="58"/>
      <c r="Z1679" s="58"/>
      <c r="AA1679" s="58"/>
      <c r="AB1679" s="58"/>
    </row>
    <row r="1680" spans="24:28" x14ac:dyDescent="0.2">
      <c r="X1680" s="58"/>
      <c r="Y1680" s="58"/>
      <c r="Z1680" s="58"/>
      <c r="AA1680" s="58"/>
      <c r="AB1680" s="58"/>
    </row>
    <row r="1681" spans="24:28" x14ac:dyDescent="0.2">
      <c r="X1681" s="58"/>
      <c r="Y1681" s="58"/>
      <c r="Z1681" s="58"/>
      <c r="AA1681" s="58"/>
      <c r="AB1681" s="58"/>
    </row>
    <row r="1682" spans="24:28" x14ac:dyDescent="0.2">
      <c r="X1682" s="58"/>
      <c r="Y1682" s="58"/>
      <c r="Z1682" s="58"/>
      <c r="AA1682" s="58"/>
      <c r="AB1682" s="58"/>
    </row>
    <row r="1683" spans="24:28" x14ac:dyDescent="0.2">
      <c r="X1683" s="58"/>
      <c r="Y1683" s="58"/>
      <c r="Z1683" s="58"/>
      <c r="AA1683" s="58"/>
      <c r="AB1683" s="58"/>
    </row>
    <row r="1684" spans="24:28" x14ac:dyDescent="0.2">
      <c r="X1684" s="58"/>
      <c r="Y1684" s="58"/>
      <c r="Z1684" s="58"/>
      <c r="AA1684" s="58"/>
      <c r="AB1684" s="58"/>
    </row>
    <row r="1685" spans="24:28" x14ac:dyDescent="0.2">
      <c r="X1685" s="58"/>
      <c r="Y1685" s="58"/>
      <c r="Z1685" s="58"/>
      <c r="AA1685" s="58"/>
      <c r="AB1685" s="58"/>
    </row>
    <row r="1686" spans="24:28" x14ac:dyDescent="0.2">
      <c r="X1686" s="58"/>
      <c r="Y1686" s="58"/>
      <c r="Z1686" s="58"/>
      <c r="AA1686" s="58"/>
      <c r="AB1686" s="58"/>
    </row>
    <row r="1687" spans="24:28" x14ac:dyDescent="0.2">
      <c r="X1687" s="58"/>
      <c r="Y1687" s="58"/>
      <c r="Z1687" s="58"/>
      <c r="AA1687" s="58"/>
      <c r="AB1687" s="58"/>
    </row>
    <row r="1688" spans="24:28" x14ac:dyDescent="0.2">
      <c r="X1688" s="58"/>
      <c r="Y1688" s="58"/>
      <c r="Z1688" s="58"/>
      <c r="AA1688" s="58"/>
      <c r="AB1688" s="58"/>
    </row>
    <row r="1689" spans="24:28" x14ac:dyDescent="0.2">
      <c r="X1689" s="58"/>
      <c r="Y1689" s="58"/>
      <c r="Z1689" s="58"/>
      <c r="AA1689" s="58"/>
      <c r="AB1689" s="58"/>
    </row>
    <row r="1690" spans="24:28" x14ac:dyDescent="0.2">
      <c r="X1690" s="58"/>
      <c r="Y1690" s="58"/>
      <c r="Z1690" s="58"/>
      <c r="AA1690" s="58"/>
      <c r="AB1690" s="58"/>
    </row>
    <row r="1691" spans="24:28" x14ac:dyDescent="0.2">
      <c r="X1691" s="58"/>
      <c r="Y1691" s="58"/>
      <c r="Z1691" s="58"/>
      <c r="AA1691" s="58"/>
      <c r="AB1691" s="58"/>
    </row>
    <row r="1692" spans="24:28" x14ac:dyDescent="0.2">
      <c r="X1692" s="58"/>
      <c r="Y1692" s="58"/>
      <c r="Z1692" s="58"/>
      <c r="AA1692" s="58"/>
      <c r="AB1692" s="58"/>
    </row>
    <row r="1693" spans="24:28" x14ac:dyDescent="0.2">
      <c r="X1693" s="58"/>
      <c r="Y1693" s="58"/>
      <c r="Z1693" s="58"/>
      <c r="AA1693" s="58"/>
      <c r="AB1693" s="58"/>
    </row>
    <row r="1694" spans="24:28" x14ac:dyDescent="0.2">
      <c r="X1694" s="58"/>
      <c r="Y1694" s="58"/>
      <c r="Z1694" s="58"/>
      <c r="AA1694" s="58"/>
      <c r="AB1694" s="58"/>
    </row>
    <row r="1695" spans="24:28" x14ac:dyDescent="0.2">
      <c r="X1695" s="58"/>
      <c r="Y1695" s="58"/>
      <c r="Z1695" s="58"/>
      <c r="AA1695" s="58"/>
      <c r="AB1695" s="58"/>
    </row>
    <row r="1696" spans="24:28" x14ac:dyDescent="0.2">
      <c r="X1696" s="58"/>
      <c r="Y1696" s="58"/>
      <c r="Z1696" s="58"/>
      <c r="AA1696" s="58"/>
      <c r="AB1696" s="58"/>
    </row>
    <row r="1697" spans="24:28" x14ac:dyDescent="0.2">
      <c r="X1697" s="58"/>
      <c r="Y1697" s="58"/>
      <c r="Z1697" s="58"/>
      <c r="AA1697" s="58"/>
      <c r="AB1697" s="58"/>
    </row>
    <row r="1698" spans="24:28" x14ac:dyDescent="0.2">
      <c r="X1698" s="58"/>
      <c r="Y1698" s="58"/>
      <c r="Z1698" s="58"/>
      <c r="AA1698" s="58"/>
      <c r="AB1698" s="58"/>
    </row>
    <row r="1699" spans="24:28" x14ac:dyDescent="0.2">
      <c r="X1699" s="58"/>
      <c r="Y1699" s="58"/>
      <c r="Z1699" s="58"/>
      <c r="AA1699" s="58"/>
      <c r="AB1699" s="58"/>
    </row>
    <row r="1700" spans="24:28" x14ac:dyDescent="0.2">
      <c r="X1700" s="58"/>
      <c r="Y1700" s="58"/>
      <c r="Z1700" s="58"/>
      <c r="AA1700" s="58"/>
      <c r="AB1700" s="58"/>
    </row>
    <row r="1701" spans="24:28" x14ac:dyDescent="0.2">
      <c r="X1701" s="58"/>
      <c r="Y1701" s="58"/>
      <c r="Z1701" s="58"/>
      <c r="AA1701" s="58"/>
      <c r="AB1701" s="58"/>
    </row>
    <row r="1702" spans="24:28" x14ac:dyDescent="0.2">
      <c r="X1702" s="58"/>
      <c r="Y1702" s="58"/>
      <c r="Z1702" s="58"/>
      <c r="AA1702" s="58"/>
      <c r="AB1702" s="58"/>
    </row>
    <row r="1703" spans="24:28" x14ac:dyDescent="0.2">
      <c r="X1703" s="58"/>
      <c r="Y1703" s="58"/>
      <c r="Z1703" s="58"/>
      <c r="AA1703" s="58"/>
      <c r="AB1703" s="58"/>
    </row>
    <row r="1704" spans="24:28" x14ac:dyDescent="0.2">
      <c r="X1704" s="58"/>
      <c r="Y1704" s="58"/>
      <c r="Z1704" s="58"/>
      <c r="AA1704" s="58"/>
      <c r="AB1704" s="58"/>
    </row>
    <row r="1705" spans="24:28" x14ac:dyDescent="0.2">
      <c r="X1705" s="58"/>
      <c r="Y1705" s="58"/>
      <c r="Z1705" s="58"/>
      <c r="AA1705" s="58"/>
      <c r="AB1705" s="58"/>
    </row>
    <row r="1706" spans="24:28" x14ac:dyDescent="0.2">
      <c r="X1706" s="58"/>
      <c r="Y1706" s="58"/>
      <c r="Z1706" s="58"/>
      <c r="AA1706" s="58"/>
      <c r="AB1706" s="58"/>
    </row>
    <row r="1707" spans="24:28" x14ac:dyDescent="0.2">
      <c r="X1707" s="58"/>
      <c r="Y1707" s="58"/>
      <c r="Z1707" s="58"/>
      <c r="AA1707" s="58"/>
      <c r="AB1707" s="58"/>
    </row>
    <row r="1708" spans="24:28" x14ac:dyDescent="0.2">
      <c r="X1708" s="58"/>
      <c r="Y1708" s="58"/>
      <c r="Z1708" s="58"/>
      <c r="AA1708" s="58"/>
      <c r="AB1708" s="58"/>
    </row>
    <row r="1709" spans="24:28" x14ac:dyDescent="0.2">
      <c r="X1709" s="58"/>
      <c r="Y1709" s="58"/>
      <c r="Z1709" s="58"/>
      <c r="AA1709" s="58"/>
      <c r="AB1709" s="58"/>
    </row>
    <row r="1710" spans="24:28" x14ac:dyDescent="0.2">
      <c r="X1710" s="58"/>
      <c r="Y1710" s="58"/>
      <c r="Z1710" s="58"/>
      <c r="AA1710" s="58"/>
      <c r="AB1710" s="58"/>
    </row>
    <row r="1711" spans="24:28" x14ac:dyDescent="0.2">
      <c r="X1711" s="58"/>
      <c r="Y1711" s="58"/>
      <c r="Z1711" s="58"/>
      <c r="AA1711" s="58"/>
      <c r="AB1711" s="58"/>
    </row>
    <row r="1712" spans="24:28" x14ac:dyDescent="0.2">
      <c r="X1712" s="58"/>
      <c r="Y1712" s="58"/>
      <c r="Z1712" s="58"/>
      <c r="AA1712" s="58"/>
      <c r="AB1712" s="58"/>
    </row>
    <row r="1713" spans="24:28" x14ac:dyDescent="0.2">
      <c r="X1713" s="58"/>
      <c r="Y1713" s="58"/>
      <c r="Z1713" s="58"/>
      <c r="AA1713" s="58"/>
      <c r="AB1713" s="58"/>
    </row>
    <row r="1714" spans="24:28" x14ac:dyDescent="0.2">
      <c r="X1714" s="58"/>
      <c r="Y1714" s="58"/>
      <c r="Z1714" s="58"/>
      <c r="AA1714" s="58"/>
      <c r="AB1714" s="58"/>
    </row>
    <row r="1715" spans="24:28" x14ac:dyDescent="0.2">
      <c r="X1715" s="58"/>
      <c r="Y1715" s="58"/>
      <c r="Z1715" s="58"/>
      <c r="AA1715" s="58"/>
      <c r="AB1715" s="58"/>
    </row>
    <row r="1716" spans="24:28" x14ac:dyDescent="0.2">
      <c r="X1716" s="58"/>
      <c r="Y1716" s="58"/>
      <c r="Z1716" s="58"/>
      <c r="AA1716" s="58"/>
      <c r="AB1716" s="58"/>
    </row>
    <row r="1717" spans="24:28" x14ac:dyDescent="0.2">
      <c r="X1717" s="58"/>
      <c r="Y1717" s="58"/>
      <c r="Z1717" s="58"/>
      <c r="AA1717" s="58"/>
      <c r="AB1717" s="58"/>
    </row>
    <row r="1718" spans="24:28" x14ac:dyDescent="0.2">
      <c r="X1718" s="58"/>
      <c r="Y1718" s="58"/>
      <c r="Z1718" s="58"/>
      <c r="AA1718" s="58"/>
      <c r="AB1718" s="58"/>
    </row>
    <row r="1719" spans="24:28" x14ac:dyDescent="0.2">
      <c r="X1719" s="58"/>
      <c r="Y1719" s="58"/>
      <c r="Z1719" s="58"/>
      <c r="AA1719" s="58"/>
      <c r="AB1719" s="58"/>
    </row>
    <row r="1720" spans="24:28" x14ac:dyDescent="0.2">
      <c r="X1720" s="58"/>
      <c r="Y1720" s="58"/>
      <c r="Z1720" s="58"/>
      <c r="AA1720" s="58"/>
      <c r="AB1720" s="58"/>
    </row>
    <row r="1721" spans="24:28" x14ac:dyDescent="0.2">
      <c r="X1721" s="58"/>
      <c r="Y1721" s="58"/>
      <c r="Z1721" s="58"/>
      <c r="AA1721" s="58"/>
      <c r="AB1721" s="58"/>
    </row>
    <row r="1722" spans="24:28" x14ac:dyDescent="0.2">
      <c r="X1722" s="58"/>
      <c r="Y1722" s="58"/>
      <c r="Z1722" s="58"/>
      <c r="AA1722" s="58"/>
      <c r="AB1722" s="58"/>
    </row>
    <row r="1723" spans="24:28" x14ac:dyDescent="0.2">
      <c r="X1723" s="58"/>
      <c r="Y1723" s="58"/>
      <c r="Z1723" s="58"/>
      <c r="AA1723" s="58"/>
      <c r="AB1723" s="58"/>
    </row>
    <row r="1724" spans="24:28" x14ac:dyDescent="0.2">
      <c r="X1724" s="58"/>
      <c r="Y1724" s="58"/>
      <c r="Z1724" s="58"/>
      <c r="AA1724" s="58"/>
      <c r="AB1724" s="58"/>
    </row>
    <row r="1725" spans="24:28" x14ac:dyDescent="0.2">
      <c r="X1725" s="58"/>
      <c r="Y1725" s="58"/>
      <c r="Z1725" s="58"/>
      <c r="AA1725" s="58"/>
      <c r="AB1725" s="58"/>
    </row>
    <row r="1726" spans="24:28" x14ac:dyDescent="0.2">
      <c r="X1726" s="58"/>
      <c r="Y1726" s="58"/>
      <c r="Z1726" s="58"/>
      <c r="AA1726" s="58"/>
      <c r="AB1726" s="58"/>
    </row>
    <row r="1727" spans="24:28" x14ac:dyDescent="0.2">
      <c r="X1727" s="58"/>
      <c r="Y1727" s="58"/>
      <c r="Z1727" s="58"/>
      <c r="AA1727" s="58"/>
      <c r="AB1727" s="58"/>
    </row>
    <row r="1728" spans="24:28" x14ac:dyDescent="0.2">
      <c r="X1728" s="58"/>
      <c r="Y1728" s="58"/>
      <c r="Z1728" s="58"/>
      <c r="AA1728" s="58"/>
      <c r="AB1728" s="58"/>
    </row>
    <row r="1729" spans="24:28" x14ac:dyDescent="0.2">
      <c r="X1729" s="58"/>
      <c r="Y1729" s="58"/>
      <c r="Z1729" s="58"/>
      <c r="AA1729" s="58"/>
      <c r="AB1729" s="58"/>
    </row>
    <row r="1730" spans="24:28" x14ac:dyDescent="0.2">
      <c r="X1730" s="58"/>
      <c r="Y1730" s="58"/>
      <c r="Z1730" s="58"/>
      <c r="AA1730" s="58"/>
      <c r="AB1730" s="58"/>
    </row>
    <row r="1731" spans="24:28" x14ac:dyDescent="0.2">
      <c r="X1731" s="58"/>
      <c r="Y1731" s="58"/>
      <c r="Z1731" s="58"/>
      <c r="AA1731" s="58"/>
      <c r="AB1731" s="58"/>
    </row>
    <row r="1732" spans="24:28" x14ac:dyDescent="0.2">
      <c r="X1732" s="58"/>
      <c r="Y1732" s="58"/>
      <c r="Z1732" s="58"/>
      <c r="AA1732" s="58"/>
      <c r="AB1732" s="58"/>
    </row>
    <row r="1733" spans="24:28" x14ac:dyDescent="0.2">
      <c r="X1733" s="58"/>
      <c r="Y1733" s="58"/>
      <c r="Z1733" s="58"/>
      <c r="AA1733" s="58"/>
      <c r="AB1733" s="58"/>
    </row>
    <row r="1734" spans="24:28" x14ac:dyDescent="0.2">
      <c r="X1734" s="58"/>
      <c r="Y1734" s="58"/>
      <c r="Z1734" s="58"/>
      <c r="AA1734" s="58"/>
      <c r="AB1734" s="58"/>
    </row>
    <row r="1735" spans="24:28" x14ac:dyDescent="0.2">
      <c r="X1735" s="58"/>
      <c r="Y1735" s="58"/>
      <c r="Z1735" s="58"/>
      <c r="AA1735" s="58"/>
      <c r="AB1735" s="58"/>
    </row>
    <row r="1736" spans="24:28" x14ac:dyDescent="0.2">
      <c r="X1736" s="58"/>
      <c r="Y1736" s="58"/>
      <c r="Z1736" s="58"/>
      <c r="AA1736" s="58"/>
      <c r="AB1736" s="58"/>
    </row>
    <row r="1737" spans="24:28" x14ac:dyDescent="0.2">
      <c r="X1737" s="58"/>
      <c r="Y1737" s="58"/>
      <c r="Z1737" s="58"/>
      <c r="AA1737" s="58"/>
      <c r="AB1737" s="58"/>
    </row>
    <row r="1738" spans="24:28" x14ac:dyDescent="0.2">
      <c r="X1738" s="58"/>
      <c r="Y1738" s="58"/>
      <c r="Z1738" s="58"/>
      <c r="AA1738" s="58"/>
      <c r="AB1738" s="58"/>
    </row>
    <row r="1739" spans="24:28" x14ac:dyDescent="0.2">
      <c r="X1739" s="58"/>
      <c r="Y1739" s="58"/>
      <c r="Z1739" s="58"/>
      <c r="AA1739" s="58"/>
      <c r="AB1739" s="58"/>
    </row>
    <row r="1740" spans="24:28" x14ac:dyDescent="0.2">
      <c r="X1740" s="58"/>
      <c r="Y1740" s="58"/>
      <c r="Z1740" s="58"/>
      <c r="AA1740" s="58"/>
      <c r="AB1740" s="58"/>
    </row>
    <row r="1741" spans="24:28" x14ac:dyDescent="0.2">
      <c r="X1741" s="58"/>
      <c r="Y1741" s="58"/>
      <c r="Z1741" s="58"/>
      <c r="AA1741" s="58"/>
      <c r="AB1741" s="58"/>
    </row>
    <row r="1742" spans="24:28" x14ac:dyDescent="0.2">
      <c r="X1742" s="58"/>
      <c r="Y1742" s="58"/>
      <c r="Z1742" s="58"/>
      <c r="AA1742" s="58"/>
      <c r="AB1742" s="58"/>
    </row>
    <row r="1743" spans="24:28" x14ac:dyDescent="0.2">
      <c r="X1743" s="58"/>
      <c r="Y1743" s="58"/>
      <c r="Z1743" s="58"/>
      <c r="AA1743" s="58"/>
      <c r="AB1743" s="58"/>
    </row>
    <row r="1744" spans="24:28" x14ac:dyDescent="0.2">
      <c r="X1744" s="58"/>
      <c r="Y1744" s="58"/>
      <c r="Z1744" s="58"/>
      <c r="AA1744" s="58"/>
      <c r="AB1744" s="58"/>
    </row>
    <row r="1745" spans="24:28" x14ac:dyDescent="0.2">
      <c r="X1745" s="58"/>
      <c r="Y1745" s="58"/>
      <c r="Z1745" s="58"/>
      <c r="AA1745" s="58"/>
      <c r="AB1745" s="58"/>
    </row>
    <row r="1746" spans="24:28" x14ac:dyDescent="0.2">
      <c r="X1746" s="58"/>
      <c r="Y1746" s="58"/>
      <c r="Z1746" s="58"/>
      <c r="AA1746" s="58"/>
      <c r="AB1746" s="58"/>
    </row>
    <row r="1747" spans="24:28" x14ac:dyDescent="0.2">
      <c r="X1747" s="58"/>
      <c r="Y1747" s="58"/>
      <c r="Z1747" s="58"/>
      <c r="AA1747" s="58"/>
      <c r="AB1747" s="58"/>
    </row>
    <row r="1748" spans="24:28" x14ac:dyDescent="0.2">
      <c r="X1748" s="58"/>
      <c r="Y1748" s="58"/>
      <c r="Z1748" s="58"/>
      <c r="AA1748" s="58"/>
      <c r="AB1748" s="58"/>
    </row>
    <row r="1749" spans="24:28" x14ac:dyDescent="0.2">
      <c r="X1749" s="58"/>
      <c r="Y1749" s="58"/>
      <c r="Z1749" s="58"/>
      <c r="AA1749" s="58"/>
      <c r="AB1749" s="58"/>
    </row>
    <row r="1750" spans="24:28" x14ac:dyDescent="0.2">
      <c r="X1750" s="58"/>
      <c r="Y1750" s="58"/>
      <c r="Z1750" s="58"/>
      <c r="AA1750" s="58"/>
      <c r="AB1750" s="58"/>
    </row>
    <row r="1751" spans="24:28" x14ac:dyDescent="0.2">
      <c r="X1751" s="58"/>
      <c r="Y1751" s="58"/>
      <c r="Z1751" s="58"/>
      <c r="AA1751" s="58"/>
      <c r="AB1751" s="58"/>
    </row>
    <row r="1752" spans="24:28" x14ac:dyDescent="0.2">
      <c r="X1752" s="58"/>
      <c r="Y1752" s="58"/>
      <c r="Z1752" s="58"/>
      <c r="AA1752" s="58"/>
      <c r="AB1752" s="58"/>
    </row>
    <row r="1753" spans="24:28" x14ac:dyDescent="0.2">
      <c r="X1753" s="58"/>
      <c r="Y1753" s="58"/>
      <c r="Z1753" s="58"/>
      <c r="AA1753" s="58"/>
      <c r="AB1753" s="58"/>
    </row>
    <row r="1754" spans="24:28" x14ac:dyDescent="0.2">
      <c r="X1754" s="58"/>
      <c r="Y1754" s="58"/>
      <c r="Z1754" s="58"/>
      <c r="AA1754" s="58"/>
      <c r="AB1754" s="58"/>
    </row>
    <row r="1755" spans="24:28" x14ac:dyDescent="0.2">
      <c r="X1755" s="58"/>
      <c r="Y1755" s="58"/>
      <c r="Z1755" s="58"/>
      <c r="AA1755" s="58"/>
      <c r="AB1755" s="58"/>
    </row>
    <row r="1756" spans="24:28" x14ac:dyDescent="0.2">
      <c r="X1756" s="58"/>
      <c r="Y1756" s="58"/>
      <c r="Z1756" s="58"/>
      <c r="AA1756" s="58"/>
      <c r="AB1756" s="58"/>
    </row>
    <row r="1757" spans="24:28" x14ac:dyDescent="0.2">
      <c r="X1757" s="58"/>
      <c r="Y1757" s="58"/>
      <c r="Z1757" s="58"/>
      <c r="AA1757" s="58"/>
      <c r="AB1757" s="58"/>
    </row>
    <row r="1758" spans="24:28" x14ac:dyDescent="0.2">
      <c r="X1758" s="58"/>
      <c r="Y1758" s="58"/>
      <c r="Z1758" s="58"/>
      <c r="AA1758" s="58"/>
      <c r="AB1758" s="58"/>
    </row>
    <row r="1759" spans="24:28" x14ac:dyDescent="0.2">
      <c r="X1759" s="58"/>
      <c r="Y1759" s="58"/>
      <c r="Z1759" s="58"/>
      <c r="AA1759" s="58"/>
      <c r="AB1759" s="58"/>
    </row>
    <row r="1760" spans="24:28" x14ac:dyDescent="0.2">
      <c r="X1760" s="58"/>
      <c r="Y1760" s="58"/>
      <c r="Z1760" s="58"/>
      <c r="AA1760" s="58"/>
      <c r="AB1760" s="58"/>
    </row>
    <row r="1761" spans="24:28" x14ac:dyDescent="0.2">
      <c r="X1761" s="58"/>
      <c r="Y1761" s="58"/>
      <c r="Z1761" s="58"/>
      <c r="AA1761" s="58"/>
      <c r="AB1761" s="58"/>
    </row>
    <row r="1762" spans="24:28" x14ac:dyDescent="0.2">
      <c r="X1762" s="58"/>
      <c r="Y1762" s="58"/>
      <c r="Z1762" s="58"/>
      <c r="AA1762" s="58"/>
      <c r="AB1762" s="58"/>
    </row>
    <row r="1763" spans="24:28" x14ac:dyDescent="0.2">
      <c r="X1763" s="58"/>
      <c r="Y1763" s="58"/>
      <c r="Z1763" s="58"/>
      <c r="AA1763" s="58"/>
      <c r="AB1763" s="58"/>
    </row>
    <row r="1764" spans="24:28" x14ac:dyDescent="0.2">
      <c r="X1764" s="58"/>
      <c r="Y1764" s="58"/>
      <c r="Z1764" s="58"/>
      <c r="AA1764" s="58"/>
      <c r="AB1764" s="58"/>
    </row>
    <row r="1765" spans="24:28" x14ac:dyDescent="0.2">
      <c r="X1765" s="58"/>
      <c r="Y1765" s="58"/>
      <c r="Z1765" s="58"/>
      <c r="AA1765" s="58"/>
      <c r="AB1765" s="58"/>
    </row>
    <row r="1766" spans="24:28" x14ac:dyDescent="0.2">
      <c r="X1766" s="58"/>
      <c r="Y1766" s="58"/>
      <c r="Z1766" s="58"/>
      <c r="AA1766" s="58"/>
      <c r="AB1766" s="58"/>
    </row>
    <row r="1767" spans="24:28" x14ac:dyDescent="0.2">
      <c r="X1767" s="58"/>
      <c r="Y1767" s="58"/>
      <c r="Z1767" s="58"/>
      <c r="AA1767" s="58"/>
      <c r="AB1767" s="58"/>
    </row>
    <row r="1768" spans="24:28" x14ac:dyDescent="0.2">
      <c r="X1768" s="58"/>
      <c r="Y1768" s="58"/>
      <c r="Z1768" s="58"/>
      <c r="AA1768" s="58"/>
      <c r="AB1768" s="58"/>
    </row>
    <row r="1769" spans="24:28" x14ac:dyDescent="0.2">
      <c r="X1769" s="58"/>
      <c r="Y1769" s="58"/>
      <c r="Z1769" s="58"/>
      <c r="AA1769" s="58"/>
      <c r="AB1769" s="58"/>
    </row>
    <row r="1770" spans="24:28" x14ac:dyDescent="0.2">
      <c r="X1770" s="58"/>
      <c r="Y1770" s="58"/>
      <c r="Z1770" s="58"/>
      <c r="AA1770" s="58"/>
      <c r="AB1770" s="58"/>
    </row>
    <row r="1771" spans="24:28" x14ac:dyDescent="0.2">
      <c r="X1771" s="58"/>
      <c r="Y1771" s="58"/>
      <c r="Z1771" s="58"/>
      <c r="AA1771" s="58"/>
      <c r="AB1771" s="58"/>
    </row>
    <row r="1772" spans="24:28" x14ac:dyDescent="0.2">
      <c r="X1772" s="58"/>
      <c r="Y1772" s="58"/>
      <c r="Z1772" s="58"/>
      <c r="AA1772" s="58"/>
      <c r="AB1772" s="58"/>
    </row>
    <row r="1773" spans="24:28" x14ac:dyDescent="0.2">
      <c r="X1773" s="58"/>
      <c r="Y1773" s="58"/>
      <c r="Z1773" s="58"/>
      <c r="AA1773" s="58"/>
      <c r="AB1773" s="58"/>
    </row>
    <row r="1774" spans="24:28" x14ac:dyDescent="0.2">
      <c r="X1774" s="58"/>
      <c r="Y1774" s="58"/>
      <c r="Z1774" s="58"/>
      <c r="AA1774" s="58"/>
      <c r="AB1774" s="58"/>
    </row>
    <row r="1775" spans="24:28" x14ac:dyDescent="0.2">
      <c r="X1775" s="58"/>
      <c r="Y1775" s="58"/>
      <c r="Z1775" s="58"/>
      <c r="AA1775" s="58"/>
      <c r="AB1775" s="58"/>
    </row>
    <row r="1776" spans="24:28" x14ac:dyDescent="0.2">
      <c r="X1776" s="58"/>
      <c r="Y1776" s="58"/>
      <c r="Z1776" s="58"/>
      <c r="AA1776" s="58"/>
      <c r="AB1776" s="58"/>
    </row>
    <row r="1777" spans="24:28" x14ac:dyDescent="0.2">
      <c r="X1777" s="58"/>
      <c r="Y1777" s="58"/>
      <c r="Z1777" s="58"/>
      <c r="AA1777" s="58"/>
      <c r="AB1777" s="58"/>
    </row>
    <row r="1778" spans="24:28" x14ac:dyDescent="0.2">
      <c r="X1778" s="58"/>
      <c r="Y1778" s="58"/>
      <c r="Z1778" s="58"/>
      <c r="AA1778" s="58"/>
      <c r="AB1778" s="58"/>
    </row>
    <row r="1779" spans="24:28" x14ac:dyDescent="0.2">
      <c r="X1779" s="58"/>
      <c r="Y1779" s="58"/>
      <c r="Z1779" s="58"/>
      <c r="AA1779" s="58"/>
      <c r="AB1779" s="58"/>
    </row>
    <row r="1780" spans="24:28" x14ac:dyDescent="0.2">
      <c r="X1780" s="58"/>
      <c r="Y1780" s="58"/>
      <c r="Z1780" s="58"/>
      <c r="AA1780" s="58"/>
      <c r="AB1780" s="58"/>
    </row>
    <row r="1781" spans="24:28" x14ac:dyDescent="0.2">
      <c r="X1781" s="58"/>
      <c r="Y1781" s="58"/>
      <c r="Z1781" s="58"/>
      <c r="AA1781" s="58"/>
      <c r="AB1781" s="58"/>
    </row>
    <row r="1782" spans="24:28" x14ac:dyDescent="0.2">
      <c r="X1782" s="58"/>
      <c r="Y1782" s="58"/>
      <c r="Z1782" s="58"/>
      <c r="AA1782" s="58"/>
      <c r="AB1782" s="58"/>
    </row>
    <row r="1783" spans="24:28" x14ac:dyDescent="0.2">
      <c r="X1783" s="58"/>
      <c r="Y1783" s="58"/>
      <c r="Z1783" s="58"/>
      <c r="AA1783" s="58"/>
      <c r="AB1783" s="58"/>
    </row>
    <row r="1784" spans="24:28" x14ac:dyDescent="0.2">
      <c r="X1784" s="58"/>
      <c r="Y1784" s="58"/>
      <c r="Z1784" s="58"/>
      <c r="AA1784" s="58"/>
      <c r="AB1784" s="58"/>
    </row>
    <row r="1785" spans="24:28" x14ac:dyDescent="0.2">
      <c r="X1785" s="58"/>
      <c r="Y1785" s="58"/>
      <c r="Z1785" s="58"/>
      <c r="AA1785" s="58"/>
      <c r="AB1785" s="58"/>
    </row>
    <row r="1786" spans="24:28" x14ac:dyDescent="0.2">
      <c r="X1786" s="58"/>
      <c r="Y1786" s="58"/>
      <c r="Z1786" s="58"/>
      <c r="AA1786" s="58"/>
      <c r="AB1786" s="58"/>
    </row>
    <row r="1787" spans="24:28" x14ac:dyDescent="0.2">
      <c r="X1787" s="58"/>
      <c r="Y1787" s="58"/>
      <c r="Z1787" s="58"/>
      <c r="AA1787" s="58"/>
      <c r="AB1787" s="58"/>
    </row>
    <row r="1788" spans="24:28" x14ac:dyDescent="0.2">
      <c r="X1788" s="58"/>
      <c r="Y1788" s="58"/>
      <c r="Z1788" s="58"/>
      <c r="AA1788" s="58"/>
      <c r="AB1788" s="58"/>
    </row>
    <row r="1789" spans="24:28" x14ac:dyDescent="0.2">
      <c r="X1789" s="58"/>
      <c r="Y1789" s="58"/>
      <c r="Z1789" s="58"/>
      <c r="AA1789" s="58"/>
      <c r="AB1789" s="58"/>
    </row>
    <row r="1790" spans="24:28" x14ac:dyDescent="0.2">
      <c r="X1790" s="58"/>
      <c r="Y1790" s="58"/>
      <c r="Z1790" s="58"/>
      <c r="AA1790" s="58"/>
      <c r="AB1790" s="58"/>
    </row>
    <row r="1791" spans="24:28" x14ac:dyDescent="0.2">
      <c r="X1791" s="58"/>
      <c r="Y1791" s="58"/>
      <c r="Z1791" s="58"/>
      <c r="AA1791" s="58"/>
      <c r="AB1791" s="58"/>
    </row>
    <row r="1792" spans="24:28" x14ac:dyDescent="0.2">
      <c r="X1792" s="58"/>
      <c r="Y1792" s="58"/>
      <c r="Z1792" s="58"/>
      <c r="AA1792" s="58"/>
      <c r="AB1792" s="58"/>
    </row>
    <row r="1793" spans="24:28" x14ac:dyDescent="0.2">
      <c r="X1793" s="58"/>
      <c r="Y1793" s="58"/>
      <c r="Z1793" s="58"/>
      <c r="AA1793" s="58"/>
      <c r="AB1793" s="58"/>
    </row>
    <row r="1794" spans="24:28" x14ac:dyDescent="0.2">
      <c r="X1794" s="58"/>
      <c r="Y1794" s="58"/>
      <c r="Z1794" s="58"/>
      <c r="AA1794" s="58"/>
      <c r="AB1794" s="58"/>
    </row>
    <row r="1795" spans="24:28" x14ac:dyDescent="0.2">
      <c r="X1795" s="58"/>
      <c r="Y1795" s="58"/>
      <c r="Z1795" s="58"/>
      <c r="AA1795" s="58"/>
      <c r="AB1795" s="58"/>
    </row>
    <row r="1796" spans="24:28" x14ac:dyDescent="0.2">
      <c r="X1796" s="58"/>
      <c r="Y1796" s="58"/>
      <c r="Z1796" s="58"/>
      <c r="AA1796" s="58"/>
      <c r="AB1796" s="58"/>
    </row>
    <row r="1797" spans="24:28" x14ac:dyDescent="0.2">
      <c r="X1797" s="58"/>
      <c r="Y1797" s="58"/>
      <c r="Z1797" s="58"/>
      <c r="AA1797" s="58"/>
      <c r="AB1797" s="58"/>
    </row>
    <row r="1798" spans="24:28" x14ac:dyDescent="0.2">
      <c r="X1798" s="58"/>
      <c r="Y1798" s="58"/>
      <c r="Z1798" s="58"/>
      <c r="AA1798" s="58"/>
      <c r="AB1798" s="58"/>
    </row>
    <row r="1799" spans="24:28" x14ac:dyDescent="0.2">
      <c r="X1799" s="58"/>
      <c r="Y1799" s="58"/>
      <c r="Z1799" s="58"/>
      <c r="AA1799" s="58"/>
      <c r="AB1799" s="58"/>
    </row>
    <row r="1800" spans="24:28" x14ac:dyDescent="0.2">
      <c r="X1800" s="58"/>
      <c r="Y1800" s="58"/>
      <c r="Z1800" s="58"/>
      <c r="AA1800" s="58"/>
      <c r="AB1800" s="58"/>
    </row>
    <row r="1801" spans="24:28" x14ac:dyDescent="0.2">
      <c r="X1801" s="58"/>
      <c r="Y1801" s="58"/>
      <c r="Z1801" s="58"/>
      <c r="AA1801" s="58"/>
      <c r="AB1801" s="58"/>
    </row>
    <row r="1802" spans="24:28" x14ac:dyDescent="0.2">
      <c r="X1802" s="58"/>
      <c r="Y1802" s="58"/>
      <c r="Z1802" s="58"/>
      <c r="AA1802" s="58"/>
      <c r="AB1802" s="58"/>
    </row>
    <row r="1803" spans="24:28" x14ac:dyDescent="0.2">
      <c r="X1803" s="58"/>
      <c r="Y1803" s="58"/>
      <c r="Z1803" s="58"/>
      <c r="AA1803" s="58"/>
      <c r="AB1803" s="58"/>
    </row>
    <row r="1804" spans="24:28" x14ac:dyDescent="0.2">
      <c r="X1804" s="58"/>
      <c r="Y1804" s="58"/>
      <c r="Z1804" s="58"/>
      <c r="AA1804" s="58"/>
      <c r="AB1804" s="58"/>
    </row>
    <row r="1805" spans="24:28" x14ac:dyDescent="0.2">
      <c r="X1805" s="58"/>
      <c r="Y1805" s="58"/>
      <c r="Z1805" s="58"/>
      <c r="AA1805" s="58"/>
      <c r="AB1805" s="58"/>
    </row>
    <row r="1806" spans="24:28" x14ac:dyDescent="0.2">
      <c r="X1806" s="58"/>
      <c r="Y1806" s="58"/>
      <c r="Z1806" s="58"/>
      <c r="AA1806" s="58"/>
      <c r="AB1806" s="58"/>
    </row>
    <row r="1807" spans="24:28" x14ac:dyDescent="0.2">
      <c r="X1807" s="58"/>
      <c r="Y1807" s="58"/>
      <c r="Z1807" s="58"/>
      <c r="AA1807" s="58"/>
      <c r="AB1807" s="58"/>
    </row>
    <row r="1808" spans="24:28" x14ac:dyDescent="0.2">
      <c r="X1808" s="58"/>
      <c r="Y1808" s="58"/>
      <c r="Z1808" s="58"/>
      <c r="AA1808" s="58"/>
      <c r="AB1808" s="58"/>
    </row>
    <row r="1809" spans="24:28" x14ac:dyDescent="0.2">
      <c r="X1809" s="58"/>
      <c r="Y1809" s="58"/>
      <c r="Z1809" s="58"/>
      <c r="AA1809" s="58"/>
      <c r="AB1809" s="58"/>
    </row>
    <row r="1810" spans="24:28" x14ac:dyDescent="0.2">
      <c r="X1810" s="58"/>
      <c r="Y1810" s="58"/>
      <c r="Z1810" s="58"/>
      <c r="AA1810" s="58"/>
      <c r="AB1810" s="58"/>
    </row>
    <row r="1811" spans="24:28" x14ac:dyDescent="0.2">
      <c r="X1811" s="58"/>
      <c r="Y1811" s="58"/>
      <c r="Z1811" s="58"/>
      <c r="AA1811" s="58"/>
      <c r="AB1811" s="58"/>
    </row>
    <row r="1812" spans="24:28" x14ac:dyDescent="0.2">
      <c r="X1812" s="58"/>
      <c r="Y1812" s="58"/>
      <c r="Z1812" s="58"/>
      <c r="AA1812" s="58"/>
      <c r="AB1812" s="58"/>
    </row>
    <row r="1813" spans="24:28" x14ac:dyDescent="0.2">
      <c r="X1813" s="58"/>
      <c r="Y1813" s="58"/>
      <c r="Z1813" s="58"/>
      <c r="AA1813" s="58"/>
      <c r="AB1813" s="58"/>
    </row>
    <row r="1814" spans="24:28" x14ac:dyDescent="0.2">
      <c r="X1814" s="58"/>
      <c r="Y1814" s="58"/>
      <c r="Z1814" s="58"/>
      <c r="AA1814" s="58"/>
      <c r="AB1814" s="58"/>
    </row>
    <row r="1815" spans="24:28" x14ac:dyDescent="0.2">
      <c r="X1815" s="58"/>
      <c r="Y1815" s="58"/>
      <c r="Z1815" s="58"/>
      <c r="AA1815" s="58"/>
      <c r="AB1815" s="58"/>
    </row>
    <row r="1816" spans="24:28" x14ac:dyDescent="0.2">
      <c r="X1816" s="58"/>
      <c r="Y1816" s="58"/>
      <c r="Z1816" s="58"/>
      <c r="AA1816" s="58"/>
      <c r="AB1816" s="58"/>
    </row>
    <row r="1817" spans="24:28" x14ac:dyDescent="0.2">
      <c r="X1817" s="58"/>
      <c r="Y1817" s="58"/>
      <c r="Z1817" s="58"/>
      <c r="AA1817" s="58"/>
      <c r="AB1817" s="58"/>
    </row>
    <row r="1818" spans="24:28" x14ac:dyDescent="0.2">
      <c r="X1818" s="58"/>
      <c r="Y1818" s="58"/>
      <c r="Z1818" s="58"/>
      <c r="AA1818" s="58"/>
      <c r="AB1818" s="58"/>
    </row>
    <row r="1819" spans="24:28" x14ac:dyDescent="0.2">
      <c r="X1819" s="58"/>
      <c r="Y1819" s="58"/>
      <c r="Z1819" s="58"/>
      <c r="AA1819" s="58"/>
      <c r="AB1819" s="58"/>
    </row>
    <row r="1820" spans="24:28" x14ac:dyDescent="0.2">
      <c r="X1820" s="58"/>
      <c r="Y1820" s="58"/>
      <c r="Z1820" s="58"/>
      <c r="AA1820" s="58"/>
      <c r="AB1820" s="58"/>
    </row>
    <row r="1821" spans="24:28" x14ac:dyDescent="0.2">
      <c r="X1821" s="58"/>
      <c r="Y1821" s="58"/>
      <c r="Z1821" s="58"/>
      <c r="AA1821" s="58"/>
      <c r="AB1821" s="58"/>
    </row>
    <row r="1822" spans="24:28" x14ac:dyDescent="0.2">
      <c r="X1822" s="58"/>
      <c r="Y1822" s="58"/>
      <c r="Z1822" s="58"/>
      <c r="AA1822" s="58"/>
      <c r="AB1822" s="58"/>
    </row>
    <row r="1823" spans="24:28" x14ac:dyDescent="0.2">
      <c r="X1823" s="58"/>
      <c r="Y1823" s="58"/>
      <c r="Z1823" s="58"/>
      <c r="AA1823" s="58"/>
      <c r="AB1823" s="58"/>
    </row>
    <row r="1824" spans="24:28" x14ac:dyDescent="0.2">
      <c r="X1824" s="58"/>
      <c r="Y1824" s="58"/>
      <c r="Z1824" s="58"/>
      <c r="AA1824" s="58"/>
      <c r="AB1824" s="58"/>
    </row>
    <row r="1825" spans="24:28" x14ac:dyDescent="0.2">
      <c r="X1825" s="58"/>
      <c r="Y1825" s="58"/>
      <c r="Z1825" s="58"/>
      <c r="AA1825" s="58"/>
      <c r="AB1825" s="58"/>
    </row>
    <row r="1826" spans="24:28" x14ac:dyDescent="0.2">
      <c r="X1826" s="58"/>
      <c r="Y1826" s="58"/>
      <c r="Z1826" s="58"/>
      <c r="AA1826" s="58"/>
      <c r="AB1826" s="58"/>
    </row>
    <row r="1827" spans="24:28" x14ac:dyDescent="0.2">
      <c r="X1827" s="58"/>
      <c r="Y1827" s="58"/>
      <c r="Z1827" s="58"/>
      <c r="AA1827" s="58"/>
      <c r="AB1827" s="58"/>
    </row>
    <row r="1828" spans="24:28" x14ac:dyDescent="0.2">
      <c r="X1828" s="58"/>
      <c r="Y1828" s="58"/>
      <c r="Z1828" s="58"/>
      <c r="AA1828" s="58"/>
      <c r="AB1828" s="58"/>
    </row>
    <row r="1829" spans="24:28" x14ac:dyDescent="0.2">
      <c r="X1829" s="58"/>
      <c r="Y1829" s="58"/>
      <c r="Z1829" s="58"/>
      <c r="AA1829" s="58"/>
      <c r="AB1829" s="58"/>
    </row>
    <row r="1830" spans="24:28" x14ac:dyDescent="0.2">
      <c r="X1830" s="58"/>
      <c r="Y1830" s="58"/>
      <c r="Z1830" s="58"/>
      <c r="AA1830" s="58"/>
      <c r="AB1830" s="58"/>
    </row>
    <row r="1831" spans="24:28" x14ac:dyDescent="0.2">
      <c r="X1831" s="58"/>
      <c r="Y1831" s="58"/>
      <c r="Z1831" s="58"/>
      <c r="AA1831" s="58"/>
      <c r="AB1831" s="58"/>
    </row>
    <row r="1832" spans="24:28" x14ac:dyDescent="0.2">
      <c r="X1832" s="58"/>
      <c r="Y1832" s="58"/>
      <c r="Z1832" s="58"/>
      <c r="AA1832" s="58"/>
      <c r="AB1832" s="58"/>
    </row>
    <row r="1833" spans="24:28" x14ac:dyDescent="0.2">
      <c r="X1833" s="58"/>
      <c r="Y1833" s="58"/>
      <c r="Z1833" s="58"/>
      <c r="AA1833" s="58"/>
      <c r="AB1833" s="58"/>
    </row>
    <row r="1834" spans="24:28" x14ac:dyDescent="0.2">
      <c r="X1834" s="58"/>
      <c r="Y1834" s="58"/>
      <c r="Z1834" s="58"/>
      <c r="AA1834" s="58"/>
      <c r="AB1834" s="58"/>
    </row>
    <row r="1835" spans="24:28" x14ac:dyDescent="0.2">
      <c r="X1835" s="58"/>
      <c r="Y1835" s="58"/>
      <c r="Z1835" s="58"/>
      <c r="AA1835" s="58"/>
      <c r="AB1835" s="58"/>
    </row>
    <row r="1836" spans="24:28" x14ac:dyDescent="0.2">
      <c r="X1836" s="58"/>
      <c r="Y1836" s="58"/>
      <c r="Z1836" s="58"/>
      <c r="AA1836" s="58"/>
      <c r="AB1836" s="58"/>
    </row>
    <row r="1837" spans="24:28" x14ac:dyDescent="0.2">
      <c r="X1837" s="58"/>
      <c r="Y1837" s="58"/>
      <c r="Z1837" s="58"/>
      <c r="AA1837" s="58"/>
      <c r="AB1837" s="58"/>
    </row>
    <row r="1838" spans="24:28" x14ac:dyDescent="0.2">
      <c r="X1838" s="58"/>
      <c r="Y1838" s="58"/>
      <c r="Z1838" s="58"/>
      <c r="AA1838" s="58"/>
      <c r="AB1838" s="58"/>
    </row>
    <row r="1839" spans="24:28" x14ac:dyDescent="0.2">
      <c r="X1839" s="58"/>
      <c r="Y1839" s="58"/>
      <c r="Z1839" s="58"/>
      <c r="AA1839" s="58"/>
      <c r="AB1839" s="58"/>
    </row>
    <row r="1840" spans="24:28" x14ac:dyDescent="0.2">
      <c r="X1840" s="58"/>
      <c r="Y1840" s="58"/>
      <c r="Z1840" s="58"/>
      <c r="AA1840" s="58"/>
      <c r="AB1840" s="58"/>
    </row>
    <row r="1841" spans="24:28" x14ac:dyDescent="0.2">
      <c r="X1841" s="58"/>
      <c r="Y1841" s="58"/>
      <c r="Z1841" s="58"/>
      <c r="AA1841" s="58"/>
      <c r="AB1841" s="58"/>
    </row>
    <row r="1842" spans="24:28" x14ac:dyDescent="0.2">
      <c r="X1842" s="58"/>
      <c r="Y1842" s="58"/>
      <c r="Z1842" s="58"/>
      <c r="AA1842" s="58"/>
      <c r="AB1842" s="58"/>
    </row>
    <row r="1843" spans="24:28" x14ac:dyDescent="0.2">
      <c r="X1843" s="58"/>
      <c r="Y1843" s="58"/>
      <c r="Z1843" s="58"/>
      <c r="AA1843" s="58"/>
      <c r="AB1843" s="58"/>
    </row>
    <row r="1844" spans="24:28" x14ac:dyDescent="0.2">
      <c r="X1844" s="58"/>
      <c r="Y1844" s="58"/>
      <c r="Z1844" s="58"/>
      <c r="AA1844" s="58"/>
      <c r="AB1844" s="58"/>
    </row>
    <row r="1845" spans="24:28" x14ac:dyDescent="0.2">
      <c r="X1845" s="58"/>
      <c r="Y1845" s="58"/>
      <c r="Z1845" s="58"/>
      <c r="AA1845" s="58"/>
      <c r="AB1845" s="58"/>
    </row>
    <row r="1846" spans="24:28" x14ac:dyDescent="0.2">
      <c r="X1846" s="58"/>
      <c r="Y1846" s="58"/>
      <c r="Z1846" s="58"/>
      <c r="AA1846" s="58"/>
      <c r="AB1846" s="58"/>
    </row>
    <row r="1847" spans="24:28" x14ac:dyDescent="0.2">
      <c r="X1847" s="58"/>
      <c r="Y1847" s="58"/>
      <c r="Z1847" s="58"/>
      <c r="AA1847" s="58"/>
      <c r="AB1847" s="58"/>
    </row>
    <row r="1848" spans="24:28" x14ac:dyDescent="0.2">
      <c r="X1848" s="58"/>
      <c r="Y1848" s="58"/>
      <c r="Z1848" s="58"/>
      <c r="AA1848" s="58"/>
      <c r="AB1848" s="58"/>
    </row>
    <row r="1849" spans="24:28" x14ac:dyDescent="0.2">
      <c r="X1849" s="58"/>
      <c r="Y1849" s="58"/>
      <c r="Z1849" s="58"/>
      <c r="AA1849" s="58"/>
      <c r="AB1849" s="58"/>
    </row>
    <row r="1850" spans="24:28" x14ac:dyDescent="0.2">
      <c r="X1850" s="58"/>
      <c r="Y1850" s="58"/>
      <c r="Z1850" s="58"/>
      <c r="AA1850" s="58"/>
      <c r="AB1850" s="58"/>
    </row>
    <row r="1851" spans="24:28" x14ac:dyDescent="0.2">
      <c r="X1851" s="58"/>
      <c r="Y1851" s="58"/>
      <c r="Z1851" s="58"/>
      <c r="AA1851" s="58"/>
      <c r="AB1851" s="58"/>
    </row>
    <row r="1852" spans="24:28" x14ac:dyDescent="0.2">
      <c r="X1852" s="58"/>
      <c r="Y1852" s="58"/>
      <c r="Z1852" s="58"/>
      <c r="AA1852" s="58"/>
      <c r="AB1852" s="58"/>
    </row>
    <row r="1853" spans="24:28" x14ac:dyDescent="0.2">
      <c r="X1853" s="58"/>
      <c r="Y1853" s="58"/>
      <c r="Z1853" s="58"/>
      <c r="AA1853" s="58"/>
      <c r="AB1853" s="58"/>
    </row>
    <row r="1854" spans="24:28" x14ac:dyDescent="0.2">
      <c r="X1854" s="58"/>
      <c r="Y1854" s="58"/>
      <c r="Z1854" s="58"/>
      <c r="AA1854" s="58"/>
      <c r="AB1854" s="58"/>
    </row>
    <row r="1855" spans="24:28" x14ac:dyDescent="0.2">
      <c r="X1855" s="58"/>
      <c r="Y1855" s="58"/>
      <c r="Z1855" s="58"/>
      <c r="AA1855" s="58"/>
      <c r="AB1855" s="58"/>
    </row>
    <row r="1856" spans="24:28" x14ac:dyDescent="0.2">
      <c r="X1856" s="58"/>
      <c r="Y1856" s="58"/>
      <c r="Z1856" s="58"/>
      <c r="AA1856" s="58"/>
      <c r="AB1856" s="58"/>
    </row>
    <row r="1857" spans="24:28" x14ac:dyDescent="0.2">
      <c r="X1857" s="58"/>
      <c r="Y1857" s="58"/>
      <c r="Z1857" s="58"/>
      <c r="AA1857" s="58"/>
      <c r="AB1857" s="58"/>
    </row>
    <row r="1858" spans="24:28" x14ac:dyDescent="0.2">
      <c r="X1858" s="58"/>
      <c r="Y1858" s="58"/>
      <c r="Z1858" s="58"/>
      <c r="AA1858" s="58"/>
      <c r="AB1858" s="58"/>
    </row>
    <row r="1859" spans="24:28" x14ac:dyDescent="0.2">
      <c r="X1859" s="58"/>
      <c r="Y1859" s="58"/>
      <c r="Z1859" s="58"/>
      <c r="AA1859" s="58"/>
      <c r="AB1859" s="58"/>
    </row>
    <row r="1860" spans="24:28" x14ac:dyDescent="0.2">
      <c r="X1860" s="58"/>
      <c r="Y1860" s="58"/>
      <c r="Z1860" s="58"/>
      <c r="AA1860" s="58"/>
      <c r="AB1860" s="58"/>
    </row>
    <row r="1861" spans="24:28" x14ac:dyDescent="0.2">
      <c r="X1861" s="58"/>
      <c r="Y1861" s="58"/>
      <c r="Z1861" s="58"/>
      <c r="AA1861" s="58"/>
      <c r="AB1861" s="58"/>
    </row>
    <row r="1862" spans="24:28" x14ac:dyDescent="0.2">
      <c r="X1862" s="58"/>
      <c r="Y1862" s="58"/>
      <c r="Z1862" s="58"/>
      <c r="AA1862" s="58"/>
      <c r="AB1862" s="58"/>
    </row>
    <row r="1863" spans="24:28" x14ac:dyDescent="0.2">
      <c r="X1863" s="58"/>
      <c r="Y1863" s="58"/>
      <c r="Z1863" s="58"/>
      <c r="AA1863" s="58"/>
      <c r="AB1863" s="58"/>
    </row>
    <row r="1864" spans="24:28" x14ac:dyDescent="0.2">
      <c r="X1864" s="58"/>
      <c r="Y1864" s="58"/>
      <c r="Z1864" s="58"/>
      <c r="AA1864" s="58"/>
      <c r="AB1864" s="58"/>
    </row>
    <row r="1865" spans="24:28" x14ac:dyDescent="0.2">
      <c r="X1865" s="58"/>
      <c r="Y1865" s="58"/>
      <c r="Z1865" s="58"/>
      <c r="AA1865" s="58"/>
      <c r="AB1865" s="58"/>
    </row>
    <row r="1866" spans="24:28" x14ac:dyDescent="0.2">
      <c r="X1866" s="58"/>
      <c r="Y1866" s="58"/>
      <c r="Z1866" s="58"/>
      <c r="AA1866" s="58"/>
      <c r="AB1866" s="58"/>
    </row>
    <row r="1867" spans="24:28" x14ac:dyDescent="0.2">
      <c r="X1867" s="58"/>
      <c r="Y1867" s="58"/>
      <c r="Z1867" s="58"/>
      <c r="AA1867" s="58"/>
      <c r="AB1867" s="58"/>
    </row>
    <row r="1868" spans="24:28" x14ac:dyDescent="0.2">
      <c r="X1868" s="58"/>
      <c r="Y1868" s="58"/>
      <c r="Z1868" s="58"/>
      <c r="AA1868" s="58"/>
      <c r="AB1868" s="58"/>
    </row>
    <row r="1869" spans="24:28" x14ac:dyDescent="0.2">
      <c r="X1869" s="58"/>
      <c r="Y1869" s="58"/>
      <c r="Z1869" s="58"/>
      <c r="AA1869" s="58"/>
      <c r="AB1869" s="58"/>
    </row>
    <row r="1870" spans="24:28" x14ac:dyDescent="0.2">
      <c r="X1870" s="58"/>
      <c r="Y1870" s="58"/>
      <c r="Z1870" s="58"/>
      <c r="AA1870" s="58"/>
      <c r="AB1870" s="58"/>
    </row>
    <row r="1871" spans="24:28" x14ac:dyDescent="0.2">
      <c r="X1871" s="58"/>
      <c r="Y1871" s="58"/>
      <c r="Z1871" s="58"/>
      <c r="AA1871" s="58"/>
      <c r="AB1871" s="58"/>
    </row>
    <row r="1872" spans="24:28" x14ac:dyDescent="0.2">
      <c r="X1872" s="58"/>
      <c r="Y1872" s="58"/>
      <c r="Z1872" s="58"/>
      <c r="AA1872" s="58"/>
      <c r="AB1872" s="58"/>
    </row>
    <row r="1873" spans="24:28" x14ac:dyDescent="0.2">
      <c r="X1873" s="58"/>
      <c r="Y1873" s="58"/>
      <c r="Z1873" s="58"/>
      <c r="AA1873" s="58"/>
      <c r="AB1873" s="58"/>
    </row>
    <row r="1874" spans="24:28" x14ac:dyDescent="0.2">
      <c r="X1874" s="58"/>
      <c r="Y1874" s="58"/>
      <c r="Z1874" s="58"/>
      <c r="AA1874" s="58"/>
      <c r="AB1874" s="58"/>
    </row>
    <row r="1875" spans="24:28" x14ac:dyDescent="0.2">
      <c r="X1875" s="58"/>
      <c r="Y1875" s="58"/>
      <c r="Z1875" s="58"/>
      <c r="AA1875" s="58"/>
      <c r="AB1875" s="58"/>
    </row>
    <row r="1876" spans="24:28" x14ac:dyDescent="0.2">
      <c r="X1876" s="58"/>
      <c r="Y1876" s="58"/>
      <c r="Z1876" s="58"/>
      <c r="AA1876" s="58"/>
      <c r="AB1876" s="58"/>
    </row>
    <row r="1877" spans="24:28" x14ac:dyDescent="0.2">
      <c r="X1877" s="58"/>
      <c r="Y1877" s="58"/>
      <c r="Z1877" s="58"/>
      <c r="AA1877" s="58"/>
      <c r="AB1877" s="58"/>
    </row>
    <row r="1878" spans="24:28" x14ac:dyDescent="0.2">
      <c r="X1878" s="58"/>
      <c r="Y1878" s="58"/>
      <c r="Z1878" s="58"/>
      <c r="AA1878" s="58"/>
      <c r="AB1878" s="58"/>
    </row>
    <row r="1879" spans="24:28" x14ac:dyDescent="0.2">
      <c r="X1879" s="58"/>
      <c r="Y1879" s="58"/>
      <c r="Z1879" s="58"/>
      <c r="AA1879" s="58"/>
      <c r="AB1879" s="58"/>
    </row>
    <row r="1880" spans="24:28" x14ac:dyDescent="0.2">
      <c r="X1880" s="58"/>
      <c r="Y1880" s="58"/>
      <c r="Z1880" s="58"/>
      <c r="AA1880" s="58"/>
      <c r="AB1880" s="58"/>
    </row>
    <row r="1881" spans="24:28" x14ac:dyDescent="0.2">
      <c r="X1881" s="58"/>
      <c r="Y1881" s="58"/>
      <c r="Z1881" s="58"/>
      <c r="AA1881" s="58"/>
      <c r="AB1881" s="58"/>
    </row>
    <row r="1882" spans="24:28" x14ac:dyDescent="0.2">
      <c r="X1882" s="58"/>
      <c r="Y1882" s="58"/>
      <c r="Z1882" s="58"/>
      <c r="AA1882" s="58"/>
      <c r="AB1882" s="58"/>
    </row>
    <row r="1883" spans="24:28" x14ac:dyDescent="0.2">
      <c r="X1883" s="58"/>
      <c r="Y1883" s="58"/>
      <c r="Z1883" s="58"/>
      <c r="AA1883" s="58"/>
      <c r="AB1883" s="58"/>
    </row>
    <row r="1884" spans="24:28" x14ac:dyDescent="0.2">
      <c r="X1884" s="58"/>
      <c r="Y1884" s="58"/>
      <c r="Z1884" s="58"/>
      <c r="AA1884" s="58"/>
      <c r="AB1884" s="58"/>
    </row>
    <row r="1885" spans="24:28" x14ac:dyDescent="0.2">
      <c r="X1885" s="58"/>
      <c r="Y1885" s="58"/>
      <c r="Z1885" s="58"/>
      <c r="AA1885" s="58"/>
      <c r="AB1885" s="58"/>
    </row>
    <row r="1886" spans="24:28" x14ac:dyDescent="0.2">
      <c r="X1886" s="58"/>
      <c r="Y1886" s="58"/>
      <c r="Z1886" s="58"/>
      <c r="AA1886" s="58"/>
      <c r="AB1886" s="58"/>
    </row>
    <row r="1887" spans="24:28" x14ac:dyDescent="0.2">
      <c r="X1887" s="58"/>
      <c r="Y1887" s="58"/>
      <c r="Z1887" s="58"/>
      <c r="AA1887" s="58"/>
      <c r="AB1887" s="58"/>
    </row>
    <row r="1888" spans="24:28" x14ac:dyDescent="0.2">
      <c r="X1888" s="58"/>
      <c r="Y1888" s="58"/>
      <c r="Z1888" s="58"/>
      <c r="AA1888" s="58"/>
      <c r="AB1888" s="58"/>
    </row>
    <row r="1889" spans="24:28" x14ac:dyDescent="0.2">
      <c r="X1889" s="58"/>
      <c r="Y1889" s="58"/>
      <c r="Z1889" s="58"/>
      <c r="AA1889" s="58"/>
      <c r="AB1889" s="58"/>
    </row>
    <row r="1890" spans="24:28" x14ac:dyDescent="0.2">
      <c r="X1890" s="58"/>
      <c r="Y1890" s="58"/>
      <c r="Z1890" s="58"/>
      <c r="AA1890" s="58"/>
      <c r="AB1890" s="58"/>
    </row>
    <row r="1891" spans="24:28" x14ac:dyDescent="0.2">
      <c r="X1891" s="58"/>
      <c r="Y1891" s="58"/>
      <c r="Z1891" s="58"/>
      <c r="AA1891" s="58"/>
      <c r="AB1891" s="58"/>
    </row>
    <row r="1892" spans="24:28" x14ac:dyDescent="0.2">
      <c r="X1892" s="58"/>
      <c r="Y1892" s="58"/>
      <c r="Z1892" s="58"/>
      <c r="AA1892" s="58"/>
      <c r="AB1892" s="58"/>
    </row>
    <row r="1893" spans="24:28" x14ac:dyDescent="0.2">
      <c r="X1893" s="58"/>
      <c r="Y1893" s="58"/>
      <c r="Z1893" s="58"/>
      <c r="AA1893" s="58"/>
      <c r="AB1893" s="58"/>
    </row>
    <row r="1894" spans="24:28" x14ac:dyDescent="0.2">
      <c r="X1894" s="58"/>
      <c r="Y1894" s="58"/>
      <c r="Z1894" s="58"/>
      <c r="AA1894" s="58"/>
      <c r="AB1894" s="58"/>
    </row>
    <row r="1895" spans="24:28" x14ac:dyDescent="0.2">
      <c r="X1895" s="58"/>
      <c r="Y1895" s="58"/>
      <c r="Z1895" s="58"/>
      <c r="AA1895" s="58"/>
      <c r="AB1895" s="58"/>
    </row>
    <row r="1896" spans="24:28" x14ac:dyDescent="0.2">
      <c r="X1896" s="58"/>
      <c r="Y1896" s="58"/>
      <c r="Z1896" s="58"/>
      <c r="AA1896" s="58"/>
      <c r="AB1896" s="58"/>
    </row>
    <row r="1897" spans="24:28" x14ac:dyDescent="0.2">
      <c r="X1897" s="58"/>
      <c r="Y1897" s="58"/>
      <c r="Z1897" s="58"/>
      <c r="AA1897" s="58"/>
      <c r="AB1897" s="58"/>
    </row>
    <row r="1898" spans="24:28" x14ac:dyDescent="0.2">
      <c r="X1898" s="58"/>
      <c r="Y1898" s="58"/>
      <c r="Z1898" s="58"/>
      <c r="AA1898" s="58"/>
      <c r="AB1898" s="58"/>
    </row>
    <row r="1899" spans="24:28" x14ac:dyDescent="0.2">
      <c r="X1899" s="58"/>
      <c r="Y1899" s="58"/>
      <c r="Z1899" s="58"/>
      <c r="AA1899" s="58"/>
      <c r="AB1899" s="58"/>
    </row>
    <row r="1900" spans="24:28" x14ac:dyDescent="0.2">
      <c r="X1900" s="58"/>
      <c r="Y1900" s="58"/>
      <c r="Z1900" s="58"/>
      <c r="AA1900" s="58"/>
      <c r="AB1900" s="58"/>
    </row>
    <row r="1901" spans="24:28" x14ac:dyDescent="0.2">
      <c r="X1901" s="58"/>
      <c r="Y1901" s="58"/>
      <c r="Z1901" s="58"/>
      <c r="AA1901" s="58"/>
      <c r="AB1901" s="58"/>
    </row>
    <row r="1902" spans="24:28" x14ac:dyDescent="0.2">
      <c r="X1902" s="58"/>
      <c r="Y1902" s="58"/>
      <c r="Z1902" s="58"/>
      <c r="AA1902" s="58"/>
      <c r="AB1902" s="58"/>
    </row>
    <row r="1903" spans="24:28" x14ac:dyDescent="0.2">
      <c r="X1903" s="58"/>
      <c r="Y1903" s="58"/>
      <c r="Z1903" s="58"/>
      <c r="AA1903" s="58"/>
      <c r="AB1903" s="58"/>
    </row>
    <row r="1904" spans="24:28" x14ac:dyDescent="0.2">
      <c r="X1904" s="58"/>
      <c r="Y1904" s="58"/>
      <c r="Z1904" s="58"/>
      <c r="AA1904" s="58"/>
      <c r="AB1904" s="58"/>
    </row>
    <row r="1905" spans="24:28" x14ac:dyDescent="0.2">
      <c r="X1905" s="58"/>
      <c r="Y1905" s="58"/>
      <c r="Z1905" s="58"/>
      <c r="AA1905" s="58"/>
      <c r="AB1905" s="58"/>
    </row>
    <row r="1906" spans="24:28" x14ac:dyDescent="0.2">
      <c r="X1906" s="58"/>
      <c r="Y1906" s="58"/>
      <c r="Z1906" s="58"/>
      <c r="AA1906" s="58"/>
      <c r="AB1906" s="58"/>
    </row>
    <row r="1907" spans="24:28" x14ac:dyDescent="0.2">
      <c r="X1907" s="58"/>
      <c r="Y1907" s="58"/>
      <c r="Z1907" s="58"/>
      <c r="AA1907" s="58"/>
      <c r="AB1907" s="58"/>
    </row>
    <row r="1908" spans="24:28" x14ac:dyDescent="0.2">
      <c r="X1908" s="58"/>
      <c r="Y1908" s="58"/>
      <c r="Z1908" s="58"/>
      <c r="AA1908" s="58"/>
      <c r="AB1908" s="58"/>
    </row>
    <row r="1909" spans="24:28" x14ac:dyDescent="0.2">
      <c r="X1909" s="58"/>
      <c r="Y1909" s="58"/>
      <c r="Z1909" s="58"/>
      <c r="AA1909" s="58"/>
      <c r="AB1909" s="58"/>
    </row>
    <row r="1910" spans="24:28" x14ac:dyDescent="0.2">
      <c r="X1910" s="58"/>
      <c r="Y1910" s="58"/>
      <c r="Z1910" s="58"/>
      <c r="AA1910" s="58"/>
      <c r="AB1910" s="58"/>
    </row>
    <row r="1911" spans="24:28" x14ac:dyDescent="0.2">
      <c r="X1911" s="58"/>
      <c r="Y1911" s="58"/>
      <c r="Z1911" s="58"/>
      <c r="AA1911" s="58"/>
      <c r="AB1911" s="58"/>
    </row>
    <row r="1912" spans="24:28" x14ac:dyDescent="0.2">
      <c r="X1912" s="58"/>
      <c r="Y1912" s="58"/>
      <c r="Z1912" s="58"/>
      <c r="AA1912" s="58"/>
      <c r="AB1912" s="58"/>
    </row>
    <row r="1913" spans="24:28" x14ac:dyDescent="0.2">
      <c r="X1913" s="58"/>
      <c r="Y1913" s="58"/>
      <c r="Z1913" s="58"/>
      <c r="AA1913" s="58"/>
      <c r="AB1913" s="58"/>
    </row>
    <row r="1914" spans="24:28" x14ac:dyDescent="0.2">
      <c r="X1914" s="58"/>
      <c r="Y1914" s="58"/>
      <c r="Z1914" s="58"/>
      <c r="AA1914" s="58"/>
      <c r="AB1914" s="58"/>
    </row>
    <row r="1915" spans="24:28" x14ac:dyDescent="0.2">
      <c r="X1915" s="58"/>
      <c r="Y1915" s="58"/>
      <c r="Z1915" s="58"/>
      <c r="AA1915" s="58"/>
      <c r="AB1915" s="58"/>
    </row>
    <row r="1916" spans="24:28" x14ac:dyDescent="0.2">
      <c r="X1916" s="58"/>
      <c r="Y1916" s="58"/>
      <c r="Z1916" s="58"/>
      <c r="AA1916" s="58"/>
      <c r="AB1916" s="58"/>
    </row>
    <row r="1917" spans="24:28" x14ac:dyDescent="0.2">
      <c r="X1917" s="58"/>
      <c r="Y1917" s="58"/>
      <c r="Z1917" s="58"/>
      <c r="AA1917" s="58"/>
      <c r="AB1917" s="58"/>
    </row>
    <row r="1918" spans="24:28" x14ac:dyDescent="0.2">
      <c r="X1918" s="58"/>
      <c r="Y1918" s="58"/>
      <c r="Z1918" s="58"/>
      <c r="AA1918" s="58"/>
      <c r="AB1918" s="58"/>
    </row>
    <row r="1919" spans="24:28" x14ac:dyDescent="0.2">
      <c r="X1919" s="58"/>
      <c r="Y1919" s="58"/>
      <c r="Z1919" s="58"/>
      <c r="AA1919" s="58"/>
      <c r="AB1919" s="58"/>
    </row>
    <row r="1920" spans="24:28" x14ac:dyDescent="0.2">
      <c r="X1920" s="58"/>
      <c r="Y1920" s="58"/>
      <c r="Z1920" s="58"/>
      <c r="AA1920" s="58"/>
      <c r="AB1920" s="58"/>
    </row>
    <row r="1921" spans="24:28" x14ac:dyDescent="0.2">
      <c r="X1921" s="58"/>
      <c r="Y1921" s="58"/>
      <c r="Z1921" s="58"/>
      <c r="AA1921" s="58"/>
      <c r="AB1921" s="58"/>
    </row>
    <row r="1922" spans="24:28" x14ac:dyDescent="0.2">
      <c r="X1922" s="58"/>
      <c r="Y1922" s="58"/>
      <c r="Z1922" s="58"/>
      <c r="AA1922" s="58"/>
      <c r="AB1922" s="58"/>
    </row>
    <row r="1923" spans="24:28" x14ac:dyDescent="0.2">
      <c r="X1923" s="58"/>
      <c r="Y1923" s="58"/>
      <c r="Z1923" s="58"/>
      <c r="AA1923" s="58"/>
      <c r="AB1923" s="58"/>
    </row>
    <row r="1924" spans="24:28" x14ac:dyDescent="0.2">
      <c r="X1924" s="58"/>
      <c r="Y1924" s="58"/>
      <c r="Z1924" s="58"/>
      <c r="AA1924" s="58"/>
      <c r="AB1924" s="58"/>
    </row>
    <row r="1925" spans="24:28" x14ac:dyDescent="0.2">
      <c r="X1925" s="58"/>
      <c r="Y1925" s="58"/>
      <c r="Z1925" s="58"/>
      <c r="AA1925" s="58"/>
      <c r="AB1925" s="58"/>
    </row>
    <row r="1926" spans="24:28" x14ac:dyDescent="0.2">
      <c r="X1926" s="58"/>
      <c r="Y1926" s="58"/>
      <c r="Z1926" s="58"/>
      <c r="AA1926" s="58"/>
      <c r="AB1926" s="58"/>
    </row>
    <row r="1927" spans="24:28" x14ac:dyDescent="0.2">
      <c r="X1927" s="58"/>
      <c r="Y1927" s="58"/>
      <c r="Z1927" s="58"/>
      <c r="AA1927" s="58"/>
      <c r="AB1927" s="58"/>
    </row>
    <row r="1928" spans="24:28" x14ac:dyDescent="0.2">
      <c r="X1928" s="58"/>
      <c r="Y1928" s="58"/>
      <c r="Z1928" s="58"/>
      <c r="AA1928" s="58"/>
      <c r="AB1928" s="58"/>
    </row>
    <row r="1929" spans="24:28" x14ac:dyDescent="0.2">
      <c r="X1929" s="58"/>
      <c r="Y1929" s="58"/>
      <c r="Z1929" s="58"/>
      <c r="AA1929" s="58"/>
      <c r="AB1929" s="58"/>
    </row>
    <row r="1930" spans="24:28" x14ac:dyDescent="0.2">
      <c r="X1930" s="58"/>
      <c r="Y1930" s="58"/>
      <c r="Z1930" s="58"/>
      <c r="AA1930" s="58"/>
      <c r="AB1930" s="58"/>
    </row>
    <row r="1931" spans="24:28" x14ac:dyDescent="0.2">
      <c r="X1931" s="58"/>
      <c r="Y1931" s="58"/>
      <c r="Z1931" s="58"/>
      <c r="AA1931" s="58"/>
      <c r="AB1931" s="58"/>
    </row>
    <row r="1932" spans="24:28" x14ac:dyDescent="0.2">
      <c r="X1932" s="58"/>
      <c r="Y1932" s="58"/>
      <c r="Z1932" s="58"/>
      <c r="AA1932" s="58"/>
      <c r="AB1932" s="58"/>
    </row>
    <row r="1933" spans="24:28" x14ac:dyDescent="0.2">
      <c r="X1933" s="58"/>
      <c r="Y1933" s="58"/>
      <c r="Z1933" s="58"/>
      <c r="AA1933" s="58"/>
      <c r="AB1933" s="58"/>
    </row>
    <row r="1934" spans="24:28" x14ac:dyDescent="0.2">
      <c r="X1934" s="58"/>
      <c r="Y1934" s="58"/>
      <c r="Z1934" s="58"/>
      <c r="AA1934" s="58"/>
      <c r="AB1934" s="58"/>
    </row>
    <row r="1935" spans="24:28" x14ac:dyDescent="0.2">
      <c r="X1935" s="58"/>
      <c r="Y1935" s="58"/>
      <c r="Z1935" s="58"/>
      <c r="AA1935" s="58"/>
      <c r="AB1935" s="58"/>
    </row>
    <row r="1936" spans="24:28" x14ac:dyDescent="0.2">
      <c r="X1936" s="58"/>
      <c r="Y1936" s="58"/>
      <c r="Z1936" s="58"/>
      <c r="AA1936" s="58"/>
      <c r="AB1936" s="58"/>
    </row>
    <row r="1937" spans="24:28" x14ac:dyDescent="0.2">
      <c r="X1937" s="58"/>
      <c r="Y1937" s="58"/>
      <c r="Z1937" s="58"/>
      <c r="AA1937" s="58"/>
      <c r="AB1937" s="58"/>
    </row>
    <row r="1938" spans="24:28" x14ac:dyDescent="0.2">
      <c r="X1938" s="58"/>
      <c r="Y1938" s="58"/>
      <c r="Z1938" s="58"/>
      <c r="AA1938" s="58"/>
      <c r="AB1938" s="58"/>
    </row>
    <row r="1939" spans="24:28" x14ac:dyDescent="0.2">
      <c r="X1939" s="58"/>
      <c r="Y1939" s="58"/>
      <c r="Z1939" s="58"/>
      <c r="AA1939" s="58"/>
      <c r="AB1939" s="58"/>
    </row>
    <row r="1940" spans="24:28" x14ac:dyDescent="0.2">
      <c r="X1940" s="58"/>
      <c r="Y1940" s="58"/>
      <c r="Z1940" s="58"/>
      <c r="AA1940" s="58"/>
      <c r="AB1940" s="58"/>
    </row>
    <row r="1941" spans="24:28" x14ac:dyDescent="0.2">
      <c r="X1941" s="58"/>
      <c r="Y1941" s="58"/>
      <c r="Z1941" s="58"/>
      <c r="AA1941" s="58"/>
      <c r="AB1941" s="58"/>
    </row>
    <row r="1942" spans="24:28" x14ac:dyDescent="0.2">
      <c r="X1942" s="58"/>
      <c r="Y1942" s="58"/>
      <c r="Z1942" s="58"/>
      <c r="AA1942" s="58"/>
      <c r="AB1942" s="58"/>
    </row>
    <row r="1943" spans="24:28" x14ac:dyDescent="0.2">
      <c r="X1943" s="58"/>
      <c r="Y1943" s="58"/>
      <c r="Z1943" s="58"/>
      <c r="AA1943" s="58"/>
      <c r="AB1943" s="58"/>
    </row>
    <row r="1944" spans="24:28" x14ac:dyDescent="0.2">
      <c r="X1944" s="58"/>
      <c r="Y1944" s="58"/>
      <c r="Z1944" s="58"/>
      <c r="AA1944" s="58"/>
      <c r="AB1944" s="58"/>
    </row>
    <row r="1945" spans="24:28" x14ac:dyDescent="0.2">
      <c r="X1945" s="58"/>
      <c r="Y1945" s="58"/>
      <c r="Z1945" s="58"/>
      <c r="AA1945" s="58"/>
      <c r="AB1945" s="58"/>
    </row>
    <row r="1946" spans="24:28" x14ac:dyDescent="0.2">
      <c r="X1946" s="58"/>
      <c r="Y1946" s="58"/>
      <c r="Z1946" s="58"/>
      <c r="AA1946" s="58"/>
      <c r="AB1946" s="58"/>
    </row>
    <row r="1947" spans="24:28" x14ac:dyDescent="0.2">
      <c r="X1947" s="58"/>
      <c r="Y1947" s="58"/>
      <c r="Z1947" s="58"/>
      <c r="AA1947" s="58"/>
      <c r="AB1947" s="58"/>
    </row>
    <row r="1948" spans="24:28" x14ac:dyDescent="0.2">
      <c r="X1948" s="58"/>
      <c r="Y1948" s="58"/>
      <c r="Z1948" s="58"/>
      <c r="AA1948" s="58"/>
      <c r="AB1948" s="58"/>
    </row>
    <row r="1949" spans="24:28" x14ac:dyDescent="0.2">
      <c r="X1949" s="58"/>
      <c r="Y1949" s="58"/>
      <c r="Z1949" s="58"/>
      <c r="AA1949" s="58"/>
      <c r="AB1949" s="58"/>
    </row>
    <row r="1950" spans="24:28" x14ac:dyDescent="0.2">
      <c r="X1950" s="58"/>
      <c r="Y1950" s="58"/>
      <c r="Z1950" s="58"/>
      <c r="AA1950" s="58"/>
      <c r="AB1950" s="58"/>
    </row>
    <row r="1951" spans="24:28" x14ac:dyDescent="0.2">
      <c r="X1951" s="58"/>
      <c r="Y1951" s="58"/>
      <c r="Z1951" s="58"/>
      <c r="AA1951" s="58"/>
      <c r="AB1951" s="58"/>
    </row>
    <row r="1952" spans="24:28" x14ac:dyDescent="0.2">
      <c r="X1952" s="58"/>
      <c r="Y1952" s="58"/>
      <c r="Z1952" s="58"/>
      <c r="AA1952" s="58"/>
      <c r="AB1952" s="58"/>
    </row>
    <row r="1953" spans="24:28" x14ac:dyDescent="0.2">
      <c r="X1953" s="58"/>
      <c r="Y1953" s="58"/>
      <c r="Z1953" s="58"/>
      <c r="AA1953" s="58"/>
      <c r="AB1953" s="58"/>
    </row>
    <row r="1954" spans="24:28" x14ac:dyDescent="0.2">
      <c r="X1954" s="58"/>
      <c r="Y1954" s="58"/>
      <c r="Z1954" s="58"/>
      <c r="AA1954" s="58"/>
      <c r="AB1954" s="58"/>
    </row>
    <row r="1955" spans="24:28" x14ac:dyDescent="0.2">
      <c r="X1955" s="58"/>
      <c r="Y1955" s="58"/>
      <c r="Z1955" s="58"/>
      <c r="AA1955" s="58"/>
      <c r="AB1955" s="58"/>
    </row>
    <row r="1956" spans="24:28" x14ac:dyDescent="0.2">
      <c r="X1956" s="58"/>
      <c r="Y1956" s="58"/>
      <c r="Z1956" s="58"/>
      <c r="AA1956" s="58"/>
      <c r="AB1956" s="58"/>
    </row>
    <row r="1957" spans="24:28" x14ac:dyDescent="0.2">
      <c r="X1957" s="58"/>
      <c r="Y1957" s="58"/>
      <c r="Z1957" s="58"/>
      <c r="AA1957" s="58"/>
      <c r="AB1957" s="58"/>
    </row>
    <row r="1958" spans="24:28" x14ac:dyDescent="0.2">
      <c r="X1958" s="58"/>
      <c r="Y1958" s="58"/>
      <c r="Z1958" s="58"/>
      <c r="AA1958" s="58"/>
      <c r="AB1958" s="58"/>
    </row>
    <row r="1959" spans="24:28" x14ac:dyDescent="0.2">
      <c r="X1959" s="58"/>
      <c r="Y1959" s="58"/>
      <c r="Z1959" s="58"/>
      <c r="AA1959" s="58"/>
      <c r="AB1959" s="58"/>
    </row>
    <row r="1960" spans="24:28" x14ac:dyDescent="0.2">
      <c r="X1960" s="58"/>
      <c r="Y1960" s="58"/>
      <c r="Z1960" s="58"/>
      <c r="AA1960" s="58"/>
      <c r="AB1960" s="58"/>
    </row>
    <row r="1961" spans="24:28" x14ac:dyDescent="0.2">
      <c r="X1961" s="58"/>
      <c r="Y1961" s="58"/>
      <c r="Z1961" s="58"/>
      <c r="AA1961" s="58"/>
      <c r="AB1961" s="58"/>
    </row>
    <row r="1962" spans="24:28" x14ac:dyDescent="0.2">
      <c r="X1962" s="58"/>
      <c r="Y1962" s="58"/>
      <c r="Z1962" s="58"/>
      <c r="AA1962" s="58"/>
      <c r="AB1962" s="58"/>
    </row>
    <row r="1963" spans="24:28" x14ac:dyDescent="0.2">
      <c r="X1963" s="58"/>
      <c r="Y1963" s="58"/>
      <c r="Z1963" s="58"/>
      <c r="AA1963" s="58"/>
      <c r="AB1963" s="58"/>
    </row>
    <row r="1964" spans="24:28" x14ac:dyDescent="0.2">
      <c r="X1964" s="58"/>
      <c r="Y1964" s="58"/>
      <c r="Z1964" s="58"/>
      <c r="AA1964" s="58"/>
      <c r="AB1964" s="58"/>
    </row>
    <row r="1965" spans="24:28" x14ac:dyDescent="0.2">
      <c r="X1965" s="58"/>
      <c r="Y1965" s="58"/>
      <c r="Z1965" s="58"/>
      <c r="AA1965" s="58"/>
      <c r="AB1965" s="58"/>
    </row>
    <row r="1966" spans="24:28" x14ac:dyDescent="0.2">
      <c r="X1966" s="58"/>
      <c r="Y1966" s="58"/>
      <c r="Z1966" s="58"/>
      <c r="AA1966" s="58"/>
      <c r="AB1966" s="58"/>
    </row>
    <row r="1967" spans="24:28" x14ac:dyDescent="0.2">
      <c r="X1967" s="58"/>
      <c r="Y1967" s="58"/>
      <c r="Z1967" s="58"/>
      <c r="AA1967" s="58"/>
      <c r="AB1967" s="58"/>
    </row>
    <row r="1968" spans="24:28" x14ac:dyDescent="0.2">
      <c r="X1968" s="58"/>
      <c r="Y1968" s="58"/>
      <c r="Z1968" s="58"/>
      <c r="AA1968" s="58"/>
      <c r="AB1968" s="58"/>
    </row>
    <row r="1969" spans="24:28" x14ac:dyDescent="0.2">
      <c r="X1969" s="58"/>
      <c r="Y1969" s="58"/>
      <c r="Z1969" s="58"/>
      <c r="AA1969" s="58"/>
      <c r="AB1969" s="58"/>
    </row>
    <row r="1970" spans="24:28" x14ac:dyDescent="0.2">
      <c r="X1970" s="58"/>
      <c r="Y1970" s="58"/>
      <c r="Z1970" s="58"/>
      <c r="AA1970" s="58"/>
      <c r="AB1970" s="58"/>
    </row>
    <row r="1971" spans="24:28" x14ac:dyDescent="0.2">
      <c r="X1971" s="58"/>
      <c r="Y1971" s="58"/>
      <c r="Z1971" s="58"/>
      <c r="AA1971" s="58"/>
      <c r="AB1971" s="58"/>
    </row>
    <row r="1972" spans="24:28" x14ac:dyDescent="0.2">
      <c r="X1972" s="58"/>
      <c r="Y1972" s="58"/>
      <c r="Z1972" s="58"/>
      <c r="AA1972" s="58"/>
      <c r="AB1972" s="58"/>
    </row>
    <row r="1973" spans="24:28" x14ac:dyDescent="0.2">
      <c r="X1973" s="58"/>
      <c r="Y1973" s="58"/>
      <c r="Z1973" s="58"/>
      <c r="AA1973" s="58"/>
      <c r="AB1973" s="58"/>
    </row>
    <row r="1974" spans="24:28" x14ac:dyDescent="0.2">
      <c r="X1974" s="58"/>
      <c r="Y1974" s="58"/>
      <c r="Z1974" s="58"/>
      <c r="AA1974" s="58"/>
      <c r="AB1974" s="58"/>
    </row>
    <row r="1975" spans="24:28" x14ac:dyDescent="0.2">
      <c r="X1975" s="58"/>
      <c r="Y1975" s="58"/>
      <c r="Z1975" s="58"/>
      <c r="AA1975" s="58"/>
      <c r="AB1975" s="58"/>
    </row>
    <row r="1976" spans="24:28" x14ac:dyDescent="0.2">
      <c r="X1976" s="58"/>
      <c r="Y1976" s="58"/>
      <c r="Z1976" s="58"/>
      <c r="AA1976" s="58"/>
      <c r="AB1976" s="58"/>
    </row>
    <row r="1977" spans="24:28" x14ac:dyDescent="0.2">
      <c r="X1977" s="58"/>
      <c r="Y1977" s="58"/>
      <c r="Z1977" s="58"/>
      <c r="AA1977" s="58"/>
      <c r="AB1977" s="58"/>
    </row>
    <row r="1978" spans="24:28" x14ac:dyDescent="0.2">
      <c r="X1978" s="58"/>
      <c r="Y1978" s="58"/>
      <c r="Z1978" s="58"/>
      <c r="AA1978" s="58"/>
      <c r="AB1978" s="58"/>
    </row>
    <row r="1979" spans="24:28" x14ac:dyDescent="0.2">
      <c r="X1979" s="58"/>
      <c r="Y1979" s="58"/>
      <c r="Z1979" s="58"/>
      <c r="AA1979" s="58"/>
      <c r="AB1979" s="58"/>
    </row>
    <row r="1980" spans="24:28" x14ac:dyDescent="0.2">
      <c r="X1980" s="58"/>
      <c r="Y1980" s="58"/>
      <c r="Z1980" s="58"/>
      <c r="AA1980" s="58"/>
      <c r="AB1980" s="58"/>
    </row>
    <row r="1981" spans="24:28" x14ac:dyDescent="0.2">
      <c r="X1981" s="58"/>
      <c r="Y1981" s="58"/>
      <c r="Z1981" s="58"/>
      <c r="AA1981" s="58"/>
      <c r="AB1981" s="58"/>
    </row>
    <row r="1982" spans="24:28" x14ac:dyDescent="0.2">
      <c r="X1982" s="58"/>
      <c r="Y1982" s="58"/>
      <c r="Z1982" s="58"/>
      <c r="AA1982" s="58"/>
      <c r="AB1982" s="58"/>
    </row>
    <row r="1983" spans="24:28" x14ac:dyDescent="0.2">
      <c r="X1983" s="58"/>
      <c r="Y1983" s="58"/>
      <c r="Z1983" s="58"/>
      <c r="AA1983" s="58"/>
      <c r="AB1983" s="58"/>
    </row>
    <row r="1984" spans="24:28" x14ac:dyDescent="0.2">
      <c r="X1984" s="58"/>
      <c r="Y1984" s="58"/>
      <c r="Z1984" s="58"/>
      <c r="AA1984" s="58"/>
      <c r="AB1984" s="58"/>
    </row>
    <row r="1985" spans="24:28" x14ac:dyDescent="0.2">
      <c r="X1985" s="58"/>
      <c r="Y1985" s="58"/>
      <c r="Z1985" s="58"/>
      <c r="AA1985" s="58"/>
      <c r="AB1985" s="58"/>
    </row>
    <row r="1986" spans="24:28" x14ac:dyDescent="0.2">
      <c r="X1986" s="58"/>
      <c r="Y1986" s="58"/>
      <c r="Z1986" s="58"/>
      <c r="AA1986" s="58"/>
      <c r="AB1986" s="58"/>
    </row>
    <row r="1987" spans="24:28" x14ac:dyDescent="0.2">
      <c r="X1987" s="58"/>
      <c r="Y1987" s="58"/>
      <c r="Z1987" s="58"/>
      <c r="AA1987" s="58"/>
      <c r="AB1987" s="58"/>
    </row>
    <row r="1988" spans="24:28" x14ac:dyDescent="0.2">
      <c r="X1988" s="58"/>
      <c r="Y1988" s="58"/>
      <c r="Z1988" s="58"/>
      <c r="AA1988" s="58"/>
      <c r="AB1988" s="58"/>
    </row>
    <row r="1989" spans="24:28" x14ac:dyDescent="0.2">
      <c r="X1989" s="58"/>
      <c r="Y1989" s="58"/>
      <c r="Z1989" s="58"/>
      <c r="AA1989" s="58"/>
      <c r="AB1989" s="58"/>
    </row>
    <row r="1990" spans="24:28" x14ac:dyDescent="0.2">
      <c r="X1990" s="58"/>
      <c r="Y1990" s="58"/>
      <c r="Z1990" s="58"/>
      <c r="AA1990" s="58"/>
      <c r="AB1990" s="58"/>
    </row>
    <row r="1991" spans="24:28" x14ac:dyDescent="0.2">
      <c r="X1991" s="58"/>
      <c r="Y1991" s="58"/>
      <c r="Z1991" s="58"/>
      <c r="AA1991" s="58"/>
      <c r="AB1991" s="58"/>
    </row>
    <row r="1992" spans="24:28" x14ac:dyDescent="0.2">
      <c r="X1992" s="58"/>
      <c r="Y1992" s="58"/>
      <c r="Z1992" s="58"/>
      <c r="AA1992" s="58"/>
      <c r="AB1992" s="58"/>
    </row>
    <row r="1993" spans="24:28" x14ac:dyDescent="0.2">
      <c r="X1993" s="58"/>
      <c r="Y1993" s="58"/>
      <c r="Z1993" s="58"/>
      <c r="AA1993" s="58"/>
      <c r="AB1993" s="58"/>
    </row>
    <row r="1994" spans="24:28" x14ac:dyDescent="0.2">
      <c r="X1994" s="58"/>
      <c r="Y1994" s="58"/>
      <c r="Z1994" s="58"/>
      <c r="AA1994" s="58"/>
      <c r="AB1994" s="58"/>
    </row>
    <row r="1995" spans="24:28" x14ac:dyDescent="0.2">
      <c r="X1995" s="58"/>
      <c r="Y1995" s="58"/>
      <c r="Z1995" s="58"/>
      <c r="AA1995" s="58"/>
      <c r="AB1995" s="58"/>
    </row>
    <row r="1996" spans="24:28" x14ac:dyDescent="0.2">
      <c r="X1996" s="58"/>
      <c r="Y1996" s="58"/>
      <c r="Z1996" s="58"/>
      <c r="AA1996" s="58"/>
      <c r="AB1996" s="58"/>
    </row>
    <row r="1997" spans="24:28" x14ac:dyDescent="0.2">
      <c r="X1997" s="58"/>
      <c r="Y1997" s="58"/>
      <c r="Z1997" s="58"/>
      <c r="AA1997" s="58"/>
      <c r="AB1997" s="58"/>
    </row>
    <row r="1998" spans="24:28" x14ac:dyDescent="0.2">
      <c r="X1998" s="58"/>
      <c r="Y1998" s="58"/>
      <c r="Z1998" s="58"/>
      <c r="AA1998" s="58"/>
      <c r="AB1998" s="58"/>
    </row>
    <row r="1999" spans="24:28" x14ac:dyDescent="0.2">
      <c r="X1999" s="58"/>
      <c r="Y1999" s="58"/>
      <c r="Z1999" s="58"/>
      <c r="AA1999" s="58"/>
      <c r="AB1999" s="58"/>
    </row>
    <row r="2000" spans="24:28" x14ac:dyDescent="0.2">
      <c r="X2000" s="58"/>
      <c r="Y2000" s="58"/>
      <c r="Z2000" s="58"/>
      <c r="AA2000" s="58"/>
      <c r="AB2000" s="58"/>
    </row>
    <row r="2001" spans="24:28" x14ac:dyDescent="0.2">
      <c r="X2001" s="58"/>
      <c r="Y2001" s="58"/>
      <c r="Z2001" s="58"/>
      <c r="AA2001" s="58"/>
      <c r="AB2001" s="58"/>
    </row>
    <row r="2002" spans="24:28" x14ac:dyDescent="0.2">
      <c r="X2002" s="58"/>
      <c r="Y2002" s="58"/>
      <c r="Z2002" s="58"/>
      <c r="AA2002" s="58"/>
      <c r="AB2002" s="58"/>
    </row>
    <row r="2003" spans="24:28" x14ac:dyDescent="0.2">
      <c r="X2003" s="58"/>
      <c r="Y2003" s="58"/>
      <c r="Z2003" s="58"/>
      <c r="AA2003" s="58"/>
      <c r="AB2003" s="58"/>
    </row>
    <row r="2004" spans="24:28" x14ac:dyDescent="0.2">
      <c r="X2004" s="58"/>
      <c r="Y2004" s="58"/>
      <c r="Z2004" s="58"/>
      <c r="AA2004" s="58"/>
      <c r="AB2004" s="58"/>
    </row>
    <row r="2005" spans="24:28" x14ac:dyDescent="0.2">
      <c r="X2005" s="58"/>
      <c r="Y2005" s="58"/>
      <c r="Z2005" s="58"/>
      <c r="AA2005" s="58"/>
      <c r="AB2005" s="58"/>
    </row>
    <row r="2006" spans="24:28" x14ac:dyDescent="0.2">
      <c r="X2006" s="58"/>
      <c r="Y2006" s="58"/>
      <c r="Z2006" s="58"/>
      <c r="AA2006" s="58"/>
      <c r="AB2006" s="58"/>
    </row>
    <row r="2007" spans="24:28" x14ac:dyDescent="0.2">
      <c r="X2007" s="58"/>
      <c r="Y2007" s="58"/>
      <c r="Z2007" s="58"/>
      <c r="AA2007" s="58"/>
      <c r="AB2007" s="58"/>
    </row>
    <row r="2008" spans="24:28" x14ac:dyDescent="0.2">
      <c r="X2008" s="58"/>
      <c r="Y2008" s="58"/>
      <c r="Z2008" s="58"/>
      <c r="AA2008" s="58"/>
      <c r="AB2008" s="58"/>
    </row>
    <row r="2009" spans="24:28" x14ac:dyDescent="0.2">
      <c r="X2009" s="58"/>
      <c r="Y2009" s="58"/>
      <c r="Z2009" s="58"/>
      <c r="AA2009" s="58"/>
      <c r="AB2009" s="58"/>
    </row>
    <row r="2010" spans="24:28" x14ac:dyDescent="0.2">
      <c r="X2010" s="58"/>
      <c r="Y2010" s="58"/>
      <c r="Z2010" s="58"/>
      <c r="AA2010" s="58"/>
      <c r="AB2010" s="58"/>
    </row>
    <row r="2011" spans="24:28" x14ac:dyDescent="0.2">
      <c r="X2011" s="58"/>
      <c r="Y2011" s="58"/>
      <c r="Z2011" s="58"/>
      <c r="AA2011" s="58"/>
      <c r="AB2011" s="58"/>
    </row>
    <row r="2012" spans="24:28" x14ac:dyDescent="0.2">
      <c r="X2012" s="58"/>
      <c r="Y2012" s="58"/>
      <c r="Z2012" s="58"/>
      <c r="AA2012" s="58"/>
      <c r="AB2012" s="58"/>
    </row>
    <row r="2013" spans="24:28" x14ac:dyDescent="0.2">
      <c r="X2013" s="58"/>
      <c r="Y2013" s="58"/>
      <c r="Z2013" s="58"/>
      <c r="AA2013" s="58"/>
      <c r="AB2013" s="58"/>
    </row>
    <row r="2014" spans="24:28" x14ac:dyDescent="0.2">
      <c r="X2014" s="58"/>
      <c r="Y2014" s="58"/>
      <c r="Z2014" s="58"/>
      <c r="AA2014" s="58"/>
      <c r="AB2014" s="58"/>
    </row>
    <row r="2015" spans="24:28" x14ac:dyDescent="0.2">
      <c r="X2015" s="58"/>
      <c r="Y2015" s="58"/>
      <c r="Z2015" s="58"/>
      <c r="AA2015" s="58"/>
      <c r="AB2015" s="58"/>
    </row>
    <row r="2016" spans="24:28" x14ac:dyDescent="0.2">
      <c r="X2016" s="58"/>
      <c r="Y2016" s="58"/>
      <c r="Z2016" s="58"/>
      <c r="AA2016" s="58"/>
      <c r="AB2016" s="58"/>
    </row>
    <row r="2017" spans="24:28" x14ac:dyDescent="0.2">
      <c r="X2017" s="58"/>
      <c r="Y2017" s="58"/>
      <c r="Z2017" s="58"/>
      <c r="AA2017" s="58"/>
      <c r="AB2017" s="58"/>
    </row>
    <row r="2018" spans="24:28" x14ac:dyDescent="0.2">
      <c r="X2018" s="58"/>
      <c r="Y2018" s="58"/>
      <c r="Z2018" s="58"/>
      <c r="AA2018" s="58"/>
      <c r="AB2018" s="58"/>
    </row>
    <row r="2019" spans="24:28" x14ac:dyDescent="0.2">
      <c r="X2019" s="58"/>
      <c r="Y2019" s="58"/>
      <c r="Z2019" s="58"/>
      <c r="AA2019" s="58"/>
      <c r="AB2019" s="58"/>
    </row>
    <row r="2020" spans="24:28" x14ac:dyDescent="0.2">
      <c r="X2020" s="58"/>
      <c r="Y2020" s="58"/>
      <c r="Z2020" s="58"/>
      <c r="AA2020" s="58"/>
      <c r="AB2020" s="58"/>
    </row>
    <row r="2021" spans="24:28" x14ac:dyDescent="0.2">
      <c r="X2021" s="58"/>
      <c r="Y2021" s="58"/>
      <c r="Z2021" s="58"/>
      <c r="AA2021" s="58"/>
      <c r="AB2021" s="58"/>
    </row>
    <row r="2022" spans="24:28" x14ac:dyDescent="0.2">
      <c r="X2022" s="58"/>
      <c r="Y2022" s="58"/>
      <c r="Z2022" s="58"/>
      <c r="AA2022" s="58"/>
      <c r="AB2022" s="58"/>
    </row>
    <row r="2023" spans="24:28" x14ac:dyDescent="0.2">
      <c r="X2023" s="58"/>
      <c r="Y2023" s="58"/>
      <c r="Z2023" s="58"/>
      <c r="AA2023" s="58"/>
      <c r="AB2023" s="58"/>
    </row>
    <row r="2024" spans="24:28" x14ac:dyDescent="0.2">
      <c r="X2024" s="58"/>
      <c r="Y2024" s="58"/>
      <c r="Z2024" s="58"/>
      <c r="AA2024" s="58"/>
      <c r="AB2024" s="58"/>
    </row>
    <row r="2025" spans="24:28" x14ac:dyDescent="0.2">
      <c r="X2025" s="58"/>
      <c r="Y2025" s="58"/>
      <c r="Z2025" s="58"/>
      <c r="AA2025" s="58"/>
      <c r="AB2025" s="58"/>
    </row>
    <row r="2026" spans="24:28" x14ac:dyDescent="0.2">
      <c r="X2026" s="58"/>
      <c r="Y2026" s="58"/>
      <c r="Z2026" s="58"/>
      <c r="AA2026" s="58"/>
      <c r="AB2026" s="58"/>
    </row>
    <row r="2027" spans="24:28" x14ac:dyDescent="0.2">
      <c r="X2027" s="58"/>
      <c r="Y2027" s="58"/>
      <c r="Z2027" s="58"/>
      <c r="AA2027" s="58"/>
      <c r="AB2027" s="58"/>
    </row>
    <row r="2028" spans="24:28" x14ac:dyDescent="0.2">
      <c r="X2028" s="58"/>
      <c r="Y2028" s="58"/>
      <c r="Z2028" s="58"/>
      <c r="AA2028" s="58"/>
      <c r="AB2028" s="58"/>
    </row>
    <row r="2029" spans="24:28" x14ac:dyDescent="0.2">
      <c r="X2029" s="58"/>
      <c r="Y2029" s="58"/>
      <c r="Z2029" s="58"/>
      <c r="AA2029" s="58"/>
      <c r="AB2029" s="58"/>
    </row>
    <row r="2030" spans="24:28" x14ac:dyDescent="0.2">
      <c r="X2030" s="58"/>
      <c r="Y2030" s="58"/>
      <c r="Z2030" s="58"/>
      <c r="AA2030" s="58"/>
      <c r="AB2030" s="58"/>
    </row>
    <row r="2031" spans="24:28" x14ac:dyDescent="0.2">
      <c r="X2031" s="58"/>
      <c r="Y2031" s="58"/>
      <c r="Z2031" s="58"/>
      <c r="AA2031" s="58"/>
      <c r="AB2031" s="58"/>
    </row>
    <row r="2032" spans="24:28" x14ac:dyDescent="0.2">
      <c r="X2032" s="58"/>
      <c r="Y2032" s="58"/>
      <c r="Z2032" s="58"/>
      <c r="AA2032" s="58"/>
      <c r="AB2032" s="58"/>
    </row>
    <row r="2033" spans="24:28" x14ac:dyDescent="0.2">
      <c r="X2033" s="58"/>
      <c r="Y2033" s="58"/>
      <c r="Z2033" s="58"/>
      <c r="AA2033" s="58"/>
      <c r="AB2033" s="58"/>
    </row>
    <row r="2034" spans="24:28" x14ac:dyDescent="0.2">
      <c r="X2034" s="58"/>
      <c r="Y2034" s="58"/>
      <c r="Z2034" s="58"/>
      <c r="AA2034" s="58"/>
      <c r="AB2034" s="58"/>
    </row>
    <row r="2035" spans="24:28" x14ac:dyDescent="0.2">
      <c r="X2035" s="58"/>
      <c r="Y2035" s="58"/>
      <c r="Z2035" s="58"/>
      <c r="AA2035" s="58"/>
      <c r="AB2035" s="58"/>
    </row>
    <row r="2036" spans="24:28" x14ac:dyDescent="0.2">
      <c r="X2036" s="58"/>
      <c r="Y2036" s="58"/>
      <c r="Z2036" s="58"/>
      <c r="AA2036" s="58"/>
      <c r="AB2036" s="58"/>
    </row>
    <row r="2037" spans="24:28" x14ac:dyDescent="0.2">
      <c r="X2037" s="58"/>
      <c r="Y2037" s="58"/>
      <c r="Z2037" s="58"/>
      <c r="AA2037" s="58"/>
      <c r="AB2037" s="58"/>
    </row>
    <row r="2038" spans="24:28" x14ac:dyDescent="0.2">
      <c r="X2038" s="58"/>
      <c r="Y2038" s="58"/>
      <c r="Z2038" s="58"/>
      <c r="AA2038" s="58"/>
      <c r="AB2038" s="58"/>
    </row>
    <row r="2039" spans="24:28" x14ac:dyDescent="0.2">
      <c r="X2039" s="58"/>
      <c r="Y2039" s="58"/>
      <c r="Z2039" s="58"/>
      <c r="AA2039" s="58"/>
      <c r="AB2039" s="58"/>
    </row>
    <row r="2040" spans="24:28" x14ac:dyDescent="0.2">
      <c r="X2040" s="58"/>
      <c r="Y2040" s="58"/>
      <c r="Z2040" s="58"/>
      <c r="AA2040" s="58"/>
      <c r="AB2040" s="58"/>
    </row>
    <row r="2041" spans="24:28" x14ac:dyDescent="0.2">
      <c r="X2041" s="58"/>
      <c r="Y2041" s="58"/>
      <c r="Z2041" s="58"/>
      <c r="AA2041" s="58"/>
      <c r="AB2041" s="58"/>
    </row>
    <row r="2042" spans="24:28" x14ac:dyDescent="0.2">
      <c r="X2042" s="58"/>
      <c r="Y2042" s="58"/>
      <c r="Z2042" s="58"/>
      <c r="AA2042" s="58"/>
      <c r="AB2042" s="58"/>
    </row>
    <row r="2043" spans="24:28" x14ac:dyDescent="0.2">
      <c r="X2043" s="58"/>
      <c r="Y2043" s="58"/>
      <c r="Z2043" s="58"/>
      <c r="AA2043" s="58"/>
      <c r="AB2043" s="58"/>
    </row>
    <row r="2044" spans="24:28" x14ac:dyDescent="0.2">
      <c r="X2044" s="58"/>
      <c r="Y2044" s="58"/>
      <c r="Z2044" s="58"/>
      <c r="AA2044" s="58"/>
      <c r="AB2044" s="58"/>
    </row>
    <row r="2045" spans="24:28" x14ac:dyDescent="0.2">
      <c r="X2045" s="58"/>
      <c r="Y2045" s="58"/>
      <c r="Z2045" s="58"/>
      <c r="AA2045" s="58"/>
      <c r="AB2045" s="58"/>
    </row>
    <row r="2046" spans="24:28" x14ac:dyDescent="0.2">
      <c r="X2046" s="58"/>
      <c r="Y2046" s="58"/>
      <c r="Z2046" s="58"/>
      <c r="AA2046" s="58"/>
      <c r="AB2046" s="58"/>
    </row>
    <row r="2047" spans="24:28" x14ac:dyDescent="0.2">
      <c r="X2047" s="58"/>
      <c r="Y2047" s="58"/>
      <c r="Z2047" s="58"/>
      <c r="AA2047" s="58"/>
      <c r="AB2047" s="58"/>
    </row>
    <row r="2048" spans="24:28" x14ac:dyDescent="0.2">
      <c r="X2048" s="58"/>
      <c r="Y2048" s="58"/>
      <c r="Z2048" s="58"/>
      <c r="AA2048" s="58"/>
      <c r="AB2048" s="58"/>
    </row>
    <row r="2049" spans="24:28" x14ac:dyDescent="0.2">
      <c r="X2049" s="58"/>
      <c r="Y2049" s="58"/>
      <c r="Z2049" s="58"/>
      <c r="AA2049" s="58"/>
      <c r="AB2049" s="58"/>
    </row>
    <row r="2050" spans="24:28" x14ac:dyDescent="0.2">
      <c r="X2050" s="58"/>
      <c r="Y2050" s="58"/>
      <c r="Z2050" s="58"/>
      <c r="AA2050" s="58"/>
      <c r="AB2050" s="58"/>
    </row>
    <row r="2051" spans="24:28" x14ac:dyDescent="0.2">
      <c r="X2051" s="58"/>
      <c r="Y2051" s="58"/>
      <c r="Z2051" s="58"/>
      <c r="AA2051" s="58"/>
      <c r="AB2051" s="58"/>
    </row>
    <row r="2052" spans="24:28" x14ac:dyDescent="0.2">
      <c r="X2052" s="58"/>
      <c r="Y2052" s="58"/>
      <c r="Z2052" s="58"/>
      <c r="AA2052" s="58"/>
      <c r="AB2052" s="58"/>
    </row>
    <row r="2053" spans="24:28" x14ac:dyDescent="0.2">
      <c r="X2053" s="58"/>
      <c r="Y2053" s="58"/>
      <c r="Z2053" s="58"/>
      <c r="AA2053" s="58"/>
      <c r="AB2053" s="58"/>
    </row>
    <row r="2054" spans="24:28" x14ac:dyDescent="0.2">
      <c r="X2054" s="58"/>
      <c r="Y2054" s="58"/>
      <c r="Z2054" s="58"/>
      <c r="AA2054" s="58"/>
      <c r="AB2054" s="58"/>
    </row>
    <row r="2055" spans="24:28" x14ac:dyDescent="0.2">
      <c r="X2055" s="58"/>
      <c r="Y2055" s="58"/>
      <c r="Z2055" s="58"/>
      <c r="AA2055" s="58"/>
      <c r="AB2055" s="58"/>
    </row>
    <row r="2056" spans="24:28" x14ac:dyDescent="0.2">
      <c r="X2056" s="58"/>
      <c r="Y2056" s="58"/>
      <c r="Z2056" s="58"/>
      <c r="AA2056" s="58"/>
      <c r="AB2056" s="58"/>
    </row>
    <row r="2057" spans="24:28" x14ac:dyDescent="0.2">
      <c r="X2057" s="58"/>
      <c r="Y2057" s="58"/>
      <c r="Z2057" s="58"/>
      <c r="AA2057" s="58"/>
      <c r="AB2057" s="58"/>
    </row>
    <row r="2058" spans="24:28" x14ac:dyDescent="0.2">
      <c r="X2058" s="58"/>
      <c r="Y2058" s="58"/>
      <c r="Z2058" s="58"/>
      <c r="AA2058" s="58"/>
      <c r="AB2058" s="58"/>
    </row>
    <row r="2059" spans="24:28" x14ac:dyDescent="0.2">
      <c r="X2059" s="58"/>
      <c r="Y2059" s="58"/>
      <c r="Z2059" s="58"/>
      <c r="AA2059" s="58"/>
      <c r="AB2059" s="58"/>
    </row>
    <row r="2060" spans="24:28" x14ac:dyDescent="0.2">
      <c r="X2060" s="58"/>
      <c r="Y2060" s="58"/>
      <c r="Z2060" s="58"/>
      <c r="AA2060" s="58"/>
      <c r="AB2060" s="58"/>
    </row>
    <row r="2061" spans="24:28" x14ac:dyDescent="0.2">
      <c r="X2061" s="58"/>
      <c r="Y2061" s="58"/>
      <c r="Z2061" s="58"/>
      <c r="AA2061" s="58"/>
      <c r="AB2061" s="58"/>
    </row>
    <row r="2062" spans="24:28" x14ac:dyDescent="0.2">
      <c r="X2062" s="58"/>
      <c r="Y2062" s="58"/>
      <c r="Z2062" s="58"/>
      <c r="AA2062" s="58"/>
      <c r="AB2062" s="58"/>
    </row>
    <row r="2063" spans="24:28" x14ac:dyDescent="0.2">
      <c r="X2063" s="58"/>
      <c r="Y2063" s="58"/>
      <c r="Z2063" s="58"/>
      <c r="AA2063" s="58"/>
      <c r="AB2063" s="58"/>
    </row>
    <row r="2064" spans="24:28" x14ac:dyDescent="0.2">
      <c r="X2064" s="58"/>
      <c r="Y2064" s="58"/>
      <c r="Z2064" s="58"/>
      <c r="AA2064" s="58"/>
      <c r="AB2064" s="58"/>
    </row>
    <row r="2065" spans="24:28" x14ac:dyDescent="0.2">
      <c r="X2065" s="58"/>
      <c r="Y2065" s="58"/>
      <c r="Z2065" s="58"/>
      <c r="AA2065" s="58"/>
      <c r="AB2065" s="58"/>
    </row>
    <row r="2066" spans="24:28" x14ac:dyDescent="0.2">
      <c r="X2066" s="58"/>
      <c r="Y2066" s="58"/>
      <c r="Z2066" s="58"/>
      <c r="AA2066" s="58"/>
      <c r="AB2066" s="58"/>
    </row>
    <row r="2067" spans="24:28" x14ac:dyDescent="0.2">
      <c r="X2067" s="58"/>
      <c r="Y2067" s="58"/>
      <c r="Z2067" s="58"/>
      <c r="AA2067" s="58"/>
      <c r="AB2067" s="58"/>
    </row>
    <row r="2068" spans="24:28" x14ac:dyDescent="0.2">
      <c r="X2068" s="58"/>
      <c r="Y2068" s="58"/>
      <c r="Z2068" s="58"/>
      <c r="AA2068" s="58"/>
      <c r="AB2068" s="58"/>
    </row>
    <row r="2069" spans="24:28" x14ac:dyDescent="0.2">
      <c r="X2069" s="58"/>
      <c r="Y2069" s="58"/>
      <c r="Z2069" s="58"/>
      <c r="AA2069" s="58"/>
      <c r="AB2069" s="58"/>
    </row>
    <row r="2070" spans="24:28" x14ac:dyDescent="0.2">
      <c r="X2070" s="58"/>
      <c r="Y2070" s="58"/>
      <c r="Z2070" s="58"/>
      <c r="AA2070" s="58"/>
      <c r="AB2070" s="58"/>
    </row>
    <row r="2071" spans="24:28" x14ac:dyDescent="0.2">
      <c r="X2071" s="58"/>
      <c r="Y2071" s="58"/>
      <c r="Z2071" s="58"/>
      <c r="AA2071" s="58"/>
      <c r="AB2071" s="58"/>
    </row>
    <row r="2072" spans="24:28" x14ac:dyDescent="0.2">
      <c r="X2072" s="58"/>
      <c r="Y2072" s="58"/>
      <c r="Z2072" s="58"/>
      <c r="AA2072" s="58"/>
      <c r="AB2072" s="58"/>
    </row>
    <row r="2073" spans="24:28" x14ac:dyDescent="0.2">
      <c r="X2073" s="58"/>
      <c r="Y2073" s="58"/>
      <c r="Z2073" s="58"/>
      <c r="AA2073" s="58"/>
      <c r="AB2073" s="58"/>
    </row>
    <row r="2074" spans="24:28" x14ac:dyDescent="0.2">
      <c r="X2074" s="58"/>
      <c r="Y2074" s="58"/>
      <c r="Z2074" s="58"/>
      <c r="AA2074" s="58"/>
      <c r="AB2074" s="58"/>
    </row>
    <row r="2075" spans="24:28" x14ac:dyDescent="0.2">
      <c r="X2075" s="58"/>
      <c r="Y2075" s="58"/>
      <c r="Z2075" s="58"/>
      <c r="AA2075" s="58"/>
      <c r="AB2075" s="58"/>
    </row>
    <row r="2076" spans="24:28" x14ac:dyDescent="0.2">
      <c r="X2076" s="58"/>
      <c r="Y2076" s="58"/>
      <c r="Z2076" s="58"/>
      <c r="AA2076" s="58"/>
      <c r="AB2076" s="58"/>
    </row>
    <row r="2077" spans="24:28" x14ac:dyDescent="0.2">
      <c r="X2077" s="58"/>
      <c r="Y2077" s="58"/>
      <c r="Z2077" s="58"/>
      <c r="AA2077" s="58"/>
      <c r="AB2077" s="58"/>
    </row>
    <row r="2078" spans="24:28" x14ac:dyDescent="0.2">
      <c r="X2078" s="58"/>
      <c r="Y2078" s="58"/>
      <c r="Z2078" s="58"/>
      <c r="AA2078" s="58"/>
      <c r="AB2078" s="58"/>
    </row>
    <row r="2079" spans="24:28" x14ac:dyDescent="0.2">
      <c r="X2079" s="58"/>
      <c r="Y2079" s="58"/>
      <c r="Z2079" s="58"/>
      <c r="AA2079" s="58"/>
      <c r="AB2079" s="58"/>
    </row>
    <row r="2080" spans="24:28" x14ac:dyDescent="0.2">
      <c r="X2080" s="58"/>
      <c r="Y2080" s="58"/>
      <c r="Z2080" s="58"/>
      <c r="AA2080" s="58"/>
      <c r="AB2080" s="58"/>
    </row>
    <row r="2081" spans="24:28" x14ac:dyDescent="0.2">
      <c r="X2081" s="58"/>
      <c r="Y2081" s="58"/>
      <c r="Z2081" s="58"/>
      <c r="AA2081" s="58"/>
      <c r="AB2081" s="58"/>
    </row>
    <row r="2082" spans="24:28" x14ac:dyDescent="0.2">
      <c r="X2082" s="58"/>
      <c r="Y2082" s="58"/>
      <c r="Z2082" s="58"/>
      <c r="AA2082" s="58"/>
      <c r="AB2082" s="58"/>
    </row>
    <row r="2083" spans="24:28" x14ac:dyDescent="0.2">
      <c r="X2083" s="58"/>
      <c r="Y2083" s="58"/>
      <c r="Z2083" s="58"/>
      <c r="AA2083" s="58"/>
      <c r="AB2083" s="58"/>
    </row>
    <row r="2084" spans="24:28" x14ac:dyDescent="0.2">
      <c r="X2084" s="58"/>
      <c r="Y2084" s="58"/>
      <c r="Z2084" s="58"/>
      <c r="AA2084" s="58"/>
      <c r="AB2084" s="58"/>
    </row>
    <row r="2085" spans="24:28" x14ac:dyDescent="0.2">
      <c r="X2085" s="58"/>
      <c r="Y2085" s="58"/>
      <c r="Z2085" s="58"/>
      <c r="AA2085" s="58"/>
      <c r="AB2085" s="58"/>
    </row>
    <row r="2086" spans="24:28" x14ac:dyDescent="0.2">
      <c r="X2086" s="58"/>
      <c r="Y2086" s="58"/>
      <c r="Z2086" s="58"/>
      <c r="AA2086" s="58"/>
      <c r="AB2086" s="58"/>
    </row>
    <row r="2087" spans="24:28" x14ac:dyDescent="0.2">
      <c r="X2087" s="58"/>
      <c r="Y2087" s="58"/>
      <c r="Z2087" s="58"/>
      <c r="AA2087" s="58"/>
      <c r="AB2087" s="58"/>
    </row>
    <row r="2088" spans="24:28" x14ac:dyDescent="0.2">
      <c r="X2088" s="58"/>
      <c r="Y2088" s="58"/>
      <c r="Z2088" s="58"/>
      <c r="AA2088" s="58"/>
      <c r="AB2088" s="58"/>
    </row>
    <row r="2089" spans="24:28" x14ac:dyDescent="0.2">
      <c r="X2089" s="58"/>
      <c r="Y2089" s="58"/>
      <c r="Z2089" s="58"/>
      <c r="AA2089" s="58"/>
      <c r="AB2089" s="58"/>
    </row>
    <row r="2090" spans="24:28" x14ac:dyDescent="0.2">
      <c r="X2090" s="58"/>
      <c r="Y2090" s="58"/>
      <c r="Z2090" s="58"/>
      <c r="AA2090" s="58"/>
      <c r="AB2090" s="58"/>
    </row>
    <row r="2091" spans="24:28" x14ac:dyDescent="0.2">
      <c r="X2091" s="58"/>
      <c r="Y2091" s="58"/>
      <c r="Z2091" s="58"/>
      <c r="AA2091" s="58"/>
      <c r="AB2091" s="58"/>
    </row>
    <row r="2092" spans="24:28" x14ac:dyDescent="0.2">
      <c r="X2092" s="58"/>
      <c r="Y2092" s="58"/>
      <c r="Z2092" s="58"/>
      <c r="AA2092" s="58"/>
      <c r="AB2092" s="58"/>
    </row>
    <row r="2093" spans="24:28" x14ac:dyDescent="0.2">
      <c r="X2093" s="58"/>
      <c r="Y2093" s="58"/>
      <c r="Z2093" s="58"/>
      <c r="AA2093" s="58"/>
      <c r="AB2093" s="58"/>
    </row>
    <row r="2094" spans="24:28" x14ac:dyDescent="0.2">
      <c r="X2094" s="58"/>
      <c r="Y2094" s="58"/>
      <c r="Z2094" s="58"/>
      <c r="AA2094" s="58"/>
      <c r="AB2094" s="58"/>
    </row>
    <row r="2095" spans="24:28" x14ac:dyDescent="0.2">
      <c r="X2095" s="58"/>
      <c r="Y2095" s="58"/>
      <c r="Z2095" s="58"/>
      <c r="AA2095" s="58"/>
      <c r="AB2095" s="58"/>
    </row>
    <row r="2096" spans="24:28" x14ac:dyDescent="0.2">
      <c r="X2096" s="58"/>
      <c r="Y2096" s="58"/>
      <c r="Z2096" s="58"/>
      <c r="AA2096" s="58"/>
      <c r="AB2096" s="58"/>
    </row>
    <row r="2097" spans="24:28" x14ac:dyDescent="0.2">
      <c r="X2097" s="58"/>
      <c r="Y2097" s="58"/>
      <c r="Z2097" s="58"/>
      <c r="AA2097" s="58"/>
      <c r="AB2097" s="58"/>
    </row>
    <row r="2098" spans="24:28" x14ac:dyDescent="0.2">
      <c r="X2098" s="58"/>
      <c r="Y2098" s="58"/>
      <c r="Z2098" s="58"/>
      <c r="AA2098" s="58"/>
      <c r="AB2098" s="58"/>
    </row>
    <row r="2099" spans="24:28" x14ac:dyDescent="0.2">
      <c r="X2099" s="58"/>
      <c r="Y2099" s="58"/>
      <c r="Z2099" s="58"/>
      <c r="AA2099" s="58"/>
      <c r="AB2099" s="58"/>
    </row>
    <row r="2100" spans="24:28" x14ac:dyDescent="0.2">
      <c r="X2100" s="58"/>
      <c r="Y2100" s="58"/>
      <c r="Z2100" s="58"/>
      <c r="AA2100" s="58"/>
      <c r="AB2100" s="58"/>
    </row>
    <row r="2101" spans="24:28" x14ac:dyDescent="0.2">
      <c r="X2101" s="58"/>
      <c r="Y2101" s="58"/>
      <c r="Z2101" s="58"/>
      <c r="AA2101" s="58"/>
      <c r="AB2101" s="58"/>
    </row>
    <row r="2102" spans="24:28" x14ac:dyDescent="0.2">
      <c r="X2102" s="58"/>
      <c r="Y2102" s="58"/>
      <c r="Z2102" s="58"/>
      <c r="AA2102" s="58"/>
      <c r="AB2102" s="58"/>
    </row>
    <row r="2103" spans="24:28" x14ac:dyDescent="0.2">
      <c r="X2103" s="58"/>
      <c r="Y2103" s="58"/>
      <c r="Z2103" s="58"/>
      <c r="AA2103" s="58"/>
      <c r="AB2103" s="58"/>
    </row>
    <row r="2104" spans="24:28" x14ac:dyDescent="0.2">
      <c r="X2104" s="58"/>
      <c r="Y2104" s="58"/>
      <c r="Z2104" s="58"/>
      <c r="AA2104" s="58"/>
      <c r="AB2104" s="58"/>
    </row>
    <row r="2105" spans="24:28" x14ac:dyDescent="0.2">
      <c r="X2105" s="58"/>
      <c r="Y2105" s="58"/>
      <c r="Z2105" s="58"/>
      <c r="AA2105" s="58"/>
      <c r="AB2105" s="58"/>
    </row>
    <row r="2106" spans="24:28" x14ac:dyDescent="0.2">
      <c r="X2106" s="58"/>
      <c r="Y2106" s="58"/>
      <c r="Z2106" s="58"/>
      <c r="AA2106" s="58"/>
      <c r="AB2106" s="58"/>
    </row>
    <row r="2107" spans="24:28" x14ac:dyDescent="0.2">
      <c r="X2107" s="58"/>
      <c r="Y2107" s="58"/>
      <c r="Z2107" s="58"/>
      <c r="AA2107" s="58"/>
      <c r="AB2107" s="58"/>
    </row>
    <row r="2108" spans="24:28" x14ac:dyDescent="0.2">
      <c r="X2108" s="58"/>
      <c r="Y2108" s="58"/>
      <c r="Z2108" s="58"/>
      <c r="AA2108" s="58"/>
      <c r="AB2108" s="58"/>
    </row>
    <row r="2109" spans="24:28" x14ac:dyDescent="0.2">
      <c r="X2109" s="58"/>
      <c r="Y2109" s="58"/>
      <c r="Z2109" s="58"/>
      <c r="AA2109" s="58"/>
      <c r="AB2109" s="58"/>
    </row>
    <row r="2110" spans="24:28" x14ac:dyDescent="0.2">
      <c r="X2110" s="58"/>
      <c r="Y2110" s="58"/>
      <c r="Z2110" s="58"/>
      <c r="AA2110" s="58"/>
      <c r="AB2110" s="58"/>
    </row>
    <row r="2111" spans="24:28" x14ac:dyDescent="0.2">
      <c r="X2111" s="58"/>
      <c r="Y2111" s="58"/>
      <c r="Z2111" s="58"/>
      <c r="AA2111" s="58"/>
      <c r="AB2111" s="58"/>
    </row>
    <row r="2112" spans="24:28" x14ac:dyDescent="0.2">
      <c r="X2112" s="58"/>
      <c r="Y2112" s="58"/>
      <c r="Z2112" s="58"/>
      <c r="AA2112" s="58"/>
      <c r="AB2112" s="58"/>
    </row>
    <row r="2113" spans="24:28" x14ac:dyDescent="0.2">
      <c r="X2113" s="58"/>
      <c r="Y2113" s="58"/>
      <c r="Z2113" s="58"/>
      <c r="AA2113" s="58"/>
      <c r="AB2113" s="58"/>
    </row>
    <row r="2114" spans="24:28" x14ac:dyDescent="0.2">
      <c r="X2114" s="58"/>
      <c r="Y2114" s="58"/>
      <c r="Z2114" s="58"/>
      <c r="AA2114" s="58"/>
      <c r="AB2114" s="58"/>
    </row>
    <row r="2115" spans="24:28" x14ac:dyDescent="0.2">
      <c r="X2115" s="58"/>
      <c r="Y2115" s="58"/>
      <c r="Z2115" s="58"/>
      <c r="AA2115" s="58"/>
      <c r="AB2115" s="58"/>
    </row>
    <row r="2116" spans="24:28" x14ac:dyDescent="0.2">
      <c r="X2116" s="58"/>
      <c r="Y2116" s="58"/>
      <c r="Z2116" s="58"/>
      <c r="AA2116" s="58"/>
      <c r="AB2116" s="58"/>
    </row>
    <row r="2117" spans="24:28" x14ac:dyDescent="0.2">
      <c r="X2117" s="58"/>
      <c r="Y2117" s="58"/>
      <c r="Z2117" s="58"/>
      <c r="AA2117" s="58"/>
      <c r="AB2117" s="58"/>
    </row>
    <row r="2118" spans="24:28" x14ac:dyDescent="0.2">
      <c r="X2118" s="58"/>
      <c r="Y2118" s="58"/>
      <c r="Z2118" s="58"/>
      <c r="AA2118" s="58"/>
      <c r="AB2118" s="58"/>
    </row>
    <row r="2119" spans="24:28" x14ac:dyDescent="0.2">
      <c r="X2119" s="58"/>
      <c r="Y2119" s="58"/>
      <c r="Z2119" s="58"/>
      <c r="AA2119" s="58"/>
      <c r="AB2119" s="58"/>
    </row>
    <row r="2120" spans="24:28" x14ac:dyDescent="0.2">
      <c r="X2120" s="58"/>
      <c r="Y2120" s="58"/>
      <c r="Z2120" s="58"/>
      <c r="AA2120" s="58"/>
      <c r="AB2120" s="58"/>
    </row>
    <row r="2121" spans="24:28" x14ac:dyDescent="0.2">
      <c r="X2121" s="58"/>
      <c r="Y2121" s="58"/>
      <c r="Z2121" s="58"/>
      <c r="AA2121" s="58"/>
      <c r="AB2121" s="58"/>
    </row>
    <row r="2122" spans="24:28" x14ac:dyDescent="0.2">
      <c r="X2122" s="58"/>
      <c r="Y2122" s="58"/>
      <c r="Z2122" s="58"/>
      <c r="AA2122" s="58"/>
      <c r="AB2122" s="58"/>
    </row>
    <row r="2123" spans="24:28" x14ac:dyDescent="0.2">
      <c r="X2123" s="58"/>
      <c r="Y2123" s="58"/>
      <c r="Z2123" s="58"/>
      <c r="AA2123" s="58"/>
      <c r="AB2123" s="58"/>
    </row>
    <row r="2124" spans="24:28" x14ac:dyDescent="0.2">
      <c r="X2124" s="58"/>
      <c r="Y2124" s="58"/>
      <c r="Z2124" s="58"/>
      <c r="AA2124" s="58"/>
      <c r="AB2124" s="58"/>
    </row>
    <row r="2125" spans="24:28" x14ac:dyDescent="0.2">
      <c r="X2125" s="58"/>
      <c r="Y2125" s="58"/>
      <c r="Z2125" s="58"/>
      <c r="AA2125" s="58"/>
      <c r="AB2125" s="58"/>
    </row>
    <row r="2126" spans="24:28" x14ac:dyDescent="0.2">
      <c r="X2126" s="58"/>
      <c r="Y2126" s="58"/>
      <c r="Z2126" s="58"/>
      <c r="AA2126" s="58"/>
      <c r="AB2126" s="58"/>
    </row>
    <row r="2127" spans="24:28" x14ac:dyDescent="0.2">
      <c r="X2127" s="58"/>
      <c r="Y2127" s="58"/>
      <c r="Z2127" s="58"/>
      <c r="AA2127" s="58"/>
      <c r="AB2127" s="58"/>
    </row>
    <row r="2128" spans="24:28" x14ac:dyDescent="0.2">
      <c r="X2128" s="58"/>
      <c r="Y2128" s="58"/>
      <c r="Z2128" s="58"/>
      <c r="AA2128" s="58"/>
      <c r="AB2128" s="58"/>
    </row>
    <row r="2129" spans="24:28" x14ac:dyDescent="0.2">
      <c r="X2129" s="58"/>
      <c r="Y2129" s="58"/>
      <c r="Z2129" s="58"/>
      <c r="AA2129" s="58"/>
      <c r="AB2129" s="58"/>
    </row>
    <row r="2130" spans="24:28" x14ac:dyDescent="0.2">
      <c r="X2130" s="58"/>
      <c r="Y2130" s="58"/>
      <c r="Z2130" s="58"/>
      <c r="AA2130" s="58"/>
      <c r="AB2130" s="58"/>
    </row>
    <row r="2131" spans="24:28" x14ac:dyDescent="0.2">
      <c r="X2131" s="58"/>
      <c r="Y2131" s="58"/>
      <c r="Z2131" s="58"/>
      <c r="AA2131" s="58"/>
      <c r="AB2131" s="58"/>
    </row>
    <row r="2132" spans="24:28" x14ac:dyDescent="0.2">
      <c r="X2132" s="58"/>
      <c r="Y2132" s="58"/>
      <c r="Z2132" s="58"/>
      <c r="AA2132" s="58"/>
      <c r="AB2132" s="58"/>
    </row>
    <row r="2133" spans="24:28" x14ac:dyDescent="0.2">
      <c r="X2133" s="58"/>
      <c r="Y2133" s="58"/>
      <c r="Z2133" s="58"/>
      <c r="AA2133" s="58"/>
      <c r="AB2133" s="58"/>
    </row>
    <row r="2134" spans="24:28" x14ac:dyDescent="0.2">
      <c r="X2134" s="58"/>
      <c r="Y2134" s="58"/>
      <c r="Z2134" s="58"/>
      <c r="AA2134" s="58"/>
      <c r="AB2134" s="58"/>
    </row>
    <row r="2135" spans="24:28" x14ac:dyDescent="0.2">
      <c r="X2135" s="58"/>
      <c r="Y2135" s="58"/>
      <c r="Z2135" s="58"/>
      <c r="AA2135" s="58"/>
      <c r="AB2135" s="58"/>
    </row>
    <row r="2136" spans="24:28" x14ac:dyDescent="0.2">
      <c r="X2136" s="58"/>
      <c r="Y2136" s="58"/>
      <c r="Z2136" s="58"/>
      <c r="AA2136" s="58"/>
      <c r="AB2136" s="58"/>
    </row>
    <row r="2137" spans="24:28" x14ac:dyDescent="0.2">
      <c r="X2137" s="58"/>
      <c r="Y2137" s="58"/>
      <c r="Z2137" s="58"/>
      <c r="AA2137" s="58"/>
      <c r="AB2137" s="58"/>
    </row>
    <row r="2138" spans="24:28" x14ac:dyDescent="0.2">
      <c r="X2138" s="58"/>
      <c r="Y2138" s="58"/>
      <c r="Z2138" s="58"/>
      <c r="AA2138" s="58"/>
      <c r="AB2138" s="58"/>
    </row>
    <row r="2139" spans="24:28" x14ac:dyDescent="0.2">
      <c r="X2139" s="58"/>
      <c r="Y2139" s="58"/>
      <c r="Z2139" s="58"/>
      <c r="AA2139" s="58"/>
      <c r="AB2139" s="58"/>
    </row>
    <row r="2140" spans="24:28" x14ac:dyDescent="0.2">
      <c r="X2140" s="58"/>
      <c r="Y2140" s="58"/>
      <c r="Z2140" s="58"/>
      <c r="AA2140" s="58"/>
      <c r="AB2140" s="58"/>
    </row>
    <row r="2141" spans="24:28" x14ac:dyDescent="0.2">
      <c r="X2141" s="58"/>
      <c r="Y2141" s="58"/>
      <c r="Z2141" s="58"/>
      <c r="AA2141" s="58"/>
      <c r="AB2141" s="58"/>
    </row>
    <row r="2142" spans="24:28" x14ac:dyDescent="0.2">
      <c r="X2142" s="58"/>
      <c r="Y2142" s="58"/>
      <c r="Z2142" s="58"/>
      <c r="AA2142" s="58"/>
      <c r="AB2142" s="58"/>
    </row>
    <row r="2143" spans="24:28" x14ac:dyDescent="0.2">
      <c r="X2143" s="58"/>
      <c r="Y2143" s="58"/>
      <c r="Z2143" s="58"/>
      <c r="AA2143" s="58"/>
      <c r="AB2143" s="58"/>
    </row>
    <row r="2144" spans="24:28" x14ac:dyDescent="0.2">
      <c r="X2144" s="58"/>
      <c r="Y2144" s="58"/>
      <c r="Z2144" s="58"/>
      <c r="AA2144" s="58"/>
      <c r="AB2144" s="58"/>
    </row>
    <row r="2145" spans="24:28" x14ac:dyDescent="0.2">
      <c r="X2145" s="58"/>
      <c r="Y2145" s="58"/>
      <c r="Z2145" s="58"/>
      <c r="AA2145" s="58"/>
      <c r="AB2145" s="58"/>
    </row>
    <row r="2146" spans="24:28" x14ac:dyDescent="0.2">
      <c r="X2146" s="58"/>
      <c r="Y2146" s="58"/>
      <c r="Z2146" s="58"/>
      <c r="AA2146" s="58"/>
      <c r="AB2146" s="58"/>
    </row>
    <row r="2147" spans="24:28" x14ac:dyDescent="0.2">
      <c r="X2147" s="58"/>
      <c r="Y2147" s="58"/>
      <c r="Z2147" s="58"/>
      <c r="AA2147" s="58"/>
      <c r="AB2147" s="58"/>
    </row>
    <row r="2148" spans="24:28" x14ac:dyDescent="0.2">
      <c r="X2148" s="58"/>
      <c r="Y2148" s="58"/>
      <c r="Z2148" s="58"/>
      <c r="AA2148" s="58"/>
      <c r="AB2148" s="58"/>
    </row>
    <row r="2149" spans="24:28" x14ac:dyDescent="0.2">
      <c r="X2149" s="58"/>
      <c r="Y2149" s="58"/>
      <c r="Z2149" s="58"/>
      <c r="AA2149" s="58"/>
      <c r="AB2149" s="58"/>
    </row>
    <row r="2150" spans="24:28" x14ac:dyDescent="0.2">
      <c r="X2150" s="58"/>
      <c r="Y2150" s="58"/>
      <c r="Z2150" s="58"/>
      <c r="AA2150" s="58"/>
      <c r="AB2150" s="58"/>
    </row>
    <row r="2151" spans="24:28" x14ac:dyDescent="0.2">
      <c r="X2151" s="58"/>
      <c r="Y2151" s="58"/>
      <c r="Z2151" s="58"/>
      <c r="AA2151" s="58"/>
      <c r="AB2151" s="58"/>
    </row>
    <row r="2152" spans="24:28" x14ac:dyDescent="0.2">
      <c r="X2152" s="58"/>
      <c r="Y2152" s="58"/>
      <c r="Z2152" s="58"/>
      <c r="AA2152" s="58"/>
      <c r="AB2152" s="58"/>
    </row>
    <row r="2153" spans="24:28" x14ac:dyDescent="0.2">
      <c r="X2153" s="58"/>
      <c r="Y2153" s="58"/>
      <c r="Z2153" s="58"/>
      <c r="AA2153" s="58"/>
      <c r="AB2153" s="58"/>
    </row>
    <row r="2154" spans="24:28" x14ac:dyDescent="0.2">
      <c r="X2154" s="58"/>
      <c r="Y2154" s="58"/>
      <c r="Z2154" s="58"/>
      <c r="AA2154" s="58"/>
      <c r="AB2154" s="58"/>
    </row>
    <row r="2155" spans="24:28" x14ac:dyDescent="0.2">
      <c r="X2155" s="58"/>
      <c r="Y2155" s="58"/>
      <c r="Z2155" s="58"/>
      <c r="AA2155" s="58"/>
      <c r="AB2155" s="58"/>
    </row>
    <row r="2156" spans="24:28" x14ac:dyDescent="0.2">
      <c r="X2156" s="58"/>
      <c r="Y2156" s="58"/>
      <c r="Z2156" s="58"/>
      <c r="AA2156" s="58"/>
      <c r="AB2156" s="58"/>
    </row>
    <row r="2157" spans="24:28" x14ac:dyDescent="0.2">
      <c r="X2157" s="58"/>
      <c r="Y2157" s="58"/>
      <c r="Z2157" s="58"/>
      <c r="AA2157" s="58"/>
      <c r="AB2157" s="58"/>
    </row>
    <row r="2158" spans="24:28" x14ac:dyDescent="0.2">
      <c r="X2158" s="58"/>
      <c r="Y2158" s="58"/>
      <c r="Z2158" s="58"/>
      <c r="AA2158" s="58"/>
      <c r="AB2158" s="58"/>
    </row>
    <row r="2159" spans="24:28" x14ac:dyDescent="0.2">
      <c r="X2159" s="58"/>
      <c r="Y2159" s="58"/>
      <c r="Z2159" s="58"/>
      <c r="AA2159" s="58"/>
      <c r="AB2159" s="58"/>
    </row>
    <row r="2160" spans="24:28" x14ac:dyDescent="0.2">
      <c r="X2160" s="58"/>
      <c r="Y2160" s="58"/>
      <c r="Z2160" s="58"/>
      <c r="AA2160" s="58"/>
      <c r="AB2160" s="58"/>
    </row>
    <row r="2161" spans="24:28" x14ac:dyDescent="0.2">
      <c r="X2161" s="58"/>
      <c r="Y2161" s="58"/>
      <c r="Z2161" s="58"/>
      <c r="AA2161" s="58"/>
      <c r="AB2161" s="58"/>
    </row>
    <row r="2162" spans="24:28" x14ac:dyDescent="0.2">
      <c r="X2162" s="58"/>
      <c r="Y2162" s="58"/>
      <c r="Z2162" s="58"/>
      <c r="AA2162" s="58"/>
      <c r="AB2162" s="58"/>
    </row>
    <row r="2163" spans="24:28" x14ac:dyDescent="0.2">
      <c r="X2163" s="58"/>
      <c r="Y2163" s="58"/>
      <c r="Z2163" s="58"/>
      <c r="AA2163" s="58"/>
      <c r="AB2163" s="58"/>
    </row>
    <row r="2164" spans="24:28" x14ac:dyDescent="0.2">
      <c r="X2164" s="58"/>
      <c r="Y2164" s="58"/>
      <c r="Z2164" s="58"/>
      <c r="AA2164" s="58"/>
      <c r="AB2164" s="58"/>
    </row>
    <row r="2165" spans="24:28" x14ac:dyDescent="0.2">
      <c r="X2165" s="58"/>
      <c r="Y2165" s="58"/>
      <c r="Z2165" s="58"/>
      <c r="AA2165" s="58"/>
      <c r="AB2165" s="58"/>
    </row>
    <row r="2166" spans="24:28" x14ac:dyDescent="0.2">
      <c r="X2166" s="58"/>
      <c r="Y2166" s="58"/>
      <c r="Z2166" s="58"/>
      <c r="AA2166" s="58"/>
      <c r="AB2166" s="58"/>
    </row>
    <row r="2167" spans="24:28" x14ac:dyDescent="0.2">
      <c r="X2167" s="58"/>
      <c r="Y2167" s="58"/>
      <c r="Z2167" s="58"/>
      <c r="AA2167" s="58"/>
      <c r="AB2167" s="58"/>
    </row>
    <row r="2168" spans="24:28" x14ac:dyDescent="0.2">
      <c r="X2168" s="58"/>
      <c r="Y2168" s="58"/>
      <c r="Z2168" s="58"/>
      <c r="AA2168" s="58"/>
      <c r="AB2168" s="58"/>
    </row>
    <row r="2169" spans="24:28" x14ac:dyDescent="0.2">
      <c r="X2169" s="58"/>
      <c r="Y2169" s="58"/>
      <c r="Z2169" s="58"/>
      <c r="AA2169" s="58"/>
      <c r="AB2169" s="58"/>
    </row>
    <row r="2170" spans="24:28" x14ac:dyDescent="0.2">
      <c r="X2170" s="58"/>
      <c r="Y2170" s="58"/>
      <c r="Z2170" s="58"/>
      <c r="AA2170" s="58"/>
      <c r="AB2170" s="58"/>
    </row>
    <row r="2171" spans="24:28" x14ac:dyDescent="0.2">
      <c r="X2171" s="58"/>
      <c r="Y2171" s="58"/>
      <c r="Z2171" s="58"/>
      <c r="AA2171" s="58"/>
      <c r="AB2171" s="58"/>
    </row>
    <row r="2172" spans="24:28" x14ac:dyDescent="0.2">
      <c r="X2172" s="58"/>
      <c r="Y2172" s="58"/>
      <c r="Z2172" s="58"/>
      <c r="AA2172" s="58"/>
      <c r="AB2172" s="58"/>
    </row>
    <row r="2173" spans="24:28" x14ac:dyDescent="0.2">
      <c r="X2173" s="58"/>
      <c r="Y2173" s="58"/>
      <c r="Z2173" s="58"/>
      <c r="AA2173" s="58"/>
      <c r="AB2173" s="58"/>
    </row>
    <row r="2174" spans="24:28" x14ac:dyDescent="0.2">
      <c r="X2174" s="58"/>
      <c r="Y2174" s="58"/>
      <c r="Z2174" s="58"/>
      <c r="AA2174" s="58"/>
      <c r="AB2174" s="58"/>
    </row>
    <row r="2175" spans="24:28" x14ac:dyDescent="0.2">
      <c r="X2175" s="58"/>
      <c r="Y2175" s="58"/>
      <c r="Z2175" s="58"/>
      <c r="AA2175" s="58"/>
      <c r="AB2175" s="58"/>
    </row>
    <row r="2176" spans="24:28" x14ac:dyDescent="0.2">
      <c r="X2176" s="58"/>
      <c r="Y2176" s="58"/>
      <c r="Z2176" s="58"/>
      <c r="AA2176" s="58"/>
      <c r="AB2176" s="58"/>
    </row>
    <row r="2177" spans="24:28" x14ac:dyDescent="0.2">
      <c r="X2177" s="58"/>
      <c r="Y2177" s="58"/>
      <c r="Z2177" s="58"/>
      <c r="AA2177" s="58"/>
      <c r="AB2177" s="58"/>
    </row>
    <row r="2178" spans="24:28" x14ac:dyDescent="0.2">
      <c r="X2178" s="58"/>
      <c r="Y2178" s="58"/>
      <c r="Z2178" s="58"/>
      <c r="AA2178" s="58"/>
      <c r="AB2178" s="58"/>
    </row>
    <row r="2179" spans="24:28" x14ac:dyDescent="0.2">
      <c r="X2179" s="58"/>
      <c r="Y2179" s="58"/>
      <c r="Z2179" s="58"/>
      <c r="AA2179" s="58"/>
      <c r="AB2179" s="58"/>
    </row>
    <row r="2180" spans="24:28" x14ac:dyDescent="0.2">
      <c r="X2180" s="58"/>
      <c r="Y2180" s="58"/>
      <c r="Z2180" s="58"/>
      <c r="AA2180" s="58"/>
      <c r="AB2180" s="58"/>
    </row>
    <row r="2181" spans="24:28" x14ac:dyDescent="0.2">
      <c r="X2181" s="58"/>
      <c r="Y2181" s="58"/>
      <c r="Z2181" s="58"/>
      <c r="AA2181" s="58"/>
      <c r="AB2181" s="58"/>
    </row>
    <row r="2182" spans="24:28" x14ac:dyDescent="0.2">
      <c r="X2182" s="58"/>
      <c r="Y2182" s="58"/>
      <c r="Z2182" s="58"/>
      <c r="AA2182" s="58"/>
      <c r="AB2182" s="58"/>
    </row>
    <row r="2183" spans="24:28" x14ac:dyDescent="0.2">
      <c r="X2183" s="58"/>
      <c r="Y2183" s="58"/>
      <c r="Z2183" s="58"/>
      <c r="AA2183" s="58"/>
      <c r="AB2183" s="58"/>
    </row>
    <row r="2184" spans="24:28" x14ac:dyDescent="0.2">
      <c r="X2184" s="58"/>
      <c r="Y2184" s="58"/>
      <c r="Z2184" s="58"/>
      <c r="AA2184" s="58"/>
      <c r="AB2184" s="58"/>
    </row>
    <row r="2185" spans="24:28" x14ac:dyDescent="0.2">
      <c r="X2185" s="58"/>
      <c r="Y2185" s="58"/>
      <c r="Z2185" s="58"/>
      <c r="AA2185" s="58"/>
      <c r="AB2185" s="58"/>
    </row>
    <row r="2186" spans="24:28" x14ac:dyDescent="0.2">
      <c r="X2186" s="58"/>
      <c r="Y2186" s="58"/>
      <c r="Z2186" s="58"/>
      <c r="AA2186" s="58"/>
      <c r="AB2186" s="58"/>
    </row>
    <row r="2187" spans="24:28" x14ac:dyDescent="0.2">
      <c r="X2187" s="58"/>
      <c r="Y2187" s="58"/>
      <c r="Z2187" s="58"/>
      <c r="AA2187" s="58"/>
      <c r="AB2187" s="58"/>
    </row>
    <row r="2188" spans="24:28" x14ac:dyDescent="0.2">
      <c r="X2188" s="58"/>
      <c r="Y2188" s="58"/>
      <c r="Z2188" s="58"/>
      <c r="AA2188" s="58"/>
      <c r="AB2188" s="58"/>
    </row>
    <row r="2189" spans="24:28" x14ac:dyDescent="0.2">
      <c r="X2189" s="58"/>
      <c r="Y2189" s="58"/>
      <c r="Z2189" s="58"/>
      <c r="AA2189" s="58"/>
      <c r="AB2189" s="58"/>
    </row>
    <row r="2190" spans="24:28" x14ac:dyDescent="0.2">
      <c r="X2190" s="58"/>
      <c r="Y2190" s="58"/>
      <c r="Z2190" s="58"/>
      <c r="AA2190" s="58"/>
      <c r="AB2190" s="58"/>
    </row>
    <row r="2191" spans="24:28" x14ac:dyDescent="0.2">
      <c r="X2191" s="58"/>
      <c r="Y2191" s="58"/>
      <c r="Z2191" s="58"/>
      <c r="AA2191" s="58"/>
      <c r="AB2191" s="58"/>
    </row>
    <row r="2192" spans="24:28" x14ac:dyDescent="0.2">
      <c r="X2192" s="58"/>
      <c r="Y2192" s="58"/>
      <c r="Z2192" s="58"/>
      <c r="AA2192" s="58"/>
      <c r="AB2192" s="58"/>
    </row>
    <row r="2193" spans="24:28" x14ac:dyDescent="0.2">
      <c r="X2193" s="58"/>
      <c r="Y2193" s="58"/>
      <c r="Z2193" s="58"/>
      <c r="AA2193" s="58"/>
      <c r="AB2193" s="58"/>
    </row>
    <row r="2194" spans="24:28" x14ac:dyDescent="0.2">
      <c r="X2194" s="58"/>
      <c r="Y2194" s="58"/>
      <c r="Z2194" s="58"/>
      <c r="AA2194" s="58"/>
      <c r="AB2194" s="58"/>
    </row>
    <row r="2195" spans="24:28" x14ac:dyDescent="0.2">
      <c r="X2195" s="58"/>
      <c r="Y2195" s="58"/>
      <c r="Z2195" s="58"/>
      <c r="AA2195" s="58"/>
      <c r="AB2195" s="58"/>
    </row>
    <row r="2196" spans="24:28" x14ac:dyDescent="0.2">
      <c r="X2196" s="58"/>
      <c r="Y2196" s="58"/>
      <c r="Z2196" s="58"/>
      <c r="AA2196" s="58"/>
      <c r="AB2196" s="58"/>
    </row>
    <row r="2197" spans="24:28" x14ac:dyDescent="0.2">
      <c r="X2197" s="58"/>
      <c r="Y2197" s="58"/>
      <c r="Z2197" s="58"/>
      <c r="AA2197" s="58"/>
      <c r="AB2197" s="58"/>
    </row>
    <row r="2198" spans="24:28" x14ac:dyDescent="0.2">
      <c r="X2198" s="58"/>
      <c r="Y2198" s="58"/>
      <c r="Z2198" s="58"/>
      <c r="AA2198" s="58"/>
      <c r="AB2198" s="58"/>
    </row>
    <row r="2199" spans="24:28" x14ac:dyDescent="0.2">
      <c r="X2199" s="58"/>
      <c r="Y2199" s="58"/>
      <c r="Z2199" s="58"/>
      <c r="AA2199" s="58"/>
      <c r="AB2199" s="58"/>
    </row>
    <row r="2200" spans="24:28" x14ac:dyDescent="0.2">
      <c r="X2200" s="58"/>
      <c r="Y2200" s="58"/>
      <c r="Z2200" s="58"/>
      <c r="AA2200" s="58"/>
      <c r="AB2200" s="58"/>
    </row>
    <row r="2201" spans="24:28" x14ac:dyDescent="0.2">
      <c r="X2201" s="58"/>
      <c r="Y2201" s="58"/>
      <c r="Z2201" s="58"/>
      <c r="AA2201" s="58"/>
      <c r="AB2201" s="58"/>
    </row>
    <row r="2202" spans="24:28" x14ac:dyDescent="0.2">
      <c r="X2202" s="58"/>
      <c r="Y2202" s="58"/>
      <c r="Z2202" s="58"/>
      <c r="AA2202" s="58"/>
      <c r="AB2202" s="58"/>
    </row>
    <row r="2203" spans="24:28" x14ac:dyDescent="0.2">
      <c r="X2203" s="58"/>
      <c r="Y2203" s="58"/>
      <c r="Z2203" s="58"/>
      <c r="AA2203" s="58"/>
      <c r="AB2203" s="58"/>
    </row>
    <row r="2204" spans="24:28" x14ac:dyDescent="0.2">
      <c r="X2204" s="58"/>
      <c r="Y2204" s="58"/>
      <c r="Z2204" s="58"/>
      <c r="AA2204" s="58"/>
      <c r="AB2204" s="58"/>
    </row>
    <row r="2205" spans="24:28" x14ac:dyDescent="0.2">
      <c r="X2205" s="58"/>
      <c r="Y2205" s="58"/>
      <c r="Z2205" s="58"/>
      <c r="AA2205" s="58"/>
      <c r="AB2205" s="58"/>
    </row>
    <row r="2206" spans="24:28" x14ac:dyDescent="0.2">
      <c r="X2206" s="58"/>
      <c r="Y2206" s="58"/>
      <c r="Z2206" s="58"/>
      <c r="AA2206" s="58"/>
      <c r="AB2206" s="58"/>
    </row>
    <row r="2207" spans="24:28" x14ac:dyDescent="0.2">
      <c r="X2207" s="58"/>
      <c r="Y2207" s="58"/>
      <c r="Z2207" s="58"/>
      <c r="AA2207" s="58"/>
      <c r="AB2207" s="58"/>
    </row>
    <row r="2208" spans="24:28" x14ac:dyDescent="0.2">
      <c r="X2208" s="58"/>
      <c r="Y2208" s="58"/>
      <c r="Z2208" s="58"/>
      <c r="AA2208" s="58"/>
      <c r="AB2208" s="58"/>
    </row>
    <row r="2209" spans="24:28" x14ac:dyDescent="0.2">
      <c r="X2209" s="58"/>
      <c r="Y2209" s="58"/>
      <c r="Z2209" s="58"/>
      <c r="AA2209" s="58"/>
      <c r="AB2209" s="58"/>
    </row>
    <row r="2210" spans="24:28" x14ac:dyDescent="0.2">
      <c r="X2210" s="58"/>
      <c r="Y2210" s="58"/>
      <c r="Z2210" s="58"/>
      <c r="AA2210" s="58"/>
      <c r="AB2210" s="58"/>
    </row>
    <row r="2211" spans="24:28" x14ac:dyDescent="0.2">
      <c r="X2211" s="58"/>
      <c r="Y2211" s="58"/>
      <c r="Z2211" s="58"/>
      <c r="AA2211" s="58"/>
      <c r="AB2211" s="58"/>
    </row>
    <row r="2212" spans="24:28" x14ac:dyDescent="0.2">
      <c r="X2212" s="58"/>
      <c r="Y2212" s="58"/>
      <c r="Z2212" s="58"/>
      <c r="AA2212" s="58"/>
      <c r="AB2212" s="58"/>
    </row>
    <row r="2213" spans="24:28" x14ac:dyDescent="0.2">
      <c r="X2213" s="58"/>
      <c r="Y2213" s="58"/>
      <c r="Z2213" s="58"/>
      <c r="AA2213" s="58"/>
      <c r="AB2213" s="58"/>
    </row>
    <row r="2214" spans="24:28" x14ac:dyDescent="0.2">
      <c r="X2214" s="58"/>
      <c r="Y2214" s="58"/>
      <c r="Z2214" s="58"/>
      <c r="AA2214" s="58"/>
      <c r="AB2214" s="58"/>
    </row>
    <row r="2215" spans="24:28" x14ac:dyDescent="0.2">
      <c r="X2215" s="58"/>
      <c r="Y2215" s="58"/>
      <c r="Z2215" s="58"/>
      <c r="AA2215" s="58"/>
      <c r="AB2215" s="58"/>
    </row>
    <row r="2216" spans="24:28" x14ac:dyDescent="0.2">
      <c r="X2216" s="58"/>
      <c r="Y2216" s="58"/>
      <c r="Z2216" s="58"/>
      <c r="AA2216" s="58"/>
      <c r="AB2216" s="58"/>
    </row>
    <row r="2217" spans="24:28" x14ac:dyDescent="0.2">
      <c r="X2217" s="58"/>
      <c r="Y2217" s="58"/>
      <c r="Z2217" s="58"/>
      <c r="AA2217" s="58"/>
      <c r="AB2217" s="58"/>
    </row>
    <row r="2218" spans="24:28" x14ac:dyDescent="0.2">
      <c r="X2218" s="58"/>
      <c r="Y2218" s="58"/>
      <c r="Z2218" s="58"/>
      <c r="AA2218" s="58"/>
      <c r="AB2218" s="58"/>
    </row>
    <row r="2219" spans="24:28" x14ac:dyDescent="0.2">
      <c r="X2219" s="58"/>
      <c r="Y2219" s="58"/>
      <c r="Z2219" s="58"/>
      <c r="AA2219" s="58"/>
      <c r="AB2219" s="58"/>
    </row>
    <row r="2220" spans="24:28" x14ac:dyDescent="0.2">
      <c r="X2220" s="58"/>
      <c r="Y2220" s="58"/>
      <c r="Z2220" s="58"/>
      <c r="AA2220" s="58"/>
      <c r="AB2220" s="58"/>
    </row>
    <row r="2221" spans="24:28" x14ac:dyDescent="0.2">
      <c r="X2221" s="58"/>
      <c r="Y2221" s="58"/>
      <c r="Z2221" s="58"/>
      <c r="AA2221" s="58"/>
      <c r="AB2221" s="58"/>
    </row>
    <row r="2222" spans="24:28" x14ac:dyDescent="0.2">
      <c r="X2222" s="58"/>
      <c r="Y2222" s="58"/>
      <c r="Z2222" s="58"/>
      <c r="AA2222" s="58"/>
      <c r="AB2222" s="58"/>
    </row>
    <row r="2223" spans="24:28" x14ac:dyDescent="0.2">
      <c r="X2223" s="58"/>
      <c r="Y2223" s="58"/>
      <c r="Z2223" s="58"/>
      <c r="AA2223" s="58"/>
      <c r="AB2223" s="58"/>
    </row>
    <row r="2224" spans="24:28" x14ac:dyDescent="0.2">
      <c r="X2224" s="58"/>
      <c r="Y2224" s="58"/>
      <c r="Z2224" s="58"/>
      <c r="AA2224" s="58"/>
      <c r="AB2224" s="58"/>
    </row>
    <row r="2225" spans="24:28" x14ac:dyDescent="0.2">
      <c r="X2225" s="58"/>
      <c r="Y2225" s="58"/>
      <c r="Z2225" s="58"/>
      <c r="AA2225" s="58"/>
      <c r="AB2225" s="58"/>
    </row>
    <row r="2226" spans="24:28" x14ac:dyDescent="0.2">
      <c r="X2226" s="58"/>
      <c r="Y2226" s="58"/>
      <c r="Z2226" s="58"/>
      <c r="AA2226" s="58"/>
      <c r="AB2226" s="58"/>
    </row>
    <row r="2227" spans="24:28" x14ac:dyDescent="0.2">
      <c r="X2227" s="58"/>
      <c r="Y2227" s="58"/>
      <c r="Z2227" s="58"/>
      <c r="AA2227" s="58"/>
      <c r="AB2227" s="58"/>
    </row>
    <row r="2228" spans="24:28" x14ac:dyDescent="0.2">
      <c r="X2228" s="58"/>
      <c r="Y2228" s="58"/>
      <c r="Z2228" s="58"/>
      <c r="AA2228" s="58"/>
      <c r="AB2228" s="58"/>
    </row>
    <row r="2229" spans="24:28" x14ac:dyDescent="0.2">
      <c r="X2229" s="58"/>
      <c r="Y2229" s="58"/>
      <c r="Z2229" s="58"/>
      <c r="AA2229" s="58"/>
      <c r="AB2229" s="58"/>
    </row>
    <row r="2230" spans="24:28" x14ac:dyDescent="0.2">
      <c r="X2230" s="58"/>
      <c r="Y2230" s="58"/>
      <c r="Z2230" s="58"/>
      <c r="AA2230" s="58"/>
      <c r="AB2230" s="58"/>
    </row>
    <row r="2231" spans="24:28" x14ac:dyDescent="0.2">
      <c r="X2231" s="58"/>
      <c r="Y2231" s="58"/>
      <c r="Z2231" s="58"/>
      <c r="AA2231" s="58"/>
      <c r="AB2231" s="58"/>
    </row>
    <row r="2232" spans="24:28" x14ac:dyDescent="0.2">
      <c r="X2232" s="58"/>
      <c r="Y2232" s="58"/>
      <c r="Z2232" s="58"/>
      <c r="AA2232" s="58"/>
      <c r="AB2232" s="58"/>
    </row>
    <row r="2233" spans="24:28" x14ac:dyDescent="0.2">
      <c r="X2233" s="58"/>
      <c r="Y2233" s="58"/>
      <c r="Z2233" s="58"/>
      <c r="AA2233" s="58"/>
      <c r="AB2233" s="58"/>
    </row>
    <row r="2234" spans="24:28" x14ac:dyDescent="0.2">
      <c r="X2234" s="58"/>
      <c r="Y2234" s="58"/>
      <c r="Z2234" s="58"/>
      <c r="AA2234" s="58"/>
      <c r="AB2234" s="58"/>
    </row>
    <row r="2235" spans="24:28" x14ac:dyDescent="0.2">
      <c r="X2235" s="58"/>
      <c r="Y2235" s="58"/>
      <c r="Z2235" s="58"/>
      <c r="AA2235" s="58"/>
      <c r="AB2235" s="58"/>
    </row>
    <row r="2236" spans="24:28" x14ac:dyDescent="0.2">
      <c r="X2236" s="58"/>
      <c r="Y2236" s="58"/>
      <c r="Z2236" s="58"/>
      <c r="AA2236" s="58"/>
      <c r="AB2236" s="58"/>
    </row>
    <row r="2237" spans="24:28" x14ac:dyDescent="0.2">
      <c r="X2237" s="58"/>
      <c r="Y2237" s="58"/>
      <c r="Z2237" s="58"/>
      <c r="AA2237" s="58"/>
      <c r="AB2237" s="58"/>
    </row>
    <row r="2238" spans="24:28" x14ac:dyDescent="0.2">
      <c r="X2238" s="58"/>
      <c r="Y2238" s="58"/>
      <c r="Z2238" s="58"/>
      <c r="AA2238" s="58"/>
      <c r="AB2238" s="58"/>
    </row>
    <row r="2239" spans="24:28" x14ac:dyDescent="0.2">
      <c r="X2239" s="58"/>
      <c r="Y2239" s="58"/>
      <c r="Z2239" s="58"/>
      <c r="AA2239" s="58"/>
      <c r="AB2239" s="58"/>
    </row>
    <row r="2240" spans="24:28" x14ac:dyDescent="0.2">
      <c r="X2240" s="58"/>
      <c r="Y2240" s="58"/>
      <c r="Z2240" s="58"/>
      <c r="AA2240" s="58"/>
      <c r="AB2240" s="58"/>
    </row>
    <row r="2241" spans="24:28" x14ac:dyDescent="0.2">
      <c r="X2241" s="58"/>
      <c r="Y2241" s="58"/>
      <c r="Z2241" s="58"/>
      <c r="AA2241" s="58"/>
      <c r="AB2241" s="58"/>
    </row>
    <row r="2242" spans="24:28" x14ac:dyDescent="0.2">
      <c r="X2242" s="58"/>
      <c r="Y2242" s="58"/>
      <c r="Z2242" s="58"/>
      <c r="AA2242" s="58"/>
      <c r="AB2242" s="58"/>
    </row>
    <row r="2243" spans="24:28" x14ac:dyDescent="0.2">
      <c r="X2243" s="58"/>
      <c r="Y2243" s="58"/>
      <c r="Z2243" s="58"/>
      <c r="AA2243" s="58"/>
      <c r="AB2243" s="58"/>
    </row>
    <row r="2244" spans="24:28" x14ac:dyDescent="0.2">
      <c r="X2244" s="58"/>
      <c r="Y2244" s="58"/>
      <c r="Z2244" s="58"/>
      <c r="AA2244" s="58"/>
      <c r="AB2244" s="58"/>
    </row>
    <row r="2245" spans="24:28" x14ac:dyDescent="0.2">
      <c r="X2245" s="58"/>
      <c r="Y2245" s="58"/>
      <c r="Z2245" s="58"/>
      <c r="AA2245" s="58"/>
      <c r="AB2245" s="58"/>
    </row>
    <row r="2246" spans="24:28" x14ac:dyDescent="0.2">
      <c r="X2246" s="58"/>
      <c r="Y2246" s="58"/>
      <c r="Z2246" s="58"/>
      <c r="AA2246" s="58"/>
      <c r="AB2246" s="58"/>
    </row>
    <row r="2247" spans="24:28" x14ac:dyDescent="0.2">
      <c r="X2247" s="58"/>
      <c r="Y2247" s="58"/>
      <c r="Z2247" s="58"/>
      <c r="AA2247" s="58"/>
      <c r="AB2247" s="58"/>
    </row>
    <row r="2248" spans="24:28" x14ac:dyDescent="0.2">
      <c r="X2248" s="58"/>
      <c r="Y2248" s="58"/>
      <c r="Z2248" s="58"/>
      <c r="AA2248" s="58"/>
      <c r="AB2248" s="58"/>
    </row>
    <row r="2249" spans="24:28" x14ac:dyDescent="0.2">
      <c r="X2249" s="58"/>
      <c r="Y2249" s="58"/>
      <c r="Z2249" s="58"/>
      <c r="AA2249" s="58"/>
      <c r="AB2249" s="58"/>
    </row>
    <row r="2250" spans="24:28" x14ac:dyDescent="0.2">
      <c r="X2250" s="58"/>
      <c r="Y2250" s="58"/>
      <c r="Z2250" s="58"/>
      <c r="AA2250" s="58"/>
      <c r="AB2250" s="58"/>
    </row>
    <row r="2251" spans="24:28" x14ac:dyDescent="0.2">
      <c r="X2251" s="58"/>
      <c r="Y2251" s="58"/>
      <c r="Z2251" s="58"/>
      <c r="AA2251" s="58"/>
      <c r="AB2251" s="58"/>
    </row>
    <row r="2252" spans="24:28" x14ac:dyDescent="0.2">
      <c r="X2252" s="58"/>
      <c r="Y2252" s="58"/>
      <c r="Z2252" s="58"/>
      <c r="AA2252" s="58"/>
      <c r="AB2252" s="58"/>
    </row>
    <row r="2253" spans="24:28" x14ac:dyDescent="0.2">
      <c r="X2253" s="58"/>
      <c r="Y2253" s="58"/>
      <c r="Z2253" s="58"/>
      <c r="AA2253" s="58"/>
      <c r="AB2253" s="58"/>
    </row>
    <row r="2254" spans="24:28" x14ac:dyDescent="0.2">
      <c r="X2254" s="58"/>
      <c r="Y2254" s="58"/>
      <c r="Z2254" s="58"/>
      <c r="AA2254" s="58"/>
      <c r="AB2254" s="58"/>
    </row>
    <row r="2255" spans="24:28" x14ac:dyDescent="0.2">
      <c r="X2255" s="58"/>
      <c r="Y2255" s="58"/>
      <c r="Z2255" s="58"/>
      <c r="AA2255" s="58"/>
      <c r="AB2255" s="58"/>
    </row>
    <row r="2256" spans="24:28" x14ac:dyDescent="0.2">
      <c r="X2256" s="58"/>
      <c r="Y2256" s="58"/>
      <c r="Z2256" s="58"/>
      <c r="AA2256" s="58"/>
      <c r="AB2256" s="58"/>
    </row>
    <row r="2257" spans="24:28" x14ac:dyDescent="0.2">
      <c r="X2257" s="58"/>
      <c r="Y2257" s="58"/>
      <c r="Z2257" s="58"/>
      <c r="AA2257" s="58"/>
      <c r="AB2257" s="58"/>
    </row>
    <row r="2258" spans="24:28" x14ac:dyDescent="0.2">
      <c r="X2258" s="58"/>
      <c r="Y2258" s="58"/>
      <c r="Z2258" s="58"/>
      <c r="AA2258" s="58"/>
      <c r="AB2258" s="58"/>
    </row>
    <row r="2259" spans="24:28" x14ac:dyDescent="0.2">
      <c r="X2259" s="58"/>
      <c r="Y2259" s="58"/>
      <c r="Z2259" s="58"/>
      <c r="AA2259" s="58"/>
      <c r="AB2259" s="58"/>
    </row>
    <row r="2260" spans="24:28" x14ac:dyDescent="0.2">
      <c r="X2260" s="58"/>
      <c r="Y2260" s="58"/>
      <c r="Z2260" s="58"/>
      <c r="AA2260" s="58"/>
      <c r="AB2260" s="58"/>
    </row>
    <row r="2261" spans="24:28" x14ac:dyDescent="0.2">
      <c r="X2261" s="58"/>
      <c r="Y2261" s="58"/>
      <c r="Z2261" s="58"/>
      <c r="AA2261" s="58"/>
      <c r="AB2261" s="58"/>
    </row>
    <row r="2262" spans="24:28" x14ac:dyDescent="0.2">
      <c r="X2262" s="58"/>
      <c r="Y2262" s="58"/>
      <c r="Z2262" s="58"/>
      <c r="AA2262" s="58"/>
      <c r="AB2262" s="58"/>
    </row>
    <row r="2263" spans="24:28" x14ac:dyDescent="0.2">
      <c r="X2263" s="58"/>
      <c r="Y2263" s="58"/>
      <c r="Z2263" s="58"/>
      <c r="AA2263" s="58"/>
      <c r="AB2263" s="58"/>
    </row>
    <row r="2264" spans="24:28" x14ac:dyDescent="0.2">
      <c r="X2264" s="58"/>
      <c r="Y2264" s="58"/>
      <c r="Z2264" s="58"/>
      <c r="AA2264" s="58"/>
      <c r="AB2264" s="58"/>
    </row>
    <row r="2265" spans="24:28" x14ac:dyDescent="0.2">
      <c r="X2265" s="58"/>
      <c r="Y2265" s="58"/>
      <c r="Z2265" s="58"/>
      <c r="AA2265" s="58"/>
      <c r="AB2265" s="58"/>
    </row>
    <row r="2266" spans="24:28" x14ac:dyDescent="0.2">
      <c r="X2266" s="58"/>
      <c r="Y2266" s="58"/>
      <c r="Z2266" s="58"/>
      <c r="AA2266" s="58"/>
      <c r="AB2266" s="58"/>
    </row>
    <row r="2267" spans="24:28" x14ac:dyDescent="0.2">
      <c r="X2267" s="58"/>
      <c r="Y2267" s="58"/>
      <c r="Z2267" s="58"/>
      <c r="AA2267" s="58"/>
      <c r="AB2267" s="58"/>
    </row>
    <row r="2268" spans="24:28" x14ac:dyDescent="0.2">
      <c r="X2268" s="58"/>
      <c r="Y2268" s="58"/>
      <c r="Z2268" s="58"/>
      <c r="AA2268" s="58"/>
      <c r="AB2268" s="58"/>
    </row>
    <row r="2269" spans="24:28" x14ac:dyDescent="0.2">
      <c r="X2269" s="58"/>
      <c r="Y2269" s="58"/>
      <c r="Z2269" s="58"/>
      <c r="AA2269" s="58"/>
      <c r="AB2269" s="58"/>
    </row>
    <row r="2270" spans="24:28" x14ac:dyDescent="0.2">
      <c r="X2270" s="58"/>
      <c r="Y2270" s="58"/>
      <c r="Z2270" s="58"/>
      <c r="AA2270" s="58"/>
      <c r="AB2270" s="58"/>
    </row>
    <row r="2271" spans="24:28" x14ac:dyDescent="0.2">
      <c r="X2271" s="58"/>
      <c r="Y2271" s="58"/>
      <c r="Z2271" s="58"/>
      <c r="AA2271" s="58"/>
      <c r="AB2271" s="58"/>
    </row>
    <row r="2272" spans="24:28" x14ac:dyDescent="0.2">
      <c r="X2272" s="58"/>
      <c r="Y2272" s="58"/>
      <c r="Z2272" s="58"/>
      <c r="AA2272" s="58"/>
      <c r="AB2272" s="58"/>
    </row>
    <row r="2273" spans="24:28" x14ac:dyDescent="0.2">
      <c r="X2273" s="58"/>
      <c r="Y2273" s="58"/>
      <c r="Z2273" s="58"/>
      <c r="AA2273" s="58"/>
      <c r="AB2273" s="58"/>
    </row>
    <row r="2274" spans="24:28" x14ac:dyDescent="0.2">
      <c r="X2274" s="58"/>
      <c r="Y2274" s="58"/>
      <c r="Z2274" s="58"/>
      <c r="AA2274" s="58"/>
      <c r="AB2274" s="58"/>
    </row>
    <row r="2275" spans="24:28" x14ac:dyDescent="0.2">
      <c r="X2275" s="58"/>
      <c r="Y2275" s="58"/>
      <c r="Z2275" s="58"/>
      <c r="AA2275" s="58"/>
      <c r="AB2275" s="58"/>
    </row>
    <row r="2276" spans="24:28" x14ac:dyDescent="0.2">
      <c r="X2276" s="58"/>
      <c r="Y2276" s="58"/>
      <c r="Z2276" s="58"/>
      <c r="AA2276" s="58"/>
      <c r="AB2276" s="58"/>
    </row>
    <row r="2277" spans="24:28" x14ac:dyDescent="0.2">
      <c r="X2277" s="58"/>
      <c r="Y2277" s="58"/>
      <c r="Z2277" s="58"/>
      <c r="AA2277" s="58"/>
      <c r="AB2277" s="58"/>
    </row>
    <row r="2278" spans="24:28" x14ac:dyDescent="0.2">
      <c r="X2278" s="58"/>
      <c r="Y2278" s="58"/>
      <c r="Z2278" s="58"/>
      <c r="AA2278" s="58"/>
      <c r="AB2278" s="58"/>
    </row>
    <row r="2279" spans="24:28" x14ac:dyDescent="0.2">
      <c r="X2279" s="58"/>
      <c r="Y2279" s="58"/>
      <c r="Z2279" s="58"/>
      <c r="AA2279" s="58"/>
      <c r="AB2279" s="58"/>
    </row>
    <row r="2280" spans="24:28" x14ac:dyDescent="0.2">
      <c r="X2280" s="58"/>
      <c r="Y2280" s="58"/>
      <c r="Z2280" s="58"/>
      <c r="AA2280" s="58"/>
      <c r="AB2280" s="58"/>
    </row>
    <row r="2281" spans="24:28" x14ac:dyDescent="0.2">
      <c r="X2281" s="58"/>
      <c r="Y2281" s="58"/>
      <c r="Z2281" s="58"/>
      <c r="AA2281" s="58"/>
      <c r="AB2281" s="58"/>
    </row>
    <row r="2282" spans="24:28" x14ac:dyDescent="0.2">
      <c r="X2282" s="58"/>
      <c r="Y2282" s="58"/>
      <c r="Z2282" s="58"/>
      <c r="AA2282" s="58"/>
      <c r="AB2282" s="58"/>
    </row>
    <row r="2283" spans="24:28" x14ac:dyDescent="0.2">
      <c r="X2283" s="58"/>
      <c r="Y2283" s="58"/>
      <c r="Z2283" s="58"/>
      <c r="AA2283" s="58"/>
      <c r="AB2283" s="58"/>
    </row>
    <row r="2284" spans="24:28" x14ac:dyDescent="0.2">
      <c r="X2284" s="58"/>
      <c r="Y2284" s="58"/>
      <c r="Z2284" s="58"/>
      <c r="AA2284" s="58"/>
      <c r="AB2284" s="58"/>
    </row>
    <row r="2285" spans="24:28" x14ac:dyDescent="0.2">
      <c r="X2285" s="58"/>
      <c r="Y2285" s="58"/>
      <c r="Z2285" s="58"/>
      <c r="AA2285" s="58"/>
      <c r="AB2285" s="58"/>
    </row>
    <row r="2286" spans="24:28" x14ac:dyDescent="0.2">
      <c r="X2286" s="58"/>
      <c r="Y2286" s="58"/>
      <c r="Z2286" s="58"/>
      <c r="AA2286" s="58"/>
      <c r="AB2286" s="58"/>
    </row>
    <row r="2287" spans="24:28" x14ac:dyDescent="0.2">
      <c r="X2287" s="58"/>
      <c r="Y2287" s="58"/>
      <c r="Z2287" s="58"/>
      <c r="AA2287" s="58"/>
      <c r="AB2287" s="58"/>
    </row>
    <row r="2288" spans="24:28" x14ac:dyDescent="0.2">
      <c r="X2288" s="58"/>
      <c r="Y2288" s="58"/>
      <c r="Z2288" s="58"/>
      <c r="AA2288" s="58"/>
      <c r="AB2288" s="58"/>
    </row>
    <row r="2289" spans="24:28" x14ac:dyDescent="0.2">
      <c r="X2289" s="58"/>
      <c r="Y2289" s="58"/>
      <c r="Z2289" s="58"/>
      <c r="AA2289" s="58"/>
      <c r="AB2289" s="58"/>
    </row>
    <row r="2290" spans="24:28" x14ac:dyDescent="0.2">
      <c r="X2290" s="58"/>
      <c r="Y2290" s="58"/>
      <c r="Z2290" s="58"/>
      <c r="AA2290" s="58"/>
      <c r="AB2290" s="58"/>
    </row>
    <row r="2291" spans="24:28" x14ac:dyDescent="0.2">
      <c r="X2291" s="58"/>
      <c r="Y2291" s="58"/>
      <c r="Z2291" s="58"/>
      <c r="AA2291" s="58"/>
      <c r="AB2291" s="58"/>
    </row>
    <row r="2292" spans="24:28" x14ac:dyDescent="0.2">
      <c r="X2292" s="58"/>
      <c r="Y2292" s="58"/>
      <c r="Z2292" s="58"/>
      <c r="AA2292" s="58"/>
      <c r="AB2292" s="58"/>
    </row>
    <row r="2293" spans="24:28" x14ac:dyDescent="0.2">
      <c r="X2293" s="58"/>
      <c r="Y2293" s="58"/>
      <c r="Z2293" s="58"/>
      <c r="AA2293" s="58"/>
      <c r="AB2293" s="58"/>
    </row>
    <row r="2294" spans="24:28" x14ac:dyDescent="0.2">
      <c r="X2294" s="58"/>
      <c r="Y2294" s="58"/>
      <c r="Z2294" s="58"/>
      <c r="AA2294" s="58"/>
      <c r="AB2294" s="58"/>
    </row>
    <row r="2295" spans="24:28" x14ac:dyDescent="0.2">
      <c r="X2295" s="58"/>
      <c r="Y2295" s="58"/>
      <c r="Z2295" s="58"/>
      <c r="AA2295" s="58"/>
      <c r="AB2295" s="58"/>
    </row>
    <row r="2296" spans="24:28" x14ac:dyDescent="0.2">
      <c r="X2296" s="58"/>
      <c r="Y2296" s="58"/>
      <c r="Z2296" s="58"/>
      <c r="AA2296" s="58"/>
      <c r="AB2296" s="58"/>
    </row>
    <row r="2297" spans="24:28" x14ac:dyDescent="0.2">
      <c r="X2297" s="58"/>
      <c r="Y2297" s="58"/>
      <c r="Z2297" s="58"/>
      <c r="AA2297" s="58"/>
      <c r="AB2297" s="58"/>
    </row>
    <row r="2298" spans="24:28" x14ac:dyDescent="0.2">
      <c r="X2298" s="58"/>
      <c r="Y2298" s="58"/>
      <c r="Z2298" s="58"/>
      <c r="AA2298" s="58"/>
      <c r="AB2298" s="58"/>
    </row>
    <row r="2299" spans="24:28" x14ac:dyDescent="0.2">
      <c r="X2299" s="58"/>
      <c r="Y2299" s="58"/>
      <c r="Z2299" s="58"/>
      <c r="AA2299" s="58"/>
      <c r="AB2299" s="58"/>
    </row>
    <row r="2300" spans="24:28" x14ac:dyDescent="0.2">
      <c r="X2300" s="58"/>
      <c r="Y2300" s="58"/>
      <c r="Z2300" s="58"/>
      <c r="AA2300" s="58"/>
      <c r="AB2300" s="58"/>
    </row>
    <row r="2301" spans="24:28" x14ac:dyDescent="0.2">
      <c r="X2301" s="58"/>
      <c r="Y2301" s="58"/>
      <c r="Z2301" s="58"/>
      <c r="AA2301" s="58"/>
      <c r="AB2301" s="58"/>
    </row>
    <row r="2302" spans="24:28" x14ac:dyDescent="0.2">
      <c r="X2302" s="58"/>
      <c r="Y2302" s="58"/>
      <c r="Z2302" s="58"/>
      <c r="AA2302" s="58"/>
      <c r="AB2302" s="58"/>
    </row>
    <row r="2303" spans="24:28" x14ac:dyDescent="0.2">
      <c r="X2303" s="58"/>
      <c r="Y2303" s="58"/>
      <c r="Z2303" s="58"/>
      <c r="AA2303" s="58"/>
      <c r="AB2303" s="58"/>
    </row>
    <row r="2304" spans="24:28" x14ac:dyDescent="0.2">
      <c r="X2304" s="58"/>
      <c r="Y2304" s="58"/>
      <c r="Z2304" s="58"/>
      <c r="AA2304" s="58"/>
      <c r="AB2304" s="58"/>
    </row>
    <row r="2305" spans="24:28" x14ac:dyDescent="0.2">
      <c r="X2305" s="58"/>
      <c r="Y2305" s="58"/>
      <c r="Z2305" s="58"/>
      <c r="AA2305" s="58"/>
      <c r="AB2305" s="58"/>
    </row>
    <row r="2306" spans="24:28" x14ac:dyDescent="0.2">
      <c r="X2306" s="58"/>
      <c r="Y2306" s="58"/>
      <c r="Z2306" s="58"/>
      <c r="AA2306" s="58"/>
      <c r="AB2306" s="58"/>
    </row>
    <row r="2307" spans="24:28" x14ac:dyDescent="0.2">
      <c r="X2307" s="58"/>
      <c r="Y2307" s="58"/>
      <c r="Z2307" s="58"/>
      <c r="AA2307" s="58"/>
      <c r="AB2307" s="58"/>
    </row>
    <row r="2308" spans="24:28" x14ac:dyDescent="0.2">
      <c r="X2308" s="58"/>
      <c r="Y2308" s="58"/>
      <c r="Z2308" s="58"/>
      <c r="AA2308" s="58"/>
      <c r="AB2308" s="58"/>
    </row>
    <row r="2309" spans="24:28" x14ac:dyDescent="0.2">
      <c r="X2309" s="58"/>
      <c r="Y2309" s="58"/>
      <c r="Z2309" s="58"/>
      <c r="AA2309" s="58"/>
      <c r="AB2309" s="58"/>
    </row>
    <row r="2310" spans="24:28" x14ac:dyDescent="0.2">
      <c r="X2310" s="58"/>
      <c r="Y2310" s="58"/>
      <c r="Z2310" s="58"/>
      <c r="AA2310" s="58"/>
      <c r="AB2310" s="58"/>
    </row>
    <row r="2311" spans="24:28" x14ac:dyDescent="0.2">
      <c r="X2311" s="58"/>
      <c r="Y2311" s="58"/>
      <c r="Z2311" s="58"/>
      <c r="AA2311" s="58"/>
      <c r="AB2311" s="58"/>
    </row>
    <row r="2312" spans="24:28" x14ac:dyDescent="0.2">
      <c r="X2312" s="58"/>
      <c r="Y2312" s="58"/>
      <c r="Z2312" s="58"/>
      <c r="AA2312" s="58"/>
      <c r="AB2312" s="58"/>
    </row>
    <row r="2313" spans="24:28" x14ac:dyDescent="0.2">
      <c r="X2313" s="58"/>
      <c r="Y2313" s="58"/>
      <c r="Z2313" s="58"/>
      <c r="AA2313" s="58"/>
      <c r="AB2313" s="58"/>
    </row>
    <row r="2314" spans="24:28" x14ac:dyDescent="0.2">
      <c r="X2314" s="58"/>
      <c r="Y2314" s="58"/>
      <c r="Z2314" s="58"/>
      <c r="AA2314" s="58"/>
      <c r="AB2314" s="58"/>
    </row>
    <row r="2315" spans="24:28" x14ac:dyDescent="0.2">
      <c r="X2315" s="58"/>
      <c r="Y2315" s="58"/>
      <c r="Z2315" s="58"/>
      <c r="AA2315" s="58"/>
      <c r="AB2315" s="58"/>
    </row>
    <row r="2316" spans="24:28" x14ac:dyDescent="0.2">
      <c r="X2316" s="58"/>
      <c r="Y2316" s="58"/>
      <c r="Z2316" s="58"/>
      <c r="AA2316" s="58"/>
      <c r="AB2316" s="58"/>
    </row>
    <row r="2317" spans="24:28" x14ac:dyDescent="0.2">
      <c r="X2317" s="58"/>
      <c r="Y2317" s="58"/>
      <c r="Z2317" s="58"/>
      <c r="AA2317" s="58"/>
      <c r="AB2317" s="58"/>
    </row>
    <row r="2318" spans="24:28" x14ac:dyDescent="0.2">
      <c r="X2318" s="58"/>
      <c r="Y2318" s="58"/>
      <c r="Z2318" s="58"/>
      <c r="AA2318" s="58"/>
      <c r="AB2318" s="58"/>
    </row>
    <row r="2319" spans="24:28" x14ac:dyDescent="0.2">
      <c r="X2319" s="58"/>
      <c r="Y2319" s="58"/>
      <c r="Z2319" s="58"/>
      <c r="AA2319" s="58"/>
      <c r="AB2319" s="58"/>
    </row>
    <row r="2320" spans="24:28" x14ac:dyDescent="0.2">
      <c r="X2320" s="58"/>
      <c r="Y2320" s="58"/>
      <c r="Z2320" s="58"/>
      <c r="AA2320" s="58"/>
      <c r="AB2320" s="58"/>
    </row>
    <row r="2321" spans="24:28" x14ac:dyDescent="0.2">
      <c r="X2321" s="58"/>
      <c r="Y2321" s="58"/>
      <c r="Z2321" s="58"/>
      <c r="AA2321" s="58"/>
      <c r="AB2321" s="58"/>
    </row>
    <row r="2322" spans="24:28" x14ac:dyDescent="0.2">
      <c r="X2322" s="58"/>
      <c r="Y2322" s="58"/>
      <c r="Z2322" s="58"/>
      <c r="AA2322" s="58"/>
      <c r="AB2322" s="58"/>
    </row>
    <row r="2323" spans="24:28" x14ac:dyDescent="0.2">
      <c r="X2323" s="58"/>
      <c r="Y2323" s="58"/>
      <c r="Z2323" s="58"/>
      <c r="AA2323" s="58"/>
      <c r="AB2323" s="58"/>
    </row>
    <row r="2324" spans="24:28" x14ac:dyDescent="0.2">
      <c r="X2324" s="58"/>
      <c r="Y2324" s="58"/>
      <c r="Z2324" s="58"/>
      <c r="AA2324" s="58"/>
      <c r="AB2324" s="58"/>
    </row>
    <row r="2325" spans="24:28" x14ac:dyDescent="0.2">
      <c r="X2325" s="58"/>
      <c r="Y2325" s="58"/>
      <c r="Z2325" s="58"/>
      <c r="AA2325" s="58"/>
      <c r="AB2325" s="58"/>
    </row>
    <row r="2326" spans="24:28" x14ac:dyDescent="0.2">
      <c r="X2326" s="58"/>
      <c r="Y2326" s="58"/>
      <c r="Z2326" s="58"/>
      <c r="AA2326" s="58"/>
      <c r="AB2326" s="58"/>
    </row>
    <row r="2327" spans="24:28" x14ac:dyDescent="0.2">
      <c r="X2327" s="58"/>
      <c r="Y2327" s="58"/>
      <c r="Z2327" s="58"/>
      <c r="AA2327" s="58"/>
      <c r="AB2327" s="58"/>
    </row>
    <row r="2328" spans="24:28" x14ac:dyDescent="0.2">
      <c r="X2328" s="58"/>
      <c r="Y2328" s="58"/>
      <c r="Z2328" s="58"/>
      <c r="AA2328" s="58"/>
      <c r="AB2328" s="58"/>
    </row>
    <row r="2329" spans="24:28" x14ac:dyDescent="0.2">
      <c r="X2329" s="58"/>
      <c r="Y2329" s="58"/>
      <c r="Z2329" s="58"/>
      <c r="AA2329" s="58"/>
      <c r="AB2329" s="58"/>
    </row>
    <row r="2330" spans="24:28" x14ac:dyDescent="0.2">
      <c r="X2330" s="58"/>
      <c r="Y2330" s="58"/>
      <c r="Z2330" s="58"/>
      <c r="AA2330" s="58"/>
      <c r="AB2330" s="58"/>
    </row>
    <row r="2331" spans="24:28" x14ac:dyDescent="0.2">
      <c r="X2331" s="58"/>
      <c r="Y2331" s="58"/>
      <c r="Z2331" s="58"/>
      <c r="AA2331" s="58"/>
      <c r="AB2331" s="58"/>
    </row>
    <row r="2332" spans="24:28" x14ac:dyDescent="0.2">
      <c r="X2332" s="58"/>
      <c r="Y2332" s="58"/>
      <c r="Z2332" s="58"/>
      <c r="AA2332" s="58"/>
      <c r="AB2332" s="58"/>
    </row>
    <row r="2333" spans="24:28" x14ac:dyDescent="0.2">
      <c r="X2333" s="58"/>
      <c r="Y2333" s="58"/>
      <c r="Z2333" s="58"/>
      <c r="AA2333" s="58"/>
      <c r="AB2333" s="58"/>
    </row>
    <row r="2334" spans="24:28" x14ac:dyDescent="0.2">
      <c r="X2334" s="58"/>
      <c r="Y2334" s="58"/>
      <c r="Z2334" s="58"/>
      <c r="AA2334" s="58"/>
      <c r="AB2334" s="58"/>
    </row>
    <row r="2335" spans="24:28" x14ac:dyDescent="0.2">
      <c r="X2335" s="58"/>
      <c r="Y2335" s="58"/>
      <c r="Z2335" s="58"/>
      <c r="AA2335" s="58"/>
      <c r="AB2335" s="58"/>
    </row>
    <row r="2336" spans="24:28" x14ac:dyDescent="0.2">
      <c r="X2336" s="58"/>
      <c r="Y2336" s="58"/>
      <c r="Z2336" s="58"/>
      <c r="AA2336" s="58"/>
      <c r="AB2336" s="58"/>
    </row>
    <row r="2337" spans="24:28" x14ac:dyDescent="0.2">
      <c r="X2337" s="58"/>
      <c r="Y2337" s="58"/>
      <c r="Z2337" s="58"/>
      <c r="AA2337" s="58"/>
      <c r="AB2337" s="58"/>
    </row>
    <row r="2338" spans="24:28" x14ac:dyDescent="0.2">
      <c r="X2338" s="58"/>
      <c r="Y2338" s="58"/>
      <c r="Z2338" s="58"/>
      <c r="AA2338" s="58"/>
      <c r="AB2338" s="58"/>
    </row>
    <row r="2339" spans="24:28" x14ac:dyDescent="0.2">
      <c r="X2339" s="58"/>
      <c r="Y2339" s="58"/>
      <c r="Z2339" s="58"/>
      <c r="AA2339" s="58"/>
      <c r="AB2339" s="58"/>
    </row>
    <row r="2340" spans="24:28" x14ac:dyDescent="0.2">
      <c r="X2340" s="58"/>
      <c r="Y2340" s="58"/>
      <c r="Z2340" s="58"/>
      <c r="AA2340" s="58"/>
      <c r="AB2340" s="58"/>
    </row>
    <row r="2341" spans="24:28" x14ac:dyDescent="0.2">
      <c r="X2341" s="58"/>
      <c r="Y2341" s="58"/>
      <c r="Z2341" s="58"/>
      <c r="AA2341" s="58"/>
      <c r="AB2341" s="58"/>
    </row>
    <row r="2342" spans="24:28" x14ac:dyDescent="0.2">
      <c r="X2342" s="58"/>
      <c r="Y2342" s="58"/>
      <c r="Z2342" s="58"/>
      <c r="AA2342" s="58"/>
      <c r="AB2342" s="58"/>
    </row>
    <row r="2343" spans="24:28" x14ac:dyDescent="0.2">
      <c r="X2343" s="58"/>
      <c r="Y2343" s="58"/>
      <c r="Z2343" s="58"/>
      <c r="AA2343" s="58"/>
      <c r="AB2343" s="58"/>
    </row>
    <row r="2344" spans="24:28" x14ac:dyDescent="0.2">
      <c r="X2344" s="58"/>
      <c r="Y2344" s="58"/>
      <c r="Z2344" s="58"/>
      <c r="AA2344" s="58"/>
      <c r="AB2344" s="58"/>
    </row>
    <row r="2345" spans="24:28" x14ac:dyDescent="0.2">
      <c r="X2345" s="58"/>
      <c r="Y2345" s="58"/>
      <c r="Z2345" s="58"/>
      <c r="AA2345" s="58"/>
      <c r="AB2345" s="58"/>
    </row>
    <row r="2346" spans="24:28" x14ac:dyDescent="0.2">
      <c r="X2346" s="58"/>
      <c r="Y2346" s="58"/>
      <c r="Z2346" s="58"/>
      <c r="AA2346" s="58"/>
      <c r="AB2346" s="58"/>
    </row>
    <row r="2347" spans="24:28" x14ac:dyDescent="0.2">
      <c r="X2347" s="58"/>
      <c r="Y2347" s="58"/>
      <c r="Z2347" s="58"/>
      <c r="AA2347" s="58"/>
      <c r="AB2347" s="58"/>
    </row>
    <row r="2348" spans="24:28" x14ac:dyDescent="0.2">
      <c r="X2348" s="58"/>
      <c r="Y2348" s="58"/>
      <c r="Z2348" s="58"/>
      <c r="AA2348" s="58"/>
      <c r="AB2348" s="58"/>
    </row>
    <row r="2349" spans="24:28" x14ac:dyDescent="0.2">
      <c r="X2349" s="58"/>
      <c r="Y2349" s="58"/>
      <c r="Z2349" s="58"/>
      <c r="AA2349" s="58"/>
      <c r="AB2349" s="58"/>
    </row>
    <row r="2350" spans="24:28" x14ac:dyDescent="0.2">
      <c r="X2350" s="58"/>
      <c r="Y2350" s="58"/>
      <c r="Z2350" s="58"/>
      <c r="AA2350" s="58"/>
      <c r="AB2350" s="58"/>
    </row>
    <row r="2351" spans="24:28" x14ac:dyDescent="0.2">
      <c r="X2351" s="58"/>
      <c r="Y2351" s="58"/>
      <c r="Z2351" s="58"/>
      <c r="AA2351" s="58"/>
      <c r="AB2351" s="58"/>
    </row>
    <row r="2352" spans="24:28" x14ac:dyDescent="0.2">
      <c r="X2352" s="58"/>
      <c r="Y2352" s="58"/>
      <c r="Z2352" s="58"/>
      <c r="AA2352" s="58"/>
      <c r="AB2352" s="58"/>
    </row>
    <row r="2353" spans="24:28" x14ac:dyDescent="0.2">
      <c r="X2353" s="58"/>
      <c r="Y2353" s="58"/>
      <c r="Z2353" s="58"/>
      <c r="AA2353" s="58"/>
      <c r="AB2353" s="58"/>
    </row>
    <row r="2354" spans="24:28" x14ac:dyDescent="0.2">
      <c r="X2354" s="58"/>
      <c r="Y2354" s="58"/>
      <c r="Z2354" s="58"/>
      <c r="AA2354" s="58"/>
      <c r="AB2354" s="58"/>
    </row>
    <row r="2355" spans="24:28" x14ac:dyDescent="0.2">
      <c r="X2355" s="58"/>
      <c r="Y2355" s="58"/>
      <c r="Z2355" s="58"/>
      <c r="AA2355" s="58"/>
      <c r="AB2355" s="58"/>
    </row>
    <row r="2356" spans="24:28" x14ac:dyDescent="0.2">
      <c r="X2356" s="58"/>
      <c r="Y2356" s="58"/>
      <c r="Z2356" s="58"/>
      <c r="AA2356" s="58"/>
      <c r="AB2356" s="58"/>
    </row>
    <row r="2357" spans="24:28" x14ac:dyDescent="0.2">
      <c r="X2357" s="58"/>
      <c r="Y2357" s="58"/>
      <c r="Z2357" s="58"/>
      <c r="AA2357" s="58"/>
      <c r="AB2357" s="58"/>
    </row>
    <row r="2358" spans="24:28" x14ac:dyDescent="0.2">
      <c r="X2358" s="58"/>
      <c r="Y2358" s="58"/>
      <c r="Z2358" s="58"/>
      <c r="AA2358" s="58"/>
      <c r="AB2358" s="58"/>
    </row>
    <row r="2359" spans="24:28" x14ac:dyDescent="0.2">
      <c r="X2359" s="58"/>
      <c r="Y2359" s="58"/>
      <c r="Z2359" s="58"/>
      <c r="AA2359" s="58"/>
      <c r="AB2359" s="58"/>
    </row>
    <row r="2360" spans="24:28" x14ac:dyDescent="0.2">
      <c r="X2360" s="58"/>
      <c r="Y2360" s="58"/>
      <c r="Z2360" s="58"/>
      <c r="AA2360" s="58"/>
      <c r="AB2360" s="58"/>
    </row>
    <row r="2361" spans="24:28" x14ac:dyDescent="0.2">
      <c r="X2361" s="58"/>
      <c r="Y2361" s="58"/>
      <c r="Z2361" s="58"/>
      <c r="AA2361" s="58"/>
      <c r="AB2361" s="58"/>
    </row>
    <row r="2362" spans="24:28" x14ac:dyDescent="0.2">
      <c r="X2362" s="58"/>
      <c r="Y2362" s="58"/>
      <c r="Z2362" s="58"/>
      <c r="AA2362" s="58"/>
      <c r="AB2362" s="58"/>
    </row>
    <row r="2363" spans="24:28" x14ac:dyDescent="0.2">
      <c r="X2363" s="58"/>
      <c r="Y2363" s="58"/>
      <c r="Z2363" s="58"/>
      <c r="AA2363" s="58"/>
      <c r="AB2363" s="58"/>
    </row>
    <row r="2364" spans="24:28" x14ac:dyDescent="0.2">
      <c r="X2364" s="58"/>
      <c r="Y2364" s="58"/>
      <c r="Z2364" s="58"/>
      <c r="AA2364" s="58"/>
      <c r="AB2364" s="58"/>
    </row>
    <row r="2365" spans="24:28" x14ac:dyDescent="0.2">
      <c r="X2365" s="58"/>
      <c r="Y2365" s="58"/>
      <c r="Z2365" s="58"/>
      <c r="AA2365" s="58"/>
      <c r="AB2365" s="58"/>
    </row>
    <row r="2366" spans="24:28" x14ac:dyDescent="0.2">
      <c r="X2366" s="58"/>
      <c r="Y2366" s="58"/>
      <c r="Z2366" s="58"/>
      <c r="AA2366" s="58"/>
      <c r="AB2366" s="58"/>
    </row>
    <row r="2367" spans="24:28" x14ac:dyDescent="0.2">
      <c r="X2367" s="58"/>
      <c r="Y2367" s="58"/>
      <c r="Z2367" s="58"/>
      <c r="AA2367" s="58"/>
      <c r="AB2367" s="58"/>
    </row>
    <row r="2368" spans="24:28" x14ac:dyDescent="0.2">
      <c r="X2368" s="58"/>
      <c r="Y2368" s="58"/>
      <c r="Z2368" s="58"/>
      <c r="AA2368" s="58"/>
      <c r="AB2368" s="58"/>
    </row>
    <row r="2369" spans="24:28" x14ac:dyDescent="0.2">
      <c r="X2369" s="58"/>
      <c r="Y2369" s="58"/>
      <c r="Z2369" s="58"/>
      <c r="AA2369" s="58"/>
      <c r="AB2369" s="58"/>
    </row>
    <row r="2370" spans="24:28" x14ac:dyDescent="0.2">
      <c r="X2370" s="58"/>
      <c r="Y2370" s="58"/>
      <c r="Z2370" s="58"/>
      <c r="AA2370" s="58"/>
      <c r="AB2370" s="58"/>
    </row>
    <row r="2371" spans="24:28" x14ac:dyDescent="0.2">
      <c r="X2371" s="58"/>
      <c r="Y2371" s="58"/>
      <c r="Z2371" s="58"/>
      <c r="AA2371" s="58"/>
      <c r="AB2371" s="58"/>
    </row>
    <row r="2372" spans="24:28" x14ac:dyDescent="0.2">
      <c r="X2372" s="58"/>
      <c r="Y2372" s="58"/>
      <c r="Z2372" s="58"/>
      <c r="AA2372" s="58"/>
      <c r="AB2372" s="58"/>
    </row>
    <row r="2373" spans="24:28" x14ac:dyDescent="0.2">
      <c r="X2373" s="58"/>
      <c r="Y2373" s="58"/>
      <c r="Z2373" s="58"/>
      <c r="AA2373" s="58"/>
      <c r="AB2373" s="58"/>
    </row>
    <row r="2374" spans="24:28" x14ac:dyDescent="0.2">
      <c r="X2374" s="58"/>
      <c r="Y2374" s="58"/>
      <c r="Z2374" s="58"/>
      <c r="AA2374" s="58"/>
      <c r="AB2374" s="58"/>
    </row>
    <row r="2375" spans="24:28" x14ac:dyDescent="0.2">
      <c r="X2375" s="58"/>
      <c r="Y2375" s="58"/>
      <c r="Z2375" s="58"/>
      <c r="AA2375" s="58"/>
      <c r="AB2375" s="58"/>
    </row>
    <row r="2376" spans="24:28" x14ac:dyDescent="0.2">
      <c r="X2376" s="58"/>
      <c r="Y2376" s="58"/>
      <c r="Z2376" s="58"/>
      <c r="AA2376" s="58"/>
      <c r="AB2376" s="58"/>
    </row>
    <row r="2377" spans="24:28" x14ac:dyDescent="0.2">
      <c r="X2377" s="58"/>
      <c r="Y2377" s="58"/>
      <c r="Z2377" s="58"/>
      <c r="AA2377" s="58"/>
      <c r="AB2377" s="58"/>
    </row>
    <row r="2378" spans="24:28" x14ac:dyDescent="0.2">
      <c r="X2378" s="58"/>
      <c r="Y2378" s="58"/>
      <c r="Z2378" s="58"/>
      <c r="AA2378" s="58"/>
      <c r="AB2378" s="58"/>
    </row>
    <row r="2379" spans="24:28" x14ac:dyDescent="0.2">
      <c r="X2379" s="58"/>
      <c r="Y2379" s="58"/>
      <c r="Z2379" s="58"/>
      <c r="AA2379" s="58"/>
      <c r="AB2379" s="58"/>
    </row>
    <row r="2380" spans="24:28" x14ac:dyDescent="0.2">
      <c r="X2380" s="58"/>
      <c r="Y2380" s="58"/>
      <c r="Z2380" s="58"/>
      <c r="AA2380" s="58"/>
      <c r="AB2380" s="58"/>
    </row>
    <row r="2381" spans="24:28" x14ac:dyDescent="0.2">
      <c r="X2381" s="58"/>
      <c r="Y2381" s="58"/>
      <c r="Z2381" s="58"/>
      <c r="AA2381" s="58"/>
      <c r="AB2381" s="58"/>
    </row>
    <row r="2382" spans="24:28" x14ac:dyDescent="0.2">
      <c r="X2382" s="58"/>
      <c r="Y2382" s="58"/>
      <c r="Z2382" s="58"/>
      <c r="AA2382" s="58"/>
      <c r="AB2382" s="58"/>
    </row>
    <row r="2383" spans="24:28" x14ac:dyDescent="0.2">
      <c r="X2383" s="58"/>
      <c r="Y2383" s="58"/>
      <c r="Z2383" s="58"/>
      <c r="AA2383" s="58"/>
      <c r="AB2383" s="58"/>
    </row>
    <row r="2384" spans="24:28" x14ac:dyDescent="0.2">
      <c r="X2384" s="58"/>
      <c r="Y2384" s="58"/>
      <c r="Z2384" s="58"/>
      <c r="AA2384" s="58"/>
      <c r="AB2384" s="58"/>
    </row>
    <row r="2385" spans="24:28" x14ac:dyDescent="0.2">
      <c r="X2385" s="58"/>
      <c r="Y2385" s="58"/>
      <c r="Z2385" s="58"/>
      <c r="AA2385" s="58"/>
      <c r="AB2385" s="58"/>
    </row>
    <row r="2386" spans="24:28" x14ac:dyDescent="0.2">
      <c r="X2386" s="58"/>
      <c r="Y2386" s="58"/>
      <c r="Z2386" s="58"/>
      <c r="AA2386" s="58"/>
      <c r="AB2386" s="58"/>
    </row>
    <row r="2387" spans="24:28" x14ac:dyDescent="0.2">
      <c r="X2387" s="58"/>
      <c r="Y2387" s="58"/>
      <c r="Z2387" s="58"/>
      <c r="AA2387" s="58"/>
      <c r="AB2387" s="58"/>
    </row>
    <row r="2388" spans="24:28" x14ac:dyDescent="0.2">
      <c r="X2388" s="58"/>
      <c r="Y2388" s="58"/>
      <c r="Z2388" s="58"/>
      <c r="AA2388" s="58"/>
      <c r="AB2388" s="58"/>
    </row>
    <row r="2389" spans="24:28" x14ac:dyDescent="0.2">
      <c r="X2389" s="58"/>
      <c r="Y2389" s="58"/>
      <c r="Z2389" s="58"/>
      <c r="AA2389" s="58"/>
      <c r="AB2389" s="58"/>
    </row>
    <row r="2390" spans="24:28" x14ac:dyDescent="0.2">
      <c r="X2390" s="58"/>
      <c r="Y2390" s="58"/>
      <c r="Z2390" s="58"/>
      <c r="AA2390" s="58"/>
      <c r="AB2390" s="58"/>
    </row>
    <row r="2391" spans="24:28" x14ac:dyDescent="0.2">
      <c r="X2391" s="58"/>
      <c r="Y2391" s="58"/>
      <c r="Z2391" s="58"/>
      <c r="AA2391" s="58"/>
      <c r="AB2391" s="58"/>
    </row>
    <row r="2392" spans="24:28" x14ac:dyDescent="0.2">
      <c r="X2392" s="58"/>
      <c r="Y2392" s="58"/>
      <c r="Z2392" s="58"/>
      <c r="AA2392" s="58"/>
      <c r="AB2392" s="58"/>
    </row>
    <row r="2393" spans="24:28" x14ac:dyDescent="0.2">
      <c r="X2393" s="58"/>
      <c r="Y2393" s="58"/>
      <c r="Z2393" s="58"/>
      <c r="AA2393" s="58"/>
      <c r="AB2393" s="58"/>
    </row>
    <row r="2394" spans="24:28" x14ac:dyDescent="0.2">
      <c r="X2394" s="58"/>
      <c r="Y2394" s="58"/>
      <c r="Z2394" s="58"/>
      <c r="AA2394" s="58"/>
      <c r="AB2394" s="58"/>
    </row>
    <row r="2395" spans="24:28" x14ac:dyDescent="0.2">
      <c r="X2395" s="58"/>
      <c r="Y2395" s="58"/>
      <c r="Z2395" s="58"/>
      <c r="AA2395" s="58"/>
      <c r="AB2395" s="58"/>
    </row>
    <row r="2396" spans="24:28" x14ac:dyDescent="0.2">
      <c r="X2396" s="58"/>
      <c r="Y2396" s="58"/>
      <c r="Z2396" s="58"/>
      <c r="AA2396" s="58"/>
      <c r="AB2396" s="58"/>
    </row>
    <row r="2397" spans="24:28" x14ac:dyDescent="0.2">
      <c r="X2397" s="58"/>
      <c r="Y2397" s="58"/>
      <c r="Z2397" s="58"/>
      <c r="AA2397" s="58"/>
      <c r="AB2397" s="58"/>
    </row>
    <row r="2398" spans="24:28" x14ac:dyDescent="0.2">
      <c r="X2398" s="58"/>
      <c r="Y2398" s="58"/>
      <c r="Z2398" s="58"/>
      <c r="AA2398" s="58"/>
      <c r="AB2398" s="58"/>
    </row>
    <row r="2399" spans="24:28" x14ac:dyDescent="0.2">
      <c r="X2399" s="58"/>
      <c r="Y2399" s="58"/>
      <c r="Z2399" s="58"/>
      <c r="AA2399" s="58"/>
      <c r="AB2399" s="58"/>
    </row>
    <row r="2400" spans="24:28" x14ac:dyDescent="0.2">
      <c r="X2400" s="58"/>
      <c r="Y2400" s="58"/>
      <c r="Z2400" s="58"/>
      <c r="AA2400" s="58"/>
      <c r="AB2400" s="58"/>
    </row>
    <row r="2401" spans="24:28" x14ac:dyDescent="0.2">
      <c r="X2401" s="58"/>
      <c r="Y2401" s="58"/>
      <c r="Z2401" s="58"/>
      <c r="AA2401" s="58"/>
      <c r="AB2401" s="58"/>
    </row>
    <row r="2402" spans="24:28" x14ac:dyDescent="0.2">
      <c r="X2402" s="58"/>
      <c r="Y2402" s="58"/>
      <c r="Z2402" s="58"/>
      <c r="AA2402" s="58"/>
      <c r="AB2402" s="58"/>
    </row>
    <row r="2403" spans="24:28" x14ac:dyDescent="0.2">
      <c r="X2403" s="58"/>
      <c r="Y2403" s="58"/>
      <c r="Z2403" s="58"/>
      <c r="AA2403" s="58"/>
      <c r="AB2403" s="58"/>
    </row>
    <row r="2404" spans="24:28" x14ac:dyDescent="0.2">
      <c r="X2404" s="58"/>
      <c r="Y2404" s="58"/>
      <c r="Z2404" s="58"/>
      <c r="AA2404" s="58"/>
      <c r="AB2404" s="58"/>
    </row>
    <row r="2405" spans="24:28" x14ac:dyDescent="0.2">
      <c r="X2405" s="58"/>
      <c r="Y2405" s="58"/>
      <c r="Z2405" s="58"/>
      <c r="AA2405" s="58"/>
      <c r="AB2405" s="58"/>
    </row>
    <row r="2406" spans="24:28" x14ac:dyDescent="0.2">
      <c r="X2406" s="58"/>
      <c r="Y2406" s="58"/>
      <c r="Z2406" s="58"/>
      <c r="AA2406" s="58"/>
      <c r="AB2406" s="58"/>
    </row>
    <row r="2407" spans="24:28" x14ac:dyDescent="0.2">
      <c r="X2407" s="58"/>
      <c r="Y2407" s="58"/>
      <c r="Z2407" s="58"/>
      <c r="AA2407" s="58"/>
      <c r="AB2407" s="58"/>
    </row>
    <row r="2408" spans="24:28" x14ac:dyDescent="0.2">
      <c r="X2408" s="58"/>
      <c r="Y2408" s="58"/>
      <c r="Z2408" s="58"/>
      <c r="AA2408" s="58"/>
      <c r="AB2408" s="58"/>
    </row>
    <row r="2409" spans="24:28" x14ac:dyDescent="0.2">
      <c r="X2409" s="58"/>
      <c r="Y2409" s="58"/>
      <c r="Z2409" s="58"/>
      <c r="AA2409" s="58"/>
      <c r="AB2409" s="58"/>
    </row>
    <row r="2410" spans="24:28" x14ac:dyDescent="0.2">
      <c r="X2410" s="58"/>
      <c r="Y2410" s="58"/>
      <c r="Z2410" s="58"/>
      <c r="AA2410" s="58"/>
      <c r="AB2410" s="58"/>
    </row>
    <row r="2411" spans="24:28" x14ac:dyDescent="0.2">
      <c r="X2411" s="58"/>
      <c r="Y2411" s="58"/>
      <c r="Z2411" s="58"/>
      <c r="AA2411" s="58"/>
      <c r="AB2411" s="58"/>
    </row>
    <row r="2412" spans="24:28" x14ac:dyDescent="0.2">
      <c r="X2412" s="58"/>
      <c r="Y2412" s="58"/>
      <c r="Z2412" s="58"/>
      <c r="AA2412" s="58"/>
      <c r="AB2412" s="58"/>
    </row>
    <row r="2413" spans="24:28" x14ac:dyDescent="0.2">
      <c r="X2413" s="58"/>
      <c r="Y2413" s="58"/>
      <c r="Z2413" s="58"/>
      <c r="AA2413" s="58"/>
      <c r="AB2413" s="58"/>
    </row>
    <row r="2414" spans="24:28" x14ac:dyDescent="0.2">
      <c r="X2414" s="58"/>
      <c r="Y2414" s="58"/>
      <c r="Z2414" s="58"/>
      <c r="AA2414" s="58"/>
      <c r="AB2414" s="58"/>
    </row>
    <row r="2415" spans="24:28" x14ac:dyDescent="0.2">
      <c r="X2415" s="58"/>
      <c r="Y2415" s="58"/>
      <c r="Z2415" s="58"/>
      <c r="AA2415" s="58"/>
      <c r="AB2415" s="58"/>
    </row>
    <row r="2416" spans="24:28" x14ac:dyDescent="0.2">
      <c r="X2416" s="58"/>
      <c r="Y2416" s="58"/>
      <c r="Z2416" s="58"/>
      <c r="AA2416" s="58"/>
      <c r="AB2416" s="58"/>
    </row>
    <row r="2417" spans="24:28" x14ac:dyDescent="0.2">
      <c r="X2417" s="58"/>
      <c r="Y2417" s="58"/>
      <c r="Z2417" s="58"/>
      <c r="AA2417" s="58"/>
      <c r="AB2417" s="58"/>
    </row>
    <row r="2418" spans="24:28" x14ac:dyDescent="0.2">
      <c r="X2418" s="58"/>
      <c r="Y2418" s="58"/>
      <c r="Z2418" s="58"/>
      <c r="AA2418" s="58"/>
      <c r="AB2418" s="58"/>
    </row>
    <row r="2419" spans="24:28" x14ac:dyDescent="0.2">
      <c r="X2419" s="58"/>
      <c r="Y2419" s="58"/>
      <c r="Z2419" s="58"/>
      <c r="AA2419" s="58"/>
      <c r="AB2419" s="58"/>
    </row>
    <row r="2420" spans="24:28" x14ac:dyDescent="0.2">
      <c r="X2420" s="58"/>
      <c r="Y2420" s="58"/>
      <c r="Z2420" s="58"/>
      <c r="AA2420" s="58"/>
      <c r="AB2420" s="58"/>
    </row>
    <row r="2421" spans="24:28" x14ac:dyDescent="0.2">
      <c r="X2421" s="58"/>
      <c r="Y2421" s="58"/>
      <c r="Z2421" s="58"/>
      <c r="AA2421" s="58"/>
      <c r="AB2421" s="58"/>
    </row>
    <row r="2422" spans="24:28" x14ac:dyDescent="0.2">
      <c r="X2422" s="58"/>
      <c r="Y2422" s="58"/>
      <c r="Z2422" s="58"/>
      <c r="AA2422" s="58"/>
      <c r="AB2422" s="58"/>
    </row>
    <row r="2423" spans="24:28" x14ac:dyDescent="0.2">
      <c r="X2423" s="58"/>
      <c r="Y2423" s="58"/>
      <c r="Z2423" s="58"/>
      <c r="AA2423" s="58"/>
      <c r="AB2423" s="58"/>
    </row>
    <row r="2424" spans="24:28" x14ac:dyDescent="0.2">
      <c r="X2424" s="58"/>
      <c r="Y2424" s="58"/>
      <c r="Z2424" s="58"/>
      <c r="AA2424" s="58"/>
      <c r="AB2424" s="58"/>
    </row>
    <row r="2425" spans="24:28" x14ac:dyDescent="0.2">
      <c r="X2425" s="58"/>
      <c r="Y2425" s="58"/>
      <c r="Z2425" s="58"/>
      <c r="AA2425" s="58"/>
      <c r="AB2425" s="58"/>
    </row>
    <row r="2426" spans="24:28" x14ac:dyDescent="0.2">
      <c r="X2426" s="58"/>
      <c r="Y2426" s="58"/>
      <c r="Z2426" s="58"/>
      <c r="AA2426" s="58"/>
      <c r="AB2426" s="58"/>
    </row>
    <row r="2427" spans="24:28" x14ac:dyDescent="0.2">
      <c r="X2427" s="58"/>
      <c r="Y2427" s="58"/>
      <c r="Z2427" s="58"/>
      <c r="AA2427" s="58"/>
      <c r="AB2427" s="58"/>
    </row>
    <row r="2428" spans="24:28" x14ac:dyDescent="0.2">
      <c r="X2428" s="58"/>
      <c r="Y2428" s="58"/>
      <c r="Z2428" s="58"/>
      <c r="AA2428" s="58"/>
      <c r="AB2428" s="58"/>
    </row>
    <row r="2429" spans="24:28" x14ac:dyDescent="0.2">
      <c r="X2429" s="58"/>
      <c r="Y2429" s="58"/>
      <c r="Z2429" s="58"/>
      <c r="AA2429" s="58"/>
      <c r="AB2429" s="58"/>
    </row>
    <row r="2430" spans="24:28" x14ac:dyDescent="0.2">
      <c r="X2430" s="58"/>
      <c r="Y2430" s="58"/>
      <c r="Z2430" s="58"/>
      <c r="AA2430" s="58"/>
      <c r="AB2430" s="58"/>
    </row>
    <row r="2431" spans="24:28" x14ac:dyDescent="0.2">
      <c r="X2431" s="58"/>
      <c r="Y2431" s="58"/>
      <c r="Z2431" s="58"/>
      <c r="AA2431" s="58"/>
      <c r="AB2431" s="58"/>
    </row>
    <row r="2432" spans="24:28" x14ac:dyDescent="0.2">
      <c r="X2432" s="58"/>
      <c r="Y2432" s="58"/>
      <c r="Z2432" s="58"/>
      <c r="AA2432" s="58"/>
      <c r="AB2432" s="58"/>
    </row>
    <row r="2433" spans="24:28" x14ac:dyDescent="0.2">
      <c r="X2433" s="58"/>
      <c r="Y2433" s="58"/>
      <c r="Z2433" s="58"/>
      <c r="AA2433" s="58"/>
      <c r="AB2433" s="58"/>
    </row>
    <row r="2434" spans="24:28" x14ac:dyDescent="0.2">
      <c r="X2434" s="58"/>
      <c r="Y2434" s="58"/>
      <c r="Z2434" s="58"/>
      <c r="AA2434" s="58"/>
      <c r="AB2434" s="58"/>
    </row>
    <row r="2435" spans="24:28" x14ac:dyDescent="0.2">
      <c r="X2435" s="58"/>
      <c r="Y2435" s="58"/>
      <c r="Z2435" s="58"/>
      <c r="AA2435" s="58"/>
      <c r="AB2435" s="58"/>
    </row>
    <row r="2436" spans="24:28" x14ac:dyDescent="0.2">
      <c r="X2436" s="58"/>
      <c r="Y2436" s="58"/>
      <c r="Z2436" s="58"/>
      <c r="AA2436" s="58"/>
      <c r="AB2436" s="58"/>
    </row>
    <row r="2437" spans="24:28" x14ac:dyDescent="0.2">
      <c r="X2437" s="58"/>
      <c r="Y2437" s="58"/>
      <c r="Z2437" s="58"/>
      <c r="AA2437" s="58"/>
      <c r="AB2437" s="58"/>
    </row>
    <row r="2438" spans="24:28" x14ac:dyDescent="0.2">
      <c r="X2438" s="58"/>
      <c r="Y2438" s="58"/>
      <c r="Z2438" s="58"/>
      <c r="AA2438" s="58"/>
      <c r="AB2438" s="58"/>
    </row>
    <row r="2439" spans="24:28" x14ac:dyDescent="0.2">
      <c r="X2439" s="58"/>
      <c r="Y2439" s="58"/>
      <c r="Z2439" s="58"/>
      <c r="AA2439" s="58"/>
      <c r="AB2439" s="58"/>
    </row>
    <row r="2440" spans="24:28" x14ac:dyDescent="0.2">
      <c r="X2440" s="58"/>
      <c r="Y2440" s="58"/>
      <c r="Z2440" s="58"/>
      <c r="AA2440" s="58"/>
      <c r="AB2440" s="58"/>
    </row>
    <row r="2441" spans="24:28" x14ac:dyDescent="0.2">
      <c r="X2441" s="58"/>
      <c r="Y2441" s="58"/>
      <c r="Z2441" s="58"/>
      <c r="AA2441" s="58"/>
      <c r="AB2441" s="58"/>
    </row>
    <row r="2442" spans="24:28" x14ac:dyDescent="0.2">
      <c r="X2442" s="58"/>
      <c r="Y2442" s="58"/>
      <c r="Z2442" s="58"/>
      <c r="AA2442" s="58"/>
      <c r="AB2442" s="58"/>
    </row>
    <row r="2443" spans="24:28" x14ac:dyDescent="0.2">
      <c r="X2443" s="58"/>
      <c r="Y2443" s="58"/>
      <c r="Z2443" s="58"/>
      <c r="AA2443" s="58"/>
      <c r="AB2443" s="58"/>
    </row>
    <row r="2444" spans="24:28" x14ac:dyDescent="0.2">
      <c r="X2444" s="58"/>
      <c r="Y2444" s="58"/>
      <c r="Z2444" s="58"/>
      <c r="AA2444" s="58"/>
      <c r="AB2444" s="58"/>
    </row>
    <row r="2445" spans="24:28" x14ac:dyDescent="0.2">
      <c r="X2445" s="58"/>
      <c r="Y2445" s="58"/>
      <c r="Z2445" s="58"/>
      <c r="AA2445" s="58"/>
      <c r="AB2445" s="58"/>
    </row>
    <row r="2446" spans="24:28" x14ac:dyDescent="0.2">
      <c r="X2446" s="58"/>
      <c r="Y2446" s="58"/>
      <c r="Z2446" s="58"/>
      <c r="AA2446" s="58"/>
      <c r="AB2446" s="58"/>
    </row>
    <row r="2447" spans="24:28" x14ac:dyDescent="0.2">
      <c r="X2447" s="58"/>
      <c r="Y2447" s="58"/>
      <c r="Z2447" s="58"/>
      <c r="AA2447" s="58"/>
      <c r="AB2447" s="58"/>
    </row>
    <row r="2448" spans="24:28" x14ac:dyDescent="0.2">
      <c r="X2448" s="58"/>
      <c r="Y2448" s="58"/>
      <c r="Z2448" s="58"/>
      <c r="AA2448" s="58"/>
      <c r="AB2448" s="58"/>
    </row>
    <row r="2449" spans="24:28" x14ac:dyDescent="0.2">
      <c r="X2449" s="58"/>
      <c r="Y2449" s="58"/>
      <c r="Z2449" s="58"/>
      <c r="AA2449" s="58"/>
      <c r="AB2449" s="58"/>
    </row>
    <row r="2450" spans="24:28" x14ac:dyDescent="0.2">
      <c r="X2450" s="58"/>
      <c r="Y2450" s="58"/>
      <c r="Z2450" s="58"/>
      <c r="AA2450" s="58"/>
      <c r="AB2450" s="58"/>
    </row>
    <row r="2451" spans="24:28" x14ac:dyDescent="0.2">
      <c r="X2451" s="58"/>
      <c r="Y2451" s="58"/>
      <c r="Z2451" s="58"/>
      <c r="AA2451" s="58"/>
      <c r="AB2451" s="58"/>
    </row>
    <row r="2452" spans="24:28" x14ac:dyDescent="0.2">
      <c r="X2452" s="58"/>
      <c r="Y2452" s="58"/>
      <c r="Z2452" s="58"/>
      <c r="AA2452" s="58"/>
      <c r="AB2452" s="58"/>
    </row>
    <row r="2453" spans="24:28" x14ac:dyDescent="0.2">
      <c r="X2453" s="58"/>
      <c r="Y2453" s="58"/>
      <c r="Z2453" s="58"/>
      <c r="AA2453" s="58"/>
      <c r="AB2453" s="58"/>
    </row>
    <row r="2454" spans="24:28" x14ac:dyDescent="0.2">
      <c r="X2454" s="58"/>
      <c r="Y2454" s="58"/>
      <c r="Z2454" s="58"/>
      <c r="AA2454" s="58"/>
      <c r="AB2454" s="58"/>
    </row>
    <row r="2455" spans="24:28" x14ac:dyDescent="0.2">
      <c r="X2455" s="58"/>
      <c r="Y2455" s="58"/>
      <c r="Z2455" s="58"/>
      <c r="AA2455" s="58"/>
      <c r="AB2455" s="58"/>
    </row>
    <row r="2456" spans="24:28" x14ac:dyDescent="0.2">
      <c r="X2456" s="58"/>
      <c r="Y2456" s="58"/>
      <c r="Z2456" s="58"/>
      <c r="AA2456" s="58"/>
      <c r="AB2456" s="58"/>
    </row>
    <row r="2457" spans="24:28" x14ac:dyDescent="0.2">
      <c r="X2457" s="58"/>
      <c r="Y2457" s="58"/>
      <c r="Z2457" s="58"/>
      <c r="AA2457" s="58"/>
      <c r="AB2457" s="58"/>
    </row>
    <row r="2458" spans="24:28" x14ac:dyDescent="0.2">
      <c r="X2458" s="58"/>
      <c r="Y2458" s="58"/>
      <c r="Z2458" s="58"/>
      <c r="AA2458" s="58"/>
      <c r="AB2458" s="58"/>
    </row>
    <row r="2459" spans="24:28" x14ac:dyDescent="0.2">
      <c r="X2459" s="58"/>
      <c r="Y2459" s="58"/>
      <c r="Z2459" s="58"/>
      <c r="AA2459" s="58"/>
      <c r="AB2459" s="58"/>
    </row>
    <row r="2460" spans="24:28" x14ac:dyDescent="0.2">
      <c r="X2460" s="58"/>
      <c r="Y2460" s="58"/>
      <c r="Z2460" s="58"/>
      <c r="AA2460" s="58"/>
      <c r="AB2460" s="58"/>
    </row>
    <row r="2461" spans="24:28" x14ac:dyDescent="0.2">
      <c r="X2461" s="58"/>
      <c r="Y2461" s="58"/>
      <c r="Z2461" s="58"/>
      <c r="AA2461" s="58"/>
      <c r="AB2461" s="58"/>
    </row>
    <row r="2462" spans="24:28" x14ac:dyDescent="0.2">
      <c r="X2462" s="58"/>
      <c r="Y2462" s="58"/>
      <c r="Z2462" s="58"/>
      <c r="AA2462" s="58"/>
      <c r="AB2462" s="58"/>
    </row>
    <row r="2463" spans="24:28" x14ac:dyDescent="0.2">
      <c r="X2463" s="58"/>
      <c r="Y2463" s="58"/>
      <c r="Z2463" s="58"/>
      <c r="AA2463" s="58"/>
      <c r="AB2463" s="58"/>
    </row>
    <row r="2464" spans="24:28" x14ac:dyDescent="0.2">
      <c r="X2464" s="58"/>
      <c r="Y2464" s="58"/>
      <c r="Z2464" s="58"/>
      <c r="AA2464" s="58"/>
      <c r="AB2464" s="58"/>
    </row>
    <row r="2465" spans="24:28" x14ac:dyDescent="0.2">
      <c r="X2465" s="58"/>
      <c r="Y2465" s="58"/>
      <c r="Z2465" s="58"/>
      <c r="AA2465" s="58"/>
      <c r="AB2465" s="58"/>
    </row>
    <row r="2466" spans="24:28" x14ac:dyDescent="0.2">
      <c r="X2466" s="58"/>
      <c r="Y2466" s="58"/>
      <c r="Z2466" s="58"/>
      <c r="AA2466" s="58"/>
      <c r="AB2466" s="58"/>
    </row>
    <row r="2467" spans="24:28" x14ac:dyDescent="0.2">
      <c r="X2467" s="58"/>
      <c r="Y2467" s="58"/>
      <c r="Z2467" s="58"/>
      <c r="AA2467" s="58"/>
      <c r="AB2467" s="58"/>
    </row>
    <row r="2468" spans="24:28" x14ac:dyDescent="0.2">
      <c r="X2468" s="58"/>
      <c r="Y2468" s="58"/>
      <c r="Z2468" s="58"/>
      <c r="AA2468" s="58"/>
      <c r="AB2468" s="58"/>
    </row>
    <row r="2469" spans="24:28" x14ac:dyDescent="0.2">
      <c r="X2469" s="58"/>
      <c r="Y2469" s="58"/>
      <c r="Z2469" s="58"/>
      <c r="AA2469" s="58"/>
      <c r="AB2469" s="58"/>
    </row>
    <row r="2470" spans="24:28" x14ac:dyDescent="0.2">
      <c r="X2470" s="58"/>
      <c r="Y2470" s="58"/>
      <c r="Z2470" s="58"/>
      <c r="AA2470" s="58"/>
      <c r="AB2470" s="58"/>
    </row>
    <row r="2471" spans="24:28" x14ac:dyDescent="0.2">
      <c r="X2471" s="58"/>
      <c r="Y2471" s="58"/>
      <c r="Z2471" s="58"/>
      <c r="AA2471" s="58"/>
      <c r="AB2471" s="58"/>
    </row>
    <row r="2472" spans="24:28" x14ac:dyDescent="0.2">
      <c r="X2472" s="58"/>
      <c r="Y2472" s="58"/>
      <c r="Z2472" s="58"/>
      <c r="AA2472" s="58"/>
      <c r="AB2472" s="58"/>
    </row>
    <row r="2473" spans="24:28" x14ac:dyDescent="0.2">
      <c r="X2473" s="58"/>
      <c r="Y2473" s="58"/>
      <c r="Z2473" s="58"/>
      <c r="AA2473" s="58"/>
      <c r="AB2473" s="58"/>
    </row>
    <row r="2474" spans="24:28" x14ac:dyDescent="0.2">
      <c r="X2474" s="58"/>
      <c r="Y2474" s="58"/>
      <c r="Z2474" s="58"/>
      <c r="AA2474" s="58"/>
      <c r="AB2474" s="58"/>
    </row>
    <row r="2475" spans="24:28" x14ac:dyDescent="0.2">
      <c r="X2475" s="58"/>
      <c r="Y2475" s="58"/>
      <c r="Z2475" s="58"/>
      <c r="AA2475" s="58"/>
      <c r="AB2475" s="58"/>
    </row>
    <row r="2476" spans="24:28" x14ac:dyDescent="0.2">
      <c r="X2476" s="58"/>
      <c r="Y2476" s="58"/>
      <c r="Z2476" s="58"/>
      <c r="AA2476" s="58"/>
      <c r="AB2476" s="58"/>
    </row>
    <row r="2477" spans="24:28" x14ac:dyDescent="0.2">
      <c r="X2477" s="58"/>
      <c r="Y2477" s="58"/>
      <c r="Z2477" s="58"/>
      <c r="AA2477" s="58"/>
      <c r="AB2477" s="58"/>
    </row>
    <row r="2478" spans="24:28" x14ac:dyDescent="0.2">
      <c r="X2478" s="58"/>
      <c r="Y2478" s="58"/>
      <c r="Z2478" s="58"/>
      <c r="AA2478" s="58"/>
      <c r="AB2478" s="58"/>
    </row>
    <row r="2479" spans="24:28" x14ac:dyDescent="0.2">
      <c r="X2479" s="58"/>
      <c r="Y2479" s="58"/>
      <c r="Z2479" s="58"/>
      <c r="AA2479" s="58"/>
      <c r="AB2479" s="58"/>
    </row>
    <row r="2480" spans="24:28" x14ac:dyDescent="0.2">
      <c r="X2480" s="58"/>
      <c r="Y2480" s="58"/>
      <c r="Z2480" s="58"/>
      <c r="AA2480" s="58"/>
      <c r="AB2480" s="58"/>
    </row>
    <row r="2481" spans="24:28" x14ac:dyDescent="0.2">
      <c r="X2481" s="58"/>
      <c r="Y2481" s="58"/>
      <c r="Z2481" s="58"/>
      <c r="AA2481" s="58"/>
      <c r="AB2481" s="58"/>
    </row>
    <row r="2482" spans="24:28" x14ac:dyDescent="0.2">
      <c r="X2482" s="58"/>
      <c r="Y2482" s="58"/>
      <c r="Z2482" s="58"/>
      <c r="AA2482" s="58"/>
      <c r="AB2482" s="58"/>
    </row>
    <row r="2483" spans="24:28" x14ac:dyDescent="0.2">
      <c r="X2483" s="58"/>
      <c r="Y2483" s="58"/>
      <c r="Z2483" s="58"/>
      <c r="AA2483" s="58"/>
      <c r="AB2483" s="58"/>
    </row>
    <row r="2484" spans="24:28" x14ac:dyDescent="0.2">
      <c r="X2484" s="58"/>
      <c r="Y2484" s="58"/>
      <c r="Z2484" s="58"/>
      <c r="AA2484" s="58"/>
      <c r="AB2484" s="58"/>
    </row>
    <row r="2485" spans="24:28" x14ac:dyDescent="0.2">
      <c r="X2485" s="58"/>
      <c r="Y2485" s="58"/>
      <c r="Z2485" s="58"/>
      <c r="AA2485" s="58"/>
      <c r="AB2485" s="58"/>
    </row>
    <row r="2486" spans="24:28" x14ac:dyDescent="0.2">
      <c r="X2486" s="58"/>
      <c r="Y2486" s="58"/>
      <c r="Z2486" s="58"/>
      <c r="AA2486" s="58"/>
      <c r="AB2486" s="58"/>
    </row>
    <row r="2487" spans="24:28" x14ac:dyDescent="0.2">
      <c r="X2487" s="58"/>
      <c r="Y2487" s="58"/>
      <c r="Z2487" s="58"/>
      <c r="AA2487" s="58"/>
      <c r="AB2487" s="58"/>
    </row>
    <row r="2488" spans="24:28" x14ac:dyDescent="0.2">
      <c r="X2488" s="58"/>
      <c r="Y2488" s="58"/>
      <c r="Z2488" s="58"/>
      <c r="AA2488" s="58"/>
      <c r="AB2488" s="58"/>
    </row>
    <row r="2489" spans="24:28" x14ac:dyDescent="0.2">
      <c r="X2489" s="58"/>
      <c r="Y2489" s="58"/>
      <c r="Z2489" s="58"/>
      <c r="AA2489" s="58"/>
      <c r="AB2489" s="58"/>
    </row>
    <row r="2490" spans="24:28" x14ac:dyDescent="0.2">
      <c r="X2490" s="58"/>
      <c r="Y2490" s="58"/>
      <c r="Z2490" s="58"/>
      <c r="AA2490" s="58"/>
      <c r="AB2490" s="58"/>
    </row>
    <row r="2491" spans="24:28" x14ac:dyDescent="0.2">
      <c r="X2491" s="58"/>
      <c r="Y2491" s="58"/>
      <c r="Z2491" s="58"/>
      <c r="AA2491" s="58"/>
      <c r="AB2491" s="58"/>
    </row>
    <row r="2492" spans="24:28" x14ac:dyDescent="0.2">
      <c r="X2492" s="58"/>
      <c r="Y2492" s="58"/>
      <c r="Z2492" s="58"/>
      <c r="AA2492" s="58"/>
      <c r="AB2492" s="58"/>
    </row>
    <row r="2493" spans="24:28" x14ac:dyDescent="0.2">
      <c r="X2493" s="58"/>
      <c r="Y2493" s="58"/>
      <c r="Z2493" s="58"/>
      <c r="AA2493" s="58"/>
      <c r="AB2493" s="58"/>
    </row>
    <row r="2494" spans="24:28" x14ac:dyDescent="0.2">
      <c r="X2494" s="58"/>
      <c r="Y2494" s="58"/>
      <c r="Z2494" s="58"/>
      <c r="AA2494" s="58"/>
      <c r="AB2494" s="58"/>
    </row>
    <row r="2495" spans="24:28" x14ac:dyDescent="0.2">
      <c r="X2495" s="58"/>
      <c r="Y2495" s="58"/>
      <c r="Z2495" s="58"/>
      <c r="AA2495" s="58"/>
      <c r="AB2495" s="58"/>
    </row>
    <row r="2496" spans="24:28" x14ac:dyDescent="0.2">
      <c r="X2496" s="58"/>
      <c r="Y2496" s="58"/>
      <c r="Z2496" s="58"/>
      <c r="AA2496" s="58"/>
      <c r="AB2496" s="58"/>
    </row>
    <row r="2497" spans="24:28" x14ac:dyDescent="0.2">
      <c r="X2497" s="58"/>
      <c r="Y2497" s="58"/>
      <c r="Z2497" s="58"/>
      <c r="AA2497" s="58"/>
      <c r="AB2497" s="58"/>
    </row>
    <row r="2498" spans="24:28" x14ac:dyDescent="0.2">
      <c r="X2498" s="58"/>
      <c r="Y2498" s="58"/>
      <c r="Z2498" s="58"/>
      <c r="AA2498" s="58"/>
      <c r="AB2498" s="58"/>
    </row>
    <row r="2499" spans="24:28" x14ac:dyDescent="0.2">
      <c r="X2499" s="58"/>
      <c r="Y2499" s="58"/>
      <c r="Z2499" s="58"/>
      <c r="AA2499" s="58"/>
      <c r="AB2499" s="58"/>
    </row>
    <row r="2500" spans="24:28" x14ac:dyDescent="0.2">
      <c r="X2500" s="58"/>
      <c r="Y2500" s="58"/>
      <c r="Z2500" s="58"/>
      <c r="AA2500" s="58"/>
      <c r="AB2500" s="58"/>
    </row>
    <row r="2501" spans="24:28" x14ac:dyDescent="0.2">
      <c r="X2501" s="58"/>
      <c r="Y2501" s="58"/>
      <c r="Z2501" s="58"/>
      <c r="AA2501" s="58"/>
      <c r="AB2501" s="58"/>
    </row>
    <row r="2502" spans="24:28" x14ac:dyDescent="0.2">
      <c r="X2502" s="58"/>
      <c r="Y2502" s="58"/>
      <c r="Z2502" s="58"/>
      <c r="AA2502" s="58"/>
      <c r="AB2502" s="58"/>
    </row>
    <row r="2503" spans="24:28" x14ac:dyDescent="0.2">
      <c r="X2503" s="58"/>
      <c r="Y2503" s="58"/>
      <c r="Z2503" s="58"/>
      <c r="AA2503" s="58"/>
      <c r="AB2503" s="58"/>
    </row>
    <row r="2504" spans="24:28" x14ac:dyDescent="0.2">
      <c r="X2504" s="58"/>
      <c r="Y2504" s="58"/>
      <c r="Z2504" s="58"/>
      <c r="AA2504" s="58"/>
      <c r="AB2504" s="58"/>
    </row>
    <row r="2505" spans="24:28" x14ac:dyDescent="0.2">
      <c r="X2505" s="58"/>
      <c r="Y2505" s="58"/>
      <c r="Z2505" s="58"/>
      <c r="AA2505" s="58"/>
      <c r="AB2505" s="58"/>
    </row>
    <row r="2506" spans="24:28" x14ac:dyDescent="0.2">
      <c r="X2506" s="58"/>
      <c r="Y2506" s="58"/>
      <c r="Z2506" s="58"/>
      <c r="AA2506" s="58"/>
      <c r="AB2506" s="58"/>
    </row>
    <row r="2507" spans="24:28" x14ac:dyDescent="0.2">
      <c r="X2507" s="58"/>
      <c r="Y2507" s="58"/>
      <c r="Z2507" s="58"/>
      <c r="AA2507" s="58"/>
      <c r="AB2507" s="58"/>
    </row>
    <row r="2508" spans="24:28" x14ac:dyDescent="0.2">
      <c r="X2508" s="58"/>
      <c r="Y2508" s="58"/>
      <c r="Z2508" s="58"/>
      <c r="AA2508" s="58"/>
      <c r="AB2508" s="58"/>
    </row>
    <row r="2509" spans="24:28" x14ac:dyDescent="0.2">
      <c r="X2509" s="58"/>
      <c r="Y2509" s="58"/>
      <c r="Z2509" s="58"/>
      <c r="AA2509" s="58"/>
      <c r="AB2509" s="58"/>
    </row>
    <row r="2510" spans="24:28" x14ac:dyDescent="0.2">
      <c r="X2510" s="58"/>
      <c r="Y2510" s="58"/>
      <c r="Z2510" s="58"/>
      <c r="AA2510" s="58"/>
      <c r="AB2510" s="58"/>
    </row>
    <row r="2511" spans="24:28" x14ac:dyDescent="0.2">
      <c r="X2511" s="58"/>
      <c r="Y2511" s="58"/>
      <c r="Z2511" s="58"/>
      <c r="AA2511" s="58"/>
      <c r="AB2511" s="58"/>
    </row>
    <row r="2512" spans="24:28" x14ac:dyDescent="0.2">
      <c r="X2512" s="58"/>
      <c r="Y2512" s="58"/>
      <c r="Z2512" s="58"/>
      <c r="AA2512" s="58"/>
      <c r="AB2512" s="58"/>
    </row>
    <row r="2513" spans="24:28" x14ac:dyDescent="0.2">
      <c r="X2513" s="58"/>
      <c r="Y2513" s="58"/>
      <c r="Z2513" s="58"/>
      <c r="AA2513" s="58"/>
      <c r="AB2513" s="58"/>
    </row>
    <row r="2514" spans="24:28" x14ac:dyDescent="0.2">
      <c r="X2514" s="58"/>
      <c r="Y2514" s="58"/>
      <c r="Z2514" s="58"/>
      <c r="AA2514" s="58"/>
      <c r="AB2514" s="58"/>
    </row>
    <row r="2515" spans="24:28" x14ac:dyDescent="0.2">
      <c r="X2515" s="58"/>
      <c r="Y2515" s="58"/>
      <c r="Z2515" s="58"/>
      <c r="AA2515" s="58"/>
      <c r="AB2515" s="58"/>
    </row>
    <row r="2516" spans="24:28" x14ac:dyDescent="0.2">
      <c r="X2516" s="58"/>
      <c r="Y2516" s="58"/>
      <c r="Z2516" s="58"/>
      <c r="AA2516" s="58"/>
      <c r="AB2516" s="58"/>
    </row>
    <row r="2517" spans="24:28" x14ac:dyDescent="0.2">
      <c r="X2517" s="58"/>
      <c r="Y2517" s="58"/>
      <c r="Z2517" s="58"/>
      <c r="AA2517" s="58"/>
      <c r="AB2517" s="58"/>
    </row>
    <row r="2518" spans="24:28" x14ac:dyDescent="0.2">
      <c r="X2518" s="58"/>
      <c r="Y2518" s="58"/>
      <c r="Z2518" s="58"/>
      <c r="AA2518" s="58"/>
      <c r="AB2518" s="58"/>
    </row>
    <row r="2519" spans="24:28" x14ac:dyDescent="0.2">
      <c r="X2519" s="58"/>
      <c r="Y2519" s="58"/>
      <c r="Z2519" s="58"/>
      <c r="AA2519" s="58"/>
      <c r="AB2519" s="58"/>
    </row>
    <row r="2520" spans="24:28" x14ac:dyDescent="0.2">
      <c r="X2520" s="58"/>
      <c r="Y2520" s="58"/>
      <c r="Z2520" s="58"/>
      <c r="AA2520" s="58"/>
      <c r="AB2520" s="58"/>
    </row>
    <row r="2521" spans="24:28" x14ac:dyDescent="0.2">
      <c r="X2521" s="58"/>
      <c r="Y2521" s="58"/>
      <c r="Z2521" s="58"/>
      <c r="AA2521" s="58"/>
      <c r="AB2521" s="58"/>
    </row>
    <row r="2522" spans="24:28" x14ac:dyDescent="0.2">
      <c r="X2522" s="58"/>
      <c r="Y2522" s="58"/>
      <c r="Z2522" s="58"/>
      <c r="AA2522" s="58"/>
      <c r="AB2522" s="58"/>
    </row>
    <row r="2523" spans="24:28" x14ac:dyDescent="0.2">
      <c r="X2523" s="58"/>
      <c r="Y2523" s="58"/>
      <c r="Z2523" s="58"/>
      <c r="AA2523" s="58"/>
      <c r="AB2523" s="58"/>
    </row>
    <row r="2524" spans="24:28" x14ac:dyDescent="0.2">
      <c r="X2524" s="58"/>
      <c r="Y2524" s="58"/>
      <c r="Z2524" s="58"/>
      <c r="AA2524" s="58"/>
      <c r="AB2524" s="58"/>
    </row>
    <row r="2525" spans="24:28" x14ac:dyDescent="0.2">
      <c r="X2525" s="58"/>
      <c r="Y2525" s="58"/>
      <c r="Z2525" s="58"/>
      <c r="AA2525" s="58"/>
      <c r="AB2525" s="58"/>
    </row>
    <row r="2526" spans="24:28" x14ac:dyDescent="0.2">
      <c r="X2526" s="58"/>
      <c r="Y2526" s="58"/>
      <c r="Z2526" s="58"/>
      <c r="AA2526" s="58"/>
      <c r="AB2526" s="58"/>
    </row>
    <row r="2527" spans="24:28" x14ac:dyDescent="0.2">
      <c r="X2527" s="58"/>
      <c r="Y2527" s="58"/>
      <c r="Z2527" s="58"/>
      <c r="AA2527" s="58"/>
      <c r="AB2527" s="58"/>
    </row>
    <row r="2528" spans="24:28" x14ac:dyDescent="0.2">
      <c r="X2528" s="58"/>
      <c r="Y2528" s="58"/>
      <c r="Z2528" s="58"/>
      <c r="AA2528" s="58"/>
      <c r="AB2528" s="58"/>
    </row>
    <row r="2529" spans="24:28" x14ac:dyDescent="0.2">
      <c r="X2529" s="58"/>
      <c r="Y2529" s="58"/>
      <c r="Z2529" s="58"/>
      <c r="AA2529" s="58"/>
      <c r="AB2529" s="58"/>
    </row>
    <row r="2530" spans="24:28" x14ac:dyDescent="0.2">
      <c r="X2530" s="58"/>
      <c r="Y2530" s="58"/>
      <c r="Z2530" s="58"/>
      <c r="AA2530" s="58"/>
      <c r="AB2530" s="58"/>
    </row>
    <row r="2531" spans="24:28" x14ac:dyDescent="0.2">
      <c r="X2531" s="58"/>
      <c r="Y2531" s="58"/>
      <c r="Z2531" s="58"/>
      <c r="AA2531" s="58"/>
      <c r="AB2531" s="58"/>
    </row>
    <row r="2532" spans="24:28" x14ac:dyDescent="0.2">
      <c r="X2532" s="58"/>
      <c r="Y2532" s="58"/>
      <c r="Z2532" s="58"/>
      <c r="AA2532" s="58"/>
      <c r="AB2532" s="58"/>
    </row>
    <row r="2533" spans="24:28" x14ac:dyDescent="0.2">
      <c r="X2533" s="58"/>
      <c r="Y2533" s="58"/>
      <c r="Z2533" s="58"/>
      <c r="AA2533" s="58"/>
      <c r="AB2533" s="58"/>
    </row>
    <row r="2534" spans="24:28" x14ac:dyDescent="0.2">
      <c r="X2534" s="58"/>
      <c r="Y2534" s="58"/>
      <c r="Z2534" s="58"/>
      <c r="AA2534" s="58"/>
      <c r="AB2534" s="58"/>
    </row>
    <row r="2535" spans="24:28" x14ac:dyDescent="0.2">
      <c r="X2535" s="58"/>
      <c r="Y2535" s="58"/>
      <c r="Z2535" s="58"/>
      <c r="AA2535" s="58"/>
      <c r="AB2535" s="58"/>
    </row>
    <row r="2536" spans="24:28" x14ac:dyDescent="0.2">
      <c r="X2536" s="58"/>
      <c r="Y2536" s="58"/>
      <c r="Z2536" s="58"/>
      <c r="AA2536" s="58"/>
      <c r="AB2536" s="58"/>
    </row>
    <row r="2537" spans="24:28" x14ac:dyDescent="0.2">
      <c r="X2537" s="58"/>
      <c r="Y2537" s="58"/>
      <c r="Z2537" s="58"/>
      <c r="AA2537" s="58"/>
      <c r="AB2537" s="58"/>
    </row>
    <row r="2538" spans="24:28" x14ac:dyDescent="0.2">
      <c r="X2538" s="58"/>
      <c r="Y2538" s="58"/>
      <c r="Z2538" s="58"/>
      <c r="AA2538" s="58"/>
      <c r="AB2538" s="58"/>
    </row>
    <row r="2539" spans="24:28" x14ac:dyDescent="0.2">
      <c r="X2539" s="58"/>
      <c r="Y2539" s="58"/>
      <c r="Z2539" s="58"/>
      <c r="AA2539" s="58"/>
      <c r="AB2539" s="58"/>
    </row>
    <row r="2540" spans="24:28" x14ac:dyDescent="0.2">
      <c r="X2540" s="58"/>
      <c r="Y2540" s="58"/>
      <c r="Z2540" s="58"/>
      <c r="AA2540" s="58"/>
      <c r="AB2540" s="58"/>
    </row>
    <row r="2541" spans="24:28" x14ac:dyDescent="0.2">
      <c r="X2541" s="58"/>
      <c r="Y2541" s="58"/>
      <c r="Z2541" s="58"/>
      <c r="AA2541" s="58"/>
      <c r="AB2541" s="58"/>
    </row>
    <row r="2542" spans="24:28" x14ac:dyDescent="0.2">
      <c r="X2542" s="58"/>
      <c r="Y2542" s="58"/>
      <c r="Z2542" s="58"/>
      <c r="AA2542" s="58"/>
      <c r="AB2542" s="58"/>
    </row>
    <row r="2543" spans="24:28" x14ac:dyDescent="0.2">
      <c r="X2543" s="58"/>
      <c r="Y2543" s="58"/>
      <c r="Z2543" s="58"/>
      <c r="AA2543" s="58"/>
      <c r="AB2543" s="58"/>
    </row>
    <row r="2544" spans="24:28" x14ac:dyDescent="0.2">
      <c r="X2544" s="58"/>
      <c r="Y2544" s="58"/>
      <c r="Z2544" s="58"/>
      <c r="AA2544" s="58"/>
      <c r="AB2544" s="58"/>
    </row>
    <row r="2545" spans="24:28" x14ac:dyDescent="0.2">
      <c r="X2545" s="58"/>
      <c r="Y2545" s="58"/>
      <c r="Z2545" s="58"/>
      <c r="AA2545" s="58"/>
      <c r="AB2545" s="58"/>
    </row>
    <row r="2546" spans="24:28" x14ac:dyDescent="0.2">
      <c r="X2546" s="58"/>
      <c r="Y2546" s="58"/>
      <c r="Z2546" s="58"/>
      <c r="AA2546" s="58"/>
      <c r="AB2546" s="58"/>
    </row>
    <row r="2547" spans="24:28" x14ac:dyDescent="0.2">
      <c r="X2547" s="58"/>
      <c r="Y2547" s="58"/>
      <c r="Z2547" s="58"/>
      <c r="AA2547" s="58"/>
      <c r="AB2547" s="58"/>
    </row>
    <row r="2548" spans="24:28" x14ac:dyDescent="0.2">
      <c r="X2548" s="58"/>
      <c r="Y2548" s="58"/>
      <c r="Z2548" s="58"/>
      <c r="AA2548" s="58"/>
      <c r="AB2548" s="58"/>
    </row>
    <row r="2549" spans="24:28" x14ac:dyDescent="0.2">
      <c r="X2549" s="58"/>
      <c r="Y2549" s="58"/>
      <c r="Z2549" s="58"/>
      <c r="AA2549" s="58"/>
      <c r="AB2549" s="58"/>
    </row>
    <row r="2550" spans="24:28" x14ac:dyDescent="0.2">
      <c r="X2550" s="58"/>
      <c r="Y2550" s="58"/>
      <c r="Z2550" s="58"/>
      <c r="AA2550" s="58"/>
      <c r="AB2550" s="58"/>
    </row>
    <row r="2551" spans="24:28" x14ac:dyDescent="0.2">
      <c r="X2551" s="58"/>
      <c r="Y2551" s="58"/>
      <c r="Z2551" s="58"/>
      <c r="AA2551" s="58"/>
      <c r="AB2551" s="58"/>
    </row>
    <row r="2552" spans="24:28" x14ac:dyDescent="0.2">
      <c r="X2552" s="58"/>
      <c r="Y2552" s="58"/>
      <c r="Z2552" s="58"/>
      <c r="AA2552" s="58"/>
      <c r="AB2552" s="58"/>
    </row>
    <row r="2553" spans="24:28" x14ac:dyDescent="0.2">
      <c r="X2553" s="58"/>
      <c r="Y2553" s="58"/>
      <c r="Z2553" s="58"/>
      <c r="AA2553" s="58"/>
      <c r="AB2553" s="58"/>
    </row>
    <row r="2554" spans="24:28" x14ac:dyDescent="0.2">
      <c r="X2554" s="58"/>
      <c r="Y2554" s="58"/>
      <c r="Z2554" s="58"/>
      <c r="AA2554" s="58"/>
      <c r="AB2554" s="58"/>
    </row>
    <row r="2555" spans="24:28" x14ac:dyDescent="0.2">
      <c r="X2555" s="58"/>
      <c r="Y2555" s="58"/>
      <c r="Z2555" s="58"/>
      <c r="AA2555" s="58"/>
      <c r="AB2555" s="58"/>
    </row>
    <row r="2556" spans="24:28" x14ac:dyDescent="0.2">
      <c r="X2556" s="58"/>
      <c r="Y2556" s="58"/>
      <c r="Z2556" s="58"/>
      <c r="AA2556" s="58"/>
      <c r="AB2556" s="58"/>
    </row>
    <row r="2557" spans="24:28" x14ac:dyDescent="0.2">
      <c r="X2557" s="58"/>
      <c r="Y2557" s="58"/>
      <c r="Z2557" s="58"/>
      <c r="AA2557" s="58"/>
      <c r="AB2557" s="58"/>
    </row>
    <row r="2558" spans="24:28" x14ac:dyDescent="0.2">
      <c r="X2558" s="58"/>
      <c r="Y2558" s="58"/>
      <c r="Z2558" s="58"/>
      <c r="AA2558" s="58"/>
      <c r="AB2558" s="58"/>
    </row>
    <row r="2559" spans="24:28" x14ac:dyDescent="0.2">
      <c r="X2559" s="58"/>
      <c r="Y2559" s="58"/>
      <c r="Z2559" s="58"/>
      <c r="AA2559" s="58"/>
      <c r="AB2559" s="58"/>
    </row>
    <row r="2560" spans="24:28" x14ac:dyDescent="0.2">
      <c r="X2560" s="58"/>
      <c r="Y2560" s="58"/>
      <c r="Z2560" s="58"/>
      <c r="AA2560" s="58"/>
      <c r="AB2560" s="58"/>
    </row>
    <row r="2561" spans="24:28" x14ac:dyDescent="0.2">
      <c r="X2561" s="58"/>
      <c r="Y2561" s="58"/>
      <c r="Z2561" s="58"/>
      <c r="AA2561" s="58"/>
      <c r="AB2561" s="58"/>
    </row>
    <row r="2562" spans="24:28" x14ac:dyDescent="0.2">
      <c r="X2562" s="58"/>
      <c r="Y2562" s="58"/>
      <c r="Z2562" s="58"/>
      <c r="AA2562" s="58"/>
      <c r="AB2562" s="58"/>
    </row>
    <row r="2563" spans="24:28" x14ac:dyDescent="0.2">
      <c r="X2563" s="58"/>
      <c r="Y2563" s="58"/>
      <c r="Z2563" s="58"/>
      <c r="AA2563" s="58"/>
      <c r="AB2563" s="58"/>
    </row>
    <row r="2564" spans="24:28" x14ac:dyDescent="0.2">
      <c r="X2564" s="58"/>
      <c r="Y2564" s="58"/>
      <c r="Z2564" s="58"/>
      <c r="AA2564" s="58"/>
      <c r="AB2564" s="58"/>
    </row>
    <row r="2565" spans="24:28" x14ac:dyDescent="0.2">
      <c r="X2565" s="58"/>
      <c r="Y2565" s="58"/>
      <c r="Z2565" s="58"/>
      <c r="AA2565" s="58"/>
      <c r="AB2565" s="58"/>
    </row>
    <row r="2566" spans="24:28" x14ac:dyDescent="0.2">
      <c r="X2566" s="58"/>
      <c r="Y2566" s="58"/>
      <c r="Z2566" s="58"/>
      <c r="AA2566" s="58"/>
      <c r="AB2566" s="58"/>
    </row>
    <row r="2567" spans="24:28" x14ac:dyDescent="0.2">
      <c r="X2567" s="58"/>
      <c r="Y2567" s="58"/>
      <c r="Z2567" s="58"/>
      <c r="AA2567" s="58"/>
      <c r="AB2567" s="58"/>
    </row>
    <row r="2568" spans="24:28" x14ac:dyDescent="0.2">
      <c r="X2568" s="58"/>
      <c r="Y2568" s="58"/>
      <c r="Z2568" s="58"/>
      <c r="AA2568" s="58"/>
      <c r="AB2568" s="58"/>
    </row>
    <row r="2569" spans="24:28" x14ac:dyDescent="0.2">
      <c r="X2569" s="58"/>
      <c r="Y2569" s="58"/>
      <c r="Z2569" s="58"/>
      <c r="AA2569" s="58"/>
      <c r="AB2569" s="58"/>
    </row>
    <row r="2570" spans="24:28" x14ac:dyDescent="0.2">
      <c r="X2570" s="58"/>
      <c r="Y2570" s="58"/>
      <c r="Z2570" s="58"/>
      <c r="AA2570" s="58"/>
      <c r="AB2570" s="58"/>
    </row>
    <row r="2571" spans="24:28" x14ac:dyDescent="0.2">
      <c r="X2571" s="58"/>
      <c r="Y2571" s="58"/>
      <c r="Z2571" s="58"/>
      <c r="AA2571" s="58"/>
      <c r="AB2571" s="58"/>
    </row>
    <row r="2572" spans="24:28" x14ac:dyDescent="0.2">
      <c r="X2572" s="58"/>
      <c r="Y2572" s="58"/>
      <c r="Z2572" s="58"/>
      <c r="AA2572" s="58"/>
      <c r="AB2572" s="58"/>
    </row>
    <row r="2573" spans="24:28" x14ac:dyDescent="0.2">
      <c r="X2573" s="58"/>
      <c r="Y2573" s="58"/>
      <c r="Z2573" s="58"/>
      <c r="AA2573" s="58"/>
      <c r="AB2573" s="58"/>
    </row>
    <row r="2574" spans="24:28" x14ac:dyDescent="0.2">
      <c r="X2574" s="58"/>
      <c r="Y2574" s="58"/>
      <c r="Z2574" s="58"/>
      <c r="AA2574" s="58"/>
      <c r="AB2574" s="58"/>
    </row>
    <row r="2575" spans="24:28" x14ac:dyDescent="0.2">
      <c r="X2575" s="58"/>
      <c r="Y2575" s="58"/>
      <c r="Z2575" s="58"/>
      <c r="AA2575" s="58"/>
      <c r="AB2575" s="58"/>
    </row>
    <row r="2576" spans="24:28" x14ac:dyDescent="0.2">
      <c r="X2576" s="58"/>
      <c r="Y2576" s="58"/>
      <c r="Z2576" s="58"/>
      <c r="AA2576" s="58"/>
      <c r="AB2576" s="58"/>
    </row>
    <row r="2577" spans="24:28" x14ac:dyDescent="0.2">
      <c r="X2577" s="58"/>
      <c r="Y2577" s="58"/>
      <c r="Z2577" s="58"/>
      <c r="AA2577" s="58"/>
      <c r="AB2577" s="58"/>
    </row>
    <row r="2578" spans="24:28" x14ac:dyDescent="0.2">
      <c r="X2578" s="58"/>
      <c r="Y2578" s="58"/>
      <c r="Z2578" s="58"/>
      <c r="AA2578" s="58"/>
      <c r="AB2578" s="58"/>
    </row>
    <row r="2579" spans="24:28" x14ac:dyDescent="0.2">
      <c r="X2579" s="58"/>
      <c r="Y2579" s="58"/>
      <c r="Z2579" s="58"/>
      <c r="AA2579" s="58"/>
      <c r="AB2579" s="58"/>
    </row>
    <row r="2580" spans="24:28" x14ac:dyDescent="0.2">
      <c r="X2580" s="58"/>
      <c r="Y2580" s="58"/>
      <c r="Z2580" s="58"/>
      <c r="AA2580" s="58"/>
      <c r="AB2580" s="58"/>
    </row>
    <row r="2581" spans="24:28" x14ac:dyDescent="0.2">
      <c r="X2581" s="58"/>
      <c r="Y2581" s="58"/>
      <c r="Z2581" s="58"/>
      <c r="AA2581" s="58"/>
      <c r="AB2581" s="58"/>
    </row>
    <row r="2582" spans="24:28" x14ac:dyDescent="0.2">
      <c r="X2582" s="58"/>
      <c r="Y2582" s="58"/>
      <c r="Z2582" s="58"/>
      <c r="AA2582" s="58"/>
      <c r="AB2582" s="58"/>
    </row>
    <row r="2583" spans="24:28" x14ac:dyDescent="0.2">
      <c r="X2583" s="58"/>
      <c r="Y2583" s="58"/>
      <c r="Z2583" s="58"/>
      <c r="AA2583" s="58"/>
      <c r="AB2583" s="58"/>
    </row>
    <row r="2584" spans="24:28" x14ac:dyDescent="0.2">
      <c r="X2584" s="58"/>
      <c r="Y2584" s="58"/>
      <c r="Z2584" s="58"/>
      <c r="AA2584" s="58"/>
      <c r="AB2584" s="58"/>
    </row>
    <row r="2585" spans="24:28" x14ac:dyDescent="0.2">
      <c r="X2585" s="58"/>
      <c r="Y2585" s="58"/>
      <c r="Z2585" s="58"/>
      <c r="AA2585" s="58"/>
      <c r="AB2585" s="58"/>
    </row>
    <row r="2586" spans="24:28" x14ac:dyDescent="0.2">
      <c r="X2586" s="58"/>
      <c r="Y2586" s="58"/>
      <c r="Z2586" s="58"/>
      <c r="AA2586" s="58"/>
      <c r="AB2586" s="58"/>
    </row>
    <row r="2587" spans="24:28" x14ac:dyDescent="0.2">
      <c r="X2587" s="58"/>
      <c r="Y2587" s="58"/>
      <c r="Z2587" s="58"/>
      <c r="AA2587" s="58"/>
      <c r="AB2587" s="58"/>
    </row>
    <row r="2588" spans="24:28" x14ac:dyDescent="0.2">
      <c r="X2588" s="58"/>
      <c r="Y2588" s="58"/>
      <c r="Z2588" s="58"/>
      <c r="AA2588" s="58"/>
      <c r="AB2588" s="58"/>
    </row>
    <row r="2589" spans="24:28" x14ac:dyDescent="0.2">
      <c r="X2589" s="58"/>
      <c r="Y2589" s="58"/>
      <c r="Z2589" s="58"/>
      <c r="AA2589" s="58"/>
      <c r="AB2589" s="58"/>
    </row>
    <row r="2590" spans="24:28" x14ac:dyDescent="0.2">
      <c r="X2590" s="58"/>
      <c r="Y2590" s="58"/>
      <c r="Z2590" s="58"/>
      <c r="AA2590" s="58"/>
      <c r="AB2590" s="58"/>
    </row>
    <row r="2591" spans="24:28" x14ac:dyDescent="0.2">
      <c r="X2591" s="58"/>
      <c r="Y2591" s="58"/>
      <c r="Z2591" s="58"/>
      <c r="AA2591" s="58"/>
      <c r="AB2591" s="58"/>
    </row>
    <row r="2592" spans="24:28" x14ac:dyDescent="0.2">
      <c r="X2592" s="58"/>
      <c r="Y2592" s="58"/>
      <c r="Z2592" s="58"/>
      <c r="AA2592" s="58"/>
      <c r="AB2592" s="58"/>
    </row>
    <row r="2593" spans="24:28" x14ac:dyDescent="0.2">
      <c r="X2593" s="58"/>
      <c r="Y2593" s="58"/>
      <c r="Z2593" s="58"/>
      <c r="AA2593" s="58"/>
      <c r="AB2593" s="58"/>
    </row>
    <row r="2594" spans="24:28" x14ac:dyDescent="0.2">
      <c r="X2594" s="58"/>
      <c r="Y2594" s="58"/>
      <c r="Z2594" s="58"/>
      <c r="AA2594" s="58"/>
      <c r="AB2594" s="58"/>
    </row>
    <row r="2595" spans="24:28" x14ac:dyDescent="0.2">
      <c r="X2595" s="58"/>
      <c r="Y2595" s="58"/>
      <c r="Z2595" s="58"/>
      <c r="AA2595" s="58"/>
      <c r="AB2595" s="58"/>
    </row>
    <row r="2596" spans="24:28" x14ac:dyDescent="0.2">
      <c r="X2596" s="58"/>
      <c r="Y2596" s="58"/>
      <c r="Z2596" s="58"/>
      <c r="AA2596" s="58"/>
      <c r="AB2596" s="58"/>
    </row>
    <row r="2597" spans="24:28" x14ac:dyDescent="0.2">
      <c r="X2597" s="58"/>
      <c r="Y2597" s="58"/>
      <c r="Z2597" s="58"/>
      <c r="AA2597" s="58"/>
      <c r="AB2597" s="58"/>
    </row>
    <row r="2598" spans="24:28" x14ac:dyDescent="0.2">
      <c r="X2598" s="58"/>
      <c r="Y2598" s="58"/>
      <c r="Z2598" s="58"/>
      <c r="AA2598" s="58"/>
      <c r="AB2598" s="58"/>
    </row>
    <row r="2599" spans="24:28" x14ac:dyDescent="0.2">
      <c r="X2599" s="58"/>
      <c r="Y2599" s="58"/>
      <c r="Z2599" s="58"/>
      <c r="AA2599" s="58"/>
      <c r="AB2599" s="58"/>
    </row>
    <row r="2600" spans="24:28" x14ac:dyDescent="0.2">
      <c r="X2600" s="58"/>
      <c r="Y2600" s="58"/>
      <c r="Z2600" s="58"/>
      <c r="AA2600" s="58"/>
      <c r="AB2600" s="58"/>
    </row>
    <row r="2601" spans="24:28" x14ac:dyDescent="0.2">
      <c r="X2601" s="58"/>
      <c r="Y2601" s="58"/>
      <c r="Z2601" s="58"/>
      <c r="AA2601" s="58"/>
      <c r="AB2601" s="58"/>
    </row>
    <row r="2602" spans="24:28" x14ac:dyDescent="0.2">
      <c r="X2602" s="58"/>
      <c r="Y2602" s="58"/>
      <c r="Z2602" s="58"/>
      <c r="AA2602" s="58"/>
      <c r="AB2602" s="58"/>
    </row>
    <row r="2603" spans="24:28" x14ac:dyDescent="0.2">
      <c r="X2603" s="58"/>
      <c r="Y2603" s="58"/>
      <c r="Z2603" s="58"/>
      <c r="AA2603" s="58"/>
      <c r="AB2603" s="58"/>
    </row>
    <row r="2604" spans="24:28" x14ac:dyDescent="0.2">
      <c r="X2604" s="58"/>
      <c r="Y2604" s="58"/>
      <c r="Z2604" s="58"/>
      <c r="AA2604" s="58"/>
      <c r="AB2604" s="58"/>
    </row>
    <row r="2605" spans="24:28" x14ac:dyDescent="0.2">
      <c r="X2605" s="58"/>
      <c r="Y2605" s="58"/>
      <c r="Z2605" s="58"/>
      <c r="AA2605" s="58"/>
      <c r="AB2605" s="58"/>
    </row>
    <row r="2606" spans="24:28" x14ac:dyDescent="0.2">
      <c r="X2606" s="58"/>
      <c r="Y2606" s="58"/>
      <c r="Z2606" s="58"/>
      <c r="AA2606" s="58"/>
      <c r="AB2606" s="58"/>
    </row>
    <row r="2607" spans="24:28" x14ac:dyDescent="0.2">
      <c r="X2607" s="58"/>
      <c r="Y2607" s="58"/>
      <c r="Z2607" s="58"/>
      <c r="AA2607" s="58"/>
      <c r="AB2607" s="58"/>
    </row>
    <row r="2608" spans="24:28" x14ac:dyDescent="0.2">
      <c r="X2608" s="58"/>
      <c r="Y2608" s="58"/>
      <c r="Z2608" s="58"/>
      <c r="AA2608" s="58"/>
      <c r="AB2608" s="58"/>
    </row>
    <row r="2609" spans="24:28" x14ac:dyDescent="0.2">
      <c r="X2609" s="58"/>
      <c r="Y2609" s="58"/>
      <c r="Z2609" s="58"/>
      <c r="AA2609" s="58"/>
      <c r="AB2609" s="58"/>
    </row>
    <row r="2610" spans="24:28" x14ac:dyDescent="0.2">
      <c r="X2610" s="58"/>
      <c r="Y2610" s="58"/>
      <c r="Z2610" s="58"/>
      <c r="AA2610" s="58"/>
      <c r="AB2610" s="58"/>
    </row>
    <row r="2611" spans="24:28" x14ac:dyDescent="0.2">
      <c r="X2611" s="58"/>
      <c r="Y2611" s="58"/>
      <c r="Z2611" s="58"/>
      <c r="AA2611" s="58"/>
      <c r="AB2611" s="58"/>
    </row>
    <row r="2612" spans="24:28" x14ac:dyDescent="0.2">
      <c r="X2612" s="58"/>
      <c r="Y2612" s="58"/>
      <c r="Z2612" s="58"/>
      <c r="AA2612" s="58"/>
      <c r="AB2612" s="58"/>
    </row>
    <row r="2613" spans="24:28" x14ac:dyDescent="0.2">
      <c r="X2613" s="58"/>
      <c r="Y2613" s="58"/>
      <c r="Z2613" s="58"/>
      <c r="AA2613" s="58"/>
      <c r="AB2613" s="58"/>
    </row>
    <row r="2614" spans="24:28" x14ac:dyDescent="0.2">
      <c r="X2614" s="58"/>
      <c r="Y2614" s="58"/>
      <c r="Z2614" s="58"/>
      <c r="AA2614" s="58"/>
      <c r="AB2614" s="58"/>
    </row>
    <row r="2615" spans="24:28" x14ac:dyDescent="0.2">
      <c r="X2615" s="58"/>
      <c r="Y2615" s="58"/>
      <c r="Z2615" s="58"/>
      <c r="AA2615" s="58"/>
      <c r="AB2615" s="58"/>
    </row>
    <row r="2616" spans="24:28" x14ac:dyDescent="0.2">
      <c r="X2616" s="58"/>
      <c r="Y2616" s="58"/>
      <c r="Z2616" s="58"/>
      <c r="AA2616" s="58"/>
      <c r="AB2616" s="58"/>
    </row>
    <row r="2617" spans="24:28" x14ac:dyDescent="0.2">
      <c r="X2617" s="58"/>
      <c r="Y2617" s="58"/>
      <c r="Z2617" s="58"/>
      <c r="AA2617" s="58"/>
      <c r="AB2617" s="58"/>
    </row>
    <row r="2618" spans="24:28" x14ac:dyDescent="0.2">
      <c r="X2618" s="58"/>
      <c r="Y2618" s="58"/>
      <c r="Z2618" s="58"/>
      <c r="AA2618" s="58"/>
      <c r="AB2618" s="58"/>
    </row>
    <row r="2619" spans="24:28" x14ac:dyDescent="0.2">
      <c r="X2619" s="58"/>
      <c r="Y2619" s="58"/>
      <c r="Z2619" s="58"/>
      <c r="AA2619" s="58"/>
      <c r="AB2619" s="58"/>
    </row>
    <row r="2620" spans="24:28" x14ac:dyDescent="0.2">
      <c r="X2620" s="58"/>
      <c r="Y2620" s="58"/>
      <c r="Z2620" s="58"/>
      <c r="AA2620" s="58"/>
      <c r="AB2620" s="58"/>
    </row>
    <row r="2621" spans="24:28" x14ac:dyDescent="0.2">
      <c r="X2621" s="58"/>
      <c r="Y2621" s="58"/>
      <c r="Z2621" s="58"/>
      <c r="AA2621" s="58"/>
      <c r="AB2621" s="58"/>
    </row>
    <row r="2622" spans="24:28" x14ac:dyDescent="0.2">
      <c r="X2622" s="58"/>
      <c r="Y2622" s="58"/>
      <c r="Z2622" s="58"/>
      <c r="AA2622" s="58"/>
      <c r="AB2622" s="58"/>
    </row>
    <row r="2623" spans="24:28" x14ac:dyDescent="0.2">
      <c r="X2623" s="58"/>
      <c r="Y2623" s="58"/>
      <c r="Z2623" s="58"/>
      <c r="AA2623" s="58"/>
      <c r="AB2623" s="58"/>
    </row>
    <row r="2624" spans="24:28" x14ac:dyDescent="0.2">
      <c r="X2624" s="58"/>
      <c r="Y2624" s="58"/>
      <c r="Z2624" s="58"/>
      <c r="AA2624" s="58"/>
      <c r="AB2624" s="58"/>
    </row>
    <row r="2625" spans="24:28" x14ac:dyDescent="0.2">
      <c r="X2625" s="58"/>
      <c r="Y2625" s="58"/>
      <c r="Z2625" s="58"/>
      <c r="AA2625" s="58"/>
      <c r="AB2625" s="58"/>
    </row>
    <row r="2626" spans="24:28" x14ac:dyDescent="0.2">
      <c r="X2626" s="58"/>
      <c r="Y2626" s="58"/>
      <c r="Z2626" s="58"/>
      <c r="AA2626" s="58"/>
      <c r="AB2626" s="58"/>
    </row>
    <row r="2627" spans="24:28" x14ac:dyDescent="0.2">
      <c r="X2627" s="58"/>
      <c r="Y2627" s="58"/>
      <c r="Z2627" s="58"/>
      <c r="AA2627" s="58"/>
      <c r="AB2627" s="58"/>
    </row>
    <row r="2628" spans="24:28" x14ac:dyDescent="0.2">
      <c r="X2628" s="58"/>
      <c r="Y2628" s="58"/>
      <c r="Z2628" s="58"/>
      <c r="AA2628" s="58"/>
      <c r="AB2628" s="58"/>
    </row>
    <row r="2629" spans="24:28" x14ac:dyDescent="0.2">
      <c r="X2629" s="58"/>
      <c r="Y2629" s="58"/>
      <c r="Z2629" s="58"/>
      <c r="AA2629" s="58"/>
      <c r="AB2629" s="58"/>
    </row>
    <row r="2630" spans="24:28" x14ac:dyDescent="0.2">
      <c r="X2630" s="58"/>
      <c r="Y2630" s="58"/>
      <c r="Z2630" s="58"/>
      <c r="AA2630" s="58"/>
      <c r="AB2630" s="58"/>
    </row>
    <row r="2631" spans="24:28" x14ac:dyDescent="0.2">
      <c r="X2631" s="58"/>
      <c r="Y2631" s="58"/>
      <c r="Z2631" s="58"/>
      <c r="AA2631" s="58"/>
      <c r="AB2631" s="58"/>
    </row>
    <row r="2632" spans="24:28" x14ac:dyDescent="0.2">
      <c r="X2632" s="58"/>
      <c r="Y2632" s="58"/>
      <c r="Z2632" s="58"/>
      <c r="AA2632" s="58"/>
      <c r="AB2632" s="58"/>
    </row>
    <row r="2633" spans="24:28" x14ac:dyDescent="0.2">
      <c r="X2633" s="58"/>
      <c r="Y2633" s="58"/>
      <c r="Z2633" s="58"/>
      <c r="AA2633" s="58"/>
      <c r="AB2633" s="58"/>
    </row>
    <row r="2634" spans="24:28" x14ac:dyDescent="0.2">
      <c r="X2634" s="58"/>
      <c r="Y2634" s="58"/>
      <c r="Z2634" s="58"/>
      <c r="AA2634" s="58"/>
      <c r="AB2634" s="58"/>
    </row>
    <row r="2635" spans="24:28" x14ac:dyDescent="0.2">
      <c r="X2635" s="58"/>
      <c r="Y2635" s="58"/>
      <c r="Z2635" s="58"/>
      <c r="AA2635" s="58"/>
      <c r="AB2635" s="58"/>
    </row>
    <row r="2636" spans="24:28" x14ac:dyDescent="0.2">
      <c r="X2636" s="58"/>
      <c r="Y2636" s="58"/>
      <c r="Z2636" s="58"/>
      <c r="AA2636" s="58"/>
      <c r="AB2636" s="58"/>
    </row>
    <row r="2637" spans="24:28" x14ac:dyDescent="0.2">
      <c r="X2637" s="58"/>
      <c r="Y2637" s="58"/>
      <c r="Z2637" s="58"/>
      <c r="AA2637" s="58"/>
      <c r="AB2637" s="58"/>
    </row>
    <row r="2638" spans="24:28" x14ac:dyDescent="0.2">
      <c r="X2638" s="58"/>
      <c r="Y2638" s="58"/>
      <c r="Z2638" s="58"/>
      <c r="AA2638" s="58"/>
      <c r="AB2638" s="58"/>
    </row>
    <row r="2639" spans="24:28" x14ac:dyDescent="0.2">
      <c r="X2639" s="58"/>
      <c r="Y2639" s="58"/>
      <c r="Z2639" s="58"/>
      <c r="AA2639" s="58"/>
      <c r="AB2639" s="58"/>
    </row>
    <row r="2640" spans="24:28" x14ac:dyDescent="0.2">
      <c r="X2640" s="58"/>
      <c r="Y2640" s="58"/>
      <c r="Z2640" s="58"/>
      <c r="AA2640" s="58"/>
      <c r="AB2640" s="58"/>
    </row>
    <row r="2641" spans="24:28" x14ac:dyDescent="0.2">
      <c r="X2641" s="58"/>
      <c r="Y2641" s="58"/>
      <c r="Z2641" s="58"/>
      <c r="AA2641" s="58"/>
      <c r="AB2641" s="58"/>
    </row>
    <row r="2642" spans="24:28" x14ac:dyDescent="0.2">
      <c r="X2642" s="58"/>
      <c r="Y2642" s="58"/>
      <c r="Z2642" s="58"/>
      <c r="AA2642" s="58"/>
      <c r="AB2642" s="58"/>
    </row>
    <row r="2643" spans="24:28" x14ac:dyDescent="0.2">
      <c r="X2643" s="58"/>
      <c r="Y2643" s="58"/>
      <c r="Z2643" s="58"/>
      <c r="AA2643" s="58"/>
      <c r="AB2643" s="58"/>
    </row>
    <row r="2644" spans="24:28" x14ac:dyDescent="0.2">
      <c r="X2644" s="58"/>
      <c r="Y2644" s="58"/>
      <c r="Z2644" s="58"/>
      <c r="AA2644" s="58"/>
      <c r="AB2644" s="58"/>
    </row>
    <row r="2645" spans="24:28" x14ac:dyDescent="0.2">
      <c r="X2645" s="58"/>
      <c r="Y2645" s="58"/>
      <c r="Z2645" s="58"/>
      <c r="AA2645" s="58"/>
      <c r="AB2645" s="58"/>
    </row>
    <row r="2646" spans="24:28" x14ac:dyDescent="0.2">
      <c r="X2646" s="58"/>
      <c r="Y2646" s="58"/>
      <c r="Z2646" s="58"/>
      <c r="AA2646" s="58"/>
      <c r="AB2646" s="58"/>
    </row>
    <row r="2647" spans="24:28" x14ac:dyDescent="0.2">
      <c r="X2647" s="58"/>
      <c r="Y2647" s="58"/>
      <c r="Z2647" s="58"/>
      <c r="AA2647" s="58"/>
      <c r="AB2647" s="58"/>
    </row>
    <row r="2648" spans="24:28" x14ac:dyDescent="0.2">
      <c r="X2648" s="58"/>
      <c r="Y2648" s="58"/>
      <c r="Z2648" s="58"/>
      <c r="AA2648" s="58"/>
      <c r="AB2648" s="58"/>
    </row>
    <row r="2649" spans="24:28" x14ac:dyDescent="0.2">
      <c r="X2649" s="58"/>
      <c r="Y2649" s="58"/>
      <c r="Z2649" s="58"/>
      <c r="AA2649" s="58"/>
      <c r="AB2649" s="58"/>
    </row>
    <row r="2650" spans="24:28" x14ac:dyDescent="0.2">
      <c r="X2650" s="58"/>
      <c r="Y2650" s="58"/>
      <c r="Z2650" s="58"/>
      <c r="AA2650" s="58"/>
      <c r="AB2650" s="58"/>
    </row>
    <row r="2651" spans="24:28" x14ac:dyDescent="0.2">
      <c r="X2651" s="58"/>
      <c r="Y2651" s="58"/>
      <c r="Z2651" s="58"/>
      <c r="AA2651" s="58"/>
      <c r="AB2651" s="58"/>
    </row>
    <row r="2652" spans="24:28" x14ac:dyDescent="0.2">
      <c r="X2652" s="58"/>
      <c r="Y2652" s="58"/>
      <c r="Z2652" s="58"/>
      <c r="AA2652" s="58"/>
      <c r="AB2652" s="58"/>
    </row>
    <row r="2653" spans="24:28" x14ac:dyDescent="0.2">
      <c r="X2653" s="58"/>
      <c r="Y2653" s="58"/>
      <c r="Z2653" s="58"/>
      <c r="AA2653" s="58"/>
      <c r="AB2653" s="58"/>
    </row>
    <row r="2654" spans="24:28" x14ac:dyDescent="0.2">
      <c r="X2654" s="58"/>
      <c r="Y2654" s="58"/>
      <c r="Z2654" s="58"/>
      <c r="AA2654" s="58"/>
      <c r="AB2654" s="58"/>
    </row>
    <row r="2655" spans="24:28" x14ac:dyDescent="0.2">
      <c r="X2655" s="58"/>
      <c r="Y2655" s="58"/>
      <c r="Z2655" s="58"/>
      <c r="AA2655" s="58"/>
      <c r="AB2655" s="58"/>
    </row>
    <row r="2656" spans="24:28" x14ac:dyDescent="0.2">
      <c r="X2656" s="58"/>
      <c r="Y2656" s="58"/>
      <c r="Z2656" s="58"/>
      <c r="AA2656" s="58"/>
      <c r="AB2656" s="58"/>
    </row>
    <row r="2657" spans="24:28" x14ac:dyDescent="0.2">
      <c r="X2657" s="58"/>
      <c r="Y2657" s="58"/>
      <c r="Z2657" s="58"/>
      <c r="AA2657" s="58"/>
      <c r="AB2657" s="58"/>
    </row>
    <row r="2658" spans="24:28" x14ac:dyDescent="0.2">
      <c r="X2658" s="58"/>
      <c r="Y2658" s="58"/>
      <c r="Z2658" s="58"/>
      <c r="AA2658" s="58"/>
      <c r="AB2658" s="58"/>
    </row>
    <row r="2659" spans="24:28" x14ac:dyDescent="0.2">
      <c r="X2659" s="58"/>
      <c r="Y2659" s="58"/>
      <c r="Z2659" s="58"/>
      <c r="AA2659" s="58"/>
      <c r="AB2659" s="58"/>
    </row>
    <row r="2660" spans="24:28" x14ac:dyDescent="0.2">
      <c r="X2660" s="58"/>
      <c r="Y2660" s="58"/>
      <c r="Z2660" s="58"/>
      <c r="AA2660" s="58"/>
      <c r="AB2660" s="58"/>
    </row>
    <row r="2661" spans="24:28" x14ac:dyDescent="0.2">
      <c r="X2661" s="58"/>
      <c r="Y2661" s="58"/>
      <c r="Z2661" s="58"/>
      <c r="AA2661" s="58"/>
      <c r="AB2661" s="58"/>
    </row>
    <row r="2662" spans="24:28" x14ac:dyDescent="0.2">
      <c r="X2662" s="58"/>
      <c r="Y2662" s="58"/>
      <c r="Z2662" s="58"/>
      <c r="AA2662" s="58"/>
      <c r="AB2662" s="58"/>
    </row>
    <row r="2663" spans="24:28" x14ac:dyDescent="0.2">
      <c r="X2663" s="58"/>
      <c r="Y2663" s="58"/>
      <c r="Z2663" s="58"/>
      <c r="AA2663" s="58"/>
      <c r="AB2663" s="58"/>
    </row>
    <row r="2664" spans="24:28" x14ac:dyDescent="0.2">
      <c r="X2664" s="58"/>
      <c r="Y2664" s="58"/>
      <c r="Z2664" s="58"/>
      <c r="AA2664" s="58"/>
      <c r="AB2664" s="58"/>
    </row>
    <row r="2665" spans="24:28" x14ac:dyDescent="0.2">
      <c r="X2665" s="58"/>
      <c r="Y2665" s="58"/>
      <c r="Z2665" s="58"/>
      <c r="AA2665" s="58"/>
      <c r="AB2665" s="58"/>
    </row>
    <row r="2666" spans="24:28" x14ac:dyDescent="0.2">
      <c r="X2666" s="58"/>
      <c r="Y2666" s="58"/>
      <c r="Z2666" s="58"/>
      <c r="AA2666" s="58"/>
      <c r="AB2666" s="58"/>
    </row>
    <row r="2667" spans="24:28" x14ac:dyDescent="0.2">
      <c r="X2667" s="58"/>
      <c r="Y2667" s="58"/>
      <c r="Z2667" s="58"/>
      <c r="AA2667" s="58"/>
      <c r="AB2667" s="58"/>
    </row>
    <row r="2668" spans="24:28" x14ac:dyDescent="0.2">
      <c r="X2668" s="58"/>
      <c r="Y2668" s="58"/>
      <c r="Z2668" s="58"/>
      <c r="AA2668" s="58"/>
      <c r="AB2668" s="58"/>
    </row>
    <row r="2669" spans="24:28" x14ac:dyDescent="0.2">
      <c r="X2669" s="58"/>
      <c r="Y2669" s="58"/>
      <c r="Z2669" s="58"/>
      <c r="AA2669" s="58"/>
      <c r="AB2669" s="58"/>
    </row>
    <row r="2670" spans="24:28" x14ac:dyDescent="0.2">
      <c r="X2670" s="58"/>
      <c r="Y2670" s="58"/>
      <c r="Z2670" s="58"/>
      <c r="AA2670" s="58"/>
      <c r="AB2670" s="58"/>
    </row>
    <row r="2671" spans="24:28" x14ac:dyDescent="0.2">
      <c r="X2671" s="58"/>
      <c r="Y2671" s="58"/>
      <c r="Z2671" s="58"/>
      <c r="AA2671" s="58"/>
      <c r="AB2671" s="58"/>
    </row>
    <row r="2672" spans="24:28" x14ac:dyDescent="0.2">
      <c r="X2672" s="58"/>
      <c r="Y2672" s="58"/>
      <c r="Z2672" s="58"/>
      <c r="AA2672" s="58"/>
      <c r="AB2672" s="58"/>
    </row>
    <row r="2673" spans="24:28" x14ac:dyDescent="0.2">
      <c r="X2673" s="58"/>
      <c r="Y2673" s="58"/>
      <c r="Z2673" s="58"/>
      <c r="AA2673" s="58"/>
      <c r="AB2673" s="58"/>
    </row>
    <row r="2674" spans="24:28" x14ac:dyDescent="0.2">
      <c r="X2674" s="58"/>
      <c r="Y2674" s="58"/>
      <c r="Z2674" s="58"/>
      <c r="AA2674" s="58"/>
      <c r="AB2674" s="58"/>
    </row>
    <row r="2675" spans="24:28" x14ac:dyDescent="0.2">
      <c r="X2675" s="58"/>
      <c r="Y2675" s="58"/>
      <c r="Z2675" s="58"/>
      <c r="AA2675" s="58"/>
      <c r="AB2675" s="58"/>
    </row>
    <row r="2676" spans="24:28" x14ac:dyDescent="0.2">
      <c r="X2676" s="58"/>
      <c r="Y2676" s="58"/>
      <c r="Z2676" s="58"/>
      <c r="AA2676" s="58"/>
      <c r="AB2676" s="58"/>
    </row>
    <row r="2677" spans="24:28" x14ac:dyDescent="0.2">
      <c r="X2677" s="58"/>
      <c r="Y2677" s="58"/>
      <c r="Z2677" s="58"/>
      <c r="AA2677" s="58"/>
      <c r="AB2677" s="58"/>
    </row>
    <row r="2678" spans="24:28" x14ac:dyDescent="0.2">
      <c r="X2678" s="58"/>
      <c r="Y2678" s="58"/>
      <c r="Z2678" s="58"/>
      <c r="AA2678" s="58"/>
      <c r="AB2678" s="58"/>
    </row>
    <row r="2679" spans="24:28" x14ac:dyDescent="0.2">
      <c r="X2679" s="58"/>
      <c r="Y2679" s="58"/>
      <c r="Z2679" s="58"/>
      <c r="AA2679" s="58"/>
      <c r="AB2679" s="58"/>
    </row>
    <row r="2680" spans="24:28" x14ac:dyDescent="0.2">
      <c r="X2680" s="58"/>
      <c r="Y2680" s="58"/>
      <c r="Z2680" s="58"/>
      <c r="AA2680" s="58"/>
      <c r="AB2680" s="58"/>
    </row>
    <row r="2681" spans="24:28" x14ac:dyDescent="0.2">
      <c r="X2681" s="58"/>
      <c r="Y2681" s="58"/>
      <c r="Z2681" s="58"/>
      <c r="AA2681" s="58"/>
      <c r="AB2681" s="58"/>
    </row>
    <row r="2682" spans="24:28" x14ac:dyDescent="0.2">
      <c r="X2682" s="58"/>
      <c r="Y2682" s="58"/>
      <c r="Z2682" s="58"/>
      <c r="AA2682" s="58"/>
      <c r="AB2682" s="58"/>
    </row>
    <row r="2683" spans="24:28" x14ac:dyDescent="0.2">
      <c r="X2683" s="58"/>
      <c r="Y2683" s="58"/>
      <c r="Z2683" s="58"/>
      <c r="AA2683" s="58"/>
      <c r="AB2683" s="58"/>
    </row>
    <row r="2684" spans="24:28" x14ac:dyDescent="0.2">
      <c r="X2684" s="58"/>
      <c r="Y2684" s="58"/>
      <c r="Z2684" s="58"/>
      <c r="AA2684" s="58"/>
      <c r="AB2684" s="58"/>
    </row>
    <row r="2685" spans="24:28" x14ac:dyDescent="0.2">
      <c r="X2685" s="58"/>
      <c r="Y2685" s="58"/>
      <c r="Z2685" s="58"/>
      <c r="AA2685" s="58"/>
      <c r="AB2685" s="58"/>
    </row>
    <row r="2686" spans="24:28" x14ac:dyDescent="0.2">
      <c r="X2686" s="58"/>
      <c r="Y2686" s="58"/>
      <c r="Z2686" s="58"/>
      <c r="AA2686" s="58"/>
      <c r="AB2686" s="58"/>
    </row>
    <row r="2687" spans="24:28" x14ac:dyDescent="0.2">
      <c r="X2687" s="58"/>
      <c r="Y2687" s="58"/>
      <c r="Z2687" s="58"/>
      <c r="AA2687" s="58"/>
      <c r="AB2687" s="58"/>
    </row>
    <row r="2688" spans="24:28" x14ac:dyDescent="0.2">
      <c r="X2688" s="58"/>
      <c r="Y2688" s="58"/>
      <c r="Z2688" s="58"/>
      <c r="AA2688" s="58"/>
      <c r="AB2688" s="58"/>
    </row>
    <row r="2689" spans="24:28" x14ac:dyDescent="0.2">
      <c r="X2689" s="58"/>
      <c r="Y2689" s="58"/>
      <c r="Z2689" s="58"/>
      <c r="AA2689" s="58"/>
      <c r="AB2689" s="58"/>
    </row>
    <row r="2690" spans="24:28" x14ac:dyDescent="0.2">
      <c r="X2690" s="58"/>
      <c r="Y2690" s="58"/>
      <c r="Z2690" s="58"/>
      <c r="AA2690" s="58"/>
      <c r="AB2690" s="58"/>
    </row>
    <row r="2691" spans="24:28" x14ac:dyDescent="0.2">
      <c r="X2691" s="58"/>
      <c r="Y2691" s="58"/>
      <c r="Z2691" s="58"/>
      <c r="AA2691" s="58"/>
      <c r="AB2691" s="58"/>
    </row>
    <row r="2692" spans="24:28" x14ac:dyDescent="0.2">
      <c r="X2692" s="58"/>
      <c r="Y2692" s="58"/>
      <c r="Z2692" s="58"/>
      <c r="AA2692" s="58"/>
      <c r="AB2692" s="58"/>
    </row>
    <row r="2693" spans="24:28" x14ac:dyDescent="0.2">
      <c r="X2693" s="58"/>
      <c r="Y2693" s="58"/>
      <c r="Z2693" s="58"/>
      <c r="AA2693" s="58"/>
      <c r="AB2693" s="58"/>
    </row>
    <row r="2694" spans="24:28" x14ac:dyDescent="0.2">
      <c r="X2694" s="58"/>
      <c r="Y2694" s="58"/>
      <c r="Z2694" s="58"/>
      <c r="AA2694" s="58"/>
      <c r="AB2694" s="58"/>
    </row>
    <row r="2695" spans="24:28" x14ac:dyDescent="0.2">
      <c r="X2695" s="58"/>
      <c r="Y2695" s="58"/>
      <c r="Z2695" s="58"/>
      <c r="AA2695" s="58"/>
      <c r="AB2695" s="58"/>
    </row>
    <row r="2696" spans="24:28" x14ac:dyDescent="0.2">
      <c r="X2696" s="58"/>
      <c r="Y2696" s="58"/>
      <c r="Z2696" s="58"/>
      <c r="AA2696" s="58"/>
      <c r="AB2696" s="58"/>
    </row>
    <row r="2697" spans="24:28" x14ac:dyDescent="0.2">
      <c r="X2697" s="58"/>
      <c r="Y2697" s="58"/>
      <c r="Z2697" s="58"/>
      <c r="AA2697" s="58"/>
      <c r="AB2697" s="58"/>
    </row>
    <row r="2698" spans="24:28" x14ac:dyDescent="0.2">
      <c r="X2698" s="58"/>
      <c r="Y2698" s="58"/>
      <c r="Z2698" s="58"/>
      <c r="AA2698" s="58"/>
      <c r="AB2698" s="58"/>
    </row>
    <row r="2699" spans="24:28" x14ac:dyDescent="0.2">
      <c r="X2699" s="58"/>
      <c r="Y2699" s="58"/>
      <c r="Z2699" s="58"/>
      <c r="AA2699" s="58"/>
      <c r="AB2699" s="58"/>
    </row>
    <row r="2700" spans="24:28" x14ac:dyDescent="0.2">
      <c r="X2700" s="58"/>
      <c r="Y2700" s="58"/>
      <c r="Z2700" s="58"/>
      <c r="AA2700" s="58"/>
      <c r="AB2700" s="58"/>
    </row>
    <row r="2701" spans="24:28" x14ac:dyDescent="0.2">
      <c r="X2701" s="58"/>
      <c r="Y2701" s="58"/>
      <c r="Z2701" s="58"/>
      <c r="AA2701" s="58"/>
      <c r="AB2701" s="58"/>
    </row>
    <row r="2702" spans="24:28" x14ac:dyDescent="0.2">
      <c r="X2702" s="58"/>
      <c r="Y2702" s="58"/>
      <c r="Z2702" s="58"/>
      <c r="AA2702" s="58"/>
      <c r="AB2702" s="58"/>
    </row>
    <row r="2703" spans="24:28" x14ac:dyDescent="0.2">
      <c r="X2703" s="58"/>
      <c r="Y2703" s="58"/>
      <c r="Z2703" s="58"/>
      <c r="AA2703" s="58"/>
      <c r="AB2703" s="58"/>
    </row>
    <row r="2704" spans="24:28" x14ac:dyDescent="0.2">
      <c r="X2704" s="58"/>
      <c r="Y2704" s="58"/>
      <c r="Z2704" s="58"/>
      <c r="AA2704" s="58"/>
      <c r="AB2704" s="58"/>
    </row>
    <row r="2705" spans="24:28" x14ac:dyDescent="0.2">
      <c r="X2705" s="58"/>
      <c r="Y2705" s="58"/>
      <c r="Z2705" s="58"/>
      <c r="AA2705" s="58"/>
      <c r="AB2705" s="58"/>
    </row>
    <row r="2706" spans="24:28" x14ac:dyDescent="0.2">
      <c r="X2706" s="58"/>
      <c r="Y2706" s="58"/>
      <c r="Z2706" s="58"/>
      <c r="AA2706" s="58"/>
      <c r="AB2706" s="58"/>
    </row>
    <row r="2707" spans="24:28" x14ac:dyDescent="0.2">
      <c r="X2707" s="58"/>
      <c r="Y2707" s="58"/>
      <c r="Z2707" s="58"/>
      <c r="AA2707" s="58"/>
      <c r="AB2707" s="58"/>
    </row>
    <row r="2708" spans="24:28" x14ac:dyDescent="0.2">
      <c r="X2708" s="58"/>
      <c r="Y2708" s="58"/>
      <c r="Z2708" s="58"/>
      <c r="AA2708" s="58"/>
      <c r="AB2708" s="58"/>
    </row>
    <row r="2709" spans="24:28" x14ac:dyDescent="0.2">
      <c r="X2709" s="58"/>
      <c r="Y2709" s="58"/>
      <c r="Z2709" s="58"/>
      <c r="AA2709" s="58"/>
      <c r="AB2709" s="58"/>
    </row>
    <row r="2710" spans="24:28" x14ac:dyDescent="0.2">
      <c r="X2710" s="58"/>
      <c r="Y2710" s="58"/>
      <c r="Z2710" s="58"/>
      <c r="AA2710" s="58"/>
      <c r="AB2710" s="58"/>
    </row>
    <row r="2711" spans="24:28" x14ac:dyDescent="0.2">
      <c r="X2711" s="58"/>
      <c r="Y2711" s="58"/>
      <c r="Z2711" s="58"/>
      <c r="AA2711" s="58"/>
      <c r="AB2711" s="58"/>
    </row>
    <row r="2712" spans="24:28" x14ac:dyDescent="0.2">
      <c r="X2712" s="58"/>
      <c r="Y2712" s="58"/>
      <c r="Z2712" s="58"/>
      <c r="AA2712" s="58"/>
      <c r="AB2712" s="58"/>
    </row>
    <row r="2713" spans="24:28" x14ac:dyDescent="0.2">
      <c r="X2713" s="58"/>
      <c r="Y2713" s="58"/>
      <c r="Z2713" s="58"/>
      <c r="AA2713" s="58"/>
      <c r="AB2713" s="58"/>
    </row>
    <row r="2714" spans="24:28" x14ac:dyDescent="0.2">
      <c r="X2714" s="58"/>
      <c r="Y2714" s="58"/>
      <c r="Z2714" s="58"/>
      <c r="AA2714" s="58"/>
      <c r="AB2714" s="58"/>
    </row>
    <row r="2715" spans="24:28" x14ac:dyDescent="0.2">
      <c r="X2715" s="58"/>
      <c r="Y2715" s="58"/>
      <c r="Z2715" s="58"/>
      <c r="AA2715" s="58"/>
      <c r="AB2715" s="58"/>
    </row>
    <row r="2716" spans="24:28" x14ac:dyDescent="0.2">
      <c r="X2716" s="58"/>
      <c r="Y2716" s="58"/>
      <c r="Z2716" s="58"/>
      <c r="AA2716" s="58"/>
      <c r="AB2716" s="58"/>
    </row>
    <row r="2717" spans="24:28" x14ac:dyDescent="0.2">
      <c r="X2717" s="58"/>
      <c r="Y2717" s="58"/>
      <c r="Z2717" s="58"/>
      <c r="AA2717" s="58"/>
      <c r="AB2717" s="58"/>
    </row>
    <row r="2718" spans="24:28" x14ac:dyDescent="0.2">
      <c r="X2718" s="58"/>
      <c r="Y2718" s="58"/>
      <c r="Z2718" s="58"/>
      <c r="AA2718" s="58"/>
      <c r="AB2718" s="58"/>
    </row>
    <row r="2719" spans="24:28" x14ac:dyDescent="0.2">
      <c r="X2719" s="58"/>
      <c r="Y2719" s="58"/>
      <c r="Z2719" s="58"/>
      <c r="AA2719" s="58"/>
      <c r="AB2719" s="58"/>
    </row>
    <row r="2720" spans="24:28" x14ac:dyDescent="0.2">
      <c r="X2720" s="58"/>
      <c r="Y2720" s="58"/>
      <c r="Z2720" s="58"/>
      <c r="AA2720" s="58"/>
      <c r="AB2720" s="58"/>
    </row>
    <row r="2721" spans="24:28" x14ac:dyDescent="0.2">
      <c r="X2721" s="58"/>
      <c r="Y2721" s="58"/>
      <c r="Z2721" s="58"/>
      <c r="AA2721" s="58"/>
      <c r="AB2721" s="58"/>
    </row>
    <row r="2722" spans="24:28" x14ac:dyDescent="0.2">
      <c r="X2722" s="58"/>
      <c r="Y2722" s="58"/>
      <c r="Z2722" s="58"/>
      <c r="AA2722" s="58"/>
      <c r="AB2722" s="58"/>
    </row>
    <row r="2723" spans="24:28" x14ac:dyDescent="0.2">
      <c r="X2723" s="58"/>
      <c r="Y2723" s="58"/>
      <c r="Z2723" s="58"/>
      <c r="AA2723" s="58"/>
      <c r="AB2723" s="58"/>
    </row>
    <row r="2724" spans="24:28" x14ac:dyDescent="0.2">
      <c r="X2724" s="58"/>
      <c r="Y2724" s="58"/>
      <c r="Z2724" s="58"/>
      <c r="AA2724" s="58"/>
      <c r="AB2724" s="58"/>
    </row>
    <row r="2725" spans="24:28" x14ac:dyDescent="0.2">
      <c r="X2725" s="58"/>
      <c r="Y2725" s="58"/>
      <c r="Z2725" s="58"/>
      <c r="AA2725" s="58"/>
      <c r="AB2725" s="58"/>
    </row>
    <row r="2726" spans="24:28" x14ac:dyDescent="0.2">
      <c r="X2726" s="58"/>
      <c r="Y2726" s="58"/>
      <c r="Z2726" s="58"/>
      <c r="AA2726" s="58"/>
      <c r="AB2726" s="58"/>
    </row>
    <row r="2727" spans="24:28" x14ac:dyDescent="0.2">
      <c r="X2727" s="58"/>
      <c r="Y2727" s="58"/>
      <c r="Z2727" s="58"/>
      <c r="AA2727" s="58"/>
      <c r="AB2727" s="58"/>
    </row>
    <row r="2728" spans="24:28" x14ac:dyDescent="0.2">
      <c r="X2728" s="58"/>
      <c r="Y2728" s="58"/>
      <c r="Z2728" s="58"/>
      <c r="AA2728" s="58"/>
      <c r="AB2728" s="58"/>
    </row>
    <row r="2729" spans="24:28" x14ac:dyDescent="0.2">
      <c r="X2729" s="58"/>
      <c r="Y2729" s="58"/>
      <c r="Z2729" s="58"/>
      <c r="AA2729" s="58"/>
      <c r="AB2729" s="58"/>
    </row>
    <row r="2730" spans="24:28" x14ac:dyDescent="0.2">
      <c r="X2730" s="58"/>
      <c r="Y2730" s="58"/>
      <c r="Z2730" s="58"/>
      <c r="AA2730" s="58"/>
      <c r="AB2730" s="58"/>
    </row>
    <row r="2731" spans="24:28" x14ac:dyDescent="0.2">
      <c r="X2731" s="58"/>
      <c r="Y2731" s="58"/>
      <c r="Z2731" s="58"/>
      <c r="AA2731" s="58"/>
      <c r="AB2731" s="58"/>
    </row>
    <row r="2732" spans="24:28" x14ac:dyDescent="0.2">
      <c r="X2732" s="58"/>
      <c r="Y2732" s="58"/>
      <c r="Z2732" s="58"/>
      <c r="AA2732" s="58"/>
      <c r="AB2732" s="58"/>
    </row>
    <row r="2733" spans="24:28" x14ac:dyDescent="0.2">
      <c r="X2733" s="58"/>
      <c r="Y2733" s="58"/>
      <c r="Z2733" s="58"/>
      <c r="AA2733" s="58"/>
      <c r="AB2733" s="58"/>
    </row>
    <row r="2734" spans="24:28" x14ac:dyDescent="0.2">
      <c r="X2734" s="58"/>
      <c r="Y2734" s="58"/>
      <c r="Z2734" s="58"/>
      <c r="AA2734" s="58"/>
      <c r="AB2734" s="58"/>
    </row>
    <row r="2735" spans="24:28" x14ac:dyDescent="0.2">
      <c r="X2735" s="58"/>
      <c r="Y2735" s="58"/>
      <c r="Z2735" s="58"/>
      <c r="AA2735" s="58"/>
      <c r="AB2735" s="58"/>
    </row>
    <row r="2736" spans="24:28" x14ac:dyDescent="0.2">
      <c r="X2736" s="58"/>
      <c r="Y2736" s="58"/>
      <c r="Z2736" s="58"/>
      <c r="AA2736" s="58"/>
      <c r="AB2736" s="58"/>
    </row>
    <row r="2737" spans="24:28" x14ac:dyDescent="0.2">
      <c r="X2737" s="58"/>
      <c r="Y2737" s="58"/>
      <c r="Z2737" s="58"/>
      <c r="AA2737" s="58"/>
      <c r="AB2737" s="58"/>
    </row>
    <row r="2738" spans="24:28" x14ac:dyDescent="0.2">
      <c r="X2738" s="58"/>
      <c r="Y2738" s="58"/>
      <c r="Z2738" s="58"/>
      <c r="AA2738" s="58"/>
      <c r="AB2738" s="58"/>
    </row>
    <row r="2739" spans="24:28" x14ac:dyDescent="0.2">
      <c r="X2739" s="58"/>
      <c r="Y2739" s="58"/>
      <c r="Z2739" s="58"/>
      <c r="AA2739" s="58"/>
      <c r="AB2739" s="58"/>
    </row>
    <row r="2740" spans="24:28" x14ac:dyDescent="0.2">
      <c r="X2740" s="58"/>
      <c r="Y2740" s="58"/>
      <c r="Z2740" s="58"/>
      <c r="AA2740" s="58"/>
      <c r="AB2740" s="58"/>
    </row>
    <row r="2741" spans="24:28" x14ac:dyDescent="0.2">
      <c r="X2741" s="58"/>
      <c r="Y2741" s="58"/>
      <c r="Z2741" s="58"/>
      <c r="AA2741" s="58"/>
      <c r="AB2741" s="58"/>
    </row>
    <row r="2742" spans="24:28" x14ac:dyDescent="0.2">
      <c r="X2742" s="58"/>
      <c r="Y2742" s="58"/>
      <c r="Z2742" s="58"/>
      <c r="AA2742" s="58"/>
      <c r="AB2742" s="58"/>
    </row>
    <row r="2743" spans="24:28" x14ac:dyDescent="0.2">
      <c r="X2743" s="58"/>
      <c r="Y2743" s="58"/>
      <c r="Z2743" s="58"/>
      <c r="AA2743" s="58"/>
      <c r="AB2743" s="58"/>
    </row>
    <row r="2744" spans="24:28" x14ac:dyDescent="0.2">
      <c r="X2744" s="58"/>
      <c r="Y2744" s="58"/>
      <c r="Z2744" s="58"/>
      <c r="AA2744" s="58"/>
      <c r="AB2744" s="58"/>
    </row>
    <row r="2745" spans="24:28" x14ac:dyDescent="0.2">
      <c r="X2745" s="58"/>
      <c r="Y2745" s="58"/>
      <c r="Z2745" s="58"/>
      <c r="AA2745" s="58"/>
      <c r="AB2745" s="58"/>
    </row>
    <row r="2746" spans="24:28" x14ac:dyDescent="0.2">
      <c r="X2746" s="58"/>
      <c r="Y2746" s="58"/>
      <c r="Z2746" s="58"/>
      <c r="AA2746" s="58"/>
      <c r="AB2746" s="58"/>
    </row>
    <row r="2747" spans="24:28" x14ac:dyDescent="0.2">
      <c r="X2747" s="58"/>
      <c r="Y2747" s="58"/>
      <c r="Z2747" s="58"/>
      <c r="AA2747" s="58"/>
      <c r="AB2747" s="58"/>
    </row>
    <row r="2748" spans="24:28" x14ac:dyDescent="0.2">
      <c r="X2748" s="58"/>
      <c r="Y2748" s="58"/>
      <c r="Z2748" s="58"/>
      <c r="AA2748" s="58"/>
      <c r="AB2748" s="58"/>
    </row>
    <row r="2749" spans="24:28" x14ac:dyDescent="0.2">
      <c r="X2749" s="58"/>
      <c r="Y2749" s="58"/>
      <c r="Z2749" s="58"/>
      <c r="AA2749" s="58"/>
      <c r="AB2749" s="58"/>
    </row>
    <row r="2750" spans="24:28" x14ac:dyDescent="0.2">
      <c r="X2750" s="58"/>
      <c r="Y2750" s="58"/>
      <c r="Z2750" s="58"/>
      <c r="AA2750" s="58"/>
      <c r="AB2750" s="58"/>
    </row>
    <row r="2751" spans="24:28" x14ac:dyDescent="0.2">
      <c r="X2751" s="58"/>
      <c r="Y2751" s="58"/>
      <c r="Z2751" s="58"/>
      <c r="AA2751" s="58"/>
      <c r="AB2751" s="58"/>
    </row>
    <row r="2752" spans="24:28" x14ac:dyDescent="0.2">
      <c r="X2752" s="58"/>
      <c r="Y2752" s="58"/>
      <c r="Z2752" s="58"/>
      <c r="AA2752" s="58"/>
      <c r="AB2752" s="58"/>
    </row>
    <row r="2753" spans="24:28" x14ac:dyDescent="0.2">
      <c r="X2753" s="58"/>
      <c r="Y2753" s="58"/>
      <c r="Z2753" s="58"/>
      <c r="AA2753" s="58"/>
      <c r="AB2753" s="58"/>
    </row>
    <row r="2754" spans="24:28" x14ac:dyDescent="0.2">
      <c r="X2754" s="58"/>
      <c r="Y2754" s="58"/>
      <c r="Z2754" s="58"/>
      <c r="AA2754" s="58"/>
      <c r="AB2754" s="58"/>
    </row>
    <row r="2755" spans="24:28" x14ac:dyDescent="0.2">
      <c r="X2755" s="58"/>
      <c r="Y2755" s="58"/>
      <c r="Z2755" s="58"/>
      <c r="AA2755" s="58"/>
      <c r="AB2755" s="58"/>
    </row>
    <row r="2756" spans="24:28" x14ac:dyDescent="0.2">
      <c r="X2756" s="58"/>
      <c r="Y2756" s="58"/>
      <c r="Z2756" s="58"/>
      <c r="AA2756" s="58"/>
      <c r="AB2756" s="58"/>
    </row>
    <row r="2757" spans="24:28" x14ac:dyDescent="0.2">
      <c r="X2757" s="58"/>
      <c r="Y2757" s="58"/>
      <c r="Z2757" s="58"/>
      <c r="AA2757" s="58"/>
      <c r="AB2757" s="58"/>
    </row>
    <row r="2758" spans="24:28" x14ac:dyDescent="0.2">
      <c r="X2758" s="58"/>
      <c r="Y2758" s="58"/>
      <c r="Z2758" s="58"/>
      <c r="AA2758" s="58"/>
      <c r="AB2758" s="58"/>
    </row>
    <row r="2759" spans="24:28" x14ac:dyDescent="0.2">
      <c r="X2759" s="58"/>
      <c r="Y2759" s="58"/>
      <c r="Z2759" s="58"/>
      <c r="AA2759" s="58"/>
      <c r="AB2759" s="58"/>
    </row>
    <row r="2760" spans="24:28" x14ac:dyDescent="0.2">
      <c r="X2760" s="58"/>
      <c r="Y2760" s="58"/>
      <c r="Z2760" s="58"/>
      <c r="AA2760" s="58"/>
      <c r="AB2760" s="58"/>
    </row>
    <row r="2761" spans="24:28" x14ac:dyDescent="0.2">
      <c r="X2761" s="58"/>
      <c r="Y2761" s="58"/>
      <c r="Z2761" s="58"/>
      <c r="AA2761" s="58"/>
      <c r="AB2761" s="58"/>
    </row>
    <row r="2762" spans="24:28" x14ac:dyDescent="0.2">
      <c r="X2762" s="58"/>
      <c r="Y2762" s="58"/>
      <c r="Z2762" s="58"/>
      <c r="AA2762" s="58"/>
      <c r="AB2762" s="58"/>
    </row>
    <row r="2763" spans="24:28" x14ac:dyDescent="0.2">
      <c r="X2763" s="58"/>
      <c r="Y2763" s="58"/>
      <c r="Z2763" s="58"/>
      <c r="AA2763" s="58"/>
      <c r="AB2763" s="58"/>
    </row>
    <row r="2764" spans="24:28" x14ac:dyDescent="0.2">
      <c r="X2764" s="58"/>
      <c r="Y2764" s="58"/>
      <c r="Z2764" s="58"/>
      <c r="AA2764" s="58"/>
      <c r="AB2764" s="58"/>
    </row>
    <row r="2765" spans="24:28" x14ac:dyDescent="0.2">
      <c r="X2765" s="58"/>
      <c r="Y2765" s="58"/>
      <c r="Z2765" s="58"/>
      <c r="AA2765" s="58"/>
      <c r="AB2765" s="58"/>
    </row>
    <row r="2766" spans="24:28" x14ac:dyDescent="0.2">
      <c r="X2766" s="58"/>
      <c r="Y2766" s="58"/>
      <c r="Z2766" s="58"/>
      <c r="AA2766" s="58"/>
      <c r="AB2766" s="58"/>
    </row>
    <row r="2767" spans="24:28" x14ac:dyDescent="0.2">
      <c r="X2767" s="58"/>
      <c r="Y2767" s="58"/>
      <c r="Z2767" s="58"/>
      <c r="AA2767" s="58"/>
      <c r="AB2767" s="58"/>
    </row>
    <row r="2768" spans="24:28" x14ac:dyDescent="0.2">
      <c r="X2768" s="58"/>
      <c r="Y2768" s="58"/>
      <c r="Z2768" s="58"/>
      <c r="AA2768" s="58"/>
      <c r="AB2768" s="58"/>
    </row>
    <row r="2769" spans="24:28" x14ac:dyDescent="0.2">
      <c r="X2769" s="58"/>
      <c r="Y2769" s="58"/>
      <c r="Z2769" s="58"/>
      <c r="AA2769" s="58"/>
      <c r="AB2769" s="58"/>
    </row>
    <row r="2770" spans="24:28" x14ac:dyDescent="0.2">
      <c r="X2770" s="58"/>
      <c r="Y2770" s="58"/>
      <c r="Z2770" s="58"/>
      <c r="AA2770" s="58"/>
      <c r="AB2770" s="58"/>
    </row>
    <row r="2771" spans="24:28" x14ac:dyDescent="0.2">
      <c r="X2771" s="58"/>
      <c r="Y2771" s="58"/>
      <c r="Z2771" s="58"/>
      <c r="AA2771" s="58"/>
      <c r="AB2771" s="58"/>
    </row>
    <row r="2772" spans="24:28" x14ac:dyDescent="0.2">
      <c r="X2772" s="58"/>
      <c r="Y2772" s="58"/>
      <c r="Z2772" s="58"/>
      <c r="AA2772" s="58"/>
      <c r="AB2772" s="58"/>
    </row>
    <row r="2773" spans="24:28" x14ac:dyDescent="0.2">
      <c r="X2773" s="58"/>
      <c r="Y2773" s="58"/>
      <c r="Z2773" s="58"/>
      <c r="AA2773" s="58"/>
      <c r="AB2773" s="58"/>
    </row>
    <row r="2774" spans="24:28" x14ac:dyDescent="0.2">
      <c r="X2774" s="58"/>
      <c r="Y2774" s="58"/>
      <c r="Z2774" s="58"/>
      <c r="AA2774" s="58"/>
      <c r="AB2774" s="58"/>
    </row>
    <row r="2775" spans="24:28" x14ac:dyDescent="0.2">
      <c r="X2775" s="58"/>
      <c r="Y2775" s="58"/>
      <c r="Z2775" s="58"/>
      <c r="AA2775" s="58"/>
      <c r="AB2775" s="58"/>
    </row>
    <row r="2776" spans="24:28" x14ac:dyDescent="0.2">
      <c r="X2776" s="58"/>
      <c r="Y2776" s="58"/>
      <c r="Z2776" s="58"/>
      <c r="AA2776" s="58"/>
      <c r="AB2776" s="58"/>
    </row>
    <row r="2777" spans="24:28" x14ac:dyDescent="0.2">
      <c r="X2777" s="58"/>
      <c r="Y2777" s="58"/>
      <c r="Z2777" s="58"/>
      <c r="AA2777" s="58"/>
      <c r="AB2777" s="58"/>
    </row>
    <row r="2778" spans="24:28" x14ac:dyDescent="0.2">
      <c r="X2778" s="58"/>
      <c r="Y2778" s="58"/>
      <c r="Z2778" s="58"/>
      <c r="AA2778" s="58"/>
      <c r="AB2778" s="58"/>
    </row>
    <row r="2779" spans="24:28" x14ac:dyDescent="0.2">
      <c r="X2779" s="58"/>
      <c r="Y2779" s="58"/>
      <c r="Z2779" s="58"/>
      <c r="AA2779" s="58"/>
      <c r="AB2779" s="58"/>
    </row>
    <row r="2780" spans="24:28" x14ac:dyDescent="0.2">
      <c r="X2780" s="58"/>
      <c r="Y2780" s="58"/>
      <c r="Z2780" s="58"/>
      <c r="AA2780" s="58"/>
      <c r="AB2780" s="58"/>
    </row>
    <row r="2781" spans="24:28" x14ac:dyDescent="0.2">
      <c r="X2781" s="58"/>
      <c r="Y2781" s="58"/>
      <c r="Z2781" s="58"/>
      <c r="AA2781" s="58"/>
      <c r="AB2781" s="58"/>
    </row>
    <row r="2782" spans="24:28" x14ac:dyDescent="0.2">
      <c r="X2782" s="58"/>
      <c r="Y2782" s="58"/>
      <c r="Z2782" s="58"/>
      <c r="AA2782" s="58"/>
      <c r="AB2782" s="58"/>
    </row>
    <row r="2783" spans="24:28" x14ac:dyDescent="0.2">
      <c r="X2783" s="58"/>
      <c r="Y2783" s="58"/>
      <c r="Z2783" s="58"/>
      <c r="AA2783" s="58"/>
      <c r="AB2783" s="58"/>
    </row>
    <row r="2784" spans="24:28" x14ac:dyDescent="0.2">
      <c r="X2784" s="58"/>
      <c r="Y2784" s="58"/>
      <c r="Z2784" s="58"/>
      <c r="AA2784" s="58"/>
      <c r="AB2784" s="58"/>
    </row>
    <row r="2785" spans="24:28" x14ac:dyDescent="0.2">
      <c r="X2785" s="58"/>
      <c r="Y2785" s="58"/>
      <c r="Z2785" s="58"/>
      <c r="AA2785" s="58"/>
      <c r="AB2785" s="58"/>
    </row>
    <row r="2786" spans="24:28" x14ac:dyDescent="0.2">
      <c r="X2786" s="58"/>
      <c r="Y2786" s="58"/>
      <c r="Z2786" s="58"/>
      <c r="AA2786" s="58"/>
      <c r="AB2786" s="58"/>
    </row>
    <row r="2787" spans="24:28" x14ac:dyDescent="0.2">
      <c r="X2787" s="58"/>
      <c r="Y2787" s="58"/>
      <c r="Z2787" s="58"/>
      <c r="AA2787" s="58"/>
      <c r="AB2787" s="58"/>
    </row>
    <row r="2788" spans="24:28" x14ac:dyDescent="0.2">
      <c r="X2788" s="58"/>
      <c r="Y2788" s="58"/>
      <c r="Z2788" s="58"/>
      <c r="AA2788" s="58"/>
      <c r="AB2788" s="58"/>
    </row>
    <row r="2789" spans="24:28" x14ac:dyDescent="0.2">
      <c r="X2789" s="58"/>
      <c r="Y2789" s="58"/>
      <c r="Z2789" s="58"/>
      <c r="AA2789" s="58"/>
      <c r="AB2789" s="58"/>
    </row>
    <row r="2790" spans="24:28" x14ac:dyDescent="0.2">
      <c r="X2790" s="58"/>
      <c r="Y2790" s="58"/>
      <c r="Z2790" s="58"/>
      <c r="AA2790" s="58"/>
      <c r="AB2790" s="58"/>
    </row>
    <row r="2791" spans="24:28" x14ac:dyDescent="0.2">
      <c r="X2791" s="58"/>
      <c r="Y2791" s="58"/>
      <c r="Z2791" s="58"/>
      <c r="AA2791" s="58"/>
      <c r="AB2791" s="58"/>
    </row>
    <row r="2792" spans="24:28" x14ac:dyDescent="0.2">
      <c r="X2792" s="58"/>
      <c r="Y2792" s="58"/>
      <c r="Z2792" s="58"/>
      <c r="AA2792" s="58"/>
      <c r="AB2792" s="58"/>
    </row>
    <row r="2793" spans="24:28" x14ac:dyDescent="0.2">
      <c r="X2793" s="58"/>
      <c r="Y2793" s="58"/>
      <c r="Z2793" s="58"/>
      <c r="AA2793" s="58"/>
      <c r="AB2793" s="58"/>
    </row>
    <row r="2794" spans="24:28" x14ac:dyDescent="0.2">
      <c r="X2794" s="58"/>
      <c r="Y2794" s="58"/>
      <c r="Z2794" s="58"/>
      <c r="AA2794" s="58"/>
      <c r="AB2794" s="58"/>
    </row>
    <row r="2795" spans="24:28" x14ac:dyDescent="0.2">
      <c r="X2795" s="58"/>
      <c r="Y2795" s="58"/>
      <c r="Z2795" s="58"/>
      <c r="AA2795" s="58"/>
      <c r="AB2795" s="58"/>
    </row>
    <row r="2796" spans="24:28" x14ac:dyDescent="0.2">
      <c r="X2796" s="58"/>
      <c r="Y2796" s="58"/>
      <c r="Z2796" s="58"/>
      <c r="AA2796" s="58"/>
      <c r="AB2796" s="58"/>
    </row>
    <row r="2797" spans="24:28" x14ac:dyDescent="0.2">
      <c r="X2797" s="58"/>
      <c r="Y2797" s="58"/>
      <c r="Z2797" s="58"/>
      <c r="AA2797" s="58"/>
      <c r="AB2797" s="58"/>
    </row>
    <row r="2798" spans="24:28" x14ac:dyDescent="0.2">
      <c r="X2798" s="58"/>
      <c r="Y2798" s="58"/>
      <c r="Z2798" s="58"/>
      <c r="AA2798" s="58"/>
      <c r="AB2798" s="58"/>
    </row>
    <row r="2799" spans="24:28" x14ac:dyDescent="0.2">
      <c r="X2799" s="58"/>
      <c r="Y2799" s="58"/>
      <c r="Z2799" s="58"/>
      <c r="AA2799" s="58"/>
      <c r="AB2799" s="58"/>
    </row>
    <row r="2800" spans="24:28" x14ac:dyDescent="0.2">
      <c r="X2800" s="58"/>
      <c r="Y2800" s="58"/>
      <c r="Z2800" s="58"/>
      <c r="AA2800" s="58"/>
      <c r="AB2800" s="58"/>
    </row>
    <row r="2801" spans="24:28" x14ac:dyDescent="0.2">
      <c r="X2801" s="58"/>
      <c r="Y2801" s="58"/>
      <c r="Z2801" s="58"/>
      <c r="AA2801" s="58"/>
      <c r="AB2801" s="58"/>
    </row>
    <row r="2802" spans="24:28" x14ac:dyDescent="0.2">
      <c r="X2802" s="58"/>
      <c r="Y2802" s="58"/>
      <c r="Z2802" s="58"/>
      <c r="AA2802" s="58"/>
      <c r="AB2802" s="58"/>
    </row>
    <row r="2803" spans="24:28" x14ac:dyDescent="0.2">
      <c r="X2803" s="58"/>
      <c r="Y2803" s="58"/>
      <c r="Z2803" s="58"/>
      <c r="AA2803" s="58"/>
      <c r="AB2803" s="58"/>
    </row>
    <row r="2804" spans="24:28" x14ac:dyDescent="0.2">
      <c r="X2804" s="58"/>
      <c r="Y2804" s="58"/>
      <c r="Z2804" s="58"/>
      <c r="AA2804" s="58"/>
      <c r="AB2804" s="58"/>
    </row>
    <row r="2805" spans="24:28" x14ac:dyDescent="0.2">
      <c r="X2805" s="58"/>
      <c r="Y2805" s="58"/>
      <c r="Z2805" s="58"/>
      <c r="AA2805" s="58"/>
      <c r="AB2805" s="58"/>
    </row>
    <row r="2806" spans="24:28" x14ac:dyDescent="0.2">
      <c r="X2806" s="58"/>
      <c r="Y2806" s="58"/>
      <c r="Z2806" s="58"/>
      <c r="AA2806" s="58"/>
      <c r="AB2806" s="58"/>
    </row>
    <row r="2807" spans="24:28" x14ac:dyDescent="0.2">
      <c r="X2807" s="58"/>
      <c r="Y2807" s="58"/>
      <c r="Z2807" s="58"/>
      <c r="AA2807" s="58"/>
      <c r="AB2807" s="58"/>
    </row>
    <row r="2808" spans="24:28" x14ac:dyDescent="0.2">
      <c r="X2808" s="58"/>
      <c r="Y2808" s="58"/>
      <c r="Z2808" s="58"/>
      <c r="AA2808" s="58"/>
      <c r="AB2808" s="58"/>
    </row>
    <row r="2809" spans="24:28" x14ac:dyDescent="0.2">
      <c r="X2809" s="58"/>
      <c r="Y2809" s="58"/>
      <c r="Z2809" s="58"/>
      <c r="AA2809" s="58"/>
      <c r="AB2809" s="58"/>
    </row>
    <row r="2810" spans="24:28" x14ac:dyDescent="0.2">
      <c r="X2810" s="58"/>
      <c r="Y2810" s="58"/>
      <c r="Z2810" s="58"/>
      <c r="AA2810" s="58"/>
      <c r="AB2810" s="58"/>
    </row>
    <row r="2811" spans="24:28" x14ac:dyDescent="0.2">
      <c r="X2811" s="58"/>
      <c r="Y2811" s="58"/>
      <c r="Z2811" s="58"/>
      <c r="AA2811" s="58"/>
      <c r="AB2811" s="58"/>
    </row>
    <row r="2812" spans="24:28" x14ac:dyDescent="0.2">
      <c r="X2812" s="58"/>
      <c r="Y2812" s="58"/>
      <c r="Z2812" s="58"/>
      <c r="AA2812" s="58"/>
      <c r="AB2812" s="58"/>
    </row>
    <row r="2813" spans="24:28" x14ac:dyDescent="0.2">
      <c r="X2813" s="58"/>
      <c r="Y2813" s="58"/>
      <c r="Z2813" s="58"/>
      <c r="AA2813" s="58"/>
      <c r="AB2813" s="58"/>
    </row>
    <row r="2814" spans="24:28" x14ac:dyDescent="0.2">
      <c r="X2814" s="58"/>
      <c r="Y2814" s="58"/>
      <c r="Z2814" s="58"/>
      <c r="AA2814" s="58"/>
      <c r="AB2814" s="58"/>
    </row>
    <row r="2815" spans="24:28" x14ac:dyDescent="0.2">
      <c r="X2815" s="58"/>
      <c r="Y2815" s="58"/>
      <c r="Z2815" s="58"/>
      <c r="AA2815" s="58"/>
      <c r="AB2815" s="58"/>
    </row>
    <row r="2816" spans="24:28" x14ac:dyDescent="0.2">
      <c r="X2816" s="58"/>
      <c r="Y2816" s="58"/>
      <c r="Z2816" s="58"/>
      <c r="AA2816" s="58"/>
      <c r="AB2816" s="58"/>
    </row>
    <row r="2817" spans="24:28" x14ac:dyDescent="0.2">
      <c r="X2817" s="58"/>
      <c r="Y2817" s="58"/>
      <c r="Z2817" s="58"/>
      <c r="AA2817" s="58"/>
      <c r="AB2817" s="58"/>
    </row>
    <row r="2818" spans="24:28" x14ac:dyDescent="0.2">
      <c r="X2818" s="58"/>
      <c r="Y2818" s="58"/>
      <c r="Z2818" s="58"/>
      <c r="AA2818" s="58"/>
      <c r="AB2818" s="58"/>
    </row>
    <row r="2819" spans="24:28" x14ac:dyDescent="0.2">
      <c r="X2819" s="58"/>
      <c r="Y2819" s="58"/>
      <c r="Z2819" s="58"/>
      <c r="AA2819" s="58"/>
      <c r="AB2819" s="58"/>
    </row>
    <row r="2820" spans="24:28" x14ac:dyDescent="0.2">
      <c r="X2820" s="58"/>
      <c r="Y2820" s="58"/>
      <c r="Z2820" s="58"/>
      <c r="AA2820" s="58"/>
      <c r="AB2820" s="58"/>
    </row>
    <row r="2821" spans="24:28" x14ac:dyDescent="0.2">
      <c r="X2821" s="58"/>
      <c r="Y2821" s="58"/>
      <c r="Z2821" s="58"/>
      <c r="AA2821" s="58"/>
      <c r="AB2821" s="58"/>
    </row>
    <row r="2822" spans="24:28" x14ac:dyDescent="0.2">
      <c r="X2822" s="58"/>
      <c r="Y2822" s="58"/>
      <c r="Z2822" s="58"/>
      <c r="AA2822" s="58"/>
      <c r="AB2822" s="58"/>
    </row>
    <row r="2823" spans="24:28" x14ac:dyDescent="0.2">
      <c r="X2823" s="58"/>
      <c r="Y2823" s="58"/>
      <c r="Z2823" s="58"/>
      <c r="AA2823" s="58"/>
      <c r="AB2823" s="58"/>
    </row>
    <row r="2824" spans="24:28" x14ac:dyDescent="0.2">
      <c r="X2824" s="58"/>
      <c r="Y2824" s="58"/>
      <c r="Z2824" s="58"/>
      <c r="AA2824" s="58"/>
      <c r="AB2824" s="58"/>
    </row>
    <row r="2825" spans="24:28" x14ac:dyDescent="0.2">
      <c r="X2825" s="58"/>
      <c r="Y2825" s="58"/>
      <c r="Z2825" s="58"/>
      <c r="AA2825" s="58"/>
      <c r="AB2825" s="58"/>
    </row>
    <row r="2826" spans="24:28" x14ac:dyDescent="0.2">
      <c r="X2826" s="58"/>
      <c r="Y2826" s="58"/>
      <c r="Z2826" s="58"/>
      <c r="AA2826" s="58"/>
      <c r="AB2826" s="58"/>
    </row>
    <row r="2827" spans="24:28" x14ac:dyDescent="0.2">
      <c r="X2827" s="58"/>
      <c r="Y2827" s="58"/>
      <c r="Z2827" s="58"/>
      <c r="AA2827" s="58"/>
      <c r="AB2827" s="58"/>
    </row>
    <row r="2828" spans="24:28" x14ac:dyDescent="0.2">
      <c r="X2828" s="58"/>
      <c r="Y2828" s="58"/>
      <c r="Z2828" s="58"/>
      <c r="AA2828" s="58"/>
      <c r="AB2828" s="58"/>
    </row>
    <row r="2829" spans="24:28" x14ac:dyDescent="0.2">
      <c r="X2829" s="58"/>
      <c r="Y2829" s="58"/>
      <c r="Z2829" s="58"/>
      <c r="AA2829" s="58"/>
      <c r="AB2829" s="58"/>
    </row>
    <row r="2830" spans="24:28" x14ac:dyDescent="0.2">
      <c r="X2830" s="58"/>
      <c r="Y2830" s="58"/>
      <c r="Z2830" s="58"/>
      <c r="AA2830" s="58"/>
      <c r="AB2830" s="58"/>
    </row>
    <row r="2831" spans="24:28" x14ac:dyDescent="0.2">
      <c r="X2831" s="58"/>
      <c r="Y2831" s="58"/>
      <c r="Z2831" s="58"/>
      <c r="AA2831" s="58"/>
      <c r="AB2831" s="58"/>
    </row>
    <row r="2832" spans="24:28" x14ac:dyDescent="0.2">
      <c r="X2832" s="58"/>
      <c r="Y2832" s="58"/>
      <c r="Z2832" s="58"/>
      <c r="AA2832" s="58"/>
      <c r="AB2832" s="58"/>
    </row>
    <row r="2833" spans="24:28" x14ac:dyDescent="0.2">
      <c r="X2833" s="58"/>
      <c r="Y2833" s="58"/>
      <c r="Z2833" s="58"/>
      <c r="AA2833" s="58"/>
      <c r="AB2833" s="58"/>
    </row>
    <row r="2834" spans="24:28" x14ac:dyDescent="0.2">
      <c r="X2834" s="58"/>
      <c r="Y2834" s="58"/>
      <c r="Z2834" s="58"/>
      <c r="AA2834" s="58"/>
      <c r="AB2834" s="58"/>
    </row>
    <row r="2835" spans="24:28" x14ac:dyDescent="0.2">
      <c r="X2835" s="58"/>
      <c r="Y2835" s="58"/>
      <c r="Z2835" s="58"/>
      <c r="AA2835" s="58"/>
      <c r="AB2835" s="58"/>
    </row>
    <row r="2836" spans="24:28" x14ac:dyDescent="0.2">
      <c r="X2836" s="58"/>
      <c r="Y2836" s="58"/>
      <c r="Z2836" s="58"/>
      <c r="AA2836" s="58"/>
      <c r="AB2836" s="58"/>
    </row>
    <row r="2837" spans="24:28" x14ac:dyDescent="0.2">
      <c r="X2837" s="58"/>
      <c r="Y2837" s="58"/>
      <c r="Z2837" s="58"/>
      <c r="AA2837" s="58"/>
      <c r="AB2837" s="58"/>
    </row>
    <row r="2838" spans="24:28" x14ac:dyDescent="0.2">
      <c r="X2838" s="58"/>
      <c r="Y2838" s="58"/>
      <c r="Z2838" s="58"/>
      <c r="AA2838" s="58"/>
      <c r="AB2838" s="58"/>
    </row>
    <row r="2839" spans="24:28" x14ac:dyDescent="0.2">
      <c r="X2839" s="58"/>
      <c r="Y2839" s="58"/>
      <c r="Z2839" s="58"/>
      <c r="AA2839" s="58"/>
      <c r="AB2839" s="58"/>
    </row>
    <row r="2840" spans="24:28" x14ac:dyDescent="0.2">
      <c r="X2840" s="58"/>
      <c r="Y2840" s="58"/>
      <c r="Z2840" s="58"/>
      <c r="AA2840" s="58"/>
      <c r="AB2840" s="58"/>
    </row>
    <row r="2841" spans="24:28" x14ac:dyDescent="0.2">
      <c r="X2841" s="58"/>
      <c r="Y2841" s="58"/>
      <c r="Z2841" s="58"/>
      <c r="AA2841" s="58"/>
      <c r="AB2841" s="58"/>
    </row>
    <row r="2842" spans="24:28" x14ac:dyDescent="0.2">
      <c r="X2842" s="58"/>
      <c r="Y2842" s="58"/>
      <c r="Z2842" s="58"/>
      <c r="AA2842" s="58"/>
      <c r="AB2842" s="58"/>
    </row>
    <row r="2843" spans="24:28" x14ac:dyDescent="0.2">
      <c r="X2843" s="58"/>
      <c r="Y2843" s="58"/>
      <c r="Z2843" s="58"/>
      <c r="AA2843" s="58"/>
      <c r="AB2843" s="58"/>
    </row>
    <row r="2844" spans="24:28" x14ac:dyDescent="0.2">
      <c r="X2844" s="58"/>
      <c r="Y2844" s="58"/>
      <c r="Z2844" s="58"/>
      <c r="AA2844" s="58"/>
      <c r="AB2844" s="58"/>
    </row>
    <row r="2845" spans="24:28" x14ac:dyDescent="0.2">
      <c r="X2845" s="58"/>
      <c r="Y2845" s="58"/>
      <c r="Z2845" s="58"/>
      <c r="AA2845" s="58"/>
      <c r="AB2845" s="58"/>
    </row>
    <row r="2846" spans="24:28" x14ac:dyDescent="0.2">
      <c r="X2846" s="58"/>
      <c r="Y2846" s="58"/>
      <c r="Z2846" s="58"/>
      <c r="AA2846" s="58"/>
      <c r="AB2846" s="58"/>
    </row>
    <row r="2847" spans="24:28" x14ac:dyDescent="0.2">
      <c r="X2847" s="58"/>
      <c r="Y2847" s="58"/>
      <c r="Z2847" s="58"/>
      <c r="AA2847" s="58"/>
      <c r="AB2847" s="58"/>
    </row>
    <row r="2848" spans="24:28" x14ac:dyDescent="0.2">
      <c r="X2848" s="58"/>
      <c r="Y2848" s="58"/>
      <c r="Z2848" s="58"/>
      <c r="AA2848" s="58"/>
      <c r="AB2848" s="58"/>
    </row>
    <row r="2849" spans="24:28" x14ac:dyDescent="0.2">
      <c r="X2849" s="58"/>
      <c r="Y2849" s="58"/>
      <c r="Z2849" s="58"/>
      <c r="AA2849" s="58"/>
      <c r="AB2849" s="58"/>
    </row>
    <row r="2850" spans="24:28" x14ac:dyDescent="0.2">
      <c r="X2850" s="58"/>
      <c r="Y2850" s="58"/>
      <c r="Z2850" s="58"/>
      <c r="AA2850" s="58"/>
      <c r="AB2850" s="58"/>
    </row>
    <row r="2851" spans="24:28" x14ac:dyDescent="0.2">
      <c r="X2851" s="58"/>
      <c r="Y2851" s="58"/>
      <c r="Z2851" s="58"/>
      <c r="AA2851" s="58"/>
      <c r="AB2851" s="58"/>
    </row>
    <row r="2852" spans="24:28" x14ac:dyDescent="0.2">
      <c r="X2852" s="58"/>
      <c r="Y2852" s="58"/>
      <c r="Z2852" s="58"/>
      <c r="AA2852" s="58"/>
      <c r="AB2852" s="58"/>
    </row>
    <row r="2853" spans="24:28" x14ac:dyDescent="0.2">
      <c r="X2853" s="58"/>
      <c r="Y2853" s="58"/>
      <c r="Z2853" s="58"/>
      <c r="AA2853" s="58"/>
      <c r="AB2853" s="58"/>
    </row>
    <row r="2854" spans="24:28" x14ac:dyDescent="0.2">
      <c r="X2854" s="58"/>
      <c r="Y2854" s="58"/>
      <c r="Z2854" s="58"/>
      <c r="AA2854" s="58"/>
      <c r="AB2854" s="58"/>
    </row>
    <row r="2855" spans="24:28" x14ac:dyDescent="0.2">
      <c r="X2855" s="58"/>
      <c r="Y2855" s="58"/>
      <c r="Z2855" s="58"/>
      <c r="AA2855" s="58"/>
      <c r="AB2855" s="58"/>
    </row>
    <row r="2856" spans="24:28" x14ac:dyDescent="0.2">
      <c r="X2856" s="58"/>
      <c r="Y2856" s="58"/>
      <c r="Z2856" s="58"/>
      <c r="AA2856" s="58"/>
      <c r="AB2856" s="58"/>
    </row>
    <row r="2857" spans="24:28" x14ac:dyDescent="0.2">
      <c r="X2857" s="58"/>
      <c r="Y2857" s="58"/>
      <c r="Z2857" s="58"/>
      <c r="AA2857" s="58"/>
      <c r="AB2857" s="58"/>
    </row>
    <row r="2858" spans="24:28" x14ac:dyDescent="0.2">
      <c r="X2858" s="58"/>
      <c r="Y2858" s="58"/>
      <c r="Z2858" s="58"/>
      <c r="AA2858" s="58"/>
      <c r="AB2858" s="58"/>
    </row>
    <row r="2859" spans="24:28" x14ac:dyDescent="0.2">
      <c r="X2859" s="58"/>
      <c r="Y2859" s="58"/>
      <c r="Z2859" s="58"/>
      <c r="AA2859" s="58"/>
      <c r="AB2859" s="58"/>
    </row>
    <row r="2860" spans="24:28" x14ac:dyDescent="0.2">
      <c r="X2860" s="58"/>
      <c r="Y2860" s="58"/>
      <c r="Z2860" s="58"/>
      <c r="AA2860" s="58"/>
      <c r="AB2860" s="58"/>
    </row>
    <row r="2861" spans="24:28" x14ac:dyDescent="0.2">
      <c r="X2861" s="58"/>
      <c r="Y2861" s="58"/>
      <c r="Z2861" s="58"/>
      <c r="AA2861" s="58"/>
      <c r="AB2861" s="58"/>
    </row>
    <row r="2862" spans="24:28" x14ac:dyDescent="0.2">
      <c r="X2862" s="58"/>
      <c r="Y2862" s="58"/>
      <c r="Z2862" s="58"/>
      <c r="AA2862" s="58"/>
      <c r="AB2862" s="58"/>
    </row>
    <row r="2863" spans="24:28" x14ac:dyDescent="0.2">
      <c r="X2863" s="58"/>
      <c r="Y2863" s="58"/>
      <c r="Z2863" s="58"/>
      <c r="AA2863" s="58"/>
      <c r="AB2863" s="58"/>
    </row>
    <row r="2864" spans="24:28" x14ac:dyDescent="0.2">
      <c r="X2864" s="58"/>
      <c r="Y2864" s="58"/>
      <c r="Z2864" s="58"/>
      <c r="AA2864" s="58"/>
      <c r="AB2864" s="58"/>
    </row>
    <row r="2865" spans="24:28" x14ac:dyDescent="0.2">
      <c r="X2865" s="58"/>
      <c r="Y2865" s="58"/>
      <c r="Z2865" s="58"/>
      <c r="AA2865" s="58"/>
      <c r="AB2865" s="58"/>
    </row>
    <row r="2866" spans="24:28" x14ac:dyDescent="0.2">
      <c r="X2866" s="58"/>
      <c r="Y2866" s="58"/>
      <c r="Z2866" s="58"/>
      <c r="AA2866" s="58"/>
      <c r="AB2866" s="58"/>
    </row>
    <row r="2867" spans="24:28" x14ac:dyDescent="0.2">
      <c r="X2867" s="58"/>
      <c r="Y2867" s="58"/>
      <c r="Z2867" s="58"/>
      <c r="AA2867" s="58"/>
      <c r="AB2867" s="58"/>
    </row>
    <row r="2868" spans="24:28" x14ac:dyDescent="0.2">
      <c r="X2868" s="58"/>
      <c r="Y2868" s="58"/>
      <c r="Z2868" s="58"/>
      <c r="AA2868" s="58"/>
      <c r="AB2868" s="58"/>
    </row>
    <row r="2869" spans="24:28" x14ac:dyDescent="0.2">
      <c r="X2869" s="58"/>
      <c r="Y2869" s="58"/>
      <c r="Z2869" s="58"/>
      <c r="AA2869" s="58"/>
      <c r="AB2869" s="58"/>
    </row>
    <row r="2870" spans="24:28" x14ac:dyDescent="0.2">
      <c r="X2870" s="58"/>
      <c r="Y2870" s="58"/>
      <c r="Z2870" s="58"/>
      <c r="AA2870" s="58"/>
      <c r="AB2870" s="58"/>
    </row>
    <row r="2871" spans="24:28" x14ac:dyDescent="0.2">
      <c r="X2871" s="58"/>
      <c r="Y2871" s="58"/>
      <c r="Z2871" s="58"/>
      <c r="AA2871" s="58"/>
      <c r="AB2871" s="58"/>
    </row>
    <row r="2872" spans="24:28" x14ac:dyDescent="0.2">
      <c r="X2872" s="58"/>
      <c r="Y2872" s="58"/>
      <c r="Z2872" s="58"/>
      <c r="AA2872" s="58"/>
      <c r="AB2872" s="58"/>
    </row>
    <row r="2873" spans="24:28" x14ac:dyDescent="0.2">
      <c r="X2873" s="58"/>
      <c r="Y2873" s="58"/>
      <c r="Z2873" s="58"/>
      <c r="AA2873" s="58"/>
      <c r="AB2873" s="58"/>
    </row>
    <row r="2874" spans="24:28" x14ac:dyDescent="0.2">
      <c r="X2874" s="58"/>
      <c r="Y2874" s="58"/>
      <c r="Z2874" s="58"/>
      <c r="AA2874" s="58"/>
      <c r="AB2874" s="58"/>
    </row>
    <row r="2875" spans="24:28" x14ac:dyDescent="0.2">
      <c r="X2875" s="58"/>
      <c r="Y2875" s="58"/>
      <c r="Z2875" s="58"/>
      <c r="AA2875" s="58"/>
      <c r="AB2875" s="58"/>
    </row>
    <row r="2876" spans="24:28" x14ac:dyDescent="0.2">
      <c r="X2876" s="58"/>
      <c r="Y2876" s="58"/>
      <c r="Z2876" s="58"/>
      <c r="AA2876" s="58"/>
      <c r="AB2876" s="58"/>
    </row>
    <row r="2877" spans="24:28" x14ac:dyDescent="0.2">
      <c r="X2877" s="58"/>
      <c r="Y2877" s="58"/>
      <c r="Z2877" s="58"/>
      <c r="AA2877" s="58"/>
      <c r="AB2877" s="58"/>
    </row>
    <row r="2878" spans="24:28" x14ac:dyDescent="0.2">
      <c r="X2878" s="58"/>
      <c r="Y2878" s="58"/>
      <c r="Z2878" s="58"/>
      <c r="AA2878" s="58"/>
      <c r="AB2878" s="58"/>
    </row>
    <row r="2879" spans="24:28" x14ac:dyDescent="0.2">
      <c r="X2879" s="58"/>
      <c r="Y2879" s="58"/>
      <c r="Z2879" s="58"/>
      <c r="AA2879" s="58"/>
      <c r="AB2879" s="58"/>
    </row>
    <row r="2880" spans="24:28" x14ac:dyDescent="0.2">
      <c r="X2880" s="58"/>
      <c r="Y2880" s="58"/>
      <c r="Z2880" s="58"/>
      <c r="AA2880" s="58"/>
      <c r="AB2880" s="58"/>
    </row>
    <row r="2881" spans="24:28" x14ac:dyDescent="0.2">
      <c r="X2881" s="58"/>
      <c r="Y2881" s="58"/>
      <c r="Z2881" s="58"/>
      <c r="AA2881" s="58"/>
      <c r="AB2881" s="58"/>
    </row>
    <row r="2882" spans="24:28" x14ac:dyDescent="0.2">
      <c r="X2882" s="58"/>
      <c r="Y2882" s="58"/>
      <c r="Z2882" s="58"/>
      <c r="AA2882" s="58"/>
      <c r="AB2882" s="58"/>
    </row>
    <row r="2883" spans="24:28" x14ac:dyDescent="0.2">
      <c r="X2883" s="58"/>
      <c r="Y2883" s="58"/>
      <c r="Z2883" s="58"/>
      <c r="AA2883" s="58"/>
      <c r="AB2883" s="58"/>
    </row>
    <row r="2884" spans="24:28" x14ac:dyDescent="0.2">
      <c r="X2884" s="58"/>
      <c r="Y2884" s="58"/>
      <c r="Z2884" s="58"/>
      <c r="AA2884" s="58"/>
      <c r="AB2884" s="58"/>
    </row>
    <row r="2885" spans="24:28" x14ac:dyDescent="0.2">
      <c r="X2885" s="58"/>
      <c r="Y2885" s="58"/>
      <c r="Z2885" s="58"/>
      <c r="AA2885" s="58"/>
      <c r="AB2885" s="58"/>
    </row>
    <row r="2886" spans="24:28" x14ac:dyDescent="0.2">
      <c r="X2886" s="58"/>
      <c r="Y2886" s="58"/>
      <c r="Z2886" s="58"/>
      <c r="AA2886" s="58"/>
      <c r="AB2886" s="58"/>
    </row>
    <row r="2887" spans="24:28" x14ac:dyDescent="0.2">
      <c r="X2887" s="58"/>
      <c r="Y2887" s="58"/>
      <c r="Z2887" s="58"/>
      <c r="AA2887" s="58"/>
      <c r="AB2887" s="58"/>
    </row>
    <row r="2888" spans="24:28" x14ac:dyDescent="0.2">
      <c r="X2888" s="58"/>
      <c r="Y2888" s="58"/>
      <c r="Z2888" s="58"/>
      <c r="AA2888" s="58"/>
      <c r="AB2888" s="58"/>
    </row>
    <row r="2889" spans="24:28" x14ac:dyDescent="0.2">
      <c r="X2889" s="58"/>
      <c r="Y2889" s="58"/>
      <c r="Z2889" s="58"/>
      <c r="AA2889" s="58"/>
      <c r="AB2889" s="58"/>
    </row>
    <row r="2890" spans="24:28" x14ac:dyDescent="0.2">
      <c r="X2890" s="58"/>
      <c r="Y2890" s="58"/>
      <c r="Z2890" s="58"/>
      <c r="AA2890" s="58"/>
      <c r="AB2890" s="58"/>
    </row>
    <row r="2891" spans="24:28" x14ac:dyDescent="0.2">
      <c r="X2891" s="58"/>
      <c r="Y2891" s="58"/>
      <c r="Z2891" s="58"/>
      <c r="AA2891" s="58"/>
      <c r="AB2891" s="58"/>
    </row>
    <row r="2892" spans="24:28" x14ac:dyDescent="0.2">
      <c r="X2892" s="58"/>
      <c r="Y2892" s="58"/>
      <c r="Z2892" s="58"/>
      <c r="AA2892" s="58"/>
      <c r="AB2892" s="58"/>
    </row>
    <row r="2893" spans="24:28" x14ac:dyDescent="0.2">
      <c r="X2893" s="58"/>
      <c r="Y2893" s="58"/>
      <c r="Z2893" s="58"/>
      <c r="AA2893" s="58"/>
      <c r="AB2893" s="58"/>
    </row>
    <row r="2894" spans="24:28" x14ac:dyDescent="0.2">
      <c r="X2894" s="58"/>
      <c r="Y2894" s="58"/>
      <c r="Z2894" s="58"/>
      <c r="AA2894" s="58"/>
      <c r="AB2894" s="58"/>
    </row>
    <row r="2895" spans="24:28" x14ac:dyDescent="0.2">
      <c r="X2895" s="58"/>
      <c r="Y2895" s="58"/>
      <c r="Z2895" s="58"/>
      <c r="AA2895" s="58"/>
      <c r="AB2895" s="58"/>
    </row>
    <row r="2896" spans="24:28" x14ac:dyDescent="0.2">
      <c r="X2896" s="58"/>
      <c r="Y2896" s="58"/>
      <c r="Z2896" s="58"/>
      <c r="AA2896" s="58"/>
      <c r="AB2896" s="58"/>
    </row>
    <row r="2897" spans="24:28" x14ac:dyDescent="0.2">
      <c r="X2897" s="58"/>
      <c r="Y2897" s="58"/>
      <c r="Z2897" s="58"/>
      <c r="AA2897" s="58"/>
      <c r="AB2897" s="58"/>
    </row>
    <row r="2898" spans="24:28" x14ac:dyDescent="0.2">
      <c r="X2898" s="58"/>
      <c r="Y2898" s="58"/>
      <c r="Z2898" s="58"/>
      <c r="AA2898" s="58"/>
      <c r="AB2898" s="58"/>
    </row>
    <row r="2899" spans="24:28" x14ac:dyDescent="0.2">
      <c r="X2899" s="58"/>
      <c r="Y2899" s="58"/>
      <c r="Z2899" s="58"/>
      <c r="AA2899" s="58"/>
      <c r="AB2899" s="58"/>
    </row>
    <row r="2900" spans="24:28" x14ac:dyDescent="0.2">
      <c r="X2900" s="58"/>
      <c r="Y2900" s="58"/>
      <c r="Z2900" s="58"/>
      <c r="AA2900" s="58"/>
      <c r="AB2900" s="58"/>
    </row>
    <row r="2901" spans="24:28" x14ac:dyDescent="0.2">
      <c r="X2901" s="58"/>
      <c r="Y2901" s="58"/>
      <c r="Z2901" s="58"/>
      <c r="AA2901" s="58"/>
      <c r="AB2901" s="58"/>
    </row>
    <row r="2902" spans="24:28" x14ac:dyDescent="0.2">
      <c r="X2902" s="58"/>
      <c r="Y2902" s="58"/>
      <c r="Z2902" s="58"/>
      <c r="AA2902" s="58"/>
      <c r="AB2902" s="58"/>
    </row>
    <row r="2903" spans="24:28" x14ac:dyDescent="0.2">
      <c r="X2903" s="58"/>
      <c r="Y2903" s="58"/>
      <c r="Z2903" s="58"/>
      <c r="AA2903" s="58"/>
      <c r="AB2903" s="58"/>
    </row>
    <row r="2904" spans="24:28" x14ac:dyDescent="0.2">
      <c r="X2904" s="58"/>
      <c r="Y2904" s="58"/>
      <c r="Z2904" s="58"/>
      <c r="AA2904" s="58"/>
      <c r="AB2904" s="58"/>
    </row>
    <row r="2905" spans="24:28" x14ac:dyDescent="0.2">
      <c r="X2905" s="58"/>
      <c r="Y2905" s="58"/>
      <c r="Z2905" s="58"/>
      <c r="AA2905" s="58"/>
      <c r="AB2905" s="58"/>
    </row>
    <row r="2906" spans="24:28" x14ac:dyDescent="0.2">
      <c r="X2906" s="58"/>
      <c r="Y2906" s="58"/>
      <c r="Z2906" s="58"/>
      <c r="AA2906" s="58"/>
      <c r="AB2906" s="58"/>
    </row>
    <row r="2907" spans="24:28" x14ac:dyDescent="0.2">
      <c r="X2907" s="58"/>
      <c r="Y2907" s="58"/>
      <c r="Z2907" s="58"/>
      <c r="AA2907" s="58"/>
      <c r="AB2907" s="58"/>
    </row>
    <row r="2908" spans="24:28" x14ac:dyDescent="0.2">
      <c r="X2908" s="58"/>
      <c r="Y2908" s="58"/>
      <c r="Z2908" s="58"/>
      <c r="AA2908" s="58"/>
      <c r="AB2908" s="58"/>
    </row>
    <row r="2909" spans="24:28" x14ac:dyDescent="0.2">
      <c r="X2909" s="58"/>
      <c r="Y2909" s="58"/>
      <c r="Z2909" s="58"/>
      <c r="AA2909" s="58"/>
      <c r="AB2909" s="58"/>
    </row>
    <row r="2910" spans="24:28" x14ac:dyDescent="0.2">
      <c r="X2910" s="58"/>
      <c r="Y2910" s="58"/>
      <c r="Z2910" s="58"/>
      <c r="AA2910" s="58"/>
      <c r="AB2910" s="58"/>
    </row>
    <row r="2911" spans="24:28" x14ac:dyDescent="0.2">
      <c r="X2911" s="58"/>
      <c r="Y2911" s="58"/>
      <c r="Z2911" s="58"/>
      <c r="AA2911" s="58"/>
      <c r="AB2911" s="58"/>
    </row>
    <row r="2912" spans="24:28" x14ac:dyDescent="0.2">
      <c r="X2912" s="58"/>
      <c r="Y2912" s="58"/>
      <c r="Z2912" s="58"/>
      <c r="AA2912" s="58"/>
      <c r="AB2912" s="58"/>
    </row>
    <row r="2913" spans="24:28" x14ac:dyDescent="0.2">
      <c r="X2913" s="58"/>
      <c r="Y2913" s="58"/>
      <c r="Z2913" s="58"/>
      <c r="AA2913" s="58"/>
      <c r="AB2913" s="58"/>
    </row>
    <row r="2914" spans="24:28" x14ac:dyDescent="0.2">
      <c r="X2914" s="58"/>
      <c r="Y2914" s="58"/>
      <c r="Z2914" s="58"/>
      <c r="AA2914" s="58"/>
      <c r="AB2914" s="58"/>
    </row>
    <row r="2915" spans="24:28" x14ac:dyDescent="0.2">
      <c r="X2915" s="58"/>
      <c r="Y2915" s="58"/>
      <c r="Z2915" s="58"/>
      <c r="AA2915" s="58"/>
      <c r="AB2915" s="58"/>
    </row>
    <row r="2916" spans="24:28" x14ac:dyDescent="0.2">
      <c r="X2916" s="58"/>
      <c r="Y2916" s="58"/>
      <c r="Z2916" s="58"/>
      <c r="AA2916" s="58"/>
      <c r="AB2916" s="58"/>
    </row>
    <row r="2917" spans="24:28" x14ac:dyDescent="0.2">
      <c r="X2917" s="58"/>
      <c r="Y2917" s="58"/>
      <c r="Z2917" s="58"/>
      <c r="AA2917" s="58"/>
      <c r="AB2917" s="58"/>
    </row>
    <row r="2918" spans="24:28" x14ac:dyDescent="0.2">
      <c r="X2918" s="58"/>
      <c r="Y2918" s="58"/>
      <c r="Z2918" s="58"/>
      <c r="AA2918" s="58"/>
      <c r="AB2918" s="58"/>
    </row>
    <row r="2919" spans="24:28" x14ac:dyDescent="0.2">
      <c r="X2919" s="58"/>
      <c r="Y2919" s="58"/>
      <c r="Z2919" s="58"/>
      <c r="AA2919" s="58"/>
      <c r="AB2919" s="58"/>
    </row>
    <row r="2920" spans="24:28" x14ac:dyDescent="0.2">
      <c r="X2920" s="58"/>
      <c r="Y2920" s="58"/>
      <c r="Z2920" s="58"/>
      <c r="AA2920" s="58"/>
      <c r="AB2920" s="58"/>
    </row>
    <row r="2921" spans="24:28" x14ac:dyDescent="0.2">
      <c r="X2921" s="58"/>
      <c r="Y2921" s="58"/>
      <c r="Z2921" s="58"/>
      <c r="AA2921" s="58"/>
      <c r="AB2921" s="58"/>
    </row>
    <row r="2922" spans="24:28" x14ac:dyDescent="0.2">
      <c r="X2922" s="58"/>
      <c r="Y2922" s="58"/>
      <c r="Z2922" s="58"/>
      <c r="AA2922" s="58"/>
      <c r="AB2922" s="58"/>
    </row>
    <row r="2923" spans="24:28" x14ac:dyDescent="0.2">
      <c r="X2923" s="58"/>
      <c r="Y2923" s="58"/>
      <c r="Z2923" s="58"/>
      <c r="AA2923" s="58"/>
      <c r="AB2923" s="58"/>
    </row>
    <row r="2924" spans="24:28" x14ac:dyDescent="0.2">
      <c r="X2924" s="58"/>
      <c r="Y2924" s="58"/>
      <c r="Z2924" s="58"/>
      <c r="AA2924" s="58"/>
      <c r="AB2924" s="58"/>
    </row>
    <row r="2925" spans="24:28" x14ac:dyDescent="0.2">
      <c r="X2925" s="58"/>
      <c r="Y2925" s="58"/>
      <c r="Z2925" s="58"/>
      <c r="AA2925" s="58"/>
      <c r="AB2925" s="58"/>
    </row>
    <row r="2926" spans="24:28" x14ac:dyDescent="0.2">
      <c r="X2926" s="58"/>
      <c r="Y2926" s="58"/>
      <c r="Z2926" s="58"/>
      <c r="AA2926" s="58"/>
      <c r="AB2926" s="58"/>
    </row>
    <row r="2927" spans="24:28" x14ac:dyDescent="0.2">
      <c r="X2927" s="58"/>
      <c r="Y2927" s="58"/>
      <c r="Z2927" s="58"/>
      <c r="AA2927" s="58"/>
      <c r="AB2927" s="58"/>
    </row>
    <row r="2928" spans="24:28" x14ac:dyDescent="0.2">
      <c r="X2928" s="58"/>
      <c r="Y2928" s="58"/>
      <c r="Z2928" s="58"/>
      <c r="AA2928" s="58"/>
      <c r="AB2928" s="58"/>
    </row>
    <row r="2929" spans="24:28" x14ac:dyDescent="0.2">
      <c r="X2929" s="58"/>
      <c r="Y2929" s="58"/>
      <c r="Z2929" s="58"/>
      <c r="AA2929" s="58"/>
      <c r="AB2929" s="58"/>
    </row>
    <row r="2930" spans="24:28" x14ac:dyDescent="0.2">
      <c r="X2930" s="58"/>
      <c r="Y2930" s="58"/>
      <c r="Z2930" s="58"/>
      <c r="AA2930" s="58"/>
      <c r="AB2930" s="58"/>
    </row>
    <row r="2931" spans="24:28" x14ac:dyDescent="0.2">
      <c r="X2931" s="58"/>
      <c r="Y2931" s="58"/>
      <c r="Z2931" s="58"/>
      <c r="AA2931" s="58"/>
      <c r="AB2931" s="58"/>
    </row>
    <row r="2932" spans="24:28" x14ac:dyDescent="0.2">
      <c r="X2932" s="58"/>
      <c r="Y2932" s="58"/>
      <c r="Z2932" s="58"/>
      <c r="AA2932" s="58"/>
      <c r="AB2932" s="58"/>
    </row>
    <row r="2933" spans="24:28" x14ac:dyDescent="0.2">
      <c r="X2933" s="58"/>
      <c r="Y2933" s="58"/>
      <c r="Z2933" s="58"/>
      <c r="AA2933" s="58"/>
      <c r="AB2933" s="58"/>
    </row>
    <row r="2934" spans="24:28" x14ac:dyDescent="0.2">
      <c r="X2934" s="58"/>
      <c r="Y2934" s="58"/>
      <c r="Z2934" s="58"/>
      <c r="AA2934" s="58"/>
      <c r="AB2934" s="58"/>
    </row>
    <row r="2935" spans="24:28" x14ac:dyDescent="0.2">
      <c r="X2935" s="58"/>
      <c r="Y2935" s="58"/>
      <c r="Z2935" s="58"/>
      <c r="AA2935" s="58"/>
      <c r="AB2935" s="58"/>
    </row>
    <row r="2936" spans="24:28" x14ac:dyDescent="0.2">
      <c r="X2936" s="58"/>
      <c r="Y2936" s="58"/>
      <c r="Z2936" s="58"/>
      <c r="AA2936" s="58"/>
      <c r="AB2936" s="58"/>
    </row>
    <row r="2937" spans="24:28" x14ac:dyDescent="0.2">
      <c r="X2937" s="58"/>
      <c r="Y2937" s="58"/>
      <c r="Z2937" s="58"/>
      <c r="AA2937" s="58"/>
      <c r="AB2937" s="58"/>
    </row>
    <row r="2938" spans="24:28" x14ac:dyDescent="0.2">
      <c r="X2938" s="58"/>
      <c r="Y2938" s="58"/>
      <c r="Z2938" s="58"/>
      <c r="AA2938" s="58"/>
      <c r="AB2938" s="58"/>
    </row>
    <row r="2939" spans="24:28" x14ac:dyDescent="0.2">
      <c r="X2939" s="58"/>
      <c r="Y2939" s="58"/>
      <c r="Z2939" s="58"/>
      <c r="AA2939" s="58"/>
      <c r="AB2939" s="58"/>
    </row>
    <row r="2940" spans="24:28" x14ac:dyDescent="0.2">
      <c r="X2940" s="58"/>
      <c r="Y2940" s="58"/>
      <c r="Z2940" s="58"/>
      <c r="AA2940" s="58"/>
      <c r="AB2940" s="58"/>
    </row>
    <row r="2941" spans="24:28" x14ac:dyDescent="0.2">
      <c r="X2941" s="58"/>
      <c r="Y2941" s="58"/>
      <c r="Z2941" s="58"/>
      <c r="AA2941" s="58"/>
      <c r="AB2941" s="58"/>
    </row>
    <row r="2942" spans="24:28" x14ac:dyDescent="0.2">
      <c r="X2942" s="58"/>
      <c r="Y2942" s="58"/>
      <c r="Z2942" s="58"/>
      <c r="AA2942" s="58"/>
      <c r="AB2942" s="58"/>
    </row>
    <row r="2943" spans="24:28" x14ac:dyDescent="0.2">
      <c r="X2943" s="58"/>
      <c r="Y2943" s="58"/>
      <c r="Z2943" s="58"/>
      <c r="AA2943" s="58"/>
      <c r="AB2943" s="58"/>
    </row>
    <row r="2944" spans="24:28" x14ac:dyDescent="0.2">
      <c r="X2944" s="58"/>
      <c r="Y2944" s="58"/>
      <c r="Z2944" s="58"/>
      <c r="AA2944" s="58"/>
      <c r="AB2944" s="58"/>
    </row>
    <row r="2945" spans="24:28" x14ac:dyDescent="0.2">
      <c r="X2945" s="58"/>
      <c r="Y2945" s="58"/>
      <c r="Z2945" s="58"/>
      <c r="AA2945" s="58"/>
      <c r="AB2945" s="58"/>
    </row>
    <row r="2946" spans="24:28" x14ac:dyDescent="0.2">
      <c r="X2946" s="58"/>
      <c r="Y2946" s="58"/>
      <c r="Z2946" s="58"/>
      <c r="AA2946" s="58"/>
      <c r="AB2946" s="58"/>
    </row>
    <row r="2947" spans="24:28" x14ac:dyDescent="0.2">
      <c r="X2947" s="58"/>
      <c r="Y2947" s="58"/>
      <c r="Z2947" s="58"/>
      <c r="AA2947" s="58"/>
      <c r="AB2947" s="58"/>
    </row>
    <row r="2948" spans="24:28" x14ac:dyDescent="0.2">
      <c r="X2948" s="58"/>
      <c r="Y2948" s="58"/>
      <c r="Z2948" s="58"/>
      <c r="AA2948" s="58"/>
      <c r="AB2948" s="58"/>
    </row>
    <row r="2949" spans="24:28" x14ac:dyDescent="0.2">
      <c r="X2949" s="58"/>
      <c r="Y2949" s="58"/>
      <c r="Z2949" s="58"/>
      <c r="AA2949" s="58"/>
      <c r="AB2949" s="58"/>
    </row>
    <row r="2950" spans="24:28" x14ac:dyDescent="0.2">
      <c r="X2950" s="58"/>
      <c r="Y2950" s="58"/>
      <c r="Z2950" s="58"/>
      <c r="AA2950" s="58"/>
      <c r="AB2950" s="58"/>
    </row>
    <row r="2951" spans="24:28" x14ac:dyDescent="0.2">
      <c r="X2951" s="58"/>
      <c r="Y2951" s="58"/>
      <c r="Z2951" s="58"/>
      <c r="AA2951" s="58"/>
      <c r="AB2951" s="58"/>
    </row>
    <row r="2952" spans="24:28" x14ac:dyDescent="0.2">
      <c r="X2952" s="58"/>
      <c r="Y2952" s="58"/>
      <c r="Z2952" s="58"/>
      <c r="AA2952" s="58"/>
      <c r="AB2952" s="58"/>
    </row>
    <row r="2953" spans="24:28" x14ac:dyDescent="0.2">
      <c r="X2953" s="58"/>
      <c r="Y2953" s="58"/>
      <c r="Z2953" s="58"/>
      <c r="AA2953" s="58"/>
      <c r="AB2953" s="58"/>
    </row>
    <row r="2954" spans="24:28" x14ac:dyDescent="0.2">
      <c r="X2954" s="58"/>
      <c r="Y2954" s="58"/>
      <c r="Z2954" s="58"/>
      <c r="AA2954" s="58"/>
      <c r="AB2954" s="58"/>
    </row>
    <row r="2955" spans="24:28" x14ac:dyDescent="0.2">
      <c r="X2955" s="58"/>
      <c r="Y2955" s="58"/>
      <c r="Z2955" s="58"/>
      <c r="AA2955" s="58"/>
      <c r="AB2955" s="58"/>
    </row>
    <row r="2956" spans="24:28" x14ac:dyDescent="0.2">
      <c r="X2956" s="58"/>
      <c r="Y2956" s="58"/>
      <c r="Z2956" s="58"/>
      <c r="AA2956" s="58"/>
      <c r="AB2956" s="58"/>
    </row>
    <row r="2957" spans="24:28" x14ac:dyDescent="0.2">
      <c r="X2957" s="58"/>
      <c r="Y2957" s="58"/>
      <c r="Z2957" s="58"/>
      <c r="AA2957" s="58"/>
      <c r="AB2957" s="58"/>
    </row>
    <row r="2958" spans="24:28" x14ac:dyDescent="0.2">
      <c r="X2958" s="58"/>
      <c r="Y2958" s="58"/>
      <c r="Z2958" s="58"/>
      <c r="AA2958" s="58"/>
      <c r="AB2958" s="58"/>
    </row>
    <row r="2959" spans="24:28" x14ac:dyDescent="0.2">
      <c r="X2959" s="58"/>
      <c r="Y2959" s="58"/>
      <c r="Z2959" s="58"/>
      <c r="AA2959" s="58"/>
      <c r="AB2959" s="58"/>
    </row>
    <row r="2960" spans="24:28" x14ac:dyDescent="0.2">
      <c r="X2960" s="58"/>
      <c r="Y2960" s="58"/>
      <c r="Z2960" s="58"/>
      <c r="AA2960" s="58"/>
      <c r="AB2960" s="58"/>
    </row>
    <row r="2961" spans="24:28" x14ac:dyDescent="0.2">
      <c r="X2961" s="58"/>
      <c r="Y2961" s="58"/>
      <c r="Z2961" s="58"/>
      <c r="AA2961" s="58"/>
      <c r="AB2961" s="58"/>
    </row>
    <row r="2962" spans="24:28" x14ac:dyDescent="0.2">
      <c r="X2962" s="58"/>
      <c r="Y2962" s="58"/>
      <c r="Z2962" s="58"/>
      <c r="AA2962" s="58"/>
      <c r="AB2962" s="58"/>
    </row>
    <row r="2963" spans="24:28" x14ac:dyDescent="0.2">
      <c r="X2963" s="58"/>
      <c r="Y2963" s="58"/>
      <c r="Z2963" s="58"/>
      <c r="AA2963" s="58"/>
      <c r="AB2963" s="58"/>
    </row>
    <row r="2964" spans="24:28" x14ac:dyDescent="0.2">
      <c r="X2964" s="58"/>
      <c r="Y2964" s="58"/>
      <c r="Z2964" s="58"/>
      <c r="AA2964" s="58"/>
      <c r="AB2964" s="58"/>
    </row>
    <row r="2965" spans="24:28" x14ac:dyDescent="0.2">
      <c r="X2965" s="58"/>
      <c r="Y2965" s="58"/>
      <c r="Z2965" s="58"/>
      <c r="AA2965" s="58"/>
      <c r="AB2965" s="58"/>
    </row>
    <row r="2966" spans="24:28" x14ac:dyDescent="0.2">
      <c r="X2966" s="58"/>
      <c r="Y2966" s="58"/>
      <c r="Z2966" s="58"/>
      <c r="AA2966" s="58"/>
      <c r="AB2966" s="58"/>
    </row>
    <row r="2967" spans="24:28" x14ac:dyDescent="0.2">
      <c r="X2967" s="58"/>
      <c r="Y2967" s="58"/>
      <c r="Z2967" s="58"/>
      <c r="AA2967" s="58"/>
      <c r="AB2967" s="58"/>
    </row>
    <row r="2968" spans="24:28" x14ac:dyDescent="0.2">
      <c r="X2968" s="58"/>
      <c r="Y2968" s="58"/>
      <c r="Z2968" s="58"/>
      <c r="AA2968" s="58"/>
      <c r="AB2968" s="58"/>
    </row>
    <row r="2969" spans="24:28" x14ac:dyDescent="0.2">
      <c r="X2969" s="58"/>
      <c r="Y2969" s="58"/>
      <c r="Z2969" s="58"/>
      <c r="AA2969" s="58"/>
      <c r="AB2969" s="58"/>
    </row>
    <row r="2970" spans="24:28" x14ac:dyDescent="0.2">
      <c r="X2970" s="58"/>
      <c r="Y2970" s="58"/>
      <c r="Z2970" s="58"/>
      <c r="AA2970" s="58"/>
      <c r="AB2970" s="58"/>
    </row>
    <row r="2971" spans="24:28" x14ac:dyDescent="0.2">
      <c r="X2971" s="58"/>
      <c r="Y2971" s="58"/>
      <c r="Z2971" s="58"/>
      <c r="AA2971" s="58"/>
      <c r="AB2971" s="58"/>
    </row>
    <row r="2972" spans="24:28" x14ac:dyDescent="0.2">
      <c r="X2972" s="58"/>
      <c r="Y2972" s="58"/>
      <c r="Z2972" s="58"/>
      <c r="AA2972" s="58"/>
      <c r="AB2972" s="58"/>
    </row>
    <row r="2973" spans="24:28" x14ac:dyDescent="0.2">
      <c r="X2973" s="58"/>
      <c r="Y2973" s="58"/>
      <c r="Z2973" s="58"/>
      <c r="AA2973" s="58"/>
      <c r="AB2973" s="58"/>
    </row>
    <row r="2974" spans="24:28" x14ac:dyDescent="0.2">
      <c r="X2974" s="58"/>
      <c r="Y2974" s="58"/>
      <c r="Z2974" s="58"/>
      <c r="AA2974" s="58"/>
      <c r="AB2974" s="58"/>
    </row>
    <row r="2975" spans="24:28" x14ac:dyDescent="0.2">
      <c r="X2975" s="58"/>
      <c r="Y2975" s="58"/>
      <c r="Z2975" s="58"/>
      <c r="AA2975" s="58"/>
      <c r="AB2975" s="58"/>
    </row>
    <row r="2976" spans="24:28" x14ac:dyDescent="0.2">
      <c r="X2976" s="58"/>
      <c r="Y2976" s="58"/>
      <c r="Z2976" s="58"/>
      <c r="AA2976" s="58"/>
      <c r="AB2976" s="58"/>
    </row>
    <row r="2977" spans="24:28" x14ac:dyDescent="0.2">
      <c r="X2977" s="58"/>
      <c r="Y2977" s="58"/>
      <c r="Z2977" s="58"/>
      <c r="AA2977" s="58"/>
      <c r="AB2977" s="58"/>
    </row>
    <row r="2978" spans="24:28" x14ac:dyDescent="0.2">
      <c r="X2978" s="58"/>
      <c r="Y2978" s="58"/>
      <c r="Z2978" s="58"/>
      <c r="AA2978" s="58"/>
      <c r="AB2978" s="58"/>
    </row>
    <row r="2979" spans="24:28" x14ac:dyDescent="0.2">
      <c r="X2979" s="58"/>
      <c r="Y2979" s="58"/>
      <c r="Z2979" s="58"/>
      <c r="AA2979" s="58"/>
      <c r="AB2979" s="58"/>
    </row>
    <row r="2980" spans="24:28" x14ac:dyDescent="0.2">
      <c r="X2980" s="58"/>
      <c r="Y2980" s="58"/>
      <c r="Z2980" s="58"/>
      <c r="AA2980" s="58"/>
      <c r="AB2980" s="58"/>
    </row>
    <row r="2981" spans="24:28" x14ac:dyDescent="0.2">
      <c r="X2981" s="58"/>
      <c r="Y2981" s="58"/>
      <c r="Z2981" s="58"/>
      <c r="AA2981" s="58"/>
      <c r="AB2981" s="58"/>
    </row>
    <row r="2982" spans="24:28" x14ac:dyDescent="0.2">
      <c r="X2982" s="58"/>
      <c r="Y2982" s="58"/>
      <c r="Z2982" s="58"/>
      <c r="AA2982" s="58"/>
      <c r="AB2982" s="58"/>
    </row>
    <row r="2983" spans="24:28" x14ac:dyDescent="0.2">
      <c r="X2983" s="58"/>
      <c r="Y2983" s="58"/>
      <c r="Z2983" s="58"/>
      <c r="AA2983" s="58"/>
      <c r="AB2983" s="58"/>
    </row>
    <row r="2984" spans="24:28" x14ac:dyDescent="0.2">
      <c r="X2984" s="58"/>
      <c r="Y2984" s="58"/>
      <c r="Z2984" s="58"/>
      <c r="AA2984" s="58"/>
      <c r="AB2984" s="58"/>
    </row>
    <row r="2985" spans="24:28" x14ac:dyDescent="0.2">
      <c r="X2985" s="58"/>
      <c r="Y2985" s="58"/>
      <c r="Z2985" s="58"/>
      <c r="AA2985" s="58"/>
      <c r="AB2985" s="58"/>
    </row>
    <row r="2986" spans="24:28" x14ac:dyDescent="0.2">
      <c r="X2986" s="58"/>
      <c r="Y2986" s="58"/>
      <c r="Z2986" s="58"/>
      <c r="AA2986" s="58"/>
      <c r="AB2986" s="58"/>
    </row>
    <row r="2987" spans="24:28" x14ac:dyDescent="0.2">
      <c r="X2987" s="58"/>
      <c r="Y2987" s="58"/>
      <c r="Z2987" s="58"/>
      <c r="AA2987" s="58"/>
      <c r="AB2987" s="58"/>
    </row>
    <row r="2988" spans="24:28" x14ac:dyDescent="0.2">
      <c r="X2988" s="58"/>
      <c r="Y2988" s="58"/>
      <c r="Z2988" s="58"/>
      <c r="AA2988" s="58"/>
      <c r="AB2988" s="58"/>
    </row>
    <row r="2989" spans="24:28" x14ac:dyDescent="0.2">
      <c r="X2989" s="58"/>
      <c r="Y2989" s="58"/>
      <c r="Z2989" s="58"/>
      <c r="AA2989" s="58"/>
      <c r="AB2989" s="58"/>
    </row>
    <row r="2990" spans="24:28" x14ac:dyDescent="0.2">
      <c r="X2990" s="58"/>
      <c r="Y2990" s="58"/>
      <c r="Z2990" s="58"/>
      <c r="AA2990" s="58"/>
      <c r="AB2990" s="58"/>
    </row>
    <row r="2991" spans="24:28" x14ac:dyDescent="0.2">
      <c r="X2991" s="58"/>
      <c r="Y2991" s="58"/>
      <c r="Z2991" s="58"/>
      <c r="AA2991" s="58"/>
      <c r="AB2991" s="58"/>
    </row>
    <row r="2992" spans="24:28" x14ac:dyDescent="0.2">
      <c r="X2992" s="58"/>
      <c r="Y2992" s="58"/>
      <c r="Z2992" s="58"/>
      <c r="AA2992" s="58"/>
      <c r="AB2992" s="58"/>
    </row>
    <row r="2993" spans="24:28" x14ac:dyDescent="0.2">
      <c r="X2993" s="58"/>
      <c r="Y2993" s="58"/>
      <c r="Z2993" s="58"/>
      <c r="AA2993" s="58"/>
      <c r="AB2993" s="58"/>
    </row>
    <row r="2994" spans="24:28" x14ac:dyDescent="0.2">
      <c r="X2994" s="58"/>
      <c r="Y2994" s="58"/>
      <c r="Z2994" s="58"/>
      <c r="AA2994" s="58"/>
      <c r="AB2994" s="58"/>
    </row>
    <row r="2995" spans="24:28" x14ac:dyDescent="0.2">
      <c r="X2995" s="58"/>
      <c r="Y2995" s="58"/>
      <c r="Z2995" s="58"/>
      <c r="AA2995" s="58"/>
      <c r="AB2995" s="58"/>
    </row>
    <row r="2996" spans="24:28" x14ac:dyDescent="0.2">
      <c r="X2996" s="58"/>
      <c r="Y2996" s="58"/>
      <c r="Z2996" s="58"/>
      <c r="AA2996" s="58"/>
      <c r="AB2996" s="58"/>
    </row>
    <row r="2997" spans="24:28" x14ac:dyDescent="0.2">
      <c r="X2997" s="58"/>
      <c r="Y2997" s="58"/>
      <c r="Z2997" s="58"/>
      <c r="AA2997" s="58"/>
      <c r="AB2997" s="58"/>
    </row>
    <row r="2998" spans="24:28" x14ac:dyDescent="0.2">
      <c r="X2998" s="58"/>
      <c r="Y2998" s="58"/>
      <c r="Z2998" s="58"/>
      <c r="AA2998" s="58"/>
      <c r="AB2998" s="58"/>
    </row>
    <row r="2999" spans="24:28" x14ac:dyDescent="0.2">
      <c r="X2999" s="58"/>
      <c r="Y2999" s="58"/>
      <c r="Z2999" s="58"/>
      <c r="AA2999" s="58"/>
      <c r="AB2999" s="58"/>
    </row>
    <row r="3000" spans="24:28" x14ac:dyDescent="0.2">
      <c r="X3000" s="58"/>
      <c r="Y3000" s="58"/>
      <c r="Z3000" s="58"/>
      <c r="AA3000" s="58"/>
      <c r="AB3000" s="58"/>
    </row>
    <row r="3001" spans="24:28" x14ac:dyDescent="0.2">
      <c r="X3001" s="58"/>
      <c r="Y3001" s="58"/>
      <c r="Z3001" s="58"/>
      <c r="AA3001" s="58"/>
      <c r="AB3001" s="58"/>
    </row>
    <row r="3002" spans="24:28" x14ac:dyDescent="0.2">
      <c r="X3002" s="58"/>
      <c r="Y3002" s="58"/>
      <c r="Z3002" s="58"/>
      <c r="AA3002" s="58"/>
      <c r="AB3002" s="58"/>
    </row>
    <row r="3003" spans="24:28" x14ac:dyDescent="0.2">
      <c r="X3003" s="58"/>
      <c r="Y3003" s="58"/>
      <c r="Z3003" s="58"/>
      <c r="AA3003" s="58"/>
      <c r="AB3003" s="58"/>
    </row>
    <row r="3004" spans="24:28" x14ac:dyDescent="0.2">
      <c r="X3004" s="58"/>
      <c r="Y3004" s="58"/>
      <c r="Z3004" s="58"/>
      <c r="AA3004" s="58"/>
      <c r="AB3004" s="58"/>
    </row>
    <row r="3005" spans="24:28" x14ac:dyDescent="0.2">
      <c r="X3005" s="58"/>
      <c r="Y3005" s="58"/>
      <c r="Z3005" s="58"/>
      <c r="AA3005" s="58"/>
      <c r="AB3005" s="58"/>
    </row>
    <row r="3006" spans="24:28" x14ac:dyDescent="0.2">
      <c r="X3006" s="58"/>
      <c r="Y3006" s="58"/>
      <c r="Z3006" s="58"/>
      <c r="AA3006" s="58"/>
      <c r="AB3006" s="58"/>
    </row>
    <row r="3007" spans="24:28" x14ac:dyDescent="0.2">
      <c r="X3007" s="58"/>
      <c r="Y3007" s="58"/>
      <c r="Z3007" s="58"/>
      <c r="AA3007" s="58"/>
      <c r="AB3007" s="58"/>
    </row>
    <row r="3008" spans="24:28" x14ac:dyDescent="0.2">
      <c r="X3008" s="58"/>
      <c r="Y3008" s="58"/>
      <c r="Z3008" s="58"/>
      <c r="AA3008" s="58"/>
      <c r="AB3008" s="58"/>
    </row>
    <row r="3009" spans="24:28" x14ac:dyDescent="0.2">
      <c r="X3009" s="58"/>
      <c r="Y3009" s="58"/>
      <c r="Z3009" s="58"/>
      <c r="AA3009" s="58"/>
      <c r="AB3009" s="58"/>
    </row>
    <row r="3010" spans="24:28" x14ac:dyDescent="0.2">
      <c r="X3010" s="58"/>
      <c r="Y3010" s="58"/>
      <c r="Z3010" s="58"/>
      <c r="AA3010" s="58"/>
      <c r="AB3010" s="58"/>
    </row>
    <row r="3011" spans="24:28" x14ac:dyDescent="0.2">
      <c r="X3011" s="58"/>
      <c r="Y3011" s="58"/>
      <c r="Z3011" s="58"/>
      <c r="AA3011" s="58"/>
      <c r="AB3011" s="58"/>
    </row>
    <row r="3012" spans="24:28" x14ac:dyDescent="0.2">
      <c r="X3012" s="58"/>
      <c r="Y3012" s="58"/>
      <c r="Z3012" s="58"/>
      <c r="AA3012" s="58"/>
      <c r="AB3012" s="58"/>
    </row>
    <row r="3013" spans="24:28" x14ac:dyDescent="0.2">
      <c r="X3013" s="58"/>
      <c r="Y3013" s="58"/>
      <c r="Z3013" s="58"/>
      <c r="AA3013" s="58"/>
      <c r="AB3013" s="58"/>
    </row>
    <row r="3014" spans="24:28" x14ac:dyDescent="0.2">
      <c r="X3014" s="58"/>
      <c r="Y3014" s="58"/>
      <c r="Z3014" s="58"/>
      <c r="AA3014" s="58"/>
      <c r="AB3014" s="58"/>
    </row>
    <row r="3015" spans="24:28" x14ac:dyDescent="0.2">
      <c r="X3015" s="58"/>
      <c r="Y3015" s="58"/>
      <c r="Z3015" s="58"/>
      <c r="AA3015" s="58"/>
      <c r="AB3015" s="58"/>
    </row>
    <row r="3016" spans="24:28" x14ac:dyDescent="0.2">
      <c r="X3016" s="58"/>
      <c r="Y3016" s="58"/>
      <c r="Z3016" s="58"/>
      <c r="AA3016" s="58"/>
      <c r="AB3016" s="58"/>
    </row>
    <row r="3017" spans="24:28" x14ac:dyDescent="0.2">
      <c r="X3017" s="58"/>
      <c r="Y3017" s="58"/>
      <c r="Z3017" s="58"/>
      <c r="AA3017" s="58"/>
      <c r="AB3017" s="58"/>
    </row>
    <row r="3018" spans="24:28" x14ac:dyDescent="0.2">
      <c r="X3018" s="58"/>
      <c r="Y3018" s="58"/>
      <c r="Z3018" s="58"/>
      <c r="AA3018" s="58"/>
      <c r="AB3018" s="58"/>
    </row>
    <row r="3019" spans="24:28" x14ac:dyDescent="0.2">
      <c r="X3019" s="58"/>
      <c r="Y3019" s="58"/>
      <c r="Z3019" s="58"/>
      <c r="AA3019" s="58"/>
      <c r="AB3019" s="58"/>
    </row>
    <row r="3020" spans="24:28" x14ac:dyDescent="0.2">
      <c r="X3020" s="58"/>
      <c r="Y3020" s="58"/>
      <c r="Z3020" s="58"/>
      <c r="AA3020" s="58"/>
      <c r="AB3020" s="58"/>
    </row>
    <row r="3021" spans="24:28" x14ac:dyDescent="0.2">
      <c r="X3021" s="58"/>
      <c r="Y3021" s="58"/>
      <c r="Z3021" s="58"/>
      <c r="AA3021" s="58"/>
      <c r="AB3021" s="58"/>
    </row>
    <row r="3022" spans="24:28" x14ac:dyDescent="0.2">
      <c r="X3022" s="58"/>
      <c r="Y3022" s="58"/>
      <c r="Z3022" s="58"/>
      <c r="AA3022" s="58"/>
      <c r="AB3022" s="58"/>
    </row>
    <row r="3023" spans="24:28" x14ac:dyDescent="0.2">
      <c r="X3023" s="58"/>
      <c r="Y3023" s="58"/>
      <c r="Z3023" s="58"/>
      <c r="AA3023" s="58"/>
      <c r="AB3023" s="58"/>
    </row>
    <row r="3024" spans="24:28" x14ac:dyDescent="0.2">
      <c r="X3024" s="58"/>
      <c r="Y3024" s="58"/>
      <c r="Z3024" s="58"/>
      <c r="AA3024" s="58"/>
      <c r="AB3024" s="58"/>
    </row>
    <row r="3025" spans="24:28" x14ac:dyDescent="0.2">
      <c r="X3025" s="58"/>
      <c r="Y3025" s="58"/>
      <c r="Z3025" s="58"/>
      <c r="AA3025" s="58"/>
      <c r="AB3025" s="58"/>
    </row>
    <row r="3026" spans="24:28" x14ac:dyDescent="0.2">
      <c r="X3026" s="58"/>
      <c r="Y3026" s="58"/>
      <c r="Z3026" s="58"/>
      <c r="AA3026" s="58"/>
      <c r="AB3026" s="58"/>
    </row>
    <row r="3027" spans="24:28" x14ac:dyDescent="0.2">
      <c r="X3027" s="58"/>
      <c r="Y3027" s="58"/>
      <c r="Z3027" s="58"/>
      <c r="AA3027" s="58"/>
      <c r="AB3027" s="58"/>
    </row>
    <row r="3028" spans="24:28" x14ac:dyDescent="0.2">
      <c r="X3028" s="58"/>
      <c r="Y3028" s="58"/>
      <c r="Z3028" s="58"/>
      <c r="AA3028" s="58"/>
      <c r="AB3028" s="58"/>
    </row>
    <row r="3029" spans="24:28" x14ac:dyDescent="0.2">
      <c r="X3029" s="58"/>
      <c r="Y3029" s="58"/>
      <c r="Z3029" s="58"/>
      <c r="AA3029" s="58"/>
      <c r="AB3029" s="58"/>
    </row>
    <row r="3030" spans="24:28" x14ac:dyDescent="0.2">
      <c r="X3030" s="58"/>
      <c r="Y3030" s="58"/>
      <c r="Z3030" s="58"/>
      <c r="AA3030" s="58"/>
      <c r="AB3030" s="58"/>
    </row>
    <row r="3031" spans="24:28" x14ac:dyDescent="0.2">
      <c r="X3031" s="58"/>
      <c r="Y3031" s="58"/>
      <c r="Z3031" s="58"/>
      <c r="AA3031" s="58"/>
      <c r="AB3031" s="58"/>
    </row>
    <row r="3032" spans="24:28" x14ac:dyDescent="0.2">
      <c r="X3032" s="58"/>
      <c r="Y3032" s="58"/>
      <c r="Z3032" s="58"/>
      <c r="AA3032" s="58"/>
      <c r="AB3032" s="58"/>
    </row>
    <row r="3033" spans="24:28" x14ac:dyDescent="0.2">
      <c r="X3033" s="58"/>
      <c r="Y3033" s="58"/>
      <c r="Z3033" s="58"/>
      <c r="AA3033" s="58"/>
      <c r="AB3033" s="58"/>
    </row>
    <row r="3034" spans="24:28" x14ac:dyDescent="0.2">
      <c r="X3034" s="58"/>
      <c r="Y3034" s="58"/>
      <c r="Z3034" s="58"/>
      <c r="AA3034" s="58"/>
      <c r="AB3034" s="58"/>
    </row>
    <row r="3035" spans="24:28" x14ac:dyDescent="0.2">
      <c r="X3035" s="58"/>
      <c r="Y3035" s="58"/>
      <c r="Z3035" s="58"/>
      <c r="AA3035" s="58"/>
      <c r="AB3035" s="58"/>
    </row>
    <row r="3036" spans="24:28" x14ac:dyDescent="0.2">
      <c r="X3036" s="58"/>
      <c r="Y3036" s="58"/>
      <c r="Z3036" s="58"/>
      <c r="AA3036" s="58"/>
      <c r="AB3036" s="58"/>
    </row>
    <row r="3037" spans="24:28" x14ac:dyDescent="0.2">
      <c r="X3037" s="58"/>
      <c r="Y3037" s="58"/>
      <c r="Z3037" s="58"/>
      <c r="AA3037" s="58"/>
      <c r="AB3037" s="58"/>
    </row>
    <row r="3038" spans="24:28" x14ac:dyDescent="0.2">
      <c r="X3038" s="58"/>
      <c r="Y3038" s="58"/>
      <c r="Z3038" s="58"/>
      <c r="AA3038" s="58"/>
      <c r="AB3038" s="58"/>
    </row>
    <row r="3039" spans="24:28" x14ac:dyDescent="0.2">
      <c r="X3039" s="58"/>
      <c r="Y3039" s="58"/>
      <c r="Z3039" s="58"/>
      <c r="AA3039" s="58"/>
      <c r="AB3039" s="58"/>
    </row>
    <row r="3040" spans="24:28" x14ac:dyDescent="0.2">
      <c r="X3040" s="58"/>
      <c r="Y3040" s="58"/>
      <c r="Z3040" s="58"/>
      <c r="AA3040" s="58"/>
      <c r="AB3040" s="58"/>
    </row>
    <row r="3041" spans="24:28" x14ac:dyDescent="0.2">
      <c r="X3041" s="58"/>
      <c r="Y3041" s="58"/>
      <c r="Z3041" s="58"/>
      <c r="AA3041" s="58"/>
      <c r="AB3041" s="58"/>
    </row>
    <row r="3042" spans="24:28" x14ac:dyDescent="0.2">
      <c r="X3042" s="58"/>
      <c r="Y3042" s="58"/>
      <c r="Z3042" s="58"/>
      <c r="AA3042" s="58"/>
      <c r="AB3042" s="58"/>
    </row>
    <row r="3043" spans="24:28" x14ac:dyDescent="0.2">
      <c r="X3043" s="58"/>
      <c r="Y3043" s="58"/>
      <c r="Z3043" s="58"/>
      <c r="AA3043" s="58"/>
      <c r="AB3043" s="58"/>
    </row>
    <row r="3044" spans="24:28" x14ac:dyDescent="0.2">
      <c r="X3044" s="58"/>
      <c r="Y3044" s="58"/>
      <c r="Z3044" s="58"/>
      <c r="AA3044" s="58"/>
      <c r="AB3044" s="58"/>
    </row>
    <row r="3045" spans="24:28" x14ac:dyDescent="0.2">
      <c r="X3045" s="58"/>
      <c r="Y3045" s="58"/>
      <c r="Z3045" s="58"/>
      <c r="AA3045" s="58"/>
      <c r="AB3045" s="58"/>
    </row>
    <row r="3046" spans="24:28" x14ac:dyDescent="0.2">
      <c r="X3046" s="58"/>
      <c r="Y3046" s="58"/>
      <c r="Z3046" s="58"/>
      <c r="AA3046" s="58"/>
      <c r="AB3046" s="58"/>
    </row>
    <row r="3047" spans="24:28" x14ac:dyDescent="0.2">
      <c r="X3047" s="58"/>
      <c r="Y3047" s="58"/>
      <c r="Z3047" s="58"/>
      <c r="AA3047" s="58"/>
      <c r="AB3047" s="58"/>
    </row>
    <row r="3048" spans="24:28" x14ac:dyDescent="0.2">
      <c r="X3048" s="58"/>
      <c r="Y3048" s="58"/>
      <c r="Z3048" s="58"/>
      <c r="AA3048" s="58"/>
      <c r="AB3048" s="58"/>
    </row>
    <row r="3049" spans="24:28" x14ac:dyDescent="0.2">
      <c r="X3049" s="58"/>
      <c r="Y3049" s="58"/>
      <c r="Z3049" s="58"/>
      <c r="AA3049" s="58"/>
      <c r="AB3049" s="58"/>
    </row>
    <row r="3050" spans="24:28" x14ac:dyDescent="0.2">
      <c r="X3050" s="58"/>
      <c r="Y3050" s="58"/>
      <c r="Z3050" s="58"/>
      <c r="AA3050" s="58"/>
      <c r="AB3050" s="58"/>
    </row>
    <row r="3051" spans="24:28" x14ac:dyDescent="0.2">
      <c r="X3051" s="58"/>
      <c r="Y3051" s="58"/>
      <c r="Z3051" s="58"/>
      <c r="AA3051" s="58"/>
      <c r="AB3051" s="58"/>
    </row>
    <row r="3052" spans="24:28" x14ac:dyDescent="0.2">
      <c r="X3052" s="58"/>
      <c r="Y3052" s="58"/>
      <c r="Z3052" s="58"/>
      <c r="AA3052" s="58"/>
      <c r="AB3052" s="58"/>
    </row>
    <row r="3053" spans="24:28" x14ac:dyDescent="0.2">
      <c r="X3053" s="58"/>
      <c r="Y3053" s="58"/>
      <c r="Z3053" s="58"/>
      <c r="AA3053" s="58"/>
      <c r="AB3053" s="58"/>
    </row>
    <row r="3054" spans="24:28" x14ac:dyDescent="0.2">
      <c r="X3054" s="58"/>
      <c r="Y3054" s="58"/>
      <c r="Z3054" s="58"/>
      <c r="AA3054" s="58"/>
      <c r="AB3054" s="58"/>
    </row>
    <row r="3055" spans="24:28" x14ac:dyDescent="0.2">
      <c r="X3055" s="58"/>
      <c r="Y3055" s="58"/>
      <c r="Z3055" s="58"/>
      <c r="AA3055" s="58"/>
      <c r="AB3055" s="58"/>
    </row>
    <row r="3056" spans="24:28" x14ac:dyDescent="0.2">
      <c r="X3056" s="58"/>
      <c r="Y3056" s="58"/>
      <c r="Z3056" s="58"/>
      <c r="AA3056" s="58"/>
      <c r="AB3056" s="58"/>
    </row>
    <row r="3057" spans="24:28" x14ac:dyDescent="0.2">
      <c r="X3057" s="58"/>
      <c r="Y3057" s="58"/>
      <c r="Z3057" s="58"/>
      <c r="AA3057" s="58"/>
      <c r="AB3057" s="58"/>
    </row>
    <row r="3058" spans="24:28" x14ac:dyDescent="0.2">
      <c r="X3058" s="58"/>
      <c r="Y3058" s="58"/>
      <c r="Z3058" s="58"/>
      <c r="AA3058" s="58"/>
      <c r="AB3058" s="58"/>
    </row>
    <row r="3059" spans="24:28" x14ac:dyDescent="0.2">
      <c r="X3059" s="58"/>
      <c r="Y3059" s="58"/>
      <c r="Z3059" s="58"/>
      <c r="AA3059" s="58"/>
      <c r="AB3059" s="58"/>
    </row>
    <row r="3060" spans="24:28" x14ac:dyDescent="0.2">
      <c r="X3060" s="58"/>
      <c r="Y3060" s="58"/>
      <c r="Z3060" s="58"/>
      <c r="AA3060" s="58"/>
      <c r="AB3060" s="58"/>
    </row>
    <row r="3061" spans="24:28" x14ac:dyDescent="0.2">
      <c r="X3061" s="58"/>
      <c r="Y3061" s="58"/>
      <c r="Z3061" s="58"/>
      <c r="AA3061" s="58"/>
      <c r="AB3061" s="58"/>
    </row>
    <row r="3062" spans="24:28" x14ac:dyDescent="0.2">
      <c r="X3062" s="58"/>
      <c r="Y3062" s="58"/>
      <c r="Z3062" s="58"/>
      <c r="AA3062" s="58"/>
      <c r="AB3062" s="58"/>
    </row>
    <row r="3063" spans="24:28" x14ac:dyDescent="0.2">
      <c r="X3063" s="58"/>
      <c r="Y3063" s="58"/>
      <c r="Z3063" s="58"/>
      <c r="AA3063" s="58"/>
      <c r="AB3063" s="58"/>
    </row>
    <row r="3064" spans="24:28" x14ac:dyDescent="0.2">
      <c r="X3064" s="58"/>
      <c r="Y3064" s="58"/>
      <c r="Z3064" s="58"/>
      <c r="AA3064" s="58"/>
      <c r="AB3064" s="58"/>
    </row>
    <row r="3065" spans="24:28" x14ac:dyDescent="0.2">
      <c r="X3065" s="58"/>
      <c r="Y3065" s="58"/>
      <c r="Z3065" s="58"/>
      <c r="AA3065" s="58"/>
      <c r="AB3065" s="58"/>
    </row>
    <row r="3066" spans="24:28" x14ac:dyDescent="0.2">
      <c r="X3066" s="58"/>
      <c r="Y3066" s="58"/>
      <c r="Z3066" s="58"/>
      <c r="AA3066" s="58"/>
      <c r="AB3066" s="58"/>
    </row>
    <row r="3067" spans="24:28" x14ac:dyDescent="0.2">
      <c r="X3067" s="58"/>
      <c r="Y3067" s="58"/>
      <c r="Z3067" s="58"/>
      <c r="AA3067" s="58"/>
      <c r="AB3067" s="58"/>
    </row>
    <row r="3068" spans="24:28" x14ac:dyDescent="0.2">
      <c r="X3068" s="58"/>
      <c r="Y3068" s="58"/>
      <c r="Z3068" s="58"/>
      <c r="AA3068" s="58"/>
      <c r="AB3068" s="58"/>
    </row>
    <row r="3069" spans="24:28" x14ac:dyDescent="0.2">
      <c r="X3069" s="58"/>
      <c r="Y3069" s="58"/>
      <c r="Z3069" s="58"/>
      <c r="AA3069" s="58"/>
      <c r="AB3069" s="58"/>
    </row>
    <row r="3070" spans="24:28" x14ac:dyDescent="0.2">
      <c r="X3070" s="58"/>
      <c r="Y3070" s="58"/>
      <c r="Z3070" s="58"/>
      <c r="AA3070" s="58"/>
      <c r="AB3070" s="58"/>
    </row>
    <row r="3071" spans="24:28" x14ac:dyDescent="0.2">
      <c r="X3071" s="58"/>
      <c r="Y3071" s="58"/>
      <c r="Z3071" s="58"/>
      <c r="AA3071" s="58"/>
      <c r="AB3071" s="58"/>
    </row>
    <row r="3072" spans="24:28" x14ac:dyDescent="0.2">
      <c r="X3072" s="58"/>
      <c r="Y3072" s="58"/>
      <c r="Z3072" s="58"/>
      <c r="AA3072" s="58"/>
      <c r="AB3072" s="58"/>
    </row>
    <row r="3073" spans="24:28" x14ac:dyDescent="0.2">
      <c r="X3073" s="58"/>
      <c r="Y3073" s="58"/>
      <c r="Z3073" s="58"/>
      <c r="AA3073" s="58"/>
      <c r="AB3073" s="58"/>
    </row>
    <row r="3074" spans="24:28" x14ac:dyDescent="0.2">
      <c r="X3074" s="58"/>
      <c r="Y3074" s="58"/>
      <c r="Z3074" s="58"/>
      <c r="AA3074" s="58"/>
      <c r="AB3074" s="58"/>
    </row>
    <row r="3075" spans="24:28" x14ac:dyDescent="0.2">
      <c r="X3075" s="58"/>
      <c r="Y3075" s="58"/>
      <c r="Z3075" s="58"/>
      <c r="AA3075" s="58"/>
      <c r="AB3075" s="58"/>
    </row>
    <row r="3076" spans="24:28" x14ac:dyDescent="0.2">
      <c r="X3076" s="58"/>
      <c r="Y3076" s="58"/>
      <c r="Z3076" s="58"/>
      <c r="AA3076" s="58"/>
      <c r="AB3076" s="58"/>
    </row>
    <row r="3077" spans="24:28" x14ac:dyDescent="0.2">
      <c r="X3077" s="58"/>
      <c r="Y3077" s="58"/>
      <c r="Z3077" s="58"/>
      <c r="AA3077" s="58"/>
      <c r="AB3077" s="58"/>
    </row>
    <row r="3078" spans="24:28" x14ac:dyDescent="0.2">
      <c r="X3078" s="58"/>
      <c r="Y3078" s="58"/>
      <c r="Z3078" s="58"/>
      <c r="AA3078" s="58"/>
      <c r="AB3078" s="58"/>
    </row>
    <row r="3079" spans="24:28" x14ac:dyDescent="0.2">
      <c r="X3079" s="58"/>
      <c r="Y3079" s="58"/>
      <c r="Z3079" s="58"/>
      <c r="AA3079" s="58"/>
      <c r="AB3079" s="58"/>
    </row>
    <row r="3080" spans="24:28" x14ac:dyDescent="0.2">
      <c r="X3080" s="58"/>
      <c r="Y3080" s="58"/>
      <c r="Z3080" s="58"/>
      <c r="AA3080" s="58"/>
      <c r="AB3080" s="58"/>
    </row>
    <row r="3081" spans="24:28" x14ac:dyDescent="0.2">
      <c r="X3081" s="58"/>
      <c r="Y3081" s="58"/>
      <c r="Z3081" s="58"/>
      <c r="AA3081" s="58"/>
      <c r="AB3081" s="58"/>
    </row>
    <row r="3082" spans="24:28" x14ac:dyDescent="0.2">
      <c r="X3082" s="58"/>
      <c r="Y3082" s="58"/>
      <c r="Z3082" s="58"/>
      <c r="AA3082" s="58"/>
      <c r="AB3082" s="58"/>
    </row>
    <row r="3083" spans="24:28" x14ac:dyDescent="0.2">
      <c r="X3083" s="58"/>
      <c r="Y3083" s="58"/>
      <c r="Z3083" s="58"/>
      <c r="AA3083" s="58"/>
      <c r="AB3083" s="58"/>
    </row>
    <row r="3084" spans="24:28" x14ac:dyDescent="0.2">
      <c r="X3084" s="58"/>
      <c r="Y3084" s="58"/>
      <c r="Z3084" s="58"/>
      <c r="AA3084" s="58"/>
      <c r="AB3084" s="58"/>
    </row>
    <row r="3085" spans="24:28" x14ac:dyDescent="0.2">
      <c r="X3085" s="58"/>
      <c r="Y3085" s="58"/>
      <c r="Z3085" s="58"/>
      <c r="AA3085" s="58"/>
      <c r="AB3085" s="58"/>
    </row>
    <row r="3086" spans="24:28" x14ac:dyDescent="0.2">
      <c r="X3086" s="58"/>
      <c r="Y3086" s="58"/>
      <c r="Z3086" s="58"/>
      <c r="AA3086" s="58"/>
      <c r="AB3086" s="58"/>
    </row>
    <row r="3087" spans="24:28" x14ac:dyDescent="0.2">
      <c r="X3087" s="58"/>
      <c r="Y3087" s="58"/>
      <c r="Z3087" s="58"/>
      <c r="AA3087" s="58"/>
      <c r="AB3087" s="58"/>
    </row>
    <row r="3088" spans="24:28" x14ac:dyDescent="0.2">
      <c r="X3088" s="58"/>
      <c r="Y3088" s="58"/>
      <c r="Z3088" s="58"/>
      <c r="AA3088" s="58"/>
      <c r="AB3088" s="58"/>
    </row>
    <row r="3089" spans="24:28" x14ac:dyDescent="0.2">
      <c r="X3089" s="58"/>
      <c r="Y3089" s="58"/>
      <c r="Z3089" s="58"/>
      <c r="AA3089" s="58"/>
      <c r="AB3089" s="58"/>
    </row>
    <row r="3090" spans="24:28" x14ac:dyDescent="0.2">
      <c r="X3090" s="58"/>
      <c r="Y3090" s="58"/>
      <c r="Z3090" s="58"/>
      <c r="AA3090" s="58"/>
      <c r="AB3090" s="58"/>
    </row>
    <row r="3091" spans="24:28" x14ac:dyDescent="0.2">
      <c r="X3091" s="58"/>
      <c r="Y3091" s="58"/>
      <c r="Z3091" s="58"/>
      <c r="AA3091" s="58"/>
      <c r="AB3091" s="58"/>
    </row>
    <row r="3092" spans="24:28" x14ac:dyDescent="0.2">
      <c r="X3092" s="58"/>
      <c r="Y3092" s="58"/>
      <c r="Z3092" s="58"/>
      <c r="AA3092" s="58"/>
      <c r="AB3092" s="58"/>
    </row>
    <row r="3093" spans="24:28" x14ac:dyDescent="0.2">
      <c r="X3093" s="58"/>
      <c r="Y3093" s="58"/>
      <c r="Z3093" s="58"/>
      <c r="AA3093" s="58"/>
      <c r="AB3093" s="58"/>
    </row>
    <row r="3094" spans="24:28" x14ac:dyDescent="0.2">
      <c r="X3094" s="58"/>
      <c r="Y3094" s="58"/>
      <c r="Z3094" s="58"/>
      <c r="AA3094" s="58"/>
      <c r="AB3094" s="58"/>
    </row>
    <row r="3095" spans="24:28" x14ac:dyDescent="0.2">
      <c r="X3095" s="58"/>
      <c r="Y3095" s="58"/>
      <c r="Z3095" s="58"/>
      <c r="AA3095" s="58"/>
      <c r="AB3095" s="58"/>
    </row>
    <row r="3096" spans="24:28" x14ac:dyDescent="0.2">
      <c r="X3096" s="58"/>
      <c r="Y3096" s="58"/>
      <c r="Z3096" s="58"/>
      <c r="AA3096" s="58"/>
      <c r="AB3096" s="58"/>
    </row>
    <row r="3097" spans="24:28" x14ac:dyDescent="0.2">
      <c r="X3097" s="58"/>
      <c r="Y3097" s="58"/>
      <c r="Z3097" s="58"/>
      <c r="AA3097" s="58"/>
      <c r="AB3097" s="58"/>
    </row>
    <row r="3098" spans="24:28" x14ac:dyDescent="0.2">
      <c r="X3098" s="58"/>
      <c r="Y3098" s="58"/>
      <c r="Z3098" s="58"/>
      <c r="AA3098" s="58"/>
      <c r="AB3098" s="58"/>
    </row>
    <row r="3099" spans="24:28" x14ac:dyDescent="0.2">
      <c r="X3099" s="58"/>
      <c r="Y3099" s="58"/>
      <c r="Z3099" s="58"/>
      <c r="AA3099" s="58"/>
      <c r="AB3099" s="58"/>
    </row>
    <row r="3100" spans="24:28" x14ac:dyDescent="0.2">
      <c r="X3100" s="58"/>
      <c r="Y3100" s="58"/>
      <c r="Z3100" s="58"/>
      <c r="AA3100" s="58"/>
      <c r="AB3100" s="58"/>
    </row>
    <row r="3101" spans="24:28" x14ac:dyDescent="0.2">
      <c r="X3101" s="58"/>
      <c r="Y3101" s="58"/>
      <c r="Z3101" s="58"/>
      <c r="AA3101" s="58"/>
      <c r="AB3101" s="58"/>
    </row>
    <row r="3102" spans="24:28" x14ac:dyDescent="0.2">
      <c r="X3102" s="58"/>
      <c r="Y3102" s="58"/>
      <c r="Z3102" s="58"/>
      <c r="AA3102" s="58"/>
      <c r="AB3102" s="58"/>
    </row>
    <row r="3103" spans="24:28" x14ac:dyDescent="0.2">
      <c r="X3103" s="58"/>
      <c r="Y3103" s="58"/>
      <c r="Z3103" s="58"/>
      <c r="AA3103" s="58"/>
      <c r="AB3103" s="58"/>
    </row>
    <row r="3104" spans="24:28" x14ac:dyDescent="0.2">
      <c r="X3104" s="58"/>
      <c r="Y3104" s="58"/>
      <c r="Z3104" s="58"/>
      <c r="AA3104" s="58"/>
      <c r="AB3104" s="58"/>
    </row>
    <row r="3105" spans="24:28" x14ac:dyDescent="0.2">
      <c r="X3105" s="58"/>
      <c r="Y3105" s="58"/>
      <c r="Z3105" s="58"/>
      <c r="AA3105" s="58"/>
      <c r="AB3105" s="58"/>
    </row>
    <row r="3106" spans="24:28" x14ac:dyDescent="0.2">
      <c r="X3106" s="58"/>
      <c r="Y3106" s="58"/>
      <c r="Z3106" s="58"/>
      <c r="AA3106" s="58"/>
      <c r="AB3106" s="58"/>
    </row>
    <row r="3107" spans="24:28" x14ac:dyDescent="0.2">
      <c r="X3107" s="58"/>
      <c r="Y3107" s="58"/>
      <c r="Z3107" s="58"/>
      <c r="AA3107" s="58"/>
      <c r="AB3107" s="58"/>
    </row>
    <row r="3108" spans="24:28" x14ac:dyDescent="0.2">
      <c r="X3108" s="58"/>
      <c r="Y3108" s="58"/>
      <c r="Z3108" s="58"/>
      <c r="AA3108" s="58"/>
      <c r="AB3108" s="58"/>
    </row>
    <row r="3109" spans="24:28" x14ac:dyDescent="0.2">
      <c r="X3109" s="58"/>
      <c r="Y3109" s="58"/>
      <c r="Z3109" s="58"/>
      <c r="AA3109" s="58"/>
      <c r="AB3109" s="58"/>
    </row>
    <row r="3110" spans="24:28" x14ac:dyDescent="0.2">
      <c r="X3110" s="58"/>
      <c r="Y3110" s="58"/>
      <c r="Z3110" s="58"/>
      <c r="AA3110" s="58"/>
      <c r="AB3110" s="58"/>
    </row>
    <row r="3111" spans="24:28" x14ac:dyDescent="0.2">
      <c r="X3111" s="58"/>
      <c r="Y3111" s="58"/>
      <c r="Z3111" s="58"/>
      <c r="AA3111" s="58"/>
      <c r="AB3111" s="58"/>
    </row>
    <row r="3112" spans="24:28" x14ac:dyDescent="0.2">
      <c r="X3112" s="58"/>
      <c r="Y3112" s="58"/>
      <c r="Z3112" s="58"/>
      <c r="AA3112" s="58"/>
      <c r="AB3112" s="58"/>
    </row>
    <row r="3113" spans="24:28" x14ac:dyDescent="0.2">
      <c r="X3113" s="58"/>
      <c r="Y3113" s="58"/>
      <c r="Z3113" s="58"/>
      <c r="AA3113" s="58"/>
      <c r="AB3113" s="58"/>
    </row>
    <row r="3114" spans="24:28" x14ac:dyDescent="0.2">
      <c r="X3114" s="58"/>
      <c r="Y3114" s="58"/>
      <c r="Z3114" s="58"/>
      <c r="AA3114" s="58"/>
      <c r="AB3114" s="58"/>
    </row>
    <row r="3115" spans="24:28" x14ac:dyDescent="0.2">
      <c r="X3115" s="58"/>
      <c r="Y3115" s="58"/>
      <c r="Z3115" s="58"/>
      <c r="AA3115" s="58"/>
      <c r="AB3115" s="58"/>
    </row>
    <row r="3116" spans="24:28" x14ac:dyDescent="0.2">
      <c r="X3116" s="58"/>
      <c r="Y3116" s="58"/>
      <c r="Z3116" s="58"/>
      <c r="AA3116" s="58"/>
      <c r="AB3116" s="58"/>
    </row>
    <row r="3117" spans="24:28" x14ac:dyDescent="0.2">
      <c r="X3117" s="58"/>
      <c r="Y3117" s="58"/>
      <c r="Z3117" s="58"/>
      <c r="AA3117" s="58"/>
      <c r="AB3117" s="58"/>
    </row>
    <row r="3118" spans="24:28" x14ac:dyDescent="0.2">
      <c r="X3118" s="58"/>
      <c r="Y3118" s="58"/>
      <c r="Z3118" s="58"/>
      <c r="AA3118" s="58"/>
      <c r="AB3118" s="58"/>
    </row>
    <row r="3119" spans="24:28" x14ac:dyDescent="0.2">
      <c r="X3119" s="58"/>
      <c r="Y3119" s="58"/>
      <c r="Z3119" s="58"/>
      <c r="AA3119" s="58"/>
      <c r="AB3119" s="58"/>
    </row>
    <row r="3120" spans="24:28" x14ac:dyDescent="0.2">
      <c r="X3120" s="58"/>
      <c r="Y3120" s="58"/>
      <c r="Z3120" s="58"/>
      <c r="AA3120" s="58"/>
      <c r="AB3120" s="58"/>
    </row>
    <row r="3121" spans="24:28" x14ac:dyDescent="0.2">
      <c r="X3121" s="58"/>
      <c r="Y3121" s="58"/>
      <c r="Z3121" s="58"/>
      <c r="AA3121" s="58"/>
      <c r="AB3121" s="58"/>
    </row>
    <row r="3122" spans="24:28" x14ac:dyDescent="0.2">
      <c r="X3122" s="58"/>
      <c r="Y3122" s="58"/>
      <c r="Z3122" s="58"/>
      <c r="AA3122" s="58"/>
      <c r="AB3122" s="58"/>
    </row>
    <row r="3123" spans="24:28" x14ac:dyDescent="0.2">
      <c r="X3123" s="58"/>
      <c r="Y3123" s="58"/>
      <c r="Z3123" s="58"/>
      <c r="AA3123" s="58"/>
      <c r="AB3123" s="58"/>
    </row>
    <row r="3124" spans="24:28" x14ac:dyDescent="0.2">
      <c r="X3124" s="58"/>
      <c r="Y3124" s="58"/>
      <c r="Z3124" s="58"/>
      <c r="AA3124" s="58"/>
      <c r="AB3124" s="58"/>
    </row>
    <row r="3125" spans="24:28" x14ac:dyDescent="0.2">
      <c r="X3125" s="58"/>
      <c r="Y3125" s="58"/>
      <c r="Z3125" s="58"/>
      <c r="AA3125" s="58"/>
      <c r="AB3125" s="58"/>
    </row>
    <row r="3126" spans="24:28" x14ac:dyDescent="0.2">
      <c r="X3126" s="58"/>
      <c r="Y3126" s="58"/>
      <c r="Z3126" s="58"/>
      <c r="AA3126" s="58"/>
      <c r="AB3126" s="58"/>
    </row>
    <row r="3127" spans="24:28" x14ac:dyDescent="0.2">
      <c r="X3127" s="58"/>
      <c r="Y3127" s="58"/>
      <c r="Z3127" s="58"/>
      <c r="AA3127" s="58"/>
      <c r="AB3127" s="58"/>
    </row>
    <row r="3128" spans="24:28" x14ac:dyDescent="0.2">
      <c r="X3128" s="58"/>
      <c r="Y3128" s="58"/>
      <c r="Z3128" s="58"/>
      <c r="AA3128" s="58"/>
      <c r="AB3128" s="58"/>
    </row>
    <row r="3129" spans="24:28" x14ac:dyDescent="0.2">
      <c r="X3129" s="58"/>
      <c r="Y3129" s="58"/>
      <c r="Z3129" s="58"/>
      <c r="AA3129" s="58"/>
      <c r="AB3129" s="58"/>
    </row>
    <row r="3130" spans="24:28" x14ac:dyDescent="0.2">
      <c r="X3130" s="58"/>
      <c r="Y3130" s="58"/>
      <c r="Z3130" s="58"/>
      <c r="AA3130" s="58"/>
      <c r="AB3130" s="58"/>
    </row>
    <row r="3131" spans="24:28" x14ac:dyDescent="0.2">
      <c r="X3131" s="58"/>
      <c r="Y3131" s="58"/>
      <c r="Z3131" s="58"/>
      <c r="AA3131" s="58"/>
      <c r="AB3131" s="58"/>
    </row>
    <row r="3132" spans="24:28" x14ac:dyDescent="0.2">
      <c r="X3132" s="58"/>
      <c r="Y3132" s="58"/>
      <c r="Z3132" s="58"/>
      <c r="AA3132" s="58"/>
      <c r="AB3132" s="58"/>
    </row>
    <row r="3133" spans="24:28" x14ac:dyDescent="0.2">
      <c r="X3133" s="58"/>
      <c r="Y3133" s="58"/>
      <c r="Z3133" s="58"/>
      <c r="AA3133" s="58"/>
      <c r="AB3133" s="58"/>
    </row>
    <row r="3134" spans="24:28" x14ac:dyDescent="0.2">
      <c r="X3134" s="58"/>
      <c r="Y3134" s="58"/>
      <c r="Z3134" s="58"/>
      <c r="AA3134" s="58"/>
      <c r="AB3134" s="58"/>
    </row>
    <row r="3135" spans="24:28" x14ac:dyDescent="0.2">
      <c r="X3135" s="58"/>
      <c r="Y3135" s="58"/>
      <c r="Z3135" s="58"/>
      <c r="AA3135" s="58"/>
      <c r="AB3135" s="58"/>
    </row>
    <row r="3136" spans="24:28" x14ac:dyDescent="0.2">
      <c r="X3136" s="58"/>
      <c r="Y3136" s="58"/>
      <c r="Z3136" s="58"/>
      <c r="AA3136" s="58"/>
      <c r="AB3136" s="58"/>
    </row>
    <row r="3137" spans="24:28" x14ac:dyDescent="0.2">
      <c r="X3137" s="58"/>
      <c r="Y3137" s="58"/>
      <c r="Z3137" s="58"/>
      <c r="AA3137" s="58"/>
      <c r="AB3137" s="58"/>
    </row>
    <row r="3138" spans="24:28" x14ac:dyDescent="0.2">
      <c r="X3138" s="58"/>
      <c r="Y3138" s="58"/>
      <c r="Z3138" s="58"/>
      <c r="AA3138" s="58"/>
      <c r="AB3138" s="58"/>
    </row>
    <row r="3139" spans="24:28" x14ac:dyDescent="0.2">
      <c r="X3139" s="58"/>
      <c r="Y3139" s="58"/>
      <c r="Z3139" s="58"/>
      <c r="AA3139" s="58"/>
      <c r="AB3139" s="58"/>
    </row>
    <row r="3140" spans="24:28" x14ac:dyDescent="0.2">
      <c r="X3140" s="58"/>
      <c r="Y3140" s="58"/>
      <c r="Z3140" s="58"/>
      <c r="AA3140" s="58"/>
      <c r="AB3140" s="58"/>
    </row>
    <row r="3141" spans="24:28" x14ac:dyDescent="0.2">
      <c r="X3141" s="58"/>
      <c r="Y3141" s="58"/>
      <c r="Z3141" s="58"/>
      <c r="AA3141" s="58"/>
      <c r="AB3141" s="58"/>
    </row>
    <row r="3142" spans="24:28" x14ac:dyDescent="0.2">
      <c r="X3142" s="58"/>
      <c r="Y3142" s="58"/>
      <c r="Z3142" s="58"/>
      <c r="AA3142" s="58"/>
      <c r="AB3142" s="58"/>
    </row>
    <row r="3143" spans="24:28" x14ac:dyDescent="0.2">
      <c r="X3143" s="58"/>
      <c r="Y3143" s="58"/>
      <c r="Z3143" s="58"/>
      <c r="AA3143" s="58"/>
      <c r="AB3143" s="58"/>
    </row>
    <row r="3144" spans="24:28" x14ac:dyDescent="0.2">
      <c r="X3144" s="58"/>
      <c r="Y3144" s="58"/>
      <c r="Z3144" s="58"/>
      <c r="AA3144" s="58"/>
      <c r="AB3144" s="58"/>
    </row>
    <row r="3145" spans="24:28" x14ac:dyDescent="0.2">
      <c r="X3145" s="58"/>
      <c r="Y3145" s="58"/>
      <c r="Z3145" s="58"/>
      <c r="AA3145" s="58"/>
      <c r="AB3145" s="58"/>
    </row>
    <row r="3146" spans="24:28" x14ac:dyDescent="0.2">
      <c r="X3146" s="58"/>
      <c r="Y3146" s="58"/>
      <c r="Z3146" s="58"/>
      <c r="AA3146" s="58"/>
      <c r="AB3146" s="58"/>
    </row>
    <row r="3147" spans="24:28" x14ac:dyDescent="0.2">
      <c r="X3147" s="58"/>
      <c r="Y3147" s="58"/>
      <c r="Z3147" s="58"/>
      <c r="AA3147" s="58"/>
      <c r="AB3147" s="58"/>
    </row>
    <row r="3148" spans="24:28" x14ac:dyDescent="0.2">
      <c r="X3148" s="58"/>
      <c r="Y3148" s="58"/>
      <c r="Z3148" s="58"/>
      <c r="AA3148" s="58"/>
      <c r="AB3148" s="58"/>
    </row>
    <row r="3149" spans="24:28" x14ac:dyDescent="0.2">
      <c r="X3149" s="58"/>
      <c r="Y3149" s="58"/>
      <c r="Z3149" s="58"/>
      <c r="AA3149" s="58"/>
      <c r="AB3149" s="58"/>
    </row>
    <row r="3150" spans="24:28" x14ac:dyDescent="0.2">
      <c r="X3150" s="58"/>
      <c r="Y3150" s="58"/>
      <c r="Z3150" s="58"/>
      <c r="AA3150" s="58"/>
      <c r="AB3150" s="58"/>
    </row>
    <row r="3151" spans="24:28" x14ac:dyDescent="0.2">
      <c r="X3151" s="58"/>
      <c r="Y3151" s="58"/>
      <c r="Z3151" s="58"/>
      <c r="AA3151" s="58"/>
      <c r="AB3151" s="58"/>
    </row>
    <row r="3152" spans="24:28" x14ac:dyDescent="0.2">
      <c r="X3152" s="58"/>
      <c r="Y3152" s="58"/>
      <c r="Z3152" s="58"/>
      <c r="AA3152" s="58"/>
      <c r="AB3152" s="58"/>
    </row>
    <row r="3153" spans="24:28" x14ac:dyDescent="0.2">
      <c r="X3153" s="58"/>
      <c r="Y3153" s="58"/>
      <c r="Z3153" s="58"/>
      <c r="AA3153" s="58"/>
      <c r="AB3153" s="58"/>
    </row>
    <row r="3154" spans="24:28" x14ac:dyDescent="0.2">
      <c r="X3154" s="58"/>
      <c r="Y3154" s="58"/>
      <c r="Z3154" s="58"/>
      <c r="AA3154" s="58"/>
      <c r="AB3154" s="58"/>
    </row>
    <row r="3155" spans="24:28" x14ac:dyDescent="0.2">
      <c r="X3155" s="58"/>
      <c r="Y3155" s="58"/>
      <c r="Z3155" s="58"/>
      <c r="AA3155" s="58"/>
      <c r="AB3155" s="58"/>
    </row>
    <row r="3156" spans="24:28" x14ac:dyDescent="0.2">
      <c r="X3156" s="58"/>
      <c r="Y3156" s="58"/>
      <c r="Z3156" s="58"/>
      <c r="AA3156" s="58"/>
      <c r="AB3156" s="58"/>
    </row>
    <row r="3157" spans="24:28" x14ac:dyDescent="0.2">
      <c r="X3157" s="58"/>
      <c r="Y3157" s="58"/>
      <c r="Z3157" s="58"/>
      <c r="AA3157" s="58"/>
      <c r="AB3157" s="58"/>
    </row>
    <row r="3158" spans="24:28" x14ac:dyDescent="0.2">
      <c r="X3158" s="58"/>
      <c r="Y3158" s="58"/>
      <c r="Z3158" s="58"/>
      <c r="AA3158" s="58"/>
      <c r="AB3158" s="58"/>
    </row>
    <row r="3159" spans="24:28" x14ac:dyDescent="0.2">
      <c r="X3159" s="58"/>
      <c r="Y3159" s="58"/>
      <c r="Z3159" s="58"/>
      <c r="AA3159" s="58"/>
      <c r="AB3159" s="58"/>
    </row>
    <row r="3160" spans="24:28" x14ac:dyDescent="0.2">
      <c r="X3160" s="58"/>
      <c r="Y3160" s="58"/>
      <c r="Z3160" s="58"/>
      <c r="AA3160" s="58"/>
      <c r="AB3160" s="58"/>
    </row>
    <row r="3161" spans="24:28" x14ac:dyDescent="0.2">
      <c r="X3161" s="58"/>
      <c r="Y3161" s="58"/>
      <c r="Z3161" s="58"/>
      <c r="AA3161" s="58"/>
      <c r="AB3161" s="58"/>
    </row>
    <row r="3162" spans="24:28" x14ac:dyDescent="0.2">
      <c r="X3162" s="58"/>
      <c r="Y3162" s="58"/>
      <c r="Z3162" s="58"/>
      <c r="AA3162" s="58"/>
      <c r="AB3162" s="58"/>
    </row>
    <row r="3163" spans="24:28" x14ac:dyDescent="0.2">
      <c r="X3163" s="58"/>
      <c r="Y3163" s="58"/>
      <c r="Z3163" s="58"/>
      <c r="AA3163" s="58"/>
      <c r="AB3163" s="58"/>
    </row>
    <row r="3164" spans="24:28" x14ac:dyDescent="0.2">
      <c r="X3164" s="58"/>
      <c r="Y3164" s="58"/>
      <c r="Z3164" s="58"/>
      <c r="AA3164" s="58"/>
      <c r="AB3164" s="58"/>
    </row>
    <row r="3165" spans="24:28" x14ac:dyDescent="0.2">
      <c r="X3165" s="58"/>
      <c r="Y3165" s="58"/>
      <c r="Z3165" s="58"/>
      <c r="AA3165" s="58"/>
      <c r="AB3165" s="58"/>
    </row>
    <row r="3166" spans="24:28" x14ac:dyDescent="0.2">
      <c r="X3166" s="58"/>
      <c r="Y3166" s="58"/>
      <c r="Z3166" s="58"/>
      <c r="AA3166" s="58"/>
      <c r="AB3166" s="58"/>
    </row>
    <row r="3167" spans="24:28" x14ac:dyDescent="0.2">
      <c r="X3167" s="58"/>
      <c r="Y3167" s="58"/>
      <c r="Z3167" s="58"/>
      <c r="AA3167" s="58"/>
      <c r="AB3167" s="58"/>
    </row>
    <row r="3168" spans="24:28" x14ac:dyDescent="0.2">
      <c r="X3168" s="58"/>
      <c r="Y3168" s="58"/>
      <c r="Z3168" s="58"/>
      <c r="AA3168" s="58"/>
      <c r="AB3168" s="58"/>
    </row>
    <row r="3169" spans="24:28" x14ac:dyDescent="0.2">
      <c r="X3169" s="58"/>
      <c r="Y3169" s="58"/>
      <c r="Z3169" s="58"/>
      <c r="AA3169" s="58"/>
      <c r="AB3169" s="58"/>
    </row>
    <row r="3170" spans="24:28" x14ac:dyDescent="0.2">
      <c r="X3170" s="58"/>
      <c r="Y3170" s="58"/>
      <c r="Z3170" s="58"/>
      <c r="AA3170" s="58"/>
      <c r="AB3170" s="58"/>
    </row>
    <row r="3171" spans="24:28" x14ac:dyDescent="0.2">
      <c r="X3171" s="58"/>
      <c r="Y3171" s="58"/>
      <c r="Z3171" s="58"/>
      <c r="AA3171" s="58"/>
      <c r="AB3171" s="58"/>
    </row>
    <row r="3172" spans="24:28" x14ac:dyDescent="0.2">
      <c r="X3172" s="58"/>
      <c r="Y3172" s="58"/>
      <c r="Z3172" s="58"/>
      <c r="AA3172" s="58"/>
      <c r="AB3172" s="58"/>
    </row>
    <row r="3173" spans="24:28" x14ac:dyDescent="0.2">
      <c r="X3173" s="58"/>
      <c r="Y3173" s="58"/>
      <c r="Z3173" s="58"/>
      <c r="AA3173" s="58"/>
      <c r="AB3173" s="58"/>
    </row>
    <row r="3174" spans="24:28" x14ac:dyDescent="0.2">
      <c r="X3174" s="58"/>
      <c r="Y3174" s="58"/>
      <c r="Z3174" s="58"/>
      <c r="AA3174" s="58"/>
      <c r="AB3174" s="58"/>
    </row>
    <row r="3175" spans="24:28" x14ac:dyDescent="0.2">
      <c r="X3175" s="58"/>
      <c r="Y3175" s="58"/>
      <c r="Z3175" s="58"/>
      <c r="AA3175" s="58"/>
      <c r="AB3175" s="58"/>
    </row>
    <row r="3176" spans="24:28" x14ac:dyDescent="0.2">
      <c r="X3176" s="58"/>
      <c r="Y3176" s="58"/>
      <c r="Z3176" s="58"/>
      <c r="AA3176" s="58"/>
      <c r="AB3176" s="58"/>
    </row>
    <row r="3177" spans="24:28" x14ac:dyDescent="0.2">
      <c r="X3177" s="58"/>
      <c r="Y3177" s="58"/>
      <c r="Z3177" s="58"/>
      <c r="AA3177" s="58"/>
      <c r="AB3177" s="58"/>
    </row>
    <row r="3178" spans="24:28" x14ac:dyDescent="0.2">
      <c r="X3178" s="58"/>
      <c r="Y3178" s="58"/>
      <c r="Z3178" s="58"/>
      <c r="AA3178" s="58"/>
      <c r="AB3178" s="58"/>
    </row>
    <row r="3179" spans="24:28" x14ac:dyDescent="0.2">
      <c r="X3179" s="58"/>
      <c r="Y3179" s="58"/>
      <c r="Z3179" s="58"/>
      <c r="AA3179" s="58"/>
      <c r="AB3179" s="58"/>
    </row>
    <row r="3180" spans="24:28" x14ac:dyDescent="0.2">
      <c r="X3180" s="58"/>
      <c r="Y3180" s="58"/>
      <c r="Z3180" s="58"/>
      <c r="AA3180" s="58"/>
      <c r="AB3180" s="58"/>
    </row>
    <row r="3181" spans="24:28" x14ac:dyDescent="0.2">
      <c r="X3181" s="58"/>
      <c r="Y3181" s="58"/>
      <c r="Z3181" s="58"/>
      <c r="AA3181" s="58"/>
      <c r="AB3181" s="58"/>
    </row>
    <row r="3182" spans="24:28" x14ac:dyDescent="0.2">
      <c r="X3182" s="58"/>
      <c r="Y3182" s="58"/>
      <c r="Z3182" s="58"/>
      <c r="AA3182" s="58"/>
      <c r="AB3182" s="58"/>
    </row>
    <row r="3183" spans="24:28" x14ac:dyDescent="0.2">
      <c r="X3183" s="58"/>
      <c r="Y3183" s="58"/>
      <c r="Z3183" s="58"/>
      <c r="AA3183" s="58"/>
      <c r="AB3183" s="58"/>
    </row>
    <row r="3184" spans="24:28" x14ac:dyDescent="0.2">
      <c r="X3184" s="58"/>
      <c r="Y3184" s="58"/>
      <c r="Z3184" s="58"/>
      <c r="AA3184" s="58"/>
      <c r="AB3184" s="58"/>
    </row>
    <row r="3185" spans="24:28" x14ac:dyDescent="0.2">
      <c r="X3185" s="58"/>
      <c r="Y3185" s="58"/>
      <c r="Z3185" s="58"/>
      <c r="AA3185" s="58"/>
      <c r="AB3185" s="58"/>
    </row>
    <row r="3186" spans="24:28" x14ac:dyDescent="0.2">
      <c r="X3186" s="58"/>
      <c r="Y3186" s="58"/>
      <c r="Z3186" s="58"/>
      <c r="AA3186" s="58"/>
      <c r="AB3186" s="58"/>
    </row>
    <row r="3187" spans="24:28" x14ac:dyDescent="0.2">
      <c r="X3187" s="58"/>
      <c r="Y3187" s="58"/>
      <c r="Z3187" s="58"/>
      <c r="AA3187" s="58"/>
      <c r="AB3187" s="58"/>
    </row>
    <row r="3188" spans="24:28" x14ac:dyDescent="0.2">
      <c r="X3188" s="58"/>
      <c r="Y3188" s="58"/>
      <c r="Z3188" s="58"/>
      <c r="AA3188" s="58"/>
      <c r="AB3188" s="58"/>
    </row>
    <row r="3189" spans="24:28" x14ac:dyDescent="0.2">
      <c r="X3189" s="58"/>
      <c r="Y3189" s="58"/>
      <c r="Z3189" s="58"/>
      <c r="AA3189" s="58"/>
      <c r="AB3189" s="58"/>
    </row>
    <row r="3190" spans="24:28" x14ac:dyDescent="0.2">
      <c r="X3190" s="58"/>
      <c r="Y3190" s="58"/>
      <c r="Z3190" s="58"/>
      <c r="AA3190" s="58"/>
      <c r="AB3190" s="58"/>
    </row>
    <row r="3191" spans="24:28" x14ac:dyDescent="0.2">
      <c r="X3191" s="58"/>
      <c r="Y3191" s="58"/>
      <c r="Z3191" s="58"/>
      <c r="AA3191" s="58"/>
      <c r="AB3191" s="58"/>
    </row>
    <row r="3192" spans="24:28" x14ac:dyDescent="0.2">
      <c r="X3192" s="58"/>
      <c r="Y3192" s="58"/>
      <c r="Z3192" s="58"/>
      <c r="AA3192" s="58"/>
      <c r="AB3192" s="58"/>
    </row>
    <row r="3193" spans="24:28" x14ac:dyDescent="0.2">
      <c r="X3193" s="58"/>
      <c r="Y3193" s="58"/>
      <c r="Z3193" s="58"/>
      <c r="AA3193" s="58"/>
      <c r="AB3193" s="58"/>
    </row>
    <row r="3194" spans="24:28" x14ac:dyDescent="0.2">
      <c r="X3194" s="58"/>
      <c r="Y3194" s="58"/>
      <c r="Z3194" s="58"/>
      <c r="AA3194" s="58"/>
      <c r="AB3194" s="58"/>
    </row>
    <row r="3195" spans="24:28" x14ac:dyDescent="0.2">
      <c r="X3195" s="58"/>
      <c r="Y3195" s="58"/>
      <c r="Z3195" s="58"/>
      <c r="AA3195" s="58"/>
      <c r="AB3195" s="58"/>
    </row>
    <row r="3196" spans="24:28" x14ac:dyDescent="0.2">
      <c r="X3196" s="58"/>
      <c r="Y3196" s="58"/>
      <c r="Z3196" s="58"/>
      <c r="AA3196" s="58"/>
      <c r="AB3196" s="58"/>
    </row>
    <row r="3197" spans="24:28" x14ac:dyDescent="0.2">
      <c r="X3197" s="58"/>
      <c r="Y3197" s="58"/>
      <c r="Z3197" s="58"/>
      <c r="AA3197" s="58"/>
      <c r="AB3197" s="58"/>
    </row>
    <row r="3198" spans="24:28" x14ac:dyDescent="0.2">
      <c r="X3198" s="58"/>
      <c r="Y3198" s="58"/>
      <c r="Z3198" s="58"/>
      <c r="AA3198" s="58"/>
      <c r="AB3198" s="58"/>
    </row>
    <row r="3199" spans="24:28" x14ac:dyDescent="0.2">
      <c r="X3199" s="58"/>
      <c r="Y3199" s="58"/>
      <c r="Z3199" s="58"/>
      <c r="AA3199" s="58"/>
      <c r="AB3199" s="58"/>
    </row>
    <row r="3200" spans="24:28" x14ac:dyDescent="0.2">
      <c r="X3200" s="58"/>
      <c r="Y3200" s="58"/>
      <c r="Z3200" s="58"/>
      <c r="AA3200" s="58"/>
      <c r="AB3200" s="58"/>
    </row>
    <row r="3201" spans="24:28" x14ac:dyDescent="0.2">
      <c r="X3201" s="58"/>
      <c r="Y3201" s="58"/>
      <c r="Z3201" s="58"/>
      <c r="AA3201" s="58"/>
      <c r="AB3201" s="58"/>
    </row>
    <row r="3202" spans="24:28" x14ac:dyDescent="0.2">
      <c r="X3202" s="58"/>
      <c r="Y3202" s="58"/>
      <c r="Z3202" s="58"/>
      <c r="AA3202" s="58"/>
      <c r="AB3202" s="58"/>
    </row>
    <row r="3203" spans="24:28" x14ac:dyDescent="0.2">
      <c r="X3203" s="58"/>
      <c r="Y3203" s="58"/>
      <c r="Z3203" s="58"/>
      <c r="AA3203" s="58"/>
      <c r="AB3203" s="58"/>
    </row>
    <row r="3204" spans="24:28" x14ac:dyDescent="0.2">
      <c r="X3204" s="58"/>
      <c r="Y3204" s="58"/>
      <c r="Z3204" s="58"/>
      <c r="AA3204" s="58"/>
      <c r="AB3204" s="58"/>
    </row>
    <row r="3205" spans="24:28" x14ac:dyDescent="0.2">
      <c r="X3205" s="58"/>
      <c r="Y3205" s="58"/>
      <c r="Z3205" s="58"/>
      <c r="AA3205" s="58"/>
      <c r="AB3205" s="58"/>
    </row>
    <row r="3206" spans="24:28" x14ac:dyDescent="0.2">
      <c r="X3206" s="58"/>
      <c r="Y3206" s="58"/>
      <c r="Z3206" s="58"/>
      <c r="AA3206" s="58"/>
      <c r="AB3206" s="58"/>
    </row>
    <row r="3207" spans="24:28" x14ac:dyDescent="0.2">
      <c r="X3207" s="58"/>
      <c r="Y3207" s="58"/>
      <c r="Z3207" s="58"/>
      <c r="AA3207" s="58"/>
      <c r="AB3207" s="58"/>
    </row>
    <row r="3208" spans="24:28" x14ac:dyDescent="0.2">
      <c r="X3208" s="58"/>
      <c r="Y3208" s="58"/>
      <c r="Z3208" s="58"/>
      <c r="AA3208" s="58"/>
      <c r="AB3208" s="58"/>
    </row>
    <row r="3209" spans="24:28" x14ac:dyDescent="0.2">
      <c r="X3209" s="58"/>
      <c r="Y3209" s="58"/>
      <c r="Z3209" s="58"/>
      <c r="AA3209" s="58"/>
      <c r="AB3209" s="58"/>
    </row>
    <row r="3210" spans="24:28" x14ac:dyDescent="0.2">
      <c r="X3210" s="58"/>
      <c r="Y3210" s="58"/>
      <c r="Z3210" s="58"/>
      <c r="AA3210" s="58"/>
      <c r="AB3210" s="58"/>
    </row>
    <row r="3211" spans="24:28" x14ac:dyDescent="0.2">
      <c r="X3211" s="58"/>
      <c r="Y3211" s="58"/>
      <c r="Z3211" s="58"/>
      <c r="AA3211" s="58"/>
      <c r="AB3211" s="58"/>
    </row>
    <row r="3212" spans="24:28" x14ac:dyDescent="0.2">
      <c r="X3212" s="58"/>
      <c r="Y3212" s="58"/>
      <c r="Z3212" s="58"/>
      <c r="AA3212" s="58"/>
      <c r="AB3212" s="58"/>
    </row>
    <row r="3213" spans="24:28" x14ac:dyDescent="0.2">
      <c r="X3213" s="58"/>
      <c r="Y3213" s="58"/>
      <c r="Z3213" s="58"/>
      <c r="AA3213" s="58"/>
      <c r="AB3213" s="58"/>
    </row>
    <row r="3214" spans="24:28" x14ac:dyDescent="0.2">
      <c r="X3214" s="58"/>
      <c r="Y3214" s="58"/>
      <c r="Z3214" s="58"/>
      <c r="AA3214" s="58"/>
      <c r="AB3214" s="58"/>
    </row>
    <row r="3215" spans="24:28" x14ac:dyDescent="0.2">
      <c r="X3215" s="58"/>
      <c r="Y3215" s="58"/>
      <c r="Z3215" s="58"/>
      <c r="AA3215" s="58"/>
      <c r="AB3215" s="58"/>
    </row>
    <row r="3216" spans="24:28" x14ac:dyDescent="0.2">
      <c r="X3216" s="58"/>
      <c r="Y3216" s="58"/>
      <c r="Z3216" s="58"/>
      <c r="AA3216" s="58"/>
      <c r="AB3216" s="58"/>
    </row>
    <row r="3217" spans="24:28" x14ac:dyDescent="0.2">
      <c r="X3217" s="58"/>
      <c r="Y3217" s="58"/>
      <c r="Z3217" s="58"/>
      <c r="AA3217" s="58"/>
      <c r="AB3217" s="58"/>
    </row>
    <row r="3218" spans="24:28" x14ac:dyDescent="0.2">
      <c r="X3218" s="58"/>
      <c r="Y3218" s="58"/>
      <c r="Z3218" s="58"/>
      <c r="AA3218" s="58"/>
      <c r="AB3218" s="58"/>
    </row>
    <row r="3219" spans="24:28" x14ac:dyDescent="0.2">
      <c r="X3219" s="58"/>
      <c r="Y3219" s="58"/>
      <c r="Z3219" s="58"/>
      <c r="AA3219" s="58"/>
      <c r="AB3219" s="58"/>
    </row>
    <row r="3220" spans="24:28" x14ac:dyDescent="0.2">
      <c r="X3220" s="58"/>
      <c r="Y3220" s="58"/>
      <c r="Z3220" s="58"/>
      <c r="AA3220" s="58"/>
      <c r="AB3220" s="58"/>
    </row>
    <row r="3221" spans="24:28" x14ac:dyDescent="0.2">
      <c r="X3221" s="58"/>
      <c r="Y3221" s="58"/>
      <c r="Z3221" s="58"/>
      <c r="AA3221" s="58"/>
      <c r="AB3221" s="58"/>
    </row>
    <row r="3222" spans="24:28" x14ac:dyDescent="0.2">
      <c r="X3222" s="58"/>
      <c r="Y3222" s="58"/>
      <c r="Z3222" s="58"/>
      <c r="AA3222" s="58"/>
      <c r="AB3222" s="58"/>
    </row>
    <row r="3223" spans="24:28" x14ac:dyDescent="0.2">
      <c r="X3223" s="58"/>
      <c r="Y3223" s="58"/>
      <c r="Z3223" s="58"/>
      <c r="AA3223" s="58"/>
      <c r="AB3223" s="58"/>
    </row>
    <row r="3224" spans="24:28" x14ac:dyDescent="0.2">
      <c r="X3224" s="58"/>
      <c r="Y3224" s="58"/>
      <c r="Z3224" s="58"/>
      <c r="AA3224" s="58"/>
      <c r="AB3224" s="58"/>
    </row>
    <row r="3225" spans="24:28" x14ac:dyDescent="0.2">
      <c r="X3225" s="58"/>
      <c r="Y3225" s="58"/>
      <c r="Z3225" s="58"/>
      <c r="AA3225" s="58"/>
      <c r="AB3225" s="58"/>
    </row>
    <row r="3226" spans="24:28" x14ac:dyDescent="0.2">
      <c r="X3226" s="58"/>
      <c r="Y3226" s="58"/>
      <c r="Z3226" s="58"/>
      <c r="AA3226" s="58"/>
      <c r="AB3226" s="58"/>
    </row>
    <row r="3227" spans="24:28" x14ac:dyDescent="0.2">
      <c r="X3227" s="58"/>
      <c r="Y3227" s="58"/>
      <c r="Z3227" s="58"/>
      <c r="AA3227" s="58"/>
      <c r="AB3227" s="58"/>
    </row>
    <row r="3228" spans="24:28" x14ac:dyDescent="0.2">
      <c r="X3228" s="58"/>
      <c r="Y3228" s="58"/>
      <c r="Z3228" s="58"/>
      <c r="AA3228" s="58"/>
      <c r="AB3228" s="58"/>
    </row>
    <row r="3229" spans="24:28" x14ac:dyDescent="0.2">
      <c r="X3229" s="58"/>
      <c r="Y3229" s="58"/>
      <c r="Z3229" s="58"/>
      <c r="AA3229" s="58"/>
      <c r="AB3229" s="58"/>
    </row>
    <row r="3230" spans="24:28" x14ac:dyDescent="0.2">
      <c r="X3230" s="58"/>
      <c r="Y3230" s="58"/>
      <c r="Z3230" s="58"/>
      <c r="AA3230" s="58"/>
      <c r="AB3230" s="58"/>
    </row>
    <row r="3231" spans="24:28" x14ac:dyDescent="0.2">
      <c r="X3231" s="58"/>
      <c r="Y3231" s="58"/>
      <c r="Z3231" s="58"/>
      <c r="AA3231" s="58"/>
      <c r="AB3231" s="58"/>
    </row>
    <row r="3232" spans="24:28" x14ac:dyDescent="0.2">
      <c r="X3232" s="58"/>
      <c r="Y3232" s="58"/>
      <c r="Z3232" s="58"/>
      <c r="AA3232" s="58"/>
      <c r="AB3232" s="58"/>
    </row>
    <row r="3233" spans="24:28" x14ac:dyDescent="0.2">
      <c r="X3233" s="58"/>
      <c r="Y3233" s="58"/>
      <c r="Z3233" s="58"/>
      <c r="AA3233" s="58"/>
      <c r="AB3233" s="58"/>
    </row>
    <row r="3234" spans="24:28" x14ac:dyDescent="0.2">
      <c r="X3234" s="58"/>
      <c r="Y3234" s="58"/>
      <c r="Z3234" s="58"/>
      <c r="AA3234" s="58"/>
      <c r="AB3234" s="58"/>
    </row>
    <row r="3235" spans="24:28" x14ac:dyDescent="0.2">
      <c r="X3235" s="58"/>
      <c r="Y3235" s="58"/>
      <c r="Z3235" s="58"/>
      <c r="AA3235" s="58"/>
      <c r="AB3235" s="58"/>
    </row>
    <row r="3236" spans="24:28" x14ac:dyDescent="0.2">
      <c r="X3236" s="58"/>
      <c r="Y3236" s="58"/>
      <c r="Z3236" s="58"/>
      <c r="AA3236" s="58"/>
      <c r="AB3236" s="58"/>
    </row>
    <row r="3237" spans="24:28" x14ac:dyDescent="0.2">
      <c r="X3237" s="58"/>
      <c r="Y3237" s="58"/>
      <c r="Z3237" s="58"/>
      <c r="AA3237" s="58"/>
      <c r="AB3237" s="58"/>
    </row>
    <row r="3238" spans="24:28" x14ac:dyDescent="0.2">
      <c r="X3238" s="58"/>
      <c r="Y3238" s="58"/>
      <c r="Z3238" s="58"/>
      <c r="AA3238" s="58"/>
      <c r="AB3238" s="58"/>
    </row>
    <row r="3239" spans="24:28" x14ac:dyDescent="0.2">
      <c r="X3239" s="58"/>
      <c r="Y3239" s="58"/>
      <c r="Z3239" s="58"/>
      <c r="AA3239" s="58"/>
      <c r="AB3239" s="58"/>
    </row>
    <row r="3240" spans="24:28" x14ac:dyDescent="0.2">
      <c r="X3240" s="58"/>
      <c r="Y3240" s="58"/>
      <c r="Z3240" s="58"/>
      <c r="AA3240" s="58"/>
      <c r="AB3240" s="58"/>
    </row>
    <row r="3241" spans="24:28" x14ac:dyDescent="0.2">
      <c r="X3241" s="58"/>
      <c r="Y3241" s="58"/>
      <c r="Z3241" s="58"/>
      <c r="AA3241" s="58"/>
      <c r="AB3241" s="58"/>
    </row>
    <row r="3242" spans="24:28" x14ac:dyDescent="0.2">
      <c r="X3242" s="58"/>
      <c r="Y3242" s="58"/>
      <c r="Z3242" s="58"/>
      <c r="AA3242" s="58"/>
      <c r="AB3242" s="58"/>
    </row>
    <row r="3243" spans="24:28" x14ac:dyDescent="0.2">
      <c r="X3243" s="58"/>
      <c r="Y3243" s="58"/>
      <c r="Z3243" s="58"/>
      <c r="AA3243" s="58"/>
      <c r="AB3243" s="58"/>
    </row>
    <row r="3244" spans="24:28" x14ac:dyDescent="0.2">
      <c r="X3244" s="58"/>
      <c r="Y3244" s="58"/>
      <c r="Z3244" s="58"/>
      <c r="AA3244" s="58"/>
      <c r="AB3244" s="58"/>
    </row>
    <row r="3245" spans="24:28" x14ac:dyDescent="0.2">
      <c r="X3245" s="58"/>
      <c r="Y3245" s="58"/>
      <c r="Z3245" s="58"/>
      <c r="AA3245" s="58"/>
      <c r="AB3245" s="58"/>
    </row>
    <row r="3246" spans="24:28" x14ac:dyDescent="0.2">
      <c r="X3246" s="58"/>
      <c r="Y3246" s="58"/>
      <c r="Z3246" s="58"/>
      <c r="AA3246" s="58"/>
      <c r="AB3246" s="58"/>
    </row>
    <row r="3247" spans="24:28" x14ac:dyDescent="0.2">
      <c r="X3247" s="58"/>
      <c r="Y3247" s="58"/>
      <c r="Z3247" s="58"/>
      <c r="AA3247" s="58"/>
      <c r="AB3247" s="58"/>
    </row>
    <row r="3248" spans="24:28" x14ac:dyDescent="0.2">
      <c r="X3248" s="58"/>
      <c r="Y3248" s="58"/>
      <c r="Z3248" s="58"/>
      <c r="AA3248" s="58"/>
      <c r="AB3248" s="58"/>
    </row>
    <row r="3249" spans="24:28" x14ac:dyDescent="0.2">
      <c r="X3249" s="58"/>
      <c r="Y3249" s="58"/>
      <c r="Z3249" s="58"/>
      <c r="AA3249" s="58"/>
      <c r="AB3249" s="58"/>
    </row>
    <row r="3250" spans="24:28" x14ac:dyDescent="0.2">
      <c r="X3250" s="58"/>
      <c r="Y3250" s="58"/>
      <c r="Z3250" s="58"/>
      <c r="AA3250" s="58"/>
      <c r="AB3250" s="58"/>
    </row>
    <row r="3251" spans="24:28" x14ac:dyDescent="0.2">
      <c r="X3251" s="58"/>
      <c r="Y3251" s="58"/>
      <c r="Z3251" s="58"/>
      <c r="AA3251" s="58"/>
      <c r="AB3251" s="58"/>
    </row>
    <row r="3252" spans="24:28" x14ac:dyDescent="0.2">
      <c r="X3252" s="58"/>
      <c r="Y3252" s="58"/>
      <c r="Z3252" s="58"/>
      <c r="AA3252" s="58"/>
      <c r="AB3252" s="58"/>
    </row>
    <row r="3253" spans="24:28" x14ac:dyDescent="0.2">
      <c r="X3253" s="58"/>
      <c r="Y3253" s="58"/>
      <c r="Z3253" s="58"/>
      <c r="AA3253" s="58"/>
      <c r="AB3253" s="58"/>
    </row>
    <row r="3254" spans="24:28" x14ac:dyDescent="0.2">
      <c r="X3254" s="58"/>
      <c r="Y3254" s="58"/>
      <c r="Z3254" s="58"/>
      <c r="AA3254" s="58"/>
      <c r="AB3254" s="58"/>
    </row>
    <row r="3255" spans="24:28" x14ac:dyDescent="0.2">
      <c r="X3255" s="58"/>
      <c r="Y3255" s="58"/>
      <c r="Z3255" s="58"/>
      <c r="AA3255" s="58"/>
      <c r="AB3255" s="58"/>
    </row>
    <row r="3256" spans="24:28" x14ac:dyDescent="0.2">
      <c r="X3256" s="58"/>
      <c r="Y3256" s="58"/>
      <c r="Z3256" s="58"/>
      <c r="AA3256" s="58"/>
      <c r="AB3256" s="58"/>
    </row>
    <row r="3257" spans="24:28" x14ac:dyDescent="0.2">
      <c r="X3257" s="58"/>
      <c r="Y3257" s="58"/>
      <c r="Z3257" s="58"/>
      <c r="AA3257" s="58"/>
      <c r="AB3257" s="58"/>
    </row>
    <row r="3258" spans="24:28" x14ac:dyDescent="0.2">
      <c r="X3258" s="58"/>
      <c r="Y3258" s="58"/>
      <c r="Z3258" s="58"/>
      <c r="AA3258" s="58"/>
      <c r="AB3258" s="58"/>
    </row>
    <row r="3259" spans="24:28" x14ac:dyDescent="0.2">
      <c r="X3259" s="58"/>
      <c r="Y3259" s="58"/>
      <c r="Z3259" s="58"/>
      <c r="AA3259" s="58"/>
      <c r="AB3259" s="58"/>
    </row>
    <row r="3260" spans="24:28" x14ac:dyDescent="0.2">
      <c r="X3260" s="58"/>
      <c r="Y3260" s="58"/>
      <c r="Z3260" s="58"/>
      <c r="AA3260" s="58"/>
      <c r="AB3260" s="58"/>
    </row>
    <row r="3261" spans="24:28" x14ac:dyDescent="0.2">
      <c r="X3261" s="58"/>
      <c r="Y3261" s="58"/>
      <c r="Z3261" s="58"/>
      <c r="AA3261" s="58"/>
      <c r="AB3261" s="58"/>
    </row>
    <row r="3262" spans="24:28" x14ac:dyDescent="0.2">
      <c r="X3262" s="58"/>
      <c r="Y3262" s="58"/>
      <c r="Z3262" s="58"/>
      <c r="AA3262" s="58"/>
      <c r="AB3262" s="58"/>
    </row>
    <row r="3263" spans="24:28" x14ac:dyDescent="0.2">
      <c r="X3263" s="58"/>
      <c r="Y3263" s="58"/>
      <c r="Z3263" s="58"/>
      <c r="AA3263" s="58"/>
      <c r="AB3263" s="58"/>
    </row>
    <row r="3264" spans="24:28" x14ac:dyDescent="0.2">
      <c r="X3264" s="58"/>
      <c r="Y3264" s="58"/>
      <c r="Z3264" s="58"/>
      <c r="AA3264" s="58"/>
      <c r="AB3264" s="58"/>
    </row>
    <row r="3265" spans="24:28" x14ac:dyDescent="0.2">
      <c r="X3265" s="58"/>
      <c r="Y3265" s="58"/>
      <c r="Z3265" s="58"/>
      <c r="AA3265" s="58"/>
      <c r="AB3265" s="58"/>
    </row>
    <row r="3266" spans="24:28" x14ac:dyDescent="0.2">
      <c r="X3266" s="58"/>
      <c r="Y3266" s="58"/>
      <c r="Z3266" s="58"/>
      <c r="AA3266" s="58"/>
      <c r="AB3266" s="58"/>
    </row>
    <row r="3267" spans="24:28" x14ac:dyDescent="0.2">
      <c r="X3267" s="58"/>
      <c r="Y3267" s="58"/>
      <c r="Z3267" s="58"/>
      <c r="AA3267" s="58"/>
      <c r="AB3267" s="58"/>
    </row>
    <row r="3268" spans="24:28" x14ac:dyDescent="0.2">
      <c r="X3268" s="58"/>
      <c r="Y3268" s="58"/>
      <c r="Z3268" s="58"/>
      <c r="AA3268" s="58"/>
      <c r="AB3268" s="58"/>
    </row>
    <row r="3269" spans="24:28" x14ac:dyDescent="0.2">
      <c r="X3269" s="58"/>
      <c r="Y3269" s="58"/>
      <c r="Z3269" s="58"/>
      <c r="AA3269" s="58"/>
      <c r="AB3269" s="58"/>
    </row>
    <row r="3270" spans="24:28" x14ac:dyDescent="0.2">
      <c r="X3270" s="58"/>
      <c r="Y3270" s="58"/>
      <c r="Z3270" s="58"/>
      <c r="AA3270" s="58"/>
      <c r="AB3270" s="58"/>
    </row>
    <row r="3271" spans="24:28" x14ac:dyDescent="0.2">
      <c r="X3271" s="58"/>
      <c r="Y3271" s="58"/>
      <c r="Z3271" s="58"/>
      <c r="AA3271" s="58"/>
      <c r="AB3271" s="58"/>
    </row>
    <row r="3272" spans="24:28" x14ac:dyDescent="0.2">
      <c r="X3272" s="58"/>
      <c r="Y3272" s="58"/>
      <c r="Z3272" s="58"/>
      <c r="AA3272" s="58"/>
      <c r="AB3272" s="58"/>
    </row>
    <row r="3273" spans="24:28" x14ac:dyDescent="0.2">
      <c r="X3273" s="58"/>
      <c r="Y3273" s="58"/>
      <c r="Z3273" s="58"/>
      <c r="AA3273" s="58"/>
      <c r="AB3273" s="58"/>
    </row>
    <row r="3274" spans="24:28" x14ac:dyDescent="0.2">
      <c r="X3274" s="58"/>
      <c r="Y3274" s="58"/>
      <c r="Z3274" s="58"/>
      <c r="AA3274" s="58"/>
      <c r="AB3274" s="58"/>
    </row>
    <row r="3275" spans="24:28" x14ac:dyDescent="0.2">
      <c r="X3275" s="58"/>
      <c r="Y3275" s="58"/>
      <c r="Z3275" s="58"/>
      <c r="AA3275" s="58"/>
      <c r="AB3275" s="58"/>
    </row>
    <row r="3276" spans="24:28" x14ac:dyDescent="0.2">
      <c r="X3276" s="58"/>
      <c r="Y3276" s="58"/>
      <c r="Z3276" s="58"/>
      <c r="AA3276" s="58"/>
      <c r="AB3276" s="58"/>
    </row>
    <row r="3277" spans="24:28" x14ac:dyDescent="0.2">
      <c r="X3277" s="58"/>
      <c r="Y3277" s="58"/>
      <c r="Z3277" s="58"/>
      <c r="AA3277" s="58"/>
      <c r="AB3277" s="58"/>
    </row>
    <row r="3278" spans="24:28" x14ac:dyDescent="0.2">
      <c r="X3278" s="58"/>
      <c r="Y3278" s="58"/>
      <c r="Z3278" s="58"/>
      <c r="AA3278" s="58"/>
      <c r="AB3278" s="58"/>
    </row>
    <row r="3279" spans="24:28" x14ac:dyDescent="0.2">
      <c r="X3279" s="58"/>
      <c r="Y3279" s="58"/>
      <c r="Z3279" s="58"/>
      <c r="AA3279" s="58"/>
      <c r="AB3279" s="58"/>
    </row>
    <row r="3280" spans="24:28" x14ac:dyDescent="0.2">
      <c r="X3280" s="58"/>
      <c r="Y3280" s="58"/>
      <c r="Z3280" s="58"/>
      <c r="AA3280" s="58"/>
      <c r="AB3280" s="58"/>
    </row>
    <row r="3281" spans="24:28" x14ac:dyDescent="0.2">
      <c r="X3281" s="58"/>
      <c r="Y3281" s="58"/>
      <c r="Z3281" s="58"/>
      <c r="AA3281" s="58"/>
      <c r="AB3281" s="58"/>
    </row>
    <row r="3282" spans="24:28" x14ac:dyDescent="0.2">
      <c r="X3282" s="58"/>
      <c r="Y3282" s="58"/>
      <c r="Z3282" s="58"/>
      <c r="AA3282" s="58"/>
      <c r="AB3282" s="58"/>
    </row>
    <row r="3283" spans="24:28" x14ac:dyDescent="0.2">
      <c r="X3283" s="58"/>
      <c r="Y3283" s="58"/>
      <c r="Z3283" s="58"/>
      <c r="AA3283" s="58"/>
      <c r="AB3283" s="58"/>
    </row>
    <row r="3284" spans="24:28" x14ac:dyDescent="0.2">
      <c r="X3284" s="58"/>
      <c r="Y3284" s="58"/>
      <c r="Z3284" s="58"/>
      <c r="AA3284" s="58"/>
      <c r="AB3284" s="58"/>
    </row>
    <row r="3285" spans="24:28" x14ac:dyDescent="0.2">
      <c r="X3285" s="58"/>
      <c r="Y3285" s="58"/>
      <c r="Z3285" s="58"/>
      <c r="AA3285" s="58"/>
      <c r="AB3285" s="58"/>
    </row>
    <row r="3286" spans="24:28" x14ac:dyDescent="0.2">
      <c r="X3286" s="58"/>
      <c r="Y3286" s="58"/>
      <c r="Z3286" s="58"/>
      <c r="AA3286" s="58"/>
      <c r="AB3286" s="58"/>
    </row>
    <row r="3287" spans="24:28" x14ac:dyDescent="0.2">
      <c r="X3287" s="58"/>
      <c r="Y3287" s="58"/>
      <c r="Z3287" s="58"/>
      <c r="AA3287" s="58"/>
      <c r="AB3287" s="58"/>
    </row>
    <row r="3288" spans="24:28" x14ac:dyDescent="0.2">
      <c r="X3288" s="58"/>
      <c r="Y3288" s="58"/>
      <c r="Z3288" s="58"/>
      <c r="AA3288" s="58"/>
      <c r="AB3288" s="58"/>
    </row>
    <row r="3289" spans="24:28" x14ac:dyDescent="0.2">
      <c r="X3289" s="58"/>
      <c r="Y3289" s="58"/>
      <c r="Z3289" s="58"/>
      <c r="AA3289" s="58"/>
      <c r="AB3289" s="58"/>
    </row>
    <row r="3290" spans="24:28" x14ac:dyDescent="0.2">
      <c r="X3290" s="58"/>
      <c r="Y3290" s="58"/>
      <c r="Z3290" s="58"/>
      <c r="AA3290" s="58"/>
      <c r="AB3290" s="58"/>
    </row>
    <row r="3291" spans="24:28" x14ac:dyDescent="0.2">
      <c r="X3291" s="58"/>
      <c r="Y3291" s="58"/>
      <c r="Z3291" s="58"/>
      <c r="AA3291" s="58"/>
      <c r="AB3291" s="58"/>
    </row>
    <row r="3292" spans="24:28" x14ac:dyDescent="0.2">
      <c r="X3292" s="58"/>
      <c r="Y3292" s="58"/>
      <c r="Z3292" s="58"/>
      <c r="AA3292" s="58"/>
      <c r="AB3292" s="58"/>
    </row>
    <row r="3293" spans="24:28" x14ac:dyDescent="0.2">
      <c r="X3293" s="58"/>
      <c r="Y3293" s="58"/>
      <c r="Z3293" s="58"/>
      <c r="AA3293" s="58"/>
      <c r="AB3293" s="58"/>
    </row>
    <row r="3294" spans="24:28" x14ac:dyDescent="0.2">
      <c r="X3294" s="58"/>
      <c r="Y3294" s="58"/>
      <c r="Z3294" s="58"/>
      <c r="AA3294" s="58"/>
      <c r="AB3294" s="58"/>
    </row>
    <row r="3295" spans="24:28" x14ac:dyDescent="0.2">
      <c r="X3295" s="58"/>
      <c r="Y3295" s="58"/>
      <c r="Z3295" s="58"/>
      <c r="AA3295" s="58"/>
      <c r="AB3295" s="58"/>
    </row>
    <row r="3296" spans="24:28" x14ac:dyDescent="0.2">
      <c r="X3296" s="58"/>
      <c r="Y3296" s="58"/>
      <c r="Z3296" s="58"/>
      <c r="AA3296" s="58"/>
      <c r="AB3296" s="58"/>
    </row>
    <row r="3297" spans="24:28" x14ac:dyDescent="0.2">
      <c r="X3297" s="58"/>
      <c r="Y3297" s="58"/>
      <c r="Z3297" s="58"/>
      <c r="AA3297" s="58"/>
      <c r="AB3297" s="58"/>
    </row>
    <row r="3298" spans="24:28" x14ac:dyDescent="0.2">
      <c r="X3298" s="58"/>
      <c r="Y3298" s="58"/>
      <c r="Z3298" s="58"/>
      <c r="AA3298" s="58"/>
      <c r="AB3298" s="58"/>
    </row>
    <row r="3299" spans="24:28" x14ac:dyDescent="0.2">
      <c r="X3299" s="58"/>
      <c r="Y3299" s="58"/>
      <c r="Z3299" s="58"/>
      <c r="AA3299" s="58"/>
      <c r="AB3299" s="58"/>
    </row>
    <row r="3300" spans="24:28" x14ac:dyDescent="0.2">
      <c r="X3300" s="58"/>
      <c r="Y3300" s="58"/>
      <c r="Z3300" s="58"/>
      <c r="AA3300" s="58"/>
      <c r="AB3300" s="58"/>
    </row>
    <row r="3301" spans="24:28" x14ac:dyDescent="0.2">
      <c r="X3301" s="58"/>
      <c r="Y3301" s="58"/>
      <c r="Z3301" s="58"/>
      <c r="AA3301" s="58"/>
      <c r="AB3301" s="58"/>
    </row>
    <row r="3302" spans="24:28" x14ac:dyDescent="0.2">
      <c r="X3302" s="58"/>
      <c r="Y3302" s="58"/>
      <c r="Z3302" s="58"/>
      <c r="AA3302" s="58"/>
      <c r="AB3302" s="58"/>
    </row>
    <row r="3303" spans="24:28" x14ac:dyDescent="0.2">
      <c r="X3303" s="58"/>
      <c r="Y3303" s="58"/>
      <c r="Z3303" s="58"/>
      <c r="AA3303" s="58"/>
      <c r="AB3303" s="58"/>
    </row>
    <row r="3304" spans="24:28" x14ac:dyDescent="0.2">
      <c r="X3304" s="58"/>
      <c r="Y3304" s="58"/>
      <c r="Z3304" s="58"/>
      <c r="AA3304" s="58"/>
      <c r="AB3304" s="58"/>
    </row>
    <row r="3305" spans="24:28" x14ac:dyDescent="0.2">
      <c r="X3305" s="58"/>
      <c r="Y3305" s="58"/>
      <c r="Z3305" s="58"/>
      <c r="AA3305" s="58"/>
      <c r="AB3305" s="58"/>
    </row>
    <row r="3306" spans="24:28" x14ac:dyDescent="0.2">
      <c r="X3306" s="58"/>
      <c r="Y3306" s="58"/>
      <c r="Z3306" s="58"/>
      <c r="AA3306" s="58"/>
      <c r="AB3306" s="58"/>
    </row>
    <row r="3307" spans="24:28" x14ac:dyDescent="0.2">
      <c r="X3307" s="58"/>
      <c r="Y3307" s="58"/>
      <c r="Z3307" s="58"/>
      <c r="AA3307" s="58"/>
      <c r="AB3307" s="58"/>
    </row>
    <row r="3308" spans="24:28" x14ac:dyDescent="0.2">
      <c r="X3308" s="58"/>
      <c r="Y3308" s="58"/>
      <c r="Z3308" s="58"/>
      <c r="AA3308" s="58"/>
      <c r="AB3308" s="58"/>
    </row>
    <row r="3309" spans="24:28" x14ac:dyDescent="0.2">
      <c r="X3309" s="58"/>
      <c r="Y3309" s="58"/>
      <c r="Z3309" s="58"/>
      <c r="AA3309" s="58"/>
      <c r="AB3309" s="58"/>
    </row>
    <row r="3310" spans="24:28" x14ac:dyDescent="0.2">
      <c r="X3310" s="58"/>
      <c r="Y3310" s="58"/>
      <c r="Z3310" s="58"/>
      <c r="AA3310" s="58"/>
      <c r="AB3310" s="58"/>
    </row>
    <row r="3311" spans="24:28" x14ac:dyDescent="0.2">
      <c r="X3311" s="58"/>
      <c r="Y3311" s="58"/>
      <c r="Z3311" s="58"/>
      <c r="AA3311" s="58"/>
      <c r="AB3311" s="58"/>
    </row>
    <row r="3312" spans="24:28" x14ac:dyDescent="0.2">
      <c r="X3312" s="58"/>
      <c r="Y3312" s="58"/>
      <c r="Z3312" s="58"/>
      <c r="AA3312" s="58"/>
      <c r="AB3312" s="58"/>
    </row>
    <row r="3313" spans="24:28" x14ac:dyDescent="0.2">
      <c r="X3313" s="58"/>
      <c r="Y3313" s="58"/>
      <c r="Z3313" s="58"/>
      <c r="AA3313" s="58"/>
      <c r="AB3313" s="58"/>
    </row>
    <row r="3314" spans="24:28" x14ac:dyDescent="0.2">
      <c r="X3314" s="58"/>
      <c r="Y3314" s="58"/>
      <c r="Z3314" s="58"/>
      <c r="AA3314" s="58"/>
      <c r="AB3314" s="58"/>
    </row>
    <row r="3315" spans="24:28" x14ac:dyDescent="0.2">
      <c r="X3315" s="58"/>
      <c r="Y3315" s="58"/>
      <c r="Z3315" s="58"/>
      <c r="AA3315" s="58"/>
      <c r="AB3315" s="58"/>
    </row>
    <row r="3316" spans="24:28" x14ac:dyDescent="0.2">
      <c r="X3316" s="58"/>
      <c r="Y3316" s="58"/>
      <c r="Z3316" s="58"/>
      <c r="AA3316" s="58"/>
      <c r="AB3316" s="58"/>
    </row>
    <row r="3317" spans="24:28" x14ac:dyDescent="0.2">
      <c r="X3317" s="58"/>
      <c r="Y3317" s="58"/>
      <c r="Z3317" s="58"/>
      <c r="AA3317" s="58"/>
      <c r="AB3317" s="58"/>
    </row>
    <row r="3318" spans="24:28" x14ac:dyDescent="0.2">
      <c r="X3318" s="58"/>
      <c r="Y3318" s="58"/>
      <c r="Z3318" s="58"/>
      <c r="AA3318" s="58"/>
      <c r="AB3318" s="58"/>
    </row>
    <row r="3319" spans="24:28" x14ac:dyDescent="0.2">
      <c r="X3319" s="58"/>
      <c r="Y3319" s="58"/>
      <c r="Z3319" s="58"/>
      <c r="AA3319" s="58"/>
      <c r="AB3319" s="58"/>
    </row>
    <row r="3320" spans="24:28" x14ac:dyDescent="0.2">
      <c r="X3320" s="58"/>
      <c r="Y3320" s="58"/>
      <c r="Z3320" s="58"/>
      <c r="AA3320" s="58"/>
      <c r="AB3320" s="58"/>
    </row>
    <row r="3321" spans="24:28" x14ac:dyDescent="0.2">
      <c r="X3321" s="58"/>
      <c r="Y3321" s="58"/>
      <c r="Z3321" s="58"/>
      <c r="AA3321" s="58"/>
      <c r="AB3321" s="58"/>
    </row>
    <row r="3322" spans="24:28" x14ac:dyDescent="0.2">
      <c r="X3322" s="58"/>
      <c r="Y3322" s="58"/>
      <c r="Z3322" s="58"/>
      <c r="AA3322" s="58"/>
      <c r="AB3322" s="58"/>
    </row>
    <row r="3323" spans="24:28" x14ac:dyDescent="0.2">
      <c r="X3323" s="58"/>
      <c r="Y3323" s="58"/>
      <c r="Z3323" s="58"/>
      <c r="AA3323" s="58"/>
      <c r="AB3323" s="58"/>
    </row>
    <row r="3324" spans="24:28" x14ac:dyDescent="0.2">
      <c r="X3324" s="58"/>
      <c r="Y3324" s="58"/>
      <c r="Z3324" s="58"/>
      <c r="AA3324" s="58"/>
      <c r="AB3324" s="58"/>
    </row>
    <row r="3325" spans="24:28" x14ac:dyDescent="0.2">
      <c r="X3325" s="58"/>
      <c r="Y3325" s="58"/>
      <c r="Z3325" s="58"/>
      <c r="AA3325" s="58"/>
      <c r="AB3325" s="58"/>
    </row>
    <row r="3326" spans="24:28" x14ac:dyDescent="0.2">
      <c r="X3326" s="58"/>
      <c r="Y3326" s="58"/>
      <c r="Z3326" s="58"/>
      <c r="AA3326" s="58"/>
      <c r="AB3326" s="58"/>
    </row>
    <row r="3327" spans="24:28" x14ac:dyDescent="0.2">
      <c r="X3327" s="58"/>
      <c r="Y3327" s="58"/>
      <c r="Z3327" s="58"/>
      <c r="AA3327" s="58"/>
      <c r="AB3327" s="58"/>
    </row>
    <row r="3328" spans="24:28" x14ac:dyDescent="0.2">
      <c r="X3328" s="58"/>
      <c r="Y3328" s="58"/>
      <c r="Z3328" s="58"/>
      <c r="AA3328" s="58"/>
      <c r="AB3328" s="58"/>
    </row>
    <row r="3329" spans="24:28" x14ac:dyDescent="0.2">
      <c r="X3329" s="58"/>
      <c r="Y3329" s="58"/>
      <c r="Z3329" s="58"/>
      <c r="AA3329" s="58"/>
      <c r="AB3329" s="58"/>
    </row>
    <row r="3330" spans="24:28" x14ac:dyDescent="0.2">
      <c r="X3330" s="58"/>
      <c r="Y3330" s="58"/>
      <c r="Z3330" s="58"/>
      <c r="AA3330" s="58"/>
      <c r="AB3330" s="58"/>
    </row>
    <row r="3331" spans="24:28" x14ac:dyDescent="0.2">
      <c r="X3331" s="58"/>
      <c r="Y3331" s="58"/>
      <c r="Z3331" s="58"/>
      <c r="AA3331" s="58"/>
      <c r="AB3331" s="58"/>
    </row>
    <row r="3332" spans="24:28" x14ac:dyDescent="0.2">
      <c r="X3332" s="58"/>
      <c r="Y3332" s="58"/>
      <c r="Z3332" s="58"/>
      <c r="AA3332" s="58"/>
      <c r="AB3332" s="58"/>
    </row>
    <row r="3333" spans="24:28" x14ac:dyDescent="0.2">
      <c r="X3333" s="58"/>
      <c r="Y3333" s="58"/>
      <c r="Z3333" s="58"/>
      <c r="AA3333" s="58"/>
      <c r="AB3333" s="58"/>
    </row>
    <row r="3334" spans="24:28" x14ac:dyDescent="0.2">
      <c r="X3334" s="58"/>
      <c r="Y3334" s="58"/>
      <c r="Z3334" s="58"/>
      <c r="AA3334" s="58"/>
      <c r="AB3334" s="58"/>
    </row>
    <row r="3335" spans="24:28" x14ac:dyDescent="0.2">
      <c r="X3335" s="58"/>
      <c r="Y3335" s="58"/>
      <c r="Z3335" s="58"/>
      <c r="AA3335" s="58"/>
      <c r="AB3335" s="58"/>
    </row>
    <row r="3336" spans="24:28" x14ac:dyDescent="0.2">
      <c r="X3336" s="58"/>
      <c r="Y3336" s="58"/>
      <c r="Z3336" s="58"/>
      <c r="AA3336" s="58"/>
      <c r="AB3336" s="58"/>
    </row>
    <row r="3337" spans="24:28" x14ac:dyDescent="0.2">
      <c r="X3337" s="58"/>
      <c r="Y3337" s="58"/>
      <c r="Z3337" s="58"/>
      <c r="AA3337" s="58"/>
      <c r="AB3337" s="58"/>
    </row>
    <row r="3338" spans="24:28" x14ac:dyDescent="0.2">
      <c r="X3338" s="58"/>
      <c r="Y3338" s="58"/>
      <c r="Z3338" s="58"/>
      <c r="AA3338" s="58"/>
      <c r="AB3338" s="58"/>
    </row>
    <row r="3339" spans="24:28" x14ac:dyDescent="0.2">
      <c r="X3339" s="58"/>
      <c r="Y3339" s="58"/>
      <c r="Z3339" s="58"/>
      <c r="AA3339" s="58"/>
      <c r="AB3339" s="58"/>
    </row>
    <row r="3340" spans="24:28" x14ac:dyDescent="0.2">
      <c r="X3340" s="58"/>
      <c r="Y3340" s="58"/>
      <c r="Z3340" s="58"/>
      <c r="AA3340" s="58"/>
      <c r="AB3340" s="58"/>
    </row>
    <row r="3341" spans="24:28" x14ac:dyDescent="0.2">
      <c r="X3341" s="58"/>
      <c r="Y3341" s="58"/>
      <c r="Z3341" s="58"/>
      <c r="AA3341" s="58"/>
      <c r="AB3341" s="58"/>
    </row>
    <row r="3342" spans="24:28" x14ac:dyDescent="0.2">
      <c r="X3342" s="58"/>
      <c r="Y3342" s="58"/>
      <c r="Z3342" s="58"/>
      <c r="AA3342" s="58"/>
      <c r="AB3342" s="58"/>
    </row>
    <row r="3343" spans="24:28" x14ac:dyDescent="0.2">
      <c r="X3343" s="58"/>
      <c r="Y3343" s="58"/>
      <c r="Z3343" s="58"/>
      <c r="AA3343" s="58"/>
      <c r="AB3343" s="58"/>
    </row>
    <row r="3344" spans="24:28" x14ac:dyDescent="0.2">
      <c r="X3344" s="58"/>
      <c r="Y3344" s="58"/>
      <c r="Z3344" s="58"/>
      <c r="AA3344" s="58"/>
      <c r="AB3344" s="58"/>
    </row>
    <row r="3345" spans="24:28" x14ac:dyDescent="0.2">
      <c r="X3345" s="58"/>
      <c r="Y3345" s="58"/>
      <c r="Z3345" s="58"/>
      <c r="AA3345" s="58"/>
      <c r="AB3345" s="58"/>
    </row>
    <row r="3346" spans="24:28" x14ac:dyDescent="0.2">
      <c r="X3346" s="58"/>
      <c r="Y3346" s="58"/>
      <c r="Z3346" s="58"/>
      <c r="AA3346" s="58"/>
      <c r="AB3346" s="58"/>
    </row>
    <row r="3347" spans="24:28" x14ac:dyDescent="0.2">
      <c r="X3347" s="58"/>
      <c r="Y3347" s="58"/>
      <c r="Z3347" s="58"/>
      <c r="AA3347" s="58"/>
      <c r="AB3347" s="58"/>
    </row>
    <row r="3348" spans="24:28" x14ac:dyDescent="0.2">
      <c r="X3348" s="58"/>
      <c r="Y3348" s="58"/>
      <c r="Z3348" s="58"/>
      <c r="AA3348" s="58"/>
      <c r="AB3348" s="58"/>
    </row>
    <row r="3349" spans="24:28" x14ac:dyDescent="0.2">
      <c r="X3349" s="58"/>
      <c r="Y3349" s="58"/>
      <c r="Z3349" s="58"/>
      <c r="AA3349" s="58"/>
      <c r="AB3349" s="58"/>
    </row>
    <row r="3350" spans="24:28" x14ac:dyDescent="0.2">
      <c r="X3350" s="58"/>
      <c r="Y3350" s="58"/>
      <c r="Z3350" s="58"/>
      <c r="AA3350" s="58"/>
      <c r="AB3350" s="58"/>
    </row>
    <row r="3351" spans="24:28" x14ac:dyDescent="0.2">
      <c r="X3351" s="58"/>
      <c r="Y3351" s="58"/>
      <c r="Z3351" s="58"/>
      <c r="AA3351" s="58"/>
      <c r="AB3351" s="58"/>
    </row>
    <row r="3352" spans="24:28" x14ac:dyDescent="0.2">
      <c r="X3352" s="58"/>
      <c r="Y3352" s="58"/>
      <c r="Z3352" s="58"/>
      <c r="AA3352" s="58"/>
      <c r="AB3352" s="58"/>
    </row>
    <row r="3353" spans="24:28" x14ac:dyDescent="0.2">
      <c r="X3353" s="58"/>
      <c r="Y3353" s="58"/>
      <c r="Z3353" s="58"/>
      <c r="AA3353" s="58"/>
      <c r="AB3353" s="58"/>
    </row>
    <row r="3354" spans="24:28" x14ac:dyDescent="0.2">
      <c r="X3354" s="58"/>
      <c r="Y3354" s="58"/>
      <c r="Z3354" s="58"/>
      <c r="AA3354" s="58"/>
      <c r="AB3354" s="58"/>
    </row>
    <row r="3355" spans="24:28" x14ac:dyDescent="0.2">
      <c r="X3355" s="58"/>
      <c r="Y3355" s="58"/>
      <c r="Z3355" s="58"/>
      <c r="AA3355" s="58"/>
      <c r="AB3355" s="58"/>
    </row>
    <row r="3356" spans="24:28" x14ac:dyDescent="0.2">
      <c r="X3356" s="58"/>
      <c r="Y3356" s="58"/>
      <c r="Z3356" s="58"/>
      <c r="AA3356" s="58"/>
      <c r="AB3356" s="58"/>
    </row>
    <row r="3357" spans="24:28" x14ac:dyDescent="0.2">
      <c r="X3357" s="58"/>
      <c r="Y3357" s="58"/>
      <c r="Z3357" s="58"/>
      <c r="AA3357" s="58"/>
      <c r="AB3357" s="58"/>
    </row>
    <row r="3358" spans="24:28" x14ac:dyDescent="0.2">
      <c r="X3358" s="58"/>
      <c r="Y3358" s="58"/>
      <c r="Z3358" s="58"/>
      <c r="AA3358" s="58"/>
      <c r="AB3358" s="58"/>
    </row>
    <row r="3359" spans="24:28" x14ac:dyDescent="0.2">
      <c r="X3359" s="58"/>
      <c r="Y3359" s="58"/>
      <c r="Z3359" s="58"/>
      <c r="AA3359" s="58"/>
      <c r="AB3359" s="58"/>
    </row>
    <row r="3360" spans="24:28" x14ac:dyDescent="0.2">
      <c r="X3360" s="58"/>
      <c r="Y3360" s="58"/>
      <c r="Z3360" s="58"/>
      <c r="AA3360" s="58"/>
      <c r="AB3360" s="58"/>
    </row>
    <row r="3361" spans="24:28" x14ac:dyDescent="0.2">
      <c r="X3361" s="58"/>
      <c r="Y3361" s="58"/>
      <c r="Z3361" s="58"/>
      <c r="AA3361" s="58"/>
      <c r="AB3361" s="58"/>
    </row>
    <row r="3362" spans="24:28" x14ac:dyDescent="0.2">
      <c r="X3362" s="58"/>
      <c r="Y3362" s="58"/>
      <c r="Z3362" s="58"/>
      <c r="AA3362" s="58"/>
      <c r="AB3362" s="58"/>
    </row>
    <row r="3363" spans="24:28" x14ac:dyDescent="0.2">
      <c r="X3363" s="58"/>
      <c r="Y3363" s="58"/>
      <c r="Z3363" s="58"/>
      <c r="AA3363" s="58"/>
      <c r="AB3363" s="58"/>
    </row>
    <row r="3364" spans="24:28" x14ac:dyDescent="0.2">
      <c r="X3364" s="58"/>
      <c r="Y3364" s="58"/>
      <c r="Z3364" s="58"/>
      <c r="AA3364" s="58"/>
      <c r="AB3364" s="58"/>
    </row>
    <row r="3365" spans="24:28" x14ac:dyDescent="0.2">
      <c r="X3365" s="58"/>
      <c r="Y3365" s="58"/>
      <c r="Z3365" s="58"/>
      <c r="AA3365" s="58"/>
      <c r="AB3365" s="58"/>
    </row>
    <row r="3366" spans="24:28" x14ac:dyDescent="0.2">
      <c r="X3366" s="58"/>
      <c r="Y3366" s="58"/>
      <c r="Z3366" s="58"/>
      <c r="AA3366" s="58"/>
      <c r="AB3366" s="58"/>
    </row>
    <row r="3367" spans="24:28" x14ac:dyDescent="0.2">
      <c r="X3367" s="58"/>
      <c r="Y3367" s="58"/>
      <c r="Z3367" s="58"/>
      <c r="AA3367" s="58"/>
      <c r="AB3367" s="58"/>
    </row>
    <row r="3368" spans="24:28" x14ac:dyDescent="0.2">
      <c r="X3368" s="58"/>
      <c r="Y3368" s="58"/>
      <c r="Z3368" s="58"/>
      <c r="AA3368" s="58"/>
      <c r="AB3368" s="58"/>
    </row>
    <row r="3369" spans="24:28" x14ac:dyDescent="0.2">
      <c r="X3369" s="58"/>
      <c r="Y3369" s="58"/>
      <c r="Z3369" s="58"/>
      <c r="AA3369" s="58"/>
      <c r="AB3369" s="58"/>
    </row>
    <row r="3370" spans="24:28" x14ac:dyDescent="0.2">
      <c r="X3370" s="58"/>
      <c r="Y3370" s="58"/>
      <c r="Z3370" s="58"/>
      <c r="AA3370" s="58"/>
      <c r="AB3370" s="58"/>
    </row>
    <row r="3371" spans="24:28" x14ac:dyDescent="0.2">
      <c r="X3371" s="58"/>
      <c r="Y3371" s="58"/>
      <c r="Z3371" s="58"/>
      <c r="AA3371" s="58"/>
      <c r="AB3371" s="58"/>
    </row>
    <row r="3372" spans="24:28" x14ac:dyDescent="0.2">
      <c r="X3372" s="58"/>
      <c r="Y3372" s="58"/>
      <c r="Z3372" s="58"/>
      <c r="AA3372" s="58"/>
      <c r="AB3372" s="58"/>
    </row>
    <row r="3373" spans="24:28" x14ac:dyDescent="0.2">
      <c r="X3373" s="58"/>
      <c r="Y3373" s="58"/>
      <c r="Z3373" s="58"/>
      <c r="AA3373" s="58"/>
      <c r="AB3373" s="58"/>
    </row>
    <row r="3374" spans="24:28" x14ac:dyDescent="0.2">
      <c r="X3374" s="58"/>
      <c r="Y3374" s="58"/>
      <c r="Z3374" s="58"/>
      <c r="AA3374" s="58"/>
      <c r="AB3374" s="58"/>
    </row>
    <row r="3375" spans="24:28" x14ac:dyDescent="0.2">
      <c r="X3375" s="58"/>
      <c r="Y3375" s="58"/>
      <c r="Z3375" s="58"/>
      <c r="AA3375" s="58"/>
      <c r="AB3375" s="58"/>
    </row>
    <row r="3376" spans="24:28" x14ac:dyDescent="0.2">
      <c r="X3376" s="58"/>
      <c r="Y3376" s="58"/>
      <c r="Z3376" s="58"/>
      <c r="AA3376" s="58"/>
      <c r="AB3376" s="58"/>
    </row>
    <row r="3377" spans="24:28" x14ac:dyDescent="0.2">
      <c r="X3377" s="58"/>
      <c r="Y3377" s="58"/>
      <c r="Z3377" s="58"/>
      <c r="AA3377" s="58"/>
      <c r="AB3377" s="58"/>
    </row>
    <row r="3378" spans="24:28" x14ac:dyDescent="0.2">
      <c r="X3378" s="58"/>
      <c r="Y3378" s="58"/>
      <c r="Z3378" s="58"/>
      <c r="AA3378" s="58"/>
      <c r="AB3378" s="58"/>
    </row>
    <row r="3379" spans="24:28" x14ac:dyDescent="0.2">
      <c r="X3379" s="58"/>
      <c r="Y3379" s="58"/>
      <c r="Z3379" s="58"/>
      <c r="AA3379" s="58"/>
      <c r="AB3379" s="58"/>
    </row>
    <row r="3380" spans="24:28" x14ac:dyDescent="0.2">
      <c r="X3380" s="58"/>
      <c r="Y3380" s="58"/>
      <c r="Z3380" s="58"/>
      <c r="AA3380" s="58"/>
      <c r="AB3380" s="58"/>
    </row>
    <row r="3381" spans="24:28" x14ac:dyDescent="0.2">
      <c r="X3381" s="58"/>
      <c r="Y3381" s="58"/>
      <c r="Z3381" s="58"/>
      <c r="AA3381" s="58"/>
      <c r="AB3381" s="58"/>
    </row>
    <row r="3382" spans="24:28" x14ac:dyDescent="0.2">
      <c r="X3382" s="58"/>
      <c r="Y3382" s="58"/>
      <c r="Z3382" s="58"/>
      <c r="AA3382" s="58"/>
      <c r="AB3382" s="58"/>
    </row>
    <row r="3383" spans="24:28" x14ac:dyDescent="0.2">
      <c r="X3383" s="58"/>
      <c r="Y3383" s="58"/>
      <c r="Z3383" s="58"/>
      <c r="AA3383" s="58"/>
      <c r="AB3383" s="58"/>
    </row>
    <row r="3384" spans="24:28" x14ac:dyDescent="0.2">
      <c r="X3384" s="58"/>
      <c r="Y3384" s="58"/>
      <c r="Z3384" s="58"/>
      <c r="AA3384" s="58"/>
      <c r="AB3384" s="58"/>
    </row>
    <row r="3385" spans="24:28" x14ac:dyDescent="0.2">
      <c r="X3385" s="58"/>
      <c r="Y3385" s="58"/>
      <c r="Z3385" s="58"/>
      <c r="AA3385" s="58"/>
      <c r="AB3385" s="58"/>
    </row>
    <row r="3386" spans="24:28" x14ac:dyDescent="0.2">
      <c r="X3386" s="58"/>
      <c r="Y3386" s="58"/>
      <c r="Z3386" s="58"/>
      <c r="AA3386" s="58"/>
      <c r="AB3386" s="58"/>
    </row>
    <row r="3387" spans="24:28" x14ac:dyDescent="0.2">
      <c r="X3387" s="58"/>
      <c r="Y3387" s="58"/>
      <c r="Z3387" s="58"/>
      <c r="AA3387" s="58"/>
      <c r="AB3387" s="58"/>
    </row>
    <row r="3388" spans="24:28" x14ac:dyDescent="0.2">
      <c r="X3388" s="58"/>
      <c r="Y3388" s="58"/>
      <c r="Z3388" s="58"/>
      <c r="AA3388" s="58"/>
      <c r="AB3388" s="58"/>
    </row>
    <row r="3389" spans="24:28" x14ac:dyDescent="0.2">
      <c r="X3389" s="58"/>
      <c r="Y3389" s="58"/>
      <c r="Z3389" s="58"/>
      <c r="AA3389" s="58"/>
      <c r="AB3389" s="58"/>
    </row>
    <row r="3390" spans="24:28" x14ac:dyDescent="0.2">
      <c r="X3390" s="58"/>
      <c r="Y3390" s="58"/>
      <c r="Z3390" s="58"/>
      <c r="AA3390" s="58"/>
      <c r="AB3390" s="58"/>
    </row>
    <row r="3391" spans="24:28" x14ac:dyDescent="0.2">
      <c r="X3391" s="58"/>
      <c r="Y3391" s="58"/>
      <c r="Z3391" s="58"/>
      <c r="AA3391" s="58"/>
      <c r="AB3391" s="58"/>
    </row>
    <row r="3392" spans="24:28" x14ac:dyDescent="0.2">
      <c r="X3392" s="58"/>
      <c r="Y3392" s="58"/>
      <c r="Z3392" s="58"/>
      <c r="AA3392" s="58"/>
      <c r="AB3392" s="58"/>
    </row>
    <row r="3393" spans="24:28" x14ac:dyDescent="0.2">
      <c r="X3393" s="58"/>
      <c r="Y3393" s="58"/>
      <c r="Z3393" s="58"/>
      <c r="AA3393" s="58"/>
      <c r="AB3393" s="58"/>
    </row>
    <row r="3394" spans="24:28" x14ac:dyDescent="0.2">
      <c r="X3394" s="58"/>
      <c r="Y3394" s="58"/>
      <c r="Z3394" s="58"/>
      <c r="AA3394" s="58"/>
      <c r="AB3394" s="58"/>
    </row>
    <row r="3395" spans="24:28" x14ac:dyDescent="0.2">
      <c r="X3395" s="58"/>
      <c r="Y3395" s="58"/>
      <c r="Z3395" s="58"/>
      <c r="AA3395" s="58"/>
      <c r="AB3395" s="58"/>
    </row>
    <row r="3396" spans="24:28" x14ac:dyDescent="0.2">
      <c r="X3396" s="58"/>
      <c r="Y3396" s="58"/>
      <c r="Z3396" s="58"/>
      <c r="AA3396" s="58"/>
      <c r="AB3396" s="58"/>
    </row>
    <row r="3397" spans="24:28" x14ac:dyDescent="0.2">
      <c r="X3397" s="58"/>
      <c r="Y3397" s="58"/>
      <c r="Z3397" s="58"/>
      <c r="AA3397" s="58"/>
      <c r="AB3397" s="58"/>
    </row>
    <row r="3398" spans="24:28" x14ac:dyDescent="0.2">
      <c r="X3398" s="58"/>
      <c r="Y3398" s="58"/>
      <c r="Z3398" s="58"/>
      <c r="AA3398" s="58"/>
      <c r="AB3398" s="58"/>
    </row>
    <row r="3399" spans="24:28" x14ac:dyDescent="0.2">
      <c r="X3399" s="58"/>
      <c r="Y3399" s="58"/>
      <c r="Z3399" s="58"/>
      <c r="AA3399" s="58"/>
      <c r="AB3399" s="58"/>
    </row>
    <row r="3400" spans="24:28" x14ac:dyDescent="0.2">
      <c r="X3400" s="58"/>
      <c r="Y3400" s="58"/>
      <c r="Z3400" s="58"/>
      <c r="AA3400" s="58"/>
      <c r="AB3400" s="58"/>
    </row>
    <row r="3401" spans="24:28" x14ac:dyDescent="0.2">
      <c r="X3401" s="58"/>
      <c r="Y3401" s="58"/>
      <c r="Z3401" s="58"/>
      <c r="AA3401" s="58"/>
      <c r="AB3401" s="58"/>
    </row>
    <row r="3402" spans="24:28" x14ac:dyDescent="0.2">
      <c r="X3402" s="58"/>
      <c r="Y3402" s="58"/>
      <c r="Z3402" s="58"/>
      <c r="AA3402" s="58"/>
      <c r="AB3402" s="58"/>
    </row>
    <row r="3403" spans="24:28" x14ac:dyDescent="0.2">
      <c r="X3403" s="58"/>
      <c r="Y3403" s="58"/>
      <c r="Z3403" s="58"/>
      <c r="AA3403" s="58"/>
      <c r="AB3403" s="58"/>
    </row>
    <row r="3404" spans="24:28" x14ac:dyDescent="0.2">
      <c r="X3404" s="58"/>
      <c r="Y3404" s="58"/>
      <c r="Z3404" s="58"/>
      <c r="AA3404" s="58"/>
      <c r="AB3404" s="58"/>
    </row>
    <row r="3405" spans="24:28" x14ac:dyDescent="0.2">
      <c r="X3405" s="58"/>
      <c r="Y3405" s="58"/>
      <c r="Z3405" s="58"/>
      <c r="AA3405" s="58"/>
      <c r="AB3405" s="58"/>
    </row>
    <row r="3406" spans="24:28" x14ac:dyDescent="0.2">
      <c r="X3406" s="58"/>
      <c r="Y3406" s="58"/>
      <c r="Z3406" s="58"/>
      <c r="AA3406" s="58"/>
      <c r="AB3406" s="58"/>
    </row>
    <row r="3407" spans="24:28" x14ac:dyDescent="0.2">
      <c r="X3407" s="58"/>
      <c r="Y3407" s="58"/>
      <c r="Z3407" s="58"/>
      <c r="AA3407" s="58"/>
      <c r="AB3407" s="58"/>
    </row>
    <row r="3408" spans="24:28" x14ac:dyDescent="0.2">
      <c r="X3408" s="58"/>
      <c r="Y3408" s="58"/>
      <c r="Z3408" s="58"/>
      <c r="AA3408" s="58"/>
      <c r="AB3408" s="58"/>
    </row>
    <row r="3409" spans="24:28" x14ac:dyDescent="0.2">
      <c r="X3409" s="58"/>
      <c r="Y3409" s="58"/>
      <c r="Z3409" s="58"/>
      <c r="AA3409" s="58"/>
      <c r="AB3409" s="58"/>
    </row>
    <row r="3410" spans="24:28" x14ac:dyDescent="0.2">
      <c r="X3410" s="58"/>
      <c r="Y3410" s="58"/>
      <c r="Z3410" s="58"/>
      <c r="AA3410" s="58"/>
      <c r="AB3410" s="58"/>
    </row>
    <row r="3411" spans="24:28" x14ac:dyDescent="0.2">
      <c r="X3411" s="58"/>
      <c r="Y3411" s="58"/>
      <c r="Z3411" s="58"/>
      <c r="AA3411" s="58"/>
      <c r="AB3411" s="58"/>
    </row>
    <row r="3412" spans="24:28" x14ac:dyDescent="0.2">
      <c r="X3412" s="58"/>
      <c r="Y3412" s="58"/>
      <c r="Z3412" s="58"/>
      <c r="AA3412" s="58"/>
      <c r="AB3412" s="58"/>
    </row>
    <row r="3413" spans="24:28" x14ac:dyDescent="0.2">
      <c r="X3413" s="58"/>
      <c r="Y3413" s="58"/>
      <c r="Z3413" s="58"/>
      <c r="AA3413" s="58"/>
      <c r="AB3413" s="58"/>
    </row>
    <row r="3414" spans="24:28" x14ac:dyDescent="0.2">
      <c r="X3414" s="58"/>
      <c r="Y3414" s="58"/>
      <c r="Z3414" s="58"/>
      <c r="AA3414" s="58"/>
      <c r="AB3414" s="58"/>
    </row>
    <row r="3415" spans="24:28" x14ac:dyDescent="0.2">
      <c r="X3415" s="58"/>
      <c r="Y3415" s="58"/>
      <c r="Z3415" s="58"/>
      <c r="AA3415" s="58"/>
      <c r="AB3415" s="58"/>
    </row>
    <row r="3416" spans="24:28" x14ac:dyDescent="0.2">
      <c r="X3416" s="58"/>
      <c r="Y3416" s="58"/>
      <c r="Z3416" s="58"/>
      <c r="AA3416" s="58"/>
      <c r="AB3416" s="58"/>
    </row>
    <row r="3417" spans="24:28" x14ac:dyDescent="0.2">
      <c r="X3417" s="58"/>
      <c r="Y3417" s="58"/>
      <c r="Z3417" s="58"/>
      <c r="AA3417" s="58"/>
      <c r="AB3417" s="58"/>
    </row>
    <row r="3418" spans="24:28" x14ac:dyDescent="0.2">
      <c r="X3418" s="58"/>
      <c r="Y3418" s="58"/>
      <c r="Z3418" s="58"/>
      <c r="AA3418" s="58"/>
      <c r="AB3418" s="58"/>
    </row>
    <row r="3419" spans="24:28" x14ac:dyDescent="0.2">
      <c r="X3419" s="58"/>
      <c r="Y3419" s="58"/>
      <c r="Z3419" s="58"/>
      <c r="AA3419" s="58"/>
      <c r="AB3419" s="58"/>
    </row>
    <row r="3420" spans="24:28" x14ac:dyDescent="0.2">
      <c r="X3420" s="58"/>
      <c r="Y3420" s="58"/>
      <c r="Z3420" s="58"/>
      <c r="AA3420" s="58"/>
      <c r="AB3420" s="58"/>
    </row>
    <row r="3421" spans="24:28" x14ac:dyDescent="0.2">
      <c r="X3421" s="58"/>
      <c r="Y3421" s="58"/>
      <c r="Z3421" s="58"/>
      <c r="AA3421" s="58"/>
      <c r="AB3421" s="58"/>
    </row>
    <row r="3422" spans="24:28" x14ac:dyDescent="0.2">
      <c r="X3422" s="58"/>
      <c r="Y3422" s="58"/>
      <c r="Z3422" s="58"/>
      <c r="AA3422" s="58"/>
      <c r="AB3422" s="58"/>
    </row>
    <row r="3423" spans="24:28" x14ac:dyDescent="0.2">
      <c r="X3423" s="58"/>
      <c r="Y3423" s="58"/>
      <c r="Z3423" s="58"/>
      <c r="AA3423" s="58"/>
      <c r="AB3423" s="58"/>
    </row>
    <row r="3424" spans="24:28" x14ac:dyDescent="0.2">
      <c r="X3424" s="58"/>
      <c r="Y3424" s="58"/>
      <c r="Z3424" s="58"/>
      <c r="AA3424" s="58"/>
      <c r="AB3424" s="58"/>
    </row>
    <row r="3425" spans="24:28" x14ac:dyDescent="0.2">
      <c r="X3425" s="58"/>
      <c r="Y3425" s="58"/>
      <c r="Z3425" s="58"/>
      <c r="AA3425" s="58"/>
      <c r="AB3425" s="58"/>
    </row>
    <row r="3426" spans="24:28" x14ac:dyDescent="0.2">
      <c r="X3426" s="58"/>
      <c r="Y3426" s="58"/>
      <c r="Z3426" s="58"/>
      <c r="AA3426" s="58"/>
      <c r="AB3426" s="58"/>
    </row>
    <row r="3427" spans="24:28" x14ac:dyDescent="0.2">
      <c r="X3427" s="58"/>
      <c r="Y3427" s="58"/>
      <c r="Z3427" s="58"/>
      <c r="AA3427" s="58"/>
      <c r="AB3427" s="58"/>
    </row>
    <row r="3428" spans="24:28" x14ac:dyDescent="0.2">
      <c r="X3428" s="58"/>
      <c r="Y3428" s="58"/>
      <c r="Z3428" s="58"/>
      <c r="AA3428" s="58"/>
      <c r="AB3428" s="58"/>
    </row>
    <row r="3429" spans="24:28" x14ac:dyDescent="0.2">
      <c r="X3429" s="58"/>
      <c r="Y3429" s="58"/>
      <c r="Z3429" s="58"/>
      <c r="AA3429" s="58"/>
      <c r="AB3429" s="58"/>
    </row>
    <row r="3430" spans="24:28" x14ac:dyDescent="0.2">
      <c r="X3430" s="58"/>
      <c r="Y3430" s="58"/>
      <c r="Z3430" s="58"/>
      <c r="AA3430" s="58"/>
      <c r="AB3430" s="58"/>
    </row>
    <row r="3431" spans="24:28" x14ac:dyDescent="0.2">
      <c r="X3431" s="58"/>
      <c r="Y3431" s="58"/>
      <c r="Z3431" s="58"/>
      <c r="AA3431" s="58"/>
      <c r="AB3431" s="58"/>
    </row>
    <row r="3432" spans="24:28" x14ac:dyDescent="0.2">
      <c r="X3432" s="58"/>
      <c r="Y3432" s="58"/>
      <c r="Z3432" s="58"/>
      <c r="AA3432" s="58"/>
      <c r="AB3432" s="58"/>
    </row>
    <row r="3433" spans="24:28" x14ac:dyDescent="0.2">
      <c r="X3433" s="58"/>
      <c r="Y3433" s="58"/>
      <c r="Z3433" s="58"/>
      <c r="AA3433" s="58"/>
      <c r="AB3433" s="58"/>
    </row>
    <row r="3434" spans="24:28" x14ac:dyDescent="0.2">
      <c r="X3434" s="58"/>
      <c r="Y3434" s="58"/>
      <c r="Z3434" s="58"/>
      <c r="AA3434" s="58"/>
      <c r="AB3434" s="58"/>
    </row>
    <row r="3435" spans="24:28" x14ac:dyDescent="0.2">
      <c r="X3435" s="58"/>
      <c r="Y3435" s="58"/>
      <c r="Z3435" s="58"/>
      <c r="AA3435" s="58"/>
      <c r="AB3435" s="58"/>
    </row>
    <row r="3436" spans="24:28" x14ac:dyDescent="0.2">
      <c r="X3436" s="58"/>
      <c r="Y3436" s="58"/>
      <c r="Z3436" s="58"/>
      <c r="AA3436" s="58"/>
      <c r="AB3436" s="58"/>
    </row>
    <row r="3437" spans="24:28" x14ac:dyDescent="0.2">
      <c r="X3437" s="58"/>
      <c r="Y3437" s="58"/>
      <c r="Z3437" s="58"/>
      <c r="AA3437" s="58"/>
      <c r="AB3437" s="58"/>
    </row>
    <row r="3438" spans="24:28" x14ac:dyDescent="0.2">
      <c r="X3438" s="58"/>
      <c r="Y3438" s="58"/>
      <c r="Z3438" s="58"/>
      <c r="AA3438" s="58"/>
      <c r="AB3438" s="58"/>
    </row>
    <row r="3439" spans="24:28" x14ac:dyDescent="0.2">
      <c r="X3439" s="58"/>
      <c r="Y3439" s="58"/>
      <c r="Z3439" s="58"/>
      <c r="AA3439" s="58"/>
      <c r="AB3439" s="58"/>
    </row>
    <row r="3440" spans="24:28" x14ac:dyDescent="0.2">
      <c r="X3440" s="58"/>
      <c r="Y3440" s="58"/>
      <c r="Z3440" s="58"/>
      <c r="AA3440" s="58"/>
      <c r="AB3440" s="58"/>
    </row>
    <row r="3441" spans="24:28" x14ac:dyDescent="0.2">
      <c r="X3441" s="58"/>
      <c r="Y3441" s="58"/>
      <c r="Z3441" s="58"/>
      <c r="AA3441" s="58"/>
      <c r="AB3441" s="58"/>
    </row>
    <row r="3442" spans="24:28" x14ac:dyDescent="0.2">
      <c r="X3442" s="58"/>
      <c r="Y3442" s="58"/>
      <c r="Z3442" s="58"/>
      <c r="AA3442" s="58"/>
      <c r="AB3442" s="58"/>
    </row>
    <row r="3443" spans="24:28" x14ac:dyDescent="0.2">
      <c r="X3443" s="58"/>
      <c r="Y3443" s="58"/>
      <c r="Z3443" s="58"/>
      <c r="AA3443" s="58"/>
      <c r="AB3443" s="58"/>
    </row>
    <row r="3444" spans="24:28" x14ac:dyDescent="0.2">
      <c r="X3444" s="58"/>
      <c r="Y3444" s="58"/>
      <c r="Z3444" s="58"/>
      <c r="AA3444" s="58"/>
      <c r="AB3444" s="58"/>
    </row>
    <row r="3445" spans="24:28" x14ac:dyDescent="0.2">
      <c r="X3445" s="58"/>
      <c r="Y3445" s="58"/>
      <c r="Z3445" s="58"/>
      <c r="AA3445" s="58"/>
      <c r="AB3445" s="58"/>
    </row>
    <row r="3446" spans="24:28" x14ac:dyDescent="0.2">
      <c r="X3446" s="58"/>
      <c r="Y3446" s="58"/>
      <c r="Z3446" s="58"/>
      <c r="AA3446" s="58"/>
      <c r="AB3446" s="58"/>
    </row>
    <row r="3447" spans="24:28" x14ac:dyDescent="0.2">
      <c r="X3447" s="58"/>
      <c r="Y3447" s="58"/>
      <c r="Z3447" s="58"/>
      <c r="AA3447" s="58"/>
      <c r="AB3447" s="58"/>
    </row>
    <row r="3448" spans="24:28" x14ac:dyDescent="0.2">
      <c r="X3448" s="58"/>
      <c r="Y3448" s="58"/>
      <c r="Z3448" s="58"/>
      <c r="AA3448" s="58"/>
      <c r="AB3448" s="58"/>
    </row>
    <row r="3449" spans="24:28" x14ac:dyDescent="0.2">
      <c r="X3449" s="58"/>
      <c r="Y3449" s="58"/>
      <c r="Z3449" s="58"/>
      <c r="AA3449" s="58"/>
      <c r="AB3449" s="58"/>
    </row>
    <row r="3450" spans="24:28" x14ac:dyDescent="0.2">
      <c r="X3450" s="58"/>
      <c r="Y3450" s="58"/>
      <c r="Z3450" s="58"/>
      <c r="AA3450" s="58"/>
      <c r="AB3450" s="58"/>
    </row>
    <row r="3451" spans="24:28" x14ac:dyDescent="0.2">
      <c r="X3451" s="58"/>
      <c r="Y3451" s="58"/>
      <c r="Z3451" s="58"/>
      <c r="AA3451" s="58"/>
      <c r="AB3451" s="58"/>
    </row>
    <row r="3452" spans="24:28" x14ac:dyDescent="0.2">
      <c r="X3452" s="58"/>
      <c r="Y3452" s="58"/>
      <c r="Z3452" s="58"/>
      <c r="AA3452" s="58"/>
      <c r="AB3452" s="58"/>
    </row>
    <row r="3453" spans="24:28" x14ac:dyDescent="0.2">
      <c r="X3453" s="58"/>
      <c r="Y3453" s="58"/>
      <c r="Z3453" s="58"/>
      <c r="AA3453" s="58"/>
      <c r="AB3453" s="58"/>
    </row>
    <row r="3454" spans="24:28" x14ac:dyDescent="0.2">
      <c r="X3454" s="58"/>
      <c r="Y3454" s="58"/>
      <c r="Z3454" s="58"/>
      <c r="AA3454" s="58"/>
      <c r="AB3454" s="58"/>
    </row>
    <row r="3455" spans="24:28" x14ac:dyDescent="0.2">
      <c r="X3455" s="58"/>
      <c r="Y3455" s="58"/>
      <c r="Z3455" s="58"/>
      <c r="AA3455" s="58"/>
      <c r="AB3455" s="58"/>
    </row>
    <row r="3456" spans="24:28" x14ac:dyDescent="0.2">
      <c r="X3456" s="58"/>
      <c r="Y3456" s="58"/>
      <c r="Z3456" s="58"/>
      <c r="AA3456" s="58"/>
      <c r="AB3456" s="58"/>
    </row>
    <row r="3457" spans="24:28" x14ac:dyDescent="0.2">
      <c r="X3457" s="58"/>
      <c r="Y3457" s="58"/>
      <c r="Z3457" s="58"/>
      <c r="AA3457" s="58"/>
      <c r="AB3457" s="58"/>
    </row>
    <row r="3458" spans="24:28" x14ac:dyDescent="0.2">
      <c r="X3458" s="58"/>
      <c r="Y3458" s="58"/>
      <c r="Z3458" s="58"/>
      <c r="AA3458" s="58"/>
      <c r="AB3458" s="58"/>
    </row>
    <row r="3459" spans="24:28" x14ac:dyDescent="0.2">
      <c r="X3459" s="58"/>
      <c r="Y3459" s="58"/>
      <c r="Z3459" s="58"/>
      <c r="AA3459" s="58"/>
      <c r="AB3459" s="58"/>
    </row>
    <row r="3460" spans="24:28" x14ac:dyDescent="0.2">
      <c r="X3460" s="58"/>
      <c r="Y3460" s="58"/>
      <c r="Z3460" s="58"/>
      <c r="AA3460" s="58"/>
      <c r="AB3460" s="58"/>
    </row>
    <row r="3461" spans="24:28" x14ac:dyDescent="0.2">
      <c r="X3461" s="58"/>
      <c r="Y3461" s="58"/>
      <c r="Z3461" s="58"/>
      <c r="AA3461" s="58"/>
      <c r="AB3461" s="58"/>
    </row>
    <row r="3462" spans="24:28" x14ac:dyDescent="0.2">
      <c r="X3462" s="58"/>
      <c r="Y3462" s="58"/>
      <c r="Z3462" s="58"/>
      <c r="AA3462" s="58"/>
      <c r="AB3462" s="58"/>
    </row>
    <row r="3463" spans="24:28" x14ac:dyDescent="0.2">
      <c r="X3463" s="58"/>
      <c r="Y3463" s="58"/>
      <c r="Z3463" s="58"/>
      <c r="AA3463" s="58"/>
      <c r="AB3463" s="58"/>
    </row>
    <row r="3464" spans="24:28" x14ac:dyDescent="0.2">
      <c r="X3464" s="58"/>
      <c r="Y3464" s="58"/>
      <c r="Z3464" s="58"/>
      <c r="AA3464" s="58"/>
      <c r="AB3464" s="58"/>
    </row>
    <row r="3465" spans="24:28" x14ac:dyDescent="0.2">
      <c r="X3465" s="58"/>
      <c r="Y3465" s="58"/>
      <c r="Z3465" s="58"/>
      <c r="AA3465" s="58"/>
      <c r="AB3465" s="58"/>
    </row>
    <row r="3466" spans="24:28" x14ac:dyDescent="0.2">
      <c r="X3466" s="58"/>
      <c r="Y3466" s="58"/>
      <c r="Z3466" s="58"/>
      <c r="AA3466" s="58"/>
      <c r="AB3466" s="58"/>
    </row>
    <row r="3467" spans="24:28" x14ac:dyDescent="0.2">
      <c r="X3467" s="58"/>
      <c r="Y3467" s="58"/>
      <c r="Z3467" s="58"/>
      <c r="AA3467" s="58"/>
      <c r="AB3467" s="58"/>
    </row>
    <row r="3468" spans="24:28" x14ac:dyDescent="0.2">
      <c r="X3468" s="58"/>
      <c r="Y3468" s="58"/>
      <c r="Z3468" s="58"/>
      <c r="AA3468" s="58"/>
      <c r="AB3468" s="58"/>
    </row>
    <row r="3469" spans="24:28" x14ac:dyDescent="0.2">
      <c r="X3469" s="58"/>
      <c r="Y3469" s="58"/>
      <c r="Z3469" s="58"/>
      <c r="AA3469" s="58"/>
      <c r="AB3469" s="58"/>
    </row>
    <row r="3470" spans="24:28" x14ac:dyDescent="0.2">
      <c r="X3470" s="58"/>
      <c r="Y3470" s="58"/>
      <c r="Z3470" s="58"/>
      <c r="AA3470" s="58"/>
      <c r="AB3470" s="58"/>
    </row>
    <row r="3471" spans="24:28" x14ac:dyDescent="0.2">
      <c r="X3471" s="58"/>
      <c r="Y3471" s="58"/>
      <c r="Z3471" s="58"/>
      <c r="AA3471" s="58"/>
      <c r="AB3471" s="58"/>
    </row>
    <row r="3472" spans="24:28" x14ac:dyDescent="0.2">
      <c r="X3472" s="58"/>
      <c r="Y3472" s="58"/>
      <c r="Z3472" s="58"/>
      <c r="AA3472" s="58"/>
      <c r="AB3472" s="58"/>
    </row>
    <row r="3473" spans="24:28" x14ac:dyDescent="0.2">
      <c r="X3473" s="58"/>
      <c r="Y3473" s="58"/>
      <c r="Z3473" s="58"/>
      <c r="AA3473" s="58"/>
      <c r="AB3473" s="58"/>
    </row>
    <row r="3474" spans="24:28" x14ac:dyDescent="0.2">
      <c r="X3474" s="58"/>
      <c r="Y3474" s="58"/>
      <c r="Z3474" s="58"/>
      <c r="AA3474" s="58"/>
      <c r="AB3474" s="58"/>
    </row>
    <row r="3475" spans="24:28" x14ac:dyDescent="0.2">
      <c r="X3475" s="58"/>
      <c r="Y3475" s="58"/>
      <c r="Z3475" s="58"/>
      <c r="AA3475" s="58"/>
      <c r="AB3475" s="58"/>
    </row>
    <row r="3476" spans="24:28" x14ac:dyDescent="0.2">
      <c r="X3476" s="58"/>
      <c r="Y3476" s="58"/>
      <c r="Z3476" s="58"/>
      <c r="AA3476" s="58"/>
      <c r="AB3476" s="58"/>
    </row>
    <row r="3477" spans="24:28" x14ac:dyDescent="0.2">
      <c r="X3477" s="58"/>
      <c r="Y3477" s="58"/>
      <c r="Z3477" s="58"/>
      <c r="AA3477" s="58"/>
      <c r="AB3477" s="58"/>
    </row>
    <row r="3478" spans="24:28" x14ac:dyDescent="0.2">
      <c r="X3478" s="58"/>
      <c r="Y3478" s="58"/>
      <c r="Z3478" s="58"/>
      <c r="AA3478" s="58"/>
      <c r="AB3478" s="58"/>
    </row>
    <row r="3479" spans="24:28" x14ac:dyDescent="0.2">
      <c r="X3479" s="58"/>
      <c r="Y3479" s="58"/>
      <c r="Z3479" s="58"/>
      <c r="AA3479" s="58"/>
      <c r="AB3479" s="58"/>
    </row>
    <row r="3480" spans="24:28" x14ac:dyDescent="0.2">
      <c r="X3480" s="58"/>
      <c r="Y3480" s="58"/>
      <c r="Z3480" s="58"/>
      <c r="AA3480" s="58"/>
      <c r="AB3480" s="58"/>
    </row>
    <row r="3481" spans="24:28" x14ac:dyDescent="0.2">
      <c r="X3481" s="58"/>
      <c r="Y3481" s="58"/>
      <c r="Z3481" s="58"/>
      <c r="AA3481" s="58"/>
      <c r="AB3481" s="58"/>
    </row>
    <row r="3482" spans="24:28" x14ac:dyDescent="0.2">
      <c r="X3482" s="58"/>
      <c r="Y3482" s="58"/>
      <c r="Z3482" s="58"/>
      <c r="AA3482" s="58"/>
      <c r="AB3482" s="58"/>
    </row>
    <row r="3483" spans="24:28" x14ac:dyDescent="0.2">
      <c r="X3483" s="58"/>
      <c r="Y3483" s="58"/>
      <c r="Z3483" s="58"/>
      <c r="AA3483" s="58"/>
      <c r="AB3483" s="58"/>
    </row>
    <row r="3484" spans="24:28" x14ac:dyDescent="0.2">
      <c r="X3484" s="58"/>
      <c r="Y3484" s="58"/>
      <c r="Z3484" s="58"/>
      <c r="AA3484" s="58"/>
      <c r="AB3484" s="58"/>
    </row>
    <row r="3485" spans="24:28" x14ac:dyDescent="0.2">
      <c r="X3485" s="58"/>
      <c r="Y3485" s="58"/>
      <c r="Z3485" s="58"/>
      <c r="AA3485" s="58"/>
      <c r="AB3485" s="58"/>
    </row>
    <row r="3486" spans="24:28" x14ac:dyDescent="0.2">
      <c r="X3486" s="58"/>
      <c r="Y3486" s="58"/>
      <c r="Z3486" s="58"/>
      <c r="AA3486" s="58"/>
      <c r="AB3486" s="58"/>
    </row>
    <row r="3487" spans="24:28" x14ac:dyDescent="0.2">
      <c r="X3487" s="58"/>
      <c r="Y3487" s="58"/>
      <c r="Z3487" s="58"/>
      <c r="AA3487" s="58"/>
      <c r="AB3487" s="58"/>
    </row>
    <row r="3488" spans="24:28" x14ac:dyDescent="0.2">
      <c r="X3488" s="58"/>
      <c r="Y3488" s="58"/>
      <c r="Z3488" s="58"/>
      <c r="AA3488" s="58"/>
      <c r="AB3488" s="58"/>
    </row>
    <row r="3489" spans="24:28" x14ac:dyDescent="0.2">
      <c r="X3489" s="58"/>
      <c r="Y3489" s="58"/>
      <c r="Z3489" s="58"/>
      <c r="AA3489" s="58"/>
      <c r="AB3489" s="58"/>
    </row>
    <row r="3490" spans="24:28" x14ac:dyDescent="0.2">
      <c r="X3490" s="58"/>
      <c r="Y3490" s="58"/>
      <c r="Z3490" s="58"/>
      <c r="AA3490" s="58"/>
      <c r="AB3490" s="58"/>
    </row>
    <row r="3491" spans="24:28" x14ac:dyDescent="0.2">
      <c r="X3491" s="58"/>
      <c r="Y3491" s="58"/>
      <c r="Z3491" s="58"/>
      <c r="AA3491" s="58"/>
      <c r="AB3491" s="58"/>
    </row>
    <row r="3492" spans="24:28" x14ac:dyDescent="0.2">
      <c r="X3492" s="58"/>
      <c r="Y3492" s="58"/>
      <c r="Z3492" s="58"/>
      <c r="AA3492" s="58"/>
      <c r="AB3492" s="58"/>
    </row>
    <row r="3493" spans="24:28" x14ac:dyDescent="0.2">
      <c r="X3493" s="58"/>
      <c r="Y3493" s="58"/>
      <c r="Z3493" s="58"/>
      <c r="AA3493" s="58"/>
      <c r="AB3493" s="58"/>
    </row>
    <row r="3494" spans="24:28" x14ac:dyDescent="0.2">
      <c r="X3494" s="58"/>
      <c r="Y3494" s="58"/>
      <c r="Z3494" s="58"/>
      <c r="AA3494" s="58"/>
      <c r="AB3494" s="58"/>
    </row>
    <row r="3495" spans="24:28" x14ac:dyDescent="0.2">
      <c r="X3495" s="58"/>
      <c r="Y3495" s="58"/>
      <c r="Z3495" s="58"/>
      <c r="AA3495" s="58"/>
      <c r="AB3495" s="58"/>
    </row>
    <row r="3496" spans="24:28" x14ac:dyDescent="0.2">
      <c r="X3496" s="58"/>
      <c r="Y3496" s="58"/>
      <c r="Z3496" s="58"/>
      <c r="AA3496" s="58"/>
      <c r="AB3496" s="58"/>
    </row>
    <row r="3497" spans="24:28" x14ac:dyDescent="0.2">
      <c r="X3497" s="58"/>
      <c r="Y3497" s="58"/>
      <c r="Z3497" s="58"/>
      <c r="AA3497" s="58"/>
      <c r="AB3497" s="58"/>
    </row>
    <row r="3498" spans="24:28" x14ac:dyDescent="0.2">
      <c r="X3498" s="58"/>
      <c r="Y3498" s="58"/>
      <c r="Z3498" s="58"/>
      <c r="AA3498" s="58"/>
      <c r="AB3498" s="58"/>
    </row>
    <row r="3499" spans="24:28" x14ac:dyDescent="0.2">
      <c r="X3499" s="58"/>
      <c r="Y3499" s="58"/>
      <c r="Z3499" s="58"/>
      <c r="AA3499" s="58"/>
      <c r="AB3499" s="58"/>
    </row>
    <row r="3500" spans="24:28" x14ac:dyDescent="0.2">
      <c r="X3500" s="58"/>
      <c r="Y3500" s="58"/>
      <c r="Z3500" s="58"/>
      <c r="AA3500" s="58"/>
      <c r="AB3500" s="58"/>
    </row>
    <row r="3501" spans="24:28" x14ac:dyDescent="0.2">
      <c r="X3501" s="58"/>
      <c r="Y3501" s="58"/>
      <c r="Z3501" s="58"/>
      <c r="AA3501" s="58"/>
      <c r="AB3501" s="58"/>
    </row>
    <row r="3502" spans="24:28" x14ac:dyDescent="0.2">
      <c r="X3502" s="58"/>
      <c r="Y3502" s="58"/>
      <c r="Z3502" s="58"/>
      <c r="AA3502" s="58"/>
      <c r="AB3502" s="58"/>
    </row>
    <row r="3503" spans="24:28" x14ac:dyDescent="0.2">
      <c r="X3503" s="58"/>
      <c r="Y3503" s="58"/>
      <c r="Z3503" s="58"/>
      <c r="AA3503" s="58"/>
      <c r="AB3503" s="58"/>
    </row>
    <row r="3504" spans="24:28" x14ac:dyDescent="0.2">
      <c r="X3504" s="58"/>
      <c r="Y3504" s="58"/>
      <c r="Z3504" s="58"/>
      <c r="AA3504" s="58"/>
      <c r="AB3504" s="58"/>
    </row>
    <row r="3505" spans="24:28" x14ac:dyDescent="0.2">
      <c r="X3505" s="58"/>
      <c r="Y3505" s="58"/>
      <c r="Z3505" s="58"/>
      <c r="AA3505" s="58"/>
      <c r="AB3505" s="58"/>
    </row>
    <row r="3506" spans="24:28" x14ac:dyDescent="0.2">
      <c r="X3506" s="58"/>
      <c r="Y3506" s="58"/>
      <c r="Z3506" s="58"/>
      <c r="AA3506" s="58"/>
      <c r="AB3506" s="58"/>
    </row>
    <row r="3507" spans="24:28" x14ac:dyDescent="0.2">
      <c r="X3507" s="58"/>
      <c r="Y3507" s="58"/>
      <c r="Z3507" s="58"/>
      <c r="AA3507" s="58"/>
      <c r="AB3507" s="58"/>
    </row>
    <row r="3508" spans="24:28" x14ac:dyDescent="0.2">
      <c r="X3508" s="58"/>
      <c r="Y3508" s="58"/>
      <c r="Z3508" s="58"/>
      <c r="AA3508" s="58"/>
      <c r="AB3508" s="58"/>
    </row>
    <row r="3509" spans="24:28" x14ac:dyDescent="0.2">
      <c r="X3509" s="58"/>
      <c r="Y3509" s="58"/>
      <c r="Z3509" s="58"/>
      <c r="AA3509" s="58"/>
      <c r="AB3509" s="58"/>
    </row>
    <row r="3510" spans="24:28" x14ac:dyDescent="0.2">
      <c r="X3510" s="58"/>
      <c r="Y3510" s="58"/>
      <c r="Z3510" s="58"/>
      <c r="AA3510" s="58"/>
      <c r="AB3510" s="58"/>
    </row>
    <row r="3511" spans="24:28" x14ac:dyDescent="0.2">
      <c r="X3511" s="58"/>
      <c r="Y3511" s="58"/>
      <c r="Z3511" s="58"/>
      <c r="AA3511" s="58"/>
      <c r="AB3511" s="58"/>
    </row>
    <row r="3512" spans="24:28" x14ac:dyDescent="0.2">
      <c r="X3512" s="58"/>
      <c r="Y3512" s="58"/>
      <c r="Z3512" s="58"/>
      <c r="AA3512" s="58"/>
      <c r="AB3512" s="58"/>
    </row>
    <row r="3513" spans="24:28" x14ac:dyDescent="0.2">
      <c r="X3513" s="58"/>
      <c r="Y3513" s="58"/>
      <c r="Z3513" s="58"/>
      <c r="AA3513" s="58"/>
      <c r="AB3513" s="58"/>
    </row>
    <row r="3514" spans="24:28" x14ac:dyDescent="0.2">
      <c r="X3514" s="58"/>
      <c r="Y3514" s="58"/>
      <c r="Z3514" s="58"/>
      <c r="AA3514" s="58"/>
      <c r="AB3514" s="58"/>
    </row>
    <row r="3515" spans="24:28" x14ac:dyDescent="0.2">
      <c r="X3515" s="58"/>
      <c r="Y3515" s="58"/>
      <c r="Z3515" s="58"/>
      <c r="AA3515" s="58"/>
      <c r="AB3515" s="58"/>
    </row>
    <row r="3516" spans="24:28" x14ac:dyDescent="0.2">
      <c r="X3516" s="58"/>
      <c r="Y3516" s="58"/>
      <c r="Z3516" s="58"/>
      <c r="AA3516" s="58"/>
      <c r="AB3516" s="58"/>
    </row>
    <row r="3517" spans="24:28" x14ac:dyDescent="0.2">
      <c r="X3517" s="58"/>
      <c r="Y3517" s="58"/>
      <c r="Z3517" s="58"/>
      <c r="AA3517" s="58"/>
      <c r="AB3517" s="58"/>
    </row>
    <row r="3518" spans="24:28" x14ac:dyDescent="0.2">
      <c r="X3518" s="58"/>
      <c r="Y3518" s="58"/>
      <c r="Z3518" s="58"/>
      <c r="AA3518" s="58"/>
      <c r="AB3518" s="58"/>
    </row>
    <row r="3519" spans="24:28" x14ac:dyDescent="0.2">
      <c r="X3519" s="58"/>
      <c r="Y3519" s="58"/>
      <c r="Z3519" s="58"/>
      <c r="AA3519" s="58"/>
      <c r="AB3519" s="58"/>
    </row>
    <row r="3520" spans="24:28" x14ac:dyDescent="0.2">
      <c r="X3520" s="58"/>
      <c r="Y3520" s="58"/>
      <c r="Z3520" s="58"/>
      <c r="AA3520" s="58"/>
      <c r="AB3520" s="58"/>
    </row>
    <row r="3521" spans="24:28" x14ac:dyDescent="0.2">
      <c r="X3521" s="58"/>
      <c r="Y3521" s="58"/>
      <c r="Z3521" s="58"/>
      <c r="AA3521" s="58"/>
      <c r="AB3521" s="58"/>
    </row>
    <row r="3522" spans="24:28" x14ac:dyDescent="0.2">
      <c r="X3522" s="58"/>
      <c r="Y3522" s="58"/>
      <c r="Z3522" s="58"/>
      <c r="AA3522" s="58"/>
      <c r="AB3522" s="58"/>
    </row>
    <row r="3523" spans="24:28" x14ac:dyDescent="0.2">
      <c r="X3523" s="58"/>
      <c r="Y3523" s="58"/>
      <c r="Z3523" s="58"/>
      <c r="AA3523" s="58"/>
      <c r="AB3523" s="58"/>
    </row>
    <row r="3524" spans="24:28" x14ac:dyDescent="0.2">
      <c r="X3524" s="58"/>
      <c r="Y3524" s="58"/>
      <c r="Z3524" s="58"/>
      <c r="AA3524" s="58"/>
      <c r="AB3524" s="58"/>
    </row>
    <row r="3525" spans="24:28" x14ac:dyDescent="0.2">
      <c r="X3525" s="58"/>
      <c r="Y3525" s="58"/>
      <c r="Z3525" s="58"/>
      <c r="AA3525" s="58"/>
      <c r="AB3525" s="58"/>
    </row>
    <row r="3526" spans="24:28" x14ac:dyDescent="0.2">
      <c r="X3526" s="58"/>
      <c r="Y3526" s="58"/>
      <c r="Z3526" s="58"/>
      <c r="AA3526" s="58"/>
      <c r="AB3526" s="58"/>
    </row>
    <row r="3527" spans="24:28" x14ac:dyDescent="0.2">
      <c r="X3527" s="58"/>
      <c r="Y3527" s="58"/>
      <c r="Z3527" s="58"/>
      <c r="AA3527" s="58"/>
      <c r="AB3527" s="58"/>
    </row>
    <row r="3528" spans="24:28" x14ac:dyDescent="0.2">
      <c r="X3528" s="58"/>
      <c r="Y3528" s="58"/>
      <c r="Z3528" s="58"/>
      <c r="AA3528" s="58"/>
      <c r="AB3528" s="58"/>
    </row>
    <row r="3529" spans="24:28" x14ac:dyDescent="0.2">
      <c r="X3529" s="58"/>
      <c r="Y3529" s="58"/>
      <c r="Z3529" s="58"/>
      <c r="AA3529" s="58"/>
      <c r="AB3529" s="58"/>
    </row>
    <row r="3530" spans="24:28" x14ac:dyDescent="0.2">
      <c r="X3530" s="58"/>
      <c r="Y3530" s="58"/>
      <c r="Z3530" s="58"/>
      <c r="AA3530" s="58"/>
      <c r="AB3530" s="58"/>
    </row>
    <row r="3531" spans="24:28" x14ac:dyDescent="0.2">
      <c r="X3531" s="58"/>
      <c r="Y3531" s="58"/>
      <c r="Z3531" s="58"/>
      <c r="AA3531" s="58"/>
      <c r="AB3531" s="58"/>
    </row>
    <row r="3532" spans="24:28" x14ac:dyDescent="0.2">
      <c r="X3532" s="58"/>
      <c r="Y3532" s="58"/>
      <c r="Z3532" s="58"/>
      <c r="AA3532" s="58"/>
      <c r="AB3532" s="58"/>
    </row>
    <row r="3533" spans="24:28" x14ac:dyDescent="0.2">
      <c r="X3533" s="58"/>
      <c r="Y3533" s="58"/>
      <c r="Z3533" s="58"/>
      <c r="AA3533" s="58"/>
      <c r="AB3533" s="58"/>
    </row>
    <row r="3534" spans="24:28" x14ac:dyDescent="0.2">
      <c r="X3534" s="58"/>
      <c r="Y3534" s="58"/>
      <c r="Z3534" s="58"/>
      <c r="AA3534" s="58"/>
      <c r="AB3534" s="58"/>
    </row>
    <row r="3535" spans="24:28" x14ac:dyDescent="0.2">
      <c r="X3535" s="58"/>
      <c r="Y3535" s="58"/>
      <c r="Z3535" s="58"/>
      <c r="AA3535" s="58"/>
      <c r="AB3535" s="58"/>
    </row>
    <row r="3536" spans="24:28" x14ac:dyDescent="0.2">
      <c r="X3536" s="58"/>
      <c r="Y3536" s="58"/>
      <c r="Z3536" s="58"/>
      <c r="AA3536" s="58"/>
      <c r="AB3536" s="58"/>
    </row>
    <row r="3537" spans="24:28" x14ac:dyDescent="0.2">
      <c r="X3537" s="58"/>
      <c r="Y3537" s="58"/>
      <c r="Z3537" s="58"/>
      <c r="AA3537" s="58"/>
      <c r="AB3537" s="58"/>
    </row>
    <row r="3538" spans="24:28" x14ac:dyDescent="0.2">
      <c r="X3538" s="58"/>
      <c r="Y3538" s="58"/>
      <c r="Z3538" s="58"/>
      <c r="AA3538" s="58"/>
      <c r="AB3538" s="58"/>
    </row>
    <row r="3539" spans="24:28" x14ac:dyDescent="0.2">
      <c r="X3539" s="58"/>
      <c r="Y3539" s="58"/>
      <c r="Z3539" s="58"/>
      <c r="AA3539" s="58"/>
      <c r="AB3539" s="58"/>
    </row>
    <row r="3540" spans="24:28" x14ac:dyDescent="0.2">
      <c r="X3540" s="58"/>
      <c r="Y3540" s="58"/>
      <c r="Z3540" s="58"/>
      <c r="AA3540" s="58"/>
      <c r="AB3540" s="58"/>
    </row>
    <row r="3541" spans="24:28" x14ac:dyDescent="0.2">
      <c r="X3541" s="58"/>
      <c r="Y3541" s="58"/>
      <c r="Z3541" s="58"/>
      <c r="AA3541" s="58"/>
      <c r="AB3541" s="58"/>
    </row>
    <row r="3542" spans="24:28" x14ac:dyDescent="0.2">
      <c r="X3542" s="58"/>
      <c r="Y3542" s="58"/>
      <c r="Z3542" s="58"/>
      <c r="AA3542" s="58"/>
      <c r="AB3542" s="58"/>
    </row>
    <row r="3543" spans="24:28" x14ac:dyDescent="0.2">
      <c r="X3543" s="58"/>
      <c r="Y3543" s="58"/>
      <c r="Z3543" s="58"/>
      <c r="AA3543" s="58"/>
      <c r="AB3543" s="58"/>
    </row>
    <row r="3544" spans="24:28" x14ac:dyDescent="0.2">
      <c r="X3544" s="58"/>
      <c r="Y3544" s="58"/>
      <c r="Z3544" s="58"/>
      <c r="AA3544" s="58"/>
      <c r="AB3544" s="58"/>
    </row>
    <row r="3545" spans="24:28" x14ac:dyDescent="0.2">
      <c r="X3545" s="58"/>
      <c r="Y3545" s="58"/>
      <c r="Z3545" s="58"/>
      <c r="AA3545" s="58"/>
      <c r="AB3545" s="58"/>
    </row>
    <row r="3546" spans="24:28" x14ac:dyDescent="0.2">
      <c r="X3546" s="58"/>
      <c r="Y3546" s="58"/>
      <c r="Z3546" s="58"/>
      <c r="AA3546" s="58"/>
      <c r="AB3546" s="58"/>
    </row>
    <row r="3547" spans="24:28" x14ac:dyDescent="0.2">
      <c r="X3547" s="58"/>
      <c r="Y3547" s="58"/>
      <c r="Z3547" s="58"/>
      <c r="AA3547" s="58"/>
      <c r="AB3547" s="58"/>
    </row>
    <row r="3548" spans="24:28" x14ac:dyDescent="0.2">
      <c r="X3548" s="58"/>
      <c r="Y3548" s="58"/>
      <c r="Z3548" s="58"/>
      <c r="AA3548" s="58"/>
      <c r="AB3548" s="58"/>
    </row>
    <row r="3549" spans="24:28" x14ac:dyDescent="0.2">
      <c r="X3549" s="58"/>
      <c r="Y3549" s="58"/>
      <c r="Z3549" s="58"/>
      <c r="AA3549" s="58"/>
      <c r="AB3549" s="58"/>
    </row>
    <row r="3550" spans="24:28" x14ac:dyDescent="0.2">
      <c r="X3550" s="58"/>
      <c r="Y3550" s="58"/>
      <c r="Z3550" s="58"/>
      <c r="AA3550" s="58"/>
      <c r="AB3550" s="58"/>
    </row>
    <row r="3551" spans="24:28" x14ac:dyDescent="0.2">
      <c r="X3551" s="58"/>
      <c r="Y3551" s="58"/>
      <c r="Z3551" s="58"/>
      <c r="AA3551" s="58"/>
      <c r="AB3551" s="58"/>
    </row>
    <row r="3552" spans="24:28" x14ac:dyDescent="0.2">
      <c r="X3552" s="58"/>
      <c r="Y3552" s="58"/>
      <c r="Z3552" s="58"/>
      <c r="AA3552" s="58"/>
      <c r="AB3552" s="58"/>
    </row>
    <row r="3553" spans="24:28" x14ac:dyDescent="0.2">
      <c r="X3553" s="58"/>
      <c r="Y3553" s="58"/>
      <c r="Z3553" s="58"/>
      <c r="AA3553" s="58"/>
      <c r="AB3553" s="58"/>
    </row>
    <row r="3554" spans="24:28" x14ac:dyDescent="0.2">
      <c r="X3554" s="58"/>
      <c r="Y3554" s="58"/>
      <c r="Z3554" s="58"/>
      <c r="AA3554" s="58"/>
      <c r="AB3554" s="58"/>
    </row>
    <row r="3555" spans="24:28" x14ac:dyDescent="0.2">
      <c r="X3555" s="58"/>
      <c r="Y3555" s="58"/>
      <c r="Z3555" s="58"/>
      <c r="AA3555" s="58"/>
      <c r="AB3555" s="58"/>
    </row>
    <row r="3556" spans="24:28" x14ac:dyDescent="0.2">
      <c r="X3556" s="58"/>
      <c r="Y3556" s="58"/>
      <c r="Z3556" s="58"/>
      <c r="AA3556" s="58"/>
      <c r="AB3556" s="58"/>
    </row>
    <row r="3557" spans="24:28" x14ac:dyDescent="0.2">
      <c r="X3557" s="58"/>
      <c r="Y3557" s="58"/>
      <c r="Z3557" s="58"/>
      <c r="AA3557" s="58"/>
      <c r="AB3557" s="58"/>
    </row>
    <row r="3558" spans="24:28" x14ac:dyDescent="0.2">
      <c r="X3558" s="58"/>
      <c r="Y3558" s="58"/>
      <c r="Z3558" s="58"/>
      <c r="AA3558" s="58"/>
      <c r="AB3558" s="58"/>
    </row>
    <row r="3559" spans="24:28" x14ac:dyDescent="0.2">
      <c r="X3559" s="58"/>
      <c r="Y3559" s="58"/>
      <c r="Z3559" s="58"/>
      <c r="AA3559" s="58"/>
      <c r="AB3559" s="58"/>
    </row>
    <row r="3560" spans="24:28" x14ac:dyDescent="0.2">
      <c r="X3560" s="58"/>
      <c r="Y3560" s="58"/>
      <c r="Z3560" s="58"/>
      <c r="AA3560" s="58"/>
      <c r="AB3560" s="58"/>
    </row>
    <row r="3561" spans="24:28" x14ac:dyDescent="0.2">
      <c r="X3561" s="58"/>
      <c r="Y3561" s="58"/>
      <c r="Z3561" s="58"/>
      <c r="AA3561" s="58"/>
      <c r="AB3561" s="58"/>
    </row>
    <row r="3562" spans="24:28" x14ac:dyDescent="0.2">
      <c r="X3562" s="58"/>
      <c r="Y3562" s="58"/>
      <c r="Z3562" s="58"/>
      <c r="AA3562" s="58"/>
      <c r="AB3562" s="58"/>
    </row>
    <row r="3563" spans="24:28" x14ac:dyDescent="0.2">
      <c r="X3563" s="58"/>
      <c r="Y3563" s="58"/>
      <c r="Z3563" s="58"/>
      <c r="AA3563" s="58"/>
      <c r="AB3563" s="58"/>
    </row>
    <row r="3564" spans="24:28" x14ac:dyDescent="0.2">
      <c r="X3564" s="58"/>
      <c r="Y3564" s="58"/>
      <c r="Z3564" s="58"/>
      <c r="AA3564" s="58"/>
      <c r="AB3564" s="58"/>
    </row>
    <row r="3565" spans="24:28" x14ac:dyDescent="0.2">
      <c r="X3565" s="58"/>
      <c r="Y3565" s="58"/>
      <c r="Z3565" s="58"/>
      <c r="AA3565" s="58"/>
      <c r="AB3565" s="58"/>
    </row>
    <row r="3566" spans="24:28" x14ac:dyDescent="0.2">
      <c r="X3566" s="58"/>
      <c r="Y3566" s="58"/>
      <c r="Z3566" s="58"/>
      <c r="AA3566" s="58"/>
      <c r="AB3566" s="58"/>
    </row>
    <row r="3567" spans="24:28" x14ac:dyDescent="0.2">
      <c r="X3567" s="58"/>
      <c r="Y3567" s="58"/>
      <c r="Z3567" s="58"/>
      <c r="AA3567" s="58"/>
      <c r="AB3567" s="58"/>
    </row>
    <row r="3568" spans="24:28" x14ac:dyDescent="0.2">
      <c r="X3568" s="58"/>
      <c r="Y3568" s="58"/>
      <c r="Z3568" s="58"/>
      <c r="AA3568" s="58"/>
      <c r="AB3568" s="58"/>
    </row>
    <row r="3569" spans="24:28" x14ac:dyDescent="0.2">
      <c r="X3569" s="58"/>
      <c r="Y3569" s="58"/>
      <c r="Z3569" s="58"/>
      <c r="AA3569" s="58"/>
      <c r="AB3569" s="58"/>
    </row>
    <row r="3570" spans="24:28" x14ac:dyDescent="0.2">
      <c r="X3570" s="58"/>
      <c r="Y3570" s="58"/>
      <c r="Z3570" s="58"/>
      <c r="AA3570" s="58"/>
      <c r="AB3570" s="58"/>
    </row>
    <row r="3571" spans="24:28" x14ac:dyDescent="0.2">
      <c r="X3571" s="58"/>
      <c r="Y3571" s="58"/>
      <c r="Z3571" s="58"/>
      <c r="AA3571" s="58"/>
      <c r="AB3571" s="58"/>
    </row>
    <row r="3572" spans="24:28" x14ac:dyDescent="0.2">
      <c r="X3572" s="58"/>
      <c r="Y3572" s="58"/>
      <c r="Z3572" s="58"/>
      <c r="AA3572" s="58"/>
      <c r="AB3572" s="58"/>
    </row>
    <row r="3573" spans="24:28" x14ac:dyDescent="0.2">
      <c r="X3573" s="58"/>
      <c r="Y3573" s="58"/>
      <c r="Z3573" s="58"/>
      <c r="AA3573" s="58"/>
      <c r="AB3573" s="58"/>
    </row>
    <row r="3574" spans="24:28" x14ac:dyDescent="0.2">
      <c r="X3574" s="58"/>
      <c r="Y3574" s="58"/>
      <c r="Z3574" s="58"/>
      <c r="AA3574" s="58"/>
      <c r="AB3574" s="58"/>
    </row>
    <row r="3575" spans="24:28" x14ac:dyDescent="0.2">
      <c r="X3575" s="58"/>
      <c r="Y3575" s="58"/>
      <c r="Z3575" s="58"/>
      <c r="AA3575" s="58"/>
      <c r="AB3575" s="58"/>
    </row>
    <row r="3576" spans="24:28" x14ac:dyDescent="0.2">
      <c r="X3576" s="58"/>
      <c r="Y3576" s="58"/>
      <c r="Z3576" s="58"/>
      <c r="AA3576" s="58"/>
      <c r="AB3576" s="58"/>
    </row>
    <row r="3577" spans="24:28" x14ac:dyDescent="0.2">
      <c r="X3577" s="58"/>
      <c r="Y3577" s="58"/>
      <c r="Z3577" s="58"/>
      <c r="AA3577" s="58"/>
      <c r="AB3577" s="58"/>
    </row>
    <row r="3578" spans="24:28" x14ac:dyDescent="0.2">
      <c r="X3578" s="58"/>
      <c r="Y3578" s="58"/>
      <c r="Z3578" s="58"/>
      <c r="AA3578" s="58"/>
      <c r="AB3578" s="58"/>
    </row>
    <row r="3579" spans="24:28" x14ac:dyDescent="0.2">
      <c r="X3579" s="58"/>
      <c r="Y3579" s="58"/>
      <c r="Z3579" s="58"/>
      <c r="AA3579" s="58"/>
      <c r="AB3579" s="58"/>
    </row>
    <row r="3580" spans="24:28" x14ac:dyDescent="0.2">
      <c r="X3580" s="58"/>
      <c r="Y3580" s="58"/>
      <c r="Z3580" s="58"/>
      <c r="AA3580" s="58"/>
      <c r="AB3580" s="58"/>
    </row>
    <row r="3581" spans="24:28" x14ac:dyDescent="0.2">
      <c r="X3581" s="58"/>
      <c r="Y3581" s="58"/>
      <c r="Z3581" s="58"/>
      <c r="AA3581" s="58"/>
      <c r="AB3581" s="58"/>
    </row>
    <row r="3582" spans="24:28" x14ac:dyDescent="0.2">
      <c r="X3582" s="58"/>
      <c r="Y3582" s="58"/>
      <c r="Z3582" s="58"/>
      <c r="AA3582" s="58"/>
      <c r="AB3582" s="58"/>
    </row>
    <row r="3583" spans="24:28" x14ac:dyDescent="0.2">
      <c r="X3583" s="58"/>
      <c r="Y3583" s="58"/>
      <c r="Z3583" s="58"/>
      <c r="AA3583" s="58"/>
      <c r="AB3583" s="58"/>
    </row>
    <row r="3584" spans="24:28" x14ac:dyDescent="0.2">
      <c r="X3584" s="58"/>
      <c r="Y3584" s="58"/>
      <c r="Z3584" s="58"/>
      <c r="AA3584" s="58"/>
      <c r="AB3584" s="58"/>
    </row>
    <row r="3585" spans="24:28" x14ac:dyDescent="0.2">
      <c r="X3585" s="58"/>
      <c r="Y3585" s="58"/>
      <c r="Z3585" s="58"/>
      <c r="AA3585" s="58"/>
      <c r="AB3585" s="58"/>
    </row>
    <row r="3586" spans="24:28" x14ac:dyDescent="0.2">
      <c r="X3586" s="58"/>
      <c r="Y3586" s="58"/>
      <c r="Z3586" s="58"/>
      <c r="AA3586" s="58"/>
      <c r="AB3586" s="58"/>
    </row>
    <row r="3587" spans="24:28" x14ac:dyDescent="0.2">
      <c r="X3587" s="58"/>
      <c r="Y3587" s="58"/>
      <c r="Z3587" s="58"/>
      <c r="AA3587" s="58"/>
      <c r="AB3587" s="58"/>
    </row>
    <row r="3588" spans="24:28" x14ac:dyDescent="0.2">
      <c r="X3588" s="58"/>
      <c r="Y3588" s="58"/>
      <c r="Z3588" s="58"/>
      <c r="AA3588" s="58"/>
      <c r="AB3588" s="58"/>
    </row>
    <row r="3589" spans="24:28" x14ac:dyDescent="0.2">
      <c r="X3589" s="58"/>
      <c r="Y3589" s="58"/>
      <c r="Z3589" s="58"/>
      <c r="AA3589" s="58"/>
      <c r="AB3589" s="58"/>
    </row>
    <row r="3590" spans="24:28" x14ac:dyDescent="0.2">
      <c r="X3590" s="58"/>
      <c r="Y3590" s="58"/>
      <c r="Z3590" s="58"/>
      <c r="AA3590" s="58"/>
      <c r="AB3590" s="58"/>
    </row>
    <row r="3591" spans="24:28" x14ac:dyDescent="0.2">
      <c r="X3591" s="58"/>
      <c r="Y3591" s="58"/>
      <c r="Z3591" s="58"/>
      <c r="AA3591" s="58"/>
      <c r="AB3591" s="58"/>
    </row>
    <row r="3592" spans="24:28" x14ac:dyDescent="0.2">
      <c r="X3592" s="58"/>
      <c r="Y3592" s="58"/>
      <c r="Z3592" s="58"/>
      <c r="AA3592" s="58"/>
      <c r="AB3592" s="58"/>
    </row>
    <row r="3593" spans="24:28" x14ac:dyDescent="0.2">
      <c r="X3593" s="58"/>
      <c r="Y3593" s="58"/>
      <c r="Z3593" s="58"/>
      <c r="AA3593" s="58"/>
      <c r="AB3593" s="58"/>
    </row>
    <row r="3594" spans="24:28" x14ac:dyDescent="0.2">
      <c r="X3594" s="58"/>
      <c r="Y3594" s="58"/>
      <c r="Z3594" s="58"/>
      <c r="AA3594" s="58"/>
      <c r="AB3594" s="58"/>
    </row>
    <row r="3595" spans="24:28" x14ac:dyDescent="0.2">
      <c r="X3595" s="58"/>
      <c r="Y3595" s="58"/>
      <c r="Z3595" s="58"/>
      <c r="AA3595" s="58"/>
      <c r="AB3595" s="58"/>
    </row>
    <row r="3596" spans="24:28" x14ac:dyDescent="0.2">
      <c r="X3596" s="58"/>
      <c r="Y3596" s="58"/>
      <c r="Z3596" s="58"/>
      <c r="AA3596" s="58"/>
      <c r="AB3596" s="58"/>
    </row>
    <row r="3597" spans="24:28" x14ac:dyDescent="0.2">
      <c r="X3597" s="58"/>
      <c r="Y3597" s="58"/>
      <c r="Z3597" s="58"/>
      <c r="AA3597" s="58"/>
      <c r="AB3597" s="58"/>
    </row>
    <row r="3598" spans="24:28" x14ac:dyDescent="0.2">
      <c r="X3598" s="58"/>
      <c r="Y3598" s="58"/>
      <c r="Z3598" s="58"/>
      <c r="AA3598" s="58"/>
      <c r="AB3598" s="58"/>
    </row>
    <row r="3599" spans="24:28" x14ac:dyDescent="0.2">
      <c r="X3599" s="58"/>
      <c r="Y3599" s="58"/>
      <c r="Z3599" s="58"/>
      <c r="AA3599" s="58"/>
      <c r="AB3599" s="58"/>
    </row>
    <row r="3600" spans="24:28" x14ac:dyDescent="0.2">
      <c r="X3600" s="58"/>
      <c r="Y3600" s="58"/>
      <c r="Z3600" s="58"/>
      <c r="AA3600" s="58"/>
      <c r="AB3600" s="58"/>
    </row>
    <row r="3601" spans="24:28" x14ac:dyDescent="0.2">
      <c r="X3601" s="58"/>
      <c r="Y3601" s="58"/>
      <c r="Z3601" s="58"/>
      <c r="AA3601" s="58"/>
      <c r="AB3601" s="58"/>
    </row>
    <row r="3602" spans="24:28" x14ac:dyDescent="0.2">
      <c r="X3602" s="58"/>
      <c r="Y3602" s="58"/>
      <c r="Z3602" s="58"/>
      <c r="AA3602" s="58"/>
      <c r="AB3602" s="58"/>
    </row>
    <row r="3603" spans="24:28" x14ac:dyDescent="0.2">
      <c r="X3603" s="58"/>
      <c r="Y3603" s="58"/>
      <c r="Z3603" s="58"/>
      <c r="AA3603" s="58"/>
      <c r="AB3603" s="58"/>
    </row>
    <row r="3604" spans="24:28" x14ac:dyDescent="0.2">
      <c r="X3604" s="58"/>
      <c r="Y3604" s="58"/>
      <c r="Z3604" s="58"/>
      <c r="AA3604" s="58"/>
      <c r="AB3604" s="58"/>
    </row>
    <row r="3605" spans="24:28" x14ac:dyDescent="0.2">
      <c r="X3605" s="58"/>
      <c r="Y3605" s="58"/>
      <c r="Z3605" s="58"/>
      <c r="AA3605" s="58"/>
      <c r="AB3605" s="58"/>
    </row>
    <row r="3606" spans="24:28" x14ac:dyDescent="0.2">
      <c r="X3606" s="58"/>
      <c r="Y3606" s="58"/>
      <c r="Z3606" s="58"/>
      <c r="AA3606" s="58"/>
      <c r="AB3606" s="58"/>
    </row>
    <row r="3607" spans="24:28" x14ac:dyDescent="0.2">
      <c r="X3607" s="58"/>
      <c r="Y3607" s="58"/>
      <c r="Z3607" s="58"/>
      <c r="AA3607" s="58"/>
      <c r="AB3607" s="58"/>
    </row>
    <row r="3608" spans="24:28" x14ac:dyDescent="0.2">
      <c r="X3608" s="58"/>
      <c r="Y3608" s="58"/>
      <c r="Z3608" s="58"/>
      <c r="AA3608" s="58"/>
      <c r="AB3608" s="58"/>
    </row>
    <row r="3609" spans="24:28" x14ac:dyDescent="0.2">
      <c r="X3609" s="58"/>
      <c r="Y3609" s="58"/>
      <c r="Z3609" s="58"/>
      <c r="AA3609" s="58"/>
      <c r="AB3609" s="58"/>
    </row>
    <row r="3610" spans="24:28" x14ac:dyDescent="0.2">
      <c r="X3610" s="58"/>
      <c r="Y3610" s="58"/>
      <c r="Z3610" s="58"/>
      <c r="AA3610" s="58"/>
      <c r="AB3610" s="58"/>
    </row>
    <row r="3611" spans="24:28" x14ac:dyDescent="0.2">
      <c r="X3611" s="58"/>
      <c r="Y3611" s="58"/>
      <c r="Z3611" s="58"/>
      <c r="AA3611" s="58"/>
      <c r="AB3611" s="58"/>
    </row>
    <row r="3612" spans="24:28" x14ac:dyDescent="0.2">
      <c r="X3612" s="58"/>
      <c r="Y3612" s="58"/>
      <c r="Z3612" s="58"/>
      <c r="AA3612" s="58"/>
      <c r="AB3612" s="58"/>
    </row>
    <row r="3613" spans="24:28" x14ac:dyDescent="0.2">
      <c r="X3613" s="58"/>
      <c r="Y3613" s="58"/>
      <c r="Z3613" s="58"/>
      <c r="AA3613" s="58"/>
      <c r="AB3613" s="58"/>
    </row>
    <row r="3614" spans="24:28" x14ac:dyDescent="0.2">
      <c r="X3614" s="58"/>
      <c r="Y3614" s="58"/>
      <c r="Z3614" s="58"/>
      <c r="AA3614" s="58"/>
      <c r="AB3614" s="58"/>
    </row>
    <row r="3615" spans="24:28" x14ac:dyDescent="0.2">
      <c r="X3615" s="58"/>
      <c r="Y3615" s="58"/>
      <c r="Z3615" s="58"/>
      <c r="AA3615" s="58"/>
      <c r="AB3615" s="58"/>
    </row>
    <row r="3616" spans="24:28" x14ac:dyDescent="0.2">
      <c r="X3616" s="58"/>
      <c r="Y3616" s="58"/>
      <c r="Z3616" s="58"/>
      <c r="AA3616" s="58"/>
      <c r="AB3616" s="58"/>
    </row>
    <row r="3617" spans="24:28" x14ac:dyDescent="0.2">
      <c r="X3617" s="58"/>
      <c r="Y3617" s="58"/>
      <c r="Z3617" s="58"/>
      <c r="AA3617" s="58"/>
      <c r="AB3617" s="58"/>
    </row>
    <row r="3618" spans="24:28" x14ac:dyDescent="0.2">
      <c r="X3618" s="58"/>
      <c r="Y3618" s="58"/>
      <c r="Z3618" s="58"/>
      <c r="AA3618" s="58"/>
      <c r="AB3618" s="58"/>
    </row>
    <row r="3619" spans="24:28" x14ac:dyDescent="0.2">
      <c r="X3619" s="58"/>
      <c r="Y3619" s="58"/>
      <c r="Z3619" s="58"/>
      <c r="AA3619" s="58"/>
      <c r="AB3619" s="58"/>
    </row>
    <row r="3620" spans="24:28" x14ac:dyDescent="0.2">
      <c r="X3620" s="58"/>
      <c r="Y3620" s="58"/>
      <c r="Z3620" s="58"/>
      <c r="AA3620" s="58"/>
      <c r="AB3620" s="58"/>
    </row>
    <row r="3621" spans="24:28" x14ac:dyDescent="0.2">
      <c r="X3621" s="58"/>
      <c r="Y3621" s="58"/>
      <c r="Z3621" s="58"/>
      <c r="AA3621" s="58"/>
      <c r="AB3621" s="58"/>
    </row>
    <row r="3622" spans="24:28" x14ac:dyDescent="0.2">
      <c r="X3622" s="58"/>
      <c r="Y3622" s="58"/>
      <c r="Z3622" s="58"/>
      <c r="AA3622" s="58"/>
      <c r="AB3622" s="58"/>
    </row>
    <row r="3623" spans="24:28" x14ac:dyDescent="0.2">
      <c r="X3623" s="58"/>
      <c r="Y3623" s="58"/>
      <c r="Z3623" s="58"/>
      <c r="AA3623" s="58"/>
      <c r="AB3623" s="58"/>
    </row>
    <row r="3624" spans="24:28" x14ac:dyDescent="0.2">
      <c r="X3624" s="58"/>
      <c r="Y3624" s="58"/>
      <c r="Z3624" s="58"/>
      <c r="AA3624" s="58"/>
      <c r="AB3624" s="58"/>
    </row>
    <row r="3625" spans="24:28" x14ac:dyDescent="0.2">
      <c r="X3625" s="58"/>
      <c r="Y3625" s="58"/>
      <c r="Z3625" s="58"/>
      <c r="AA3625" s="58"/>
      <c r="AB3625" s="58"/>
    </row>
    <row r="3626" spans="24:28" x14ac:dyDescent="0.2">
      <c r="X3626" s="58"/>
      <c r="Y3626" s="58"/>
      <c r="Z3626" s="58"/>
      <c r="AA3626" s="58"/>
      <c r="AB3626" s="58"/>
    </row>
    <row r="3627" spans="24:28" x14ac:dyDescent="0.2">
      <c r="X3627" s="58"/>
      <c r="Y3627" s="58"/>
      <c r="Z3627" s="58"/>
      <c r="AA3627" s="58"/>
      <c r="AB3627" s="58"/>
    </row>
    <row r="3628" spans="24:28" x14ac:dyDescent="0.2">
      <c r="X3628" s="58"/>
      <c r="Y3628" s="58"/>
      <c r="Z3628" s="58"/>
      <c r="AA3628" s="58"/>
      <c r="AB3628" s="58"/>
    </row>
    <row r="3629" spans="24:28" x14ac:dyDescent="0.2">
      <c r="X3629" s="58"/>
      <c r="Y3629" s="58"/>
      <c r="Z3629" s="58"/>
      <c r="AA3629" s="58"/>
      <c r="AB3629" s="58"/>
    </row>
    <row r="3630" spans="24:28" x14ac:dyDescent="0.2">
      <c r="X3630" s="58"/>
      <c r="Y3630" s="58"/>
      <c r="Z3630" s="58"/>
      <c r="AA3630" s="58"/>
      <c r="AB3630" s="58"/>
    </row>
    <row r="3631" spans="24:28" x14ac:dyDescent="0.2">
      <c r="X3631" s="58"/>
      <c r="Y3631" s="58"/>
      <c r="Z3631" s="58"/>
      <c r="AA3631" s="58"/>
      <c r="AB3631" s="58"/>
    </row>
    <row r="3632" spans="24:28" x14ac:dyDescent="0.2">
      <c r="X3632" s="58"/>
      <c r="Y3632" s="58"/>
      <c r="Z3632" s="58"/>
      <c r="AA3632" s="58"/>
      <c r="AB3632" s="58"/>
    </row>
    <row r="3633" spans="24:28" x14ac:dyDescent="0.2">
      <c r="X3633" s="58"/>
      <c r="Y3633" s="58"/>
      <c r="Z3633" s="58"/>
      <c r="AA3633" s="58"/>
      <c r="AB3633" s="58"/>
    </row>
    <row r="3634" spans="24:28" x14ac:dyDescent="0.2">
      <c r="X3634" s="58"/>
      <c r="Y3634" s="58"/>
      <c r="Z3634" s="58"/>
      <c r="AA3634" s="58"/>
      <c r="AB3634" s="58"/>
    </row>
    <row r="3635" spans="24:28" x14ac:dyDescent="0.2">
      <c r="X3635" s="58"/>
      <c r="Y3635" s="58"/>
      <c r="Z3635" s="58"/>
      <c r="AA3635" s="58"/>
      <c r="AB3635" s="58"/>
    </row>
    <row r="3636" spans="24:28" x14ac:dyDescent="0.2">
      <c r="X3636" s="58"/>
      <c r="Y3636" s="58"/>
      <c r="Z3636" s="58"/>
      <c r="AA3636" s="58"/>
      <c r="AB3636" s="58"/>
    </row>
    <row r="3637" spans="24:28" x14ac:dyDescent="0.2">
      <c r="X3637" s="58"/>
      <c r="Y3637" s="58"/>
      <c r="Z3637" s="58"/>
      <c r="AA3637" s="58"/>
      <c r="AB3637" s="58"/>
    </row>
    <row r="3638" spans="24:28" x14ac:dyDescent="0.2">
      <c r="X3638" s="58"/>
      <c r="Y3638" s="58"/>
      <c r="Z3638" s="58"/>
      <c r="AA3638" s="58"/>
      <c r="AB3638" s="58"/>
    </row>
    <row r="3639" spans="24:28" x14ac:dyDescent="0.2">
      <c r="X3639" s="58"/>
      <c r="Y3639" s="58"/>
      <c r="Z3639" s="58"/>
      <c r="AA3639" s="58"/>
      <c r="AB3639" s="58"/>
    </row>
    <row r="3640" spans="24:28" x14ac:dyDescent="0.2">
      <c r="X3640" s="58"/>
      <c r="Y3640" s="58"/>
      <c r="Z3640" s="58"/>
      <c r="AA3640" s="58"/>
      <c r="AB3640" s="58"/>
    </row>
    <row r="3641" spans="24:28" x14ac:dyDescent="0.2">
      <c r="X3641" s="58"/>
      <c r="Y3641" s="58"/>
      <c r="Z3641" s="58"/>
      <c r="AA3641" s="58"/>
      <c r="AB3641" s="58"/>
    </row>
    <row r="3642" spans="24:28" x14ac:dyDescent="0.2">
      <c r="X3642" s="58"/>
      <c r="Y3642" s="58"/>
      <c r="Z3642" s="58"/>
      <c r="AA3642" s="58"/>
      <c r="AB3642" s="58"/>
    </row>
    <row r="3643" spans="24:28" x14ac:dyDescent="0.2">
      <c r="X3643" s="58"/>
      <c r="Y3643" s="58"/>
      <c r="Z3643" s="58"/>
      <c r="AA3643" s="58"/>
      <c r="AB3643" s="58"/>
    </row>
    <row r="3644" spans="24:28" x14ac:dyDescent="0.2">
      <c r="X3644" s="58"/>
      <c r="Y3644" s="58"/>
      <c r="Z3644" s="58"/>
      <c r="AA3644" s="58"/>
      <c r="AB3644" s="58"/>
    </row>
    <row r="3645" spans="24:28" x14ac:dyDescent="0.2">
      <c r="X3645" s="58"/>
      <c r="Y3645" s="58"/>
      <c r="Z3645" s="58"/>
      <c r="AA3645" s="58"/>
      <c r="AB3645" s="58"/>
    </row>
    <row r="3646" spans="24:28" x14ac:dyDescent="0.2">
      <c r="X3646" s="58"/>
      <c r="Y3646" s="58"/>
      <c r="Z3646" s="58"/>
      <c r="AA3646" s="58"/>
      <c r="AB3646" s="58"/>
    </row>
    <row r="3647" spans="24:28" x14ac:dyDescent="0.2">
      <c r="X3647" s="58"/>
      <c r="Y3647" s="58"/>
      <c r="Z3647" s="58"/>
      <c r="AA3647" s="58"/>
      <c r="AB3647" s="58"/>
    </row>
    <row r="3648" spans="24:28" x14ac:dyDescent="0.2">
      <c r="X3648" s="58"/>
      <c r="Y3648" s="58"/>
      <c r="Z3648" s="58"/>
      <c r="AA3648" s="58"/>
      <c r="AB3648" s="58"/>
    </row>
    <row r="3649" spans="24:28" x14ac:dyDescent="0.2">
      <c r="X3649" s="58"/>
      <c r="Y3649" s="58"/>
      <c r="Z3649" s="58"/>
      <c r="AA3649" s="58"/>
      <c r="AB3649" s="58"/>
    </row>
    <row r="3650" spans="24:28" x14ac:dyDescent="0.2">
      <c r="X3650" s="58"/>
      <c r="Y3650" s="58"/>
      <c r="Z3650" s="58"/>
      <c r="AA3650" s="58"/>
      <c r="AB3650" s="58"/>
    </row>
    <row r="3651" spans="24:28" x14ac:dyDescent="0.2">
      <c r="X3651" s="58"/>
      <c r="Y3651" s="58"/>
      <c r="Z3651" s="58"/>
      <c r="AA3651" s="58"/>
      <c r="AB3651" s="58"/>
    </row>
    <row r="3652" spans="24:28" x14ac:dyDescent="0.2">
      <c r="X3652" s="58"/>
      <c r="Y3652" s="58"/>
      <c r="Z3652" s="58"/>
      <c r="AA3652" s="58"/>
      <c r="AB3652" s="58"/>
    </row>
    <row r="3653" spans="24:28" x14ac:dyDescent="0.2">
      <c r="X3653" s="58"/>
      <c r="Y3653" s="58"/>
      <c r="Z3653" s="58"/>
      <c r="AA3653" s="58"/>
      <c r="AB3653" s="58"/>
    </row>
    <row r="3654" spans="24:28" x14ac:dyDescent="0.2">
      <c r="X3654" s="58"/>
      <c r="Y3654" s="58"/>
      <c r="Z3654" s="58"/>
      <c r="AA3654" s="58"/>
      <c r="AB3654" s="58"/>
    </row>
    <row r="3655" spans="24:28" x14ac:dyDescent="0.2">
      <c r="X3655" s="58"/>
      <c r="Y3655" s="58"/>
      <c r="Z3655" s="58"/>
      <c r="AA3655" s="58"/>
      <c r="AB3655" s="58"/>
    </row>
    <row r="3656" spans="24:28" x14ac:dyDescent="0.2">
      <c r="X3656" s="58"/>
      <c r="Y3656" s="58"/>
      <c r="Z3656" s="58"/>
      <c r="AA3656" s="58"/>
      <c r="AB3656" s="58"/>
    </row>
    <row r="3657" spans="24:28" x14ac:dyDescent="0.2">
      <c r="X3657" s="58"/>
      <c r="Y3657" s="58"/>
      <c r="Z3657" s="58"/>
      <c r="AA3657" s="58"/>
      <c r="AB3657" s="58"/>
    </row>
    <row r="3658" spans="24:28" x14ac:dyDescent="0.2">
      <c r="X3658" s="58"/>
      <c r="Y3658" s="58"/>
      <c r="Z3658" s="58"/>
      <c r="AA3658" s="58"/>
      <c r="AB3658" s="58"/>
    </row>
    <row r="3659" spans="24:28" x14ac:dyDescent="0.2">
      <c r="X3659" s="58"/>
      <c r="Y3659" s="58"/>
      <c r="Z3659" s="58"/>
      <c r="AA3659" s="58"/>
      <c r="AB3659" s="58"/>
    </row>
    <row r="3660" spans="24:28" x14ac:dyDescent="0.2">
      <c r="X3660" s="58"/>
      <c r="Y3660" s="58"/>
      <c r="Z3660" s="58"/>
      <c r="AA3660" s="58"/>
      <c r="AB3660" s="58"/>
    </row>
    <row r="3661" spans="24:28" x14ac:dyDescent="0.2">
      <c r="X3661" s="58"/>
      <c r="Y3661" s="58"/>
      <c r="Z3661" s="58"/>
      <c r="AA3661" s="58"/>
      <c r="AB3661" s="58"/>
    </row>
    <row r="3662" spans="24:28" x14ac:dyDescent="0.2">
      <c r="X3662" s="58"/>
      <c r="Y3662" s="58"/>
      <c r="Z3662" s="58"/>
      <c r="AA3662" s="58"/>
      <c r="AB3662" s="58"/>
    </row>
    <row r="3663" spans="24:28" x14ac:dyDescent="0.2">
      <c r="X3663" s="58"/>
      <c r="Y3663" s="58"/>
      <c r="Z3663" s="58"/>
      <c r="AA3663" s="58"/>
      <c r="AB3663" s="58"/>
    </row>
    <row r="3664" spans="24:28" x14ac:dyDescent="0.2">
      <c r="X3664" s="58"/>
      <c r="Y3664" s="58"/>
      <c r="Z3664" s="58"/>
      <c r="AA3664" s="58"/>
      <c r="AB3664" s="58"/>
    </row>
    <row r="3665" spans="24:28" x14ac:dyDescent="0.2">
      <c r="X3665" s="58"/>
      <c r="Y3665" s="58"/>
      <c r="Z3665" s="58"/>
      <c r="AA3665" s="58"/>
      <c r="AB3665" s="58"/>
    </row>
    <row r="3666" spans="24:28" x14ac:dyDescent="0.2">
      <c r="X3666" s="58"/>
      <c r="Y3666" s="58"/>
      <c r="Z3666" s="58"/>
      <c r="AA3666" s="58"/>
      <c r="AB3666" s="58"/>
    </row>
    <row r="3667" spans="24:28" x14ac:dyDescent="0.2">
      <c r="X3667" s="58"/>
      <c r="Y3667" s="58"/>
      <c r="Z3667" s="58"/>
      <c r="AA3667" s="58"/>
      <c r="AB3667" s="58"/>
    </row>
    <row r="3668" spans="24:28" x14ac:dyDescent="0.2">
      <c r="X3668" s="58"/>
      <c r="Y3668" s="58"/>
      <c r="Z3668" s="58"/>
      <c r="AA3668" s="58"/>
      <c r="AB3668" s="58"/>
    </row>
    <row r="3669" spans="24:28" x14ac:dyDescent="0.2">
      <c r="X3669" s="58"/>
      <c r="Y3669" s="58"/>
      <c r="Z3669" s="58"/>
      <c r="AA3669" s="58"/>
      <c r="AB3669" s="58"/>
    </row>
    <row r="3670" spans="24:28" x14ac:dyDescent="0.2">
      <c r="X3670" s="58"/>
      <c r="Y3670" s="58"/>
      <c r="Z3670" s="58"/>
      <c r="AA3670" s="58"/>
      <c r="AB3670" s="58"/>
    </row>
    <row r="3671" spans="24:28" x14ac:dyDescent="0.2">
      <c r="X3671" s="58"/>
      <c r="Y3671" s="58"/>
      <c r="Z3671" s="58"/>
      <c r="AA3671" s="58"/>
      <c r="AB3671" s="58"/>
    </row>
    <row r="3672" spans="24:28" x14ac:dyDescent="0.2">
      <c r="X3672" s="58"/>
      <c r="Y3672" s="58"/>
      <c r="Z3672" s="58"/>
      <c r="AA3672" s="58"/>
      <c r="AB3672" s="58"/>
    </row>
    <row r="3673" spans="24:28" x14ac:dyDescent="0.2">
      <c r="X3673" s="58"/>
      <c r="Y3673" s="58"/>
      <c r="Z3673" s="58"/>
      <c r="AA3673" s="58"/>
      <c r="AB3673" s="58"/>
    </row>
    <row r="3674" spans="24:28" x14ac:dyDescent="0.2">
      <c r="X3674" s="58"/>
      <c r="Y3674" s="58"/>
      <c r="Z3674" s="58"/>
      <c r="AA3674" s="58"/>
      <c r="AB3674" s="58"/>
    </row>
    <row r="3675" spans="24:28" x14ac:dyDescent="0.2">
      <c r="X3675" s="58"/>
      <c r="Y3675" s="58"/>
      <c r="Z3675" s="58"/>
      <c r="AA3675" s="58"/>
      <c r="AB3675" s="58"/>
    </row>
    <row r="3676" spans="24:28" x14ac:dyDescent="0.2">
      <c r="X3676" s="58"/>
      <c r="Y3676" s="58"/>
      <c r="Z3676" s="58"/>
      <c r="AA3676" s="58"/>
      <c r="AB3676" s="58"/>
    </row>
    <row r="3677" spans="24:28" x14ac:dyDescent="0.2">
      <c r="X3677" s="58"/>
      <c r="Y3677" s="58"/>
      <c r="Z3677" s="58"/>
      <c r="AA3677" s="58"/>
      <c r="AB3677" s="58"/>
    </row>
    <row r="3678" spans="24:28" x14ac:dyDescent="0.2">
      <c r="X3678" s="58"/>
      <c r="Y3678" s="58"/>
      <c r="Z3678" s="58"/>
      <c r="AA3678" s="58"/>
      <c r="AB3678" s="58"/>
    </row>
    <row r="3679" spans="24:28" x14ac:dyDescent="0.2">
      <c r="X3679" s="58"/>
      <c r="Y3679" s="58"/>
      <c r="Z3679" s="58"/>
      <c r="AA3679" s="58"/>
      <c r="AB3679" s="58"/>
    </row>
    <row r="3680" spans="24:28" x14ac:dyDescent="0.2">
      <c r="X3680" s="58"/>
      <c r="Y3680" s="58"/>
      <c r="Z3680" s="58"/>
      <c r="AA3680" s="58"/>
      <c r="AB3680" s="58"/>
    </row>
    <row r="3681" spans="24:28" x14ac:dyDescent="0.2">
      <c r="X3681" s="58"/>
      <c r="Y3681" s="58"/>
      <c r="Z3681" s="58"/>
      <c r="AA3681" s="58"/>
      <c r="AB3681" s="58"/>
    </row>
    <row r="3682" spans="24:28" x14ac:dyDescent="0.2">
      <c r="X3682" s="58"/>
      <c r="Y3682" s="58"/>
      <c r="Z3682" s="58"/>
      <c r="AA3682" s="58"/>
      <c r="AB3682" s="58"/>
    </row>
    <row r="3683" spans="24:28" x14ac:dyDescent="0.2">
      <c r="X3683" s="58"/>
      <c r="Y3683" s="58"/>
      <c r="Z3683" s="58"/>
      <c r="AA3683" s="58"/>
      <c r="AB3683" s="58"/>
    </row>
    <row r="3684" spans="24:28" x14ac:dyDescent="0.2">
      <c r="X3684" s="58"/>
      <c r="Y3684" s="58"/>
      <c r="Z3684" s="58"/>
      <c r="AA3684" s="58"/>
      <c r="AB3684" s="58"/>
    </row>
    <row r="3685" spans="24:28" x14ac:dyDescent="0.2">
      <c r="X3685" s="58"/>
      <c r="Y3685" s="58"/>
      <c r="Z3685" s="58"/>
      <c r="AA3685" s="58"/>
      <c r="AB3685" s="58"/>
    </row>
    <row r="3686" spans="24:28" x14ac:dyDescent="0.2">
      <c r="X3686" s="58"/>
      <c r="Y3686" s="58"/>
      <c r="Z3686" s="58"/>
      <c r="AA3686" s="58"/>
      <c r="AB3686" s="58"/>
    </row>
    <row r="3687" spans="24:28" x14ac:dyDescent="0.2">
      <c r="X3687" s="58"/>
      <c r="Y3687" s="58"/>
      <c r="Z3687" s="58"/>
      <c r="AA3687" s="58"/>
      <c r="AB3687" s="58"/>
    </row>
    <row r="3688" spans="24:28" x14ac:dyDescent="0.2">
      <c r="X3688" s="58"/>
      <c r="Y3688" s="58"/>
      <c r="Z3688" s="58"/>
      <c r="AA3688" s="58"/>
      <c r="AB3688" s="58"/>
    </row>
    <row r="3689" spans="24:28" x14ac:dyDescent="0.2">
      <c r="X3689" s="58"/>
      <c r="Y3689" s="58"/>
      <c r="Z3689" s="58"/>
      <c r="AA3689" s="58"/>
      <c r="AB3689" s="58"/>
    </row>
    <row r="3690" spans="24:28" x14ac:dyDescent="0.2">
      <c r="X3690" s="58"/>
      <c r="Y3690" s="58"/>
      <c r="Z3690" s="58"/>
      <c r="AA3690" s="58"/>
      <c r="AB3690" s="58"/>
    </row>
    <row r="3691" spans="24:28" x14ac:dyDescent="0.2">
      <c r="X3691" s="58"/>
      <c r="Y3691" s="58"/>
      <c r="Z3691" s="58"/>
      <c r="AA3691" s="58"/>
      <c r="AB3691" s="58"/>
    </row>
    <row r="3692" spans="24:28" x14ac:dyDescent="0.2">
      <c r="X3692" s="58"/>
      <c r="Y3692" s="58"/>
      <c r="Z3692" s="58"/>
      <c r="AA3692" s="58"/>
      <c r="AB3692" s="58"/>
    </row>
    <row r="3693" spans="24:28" x14ac:dyDescent="0.2">
      <c r="X3693" s="58"/>
      <c r="Y3693" s="58"/>
      <c r="Z3693" s="58"/>
      <c r="AA3693" s="58"/>
      <c r="AB3693" s="58"/>
    </row>
    <row r="3694" spans="24:28" x14ac:dyDescent="0.2">
      <c r="X3694" s="58"/>
      <c r="Y3694" s="58"/>
      <c r="Z3694" s="58"/>
      <c r="AA3694" s="58"/>
      <c r="AB3694" s="58"/>
    </row>
    <row r="3695" spans="24:28" x14ac:dyDescent="0.2">
      <c r="X3695" s="58"/>
      <c r="Y3695" s="58"/>
      <c r="Z3695" s="58"/>
      <c r="AA3695" s="58"/>
      <c r="AB3695" s="58"/>
    </row>
    <row r="3696" spans="24:28" x14ac:dyDescent="0.2">
      <c r="X3696" s="58"/>
      <c r="Y3696" s="58"/>
      <c r="Z3696" s="58"/>
      <c r="AA3696" s="58"/>
      <c r="AB3696" s="58"/>
    </row>
    <row r="3697" spans="24:28" x14ac:dyDescent="0.2">
      <c r="X3697" s="58"/>
      <c r="Y3697" s="58"/>
      <c r="Z3697" s="58"/>
      <c r="AA3697" s="58"/>
      <c r="AB3697" s="58"/>
    </row>
    <row r="3698" spans="24:28" x14ac:dyDescent="0.2">
      <c r="X3698" s="58"/>
      <c r="Y3698" s="58"/>
      <c r="Z3698" s="58"/>
      <c r="AA3698" s="58"/>
      <c r="AB3698" s="58"/>
    </row>
    <row r="3699" spans="24:28" x14ac:dyDescent="0.2">
      <c r="X3699" s="58"/>
      <c r="Y3699" s="58"/>
      <c r="Z3699" s="58"/>
      <c r="AA3699" s="58"/>
      <c r="AB3699" s="58"/>
    </row>
    <row r="3700" spans="24:28" x14ac:dyDescent="0.2">
      <c r="X3700" s="58"/>
      <c r="Y3700" s="58"/>
      <c r="Z3700" s="58"/>
      <c r="AA3700" s="58"/>
      <c r="AB3700" s="58"/>
    </row>
    <row r="3701" spans="24:28" x14ac:dyDescent="0.2">
      <c r="X3701" s="58"/>
      <c r="Y3701" s="58"/>
      <c r="Z3701" s="58"/>
      <c r="AA3701" s="58"/>
      <c r="AB3701" s="58"/>
    </row>
    <row r="3702" spans="24:28" x14ac:dyDescent="0.2">
      <c r="X3702" s="58"/>
      <c r="Y3702" s="58"/>
      <c r="Z3702" s="58"/>
      <c r="AA3702" s="58"/>
      <c r="AB3702" s="58"/>
    </row>
    <row r="3703" spans="24:28" x14ac:dyDescent="0.2">
      <c r="X3703" s="58"/>
      <c r="Y3703" s="58"/>
      <c r="Z3703" s="58"/>
      <c r="AA3703" s="58"/>
      <c r="AB3703" s="58"/>
    </row>
    <row r="3704" spans="24:28" x14ac:dyDescent="0.2">
      <c r="X3704" s="58"/>
      <c r="Y3704" s="58"/>
      <c r="Z3704" s="58"/>
      <c r="AA3704" s="58"/>
      <c r="AB3704" s="58"/>
    </row>
    <row r="3705" spans="24:28" x14ac:dyDescent="0.2">
      <c r="X3705" s="58"/>
      <c r="Y3705" s="58"/>
      <c r="Z3705" s="58"/>
      <c r="AA3705" s="58"/>
      <c r="AB3705" s="58"/>
    </row>
    <row r="3706" spans="24:28" x14ac:dyDescent="0.2">
      <c r="X3706" s="58"/>
      <c r="Y3706" s="58"/>
      <c r="Z3706" s="58"/>
      <c r="AA3706" s="58"/>
      <c r="AB3706" s="58"/>
    </row>
    <row r="3707" spans="24:28" x14ac:dyDescent="0.2">
      <c r="X3707" s="58"/>
      <c r="Y3707" s="58"/>
      <c r="Z3707" s="58"/>
      <c r="AA3707" s="58"/>
      <c r="AB3707" s="58"/>
    </row>
    <row r="3708" spans="24:28" x14ac:dyDescent="0.2">
      <c r="X3708" s="58"/>
      <c r="Y3708" s="58"/>
      <c r="Z3708" s="58"/>
      <c r="AA3708" s="58"/>
      <c r="AB3708" s="58"/>
    </row>
    <row r="3709" spans="24:28" x14ac:dyDescent="0.2">
      <c r="X3709" s="58"/>
      <c r="Y3709" s="58"/>
      <c r="Z3709" s="58"/>
      <c r="AA3709" s="58"/>
      <c r="AB3709" s="58"/>
    </row>
    <row r="3710" spans="24:28" x14ac:dyDescent="0.2">
      <c r="X3710" s="58"/>
      <c r="Y3710" s="58"/>
      <c r="Z3710" s="58"/>
      <c r="AA3710" s="58"/>
      <c r="AB3710" s="58"/>
    </row>
    <row r="3711" spans="24:28" x14ac:dyDescent="0.2">
      <c r="X3711" s="58"/>
      <c r="Y3711" s="58"/>
      <c r="Z3711" s="58"/>
      <c r="AA3711" s="58"/>
      <c r="AB3711" s="58"/>
    </row>
    <row r="3712" spans="24:28" x14ac:dyDescent="0.2">
      <c r="X3712" s="58"/>
      <c r="Y3712" s="58"/>
      <c r="Z3712" s="58"/>
      <c r="AA3712" s="58"/>
      <c r="AB3712" s="58"/>
    </row>
    <row r="3713" spans="24:28" x14ac:dyDescent="0.2">
      <c r="X3713" s="58"/>
      <c r="Y3713" s="58"/>
      <c r="Z3713" s="58"/>
      <c r="AA3713" s="58"/>
      <c r="AB3713" s="58"/>
    </row>
    <row r="3714" spans="24:28" x14ac:dyDescent="0.2">
      <c r="X3714" s="58"/>
      <c r="Y3714" s="58"/>
      <c r="Z3714" s="58"/>
      <c r="AA3714" s="58"/>
      <c r="AB3714" s="58"/>
    </row>
    <row r="3715" spans="24:28" x14ac:dyDescent="0.2">
      <c r="X3715" s="58"/>
      <c r="Y3715" s="58"/>
      <c r="Z3715" s="58"/>
      <c r="AA3715" s="58"/>
      <c r="AB3715" s="58"/>
    </row>
    <row r="3716" spans="24:28" x14ac:dyDescent="0.2">
      <c r="X3716" s="58"/>
      <c r="Y3716" s="58"/>
      <c r="Z3716" s="58"/>
      <c r="AA3716" s="58"/>
      <c r="AB3716" s="58"/>
    </row>
    <row r="3717" spans="24:28" x14ac:dyDescent="0.2">
      <c r="X3717" s="58"/>
      <c r="Y3717" s="58"/>
      <c r="Z3717" s="58"/>
      <c r="AA3717" s="58"/>
      <c r="AB3717" s="58"/>
    </row>
    <row r="3718" spans="24:28" x14ac:dyDescent="0.2">
      <c r="X3718" s="58"/>
      <c r="Y3718" s="58"/>
      <c r="Z3718" s="58"/>
      <c r="AA3718" s="58"/>
      <c r="AB3718" s="58"/>
    </row>
    <row r="3719" spans="24:28" x14ac:dyDescent="0.2">
      <c r="X3719" s="58"/>
      <c r="Y3719" s="58"/>
      <c r="Z3719" s="58"/>
      <c r="AA3719" s="58"/>
      <c r="AB3719" s="58"/>
    </row>
    <row r="3720" spans="24:28" x14ac:dyDescent="0.2">
      <c r="X3720" s="58"/>
      <c r="Y3720" s="58"/>
      <c r="Z3720" s="58"/>
      <c r="AA3720" s="58"/>
      <c r="AB3720" s="58"/>
    </row>
    <row r="3721" spans="24:28" x14ac:dyDescent="0.2">
      <c r="X3721" s="58"/>
      <c r="Y3721" s="58"/>
      <c r="Z3721" s="58"/>
      <c r="AA3721" s="58"/>
      <c r="AB3721" s="58"/>
    </row>
    <row r="3722" spans="24:28" x14ac:dyDescent="0.2">
      <c r="X3722" s="58"/>
      <c r="Y3722" s="58"/>
      <c r="Z3722" s="58"/>
      <c r="AA3722" s="58"/>
      <c r="AB3722" s="58"/>
    </row>
    <row r="3723" spans="24:28" x14ac:dyDescent="0.2">
      <c r="X3723" s="58"/>
      <c r="Y3723" s="58"/>
      <c r="Z3723" s="58"/>
      <c r="AA3723" s="58"/>
      <c r="AB3723" s="58"/>
    </row>
    <row r="3724" spans="24:28" x14ac:dyDescent="0.2">
      <c r="X3724" s="58"/>
      <c r="Y3724" s="58"/>
      <c r="Z3724" s="58"/>
      <c r="AA3724" s="58"/>
      <c r="AB3724" s="58"/>
    </row>
    <row r="3725" spans="24:28" x14ac:dyDescent="0.2">
      <c r="X3725" s="58"/>
      <c r="Y3725" s="58"/>
      <c r="Z3725" s="58"/>
      <c r="AA3725" s="58"/>
      <c r="AB3725" s="58"/>
    </row>
    <row r="3726" spans="24:28" x14ac:dyDescent="0.2">
      <c r="X3726" s="58"/>
      <c r="Y3726" s="58"/>
      <c r="Z3726" s="58"/>
      <c r="AA3726" s="58"/>
      <c r="AB3726" s="58"/>
    </row>
    <row r="3727" spans="24:28" x14ac:dyDescent="0.2">
      <c r="X3727" s="58"/>
      <c r="Y3727" s="58"/>
      <c r="Z3727" s="58"/>
      <c r="AA3727" s="58"/>
      <c r="AB3727" s="58"/>
    </row>
    <row r="3728" spans="24:28" x14ac:dyDescent="0.2">
      <c r="X3728" s="58"/>
      <c r="Y3728" s="58"/>
      <c r="Z3728" s="58"/>
      <c r="AA3728" s="58"/>
      <c r="AB3728" s="58"/>
    </row>
    <row r="3729" spans="24:28" x14ac:dyDescent="0.2">
      <c r="X3729" s="58"/>
      <c r="Y3729" s="58"/>
      <c r="Z3729" s="58"/>
      <c r="AA3729" s="58"/>
      <c r="AB3729" s="58"/>
    </row>
    <row r="3730" spans="24:28" x14ac:dyDescent="0.2">
      <c r="X3730" s="58"/>
      <c r="Y3730" s="58"/>
      <c r="Z3730" s="58"/>
      <c r="AA3730" s="58"/>
      <c r="AB3730" s="58"/>
    </row>
    <row r="3731" spans="24:28" x14ac:dyDescent="0.2">
      <c r="X3731" s="58"/>
      <c r="Y3731" s="58"/>
      <c r="Z3731" s="58"/>
      <c r="AA3731" s="58"/>
      <c r="AB3731" s="58"/>
    </row>
    <row r="3732" spans="24:28" x14ac:dyDescent="0.2">
      <c r="X3732" s="58"/>
      <c r="Y3732" s="58"/>
      <c r="Z3732" s="58"/>
      <c r="AA3732" s="58"/>
      <c r="AB3732" s="58"/>
    </row>
    <row r="3733" spans="24:28" x14ac:dyDescent="0.2">
      <c r="X3733" s="58"/>
      <c r="Y3733" s="58"/>
      <c r="Z3733" s="58"/>
      <c r="AA3733" s="58"/>
      <c r="AB3733" s="58"/>
    </row>
    <row r="3734" spans="24:28" x14ac:dyDescent="0.2">
      <c r="X3734" s="58"/>
      <c r="Y3734" s="58"/>
      <c r="Z3734" s="58"/>
      <c r="AA3734" s="58"/>
      <c r="AB3734" s="58"/>
    </row>
    <row r="3735" spans="24:28" x14ac:dyDescent="0.2">
      <c r="X3735" s="58"/>
      <c r="Y3735" s="58"/>
      <c r="Z3735" s="58"/>
      <c r="AA3735" s="58"/>
      <c r="AB3735" s="58"/>
    </row>
    <row r="3736" spans="24:28" x14ac:dyDescent="0.2">
      <c r="X3736" s="58"/>
      <c r="Y3736" s="58"/>
      <c r="Z3736" s="58"/>
      <c r="AA3736" s="58"/>
      <c r="AB3736" s="58"/>
    </row>
    <row r="3737" spans="24:28" x14ac:dyDescent="0.2">
      <c r="X3737" s="58"/>
      <c r="Y3737" s="58"/>
      <c r="Z3737" s="58"/>
      <c r="AA3737" s="58"/>
      <c r="AB3737" s="58"/>
    </row>
    <row r="3738" spans="24:28" x14ac:dyDescent="0.2">
      <c r="X3738" s="58"/>
      <c r="Y3738" s="58"/>
      <c r="Z3738" s="58"/>
      <c r="AA3738" s="58"/>
      <c r="AB3738" s="58"/>
    </row>
    <row r="3739" spans="24:28" x14ac:dyDescent="0.2">
      <c r="X3739" s="58"/>
      <c r="Y3739" s="58"/>
      <c r="Z3739" s="58"/>
      <c r="AA3739" s="58"/>
      <c r="AB3739" s="58"/>
    </row>
    <row r="3740" spans="24:28" x14ac:dyDescent="0.2">
      <c r="X3740" s="58"/>
      <c r="Y3740" s="58"/>
      <c r="Z3740" s="58"/>
      <c r="AA3740" s="58"/>
      <c r="AB3740" s="58"/>
    </row>
    <row r="3741" spans="24:28" x14ac:dyDescent="0.2">
      <c r="X3741" s="58"/>
      <c r="Y3741" s="58"/>
      <c r="Z3741" s="58"/>
      <c r="AA3741" s="58"/>
      <c r="AB3741" s="58"/>
    </row>
    <row r="3742" spans="24:28" x14ac:dyDescent="0.2">
      <c r="X3742" s="58"/>
      <c r="Y3742" s="58"/>
      <c r="Z3742" s="58"/>
      <c r="AA3742" s="58"/>
      <c r="AB3742" s="58"/>
    </row>
    <row r="3743" spans="24:28" x14ac:dyDescent="0.2">
      <c r="X3743" s="58"/>
      <c r="Y3743" s="58"/>
      <c r="Z3743" s="58"/>
      <c r="AA3743" s="58"/>
      <c r="AB3743" s="58"/>
    </row>
    <row r="3744" spans="24:28" x14ac:dyDescent="0.2">
      <c r="X3744" s="58"/>
      <c r="Y3744" s="58"/>
      <c r="Z3744" s="58"/>
      <c r="AA3744" s="58"/>
      <c r="AB3744" s="58"/>
    </row>
    <row r="3745" spans="24:28" x14ac:dyDescent="0.2">
      <c r="X3745" s="58"/>
      <c r="Y3745" s="58"/>
      <c r="Z3745" s="58"/>
      <c r="AA3745" s="58"/>
      <c r="AB3745" s="58"/>
    </row>
    <row r="3746" spans="24:28" x14ac:dyDescent="0.2">
      <c r="X3746" s="58"/>
      <c r="Y3746" s="58"/>
      <c r="Z3746" s="58"/>
      <c r="AA3746" s="58"/>
      <c r="AB3746" s="58"/>
    </row>
    <row r="3747" spans="24:28" x14ac:dyDescent="0.2">
      <c r="X3747" s="58"/>
      <c r="Y3747" s="58"/>
      <c r="Z3747" s="58"/>
      <c r="AA3747" s="58"/>
      <c r="AB3747" s="58"/>
    </row>
    <row r="3748" spans="24:28" x14ac:dyDescent="0.2">
      <c r="X3748" s="58"/>
      <c r="Y3748" s="58"/>
      <c r="Z3748" s="58"/>
      <c r="AA3748" s="58"/>
      <c r="AB3748" s="58"/>
    </row>
    <row r="3749" spans="24:28" x14ac:dyDescent="0.2">
      <c r="X3749" s="58"/>
      <c r="Y3749" s="58"/>
      <c r="Z3749" s="58"/>
      <c r="AA3749" s="58"/>
      <c r="AB3749" s="58"/>
    </row>
    <row r="3750" spans="24:28" x14ac:dyDescent="0.2">
      <c r="X3750" s="58"/>
      <c r="Y3750" s="58"/>
      <c r="Z3750" s="58"/>
      <c r="AA3750" s="58"/>
      <c r="AB3750" s="58"/>
    </row>
    <row r="3751" spans="24:28" x14ac:dyDescent="0.2">
      <c r="X3751" s="58"/>
      <c r="Y3751" s="58"/>
      <c r="Z3751" s="58"/>
      <c r="AA3751" s="58"/>
      <c r="AB3751" s="58"/>
    </row>
    <row r="3752" spans="24:28" x14ac:dyDescent="0.2">
      <c r="X3752" s="58"/>
      <c r="Y3752" s="58"/>
      <c r="Z3752" s="58"/>
      <c r="AA3752" s="58"/>
      <c r="AB3752" s="58"/>
    </row>
    <row r="3753" spans="24:28" x14ac:dyDescent="0.2">
      <c r="X3753" s="58"/>
      <c r="Y3753" s="58"/>
      <c r="Z3753" s="58"/>
      <c r="AA3753" s="58"/>
      <c r="AB3753" s="58"/>
    </row>
    <row r="3754" spans="24:28" x14ac:dyDescent="0.2">
      <c r="X3754" s="58"/>
      <c r="Y3754" s="58"/>
      <c r="Z3754" s="58"/>
      <c r="AA3754" s="58"/>
      <c r="AB3754" s="58"/>
    </row>
    <row r="3755" spans="24:28" x14ac:dyDescent="0.2">
      <c r="X3755" s="58"/>
      <c r="Y3755" s="58"/>
      <c r="Z3755" s="58"/>
      <c r="AA3755" s="58"/>
      <c r="AB3755" s="58"/>
    </row>
    <row r="3756" spans="24:28" x14ac:dyDescent="0.2">
      <c r="X3756" s="58"/>
      <c r="Y3756" s="58"/>
      <c r="Z3756" s="58"/>
      <c r="AA3756" s="58"/>
      <c r="AB3756" s="58"/>
    </row>
    <row r="3757" spans="24:28" x14ac:dyDescent="0.2">
      <c r="X3757" s="58"/>
      <c r="Y3757" s="58"/>
      <c r="Z3757" s="58"/>
      <c r="AA3757" s="58"/>
      <c r="AB3757" s="58"/>
    </row>
    <row r="3758" spans="24:28" x14ac:dyDescent="0.2">
      <c r="X3758" s="58"/>
      <c r="Y3758" s="58"/>
      <c r="Z3758" s="58"/>
      <c r="AA3758" s="58"/>
      <c r="AB3758" s="58"/>
    </row>
    <row r="3759" spans="24:28" x14ac:dyDescent="0.2">
      <c r="X3759" s="58"/>
      <c r="Y3759" s="58"/>
      <c r="Z3759" s="58"/>
      <c r="AA3759" s="58"/>
      <c r="AB3759" s="58"/>
    </row>
    <row r="3760" spans="24:28" x14ac:dyDescent="0.2">
      <c r="X3760" s="58"/>
      <c r="Y3760" s="58"/>
      <c r="Z3760" s="58"/>
      <c r="AA3760" s="58"/>
      <c r="AB3760" s="58"/>
    </row>
    <row r="3761" spans="24:28" x14ac:dyDescent="0.2">
      <c r="X3761" s="58"/>
      <c r="Y3761" s="58"/>
      <c r="Z3761" s="58"/>
      <c r="AA3761" s="58"/>
      <c r="AB3761" s="58"/>
    </row>
    <row r="3762" spans="24:28" x14ac:dyDescent="0.2">
      <c r="X3762" s="58"/>
      <c r="Y3762" s="58"/>
      <c r="Z3762" s="58"/>
      <c r="AA3762" s="58"/>
      <c r="AB3762" s="58"/>
    </row>
    <row r="3763" spans="24:28" x14ac:dyDescent="0.2">
      <c r="X3763" s="58"/>
      <c r="Y3763" s="58"/>
      <c r="Z3763" s="58"/>
      <c r="AA3763" s="58"/>
      <c r="AB3763" s="58"/>
    </row>
    <row r="3764" spans="24:28" x14ac:dyDescent="0.2">
      <c r="X3764" s="58"/>
      <c r="Y3764" s="58"/>
      <c r="Z3764" s="58"/>
      <c r="AA3764" s="58"/>
      <c r="AB3764" s="58"/>
    </row>
    <row r="3765" spans="24:28" x14ac:dyDescent="0.2">
      <c r="X3765" s="58"/>
      <c r="Y3765" s="58"/>
      <c r="Z3765" s="58"/>
      <c r="AA3765" s="58"/>
      <c r="AB3765" s="58"/>
    </row>
    <row r="3766" spans="24:28" x14ac:dyDescent="0.2">
      <c r="X3766" s="58"/>
      <c r="Y3766" s="58"/>
      <c r="Z3766" s="58"/>
      <c r="AA3766" s="58"/>
      <c r="AB3766" s="58"/>
    </row>
    <row r="3767" spans="24:28" x14ac:dyDescent="0.2">
      <c r="X3767" s="58"/>
      <c r="Y3767" s="58"/>
      <c r="Z3767" s="58"/>
      <c r="AA3767" s="58"/>
      <c r="AB3767" s="58"/>
    </row>
    <row r="3768" spans="24:28" x14ac:dyDescent="0.2">
      <c r="X3768" s="58"/>
      <c r="Y3768" s="58"/>
      <c r="Z3768" s="58"/>
      <c r="AA3768" s="58"/>
      <c r="AB3768" s="58"/>
    </row>
    <row r="3769" spans="24:28" x14ac:dyDescent="0.2">
      <c r="X3769" s="58"/>
      <c r="Y3769" s="58"/>
      <c r="Z3769" s="58"/>
      <c r="AA3769" s="58"/>
      <c r="AB3769" s="58"/>
    </row>
    <row r="3770" spans="24:28" x14ac:dyDescent="0.2">
      <c r="X3770" s="58"/>
      <c r="Y3770" s="58"/>
      <c r="Z3770" s="58"/>
      <c r="AA3770" s="58"/>
      <c r="AB3770" s="58"/>
    </row>
    <row r="3771" spans="24:28" x14ac:dyDescent="0.2">
      <c r="X3771" s="58"/>
      <c r="Y3771" s="58"/>
      <c r="Z3771" s="58"/>
      <c r="AA3771" s="58"/>
      <c r="AB3771" s="58"/>
    </row>
    <row r="3772" spans="24:28" x14ac:dyDescent="0.2">
      <c r="X3772" s="58"/>
      <c r="Y3772" s="58"/>
      <c r="Z3772" s="58"/>
      <c r="AA3772" s="58"/>
      <c r="AB3772" s="58"/>
    </row>
    <row r="3773" spans="24:28" x14ac:dyDescent="0.2">
      <c r="X3773" s="58"/>
      <c r="Y3773" s="58"/>
      <c r="Z3773" s="58"/>
      <c r="AA3773" s="58"/>
      <c r="AB3773" s="58"/>
    </row>
    <row r="3774" spans="24:28" x14ac:dyDescent="0.2">
      <c r="X3774" s="58"/>
      <c r="Y3774" s="58"/>
      <c r="Z3774" s="58"/>
      <c r="AA3774" s="58"/>
      <c r="AB3774" s="58"/>
    </row>
    <row r="3775" spans="24:28" x14ac:dyDescent="0.2">
      <c r="X3775" s="58"/>
      <c r="Y3775" s="58"/>
      <c r="Z3775" s="58"/>
      <c r="AA3775" s="58"/>
      <c r="AB3775" s="58"/>
    </row>
    <row r="3776" spans="24:28" x14ac:dyDescent="0.2">
      <c r="X3776" s="58"/>
      <c r="Y3776" s="58"/>
      <c r="Z3776" s="58"/>
      <c r="AA3776" s="58"/>
      <c r="AB3776" s="58"/>
    </row>
    <row r="3777" spans="24:28" x14ac:dyDescent="0.2">
      <c r="X3777" s="58"/>
      <c r="Y3777" s="58"/>
      <c r="Z3777" s="58"/>
      <c r="AA3777" s="58"/>
      <c r="AB3777" s="58"/>
    </row>
    <row r="3778" spans="24:28" x14ac:dyDescent="0.2">
      <c r="X3778" s="58"/>
      <c r="Y3778" s="58"/>
      <c r="Z3778" s="58"/>
      <c r="AA3778" s="58"/>
      <c r="AB3778" s="58"/>
    </row>
    <row r="3779" spans="24:28" x14ac:dyDescent="0.2">
      <c r="X3779" s="58"/>
      <c r="Y3779" s="58"/>
      <c r="Z3779" s="58"/>
      <c r="AA3779" s="58"/>
      <c r="AB3779" s="58"/>
    </row>
    <row r="3780" spans="24:28" x14ac:dyDescent="0.2">
      <c r="X3780" s="58"/>
      <c r="Y3780" s="58"/>
      <c r="Z3780" s="58"/>
      <c r="AA3780" s="58"/>
      <c r="AB3780" s="58"/>
    </row>
    <row r="3781" spans="24:28" x14ac:dyDescent="0.2">
      <c r="X3781" s="58"/>
      <c r="Y3781" s="58"/>
      <c r="Z3781" s="58"/>
      <c r="AA3781" s="58"/>
      <c r="AB3781" s="58"/>
    </row>
    <row r="3782" spans="24:28" x14ac:dyDescent="0.2">
      <c r="X3782" s="58"/>
      <c r="Y3782" s="58"/>
      <c r="Z3782" s="58"/>
      <c r="AA3782" s="58"/>
      <c r="AB3782" s="58"/>
    </row>
    <row r="3783" spans="24:28" x14ac:dyDescent="0.2">
      <c r="X3783" s="58"/>
      <c r="Y3783" s="58"/>
      <c r="Z3783" s="58"/>
      <c r="AA3783" s="58"/>
      <c r="AB3783" s="58"/>
    </row>
    <row r="3784" spans="24:28" x14ac:dyDescent="0.2">
      <c r="X3784" s="58"/>
      <c r="Y3784" s="58"/>
      <c r="Z3784" s="58"/>
      <c r="AA3784" s="58"/>
      <c r="AB3784" s="58"/>
    </row>
    <row r="3785" spans="24:28" x14ac:dyDescent="0.2">
      <c r="X3785" s="58"/>
      <c r="Y3785" s="58"/>
      <c r="Z3785" s="58"/>
      <c r="AA3785" s="58"/>
      <c r="AB3785" s="58"/>
    </row>
    <row r="3786" spans="24:28" x14ac:dyDescent="0.2">
      <c r="X3786" s="58"/>
      <c r="Y3786" s="58"/>
      <c r="Z3786" s="58"/>
      <c r="AA3786" s="58"/>
      <c r="AB3786" s="58"/>
    </row>
    <row r="3787" spans="24:28" x14ac:dyDescent="0.2">
      <c r="X3787" s="58"/>
      <c r="Y3787" s="58"/>
      <c r="Z3787" s="58"/>
      <c r="AA3787" s="58"/>
      <c r="AB3787" s="58"/>
    </row>
    <row r="3788" spans="24:28" x14ac:dyDescent="0.2">
      <c r="X3788" s="58"/>
      <c r="Y3788" s="58"/>
      <c r="Z3788" s="58"/>
      <c r="AA3788" s="58"/>
      <c r="AB3788" s="58"/>
    </row>
    <row r="3789" spans="24:28" x14ac:dyDescent="0.2">
      <c r="X3789" s="58"/>
      <c r="Y3789" s="58"/>
      <c r="Z3789" s="58"/>
      <c r="AA3789" s="58"/>
      <c r="AB3789" s="58"/>
    </row>
    <row r="3790" spans="24:28" x14ac:dyDescent="0.2">
      <c r="X3790" s="58"/>
      <c r="Y3790" s="58"/>
      <c r="Z3790" s="58"/>
      <c r="AA3790" s="58"/>
      <c r="AB3790" s="58"/>
    </row>
    <row r="3791" spans="24:28" x14ac:dyDescent="0.2">
      <c r="X3791" s="58"/>
      <c r="Y3791" s="58"/>
      <c r="Z3791" s="58"/>
      <c r="AA3791" s="58"/>
      <c r="AB3791" s="58"/>
    </row>
    <row r="3792" spans="24:28" x14ac:dyDescent="0.2">
      <c r="X3792" s="58"/>
      <c r="Y3792" s="58"/>
      <c r="Z3792" s="58"/>
      <c r="AA3792" s="58"/>
      <c r="AB3792" s="58"/>
    </row>
    <row r="3793" spans="24:28" x14ac:dyDescent="0.2">
      <c r="X3793" s="58"/>
      <c r="Y3793" s="58"/>
      <c r="Z3793" s="58"/>
      <c r="AA3793" s="58"/>
      <c r="AB3793" s="58"/>
    </row>
    <row r="3794" spans="24:28" x14ac:dyDescent="0.2">
      <c r="X3794" s="58"/>
      <c r="Y3794" s="58"/>
      <c r="Z3794" s="58"/>
      <c r="AA3794" s="58"/>
      <c r="AB3794" s="58"/>
    </row>
    <row r="3795" spans="24:28" x14ac:dyDescent="0.2">
      <c r="X3795" s="58"/>
      <c r="Y3795" s="58"/>
      <c r="Z3795" s="58"/>
      <c r="AA3795" s="58"/>
      <c r="AB3795" s="58"/>
    </row>
    <row r="3796" spans="24:28" x14ac:dyDescent="0.2">
      <c r="X3796" s="58"/>
      <c r="Y3796" s="58"/>
      <c r="Z3796" s="58"/>
      <c r="AA3796" s="58"/>
      <c r="AB3796" s="58"/>
    </row>
    <row r="3797" spans="24:28" x14ac:dyDescent="0.2">
      <c r="X3797" s="58"/>
      <c r="Y3797" s="58"/>
      <c r="Z3797" s="58"/>
      <c r="AA3797" s="58"/>
      <c r="AB3797" s="58"/>
    </row>
    <row r="3798" spans="24:28" x14ac:dyDescent="0.2">
      <c r="X3798" s="58"/>
      <c r="Y3798" s="58"/>
      <c r="Z3798" s="58"/>
      <c r="AA3798" s="58"/>
      <c r="AB3798" s="58"/>
    </row>
    <row r="3799" spans="24:28" x14ac:dyDescent="0.2">
      <c r="X3799" s="58"/>
      <c r="Y3799" s="58"/>
      <c r="Z3799" s="58"/>
      <c r="AA3799" s="58"/>
      <c r="AB3799" s="58"/>
    </row>
    <row r="3800" spans="24:28" x14ac:dyDescent="0.2">
      <c r="X3800" s="58"/>
      <c r="Y3800" s="58"/>
      <c r="Z3800" s="58"/>
      <c r="AA3800" s="58"/>
      <c r="AB3800" s="58"/>
    </row>
    <row r="3801" spans="24:28" x14ac:dyDescent="0.2">
      <c r="X3801" s="58"/>
      <c r="Y3801" s="58"/>
      <c r="Z3801" s="58"/>
      <c r="AA3801" s="58"/>
      <c r="AB3801" s="58"/>
    </row>
    <row r="3802" spans="24:28" x14ac:dyDescent="0.2">
      <c r="X3802" s="58"/>
      <c r="Y3802" s="58"/>
      <c r="Z3802" s="58"/>
      <c r="AA3802" s="58"/>
      <c r="AB3802" s="58"/>
    </row>
    <row r="3803" spans="24:28" x14ac:dyDescent="0.2">
      <c r="X3803" s="58"/>
      <c r="Y3803" s="58"/>
      <c r="Z3803" s="58"/>
      <c r="AA3803" s="58"/>
      <c r="AB3803" s="58"/>
    </row>
    <row r="3804" spans="24:28" x14ac:dyDescent="0.2">
      <c r="X3804" s="58"/>
      <c r="Y3804" s="58"/>
      <c r="Z3804" s="58"/>
      <c r="AA3804" s="58"/>
      <c r="AB3804" s="58"/>
    </row>
    <row r="3805" spans="24:28" x14ac:dyDescent="0.2">
      <c r="X3805" s="58"/>
      <c r="Y3805" s="58"/>
      <c r="Z3805" s="58"/>
      <c r="AA3805" s="58"/>
      <c r="AB3805" s="58"/>
    </row>
    <row r="3806" spans="24:28" x14ac:dyDescent="0.2">
      <c r="X3806" s="58"/>
      <c r="Y3806" s="58"/>
      <c r="Z3806" s="58"/>
      <c r="AA3806" s="58"/>
      <c r="AB3806" s="58"/>
    </row>
    <row r="3807" spans="24:28" x14ac:dyDescent="0.2">
      <c r="X3807" s="58"/>
      <c r="Y3807" s="58"/>
      <c r="Z3807" s="58"/>
      <c r="AA3807" s="58"/>
      <c r="AB3807" s="58"/>
    </row>
    <row r="3808" spans="24:28" x14ac:dyDescent="0.2">
      <c r="X3808" s="58"/>
      <c r="Y3808" s="58"/>
      <c r="Z3808" s="58"/>
      <c r="AA3808" s="58"/>
      <c r="AB3808" s="58"/>
    </row>
    <row r="3809" spans="24:28" x14ac:dyDescent="0.2">
      <c r="X3809" s="58"/>
      <c r="Y3809" s="58"/>
      <c r="Z3809" s="58"/>
      <c r="AA3809" s="58"/>
      <c r="AB3809" s="58"/>
    </row>
    <row r="3810" spans="24:28" x14ac:dyDescent="0.2">
      <c r="X3810" s="58"/>
      <c r="Y3810" s="58"/>
      <c r="Z3810" s="58"/>
      <c r="AA3810" s="58"/>
      <c r="AB3810" s="58"/>
    </row>
    <row r="3811" spans="24:28" x14ac:dyDescent="0.2">
      <c r="X3811" s="58"/>
      <c r="Y3811" s="58"/>
      <c r="Z3811" s="58"/>
      <c r="AA3811" s="58"/>
      <c r="AB3811" s="58"/>
    </row>
    <row r="3812" spans="24:28" x14ac:dyDescent="0.2">
      <c r="X3812" s="58"/>
      <c r="Y3812" s="58"/>
      <c r="Z3812" s="58"/>
      <c r="AA3812" s="58"/>
      <c r="AB3812" s="58"/>
    </row>
    <row r="3813" spans="24:28" x14ac:dyDescent="0.2">
      <c r="X3813" s="58"/>
      <c r="Y3813" s="58"/>
      <c r="Z3813" s="58"/>
      <c r="AA3813" s="58"/>
      <c r="AB3813" s="58"/>
    </row>
    <row r="3814" spans="24:28" x14ac:dyDescent="0.2">
      <c r="X3814" s="58"/>
      <c r="Y3814" s="58"/>
      <c r="Z3814" s="58"/>
      <c r="AA3814" s="58"/>
      <c r="AB3814" s="58"/>
    </row>
    <row r="3815" spans="24:28" x14ac:dyDescent="0.2">
      <c r="X3815" s="58"/>
      <c r="Y3815" s="58"/>
      <c r="Z3815" s="58"/>
      <c r="AA3815" s="58"/>
      <c r="AB3815" s="58"/>
    </row>
    <row r="3816" spans="24:28" x14ac:dyDescent="0.2">
      <c r="X3816" s="58"/>
      <c r="Y3816" s="58"/>
      <c r="Z3816" s="58"/>
      <c r="AA3816" s="58"/>
      <c r="AB3816" s="58"/>
    </row>
    <row r="3817" spans="24:28" x14ac:dyDescent="0.2">
      <c r="X3817" s="58"/>
      <c r="Y3817" s="58"/>
      <c r="Z3817" s="58"/>
      <c r="AA3817" s="58"/>
      <c r="AB3817" s="58"/>
    </row>
    <row r="3818" spans="24:28" x14ac:dyDescent="0.2">
      <c r="X3818" s="58"/>
      <c r="Y3818" s="58"/>
      <c r="Z3818" s="58"/>
      <c r="AA3818" s="58"/>
      <c r="AB3818" s="58"/>
    </row>
    <row r="3819" spans="24:28" x14ac:dyDescent="0.2">
      <c r="X3819" s="58"/>
      <c r="Y3819" s="58"/>
      <c r="Z3819" s="58"/>
      <c r="AA3819" s="58"/>
      <c r="AB3819" s="58"/>
    </row>
    <row r="3820" spans="24:28" x14ac:dyDescent="0.2">
      <c r="X3820" s="58"/>
      <c r="Y3820" s="58"/>
      <c r="Z3820" s="58"/>
      <c r="AA3820" s="58"/>
      <c r="AB3820" s="58"/>
    </row>
    <row r="3821" spans="24:28" x14ac:dyDescent="0.2">
      <c r="X3821" s="58"/>
      <c r="Y3821" s="58"/>
      <c r="Z3821" s="58"/>
      <c r="AA3821" s="58"/>
      <c r="AB3821" s="58"/>
    </row>
    <row r="3822" spans="24:28" x14ac:dyDescent="0.2">
      <c r="X3822" s="58"/>
      <c r="Y3822" s="58"/>
      <c r="Z3822" s="58"/>
      <c r="AA3822" s="58"/>
      <c r="AB3822" s="58"/>
    </row>
    <row r="3823" spans="24:28" x14ac:dyDescent="0.2">
      <c r="X3823" s="58"/>
      <c r="Y3823" s="58"/>
      <c r="Z3823" s="58"/>
      <c r="AA3823" s="58"/>
      <c r="AB3823" s="58"/>
    </row>
    <row r="3824" spans="24:28" x14ac:dyDescent="0.2">
      <c r="X3824" s="58"/>
      <c r="Y3824" s="58"/>
      <c r="Z3824" s="58"/>
      <c r="AA3824" s="58"/>
      <c r="AB3824" s="58"/>
    </row>
    <row r="3825" spans="24:28" x14ac:dyDescent="0.2">
      <c r="X3825" s="58"/>
      <c r="Y3825" s="58"/>
      <c r="Z3825" s="58"/>
      <c r="AA3825" s="58"/>
      <c r="AB3825" s="58"/>
    </row>
    <row r="3826" spans="24:28" x14ac:dyDescent="0.2">
      <c r="X3826" s="58"/>
      <c r="Y3826" s="58"/>
      <c r="Z3826" s="58"/>
      <c r="AA3826" s="58"/>
      <c r="AB3826" s="58"/>
    </row>
    <row r="3827" spans="24:28" x14ac:dyDescent="0.2">
      <c r="X3827" s="58"/>
      <c r="Y3827" s="58"/>
      <c r="Z3827" s="58"/>
      <c r="AA3827" s="58"/>
      <c r="AB3827" s="58"/>
    </row>
    <row r="3828" spans="24:28" x14ac:dyDescent="0.2">
      <c r="X3828" s="58"/>
      <c r="Y3828" s="58"/>
      <c r="Z3828" s="58"/>
      <c r="AA3828" s="58"/>
      <c r="AB3828" s="58"/>
    </row>
    <row r="3829" spans="24:28" x14ac:dyDescent="0.2">
      <c r="X3829" s="58"/>
      <c r="Y3829" s="58"/>
      <c r="Z3829" s="58"/>
      <c r="AA3829" s="58"/>
      <c r="AB3829" s="58"/>
    </row>
    <row r="3830" spans="24:28" x14ac:dyDescent="0.2">
      <c r="X3830" s="58"/>
      <c r="Y3830" s="58"/>
      <c r="Z3830" s="58"/>
      <c r="AA3830" s="58"/>
      <c r="AB3830" s="58"/>
    </row>
    <row r="3831" spans="24:28" x14ac:dyDescent="0.2">
      <c r="X3831" s="58"/>
      <c r="Y3831" s="58"/>
      <c r="Z3831" s="58"/>
      <c r="AA3831" s="58"/>
      <c r="AB3831" s="58"/>
    </row>
    <row r="3832" spans="24:28" x14ac:dyDescent="0.2">
      <c r="X3832" s="58"/>
      <c r="Y3832" s="58"/>
      <c r="Z3832" s="58"/>
      <c r="AA3832" s="58"/>
      <c r="AB3832" s="58"/>
    </row>
    <row r="3833" spans="24:28" x14ac:dyDescent="0.2">
      <c r="X3833" s="58"/>
      <c r="Y3833" s="58"/>
      <c r="Z3833" s="58"/>
      <c r="AA3833" s="58"/>
      <c r="AB3833" s="58"/>
    </row>
    <row r="3834" spans="24:28" x14ac:dyDescent="0.2">
      <c r="X3834" s="58"/>
      <c r="Y3834" s="58"/>
      <c r="Z3834" s="58"/>
      <c r="AA3834" s="58"/>
      <c r="AB3834" s="58"/>
    </row>
    <row r="3835" spans="24:28" x14ac:dyDescent="0.2">
      <c r="X3835" s="58"/>
      <c r="Y3835" s="58"/>
      <c r="Z3835" s="58"/>
      <c r="AA3835" s="58"/>
      <c r="AB3835" s="58"/>
    </row>
    <row r="3836" spans="24:28" x14ac:dyDescent="0.2">
      <c r="X3836" s="58"/>
      <c r="Y3836" s="58"/>
      <c r="Z3836" s="58"/>
      <c r="AA3836" s="58"/>
      <c r="AB3836" s="58"/>
    </row>
    <row r="3837" spans="24:28" x14ac:dyDescent="0.2">
      <c r="X3837" s="58"/>
      <c r="Y3837" s="58"/>
      <c r="Z3837" s="58"/>
      <c r="AA3837" s="58"/>
      <c r="AB3837" s="58"/>
    </row>
    <row r="3838" spans="24:28" x14ac:dyDescent="0.2">
      <c r="X3838" s="58"/>
      <c r="Y3838" s="58"/>
      <c r="Z3838" s="58"/>
      <c r="AA3838" s="58"/>
      <c r="AB3838" s="58"/>
    </row>
    <row r="3839" spans="24:28" x14ac:dyDescent="0.2">
      <c r="X3839" s="58"/>
      <c r="Y3839" s="58"/>
      <c r="Z3839" s="58"/>
      <c r="AA3839" s="58"/>
      <c r="AB3839" s="58"/>
    </row>
    <row r="3840" spans="24:28" x14ac:dyDescent="0.2">
      <c r="X3840" s="58"/>
      <c r="Y3840" s="58"/>
      <c r="Z3840" s="58"/>
      <c r="AA3840" s="58"/>
      <c r="AB3840" s="58"/>
    </row>
    <row r="3841" spans="24:28" x14ac:dyDescent="0.2">
      <c r="X3841" s="58"/>
      <c r="Y3841" s="58"/>
      <c r="Z3841" s="58"/>
      <c r="AA3841" s="58"/>
      <c r="AB3841" s="58"/>
    </row>
    <row r="3842" spans="24:28" x14ac:dyDescent="0.2">
      <c r="X3842" s="58"/>
      <c r="Y3842" s="58"/>
      <c r="Z3842" s="58"/>
      <c r="AA3842" s="58"/>
      <c r="AB3842" s="58"/>
    </row>
    <row r="3843" spans="24:28" x14ac:dyDescent="0.2">
      <c r="X3843" s="58"/>
      <c r="Y3843" s="58"/>
      <c r="Z3843" s="58"/>
      <c r="AA3843" s="58"/>
      <c r="AB3843" s="58"/>
    </row>
    <row r="3844" spans="24:28" x14ac:dyDescent="0.2">
      <c r="X3844" s="58"/>
      <c r="Y3844" s="58"/>
      <c r="Z3844" s="58"/>
      <c r="AA3844" s="58"/>
      <c r="AB3844" s="58"/>
    </row>
    <row r="3845" spans="24:28" x14ac:dyDescent="0.2">
      <c r="X3845" s="58"/>
      <c r="Y3845" s="58"/>
      <c r="Z3845" s="58"/>
      <c r="AA3845" s="58"/>
      <c r="AB3845" s="58"/>
    </row>
    <row r="3846" spans="24:28" x14ac:dyDescent="0.2">
      <c r="X3846" s="58"/>
      <c r="Y3846" s="58"/>
      <c r="Z3846" s="58"/>
      <c r="AA3846" s="58"/>
      <c r="AB3846" s="58"/>
    </row>
    <row r="3847" spans="24:28" x14ac:dyDescent="0.2">
      <c r="X3847" s="58"/>
      <c r="Y3847" s="58"/>
      <c r="Z3847" s="58"/>
      <c r="AA3847" s="58"/>
      <c r="AB3847" s="58"/>
    </row>
    <row r="3848" spans="24:28" x14ac:dyDescent="0.2">
      <c r="X3848" s="58"/>
      <c r="Y3848" s="58"/>
      <c r="Z3848" s="58"/>
      <c r="AA3848" s="58"/>
      <c r="AB3848" s="58"/>
    </row>
    <row r="3849" spans="24:28" x14ac:dyDescent="0.2">
      <c r="X3849" s="58"/>
      <c r="Y3849" s="58"/>
      <c r="Z3849" s="58"/>
      <c r="AA3849" s="58"/>
      <c r="AB3849" s="58"/>
    </row>
    <row r="3850" spans="24:28" x14ac:dyDescent="0.2">
      <c r="X3850" s="58"/>
      <c r="Y3850" s="58"/>
      <c r="Z3850" s="58"/>
      <c r="AA3850" s="58"/>
      <c r="AB3850" s="58"/>
    </row>
    <row r="3851" spans="24:28" x14ac:dyDescent="0.2">
      <c r="X3851" s="58"/>
      <c r="Y3851" s="58"/>
      <c r="Z3851" s="58"/>
      <c r="AA3851" s="58"/>
      <c r="AB3851" s="58"/>
    </row>
    <row r="3852" spans="24:28" x14ac:dyDescent="0.2">
      <c r="X3852" s="58"/>
      <c r="Y3852" s="58"/>
      <c r="Z3852" s="58"/>
      <c r="AA3852" s="58"/>
      <c r="AB3852" s="58"/>
    </row>
    <row r="3853" spans="24:28" x14ac:dyDescent="0.2">
      <c r="X3853" s="58"/>
      <c r="Y3853" s="58"/>
      <c r="Z3853" s="58"/>
      <c r="AA3853" s="58"/>
      <c r="AB3853" s="58"/>
    </row>
    <row r="3854" spans="24:28" x14ac:dyDescent="0.2">
      <c r="X3854" s="58"/>
      <c r="Y3854" s="58"/>
      <c r="Z3854" s="58"/>
      <c r="AA3854" s="58"/>
      <c r="AB3854" s="58"/>
    </row>
    <row r="3855" spans="24:28" x14ac:dyDescent="0.2">
      <c r="X3855" s="58"/>
      <c r="Y3855" s="58"/>
      <c r="Z3855" s="58"/>
      <c r="AA3855" s="58"/>
      <c r="AB3855" s="58"/>
    </row>
    <row r="3856" spans="24:28" x14ac:dyDescent="0.2">
      <c r="X3856" s="58"/>
      <c r="Y3856" s="58"/>
      <c r="Z3856" s="58"/>
      <c r="AA3856" s="58"/>
      <c r="AB3856" s="58"/>
    </row>
    <row r="3857" spans="24:28" x14ac:dyDescent="0.2">
      <c r="X3857" s="58"/>
      <c r="Y3857" s="58"/>
      <c r="Z3857" s="58"/>
      <c r="AA3857" s="58"/>
      <c r="AB3857" s="58"/>
    </row>
    <row r="3858" spans="24:28" x14ac:dyDescent="0.2">
      <c r="X3858" s="58"/>
      <c r="Y3858" s="58"/>
      <c r="Z3858" s="58"/>
      <c r="AA3858" s="58"/>
      <c r="AB3858" s="58"/>
    </row>
    <row r="3859" spans="24:28" x14ac:dyDescent="0.2">
      <c r="X3859" s="58"/>
      <c r="Y3859" s="58"/>
      <c r="Z3859" s="58"/>
      <c r="AA3859" s="58"/>
      <c r="AB3859" s="58"/>
    </row>
    <row r="3860" spans="24:28" x14ac:dyDescent="0.2">
      <c r="X3860" s="58"/>
      <c r="Y3860" s="58"/>
      <c r="Z3860" s="58"/>
      <c r="AA3860" s="58"/>
      <c r="AB3860" s="58"/>
    </row>
    <row r="3861" spans="24:28" x14ac:dyDescent="0.2">
      <c r="X3861" s="58"/>
      <c r="Y3861" s="58"/>
      <c r="Z3861" s="58"/>
      <c r="AA3861" s="58"/>
      <c r="AB3861" s="58"/>
    </row>
    <row r="3862" spans="24:28" x14ac:dyDescent="0.2">
      <c r="X3862" s="58"/>
      <c r="Y3862" s="58"/>
      <c r="Z3862" s="58"/>
      <c r="AA3862" s="58"/>
      <c r="AB3862" s="58"/>
    </row>
    <row r="3863" spans="24:28" x14ac:dyDescent="0.2">
      <c r="X3863" s="58"/>
      <c r="Y3863" s="58"/>
      <c r="Z3863" s="58"/>
      <c r="AA3863" s="58"/>
      <c r="AB3863" s="58"/>
    </row>
    <row r="3864" spans="24:28" x14ac:dyDescent="0.2">
      <c r="X3864" s="58"/>
      <c r="Y3864" s="58"/>
      <c r="Z3864" s="58"/>
      <c r="AA3864" s="58"/>
      <c r="AB3864" s="58"/>
    </row>
    <row r="3865" spans="24:28" x14ac:dyDescent="0.2">
      <c r="X3865" s="58"/>
      <c r="Y3865" s="58"/>
      <c r="Z3865" s="58"/>
      <c r="AA3865" s="58"/>
      <c r="AB3865" s="58"/>
    </row>
    <row r="3866" spans="24:28" x14ac:dyDescent="0.2">
      <c r="X3866" s="58"/>
      <c r="Y3866" s="58"/>
      <c r="Z3866" s="58"/>
      <c r="AA3866" s="58"/>
      <c r="AB3866" s="58"/>
    </row>
    <row r="3867" spans="24:28" x14ac:dyDescent="0.2">
      <c r="X3867" s="58"/>
      <c r="Y3867" s="58"/>
      <c r="Z3867" s="58"/>
      <c r="AA3867" s="58"/>
      <c r="AB3867" s="58"/>
    </row>
    <row r="3868" spans="24:28" x14ac:dyDescent="0.2">
      <c r="X3868" s="58"/>
      <c r="Y3868" s="58"/>
      <c r="Z3868" s="58"/>
      <c r="AA3868" s="58"/>
      <c r="AB3868" s="58"/>
    </row>
    <row r="3869" spans="24:28" x14ac:dyDescent="0.2">
      <c r="X3869" s="58"/>
      <c r="Y3869" s="58"/>
      <c r="Z3869" s="58"/>
      <c r="AA3869" s="58"/>
      <c r="AB3869" s="58"/>
    </row>
    <row r="3870" spans="24:28" x14ac:dyDescent="0.2">
      <c r="X3870" s="58"/>
      <c r="Y3870" s="58"/>
      <c r="Z3870" s="58"/>
      <c r="AA3870" s="58"/>
      <c r="AB3870" s="58"/>
    </row>
    <row r="3871" spans="24:28" x14ac:dyDescent="0.2">
      <c r="X3871" s="58"/>
      <c r="Y3871" s="58"/>
      <c r="Z3871" s="58"/>
      <c r="AA3871" s="58"/>
      <c r="AB3871" s="58"/>
    </row>
    <row r="3872" spans="24:28" x14ac:dyDescent="0.2">
      <c r="X3872" s="58"/>
      <c r="Y3872" s="58"/>
      <c r="Z3872" s="58"/>
      <c r="AA3872" s="58"/>
      <c r="AB3872" s="58"/>
    </row>
    <row r="3873" spans="24:28" x14ac:dyDescent="0.2">
      <c r="X3873" s="58"/>
      <c r="Y3873" s="58"/>
      <c r="Z3873" s="58"/>
      <c r="AA3873" s="58"/>
      <c r="AB3873" s="58"/>
    </row>
    <row r="3874" spans="24:28" x14ac:dyDescent="0.2">
      <c r="X3874" s="58"/>
      <c r="Y3874" s="58"/>
      <c r="Z3874" s="58"/>
      <c r="AA3874" s="58"/>
      <c r="AB3874" s="58"/>
    </row>
    <row r="3875" spans="24:28" x14ac:dyDescent="0.2">
      <c r="X3875" s="58"/>
      <c r="Y3875" s="58"/>
      <c r="Z3875" s="58"/>
      <c r="AA3875" s="58"/>
      <c r="AB3875" s="58"/>
    </row>
    <row r="3876" spans="24:28" x14ac:dyDescent="0.2">
      <c r="X3876" s="58"/>
      <c r="Y3876" s="58"/>
      <c r="Z3876" s="58"/>
      <c r="AA3876" s="58"/>
      <c r="AB3876" s="58"/>
    </row>
    <row r="3877" spans="24:28" x14ac:dyDescent="0.2">
      <c r="X3877" s="58"/>
      <c r="Y3877" s="58"/>
      <c r="Z3877" s="58"/>
      <c r="AA3877" s="58"/>
      <c r="AB3877" s="58"/>
    </row>
    <row r="3878" spans="24:28" x14ac:dyDescent="0.2">
      <c r="X3878" s="58"/>
      <c r="Y3878" s="58"/>
      <c r="Z3878" s="58"/>
      <c r="AA3878" s="58"/>
      <c r="AB3878" s="58"/>
    </row>
    <row r="3879" spans="24:28" x14ac:dyDescent="0.2">
      <c r="X3879" s="58"/>
      <c r="Y3879" s="58"/>
      <c r="Z3879" s="58"/>
      <c r="AA3879" s="58"/>
      <c r="AB3879" s="58"/>
    </row>
    <row r="3880" spans="24:28" x14ac:dyDescent="0.2">
      <c r="X3880" s="58"/>
      <c r="Y3880" s="58"/>
      <c r="Z3880" s="58"/>
      <c r="AA3880" s="58"/>
      <c r="AB3880" s="58"/>
    </row>
    <row r="3881" spans="24:28" x14ac:dyDescent="0.2">
      <c r="X3881" s="58"/>
      <c r="Y3881" s="58"/>
      <c r="Z3881" s="58"/>
      <c r="AA3881" s="58"/>
      <c r="AB3881" s="58"/>
    </row>
    <row r="3882" spans="24:28" x14ac:dyDescent="0.2">
      <c r="X3882" s="58"/>
      <c r="Y3882" s="58"/>
      <c r="Z3882" s="58"/>
      <c r="AA3882" s="58"/>
      <c r="AB3882" s="58"/>
    </row>
    <row r="3883" spans="24:28" x14ac:dyDescent="0.2">
      <c r="X3883" s="58"/>
      <c r="Y3883" s="58"/>
      <c r="Z3883" s="58"/>
      <c r="AA3883" s="58"/>
      <c r="AB3883" s="58"/>
    </row>
    <row r="3884" spans="24:28" x14ac:dyDescent="0.2">
      <c r="X3884" s="58"/>
      <c r="Y3884" s="58"/>
      <c r="Z3884" s="58"/>
      <c r="AA3884" s="58"/>
      <c r="AB3884" s="58"/>
    </row>
    <row r="3885" spans="24:28" x14ac:dyDescent="0.2">
      <c r="X3885" s="58"/>
      <c r="Y3885" s="58"/>
      <c r="Z3885" s="58"/>
      <c r="AA3885" s="58"/>
      <c r="AB3885" s="58"/>
    </row>
    <row r="3886" spans="24:28" x14ac:dyDescent="0.2">
      <c r="X3886" s="58"/>
      <c r="Y3886" s="58"/>
      <c r="Z3886" s="58"/>
      <c r="AA3886" s="58"/>
      <c r="AB3886" s="58"/>
    </row>
    <row r="3887" spans="24:28" x14ac:dyDescent="0.2">
      <c r="X3887" s="58"/>
      <c r="Y3887" s="58"/>
      <c r="Z3887" s="58"/>
      <c r="AA3887" s="58"/>
      <c r="AB3887" s="58"/>
    </row>
    <row r="3888" spans="24:28" x14ac:dyDescent="0.2">
      <c r="X3888" s="58"/>
      <c r="Y3888" s="58"/>
      <c r="Z3888" s="58"/>
      <c r="AA3888" s="58"/>
      <c r="AB3888" s="58"/>
    </row>
    <row r="3889" spans="24:28" x14ac:dyDescent="0.2">
      <c r="X3889" s="58"/>
      <c r="Y3889" s="58"/>
      <c r="Z3889" s="58"/>
      <c r="AA3889" s="58"/>
      <c r="AB3889" s="58"/>
    </row>
    <row r="3890" spans="24:28" x14ac:dyDescent="0.2">
      <c r="X3890" s="58"/>
      <c r="Y3890" s="58"/>
      <c r="Z3890" s="58"/>
      <c r="AA3890" s="58"/>
      <c r="AB3890" s="58"/>
    </row>
    <row r="3891" spans="24:28" x14ac:dyDescent="0.2">
      <c r="X3891" s="58"/>
      <c r="Y3891" s="58"/>
      <c r="Z3891" s="58"/>
      <c r="AA3891" s="58"/>
      <c r="AB3891" s="58"/>
    </row>
    <row r="3892" spans="24:28" x14ac:dyDescent="0.2">
      <c r="X3892" s="58"/>
      <c r="Y3892" s="58"/>
      <c r="Z3892" s="58"/>
      <c r="AA3892" s="58"/>
      <c r="AB3892" s="58"/>
    </row>
    <row r="3893" spans="24:28" x14ac:dyDescent="0.2">
      <c r="X3893" s="58"/>
      <c r="Y3893" s="58"/>
      <c r="Z3893" s="58"/>
      <c r="AA3893" s="58"/>
      <c r="AB3893" s="58"/>
    </row>
    <row r="3894" spans="24:28" x14ac:dyDescent="0.2">
      <c r="X3894" s="58"/>
      <c r="Y3894" s="58"/>
      <c r="Z3894" s="58"/>
      <c r="AA3894" s="58"/>
      <c r="AB3894" s="58"/>
    </row>
    <row r="3895" spans="24:28" x14ac:dyDescent="0.2">
      <c r="X3895" s="58"/>
      <c r="Y3895" s="58"/>
      <c r="Z3895" s="58"/>
      <c r="AA3895" s="58"/>
      <c r="AB3895" s="58"/>
    </row>
    <row r="3896" spans="24:28" x14ac:dyDescent="0.2">
      <c r="X3896" s="58"/>
      <c r="Y3896" s="58"/>
      <c r="Z3896" s="58"/>
      <c r="AA3896" s="58"/>
      <c r="AB3896" s="58"/>
    </row>
    <row r="3897" spans="24:28" x14ac:dyDescent="0.2">
      <c r="X3897" s="58"/>
      <c r="Y3897" s="58"/>
      <c r="Z3897" s="58"/>
      <c r="AA3897" s="58"/>
      <c r="AB3897" s="58"/>
    </row>
    <row r="3898" spans="24:28" x14ac:dyDescent="0.2">
      <c r="X3898" s="58"/>
      <c r="Y3898" s="58"/>
      <c r="Z3898" s="58"/>
      <c r="AA3898" s="58"/>
      <c r="AB3898" s="58"/>
    </row>
    <row r="3899" spans="24:28" x14ac:dyDescent="0.2">
      <c r="X3899" s="58"/>
      <c r="Y3899" s="58"/>
      <c r="Z3899" s="58"/>
      <c r="AA3899" s="58"/>
      <c r="AB3899" s="58"/>
    </row>
    <row r="3900" spans="24:28" x14ac:dyDescent="0.2">
      <c r="X3900" s="58"/>
      <c r="Y3900" s="58"/>
      <c r="Z3900" s="58"/>
      <c r="AA3900" s="58"/>
      <c r="AB3900" s="58"/>
    </row>
    <row r="3901" spans="24:28" x14ac:dyDescent="0.2">
      <c r="X3901" s="58"/>
      <c r="Y3901" s="58"/>
      <c r="Z3901" s="58"/>
      <c r="AA3901" s="58"/>
      <c r="AB3901" s="58"/>
    </row>
    <row r="3902" spans="24:28" x14ac:dyDescent="0.2">
      <c r="X3902" s="58"/>
      <c r="Y3902" s="58"/>
      <c r="Z3902" s="58"/>
      <c r="AA3902" s="58"/>
      <c r="AB3902" s="58"/>
    </row>
    <row r="3903" spans="24:28" x14ac:dyDescent="0.2">
      <c r="X3903" s="58"/>
      <c r="Y3903" s="58"/>
      <c r="Z3903" s="58"/>
      <c r="AA3903" s="58"/>
      <c r="AB3903" s="58"/>
    </row>
    <row r="3904" spans="24:28" x14ac:dyDescent="0.2">
      <c r="X3904" s="58"/>
      <c r="Y3904" s="58"/>
      <c r="Z3904" s="58"/>
      <c r="AA3904" s="58"/>
      <c r="AB3904" s="58"/>
    </row>
    <row r="3905" spans="24:28" x14ac:dyDescent="0.2">
      <c r="X3905" s="58"/>
      <c r="Y3905" s="58"/>
      <c r="Z3905" s="58"/>
      <c r="AA3905" s="58"/>
      <c r="AB3905" s="58"/>
    </row>
    <row r="3906" spans="24:28" x14ac:dyDescent="0.2">
      <c r="X3906" s="58"/>
      <c r="Y3906" s="58"/>
      <c r="Z3906" s="58"/>
      <c r="AA3906" s="58"/>
      <c r="AB3906" s="58"/>
    </row>
    <row r="3907" spans="24:28" x14ac:dyDescent="0.2">
      <c r="X3907" s="58"/>
      <c r="Y3907" s="58"/>
      <c r="Z3907" s="58"/>
      <c r="AA3907" s="58"/>
      <c r="AB3907" s="58"/>
    </row>
    <row r="3908" spans="24:28" x14ac:dyDescent="0.2">
      <c r="X3908" s="58"/>
      <c r="Y3908" s="58"/>
      <c r="Z3908" s="58"/>
      <c r="AA3908" s="58"/>
      <c r="AB3908" s="58"/>
    </row>
    <row r="3909" spans="24:28" x14ac:dyDescent="0.2">
      <c r="X3909" s="58"/>
      <c r="Y3909" s="58"/>
      <c r="Z3909" s="58"/>
      <c r="AA3909" s="58"/>
      <c r="AB3909" s="58"/>
    </row>
    <row r="3910" spans="24:28" x14ac:dyDescent="0.2">
      <c r="X3910" s="58"/>
      <c r="Y3910" s="58"/>
      <c r="Z3910" s="58"/>
      <c r="AA3910" s="58"/>
      <c r="AB3910" s="58"/>
    </row>
    <row r="3911" spans="24:28" x14ac:dyDescent="0.2">
      <c r="X3911" s="58"/>
      <c r="Y3911" s="58"/>
      <c r="Z3911" s="58"/>
      <c r="AA3911" s="58"/>
      <c r="AB3911" s="58"/>
    </row>
    <row r="3912" spans="24:28" x14ac:dyDescent="0.2">
      <c r="X3912" s="58"/>
      <c r="Y3912" s="58"/>
      <c r="Z3912" s="58"/>
      <c r="AA3912" s="58"/>
      <c r="AB3912" s="58"/>
    </row>
    <row r="3913" spans="24:28" x14ac:dyDescent="0.2">
      <c r="X3913" s="58"/>
      <c r="Y3913" s="58"/>
      <c r="Z3913" s="58"/>
      <c r="AA3913" s="58"/>
      <c r="AB3913" s="58"/>
    </row>
    <row r="3914" spans="24:28" x14ac:dyDescent="0.2">
      <c r="X3914" s="58"/>
      <c r="Y3914" s="58"/>
      <c r="Z3914" s="58"/>
      <c r="AA3914" s="58"/>
      <c r="AB3914" s="58"/>
    </row>
    <row r="3915" spans="24:28" x14ac:dyDescent="0.2">
      <c r="X3915" s="58"/>
      <c r="Y3915" s="58"/>
      <c r="Z3915" s="58"/>
      <c r="AA3915" s="58"/>
      <c r="AB3915" s="58"/>
    </row>
    <row r="3916" spans="24:28" x14ac:dyDescent="0.2">
      <c r="X3916" s="58"/>
      <c r="Y3916" s="58"/>
      <c r="Z3916" s="58"/>
      <c r="AA3916" s="58"/>
      <c r="AB3916" s="58"/>
    </row>
    <row r="3917" spans="24:28" x14ac:dyDescent="0.2">
      <c r="X3917" s="58"/>
      <c r="Y3917" s="58"/>
      <c r="Z3917" s="58"/>
      <c r="AA3917" s="58"/>
      <c r="AB3917" s="58"/>
    </row>
    <row r="3918" spans="24:28" x14ac:dyDescent="0.2">
      <c r="X3918" s="58"/>
      <c r="Y3918" s="58"/>
      <c r="Z3918" s="58"/>
      <c r="AA3918" s="58"/>
      <c r="AB3918" s="58"/>
    </row>
    <row r="3919" spans="24:28" x14ac:dyDescent="0.2">
      <c r="X3919" s="58"/>
      <c r="Y3919" s="58"/>
      <c r="Z3919" s="58"/>
      <c r="AA3919" s="58"/>
      <c r="AB3919" s="58"/>
    </row>
    <row r="3920" spans="24:28" x14ac:dyDescent="0.2">
      <c r="X3920" s="58"/>
      <c r="Y3920" s="58"/>
      <c r="Z3920" s="58"/>
      <c r="AA3920" s="58"/>
      <c r="AB3920" s="58"/>
    </row>
    <row r="3921" spans="24:28" x14ac:dyDescent="0.2">
      <c r="X3921" s="58"/>
      <c r="Y3921" s="58"/>
      <c r="Z3921" s="58"/>
      <c r="AA3921" s="58"/>
      <c r="AB3921" s="58"/>
    </row>
    <row r="3922" spans="24:28" x14ac:dyDescent="0.2">
      <c r="X3922" s="58"/>
      <c r="Y3922" s="58"/>
      <c r="Z3922" s="58"/>
      <c r="AA3922" s="58"/>
      <c r="AB3922" s="58"/>
    </row>
    <row r="3923" spans="24:28" x14ac:dyDescent="0.2">
      <c r="X3923" s="58"/>
      <c r="Y3923" s="58"/>
      <c r="Z3923" s="58"/>
      <c r="AA3923" s="58"/>
      <c r="AB3923" s="58"/>
    </row>
    <row r="3924" spans="24:28" x14ac:dyDescent="0.2">
      <c r="X3924" s="58"/>
      <c r="Y3924" s="58"/>
      <c r="Z3924" s="58"/>
      <c r="AA3924" s="58"/>
      <c r="AB3924" s="58"/>
    </row>
    <row r="3925" spans="24:28" x14ac:dyDescent="0.2">
      <c r="X3925" s="58"/>
      <c r="Y3925" s="58"/>
      <c r="Z3925" s="58"/>
      <c r="AA3925" s="58"/>
      <c r="AB3925" s="58"/>
    </row>
    <row r="3926" spans="24:28" x14ac:dyDescent="0.2">
      <c r="X3926" s="58"/>
      <c r="Y3926" s="58"/>
      <c r="Z3926" s="58"/>
      <c r="AA3926" s="58"/>
      <c r="AB3926" s="58"/>
    </row>
    <row r="3927" spans="24:28" x14ac:dyDescent="0.2">
      <c r="X3927" s="58"/>
      <c r="Y3927" s="58"/>
      <c r="Z3927" s="58"/>
      <c r="AA3927" s="58"/>
      <c r="AB3927" s="58"/>
    </row>
    <row r="3928" spans="24:28" x14ac:dyDescent="0.2">
      <c r="X3928" s="58"/>
      <c r="Y3928" s="58"/>
      <c r="Z3928" s="58"/>
      <c r="AA3928" s="58"/>
      <c r="AB3928" s="58"/>
    </row>
    <row r="3929" spans="24:28" x14ac:dyDescent="0.2">
      <c r="X3929" s="58"/>
      <c r="Y3929" s="58"/>
      <c r="Z3929" s="58"/>
      <c r="AA3929" s="58"/>
      <c r="AB3929" s="58"/>
    </row>
    <row r="3930" spans="24:28" x14ac:dyDescent="0.2">
      <c r="X3930" s="58"/>
      <c r="Y3930" s="58"/>
      <c r="Z3930" s="58"/>
      <c r="AA3930" s="58"/>
      <c r="AB3930" s="58"/>
    </row>
    <row r="3931" spans="24:28" x14ac:dyDescent="0.2">
      <c r="X3931" s="58"/>
      <c r="Y3931" s="58"/>
      <c r="Z3931" s="58"/>
      <c r="AA3931" s="58"/>
      <c r="AB3931" s="58"/>
    </row>
    <row r="3932" spans="24:28" x14ac:dyDescent="0.2">
      <c r="X3932" s="58"/>
      <c r="Y3932" s="58"/>
      <c r="Z3932" s="58"/>
      <c r="AA3932" s="58"/>
      <c r="AB3932" s="58"/>
    </row>
    <row r="3933" spans="24:28" x14ac:dyDescent="0.2">
      <c r="X3933" s="58"/>
      <c r="Y3933" s="58"/>
      <c r="Z3933" s="58"/>
      <c r="AA3933" s="58"/>
      <c r="AB3933" s="58"/>
    </row>
    <row r="3934" spans="24:28" x14ac:dyDescent="0.2">
      <c r="X3934" s="58"/>
      <c r="Y3934" s="58"/>
      <c r="Z3934" s="58"/>
      <c r="AA3934" s="58"/>
      <c r="AB3934" s="58"/>
    </row>
    <row r="3935" spans="24:28" x14ac:dyDescent="0.2">
      <c r="X3935" s="58"/>
      <c r="Y3935" s="58"/>
      <c r="Z3935" s="58"/>
      <c r="AA3935" s="58"/>
      <c r="AB3935" s="58"/>
    </row>
    <row r="3936" spans="24:28" x14ac:dyDescent="0.2">
      <c r="X3936" s="58"/>
      <c r="Y3936" s="58"/>
      <c r="Z3936" s="58"/>
      <c r="AA3936" s="58"/>
      <c r="AB3936" s="58"/>
    </row>
    <row r="3937" spans="24:28" x14ac:dyDescent="0.2">
      <c r="X3937" s="58"/>
      <c r="Y3937" s="58"/>
      <c r="Z3937" s="58"/>
      <c r="AA3937" s="58"/>
      <c r="AB3937" s="58"/>
    </row>
    <row r="3938" spans="24:28" x14ac:dyDescent="0.2">
      <c r="X3938" s="58"/>
      <c r="Y3938" s="58"/>
      <c r="Z3938" s="58"/>
      <c r="AA3938" s="58"/>
      <c r="AB3938" s="58"/>
    </row>
    <row r="3939" spans="24:28" x14ac:dyDescent="0.2">
      <c r="X3939" s="58"/>
      <c r="Y3939" s="58"/>
      <c r="Z3939" s="58"/>
      <c r="AA3939" s="58"/>
      <c r="AB3939" s="58"/>
    </row>
    <row r="3940" spans="24:28" x14ac:dyDescent="0.2">
      <c r="X3940" s="58"/>
      <c r="Y3940" s="58"/>
      <c r="Z3940" s="58"/>
      <c r="AA3940" s="58"/>
      <c r="AB3940" s="58"/>
    </row>
    <row r="3941" spans="24:28" x14ac:dyDescent="0.2">
      <c r="X3941" s="58"/>
      <c r="Y3941" s="58"/>
      <c r="Z3941" s="58"/>
      <c r="AA3941" s="58"/>
      <c r="AB3941" s="58"/>
    </row>
    <row r="3942" spans="24:28" x14ac:dyDescent="0.2">
      <c r="X3942" s="58"/>
      <c r="Y3942" s="58"/>
      <c r="Z3942" s="58"/>
      <c r="AA3942" s="58"/>
      <c r="AB3942" s="58"/>
    </row>
    <row r="3943" spans="24:28" x14ac:dyDescent="0.2">
      <c r="X3943" s="58"/>
      <c r="Y3943" s="58"/>
      <c r="Z3943" s="58"/>
      <c r="AA3943" s="58"/>
      <c r="AB3943" s="58"/>
    </row>
    <row r="3944" spans="24:28" x14ac:dyDescent="0.2">
      <c r="X3944" s="58"/>
      <c r="Y3944" s="58"/>
      <c r="Z3944" s="58"/>
      <c r="AA3944" s="58"/>
      <c r="AB3944" s="58"/>
    </row>
    <row r="3945" spans="24:28" x14ac:dyDescent="0.2">
      <c r="X3945" s="58"/>
      <c r="Y3945" s="58"/>
      <c r="Z3945" s="58"/>
      <c r="AA3945" s="58"/>
      <c r="AB3945" s="58"/>
    </row>
    <row r="3946" spans="24:28" x14ac:dyDescent="0.2">
      <c r="X3946" s="58"/>
      <c r="Y3946" s="58"/>
      <c r="Z3946" s="58"/>
      <c r="AA3946" s="58"/>
      <c r="AB3946" s="58"/>
    </row>
    <row r="3947" spans="24:28" x14ac:dyDescent="0.2">
      <c r="X3947" s="58"/>
      <c r="Y3947" s="58"/>
      <c r="Z3947" s="58"/>
      <c r="AA3947" s="58"/>
      <c r="AB3947" s="58"/>
    </row>
    <row r="3948" spans="24:28" x14ac:dyDescent="0.2">
      <c r="X3948" s="58"/>
      <c r="Y3948" s="58"/>
      <c r="Z3948" s="58"/>
      <c r="AA3948" s="58"/>
      <c r="AB3948" s="58"/>
    </row>
    <row r="3949" spans="24:28" x14ac:dyDescent="0.2">
      <c r="X3949" s="58"/>
      <c r="Y3949" s="58"/>
      <c r="Z3949" s="58"/>
      <c r="AA3949" s="58"/>
      <c r="AB3949" s="58"/>
    </row>
    <row r="3950" spans="24:28" x14ac:dyDescent="0.2">
      <c r="X3950" s="58"/>
      <c r="Y3950" s="58"/>
      <c r="Z3950" s="58"/>
      <c r="AA3950" s="58"/>
      <c r="AB3950" s="58"/>
    </row>
    <row r="3951" spans="24:28" x14ac:dyDescent="0.2">
      <c r="X3951" s="58"/>
      <c r="Y3951" s="58"/>
      <c r="Z3951" s="58"/>
      <c r="AA3951" s="58"/>
      <c r="AB3951" s="58"/>
    </row>
    <row r="3952" spans="24:28" x14ac:dyDescent="0.2">
      <c r="X3952" s="58"/>
      <c r="Y3952" s="58"/>
      <c r="Z3952" s="58"/>
      <c r="AA3952" s="58"/>
      <c r="AB3952" s="58"/>
    </row>
    <row r="3953" spans="24:28" x14ac:dyDescent="0.2">
      <c r="X3953" s="58"/>
      <c r="Y3953" s="58"/>
      <c r="Z3953" s="58"/>
      <c r="AA3953" s="58"/>
      <c r="AB3953" s="58"/>
    </row>
    <row r="3954" spans="24:28" x14ac:dyDescent="0.2">
      <c r="X3954" s="58"/>
      <c r="Y3954" s="58"/>
      <c r="Z3954" s="58"/>
      <c r="AA3954" s="58"/>
      <c r="AB3954" s="58"/>
    </row>
    <row r="3955" spans="24:28" x14ac:dyDescent="0.2">
      <c r="X3955" s="58"/>
      <c r="Y3955" s="58"/>
      <c r="Z3955" s="58"/>
      <c r="AA3955" s="58"/>
      <c r="AB3955" s="58"/>
    </row>
    <row r="3956" spans="24:28" x14ac:dyDescent="0.2">
      <c r="X3956" s="58"/>
      <c r="Y3956" s="58"/>
      <c r="Z3956" s="58"/>
      <c r="AA3956" s="58"/>
      <c r="AB3956" s="58"/>
    </row>
    <row r="3957" spans="24:28" x14ac:dyDescent="0.2">
      <c r="X3957" s="58"/>
      <c r="Y3957" s="58"/>
      <c r="Z3957" s="58"/>
      <c r="AA3957" s="58"/>
      <c r="AB3957" s="58"/>
    </row>
    <row r="3958" spans="24:28" x14ac:dyDescent="0.2">
      <c r="X3958" s="58"/>
      <c r="Y3958" s="58"/>
      <c r="Z3958" s="58"/>
      <c r="AA3958" s="58"/>
      <c r="AB3958" s="58"/>
    </row>
    <row r="3959" spans="24:28" x14ac:dyDescent="0.2">
      <c r="X3959" s="58"/>
      <c r="Y3959" s="58"/>
      <c r="Z3959" s="58"/>
      <c r="AA3959" s="58"/>
      <c r="AB3959" s="58"/>
    </row>
    <row r="3960" spans="24:28" x14ac:dyDescent="0.2">
      <c r="X3960" s="58"/>
      <c r="Y3960" s="58"/>
      <c r="Z3960" s="58"/>
      <c r="AA3960" s="58"/>
      <c r="AB3960" s="58"/>
    </row>
    <row r="3961" spans="24:28" x14ac:dyDescent="0.2">
      <c r="X3961" s="58"/>
      <c r="Y3961" s="58"/>
      <c r="Z3961" s="58"/>
      <c r="AA3961" s="58"/>
      <c r="AB3961" s="58"/>
    </row>
    <row r="3962" spans="24:28" x14ac:dyDescent="0.2">
      <c r="X3962" s="58"/>
      <c r="Y3962" s="58"/>
      <c r="Z3962" s="58"/>
      <c r="AA3962" s="58"/>
      <c r="AB3962" s="58"/>
    </row>
    <row r="3963" spans="24:28" x14ac:dyDescent="0.2">
      <c r="X3963" s="58"/>
      <c r="Y3963" s="58"/>
      <c r="Z3963" s="58"/>
      <c r="AA3963" s="58"/>
      <c r="AB3963" s="58"/>
    </row>
    <row r="3964" spans="24:28" x14ac:dyDescent="0.2">
      <c r="X3964" s="58"/>
      <c r="Y3964" s="58"/>
      <c r="Z3964" s="58"/>
      <c r="AA3964" s="58"/>
      <c r="AB3964" s="58"/>
    </row>
    <row r="3965" spans="24:28" x14ac:dyDescent="0.2">
      <c r="X3965" s="58"/>
      <c r="Y3965" s="58"/>
      <c r="Z3965" s="58"/>
      <c r="AA3965" s="58"/>
      <c r="AB3965" s="58"/>
    </row>
    <row r="3966" spans="24:28" x14ac:dyDescent="0.2">
      <c r="X3966" s="58"/>
      <c r="Y3966" s="58"/>
      <c r="Z3966" s="58"/>
      <c r="AA3966" s="58"/>
      <c r="AB3966" s="58"/>
    </row>
    <row r="3967" spans="24:28" x14ac:dyDescent="0.2">
      <c r="X3967" s="58"/>
      <c r="Y3967" s="58"/>
      <c r="Z3967" s="58"/>
      <c r="AA3967" s="58"/>
      <c r="AB3967" s="58"/>
    </row>
    <row r="3968" spans="24:28" x14ac:dyDescent="0.2">
      <c r="X3968" s="58"/>
      <c r="Y3968" s="58"/>
      <c r="Z3968" s="58"/>
      <c r="AA3968" s="58"/>
      <c r="AB3968" s="58"/>
    </row>
    <row r="3969" spans="24:28" x14ac:dyDescent="0.2">
      <c r="X3969" s="58"/>
      <c r="Y3969" s="58"/>
      <c r="Z3969" s="58"/>
      <c r="AA3969" s="58"/>
      <c r="AB3969" s="58"/>
    </row>
    <row r="3970" spans="24:28" x14ac:dyDescent="0.2">
      <c r="X3970" s="58"/>
      <c r="Y3970" s="58"/>
      <c r="Z3970" s="58"/>
      <c r="AA3970" s="58"/>
      <c r="AB3970" s="58"/>
    </row>
    <row r="3971" spans="24:28" x14ac:dyDescent="0.2">
      <c r="X3971" s="58"/>
      <c r="Y3971" s="58"/>
      <c r="Z3971" s="58"/>
      <c r="AA3971" s="58"/>
      <c r="AB3971" s="58"/>
    </row>
    <row r="3972" spans="24:28" x14ac:dyDescent="0.2">
      <c r="X3972" s="58"/>
      <c r="Y3972" s="58"/>
      <c r="Z3972" s="58"/>
      <c r="AA3972" s="58"/>
      <c r="AB3972" s="58"/>
    </row>
    <row r="3973" spans="24:28" x14ac:dyDescent="0.2">
      <c r="X3973" s="58"/>
      <c r="Y3973" s="58"/>
      <c r="Z3973" s="58"/>
      <c r="AA3973" s="58"/>
      <c r="AB3973" s="58"/>
    </row>
    <row r="3974" spans="24:28" x14ac:dyDescent="0.2">
      <c r="X3974" s="58"/>
      <c r="Y3974" s="58"/>
      <c r="Z3974" s="58"/>
      <c r="AA3974" s="58"/>
      <c r="AB3974" s="58"/>
    </row>
    <row r="3975" spans="24:28" x14ac:dyDescent="0.2">
      <c r="X3975" s="58"/>
      <c r="Y3975" s="58"/>
      <c r="Z3975" s="58"/>
      <c r="AA3975" s="58"/>
      <c r="AB3975" s="58"/>
    </row>
    <row r="3976" spans="24:28" x14ac:dyDescent="0.2">
      <c r="X3976" s="58"/>
      <c r="Y3976" s="58"/>
      <c r="Z3976" s="58"/>
      <c r="AA3976" s="58"/>
      <c r="AB3976" s="58"/>
    </row>
    <row r="3977" spans="24:28" x14ac:dyDescent="0.2">
      <c r="X3977" s="58"/>
      <c r="Y3977" s="58"/>
      <c r="Z3977" s="58"/>
      <c r="AA3977" s="58"/>
      <c r="AB3977" s="58"/>
    </row>
    <row r="3978" spans="24:28" x14ac:dyDescent="0.2">
      <c r="X3978" s="58"/>
      <c r="Y3978" s="58"/>
      <c r="Z3978" s="58"/>
      <c r="AA3978" s="58"/>
      <c r="AB3978" s="58"/>
    </row>
    <row r="3979" spans="24:28" x14ac:dyDescent="0.2">
      <c r="X3979" s="58"/>
      <c r="Y3979" s="58"/>
      <c r="Z3979" s="58"/>
      <c r="AA3979" s="58"/>
      <c r="AB3979" s="58"/>
    </row>
    <row r="3980" spans="24:28" x14ac:dyDescent="0.2">
      <c r="X3980" s="58"/>
      <c r="Y3980" s="58"/>
      <c r="Z3980" s="58"/>
      <c r="AA3980" s="58"/>
      <c r="AB3980" s="58"/>
    </row>
    <row r="3981" spans="24:28" x14ac:dyDescent="0.2">
      <c r="X3981" s="58"/>
      <c r="Y3981" s="58"/>
      <c r="Z3981" s="58"/>
      <c r="AA3981" s="58"/>
      <c r="AB3981" s="58"/>
    </row>
    <row r="3982" spans="24:28" x14ac:dyDescent="0.2">
      <c r="X3982" s="58"/>
      <c r="Y3982" s="58"/>
      <c r="Z3982" s="58"/>
      <c r="AA3982" s="58"/>
      <c r="AB3982" s="58"/>
    </row>
    <row r="3983" spans="24:28" x14ac:dyDescent="0.2">
      <c r="X3983" s="58"/>
      <c r="Y3983" s="58"/>
      <c r="Z3983" s="58"/>
      <c r="AA3983" s="58"/>
      <c r="AB3983" s="58"/>
    </row>
    <row r="3984" spans="24:28" x14ac:dyDescent="0.2">
      <c r="X3984" s="58"/>
      <c r="Y3984" s="58"/>
      <c r="Z3984" s="58"/>
      <c r="AA3984" s="58"/>
      <c r="AB3984" s="58"/>
    </row>
    <row r="3985" spans="24:28" x14ac:dyDescent="0.2">
      <c r="X3985" s="58"/>
      <c r="Y3985" s="58"/>
      <c r="Z3985" s="58"/>
      <c r="AA3985" s="58"/>
      <c r="AB3985" s="58"/>
    </row>
    <row r="3986" spans="24:28" x14ac:dyDescent="0.2">
      <c r="X3986" s="58"/>
      <c r="Y3986" s="58"/>
      <c r="Z3986" s="58"/>
      <c r="AA3986" s="58"/>
      <c r="AB3986" s="58"/>
    </row>
    <row r="3987" spans="24:28" x14ac:dyDescent="0.2">
      <c r="X3987" s="58"/>
      <c r="Y3987" s="58"/>
      <c r="Z3987" s="58"/>
      <c r="AA3987" s="58"/>
      <c r="AB3987" s="58"/>
    </row>
    <row r="3988" spans="24:28" x14ac:dyDescent="0.2">
      <c r="X3988" s="58"/>
      <c r="Y3988" s="58"/>
      <c r="Z3988" s="58"/>
      <c r="AA3988" s="58"/>
      <c r="AB3988" s="58"/>
    </row>
    <row r="3989" spans="24:28" x14ac:dyDescent="0.2">
      <c r="X3989" s="58"/>
      <c r="Y3989" s="58"/>
      <c r="Z3989" s="58"/>
      <c r="AA3989" s="58"/>
      <c r="AB3989" s="58"/>
    </row>
    <row r="3990" spans="24:28" x14ac:dyDescent="0.2">
      <c r="X3990" s="58"/>
      <c r="Y3990" s="58"/>
      <c r="Z3990" s="58"/>
      <c r="AA3990" s="58"/>
      <c r="AB3990" s="58"/>
    </row>
    <row r="3991" spans="24:28" x14ac:dyDescent="0.2">
      <c r="X3991" s="58"/>
      <c r="Y3991" s="58"/>
      <c r="Z3991" s="58"/>
      <c r="AA3991" s="58"/>
      <c r="AB3991" s="58"/>
    </row>
    <row r="3992" spans="24:28" x14ac:dyDescent="0.2">
      <c r="X3992" s="58"/>
      <c r="Y3992" s="58"/>
      <c r="Z3992" s="58"/>
      <c r="AA3992" s="58"/>
      <c r="AB3992" s="58"/>
    </row>
    <row r="3993" spans="24:28" x14ac:dyDescent="0.2">
      <c r="X3993" s="58"/>
      <c r="Y3993" s="58"/>
      <c r="Z3993" s="58"/>
      <c r="AA3993" s="58"/>
      <c r="AB3993" s="58"/>
    </row>
    <row r="3994" spans="24:28" x14ac:dyDescent="0.2">
      <c r="X3994" s="58"/>
      <c r="Y3994" s="58"/>
      <c r="Z3994" s="58"/>
      <c r="AA3994" s="58"/>
      <c r="AB3994" s="58"/>
    </row>
    <row r="3995" spans="24:28" x14ac:dyDescent="0.2">
      <c r="X3995" s="58"/>
      <c r="Y3995" s="58"/>
      <c r="Z3995" s="58"/>
      <c r="AA3995" s="58"/>
      <c r="AB3995" s="58"/>
    </row>
    <row r="3996" spans="24:28" x14ac:dyDescent="0.2">
      <c r="X3996" s="58"/>
      <c r="Y3996" s="58"/>
      <c r="Z3996" s="58"/>
      <c r="AA3996" s="58"/>
      <c r="AB3996" s="58"/>
    </row>
    <row r="3997" spans="24:28" x14ac:dyDescent="0.2">
      <c r="X3997" s="58"/>
      <c r="Y3997" s="58"/>
      <c r="Z3997" s="58"/>
      <c r="AA3997" s="58"/>
      <c r="AB3997" s="58"/>
    </row>
    <row r="3998" spans="24:28" x14ac:dyDescent="0.2">
      <c r="X3998" s="58"/>
      <c r="Y3998" s="58"/>
      <c r="Z3998" s="58"/>
      <c r="AA3998" s="58"/>
      <c r="AB3998" s="58"/>
    </row>
    <row r="3999" spans="24:28" x14ac:dyDescent="0.2">
      <c r="X3999" s="58"/>
      <c r="Y3999" s="58"/>
      <c r="Z3999" s="58"/>
      <c r="AA3999" s="58"/>
      <c r="AB3999" s="58"/>
    </row>
    <row r="4000" spans="24:28" x14ac:dyDescent="0.2">
      <c r="X4000" s="58"/>
      <c r="Y4000" s="58"/>
      <c r="Z4000" s="58"/>
      <c r="AA4000" s="58"/>
      <c r="AB4000" s="58"/>
    </row>
    <row r="4001" spans="24:28" x14ac:dyDescent="0.2">
      <c r="X4001" s="58"/>
      <c r="Y4001" s="58"/>
      <c r="Z4001" s="58"/>
      <c r="AA4001" s="58"/>
      <c r="AB4001" s="58"/>
    </row>
    <row r="4002" spans="24:28" x14ac:dyDescent="0.2">
      <c r="X4002" s="58"/>
      <c r="Y4002" s="58"/>
      <c r="Z4002" s="58"/>
      <c r="AA4002" s="58"/>
      <c r="AB4002" s="58"/>
    </row>
    <row r="4003" spans="24:28" x14ac:dyDescent="0.2">
      <c r="X4003" s="58"/>
      <c r="Y4003" s="58"/>
      <c r="Z4003" s="58"/>
      <c r="AA4003" s="58"/>
      <c r="AB4003" s="58"/>
    </row>
    <row r="4004" spans="24:28" x14ac:dyDescent="0.2">
      <c r="X4004" s="58"/>
      <c r="Y4004" s="58"/>
      <c r="Z4004" s="58"/>
      <c r="AA4004" s="58"/>
      <c r="AB4004" s="58"/>
    </row>
    <row r="4005" spans="24:28" x14ac:dyDescent="0.2">
      <c r="X4005" s="58"/>
      <c r="Y4005" s="58"/>
      <c r="Z4005" s="58"/>
      <c r="AA4005" s="58"/>
      <c r="AB4005" s="58"/>
    </row>
    <row r="4006" spans="24:28" x14ac:dyDescent="0.2">
      <c r="X4006" s="58"/>
      <c r="Y4006" s="58"/>
      <c r="Z4006" s="58"/>
      <c r="AA4006" s="58"/>
      <c r="AB4006" s="58"/>
    </row>
    <row r="4007" spans="24:28" x14ac:dyDescent="0.2">
      <c r="X4007" s="58"/>
      <c r="Y4007" s="58"/>
      <c r="Z4007" s="58"/>
      <c r="AA4007" s="58"/>
      <c r="AB4007" s="58"/>
    </row>
    <row r="4008" spans="24:28" x14ac:dyDescent="0.2">
      <c r="X4008" s="58"/>
      <c r="Y4008" s="58"/>
      <c r="Z4008" s="58"/>
      <c r="AA4008" s="58"/>
      <c r="AB4008" s="58"/>
    </row>
    <row r="4009" spans="24:28" x14ac:dyDescent="0.2">
      <c r="X4009" s="58"/>
      <c r="Y4009" s="58"/>
      <c r="Z4009" s="58"/>
      <c r="AA4009" s="58"/>
      <c r="AB4009" s="58"/>
    </row>
    <row r="4010" spans="24:28" x14ac:dyDescent="0.2">
      <c r="X4010" s="58"/>
      <c r="Y4010" s="58"/>
      <c r="Z4010" s="58"/>
      <c r="AA4010" s="58"/>
      <c r="AB4010" s="58"/>
    </row>
    <row r="4011" spans="24:28" x14ac:dyDescent="0.2">
      <c r="X4011" s="58"/>
      <c r="Y4011" s="58"/>
      <c r="Z4011" s="58"/>
      <c r="AA4011" s="58"/>
      <c r="AB4011" s="58"/>
    </row>
    <row r="4012" spans="24:28" x14ac:dyDescent="0.2">
      <c r="X4012" s="58"/>
      <c r="Y4012" s="58"/>
      <c r="Z4012" s="58"/>
      <c r="AA4012" s="58"/>
      <c r="AB4012" s="58"/>
    </row>
    <row r="4013" spans="24:28" x14ac:dyDescent="0.2">
      <c r="X4013" s="58"/>
      <c r="Y4013" s="58"/>
      <c r="Z4013" s="58"/>
      <c r="AA4013" s="58"/>
      <c r="AB4013" s="58"/>
    </row>
    <row r="4014" spans="24:28" x14ac:dyDescent="0.2">
      <c r="X4014" s="58"/>
      <c r="Y4014" s="58"/>
      <c r="Z4014" s="58"/>
      <c r="AA4014" s="58"/>
      <c r="AB4014" s="58"/>
    </row>
    <row r="4015" spans="24:28" x14ac:dyDescent="0.2">
      <c r="X4015" s="58"/>
      <c r="Y4015" s="58"/>
      <c r="Z4015" s="58"/>
      <c r="AA4015" s="58"/>
      <c r="AB4015" s="58"/>
    </row>
    <row r="4016" spans="24:28" x14ac:dyDescent="0.2">
      <c r="X4016" s="58"/>
      <c r="Y4016" s="58"/>
      <c r="Z4016" s="58"/>
      <c r="AA4016" s="58"/>
      <c r="AB4016" s="58"/>
    </row>
    <row r="4017" spans="24:28" x14ac:dyDescent="0.2">
      <c r="X4017" s="58"/>
      <c r="Y4017" s="58"/>
      <c r="Z4017" s="58"/>
      <c r="AA4017" s="58"/>
      <c r="AB4017" s="58"/>
    </row>
    <row r="4018" spans="24:28" x14ac:dyDescent="0.2">
      <c r="X4018" s="58"/>
      <c r="Y4018" s="58"/>
      <c r="Z4018" s="58"/>
      <c r="AA4018" s="58"/>
      <c r="AB4018" s="58"/>
    </row>
    <row r="4019" spans="24:28" x14ac:dyDescent="0.2">
      <c r="X4019" s="58"/>
      <c r="Y4019" s="58"/>
      <c r="Z4019" s="58"/>
      <c r="AA4019" s="58"/>
      <c r="AB4019" s="58"/>
    </row>
    <row r="4020" spans="24:28" x14ac:dyDescent="0.2">
      <c r="X4020" s="58"/>
      <c r="Y4020" s="58"/>
      <c r="Z4020" s="58"/>
      <c r="AA4020" s="58"/>
      <c r="AB4020" s="58"/>
    </row>
    <row r="4021" spans="24:28" x14ac:dyDescent="0.2">
      <c r="X4021" s="58"/>
      <c r="Y4021" s="58"/>
      <c r="Z4021" s="58"/>
      <c r="AA4021" s="58"/>
      <c r="AB4021" s="58"/>
    </row>
    <row r="4022" spans="24:28" x14ac:dyDescent="0.2">
      <c r="X4022" s="58"/>
      <c r="Y4022" s="58"/>
      <c r="Z4022" s="58"/>
      <c r="AA4022" s="58"/>
      <c r="AB4022" s="58"/>
    </row>
    <row r="4023" spans="24:28" x14ac:dyDescent="0.2">
      <c r="X4023" s="58"/>
      <c r="Y4023" s="58"/>
      <c r="Z4023" s="58"/>
      <c r="AA4023" s="58"/>
      <c r="AB4023" s="58"/>
    </row>
    <row r="4024" spans="24:28" x14ac:dyDescent="0.2">
      <c r="X4024" s="58"/>
      <c r="Y4024" s="58"/>
      <c r="Z4024" s="58"/>
      <c r="AA4024" s="58"/>
      <c r="AB4024" s="58"/>
    </row>
    <row r="4025" spans="24:28" x14ac:dyDescent="0.2">
      <c r="X4025" s="58"/>
      <c r="Y4025" s="58"/>
      <c r="Z4025" s="58"/>
      <c r="AA4025" s="58"/>
      <c r="AB4025" s="58"/>
    </row>
    <row r="4026" spans="24:28" x14ac:dyDescent="0.2">
      <c r="X4026" s="58"/>
      <c r="Y4026" s="58"/>
      <c r="Z4026" s="58"/>
      <c r="AA4026" s="58"/>
      <c r="AB4026" s="58"/>
    </row>
    <row r="4027" spans="24:28" x14ac:dyDescent="0.2">
      <c r="X4027" s="58"/>
      <c r="Y4027" s="58"/>
      <c r="Z4027" s="58"/>
      <c r="AA4027" s="58"/>
      <c r="AB4027" s="58"/>
    </row>
    <row r="4028" spans="24:28" x14ac:dyDescent="0.2">
      <c r="X4028" s="58"/>
      <c r="Y4028" s="58"/>
      <c r="Z4028" s="58"/>
      <c r="AA4028" s="58"/>
      <c r="AB4028" s="58"/>
    </row>
    <row r="4029" spans="24:28" x14ac:dyDescent="0.2">
      <c r="X4029" s="58"/>
      <c r="Y4029" s="58"/>
      <c r="Z4029" s="58"/>
      <c r="AA4029" s="58"/>
      <c r="AB4029" s="58"/>
    </row>
    <row r="4030" spans="24:28" x14ac:dyDescent="0.2">
      <c r="X4030" s="58"/>
      <c r="Y4030" s="58"/>
      <c r="Z4030" s="58"/>
      <c r="AA4030" s="58"/>
      <c r="AB4030" s="58"/>
    </row>
    <row r="4031" spans="24:28" x14ac:dyDescent="0.2">
      <c r="X4031" s="58"/>
      <c r="Y4031" s="58"/>
      <c r="Z4031" s="58"/>
      <c r="AA4031" s="58"/>
      <c r="AB4031" s="58"/>
    </row>
    <row r="4032" spans="24:28" x14ac:dyDescent="0.2">
      <c r="X4032" s="58"/>
      <c r="Y4032" s="58"/>
      <c r="Z4032" s="58"/>
      <c r="AA4032" s="58"/>
      <c r="AB4032" s="58"/>
    </row>
    <row r="4033" spans="24:28" x14ac:dyDescent="0.2">
      <c r="X4033" s="58"/>
      <c r="Y4033" s="58"/>
      <c r="Z4033" s="58"/>
      <c r="AA4033" s="58"/>
      <c r="AB4033" s="58"/>
    </row>
    <row r="4034" spans="24:28" x14ac:dyDescent="0.2">
      <c r="X4034" s="58"/>
      <c r="Y4034" s="58"/>
      <c r="Z4034" s="58"/>
      <c r="AA4034" s="58"/>
      <c r="AB4034" s="58"/>
    </row>
    <row r="4035" spans="24:28" x14ac:dyDescent="0.2">
      <c r="X4035" s="58"/>
      <c r="Y4035" s="58"/>
      <c r="Z4035" s="58"/>
      <c r="AA4035" s="58"/>
      <c r="AB4035" s="58"/>
    </row>
    <row r="4036" spans="24:28" x14ac:dyDescent="0.2">
      <c r="X4036" s="58"/>
      <c r="Y4036" s="58"/>
      <c r="Z4036" s="58"/>
      <c r="AA4036" s="58"/>
      <c r="AB4036" s="58"/>
    </row>
    <row r="4037" spans="24:28" x14ac:dyDescent="0.2">
      <c r="X4037" s="58"/>
      <c r="Y4037" s="58"/>
      <c r="Z4037" s="58"/>
      <c r="AA4037" s="58"/>
      <c r="AB4037" s="58"/>
    </row>
    <row r="4038" spans="24:28" x14ac:dyDescent="0.2">
      <c r="X4038" s="58"/>
      <c r="Y4038" s="58"/>
      <c r="Z4038" s="58"/>
      <c r="AA4038" s="58"/>
      <c r="AB4038" s="58"/>
    </row>
    <row r="4039" spans="24:28" x14ac:dyDescent="0.2">
      <c r="X4039" s="58"/>
      <c r="Y4039" s="58"/>
      <c r="Z4039" s="58"/>
      <c r="AA4039" s="58"/>
      <c r="AB4039" s="58"/>
    </row>
    <row r="4040" spans="24:28" x14ac:dyDescent="0.2">
      <c r="X4040" s="58"/>
      <c r="Y4040" s="58"/>
      <c r="Z4040" s="58"/>
      <c r="AA4040" s="58"/>
      <c r="AB4040" s="58"/>
    </row>
    <row r="4041" spans="24:28" x14ac:dyDescent="0.2">
      <c r="X4041" s="58"/>
      <c r="Y4041" s="58"/>
      <c r="Z4041" s="58"/>
      <c r="AA4041" s="58"/>
      <c r="AB4041" s="58"/>
    </row>
    <row r="4042" spans="24:28" x14ac:dyDescent="0.2">
      <c r="X4042" s="58"/>
      <c r="Y4042" s="58"/>
      <c r="Z4042" s="58"/>
      <c r="AA4042" s="58"/>
      <c r="AB4042" s="58"/>
    </row>
    <row r="4043" spans="24:28" x14ac:dyDescent="0.2">
      <c r="X4043" s="58"/>
      <c r="Y4043" s="58"/>
      <c r="Z4043" s="58"/>
      <c r="AA4043" s="58"/>
      <c r="AB4043" s="58"/>
    </row>
    <row r="4044" spans="24:28" x14ac:dyDescent="0.2">
      <c r="X4044" s="58"/>
      <c r="Y4044" s="58"/>
      <c r="Z4044" s="58"/>
      <c r="AA4044" s="58"/>
      <c r="AB4044" s="58"/>
    </row>
    <row r="4045" spans="24:28" x14ac:dyDescent="0.2">
      <c r="X4045" s="58"/>
      <c r="Y4045" s="58"/>
      <c r="Z4045" s="58"/>
      <c r="AA4045" s="58"/>
      <c r="AB4045" s="58"/>
    </row>
    <row r="4046" spans="24:28" x14ac:dyDescent="0.2">
      <c r="X4046" s="58"/>
      <c r="Y4046" s="58"/>
      <c r="Z4046" s="58"/>
      <c r="AA4046" s="58"/>
      <c r="AB4046" s="58"/>
    </row>
    <row r="4047" spans="24:28" x14ac:dyDescent="0.2">
      <c r="X4047" s="58"/>
      <c r="Y4047" s="58"/>
      <c r="Z4047" s="58"/>
      <c r="AA4047" s="58"/>
      <c r="AB4047" s="58"/>
    </row>
    <row r="4048" spans="24:28" x14ac:dyDescent="0.2">
      <c r="X4048" s="58"/>
      <c r="Y4048" s="58"/>
      <c r="Z4048" s="58"/>
      <c r="AA4048" s="58"/>
      <c r="AB4048" s="58"/>
    </row>
    <row r="4049" spans="24:28" x14ac:dyDescent="0.2">
      <c r="X4049" s="58"/>
      <c r="Y4049" s="58"/>
      <c r="Z4049" s="58"/>
      <c r="AA4049" s="58"/>
      <c r="AB4049" s="58"/>
    </row>
    <row r="4050" spans="24:28" x14ac:dyDescent="0.2">
      <c r="X4050" s="58"/>
      <c r="Y4050" s="58"/>
      <c r="Z4050" s="58"/>
      <c r="AA4050" s="58"/>
      <c r="AB4050" s="58"/>
    </row>
    <row r="4051" spans="24:28" x14ac:dyDescent="0.2">
      <c r="X4051" s="58"/>
      <c r="Y4051" s="58"/>
      <c r="Z4051" s="58"/>
      <c r="AA4051" s="58"/>
      <c r="AB4051" s="58"/>
    </row>
    <row r="4052" spans="24:28" x14ac:dyDescent="0.2">
      <c r="X4052" s="58"/>
      <c r="Y4052" s="58"/>
      <c r="Z4052" s="58"/>
      <c r="AA4052" s="58"/>
      <c r="AB4052" s="58"/>
    </row>
    <row r="4053" spans="24:28" x14ac:dyDescent="0.2">
      <c r="X4053" s="58"/>
      <c r="Y4053" s="58"/>
      <c r="Z4053" s="58"/>
      <c r="AA4053" s="58"/>
      <c r="AB4053" s="58"/>
    </row>
    <row r="4054" spans="24:28" x14ac:dyDescent="0.2">
      <c r="X4054" s="58"/>
      <c r="Y4054" s="58"/>
      <c r="Z4054" s="58"/>
      <c r="AA4054" s="58"/>
      <c r="AB4054" s="58"/>
    </row>
    <row r="4055" spans="24:28" x14ac:dyDescent="0.2">
      <c r="X4055" s="58"/>
      <c r="Y4055" s="58"/>
      <c r="Z4055" s="58"/>
      <c r="AA4055" s="58"/>
      <c r="AB4055" s="58"/>
    </row>
    <row r="4056" spans="24:28" x14ac:dyDescent="0.2">
      <c r="X4056" s="58"/>
      <c r="Y4056" s="58"/>
      <c r="Z4056" s="58"/>
      <c r="AA4056" s="58"/>
      <c r="AB4056" s="58"/>
    </row>
    <row r="4057" spans="24:28" x14ac:dyDescent="0.2">
      <c r="X4057" s="58"/>
      <c r="Y4057" s="58"/>
      <c r="Z4057" s="58"/>
      <c r="AA4057" s="58"/>
      <c r="AB4057" s="58"/>
    </row>
    <row r="4058" spans="24:28" x14ac:dyDescent="0.2">
      <c r="X4058" s="58"/>
      <c r="Y4058" s="58"/>
      <c r="Z4058" s="58"/>
      <c r="AA4058" s="58"/>
      <c r="AB4058" s="58"/>
    </row>
    <row r="4059" spans="24:28" x14ac:dyDescent="0.2">
      <c r="X4059" s="58"/>
      <c r="Y4059" s="58"/>
      <c r="Z4059" s="58"/>
      <c r="AA4059" s="58"/>
      <c r="AB4059" s="58"/>
    </row>
    <row r="4060" spans="24:28" x14ac:dyDescent="0.2">
      <c r="X4060" s="58"/>
      <c r="Y4060" s="58"/>
      <c r="Z4060" s="58"/>
      <c r="AA4060" s="58"/>
      <c r="AB4060" s="58"/>
    </row>
    <row r="4061" spans="24:28" x14ac:dyDescent="0.2">
      <c r="X4061" s="58"/>
      <c r="Y4061" s="58"/>
      <c r="Z4061" s="58"/>
      <c r="AA4061" s="58"/>
      <c r="AB4061" s="58"/>
    </row>
    <row r="4062" spans="24:28" x14ac:dyDescent="0.2">
      <c r="X4062" s="58"/>
      <c r="Y4062" s="58"/>
      <c r="Z4062" s="58"/>
      <c r="AA4062" s="58"/>
      <c r="AB4062" s="58"/>
    </row>
    <row r="4063" spans="24:28" x14ac:dyDescent="0.2">
      <c r="X4063" s="58"/>
      <c r="Y4063" s="58"/>
      <c r="Z4063" s="58"/>
      <c r="AA4063" s="58"/>
      <c r="AB4063" s="58"/>
    </row>
    <row r="4064" spans="24:28" x14ac:dyDescent="0.2">
      <c r="X4064" s="58"/>
      <c r="Y4064" s="58"/>
      <c r="Z4064" s="58"/>
      <c r="AA4064" s="58"/>
      <c r="AB4064" s="58"/>
    </row>
    <row r="4065" spans="24:28" x14ac:dyDescent="0.2">
      <c r="X4065" s="58"/>
      <c r="Y4065" s="58"/>
      <c r="Z4065" s="58"/>
      <c r="AA4065" s="58"/>
      <c r="AB4065" s="58"/>
    </row>
    <row r="4066" spans="24:28" x14ac:dyDescent="0.2">
      <c r="X4066" s="58"/>
      <c r="Y4066" s="58"/>
      <c r="Z4066" s="58"/>
      <c r="AA4066" s="58"/>
      <c r="AB4066" s="58"/>
    </row>
    <row r="4067" spans="24:28" x14ac:dyDescent="0.2">
      <c r="X4067" s="58"/>
      <c r="Y4067" s="58"/>
      <c r="Z4067" s="58"/>
      <c r="AA4067" s="58"/>
      <c r="AB4067" s="58"/>
    </row>
    <row r="4068" spans="24:28" x14ac:dyDescent="0.2">
      <c r="X4068" s="58"/>
      <c r="Y4068" s="58"/>
      <c r="Z4068" s="58"/>
      <c r="AA4068" s="58"/>
      <c r="AB4068" s="58"/>
    </row>
    <row r="4069" spans="24:28" x14ac:dyDescent="0.2">
      <c r="X4069" s="58"/>
      <c r="Y4069" s="58"/>
      <c r="Z4069" s="58"/>
      <c r="AA4069" s="58"/>
      <c r="AB4069" s="58"/>
    </row>
    <row r="4070" spans="24:28" x14ac:dyDescent="0.2">
      <c r="X4070" s="58"/>
      <c r="Y4070" s="58"/>
      <c r="Z4070" s="58"/>
      <c r="AA4070" s="58"/>
      <c r="AB4070" s="58"/>
    </row>
    <row r="4071" spans="24:28" x14ac:dyDescent="0.2">
      <c r="X4071" s="58"/>
      <c r="Y4071" s="58"/>
      <c r="Z4071" s="58"/>
      <c r="AA4071" s="58"/>
      <c r="AB4071" s="58"/>
    </row>
    <row r="4072" spans="24:28" x14ac:dyDescent="0.2">
      <c r="X4072" s="58"/>
      <c r="Y4072" s="58"/>
      <c r="Z4072" s="58"/>
      <c r="AA4072" s="58"/>
      <c r="AB4072" s="58"/>
    </row>
    <row r="4073" spans="24:28" x14ac:dyDescent="0.2">
      <c r="X4073" s="58"/>
      <c r="Y4073" s="58"/>
      <c r="Z4073" s="58"/>
      <c r="AA4073" s="58"/>
      <c r="AB4073" s="58"/>
    </row>
    <row r="4074" spans="24:28" x14ac:dyDescent="0.2">
      <c r="X4074" s="58"/>
      <c r="Y4074" s="58"/>
      <c r="Z4074" s="58"/>
      <c r="AA4074" s="58"/>
      <c r="AB4074" s="58"/>
    </row>
    <row r="4075" spans="24:28" x14ac:dyDescent="0.2">
      <c r="X4075" s="58"/>
      <c r="Y4075" s="58"/>
      <c r="Z4075" s="58"/>
      <c r="AA4075" s="58"/>
      <c r="AB4075" s="58"/>
    </row>
    <row r="4076" spans="24:28" x14ac:dyDescent="0.2">
      <c r="X4076" s="58"/>
      <c r="Y4076" s="58"/>
      <c r="Z4076" s="58"/>
      <c r="AA4076" s="58"/>
      <c r="AB4076" s="58"/>
    </row>
    <row r="4077" spans="24:28" x14ac:dyDescent="0.2">
      <c r="X4077" s="58"/>
      <c r="Y4077" s="58"/>
      <c r="Z4077" s="58"/>
      <c r="AA4077" s="58"/>
      <c r="AB4077" s="58"/>
    </row>
    <row r="4078" spans="24:28" x14ac:dyDescent="0.2">
      <c r="X4078" s="58"/>
      <c r="Y4078" s="58"/>
      <c r="Z4078" s="58"/>
      <c r="AA4078" s="58"/>
      <c r="AB4078" s="58"/>
    </row>
    <row r="4079" spans="24:28" x14ac:dyDescent="0.2">
      <c r="X4079" s="58"/>
      <c r="Y4079" s="58"/>
      <c r="Z4079" s="58"/>
      <c r="AA4079" s="58"/>
      <c r="AB4079" s="58"/>
    </row>
    <row r="4080" spans="24:28" x14ac:dyDescent="0.2">
      <c r="X4080" s="58"/>
      <c r="Y4080" s="58"/>
      <c r="Z4080" s="58"/>
      <c r="AA4080" s="58"/>
      <c r="AB4080" s="58"/>
    </row>
    <row r="4081" spans="24:28" x14ac:dyDescent="0.2">
      <c r="X4081" s="58"/>
      <c r="Y4081" s="58"/>
      <c r="Z4081" s="58"/>
      <c r="AA4081" s="58"/>
      <c r="AB4081" s="58"/>
    </row>
    <row r="4082" spans="24:28" x14ac:dyDescent="0.2">
      <c r="X4082" s="58"/>
      <c r="Y4082" s="58"/>
      <c r="Z4082" s="58"/>
      <c r="AA4082" s="58"/>
      <c r="AB4082" s="58"/>
    </row>
    <row r="4083" spans="24:28" x14ac:dyDescent="0.2">
      <c r="X4083" s="58"/>
      <c r="Y4083" s="58"/>
      <c r="Z4083" s="58"/>
      <c r="AA4083" s="58"/>
      <c r="AB4083" s="58"/>
    </row>
    <row r="4084" spans="24:28" x14ac:dyDescent="0.2">
      <c r="X4084" s="58"/>
      <c r="Y4084" s="58"/>
      <c r="Z4084" s="58"/>
      <c r="AA4084" s="58"/>
      <c r="AB4084" s="58"/>
    </row>
    <row r="4085" spans="24:28" x14ac:dyDescent="0.2">
      <c r="X4085" s="58"/>
      <c r="Y4085" s="58"/>
      <c r="Z4085" s="58"/>
      <c r="AA4085" s="58"/>
      <c r="AB4085" s="58"/>
    </row>
    <row r="4086" spans="24:28" x14ac:dyDescent="0.2">
      <c r="X4086" s="58"/>
      <c r="Y4086" s="58"/>
      <c r="Z4086" s="58"/>
      <c r="AA4086" s="58"/>
      <c r="AB4086" s="58"/>
    </row>
    <row r="4087" spans="24:28" x14ac:dyDescent="0.2">
      <c r="X4087" s="58"/>
      <c r="Y4087" s="58"/>
      <c r="Z4087" s="58"/>
      <c r="AA4087" s="58"/>
      <c r="AB4087" s="58"/>
    </row>
    <row r="4088" spans="24:28" x14ac:dyDescent="0.2">
      <c r="X4088" s="58"/>
      <c r="Y4088" s="58"/>
      <c r="Z4088" s="58"/>
      <c r="AA4088" s="58"/>
      <c r="AB4088" s="58"/>
    </row>
    <row r="4089" spans="24:28" x14ac:dyDescent="0.2">
      <c r="X4089" s="58"/>
      <c r="Y4089" s="58"/>
      <c r="Z4089" s="58"/>
      <c r="AA4089" s="58"/>
      <c r="AB4089" s="58"/>
    </row>
    <row r="4090" spans="24:28" x14ac:dyDescent="0.2">
      <c r="X4090" s="58"/>
      <c r="Y4090" s="58"/>
      <c r="Z4090" s="58"/>
      <c r="AA4090" s="58"/>
      <c r="AB4090" s="58"/>
    </row>
    <row r="4091" spans="24:28" x14ac:dyDescent="0.2">
      <c r="X4091" s="58"/>
      <c r="Y4091" s="58"/>
      <c r="Z4091" s="58"/>
      <c r="AA4091" s="58"/>
      <c r="AB4091" s="58"/>
    </row>
    <row r="4092" spans="24:28" x14ac:dyDescent="0.2">
      <c r="X4092" s="58"/>
      <c r="Y4092" s="58"/>
      <c r="Z4092" s="58"/>
      <c r="AA4092" s="58"/>
      <c r="AB4092" s="58"/>
    </row>
    <row r="4093" spans="24:28" x14ac:dyDescent="0.2">
      <c r="X4093" s="58"/>
      <c r="Y4093" s="58"/>
      <c r="Z4093" s="58"/>
      <c r="AA4093" s="58"/>
      <c r="AB4093" s="58"/>
    </row>
    <row r="4094" spans="24:28" x14ac:dyDescent="0.2">
      <c r="X4094" s="58"/>
      <c r="Y4094" s="58"/>
      <c r="Z4094" s="58"/>
      <c r="AA4094" s="58"/>
      <c r="AB4094" s="58"/>
    </row>
    <row r="4095" spans="24:28" x14ac:dyDescent="0.2">
      <c r="X4095" s="58"/>
      <c r="Y4095" s="58"/>
      <c r="Z4095" s="58"/>
      <c r="AA4095" s="58"/>
      <c r="AB4095" s="58"/>
    </row>
    <row r="4096" spans="24:28" x14ac:dyDescent="0.2">
      <c r="X4096" s="58"/>
      <c r="Y4096" s="58"/>
      <c r="Z4096" s="58"/>
      <c r="AA4096" s="58"/>
      <c r="AB4096" s="58"/>
    </row>
    <row r="4097" spans="24:28" x14ac:dyDescent="0.2">
      <c r="X4097" s="58"/>
      <c r="Y4097" s="58"/>
      <c r="Z4097" s="58"/>
      <c r="AA4097" s="58"/>
      <c r="AB4097" s="58"/>
    </row>
    <row r="4098" spans="24:28" x14ac:dyDescent="0.2">
      <c r="X4098" s="58"/>
      <c r="Y4098" s="58"/>
      <c r="Z4098" s="58"/>
      <c r="AA4098" s="58"/>
      <c r="AB4098" s="58"/>
    </row>
    <row r="4099" spans="24:28" x14ac:dyDescent="0.2">
      <c r="X4099" s="58"/>
      <c r="Y4099" s="58"/>
      <c r="Z4099" s="58"/>
      <c r="AA4099" s="58"/>
      <c r="AB4099" s="58"/>
    </row>
    <row r="4100" spans="24:28" x14ac:dyDescent="0.2">
      <c r="X4100" s="58"/>
      <c r="Y4100" s="58"/>
      <c r="Z4100" s="58"/>
      <c r="AA4100" s="58"/>
      <c r="AB4100" s="58"/>
    </row>
    <row r="4101" spans="24:28" x14ac:dyDescent="0.2">
      <c r="X4101" s="58"/>
      <c r="Y4101" s="58"/>
      <c r="Z4101" s="58"/>
      <c r="AA4101" s="58"/>
      <c r="AB4101" s="58"/>
    </row>
    <row r="4102" spans="24:28" x14ac:dyDescent="0.2">
      <c r="X4102" s="58"/>
      <c r="Y4102" s="58"/>
      <c r="Z4102" s="58"/>
      <c r="AA4102" s="58"/>
      <c r="AB4102" s="58"/>
    </row>
    <row r="4103" spans="24:28" x14ac:dyDescent="0.2">
      <c r="X4103" s="58"/>
      <c r="Y4103" s="58"/>
      <c r="Z4103" s="58"/>
      <c r="AA4103" s="58"/>
      <c r="AB4103" s="58"/>
    </row>
    <row r="4104" spans="24:28" x14ac:dyDescent="0.2">
      <c r="X4104" s="58"/>
      <c r="Y4104" s="58"/>
      <c r="Z4104" s="58"/>
      <c r="AA4104" s="58"/>
      <c r="AB4104" s="58"/>
    </row>
    <row r="4105" spans="24:28" x14ac:dyDescent="0.2">
      <c r="X4105" s="58"/>
      <c r="Y4105" s="58"/>
      <c r="Z4105" s="58"/>
      <c r="AA4105" s="58"/>
      <c r="AB4105" s="58"/>
    </row>
    <row r="4106" spans="24:28" x14ac:dyDescent="0.2">
      <c r="X4106" s="58"/>
      <c r="Y4106" s="58"/>
      <c r="Z4106" s="58"/>
      <c r="AA4106" s="58"/>
      <c r="AB4106" s="58"/>
    </row>
    <row r="4107" spans="24:28" x14ac:dyDescent="0.2">
      <c r="X4107" s="58"/>
      <c r="Y4107" s="58"/>
      <c r="Z4107" s="58"/>
      <c r="AA4107" s="58"/>
      <c r="AB4107" s="58"/>
    </row>
    <row r="4108" spans="24:28" x14ac:dyDescent="0.2">
      <c r="X4108" s="58"/>
      <c r="Y4108" s="58"/>
      <c r="Z4108" s="58"/>
      <c r="AA4108" s="58"/>
      <c r="AB4108" s="58"/>
    </row>
    <row r="4109" spans="24:28" x14ac:dyDescent="0.2">
      <c r="X4109" s="58"/>
      <c r="Y4109" s="58"/>
      <c r="Z4109" s="58"/>
      <c r="AA4109" s="58"/>
      <c r="AB4109" s="58"/>
    </row>
    <row r="4110" spans="24:28" x14ac:dyDescent="0.2">
      <c r="X4110" s="58"/>
      <c r="Y4110" s="58"/>
      <c r="Z4110" s="58"/>
      <c r="AA4110" s="58"/>
      <c r="AB4110" s="58"/>
    </row>
    <row r="4111" spans="24:28" x14ac:dyDescent="0.2">
      <c r="X4111" s="58"/>
      <c r="Y4111" s="58"/>
      <c r="Z4111" s="58"/>
      <c r="AA4111" s="58"/>
      <c r="AB4111" s="58"/>
    </row>
    <row r="4112" spans="24:28" x14ac:dyDescent="0.2">
      <c r="X4112" s="58"/>
      <c r="Y4112" s="58"/>
      <c r="Z4112" s="58"/>
      <c r="AA4112" s="58"/>
      <c r="AB4112" s="58"/>
    </row>
    <row r="4113" spans="24:28" x14ac:dyDescent="0.2">
      <c r="X4113" s="58"/>
      <c r="Y4113" s="58"/>
      <c r="Z4113" s="58"/>
      <c r="AA4113" s="58"/>
      <c r="AB4113" s="58"/>
    </row>
    <row r="4114" spans="24:28" x14ac:dyDescent="0.2">
      <c r="X4114" s="58"/>
      <c r="Y4114" s="58"/>
      <c r="Z4114" s="58"/>
      <c r="AA4114" s="58"/>
      <c r="AB4114" s="58"/>
    </row>
    <row r="4115" spans="24:28" x14ac:dyDescent="0.2">
      <c r="X4115" s="58"/>
      <c r="Y4115" s="58"/>
      <c r="Z4115" s="58"/>
      <c r="AA4115" s="58"/>
      <c r="AB4115" s="58"/>
    </row>
    <row r="4116" spans="24:28" x14ac:dyDescent="0.2">
      <c r="X4116" s="58"/>
      <c r="Y4116" s="58"/>
      <c r="Z4116" s="58"/>
      <c r="AA4116" s="58"/>
      <c r="AB4116" s="58"/>
    </row>
    <row r="4117" spans="24:28" x14ac:dyDescent="0.2">
      <c r="X4117" s="58"/>
      <c r="Y4117" s="58"/>
      <c r="Z4117" s="58"/>
      <c r="AA4117" s="58"/>
      <c r="AB4117" s="58"/>
    </row>
    <row r="4118" spans="24:28" x14ac:dyDescent="0.2">
      <c r="X4118" s="58"/>
      <c r="Y4118" s="58"/>
      <c r="Z4118" s="58"/>
      <c r="AA4118" s="58"/>
      <c r="AB4118" s="58"/>
    </row>
    <row r="4119" spans="24:28" x14ac:dyDescent="0.2">
      <c r="X4119" s="58"/>
      <c r="Y4119" s="58"/>
      <c r="Z4119" s="58"/>
      <c r="AA4119" s="58"/>
      <c r="AB4119" s="58"/>
    </row>
    <row r="4120" spans="24:28" x14ac:dyDescent="0.2">
      <c r="X4120" s="58"/>
      <c r="Y4120" s="58"/>
      <c r="Z4120" s="58"/>
      <c r="AA4120" s="58"/>
      <c r="AB4120" s="58"/>
    </row>
    <row r="4121" spans="24:28" x14ac:dyDescent="0.2">
      <c r="X4121" s="58"/>
      <c r="Y4121" s="58"/>
      <c r="Z4121" s="58"/>
      <c r="AA4121" s="58"/>
      <c r="AB4121" s="58"/>
    </row>
    <row r="4122" spans="24:28" x14ac:dyDescent="0.2">
      <c r="X4122" s="58"/>
      <c r="Y4122" s="58"/>
      <c r="Z4122" s="58"/>
      <c r="AA4122" s="58"/>
      <c r="AB4122" s="58"/>
    </row>
    <row r="4123" spans="24:28" x14ac:dyDescent="0.2">
      <c r="X4123" s="58"/>
      <c r="Y4123" s="58"/>
      <c r="Z4123" s="58"/>
      <c r="AA4123" s="58"/>
      <c r="AB4123" s="58"/>
    </row>
    <row r="4124" spans="24:28" x14ac:dyDescent="0.2">
      <c r="X4124" s="58"/>
      <c r="Y4124" s="58"/>
      <c r="Z4124" s="58"/>
      <c r="AA4124" s="58"/>
      <c r="AB4124" s="58"/>
    </row>
    <row r="4125" spans="24:28" x14ac:dyDescent="0.2">
      <c r="X4125" s="58"/>
      <c r="Y4125" s="58"/>
      <c r="Z4125" s="58"/>
      <c r="AA4125" s="58"/>
      <c r="AB4125" s="58"/>
    </row>
    <row r="4126" spans="24:28" x14ac:dyDescent="0.2">
      <c r="X4126" s="58"/>
      <c r="Y4126" s="58"/>
      <c r="Z4126" s="58"/>
      <c r="AA4126" s="58"/>
      <c r="AB4126" s="58"/>
    </row>
    <row r="4127" spans="24:28" x14ac:dyDescent="0.2">
      <c r="X4127" s="58"/>
      <c r="Y4127" s="58"/>
      <c r="Z4127" s="58"/>
      <c r="AA4127" s="58"/>
      <c r="AB4127" s="58"/>
    </row>
    <row r="4128" spans="24:28" x14ac:dyDescent="0.2">
      <c r="X4128" s="58"/>
      <c r="Y4128" s="58"/>
      <c r="Z4128" s="58"/>
      <c r="AA4128" s="58"/>
      <c r="AB4128" s="58"/>
    </row>
    <row r="4129" spans="24:28" x14ac:dyDescent="0.2">
      <c r="X4129" s="58"/>
      <c r="Y4129" s="58"/>
      <c r="Z4129" s="58"/>
      <c r="AA4129" s="58"/>
      <c r="AB4129" s="58"/>
    </row>
    <row r="4130" spans="24:28" x14ac:dyDescent="0.2">
      <c r="X4130" s="58"/>
      <c r="Y4130" s="58"/>
      <c r="Z4130" s="58"/>
      <c r="AA4130" s="58"/>
      <c r="AB4130" s="58"/>
    </row>
    <row r="4131" spans="24:28" x14ac:dyDescent="0.2">
      <c r="X4131" s="58"/>
      <c r="Y4131" s="58"/>
      <c r="Z4131" s="58"/>
      <c r="AA4131" s="58"/>
      <c r="AB4131" s="58"/>
    </row>
    <row r="4132" spans="24:28" x14ac:dyDescent="0.2">
      <c r="X4132" s="58"/>
      <c r="Y4132" s="58"/>
      <c r="Z4132" s="58"/>
      <c r="AA4132" s="58"/>
      <c r="AB4132" s="58"/>
    </row>
    <row r="4133" spans="24:28" x14ac:dyDescent="0.2">
      <c r="X4133" s="58"/>
      <c r="Y4133" s="58"/>
      <c r="Z4133" s="58"/>
      <c r="AA4133" s="58"/>
      <c r="AB4133" s="58"/>
    </row>
    <row r="4134" spans="24:28" x14ac:dyDescent="0.2">
      <c r="X4134" s="58"/>
      <c r="Y4134" s="58"/>
      <c r="Z4134" s="58"/>
      <c r="AA4134" s="58"/>
      <c r="AB4134" s="58"/>
    </row>
    <row r="4135" spans="24:28" x14ac:dyDescent="0.2">
      <c r="X4135" s="58"/>
      <c r="Y4135" s="58"/>
      <c r="Z4135" s="58"/>
      <c r="AA4135" s="58"/>
      <c r="AB4135" s="58"/>
    </row>
    <row r="4136" spans="24:28" x14ac:dyDescent="0.2">
      <c r="X4136" s="58"/>
      <c r="Y4136" s="58"/>
      <c r="Z4136" s="58"/>
      <c r="AA4136" s="58"/>
      <c r="AB4136" s="58"/>
    </row>
    <row r="4137" spans="24:28" x14ac:dyDescent="0.2">
      <c r="X4137" s="58"/>
      <c r="Y4137" s="58"/>
      <c r="Z4137" s="58"/>
      <c r="AA4137" s="58"/>
      <c r="AB4137" s="58"/>
    </row>
    <row r="4138" spans="24:28" x14ac:dyDescent="0.2">
      <c r="X4138" s="58"/>
      <c r="Y4138" s="58"/>
      <c r="Z4138" s="58"/>
      <c r="AA4138" s="58"/>
      <c r="AB4138" s="58"/>
    </row>
    <row r="4139" spans="24:28" x14ac:dyDescent="0.2">
      <c r="X4139" s="58"/>
      <c r="Y4139" s="58"/>
      <c r="Z4139" s="58"/>
      <c r="AA4139" s="58"/>
      <c r="AB4139" s="58"/>
    </row>
    <row r="4140" spans="24:28" x14ac:dyDescent="0.2">
      <c r="X4140" s="58"/>
      <c r="Y4140" s="58"/>
      <c r="Z4140" s="58"/>
      <c r="AA4140" s="58"/>
      <c r="AB4140" s="58"/>
    </row>
    <row r="4141" spans="24:28" x14ac:dyDescent="0.2">
      <c r="X4141" s="58"/>
      <c r="Y4141" s="58"/>
      <c r="Z4141" s="58"/>
      <c r="AA4141" s="58"/>
      <c r="AB4141" s="58"/>
    </row>
    <row r="4142" spans="24:28" x14ac:dyDescent="0.2">
      <c r="X4142" s="58"/>
      <c r="Y4142" s="58"/>
      <c r="Z4142" s="58"/>
      <c r="AA4142" s="58"/>
      <c r="AB4142" s="58"/>
    </row>
    <row r="4143" spans="24:28" x14ac:dyDescent="0.2">
      <c r="X4143" s="58"/>
      <c r="Y4143" s="58"/>
      <c r="Z4143" s="58"/>
      <c r="AA4143" s="58"/>
      <c r="AB4143" s="58"/>
    </row>
    <row r="4144" spans="24:28" x14ac:dyDescent="0.2">
      <c r="X4144" s="58"/>
      <c r="Y4144" s="58"/>
      <c r="Z4144" s="58"/>
      <c r="AA4144" s="58"/>
      <c r="AB4144" s="58"/>
    </row>
    <row r="4145" spans="24:28" x14ac:dyDescent="0.2">
      <c r="X4145" s="58"/>
      <c r="Y4145" s="58"/>
      <c r="Z4145" s="58"/>
      <c r="AA4145" s="58"/>
      <c r="AB4145" s="58"/>
    </row>
    <row r="4146" spans="24:28" x14ac:dyDescent="0.2">
      <c r="X4146" s="58"/>
      <c r="Y4146" s="58"/>
      <c r="Z4146" s="58"/>
      <c r="AA4146" s="58"/>
      <c r="AB4146" s="58"/>
    </row>
    <row r="4147" spans="24:28" x14ac:dyDescent="0.2">
      <c r="X4147" s="58"/>
      <c r="Y4147" s="58"/>
      <c r="Z4147" s="58"/>
      <c r="AA4147" s="58"/>
      <c r="AB4147" s="58"/>
    </row>
    <row r="4148" spans="24:28" x14ac:dyDescent="0.2">
      <c r="X4148" s="58"/>
      <c r="Y4148" s="58"/>
      <c r="Z4148" s="58"/>
      <c r="AA4148" s="58"/>
      <c r="AB4148" s="58"/>
    </row>
    <row r="4149" spans="24:28" x14ac:dyDescent="0.2">
      <c r="X4149" s="58"/>
      <c r="Y4149" s="58"/>
      <c r="Z4149" s="58"/>
      <c r="AA4149" s="58"/>
      <c r="AB4149" s="58"/>
    </row>
    <row r="4150" spans="24:28" x14ac:dyDescent="0.2">
      <c r="X4150" s="58"/>
      <c r="Y4150" s="58"/>
      <c r="Z4150" s="58"/>
      <c r="AA4150" s="58"/>
      <c r="AB4150" s="58"/>
    </row>
    <row r="4151" spans="24:28" x14ac:dyDescent="0.2">
      <c r="X4151" s="58"/>
      <c r="Y4151" s="58"/>
      <c r="Z4151" s="58"/>
      <c r="AA4151" s="58"/>
      <c r="AB4151" s="58"/>
    </row>
    <row r="4152" spans="24:28" x14ac:dyDescent="0.2">
      <c r="X4152" s="58"/>
      <c r="Y4152" s="58"/>
      <c r="Z4152" s="58"/>
      <c r="AA4152" s="58"/>
      <c r="AB4152" s="58"/>
    </row>
    <row r="4153" spans="24:28" x14ac:dyDescent="0.2">
      <c r="X4153" s="58"/>
      <c r="Y4153" s="58"/>
      <c r="Z4153" s="58"/>
      <c r="AA4153" s="58"/>
      <c r="AB4153" s="58"/>
    </row>
    <row r="4154" spans="24:28" x14ac:dyDescent="0.2">
      <c r="X4154" s="58"/>
      <c r="Y4154" s="58"/>
      <c r="Z4154" s="58"/>
      <c r="AA4154" s="58"/>
      <c r="AB4154" s="58"/>
    </row>
    <row r="4155" spans="24:28" x14ac:dyDescent="0.2">
      <c r="X4155" s="58"/>
      <c r="Y4155" s="58"/>
      <c r="Z4155" s="58"/>
      <c r="AA4155" s="58"/>
      <c r="AB4155" s="58"/>
    </row>
    <row r="4156" spans="24:28" x14ac:dyDescent="0.2">
      <c r="X4156" s="58"/>
      <c r="Y4156" s="58"/>
      <c r="Z4156" s="58"/>
      <c r="AA4156" s="58"/>
      <c r="AB4156" s="58"/>
    </row>
    <row r="4157" spans="24:28" x14ac:dyDescent="0.2">
      <c r="X4157" s="58"/>
      <c r="Y4157" s="58"/>
      <c r="Z4157" s="58"/>
      <c r="AA4157" s="58"/>
      <c r="AB4157" s="58"/>
    </row>
    <row r="4158" spans="24:28" x14ac:dyDescent="0.2">
      <c r="X4158" s="58"/>
      <c r="Y4158" s="58"/>
      <c r="Z4158" s="58"/>
      <c r="AA4158" s="58"/>
      <c r="AB4158" s="58"/>
    </row>
    <row r="4159" spans="24:28" x14ac:dyDescent="0.2">
      <c r="X4159" s="58"/>
      <c r="Y4159" s="58"/>
      <c r="Z4159" s="58"/>
      <c r="AA4159" s="58"/>
      <c r="AB4159" s="58"/>
    </row>
    <row r="4160" spans="24:28" x14ac:dyDescent="0.2">
      <c r="X4160" s="58"/>
      <c r="Y4160" s="58"/>
      <c r="Z4160" s="58"/>
      <c r="AA4160" s="58"/>
      <c r="AB4160" s="58"/>
    </row>
    <row r="4161" spans="24:28" x14ac:dyDescent="0.2">
      <c r="X4161" s="58"/>
      <c r="Y4161" s="58"/>
      <c r="Z4161" s="58"/>
      <c r="AA4161" s="58"/>
      <c r="AB4161" s="58"/>
    </row>
    <row r="4162" spans="24:28" x14ac:dyDescent="0.2">
      <c r="X4162" s="58"/>
      <c r="Y4162" s="58"/>
      <c r="Z4162" s="58"/>
      <c r="AA4162" s="58"/>
      <c r="AB4162" s="58"/>
    </row>
    <row r="4163" spans="24:28" x14ac:dyDescent="0.2">
      <c r="X4163" s="58"/>
      <c r="Y4163" s="58"/>
      <c r="Z4163" s="58"/>
      <c r="AA4163" s="58"/>
      <c r="AB4163" s="58"/>
    </row>
    <row r="4164" spans="24:28" x14ac:dyDescent="0.2">
      <c r="X4164" s="58"/>
      <c r="Y4164" s="58"/>
      <c r="Z4164" s="58"/>
      <c r="AA4164" s="58"/>
      <c r="AB4164" s="58"/>
    </row>
    <row r="4165" spans="24:28" x14ac:dyDescent="0.2">
      <c r="X4165" s="58"/>
      <c r="Y4165" s="58"/>
      <c r="Z4165" s="58"/>
      <c r="AA4165" s="58"/>
      <c r="AB4165" s="58"/>
    </row>
    <row r="4166" spans="24:28" x14ac:dyDescent="0.2">
      <c r="X4166" s="58"/>
      <c r="Y4166" s="58"/>
      <c r="Z4166" s="58"/>
      <c r="AA4166" s="58"/>
      <c r="AB4166" s="58"/>
    </row>
    <row r="4167" spans="24:28" x14ac:dyDescent="0.2">
      <c r="X4167" s="58"/>
      <c r="Y4167" s="58"/>
      <c r="Z4167" s="58"/>
      <c r="AA4167" s="58"/>
      <c r="AB4167" s="58"/>
    </row>
    <row r="4168" spans="24:28" x14ac:dyDescent="0.2">
      <c r="X4168" s="58"/>
      <c r="Y4168" s="58"/>
      <c r="Z4168" s="58"/>
      <c r="AA4168" s="58"/>
      <c r="AB4168" s="58"/>
    </row>
    <row r="4169" spans="24:28" x14ac:dyDescent="0.2">
      <c r="X4169" s="58"/>
      <c r="Y4169" s="58"/>
      <c r="Z4169" s="58"/>
      <c r="AA4169" s="58"/>
      <c r="AB4169" s="58"/>
    </row>
    <row r="4170" spans="24:28" x14ac:dyDescent="0.2">
      <c r="X4170" s="58"/>
      <c r="Y4170" s="58"/>
      <c r="Z4170" s="58"/>
      <c r="AA4170" s="58"/>
      <c r="AB4170" s="58"/>
    </row>
    <row r="4171" spans="24:28" x14ac:dyDescent="0.2">
      <c r="X4171" s="58"/>
      <c r="Y4171" s="58"/>
      <c r="Z4171" s="58"/>
      <c r="AA4171" s="58"/>
      <c r="AB4171" s="58"/>
    </row>
    <row r="4172" spans="24:28" x14ac:dyDescent="0.2">
      <c r="X4172" s="58"/>
      <c r="Y4172" s="58"/>
      <c r="Z4172" s="58"/>
      <c r="AA4172" s="58"/>
      <c r="AB4172" s="58"/>
    </row>
    <row r="4173" spans="24:28" x14ac:dyDescent="0.2">
      <c r="X4173" s="58"/>
      <c r="Y4173" s="58"/>
      <c r="Z4173" s="58"/>
      <c r="AA4173" s="58"/>
      <c r="AB4173" s="58"/>
    </row>
    <row r="4174" spans="24:28" x14ac:dyDescent="0.2">
      <c r="X4174" s="58"/>
      <c r="Y4174" s="58"/>
      <c r="Z4174" s="58"/>
      <c r="AA4174" s="58"/>
      <c r="AB4174" s="58"/>
    </row>
    <row r="4175" spans="24:28" x14ac:dyDescent="0.2">
      <c r="X4175" s="58"/>
      <c r="Y4175" s="58"/>
      <c r="Z4175" s="58"/>
      <c r="AA4175" s="58"/>
      <c r="AB4175" s="58"/>
    </row>
    <row r="4176" spans="24:28" x14ac:dyDescent="0.2">
      <c r="X4176" s="58"/>
      <c r="Y4176" s="58"/>
      <c r="Z4176" s="58"/>
      <c r="AA4176" s="58"/>
      <c r="AB4176" s="58"/>
    </row>
    <row r="4177" spans="24:28" x14ac:dyDescent="0.2">
      <c r="X4177" s="58"/>
      <c r="Y4177" s="58"/>
      <c r="Z4177" s="58"/>
      <c r="AA4177" s="58"/>
      <c r="AB4177" s="58"/>
    </row>
    <row r="4178" spans="24:28" x14ac:dyDescent="0.2">
      <c r="X4178" s="58"/>
      <c r="Y4178" s="58"/>
      <c r="Z4178" s="58"/>
      <c r="AA4178" s="58"/>
      <c r="AB4178" s="58"/>
    </row>
    <row r="4179" spans="24:28" x14ac:dyDescent="0.2">
      <c r="X4179" s="58"/>
      <c r="Y4179" s="58"/>
      <c r="Z4179" s="58"/>
      <c r="AA4179" s="58"/>
      <c r="AB4179" s="58"/>
    </row>
    <row r="4180" spans="24:28" x14ac:dyDescent="0.2">
      <c r="X4180" s="58"/>
      <c r="Y4180" s="58"/>
      <c r="Z4180" s="58"/>
      <c r="AA4180" s="58"/>
      <c r="AB4180" s="58"/>
    </row>
    <row r="4181" spans="24:28" x14ac:dyDescent="0.2">
      <c r="X4181" s="58"/>
      <c r="Y4181" s="58"/>
      <c r="Z4181" s="58"/>
      <c r="AA4181" s="58"/>
      <c r="AB4181" s="58"/>
    </row>
    <row r="4182" spans="24:28" x14ac:dyDescent="0.2">
      <c r="X4182" s="58"/>
      <c r="Y4182" s="58"/>
      <c r="Z4182" s="58"/>
      <c r="AA4182" s="58"/>
      <c r="AB4182" s="58"/>
    </row>
    <row r="4183" spans="24:28" x14ac:dyDescent="0.2">
      <c r="X4183" s="58"/>
      <c r="Y4183" s="58"/>
      <c r="Z4183" s="58"/>
      <c r="AA4183" s="58"/>
      <c r="AB4183" s="58"/>
    </row>
    <row r="4184" spans="24:28" x14ac:dyDescent="0.2">
      <c r="X4184" s="58"/>
      <c r="Y4184" s="58"/>
      <c r="Z4184" s="58"/>
      <c r="AA4184" s="58"/>
      <c r="AB4184" s="58"/>
    </row>
    <row r="4185" spans="24:28" x14ac:dyDescent="0.2">
      <c r="X4185" s="58"/>
      <c r="Y4185" s="58"/>
      <c r="Z4185" s="58"/>
      <c r="AA4185" s="58"/>
      <c r="AB4185" s="58"/>
    </row>
    <row r="4186" spans="24:28" x14ac:dyDescent="0.2">
      <c r="X4186" s="58"/>
      <c r="Y4186" s="58"/>
      <c r="Z4186" s="58"/>
      <c r="AA4186" s="58"/>
      <c r="AB4186" s="58"/>
    </row>
    <row r="4187" spans="24:28" x14ac:dyDescent="0.2">
      <c r="X4187" s="58"/>
      <c r="Y4187" s="58"/>
      <c r="Z4187" s="58"/>
      <c r="AA4187" s="58"/>
      <c r="AB4187" s="58"/>
    </row>
    <row r="4188" spans="24:28" x14ac:dyDescent="0.2">
      <c r="X4188" s="58"/>
      <c r="Y4188" s="58"/>
      <c r="Z4188" s="58"/>
      <c r="AA4188" s="58"/>
      <c r="AB4188" s="58"/>
    </row>
    <row r="4189" spans="24:28" x14ac:dyDescent="0.2">
      <c r="X4189" s="58"/>
      <c r="Y4189" s="58"/>
      <c r="Z4189" s="58"/>
      <c r="AA4189" s="58"/>
      <c r="AB4189" s="58"/>
    </row>
    <row r="4190" spans="24:28" x14ac:dyDescent="0.2">
      <c r="X4190" s="58"/>
      <c r="Y4190" s="58"/>
      <c r="Z4190" s="58"/>
      <c r="AA4190" s="58"/>
      <c r="AB4190" s="58"/>
    </row>
    <row r="4191" spans="24:28" x14ac:dyDescent="0.2">
      <c r="X4191" s="58"/>
      <c r="Y4191" s="58"/>
      <c r="Z4191" s="58"/>
      <c r="AA4191" s="58"/>
      <c r="AB4191" s="58"/>
    </row>
    <row r="4192" spans="24:28" x14ac:dyDescent="0.2">
      <c r="X4192" s="58"/>
      <c r="Y4192" s="58"/>
      <c r="Z4192" s="58"/>
      <c r="AA4192" s="58"/>
      <c r="AB4192" s="58"/>
    </row>
    <row r="4193" spans="24:28" x14ac:dyDescent="0.2">
      <c r="X4193" s="58"/>
      <c r="Y4193" s="58"/>
      <c r="Z4193" s="58"/>
      <c r="AA4193" s="58"/>
      <c r="AB4193" s="58"/>
    </row>
    <row r="4194" spans="24:28" x14ac:dyDescent="0.2">
      <c r="X4194" s="58"/>
      <c r="Y4194" s="58"/>
      <c r="Z4194" s="58"/>
      <c r="AA4194" s="58"/>
      <c r="AB4194" s="58"/>
    </row>
    <row r="4195" spans="24:28" x14ac:dyDescent="0.2">
      <c r="X4195" s="58"/>
      <c r="Y4195" s="58"/>
      <c r="Z4195" s="58"/>
      <c r="AA4195" s="58"/>
      <c r="AB4195" s="58"/>
    </row>
    <row r="4196" spans="24:28" x14ac:dyDescent="0.2">
      <c r="X4196" s="58"/>
      <c r="Y4196" s="58"/>
      <c r="Z4196" s="58"/>
      <c r="AA4196" s="58"/>
      <c r="AB4196" s="58"/>
    </row>
    <row r="4197" spans="24:28" x14ac:dyDescent="0.2">
      <c r="X4197" s="58"/>
      <c r="Y4197" s="58"/>
      <c r="Z4197" s="58"/>
      <c r="AA4197" s="58"/>
      <c r="AB4197" s="58"/>
    </row>
    <row r="4198" spans="24:28" x14ac:dyDescent="0.2">
      <c r="X4198" s="58"/>
      <c r="Y4198" s="58"/>
      <c r="Z4198" s="58"/>
      <c r="AA4198" s="58"/>
      <c r="AB4198" s="58"/>
    </row>
    <row r="4199" spans="24:28" x14ac:dyDescent="0.2">
      <c r="X4199" s="58"/>
      <c r="Y4199" s="58"/>
      <c r="Z4199" s="58"/>
      <c r="AA4199" s="58"/>
      <c r="AB4199" s="58"/>
    </row>
    <row r="4200" spans="24:28" x14ac:dyDescent="0.2">
      <c r="X4200" s="58"/>
      <c r="Y4200" s="58"/>
      <c r="Z4200" s="58"/>
      <c r="AA4200" s="58"/>
      <c r="AB4200" s="58"/>
    </row>
    <row r="4201" spans="24:28" x14ac:dyDescent="0.2">
      <c r="X4201" s="58"/>
      <c r="Y4201" s="58"/>
      <c r="Z4201" s="58"/>
      <c r="AA4201" s="58"/>
      <c r="AB4201" s="58"/>
    </row>
    <row r="4202" spans="24:28" x14ac:dyDescent="0.2">
      <c r="X4202" s="58"/>
      <c r="Y4202" s="58"/>
      <c r="Z4202" s="58"/>
      <c r="AA4202" s="58"/>
      <c r="AB4202" s="58"/>
    </row>
    <row r="4203" spans="24:28" x14ac:dyDescent="0.2">
      <c r="X4203" s="58"/>
      <c r="Y4203" s="58"/>
      <c r="Z4203" s="58"/>
      <c r="AA4203" s="58"/>
      <c r="AB4203" s="58"/>
    </row>
    <row r="4204" spans="24:28" x14ac:dyDescent="0.2">
      <c r="X4204" s="58"/>
      <c r="Y4204" s="58"/>
      <c r="Z4204" s="58"/>
      <c r="AA4204" s="58"/>
      <c r="AB4204" s="58"/>
    </row>
    <row r="4205" spans="24:28" x14ac:dyDescent="0.2">
      <c r="X4205" s="58"/>
      <c r="Y4205" s="58"/>
      <c r="Z4205" s="58"/>
      <c r="AA4205" s="58"/>
      <c r="AB4205" s="58"/>
    </row>
    <row r="4206" spans="24:28" x14ac:dyDescent="0.2">
      <c r="X4206" s="58"/>
      <c r="Y4206" s="58"/>
      <c r="Z4206" s="58"/>
      <c r="AA4206" s="58"/>
      <c r="AB4206" s="58"/>
    </row>
    <row r="4207" spans="24:28" x14ac:dyDescent="0.2">
      <c r="X4207" s="58"/>
      <c r="Y4207" s="58"/>
      <c r="Z4207" s="58"/>
      <c r="AA4207" s="58"/>
      <c r="AB4207" s="58"/>
    </row>
    <row r="4208" spans="24:28" x14ac:dyDescent="0.2">
      <c r="X4208" s="58"/>
      <c r="Y4208" s="58"/>
      <c r="Z4208" s="58"/>
      <c r="AA4208" s="58"/>
      <c r="AB4208" s="58"/>
    </row>
    <row r="4209" spans="24:28" x14ac:dyDescent="0.2">
      <c r="X4209" s="58"/>
      <c r="Y4209" s="58"/>
      <c r="Z4209" s="58"/>
      <c r="AA4209" s="58"/>
      <c r="AB4209" s="58"/>
    </row>
    <row r="4210" spans="24:28" x14ac:dyDescent="0.2">
      <c r="X4210" s="58"/>
      <c r="Y4210" s="58"/>
      <c r="Z4210" s="58"/>
      <c r="AA4210" s="58"/>
      <c r="AB4210" s="58"/>
    </row>
    <row r="4211" spans="24:28" x14ac:dyDescent="0.2">
      <c r="X4211" s="58"/>
      <c r="Y4211" s="58"/>
      <c r="Z4211" s="58"/>
      <c r="AA4211" s="58"/>
      <c r="AB4211" s="58"/>
    </row>
    <row r="4212" spans="24:28" x14ac:dyDescent="0.2">
      <c r="X4212" s="58"/>
      <c r="Y4212" s="58"/>
      <c r="Z4212" s="58"/>
      <c r="AA4212" s="58"/>
      <c r="AB4212" s="58"/>
    </row>
    <row r="4213" spans="24:28" x14ac:dyDescent="0.2">
      <c r="X4213" s="58"/>
      <c r="Y4213" s="58"/>
      <c r="Z4213" s="58"/>
      <c r="AA4213" s="58"/>
      <c r="AB4213" s="58"/>
    </row>
    <row r="4214" spans="24:28" x14ac:dyDescent="0.2">
      <c r="X4214" s="58"/>
      <c r="Y4214" s="58"/>
      <c r="Z4214" s="58"/>
      <c r="AA4214" s="58"/>
      <c r="AB4214" s="58"/>
    </row>
    <row r="4215" spans="24:28" x14ac:dyDescent="0.2">
      <c r="X4215" s="58"/>
      <c r="Y4215" s="58"/>
      <c r="Z4215" s="58"/>
      <c r="AA4215" s="58"/>
      <c r="AB4215" s="58"/>
    </row>
    <row r="4216" spans="24:28" x14ac:dyDescent="0.2">
      <c r="X4216" s="58"/>
      <c r="Y4216" s="58"/>
      <c r="Z4216" s="58"/>
      <c r="AA4216" s="58"/>
      <c r="AB4216" s="58"/>
    </row>
    <row r="4217" spans="24:28" x14ac:dyDescent="0.2">
      <c r="X4217" s="58"/>
      <c r="Y4217" s="58"/>
      <c r="Z4217" s="58"/>
      <c r="AA4217" s="58"/>
      <c r="AB4217" s="58"/>
    </row>
    <row r="4218" spans="24:28" x14ac:dyDescent="0.2">
      <c r="X4218" s="58"/>
      <c r="Y4218" s="58"/>
      <c r="Z4218" s="58"/>
      <c r="AA4218" s="58"/>
      <c r="AB4218" s="58"/>
    </row>
    <row r="4219" spans="24:28" x14ac:dyDescent="0.2">
      <c r="X4219" s="58"/>
      <c r="Y4219" s="58"/>
      <c r="Z4219" s="58"/>
      <c r="AA4219" s="58"/>
      <c r="AB4219" s="58"/>
    </row>
    <row r="4220" spans="24:28" x14ac:dyDescent="0.2">
      <c r="X4220" s="58"/>
      <c r="Y4220" s="58"/>
      <c r="Z4220" s="58"/>
      <c r="AA4220" s="58"/>
      <c r="AB4220" s="58"/>
    </row>
    <row r="4221" spans="24:28" x14ac:dyDescent="0.2">
      <c r="X4221" s="58"/>
      <c r="Y4221" s="58"/>
      <c r="Z4221" s="58"/>
      <c r="AA4221" s="58"/>
      <c r="AB4221" s="58"/>
    </row>
    <row r="4222" spans="24:28" x14ac:dyDescent="0.2">
      <c r="X4222" s="58"/>
      <c r="Y4222" s="58"/>
      <c r="Z4222" s="58"/>
      <c r="AA4222" s="58"/>
      <c r="AB4222" s="58"/>
    </row>
    <row r="4223" spans="24:28" x14ac:dyDescent="0.2">
      <c r="X4223" s="58"/>
      <c r="Y4223" s="58"/>
      <c r="Z4223" s="58"/>
      <c r="AA4223" s="58"/>
      <c r="AB4223" s="58"/>
    </row>
    <row r="4224" spans="24:28" x14ac:dyDescent="0.2">
      <c r="X4224" s="58"/>
      <c r="Y4224" s="58"/>
      <c r="Z4224" s="58"/>
      <c r="AA4224" s="58"/>
      <c r="AB4224" s="58"/>
    </row>
    <row r="4225" spans="24:28" x14ac:dyDescent="0.2">
      <c r="X4225" s="58"/>
      <c r="Y4225" s="58"/>
      <c r="Z4225" s="58"/>
      <c r="AA4225" s="58"/>
      <c r="AB4225" s="58"/>
    </row>
    <row r="4226" spans="24:28" x14ac:dyDescent="0.2">
      <c r="X4226" s="58"/>
      <c r="Y4226" s="58"/>
      <c r="Z4226" s="58"/>
      <c r="AA4226" s="58"/>
      <c r="AB4226" s="58"/>
    </row>
    <row r="4227" spans="24:28" x14ac:dyDescent="0.2">
      <c r="X4227" s="58"/>
      <c r="Y4227" s="58"/>
      <c r="Z4227" s="58"/>
      <c r="AA4227" s="58"/>
      <c r="AB4227" s="58"/>
    </row>
    <row r="4228" spans="24:28" x14ac:dyDescent="0.2">
      <c r="X4228" s="58"/>
      <c r="Y4228" s="58"/>
      <c r="Z4228" s="58"/>
      <c r="AA4228" s="58"/>
      <c r="AB4228" s="58"/>
    </row>
    <row r="4229" spans="24:28" x14ac:dyDescent="0.2">
      <c r="X4229" s="58"/>
      <c r="Y4229" s="58"/>
      <c r="Z4229" s="58"/>
      <c r="AA4229" s="58"/>
      <c r="AB4229" s="58"/>
    </row>
    <row r="4230" spans="24:28" x14ac:dyDescent="0.2">
      <c r="X4230" s="58"/>
      <c r="Y4230" s="58"/>
      <c r="Z4230" s="58"/>
      <c r="AA4230" s="58"/>
      <c r="AB4230" s="58"/>
    </row>
    <row r="4231" spans="24:28" x14ac:dyDescent="0.2">
      <c r="X4231" s="58"/>
      <c r="Y4231" s="58"/>
      <c r="Z4231" s="58"/>
      <c r="AA4231" s="58"/>
      <c r="AB4231" s="58"/>
    </row>
    <row r="4232" spans="24:28" x14ac:dyDescent="0.2">
      <c r="X4232" s="58"/>
      <c r="Y4232" s="58"/>
      <c r="Z4232" s="58"/>
      <c r="AA4232" s="58"/>
      <c r="AB4232" s="58"/>
    </row>
    <row r="4233" spans="24:28" x14ac:dyDescent="0.2">
      <c r="X4233" s="58"/>
      <c r="Y4233" s="58"/>
      <c r="Z4233" s="58"/>
      <c r="AA4233" s="58"/>
      <c r="AB4233" s="58"/>
    </row>
    <row r="4234" spans="24:28" x14ac:dyDescent="0.2">
      <c r="X4234" s="58"/>
      <c r="Y4234" s="58"/>
      <c r="Z4234" s="58"/>
      <c r="AA4234" s="58"/>
      <c r="AB4234" s="58"/>
    </row>
    <row r="4235" spans="24:28" x14ac:dyDescent="0.2">
      <c r="X4235" s="58"/>
      <c r="Y4235" s="58"/>
      <c r="Z4235" s="58"/>
      <c r="AA4235" s="58"/>
      <c r="AB4235" s="58"/>
    </row>
    <row r="4236" spans="24:28" x14ac:dyDescent="0.2">
      <c r="X4236" s="58"/>
      <c r="Y4236" s="58"/>
      <c r="Z4236" s="58"/>
      <c r="AA4236" s="58"/>
      <c r="AB4236" s="58"/>
    </row>
    <row r="4237" spans="24:28" x14ac:dyDescent="0.2">
      <c r="X4237" s="58"/>
      <c r="Y4237" s="58"/>
      <c r="Z4237" s="58"/>
      <c r="AA4237" s="58"/>
      <c r="AB4237" s="58"/>
    </row>
    <row r="4238" spans="24:28" x14ac:dyDescent="0.2">
      <c r="X4238" s="58"/>
      <c r="Y4238" s="58"/>
      <c r="Z4238" s="58"/>
      <c r="AA4238" s="58"/>
      <c r="AB4238" s="58"/>
    </row>
    <row r="4239" spans="24:28" x14ac:dyDescent="0.2">
      <c r="X4239" s="58"/>
      <c r="Y4239" s="58"/>
      <c r="Z4239" s="58"/>
      <c r="AA4239" s="58"/>
      <c r="AB4239" s="58"/>
    </row>
    <row r="4240" spans="24:28" x14ac:dyDescent="0.2">
      <c r="X4240" s="58"/>
      <c r="Y4240" s="58"/>
      <c r="Z4240" s="58"/>
      <c r="AA4240" s="58"/>
      <c r="AB4240" s="58"/>
    </row>
    <row r="4241" spans="24:28" x14ac:dyDescent="0.2">
      <c r="X4241" s="58"/>
      <c r="Y4241" s="58"/>
      <c r="Z4241" s="58"/>
      <c r="AA4241" s="58"/>
      <c r="AB4241" s="58"/>
    </row>
    <row r="4242" spans="24:28" x14ac:dyDescent="0.2">
      <c r="X4242" s="58"/>
      <c r="Y4242" s="58"/>
      <c r="Z4242" s="58"/>
      <c r="AA4242" s="58"/>
      <c r="AB4242" s="58"/>
    </row>
    <row r="4243" spans="24:28" x14ac:dyDescent="0.2">
      <c r="X4243" s="58"/>
      <c r="Y4243" s="58"/>
      <c r="Z4243" s="58"/>
      <c r="AA4243" s="58"/>
      <c r="AB4243" s="58"/>
    </row>
    <row r="4244" spans="24:28" x14ac:dyDescent="0.2">
      <c r="X4244" s="58"/>
      <c r="Y4244" s="58"/>
      <c r="Z4244" s="58"/>
      <c r="AA4244" s="58"/>
      <c r="AB4244" s="58"/>
    </row>
    <row r="4245" spans="24:28" x14ac:dyDescent="0.2">
      <c r="X4245" s="58"/>
      <c r="Y4245" s="58"/>
      <c r="Z4245" s="58"/>
      <c r="AA4245" s="58"/>
      <c r="AB4245" s="58"/>
    </row>
    <row r="4246" spans="24:28" x14ac:dyDescent="0.2">
      <c r="X4246" s="58"/>
      <c r="Y4246" s="58"/>
      <c r="Z4246" s="58"/>
      <c r="AA4246" s="58"/>
      <c r="AB4246" s="58"/>
    </row>
    <row r="4247" spans="24:28" x14ac:dyDescent="0.2">
      <c r="X4247" s="58"/>
      <c r="Y4247" s="58"/>
      <c r="Z4247" s="58"/>
      <c r="AA4247" s="58"/>
      <c r="AB4247" s="58"/>
    </row>
    <row r="4248" spans="24:28" x14ac:dyDescent="0.2">
      <c r="X4248" s="58"/>
      <c r="Y4248" s="58"/>
      <c r="Z4248" s="58"/>
      <c r="AA4248" s="58"/>
      <c r="AB4248" s="58"/>
    </row>
    <row r="4249" spans="24:28" x14ac:dyDescent="0.2">
      <c r="X4249" s="58"/>
      <c r="Y4249" s="58"/>
      <c r="Z4249" s="58"/>
      <c r="AA4249" s="58"/>
      <c r="AB4249" s="58"/>
    </row>
    <row r="4250" spans="24:28" x14ac:dyDescent="0.2">
      <c r="X4250" s="58"/>
      <c r="Y4250" s="58"/>
      <c r="Z4250" s="58"/>
      <c r="AA4250" s="58"/>
      <c r="AB4250" s="58"/>
    </row>
    <row r="4251" spans="24:28" x14ac:dyDescent="0.2">
      <c r="X4251" s="58"/>
      <c r="Y4251" s="58"/>
      <c r="Z4251" s="58"/>
      <c r="AA4251" s="58"/>
      <c r="AB4251" s="58"/>
    </row>
    <row r="4252" spans="24:28" x14ac:dyDescent="0.2">
      <c r="X4252" s="58"/>
      <c r="Y4252" s="58"/>
      <c r="Z4252" s="58"/>
      <c r="AA4252" s="58"/>
      <c r="AB4252" s="58"/>
    </row>
    <row r="4253" spans="24:28" x14ac:dyDescent="0.2">
      <c r="X4253" s="58"/>
      <c r="Y4253" s="58"/>
      <c r="Z4253" s="58"/>
      <c r="AA4253" s="58"/>
      <c r="AB4253" s="58"/>
    </row>
    <row r="4254" spans="24:28" x14ac:dyDescent="0.2">
      <c r="X4254" s="58"/>
      <c r="Y4254" s="58"/>
      <c r="Z4254" s="58"/>
      <c r="AA4254" s="58"/>
      <c r="AB4254" s="58"/>
    </row>
    <row r="4255" spans="24:28" x14ac:dyDescent="0.2">
      <c r="X4255" s="58"/>
      <c r="Y4255" s="58"/>
      <c r="Z4255" s="58"/>
      <c r="AA4255" s="58"/>
      <c r="AB4255" s="58"/>
    </row>
    <row r="4256" spans="24:28" x14ac:dyDescent="0.2">
      <c r="X4256" s="58"/>
      <c r="Y4256" s="58"/>
      <c r="Z4256" s="58"/>
      <c r="AA4256" s="58"/>
      <c r="AB4256" s="58"/>
    </row>
    <row r="4257" spans="24:28" x14ac:dyDescent="0.2">
      <c r="X4257" s="58"/>
      <c r="Y4257" s="58"/>
      <c r="Z4257" s="58"/>
      <c r="AA4257" s="58"/>
      <c r="AB4257" s="58"/>
    </row>
    <row r="4258" spans="24:28" x14ac:dyDescent="0.2">
      <c r="X4258" s="58"/>
      <c r="Y4258" s="58"/>
      <c r="Z4258" s="58"/>
      <c r="AA4258" s="58"/>
      <c r="AB4258" s="58"/>
    </row>
    <row r="4259" spans="24:28" x14ac:dyDescent="0.2">
      <c r="X4259" s="58"/>
      <c r="Y4259" s="58"/>
      <c r="Z4259" s="58"/>
      <c r="AA4259" s="58"/>
      <c r="AB4259" s="58"/>
    </row>
    <row r="4260" spans="24:28" x14ac:dyDescent="0.2">
      <c r="X4260" s="58"/>
      <c r="Y4260" s="58"/>
      <c r="Z4260" s="58"/>
      <c r="AA4260" s="58"/>
      <c r="AB4260" s="58"/>
    </row>
    <row r="4261" spans="24:28" x14ac:dyDescent="0.2">
      <c r="X4261" s="58"/>
      <c r="Y4261" s="58"/>
      <c r="Z4261" s="58"/>
      <c r="AA4261" s="58"/>
      <c r="AB4261" s="58"/>
    </row>
    <row r="4262" spans="24:28" x14ac:dyDescent="0.2">
      <c r="X4262" s="58"/>
      <c r="Y4262" s="58"/>
      <c r="Z4262" s="58"/>
      <c r="AA4262" s="58"/>
      <c r="AB4262" s="58"/>
    </row>
    <row r="4263" spans="24:28" x14ac:dyDescent="0.2">
      <c r="X4263" s="58"/>
      <c r="Y4263" s="58"/>
      <c r="Z4263" s="58"/>
      <c r="AA4263" s="58"/>
      <c r="AB4263" s="58"/>
    </row>
    <row r="4264" spans="24:28" x14ac:dyDescent="0.2">
      <c r="X4264" s="58"/>
      <c r="Y4264" s="58"/>
      <c r="Z4264" s="58"/>
      <c r="AA4264" s="58"/>
      <c r="AB4264" s="58"/>
    </row>
    <row r="4265" spans="24:28" x14ac:dyDescent="0.2">
      <c r="X4265" s="58"/>
      <c r="Y4265" s="58"/>
      <c r="Z4265" s="58"/>
      <c r="AA4265" s="58"/>
      <c r="AB4265" s="58"/>
    </row>
    <row r="4266" spans="24:28" x14ac:dyDescent="0.2">
      <c r="X4266" s="58"/>
      <c r="Y4266" s="58"/>
      <c r="Z4266" s="58"/>
      <c r="AA4266" s="58"/>
      <c r="AB4266" s="58"/>
    </row>
    <row r="4267" spans="24:28" x14ac:dyDescent="0.2">
      <c r="X4267" s="58"/>
      <c r="Y4267" s="58"/>
      <c r="Z4267" s="58"/>
      <c r="AA4267" s="58"/>
      <c r="AB4267" s="58"/>
    </row>
    <row r="4268" spans="24:28" x14ac:dyDescent="0.2">
      <c r="X4268" s="58"/>
      <c r="Y4268" s="58"/>
      <c r="Z4268" s="58"/>
      <c r="AA4268" s="58"/>
      <c r="AB4268" s="58"/>
    </row>
    <row r="4269" spans="24:28" x14ac:dyDescent="0.2">
      <c r="X4269" s="58"/>
      <c r="Y4269" s="58"/>
      <c r="Z4269" s="58"/>
      <c r="AA4269" s="58"/>
      <c r="AB4269" s="58"/>
    </row>
    <row r="4270" spans="24:28" x14ac:dyDescent="0.2">
      <c r="X4270" s="58"/>
      <c r="Y4270" s="58"/>
      <c r="Z4270" s="58"/>
      <c r="AA4270" s="58"/>
      <c r="AB4270" s="58"/>
    </row>
    <row r="4271" spans="24:28" x14ac:dyDescent="0.2">
      <c r="X4271" s="58"/>
      <c r="Y4271" s="58"/>
      <c r="Z4271" s="58"/>
      <c r="AA4271" s="58"/>
      <c r="AB4271" s="58"/>
    </row>
    <row r="4272" spans="24:28" x14ac:dyDescent="0.2">
      <c r="X4272" s="58"/>
      <c r="Y4272" s="58"/>
      <c r="Z4272" s="58"/>
      <c r="AA4272" s="58"/>
      <c r="AB4272" s="58"/>
    </row>
    <row r="4273" spans="24:28" x14ac:dyDescent="0.2">
      <c r="X4273" s="58"/>
      <c r="Y4273" s="58"/>
      <c r="Z4273" s="58"/>
      <c r="AA4273" s="58"/>
      <c r="AB4273" s="58"/>
    </row>
    <row r="4274" spans="24:28" x14ac:dyDescent="0.2">
      <c r="X4274" s="58"/>
      <c r="Y4274" s="58"/>
      <c r="Z4274" s="58"/>
      <c r="AA4274" s="58"/>
      <c r="AB4274" s="58"/>
    </row>
    <row r="4275" spans="24:28" x14ac:dyDescent="0.2">
      <c r="X4275" s="58"/>
      <c r="Y4275" s="58"/>
      <c r="Z4275" s="58"/>
      <c r="AA4275" s="58"/>
      <c r="AB4275" s="58"/>
    </row>
    <row r="4276" spans="24:28" x14ac:dyDescent="0.2">
      <c r="X4276" s="58"/>
      <c r="Y4276" s="58"/>
      <c r="Z4276" s="58"/>
      <c r="AA4276" s="58"/>
      <c r="AB4276" s="58"/>
    </row>
    <row r="4277" spans="24:28" x14ac:dyDescent="0.2">
      <c r="X4277" s="58"/>
      <c r="Y4277" s="58"/>
      <c r="Z4277" s="58"/>
      <c r="AA4277" s="58"/>
      <c r="AB4277" s="58"/>
    </row>
    <row r="4278" spans="24:28" x14ac:dyDescent="0.2">
      <c r="X4278" s="58"/>
      <c r="Y4278" s="58"/>
      <c r="Z4278" s="58"/>
      <c r="AA4278" s="58"/>
      <c r="AB4278" s="58"/>
    </row>
    <row r="4279" spans="24:28" x14ac:dyDescent="0.2">
      <c r="X4279" s="58"/>
      <c r="Y4279" s="58"/>
      <c r="Z4279" s="58"/>
      <c r="AA4279" s="58"/>
      <c r="AB4279" s="58"/>
    </row>
    <row r="4280" spans="24:28" x14ac:dyDescent="0.2">
      <c r="X4280" s="58"/>
      <c r="Y4280" s="58"/>
      <c r="Z4280" s="58"/>
      <c r="AA4280" s="58"/>
      <c r="AB4280" s="58"/>
    </row>
    <row r="4281" spans="24:28" x14ac:dyDescent="0.2">
      <c r="X4281" s="58"/>
      <c r="Y4281" s="58"/>
      <c r="Z4281" s="58"/>
      <c r="AA4281" s="58"/>
      <c r="AB4281" s="58"/>
    </row>
    <row r="4282" spans="24:28" x14ac:dyDescent="0.2">
      <c r="X4282" s="58"/>
      <c r="Y4282" s="58"/>
      <c r="Z4282" s="58"/>
      <c r="AA4282" s="58"/>
      <c r="AB4282" s="58"/>
    </row>
    <row r="4283" spans="24:28" x14ac:dyDescent="0.2">
      <c r="X4283" s="58"/>
      <c r="Y4283" s="58"/>
      <c r="Z4283" s="58"/>
      <c r="AA4283" s="58"/>
      <c r="AB4283" s="58"/>
    </row>
    <row r="4284" spans="24:28" x14ac:dyDescent="0.2">
      <c r="X4284" s="58"/>
      <c r="Y4284" s="58"/>
      <c r="Z4284" s="58"/>
      <c r="AA4284" s="58"/>
      <c r="AB4284" s="58"/>
    </row>
    <row r="4285" spans="24:28" x14ac:dyDescent="0.2">
      <c r="X4285" s="58"/>
      <c r="Y4285" s="58"/>
      <c r="Z4285" s="58"/>
      <c r="AA4285" s="58"/>
      <c r="AB4285" s="58"/>
    </row>
    <row r="4286" spans="24:28" x14ac:dyDescent="0.2">
      <c r="X4286" s="58"/>
      <c r="Y4286" s="58"/>
      <c r="Z4286" s="58"/>
      <c r="AA4286" s="58"/>
      <c r="AB4286" s="58"/>
    </row>
    <row r="4287" spans="24:28" x14ac:dyDescent="0.2">
      <c r="X4287" s="58"/>
      <c r="Y4287" s="58"/>
      <c r="Z4287" s="58"/>
      <c r="AA4287" s="58"/>
      <c r="AB4287" s="58"/>
    </row>
    <row r="4288" spans="24:28" x14ac:dyDescent="0.2">
      <c r="X4288" s="58"/>
      <c r="Y4288" s="58"/>
      <c r="Z4288" s="58"/>
      <c r="AA4288" s="58"/>
      <c r="AB4288" s="58"/>
    </row>
    <row r="4289" spans="24:28" x14ac:dyDescent="0.2">
      <c r="X4289" s="58"/>
      <c r="Y4289" s="58"/>
      <c r="Z4289" s="58"/>
      <c r="AA4289" s="58"/>
      <c r="AB4289" s="58"/>
    </row>
    <row r="4290" spans="24:28" x14ac:dyDescent="0.2">
      <c r="X4290" s="58"/>
      <c r="Y4290" s="58"/>
      <c r="Z4290" s="58"/>
      <c r="AA4290" s="58"/>
      <c r="AB4290" s="58"/>
    </row>
    <row r="4291" spans="24:28" x14ac:dyDescent="0.2">
      <c r="X4291" s="58"/>
      <c r="Y4291" s="58"/>
      <c r="Z4291" s="58"/>
      <c r="AA4291" s="58"/>
      <c r="AB4291" s="58"/>
    </row>
    <row r="4292" spans="24:28" x14ac:dyDescent="0.2">
      <c r="X4292" s="58"/>
      <c r="Y4292" s="58"/>
      <c r="Z4292" s="58"/>
      <c r="AA4292" s="58"/>
      <c r="AB4292" s="58"/>
    </row>
    <row r="4293" spans="24:28" x14ac:dyDescent="0.2">
      <c r="X4293" s="58"/>
      <c r="Y4293" s="58"/>
      <c r="Z4293" s="58"/>
      <c r="AA4293" s="58"/>
      <c r="AB4293" s="58"/>
    </row>
    <row r="4294" spans="24:28" x14ac:dyDescent="0.2">
      <c r="X4294" s="58"/>
      <c r="Y4294" s="58"/>
      <c r="Z4294" s="58"/>
      <c r="AA4294" s="58"/>
      <c r="AB4294" s="58"/>
    </row>
    <row r="4295" spans="24:28" x14ac:dyDescent="0.2">
      <c r="X4295" s="58"/>
      <c r="Y4295" s="58"/>
      <c r="Z4295" s="58"/>
      <c r="AA4295" s="58"/>
      <c r="AB4295" s="58"/>
    </row>
    <row r="4296" spans="24:28" x14ac:dyDescent="0.2">
      <c r="X4296" s="58"/>
      <c r="Y4296" s="58"/>
      <c r="Z4296" s="58"/>
      <c r="AA4296" s="58"/>
      <c r="AB4296" s="58"/>
    </row>
    <row r="4297" spans="24:28" x14ac:dyDescent="0.2">
      <c r="X4297" s="58"/>
      <c r="Y4297" s="58"/>
      <c r="Z4297" s="58"/>
      <c r="AA4297" s="58"/>
      <c r="AB4297" s="58"/>
    </row>
    <row r="4298" spans="24:28" x14ac:dyDescent="0.2">
      <c r="X4298" s="58"/>
      <c r="Y4298" s="58"/>
      <c r="Z4298" s="58"/>
      <c r="AA4298" s="58"/>
      <c r="AB4298" s="58"/>
    </row>
    <row r="4299" spans="24:28" x14ac:dyDescent="0.2">
      <c r="X4299" s="58"/>
      <c r="Y4299" s="58"/>
      <c r="Z4299" s="58"/>
      <c r="AA4299" s="58"/>
      <c r="AB4299" s="58"/>
    </row>
    <row r="4300" spans="24:28" x14ac:dyDescent="0.2">
      <c r="X4300" s="58"/>
      <c r="Y4300" s="58"/>
      <c r="Z4300" s="58"/>
      <c r="AA4300" s="58"/>
      <c r="AB4300" s="58"/>
    </row>
    <row r="4301" spans="24:28" x14ac:dyDescent="0.2">
      <c r="X4301" s="58"/>
      <c r="Y4301" s="58"/>
      <c r="Z4301" s="58"/>
      <c r="AA4301" s="58"/>
      <c r="AB4301" s="58"/>
    </row>
    <row r="4302" spans="24:28" x14ac:dyDescent="0.2">
      <c r="X4302" s="58"/>
      <c r="Y4302" s="58"/>
      <c r="Z4302" s="58"/>
      <c r="AA4302" s="58"/>
      <c r="AB4302" s="58"/>
    </row>
    <row r="4303" spans="24:28" x14ac:dyDescent="0.2">
      <c r="X4303" s="58"/>
      <c r="Y4303" s="58"/>
      <c r="Z4303" s="58"/>
      <c r="AA4303" s="58"/>
      <c r="AB4303" s="58"/>
    </row>
    <row r="4304" spans="24:28" x14ac:dyDescent="0.2">
      <c r="X4304" s="58"/>
      <c r="Y4304" s="58"/>
      <c r="Z4304" s="58"/>
      <c r="AA4304" s="58"/>
      <c r="AB4304" s="58"/>
    </row>
    <row r="4305" spans="24:28" x14ac:dyDescent="0.2">
      <c r="X4305" s="58"/>
      <c r="Y4305" s="58"/>
      <c r="Z4305" s="58"/>
      <c r="AA4305" s="58"/>
      <c r="AB4305" s="58"/>
    </row>
    <row r="4306" spans="24:28" x14ac:dyDescent="0.2">
      <c r="X4306" s="58"/>
      <c r="Y4306" s="58"/>
      <c r="Z4306" s="58"/>
      <c r="AA4306" s="58"/>
      <c r="AB4306" s="58"/>
    </row>
    <row r="4307" spans="24:28" x14ac:dyDescent="0.2">
      <c r="X4307" s="58"/>
      <c r="Y4307" s="58"/>
      <c r="Z4307" s="58"/>
      <c r="AA4307" s="58"/>
      <c r="AB4307" s="58"/>
    </row>
    <row r="4308" spans="24:28" x14ac:dyDescent="0.2">
      <c r="X4308" s="58"/>
      <c r="Y4308" s="58"/>
      <c r="Z4308" s="58"/>
      <c r="AA4308" s="58"/>
      <c r="AB4308" s="58"/>
    </row>
    <row r="4309" spans="24:28" x14ac:dyDescent="0.2">
      <c r="X4309" s="58"/>
      <c r="Y4309" s="58"/>
      <c r="Z4309" s="58"/>
      <c r="AA4309" s="58"/>
      <c r="AB4309" s="58"/>
    </row>
    <row r="4310" spans="24:28" x14ac:dyDescent="0.2">
      <c r="X4310" s="58"/>
      <c r="Y4310" s="58"/>
      <c r="Z4310" s="58"/>
      <c r="AA4310" s="58"/>
      <c r="AB4310" s="58"/>
    </row>
    <row r="4311" spans="24:28" x14ac:dyDescent="0.2">
      <c r="X4311" s="58"/>
      <c r="Y4311" s="58"/>
      <c r="Z4311" s="58"/>
      <c r="AA4311" s="58"/>
      <c r="AB4311" s="58"/>
    </row>
    <row r="4312" spans="24:28" x14ac:dyDescent="0.2">
      <c r="X4312" s="58"/>
      <c r="Y4312" s="58"/>
      <c r="Z4312" s="58"/>
      <c r="AA4312" s="58"/>
      <c r="AB4312" s="58"/>
    </row>
    <row r="4313" spans="24:28" x14ac:dyDescent="0.2">
      <c r="X4313" s="58"/>
      <c r="Y4313" s="58"/>
      <c r="Z4313" s="58"/>
      <c r="AA4313" s="58"/>
      <c r="AB4313" s="58"/>
    </row>
    <row r="4314" spans="24:28" x14ac:dyDescent="0.2">
      <c r="X4314" s="58"/>
      <c r="Y4314" s="58"/>
      <c r="Z4314" s="58"/>
      <c r="AA4314" s="58"/>
      <c r="AB4314" s="58"/>
    </row>
    <row r="4315" spans="24:28" x14ac:dyDescent="0.2">
      <c r="X4315" s="58"/>
      <c r="Y4315" s="58"/>
      <c r="Z4315" s="58"/>
      <c r="AA4315" s="58"/>
      <c r="AB4315" s="58"/>
    </row>
    <row r="4316" spans="24:28" x14ac:dyDescent="0.2">
      <c r="X4316" s="58"/>
      <c r="Y4316" s="58"/>
      <c r="Z4316" s="58"/>
      <c r="AA4316" s="58"/>
      <c r="AB4316" s="58"/>
    </row>
    <row r="4317" spans="24:28" x14ac:dyDescent="0.2">
      <c r="X4317" s="58"/>
      <c r="Y4317" s="58"/>
      <c r="Z4317" s="58"/>
      <c r="AA4317" s="58"/>
      <c r="AB4317" s="58"/>
    </row>
    <row r="4318" spans="24:28" x14ac:dyDescent="0.2">
      <c r="X4318" s="58"/>
      <c r="Y4318" s="58"/>
      <c r="Z4318" s="58"/>
      <c r="AA4318" s="58"/>
      <c r="AB4318" s="58"/>
    </row>
    <row r="4319" spans="24:28" x14ac:dyDescent="0.2">
      <c r="X4319" s="58"/>
      <c r="Y4319" s="58"/>
      <c r="Z4319" s="58"/>
      <c r="AA4319" s="58"/>
      <c r="AB4319" s="58"/>
    </row>
    <row r="4320" spans="24:28" x14ac:dyDescent="0.2">
      <c r="X4320" s="58"/>
      <c r="Y4320" s="58"/>
      <c r="Z4320" s="58"/>
      <c r="AA4320" s="58"/>
      <c r="AB4320" s="58"/>
    </row>
    <row r="4321" spans="24:28" x14ac:dyDescent="0.2">
      <c r="X4321" s="58"/>
      <c r="Y4321" s="58"/>
      <c r="Z4321" s="58"/>
      <c r="AA4321" s="58"/>
      <c r="AB4321" s="58"/>
    </row>
    <row r="4322" spans="24:28" x14ac:dyDescent="0.2">
      <c r="X4322" s="58"/>
      <c r="Y4322" s="58"/>
      <c r="Z4322" s="58"/>
      <c r="AA4322" s="58"/>
      <c r="AB4322" s="58"/>
    </row>
    <row r="4323" spans="24:28" x14ac:dyDescent="0.2">
      <c r="X4323" s="58"/>
      <c r="Y4323" s="58"/>
      <c r="Z4323" s="58"/>
      <c r="AA4323" s="58"/>
      <c r="AB4323" s="58"/>
    </row>
    <row r="4324" spans="24:28" x14ac:dyDescent="0.2">
      <c r="X4324" s="58"/>
      <c r="Y4324" s="58"/>
      <c r="Z4324" s="58"/>
      <c r="AA4324" s="58"/>
      <c r="AB4324" s="58"/>
    </row>
    <row r="4325" spans="24:28" x14ac:dyDescent="0.2">
      <c r="X4325" s="58"/>
      <c r="Y4325" s="58"/>
      <c r="Z4325" s="58"/>
      <c r="AA4325" s="58"/>
      <c r="AB4325" s="58"/>
    </row>
    <row r="4326" spans="24:28" x14ac:dyDescent="0.2">
      <c r="X4326" s="58"/>
      <c r="Y4326" s="58"/>
      <c r="Z4326" s="58"/>
      <c r="AA4326" s="58"/>
      <c r="AB4326" s="58"/>
    </row>
    <row r="4327" spans="24:28" x14ac:dyDescent="0.2">
      <c r="X4327" s="58"/>
      <c r="Y4327" s="58"/>
      <c r="Z4327" s="58"/>
      <c r="AA4327" s="58"/>
      <c r="AB4327" s="58"/>
    </row>
    <row r="4328" spans="24:28" x14ac:dyDescent="0.2">
      <c r="X4328" s="58"/>
      <c r="Y4328" s="58"/>
      <c r="Z4328" s="58"/>
      <c r="AA4328" s="58"/>
      <c r="AB4328" s="58"/>
    </row>
    <row r="4329" spans="24:28" x14ac:dyDescent="0.2">
      <c r="X4329" s="58"/>
      <c r="Y4329" s="58"/>
      <c r="Z4329" s="58"/>
      <c r="AA4329" s="58"/>
      <c r="AB4329" s="58"/>
    </row>
    <row r="4330" spans="24:28" x14ac:dyDescent="0.2">
      <c r="X4330" s="58"/>
      <c r="Y4330" s="58"/>
      <c r="Z4330" s="58"/>
      <c r="AA4330" s="58"/>
      <c r="AB4330" s="58"/>
    </row>
    <row r="4331" spans="24:28" x14ac:dyDescent="0.2">
      <c r="X4331" s="58"/>
      <c r="Y4331" s="58"/>
      <c r="Z4331" s="58"/>
      <c r="AA4331" s="58"/>
      <c r="AB4331" s="58"/>
    </row>
    <row r="4332" spans="24:28" x14ac:dyDescent="0.2">
      <c r="X4332" s="58"/>
      <c r="Y4332" s="58"/>
      <c r="Z4332" s="58"/>
      <c r="AA4332" s="58"/>
      <c r="AB4332" s="58"/>
    </row>
    <row r="4333" spans="24:28" x14ac:dyDescent="0.2">
      <c r="X4333" s="58"/>
      <c r="Y4333" s="58"/>
      <c r="Z4333" s="58"/>
      <c r="AA4333" s="58"/>
      <c r="AB4333" s="58"/>
    </row>
    <row r="4334" spans="24:28" x14ac:dyDescent="0.2">
      <c r="X4334" s="58"/>
      <c r="Y4334" s="58"/>
      <c r="Z4334" s="58"/>
      <c r="AA4334" s="58"/>
      <c r="AB4334" s="58"/>
    </row>
    <row r="4335" spans="24:28" x14ac:dyDescent="0.2">
      <c r="X4335" s="58"/>
      <c r="Y4335" s="58"/>
      <c r="Z4335" s="58"/>
      <c r="AA4335" s="58"/>
      <c r="AB4335" s="58"/>
    </row>
    <row r="4336" spans="24:28" x14ac:dyDescent="0.2">
      <c r="X4336" s="58"/>
      <c r="Y4336" s="58"/>
      <c r="Z4336" s="58"/>
      <c r="AA4336" s="58"/>
      <c r="AB4336" s="58"/>
    </row>
    <row r="4337" spans="24:28" x14ac:dyDescent="0.2">
      <c r="X4337" s="58"/>
      <c r="Y4337" s="58"/>
      <c r="Z4337" s="58"/>
      <c r="AA4337" s="58"/>
      <c r="AB4337" s="58"/>
    </row>
    <row r="4338" spans="24:28" x14ac:dyDescent="0.2">
      <c r="X4338" s="58"/>
      <c r="Y4338" s="58"/>
      <c r="Z4338" s="58"/>
      <c r="AA4338" s="58"/>
      <c r="AB4338" s="58"/>
    </row>
    <row r="4339" spans="24:28" x14ac:dyDescent="0.2">
      <c r="X4339" s="58"/>
      <c r="Y4339" s="58"/>
      <c r="Z4339" s="58"/>
      <c r="AA4339" s="58"/>
      <c r="AB4339" s="58"/>
    </row>
    <row r="4340" spans="24:28" x14ac:dyDescent="0.2">
      <c r="X4340" s="58"/>
      <c r="Y4340" s="58"/>
      <c r="Z4340" s="58"/>
      <c r="AA4340" s="58"/>
      <c r="AB4340" s="58"/>
    </row>
    <row r="4341" spans="24:28" x14ac:dyDescent="0.2">
      <c r="X4341" s="58"/>
      <c r="Y4341" s="58"/>
      <c r="Z4341" s="58"/>
      <c r="AA4341" s="58"/>
      <c r="AB4341" s="58"/>
    </row>
    <row r="4342" spans="24:28" x14ac:dyDescent="0.2">
      <c r="X4342" s="58"/>
      <c r="Y4342" s="58"/>
      <c r="Z4342" s="58"/>
      <c r="AA4342" s="58"/>
      <c r="AB4342" s="58"/>
    </row>
    <row r="4343" spans="24:28" x14ac:dyDescent="0.2">
      <c r="X4343" s="58"/>
      <c r="Y4343" s="58"/>
      <c r="Z4343" s="58"/>
      <c r="AA4343" s="58"/>
      <c r="AB4343" s="58"/>
    </row>
    <row r="4344" spans="24:28" x14ac:dyDescent="0.2">
      <c r="X4344" s="58"/>
      <c r="Y4344" s="58"/>
      <c r="Z4344" s="58"/>
      <c r="AA4344" s="58"/>
      <c r="AB4344" s="58"/>
    </row>
    <row r="4345" spans="24:28" x14ac:dyDescent="0.2">
      <c r="X4345" s="58"/>
      <c r="Y4345" s="58"/>
      <c r="Z4345" s="58"/>
      <c r="AA4345" s="58"/>
      <c r="AB4345" s="58"/>
    </row>
    <row r="4346" spans="24:28" x14ac:dyDescent="0.2">
      <c r="X4346" s="58"/>
      <c r="Y4346" s="58"/>
      <c r="Z4346" s="58"/>
      <c r="AA4346" s="58"/>
      <c r="AB4346" s="58"/>
    </row>
    <row r="4347" spans="24:28" x14ac:dyDescent="0.2">
      <c r="X4347" s="58"/>
      <c r="Y4347" s="58"/>
      <c r="Z4347" s="58"/>
      <c r="AA4347" s="58"/>
      <c r="AB4347" s="58"/>
    </row>
    <row r="4348" spans="24:28" x14ac:dyDescent="0.2">
      <c r="X4348" s="58"/>
      <c r="Y4348" s="58"/>
      <c r="Z4348" s="58"/>
      <c r="AA4348" s="58"/>
      <c r="AB4348" s="58"/>
    </row>
    <row r="4349" spans="24:28" x14ac:dyDescent="0.2">
      <c r="X4349" s="58"/>
      <c r="Y4349" s="58"/>
      <c r="Z4349" s="58"/>
      <c r="AA4349" s="58"/>
      <c r="AB4349" s="58"/>
    </row>
    <row r="4350" spans="24:28" x14ac:dyDescent="0.2">
      <c r="X4350" s="58"/>
      <c r="Y4350" s="58"/>
      <c r="Z4350" s="58"/>
      <c r="AA4350" s="58"/>
      <c r="AB4350" s="58"/>
    </row>
    <row r="4351" spans="24:28" x14ac:dyDescent="0.2">
      <c r="X4351" s="58"/>
      <c r="Y4351" s="58"/>
      <c r="Z4351" s="58"/>
      <c r="AA4351" s="58"/>
      <c r="AB4351" s="58"/>
    </row>
    <row r="4352" spans="24:28" x14ac:dyDescent="0.2">
      <c r="X4352" s="58"/>
      <c r="Y4352" s="58"/>
      <c r="Z4352" s="58"/>
      <c r="AA4352" s="58"/>
      <c r="AB4352" s="58"/>
    </row>
    <row r="4353" spans="24:28" x14ac:dyDescent="0.2">
      <c r="X4353" s="58"/>
      <c r="Y4353" s="58"/>
      <c r="Z4353" s="58"/>
      <c r="AA4353" s="58"/>
      <c r="AB4353" s="58"/>
    </row>
    <row r="4354" spans="24:28" x14ac:dyDescent="0.2">
      <c r="X4354" s="58"/>
      <c r="Y4354" s="58"/>
      <c r="Z4354" s="58"/>
      <c r="AA4354" s="58"/>
      <c r="AB4354" s="58"/>
    </row>
    <row r="4355" spans="24:28" x14ac:dyDescent="0.2">
      <c r="X4355" s="58"/>
      <c r="Y4355" s="58"/>
      <c r="Z4355" s="58"/>
      <c r="AA4355" s="58"/>
      <c r="AB4355" s="58"/>
    </row>
    <row r="4356" spans="24:28" x14ac:dyDescent="0.2">
      <c r="X4356" s="58"/>
      <c r="Y4356" s="58"/>
      <c r="Z4356" s="58"/>
      <c r="AA4356" s="58"/>
      <c r="AB4356" s="58"/>
    </row>
    <row r="4357" spans="24:28" x14ac:dyDescent="0.2">
      <c r="X4357" s="58"/>
      <c r="Y4357" s="58"/>
      <c r="Z4357" s="58"/>
      <c r="AA4357" s="58"/>
      <c r="AB4357" s="58"/>
    </row>
    <row r="4358" spans="24:28" x14ac:dyDescent="0.2">
      <c r="X4358" s="58"/>
      <c r="Y4358" s="58"/>
      <c r="Z4358" s="58"/>
      <c r="AA4358" s="58"/>
      <c r="AB4358" s="58"/>
    </row>
    <row r="4359" spans="24:28" x14ac:dyDescent="0.2">
      <c r="X4359" s="58"/>
      <c r="Y4359" s="58"/>
      <c r="Z4359" s="58"/>
      <c r="AA4359" s="58"/>
      <c r="AB4359" s="58"/>
    </row>
    <row r="4360" spans="24:28" x14ac:dyDescent="0.2">
      <c r="X4360" s="58"/>
      <c r="Y4360" s="58"/>
      <c r="Z4360" s="58"/>
      <c r="AA4360" s="58"/>
      <c r="AB4360" s="58"/>
    </row>
    <row r="4361" spans="24:28" x14ac:dyDescent="0.2">
      <c r="X4361" s="58"/>
      <c r="Y4361" s="58"/>
      <c r="Z4361" s="58"/>
      <c r="AA4361" s="58"/>
      <c r="AB4361" s="58"/>
    </row>
    <row r="4362" spans="24:28" x14ac:dyDescent="0.2">
      <c r="X4362" s="58"/>
      <c r="Y4362" s="58"/>
      <c r="Z4362" s="58"/>
      <c r="AA4362" s="58"/>
      <c r="AB4362" s="58"/>
    </row>
    <row r="4363" spans="24:28" x14ac:dyDescent="0.2">
      <c r="X4363" s="58"/>
      <c r="Y4363" s="58"/>
      <c r="Z4363" s="58"/>
      <c r="AA4363" s="58"/>
      <c r="AB4363" s="58"/>
    </row>
    <row r="4364" spans="24:28" x14ac:dyDescent="0.2">
      <c r="X4364" s="58"/>
      <c r="Y4364" s="58"/>
      <c r="Z4364" s="58"/>
      <c r="AA4364" s="58"/>
      <c r="AB4364" s="58"/>
    </row>
    <row r="4365" spans="24:28" x14ac:dyDescent="0.2">
      <c r="X4365" s="58"/>
      <c r="Y4365" s="58"/>
      <c r="Z4365" s="58"/>
      <c r="AA4365" s="58"/>
      <c r="AB4365" s="58"/>
    </row>
    <row r="4366" spans="24:28" x14ac:dyDescent="0.2">
      <c r="X4366" s="58"/>
      <c r="Y4366" s="58"/>
      <c r="Z4366" s="58"/>
      <c r="AA4366" s="58"/>
      <c r="AB4366" s="58"/>
    </row>
    <row r="4367" spans="24:28" x14ac:dyDescent="0.2">
      <c r="X4367" s="58"/>
      <c r="Y4367" s="58"/>
      <c r="Z4367" s="58"/>
      <c r="AA4367" s="58"/>
      <c r="AB4367" s="58"/>
    </row>
    <row r="4368" spans="24:28" x14ac:dyDescent="0.2">
      <c r="X4368" s="58"/>
      <c r="Y4368" s="58"/>
      <c r="Z4368" s="58"/>
      <c r="AA4368" s="58"/>
      <c r="AB4368" s="58"/>
    </row>
    <row r="4369" spans="24:28" x14ac:dyDescent="0.2">
      <c r="X4369" s="58"/>
      <c r="Y4369" s="58"/>
      <c r="Z4369" s="58"/>
      <c r="AA4369" s="58"/>
      <c r="AB4369" s="58"/>
    </row>
    <row r="4370" spans="24:28" x14ac:dyDescent="0.2">
      <c r="X4370" s="58"/>
      <c r="Y4370" s="58"/>
      <c r="Z4370" s="58"/>
      <c r="AA4370" s="58"/>
      <c r="AB4370" s="58"/>
    </row>
    <row r="4371" spans="24:28" x14ac:dyDescent="0.2">
      <c r="X4371" s="58"/>
      <c r="Y4371" s="58"/>
      <c r="Z4371" s="58"/>
      <c r="AA4371" s="58"/>
      <c r="AB4371" s="58"/>
    </row>
    <row r="4372" spans="24:28" x14ac:dyDescent="0.2">
      <c r="X4372" s="58"/>
      <c r="Y4372" s="58"/>
      <c r="Z4372" s="58"/>
      <c r="AA4372" s="58"/>
      <c r="AB4372" s="58"/>
    </row>
    <row r="4373" spans="24:28" x14ac:dyDescent="0.2">
      <c r="X4373" s="58"/>
      <c r="Y4373" s="58"/>
      <c r="Z4373" s="58"/>
      <c r="AA4373" s="58"/>
      <c r="AB4373" s="58"/>
    </row>
    <row r="4374" spans="24:28" x14ac:dyDescent="0.2">
      <c r="X4374" s="58"/>
      <c r="Y4374" s="58"/>
      <c r="Z4374" s="58"/>
      <c r="AA4374" s="58"/>
      <c r="AB4374" s="58"/>
    </row>
    <row r="4375" spans="24:28" x14ac:dyDescent="0.2">
      <c r="X4375" s="58"/>
      <c r="Y4375" s="58"/>
      <c r="Z4375" s="58"/>
      <c r="AA4375" s="58"/>
      <c r="AB4375" s="58"/>
    </row>
    <row r="4376" spans="24:28" x14ac:dyDescent="0.2">
      <c r="X4376" s="58"/>
      <c r="Y4376" s="58"/>
      <c r="Z4376" s="58"/>
      <c r="AA4376" s="58"/>
      <c r="AB4376" s="58"/>
    </row>
    <row r="4377" spans="24:28" x14ac:dyDescent="0.2">
      <c r="X4377" s="58"/>
      <c r="Y4377" s="58"/>
      <c r="Z4377" s="58"/>
      <c r="AA4377" s="58"/>
      <c r="AB4377" s="58"/>
    </row>
    <row r="4378" spans="24:28" x14ac:dyDescent="0.2">
      <c r="X4378" s="58"/>
      <c r="Y4378" s="58"/>
      <c r="Z4378" s="58"/>
      <c r="AA4378" s="58"/>
      <c r="AB4378" s="58"/>
    </row>
    <row r="4379" spans="24:28" x14ac:dyDescent="0.2">
      <c r="X4379" s="58"/>
      <c r="Y4379" s="58"/>
      <c r="Z4379" s="58"/>
      <c r="AA4379" s="58"/>
      <c r="AB4379" s="58"/>
    </row>
    <row r="4380" spans="24:28" x14ac:dyDescent="0.2">
      <c r="X4380" s="58"/>
      <c r="Y4380" s="58"/>
      <c r="Z4380" s="58"/>
      <c r="AA4380" s="58"/>
      <c r="AB4380" s="58"/>
    </row>
    <row r="4381" spans="24:28" x14ac:dyDescent="0.2">
      <c r="X4381" s="58"/>
      <c r="Y4381" s="58"/>
      <c r="Z4381" s="58"/>
      <c r="AA4381" s="58"/>
      <c r="AB4381" s="58"/>
    </row>
    <row r="4382" spans="24:28" x14ac:dyDescent="0.2">
      <c r="X4382" s="58"/>
      <c r="Y4382" s="58"/>
      <c r="Z4382" s="58"/>
      <c r="AA4382" s="58"/>
      <c r="AB4382" s="58"/>
    </row>
    <row r="4383" spans="24:28" x14ac:dyDescent="0.2">
      <c r="X4383" s="58"/>
      <c r="Y4383" s="58"/>
      <c r="Z4383" s="58"/>
      <c r="AA4383" s="58"/>
      <c r="AB4383" s="58"/>
    </row>
    <row r="4384" spans="24:28" x14ac:dyDescent="0.2">
      <c r="X4384" s="58"/>
      <c r="Y4384" s="58"/>
      <c r="Z4384" s="58"/>
      <c r="AA4384" s="58"/>
      <c r="AB4384" s="58"/>
    </row>
    <row r="4385" spans="24:28" x14ac:dyDescent="0.2">
      <c r="X4385" s="58"/>
      <c r="Y4385" s="58"/>
      <c r="Z4385" s="58"/>
      <c r="AA4385" s="58"/>
      <c r="AB4385" s="58"/>
    </row>
    <row r="4386" spans="24:28" x14ac:dyDescent="0.2">
      <c r="X4386" s="58"/>
      <c r="Y4386" s="58"/>
      <c r="Z4386" s="58"/>
      <c r="AA4386" s="58"/>
      <c r="AB4386" s="58"/>
    </row>
    <row r="4387" spans="24:28" x14ac:dyDescent="0.2">
      <c r="X4387" s="58"/>
      <c r="Y4387" s="58"/>
      <c r="Z4387" s="58"/>
      <c r="AA4387" s="58"/>
      <c r="AB4387" s="58"/>
    </row>
    <row r="4388" spans="24:28" x14ac:dyDescent="0.2">
      <c r="X4388" s="58"/>
      <c r="Y4388" s="58"/>
      <c r="Z4388" s="58"/>
      <c r="AA4388" s="58"/>
      <c r="AB4388" s="58"/>
    </row>
    <row r="4389" spans="24:28" x14ac:dyDescent="0.2">
      <c r="X4389" s="58"/>
      <c r="Y4389" s="58"/>
      <c r="Z4389" s="58"/>
      <c r="AA4389" s="58"/>
      <c r="AB4389" s="58"/>
    </row>
    <row r="4390" spans="24:28" x14ac:dyDescent="0.2">
      <c r="X4390" s="58"/>
      <c r="Y4390" s="58"/>
      <c r="Z4390" s="58"/>
      <c r="AA4390" s="58"/>
      <c r="AB4390" s="58"/>
    </row>
    <row r="4391" spans="24:28" x14ac:dyDescent="0.2">
      <c r="X4391" s="58"/>
      <c r="Y4391" s="58"/>
      <c r="Z4391" s="58"/>
      <c r="AA4391" s="58"/>
      <c r="AB4391" s="58"/>
    </row>
    <row r="4392" spans="24:28" x14ac:dyDescent="0.2">
      <c r="X4392" s="58"/>
      <c r="Y4392" s="58"/>
      <c r="Z4392" s="58"/>
      <c r="AA4392" s="58"/>
      <c r="AB4392" s="58"/>
    </row>
    <row r="4393" spans="24:28" x14ac:dyDescent="0.2">
      <c r="X4393" s="58"/>
      <c r="Y4393" s="58"/>
      <c r="Z4393" s="58"/>
      <c r="AA4393" s="58"/>
      <c r="AB4393" s="58"/>
    </row>
    <row r="4394" spans="24:28" x14ac:dyDescent="0.2">
      <c r="X4394" s="58"/>
      <c r="Y4394" s="58"/>
      <c r="Z4394" s="58"/>
      <c r="AA4394" s="58"/>
      <c r="AB4394" s="58"/>
    </row>
    <row r="4395" spans="24:28" x14ac:dyDescent="0.2">
      <c r="X4395" s="58"/>
      <c r="Y4395" s="58"/>
      <c r="Z4395" s="58"/>
      <c r="AA4395" s="58"/>
      <c r="AB4395" s="58"/>
    </row>
    <row r="4396" spans="24:28" x14ac:dyDescent="0.2">
      <c r="X4396" s="58"/>
      <c r="Y4396" s="58"/>
      <c r="Z4396" s="58"/>
      <c r="AA4396" s="58"/>
      <c r="AB4396" s="58"/>
    </row>
    <row r="4397" spans="24:28" x14ac:dyDescent="0.2">
      <c r="X4397" s="58"/>
      <c r="Y4397" s="58"/>
      <c r="Z4397" s="58"/>
      <c r="AA4397" s="58"/>
      <c r="AB4397" s="58"/>
    </row>
    <row r="4398" spans="24:28" x14ac:dyDescent="0.2">
      <c r="X4398" s="58"/>
      <c r="Y4398" s="58"/>
      <c r="Z4398" s="58"/>
      <c r="AA4398" s="58"/>
      <c r="AB4398" s="58"/>
    </row>
    <row r="4399" spans="24:28" x14ac:dyDescent="0.2">
      <c r="X4399" s="58"/>
      <c r="Y4399" s="58"/>
      <c r="Z4399" s="58"/>
      <c r="AA4399" s="58"/>
      <c r="AB4399" s="58"/>
    </row>
    <row r="4400" spans="24:28" x14ac:dyDescent="0.2">
      <c r="X4400" s="58"/>
      <c r="Y4400" s="58"/>
      <c r="Z4400" s="58"/>
      <c r="AA4400" s="58"/>
      <c r="AB4400" s="58"/>
    </row>
    <row r="4401" spans="24:28" x14ac:dyDescent="0.2">
      <c r="X4401" s="58"/>
      <c r="Y4401" s="58"/>
      <c r="Z4401" s="58"/>
      <c r="AA4401" s="58"/>
      <c r="AB4401" s="58"/>
    </row>
    <row r="4402" spans="24:28" x14ac:dyDescent="0.2">
      <c r="X4402" s="58"/>
      <c r="Y4402" s="58"/>
      <c r="Z4402" s="58"/>
      <c r="AA4402" s="58"/>
      <c r="AB4402" s="58"/>
    </row>
    <row r="4403" spans="24:28" x14ac:dyDescent="0.2">
      <c r="X4403" s="58"/>
      <c r="Y4403" s="58"/>
      <c r="Z4403" s="58"/>
      <c r="AA4403" s="58"/>
      <c r="AB4403" s="58"/>
    </row>
    <row r="4404" spans="24:28" x14ac:dyDescent="0.2">
      <c r="X4404" s="58"/>
      <c r="Y4404" s="58"/>
      <c r="Z4404" s="58"/>
      <c r="AA4404" s="58"/>
      <c r="AB4404" s="58"/>
    </row>
    <row r="4405" spans="24:28" x14ac:dyDescent="0.2">
      <c r="X4405" s="58"/>
      <c r="Y4405" s="58"/>
      <c r="Z4405" s="58"/>
      <c r="AA4405" s="58"/>
      <c r="AB4405" s="58"/>
    </row>
    <row r="4406" spans="24:28" x14ac:dyDescent="0.2">
      <c r="X4406" s="58"/>
      <c r="Y4406" s="58"/>
      <c r="Z4406" s="58"/>
      <c r="AA4406" s="58"/>
      <c r="AB4406" s="58"/>
    </row>
    <row r="4407" spans="24:28" x14ac:dyDescent="0.2">
      <c r="X4407" s="58"/>
      <c r="Y4407" s="58"/>
      <c r="Z4407" s="58"/>
      <c r="AA4407" s="58"/>
      <c r="AB4407" s="58"/>
    </row>
    <row r="4408" spans="24:28" x14ac:dyDescent="0.2">
      <c r="X4408" s="58"/>
      <c r="Y4408" s="58"/>
      <c r="Z4408" s="58"/>
      <c r="AA4408" s="58"/>
      <c r="AB4408" s="58"/>
    </row>
    <row r="4409" spans="24:28" x14ac:dyDescent="0.2">
      <c r="X4409" s="58"/>
      <c r="Y4409" s="58"/>
      <c r="Z4409" s="58"/>
      <c r="AA4409" s="58"/>
      <c r="AB4409" s="58"/>
    </row>
    <row r="4410" spans="24:28" x14ac:dyDescent="0.2">
      <c r="X4410" s="58"/>
      <c r="Y4410" s="58"/>
      <c r="Z4410" s="58"/>
      <c r="AA4410" s="58"/>
      <c r="AB4410" s="58"/>
    </row>
    <row r="4411" spans="24:28" x14ac:dyDescent="0.2">
      <c r="X4411" s="58"/>
      <c r="Y4411" s="58"/>
      <c r="Z4411" s="58"/>
      <c r="AA4411" s="58"/>
      <c r="AB4411" s="58"/>
    </row>
    <row r="4412" spans="24:28" x14ac:dyDescent="0.2">
      <c r="X4412" s="58"/>
      <c r="Y4412" s="58"/>
      <c r="Z4412" s="58"/>
      <c r="AA4412" s="58"/>
      <c r="AB4412" s="58"/>
    </row>
    <row r="4413" spans="24:28" x14ac:dyDescent="0.2">
      <c r="X4413" s="58"/>
      <c r="Y4413" s="58"/>
      <c r="Z4413" s="58"/>
      <c r="AA4413" s="58"/>
      <c r="AB4413" s="58"/>
    </row>
    <row r="4414" spans="24:28" x14ac:dyDescent="0.2">
      <c r="X4414" s="58"/>
      <c r="Y4414" s="58"/>
      <c r="Z4414" s="58"/>
      <c r="AA4414" s="58"/>
      <c r="AB4414" s="58"/>
    </row>
    <row r="4415" spans="24:28" x14ac:dyDescent="0.2">
      <c r="X4415" s="58"/>
      <c r="Y4415" s="58"/>
      <c r="Z4415" s="58"/>
      <c r="AA4415" s="58"/>
      <c r="AB4415" s="58"/>
    </row>
    <row r="4416" spans="24:28" x14ac:dyDescent="0.2">
      <c r="X4416" s="58"/>
      <c r="Y4416" s="58"/>
      <c r="Z4416" s="58"/>
      <c r="AA4416" s="58"/>
      <c r="AB4416" s="58"/>
    </row>
    <row r="4417" spans="24:28" x14ac:dyDescent="0.2">
      <c r="X4417" s="58"/>
      <c r="Y4417" s="58"/>
      <c r="Z4417" s="58"/>
      <c r="AA4417" s="58"/>
      <c r="AB4417" s="58"/>
    </row>
    <row r="4418" spans="24:28" x14ac:dyDescent="0.2">
      <c r="X4418" s="58"/>
      <c r="Y4418" s="58"/>
      <c r="Z4418" s="58"/>
      <c r="AA4418" s="58"/>
      <c r="AB4418" s="58"/>
    </row>
    <row r="4419" spans="24:28" x14ac:dyDescent="0.2">
      <c r="X4419" s="58"/>
      <c r="Y4419" s="58"/>
      <c r="Z4419" s="58"/>
      <c r="AA4419" s="58"/>
      <c r="AB4419" s="58"/>
    </row>
    <row r="4420" spans="24:28" x14ac:dyDescent="0.2">
      <c r="X4420" s="58"/>
      <c r="Y4420" s="58"/>
      <c r="Z4420" s="58"/>
      <c r="AA4420" s="58"/>
      <c r="AB4420" s="58"/>
    </row>
    <row r="4421" spans="24:28" x14ac:dyDescent="0.2">
      <c r="X4421" s="58"/>
      <c r="Y4421" s="58"/>
      <c r="Z4421" s="58"/>
      <c r="AA4421" s="58"/>
      <c r="AB4421" s="58"/>
    </row>
    <row r="4422" spans="24:28" x14ac:dyDescent="0.2">
      <c r="X4422" s="58"/>
      <c r="Y4422" s="58"/>
      <c r="Z4422" s="58"/>
      <c r="AA4422" s="58"/>
      <c r="AB4422" s="58"/>
    </row>
    <row r="4423" spans="24:28" x14ac:dyDescent="0.2">
      <c r="X4423" s="58"/>
      <c r="Y4423" s="58"/>
      <c r="Z4423" s="58"/>
      <c r="AA4423" s="58"/>
      <c r="AB4423" s="58"/>
    </row>
    <row r="4424" spans="24:28" x14ac:dyDescent="0.2">
      <c r="X4424" s="58"/>
      <c r="Y4424" s="58"/>
      <c r="Z4424" s="58"/>
      <c r="AA4424" s="58"/>
      <c r="AB4424" s="58"/>
    </row>
    <row r="4425" spans="24:28" x14ac:dyDescent="0.2">
      <c r="X4425" s="58"/>
      <c r="Y4425" s="58"/>
      <c r="Z4425" s="58"/>
      <c r="AA4425" s="58"/>
      <c r="AB4425" s="58"/>
    </row>
    <row r="4426" spans="24:28" x14ac:dyDescent="0.2">
      <c r="X4426" s="58"/>
      <c r="Y4426" s="58"/>
      <c r="Z4426" s="58"/>
      <c r="AA4426" s="58"/>
      <c r="AB4426" s="58"/>
    </row>
    <row r="4427" spans="24:28" x14ac:dyDescent="0.2">
      <c r="X4427" s="58"/>
      <c r="Y4427" s="58"/>
      <c r="Z4427" s="58"/>
      <c r="AA4427" s="58"/>
      <c r="AB4427" s="58"/>
    </row>
    <row r="4428" spans="24:28" x14ac:dyDescent="0.2">
      <c r="X4428" s="58"/>
      <c r="Y4428" s="58"/>
      <c r="Z4428" s="58"/>
      <c r="AA4428" s="58"/>
      <c r="AB4428" s="58"/>
    </row>
    <row r="4429" spans="24:28" x14ac:dyDescent="0.2">
      <c r="X4429" s="58"/>
      <c r="Y4429" s="58"/>
      <c r="Z4429" s="58"/>
      <c r="AA4429" s="58"/>
      <c r="AB4429" s="58"/>
    </row>
    <row r="4430" spans="24:28" x14ac:dyDescent="0.2">
      <c r="X4430" s="58"/>
      <c r="Y4430" s="58"/>
      <c r="Z4430" s="58"/>
      <c r="AA4430" s="58"/>
      <c r="AB4430" s="58"/>
    </row>
    <row r="4431" spans="24:28" x14ac:dyDescent="0.2">
      <c r="X4431" s="58"/>
      <c r="Y4431" s="58"/>
      <c r="Z4431" s="58"/>
      <c r="AA4431" s="58"/>
      <c r="AB4431" s="58"/>
    </row>
    <row r="4432" spans="24:28" x14ac:dyDescent="0.2">
      <c r="X4432" s="58"/>
      <c r="Y4432" s="58"/>
      <c r="Z4432" s="58"/>
      <c r="AA4432" s="58"/>
      <c r="AB4432" s="58"/>
    </row>
    <row r="4433" spans="24:28" x14ac:dyDescent="0.2">
      <c r="X4433" s="58"/>
      <c r="Y4433" s="58"/>
      <c r="Z4433" s="58"/>
      <c r="AA4433" s="58"/>
      <c r="AB4433" s="58"/>
    </row>
    <row r="4434" spans="24:28" x14ac:dyDescent="0.2">
      <c r="X4434" s="58"/>
      <c r="Y4434" s="58"/>
      <c r="Z4434" s="58"/>
      <c r="AA4434" s="58"/>
      <c r="AB4434" s="58"/>
    </row>
    <row r="4435" spans="24:28" x14ac:dyDescent="0.2">
      <c r="X4435" s="58"/>
      <c r="Y4435" s="58"/>
      <c r="Z4435" s="58"/>
      <c r="AA4435" s="58"/>
      <c r="AB4435" s="58"/>
    </row>
    <row r="4436" spans="24:28" x14ac:dyDescent="0.2">
      <c r="X4436" s="58"/>
      <c r="Y4436" s="58"/>
      <c r="Z4436" s="58"/>
      <c r="AA4436" s="58"/>
      <c r="AB4436" s="58"/>
    </row>
    <row r="4437" spans="24:28" x14ac:dyDescent="0.2">
      <c r="X4437" s="58"/>
      <c r="Y4437" s="58"/>
      <c r="Z4437" s="58"/>
      <c r="AA4437" s="58"/>
      <c r="AB4437" s="58"/>
    </row>
    <row r="4438" spans="24:28" x14ac:dyDescent="0.2">
      <c r="X4438" s="58"/>
      <c r="Y4438" s="58"/>
      <c r="Z4438" s="58"/>
      <c r="AA4438" s="58"/>
      <c r="AB4438" s="58"/>
    </row>
    <row r="4439" spans="24:28" x14ac:dyDescent="0.2">
      <c r="X4439" s="58"/>
      <c r="Y4439" s="58"/>
      <c r="Z4439" s="58"/>
      <c r="AA4439" s="58"/>
      <c r="AB4439" s="58"/>
    </row>
    <row r="4440" spans="24:28" x14ac:dyDescent="0.2">
      <c r="X4440" s="58"/>
      <c r="Y4440" s="58"/>
      <c r="Z4440" s="58"/>
      <c r="AA4440" s="58"/>
      <c r="AB4440" s="58"/>
    </row>
    <row r="4441" spans="24:28" x14ac:dyDescent="0.2">
      <c r="X4441" s="58"/>
      <c r="Y4441" s="58"/>
      <c r="Z4441" s="58"/>
      <c r="AA4441" s="58"/>
      <c r="AB4441" s="58"/>
    </row>
    <row r="4442" spans="24:28" x14ac:dyDescent="0.2">
      <c r="X4442" s="58"/>
      <c r="Y4442" s="58"/>
      <c r="Z4442" s="58"/>
      <c r="AA4442" s="58"/>
      <c r="AB4442" s="58"/>
    </row>
    <row r="4443" spans="24:28" x14ac:dyDescent="0.2">
      <c r="X4443" s="58"/>
      <c r="Y4443" s="58"/>
      <c r="Z4443" s="58"/>
      <c r="AA4443" s="58"/>
      <c r="AB4443" s="58"/>
    </row>
    <row r="4444" spans="24:28" x14ac:dyDescent="0.2">
      <c r="X4444" s="58"/>
      <c r="Y4444" s="58"/>
      <c r="Z4444" s="58"/>
      <c r="AA4444" s="58"/>
      <c r="AB4444" s="58"/>
    </row>
    <row r="4445" spans="24:28" x14ac:dyDescent="0.2">
      <c r="X4445" s="58"/>
      <c r="Y4445" s="58"/>
      <c r="Z4445" s="58"/>
      <c r="AA4445" s="58"/>
      <c r="AB4445" s="58"/>
    </row>
    <row r="4446" spans="24:28" x14ac:dyDescent="0.2">
      <c r="X4446" s="58"/>
      <c r="Y4446" s="58"/>
      <c r="Z4446" s="58"/>
      <c r="AA4446" s="58"/>
      <c r="AB4446" s="58"/>
    </row>
    <row r="4447" spans="24:28" x14ac:dyDescent="0.2">
      <c r="X4447" s="58"/>
      <c r="Y4447" s="58"/>
      <c r="Z4447" s="58"/>
      <c r="AA4447" s="58"/>
      <c r="AB4447" s="58"/>
    </row>
    <row r="4448" spans="24:28" x14ac:dyDescent="0.2">
      <c r="X4448" s="58"/>
      <c r="Y4448" s="58"/>
      <c r="Z4448" s="58"/>
      <c r="AA4448" s="58"/>
      <c r="AB4448" s="58"/>
    </row>
    <row r="4449" spans="24:28" x14ac:dyDescent="0.2">
      <c r="X4449" s="58"/>
      <c r="Y4449" s="58"/>
      <c r="Z4449" s="58"/>
      <c r="AA4449" s="58"/>
      <c r="AB4449" s="58"/>
    </row>
    <row r="4450" spans="24:28" x14ac:dyDescent="0.2">
      <c r="X4450" s="58"/>
      <c r="Y4450" s="58"/>
      <c r="Z4450" s="58"/>
      <c r="AA4450" s="58"/>
      <c r="AB4450" s="58"/>
    </row>
    <row r="4451" spans="24:28" x14ac:dyDescent="0.2">
      <c r="X4451" s="58"/>
      <c r="Y4451" s="58"/>
      <c r="Z4451" s="58"/>
      <c r="AA4451" s="58"/>
      <c r="AB4451" s="58"/>
    </row>
    <row r="4452" spans="24:28" x14ac:dyDescent="0.2">
      <c r="X4452" s="58"/>
      <c r="Y4452" s="58"/>
      <c r="Z4452" s="58"/>
      <c r="AA4452" s="58"/>
      <c r="AB4452" s="58"/>
    </row>
    <row r="4453" spans="24:28" x14ac:dyDescent="0.2">
      <c r="X4453" s="58"/>
      <c r="Y4453" s="58"/>
      <c r="Z4453" s="58"/>
      <c r="AA4453" s="58"/>
      <c r="AB4453" s="58"/>
    </row>
    <row r="4454" spans="24:28" x14ac:dyDescent="0.2">
      <c r="X4454" s="58"/>
      <c r="Y4454" s="58"/>
      <c r="Z4454" s="58"/>
      <c r="AA4454" s="58"/>
      <c r="AB4454" s="58"/>
    </row>
    <row r="4455" spans="24:28" x14ac:dyDescent="0.2">
      <c r="X4455" s="58"/>
      <c r="Y4455" s="58"/>
      <c r="Z4455" s="58"/>
      <c r="AA4455" s="58"/>
      <c r="AB4455" s="58"/>
    </row>
    <row r="4456" spans="24:28" x14ac:dyDescent="0.2">
      <c r="X4456" s="58"/>
      <c r="Y4456" s="58"/>
      <c r="Z4456" s="58"/>
      <c r="AA4456" s="58"/>
      <c r="AB4456" s="58"/>
    </row>
    <row r="4457" spans="24:28" x14ac:dyDescent="0.2">
      <c r="X4457" s="58"/>
      <c r="Y4457" s="58"/>
      <c r="Z4457" s="58"/>
      <c r="AA4457" s="58"/>
      <c r="AB4457" s="58"/>
    </row>
    <row r="4458" spans="24:28" x14ac:dyDescent="0.2">
      <c r="X4458" s="58"/>
      <c r="Y4458" s="58"/>
      <c r="Z4458" s="58"/>
      <c r="AA4458" s="58"/>
      <c r="AB4458" s="58"/>
    </row>
    <row r="4459" spans="24:28" x14ac:dyDescent="0.2">
      <c r="X4459" s="58"/>
      <c r="Y4459" s="58"/>
      <c r="Z4459" s="58"/>
      <c r="AA4459" s="58"/>
      <c r="AB4459" s="58"/>
    </row>
    <row r="4460" spans="24:28" x14ac:dyDescent="0.2">
      <c r="X4460" s="58"/>
      <c r="Y4460" s="58"/>
      <c r="Z4460" s="58"/>
      <c r="AA4460" s="58"/>
      <c r="AB4460" s="58"/>
    </row>
    <row r="4461" spans="24:28" x14ac:dyDescent="0.2">
      <c r="X4461" s="58"/>
      <c r="Y4461" s="58"/>
      <c r="Z4461" s="58"/>
      <c r="AA4461" s="58"/>
      <c r="AB4461" s="58"/>
    </row>
    <row r="4462" spans="24:28" x14ac:dyDescent="0.2">
      <c r="X4462" s="58"/>
      <c r="Y4462" s="58"/>
      <c r="Z4462" s="58"/>
      <c r="AA4462" s="58"/>
      <c r="AB4462" s="58"/>
    </row>
    <row r="4463" spans="24:28" x14ac:dyDescent="0.2">
      <c r="X4463" s="58"/>
      <c r="Y4463" s="58"/>
      <c r="Z4463" s="58"/>
      <c r="AA4463" s="58"/>
      <c r="AB4463" s="58"/>
    </row>
    <row r="4464" spans="24:28" x14ac:dyDescent="0.2">
      <c r="X4464" s="58"/>
      <c r="Y4464" s="58"/>
      <c r="Z4464" s="58"/>
      <c r="AA4464" s="58"/>
      <c r="AB4464" s="58"/>
    </row>
    <row r="4465" spans="24:28" x14ac:dyDescent="0.2">
      <c r="X4465" s="58"/>
      <c r="Y4465" s="58"/>
      <c r="Z4465" s="58"/>
      <c r="AA4465" s="58"/>
      <c r="AB4465" s="58"/>
    </row>
    <row r="4466" spans="24:28" x14ac:dyDescent="0.2">
      <c r="X4466" s="58"/>
      <c r="Y4466" s="58"/>
      <c r="Z4466" s="58"/>
      <c r="AA4466" s="58"/>
      <c r="AB4466" s="58"/>
    </row>
    <row r="4467" spans="24:28" x14ac:dyDescent="0.2">
      <c r="X4467" s="58"/>
      <c r="Y4467" s="58"/>
      <c r="Z4467" s="58"/>
      <c r="AA4467" s="58"/>
      <c r="AB4467" s="58"/>
    </row>
    <row r="4468" spans="24:28" x14ac:dyDescent="0.2">
      <c r="X4468" s="58"/>
      <c r="Y4468" s="58"/>
      <c r="Z4468" s="58"/>
      <c r="AA4468" s="58"/>
      <c r="AB4468" s="58"/>
    </row>
    <row r="4469" spans="24:28" x14ac:dyDescent="0.2">
      <c r="X4469" s="58"/>
      <c r="Y4469" s="58"/>
      <c r="Z4469" s="58"/>
      <c r="AA4469" s="58"/>
      <c r="AB4469" s="58"/>
    </row>
    <row r="4470" spans="24:28" x14ac:dyDescent="0.2">
      <c r="X4470" s="58"/>
      <c r="Y4470" s="58"/>
      <c r="Z4470" s="58"/>
      <c r="AA4470" s="58"/>
      <c r="AB4470" s="58"/>
    </row>
    <row r="4471" spans="24:28" x14ac:dyDescent="0.2">
      <c r="X4471" s="58"/>
      <c r="Y4471" s="58"/>
      <c r="Z4471" s="58"/>
      <c r="AA4471" s="58"/>
      <c r="AB4471" s="58"/>
    </row>
    <row r="4472" spans="24:28" x14ac:dyDescent="0.2">
      <c r="X4472" s="58"/>
      <c r="Y4472" s="58"/>
      <c r="Z4472" s="58"/>
      <c r="AA4472" s="58"/>
      <c r="AB4472" s="58"/>
    </row>
    <row r="4473" spans="24:28" x14ac:dyDescent="0.2">
      <c r="X4473" s="58"/>
      <c r="Y4473" s="58"/>
      <c r="Z4473" s="58"/>
      <c r="AA4473" s="58"/>
      <c r="AB4473" s="58"/>
    </row>
    <row r="4474" spans="24:28" x14ac:dyDescent="0.2">
      <c r="X4474" s="58"/>
      <c r="Y4474" s="58"/>
      <c r="Z4474" s="58"/>
      <c r="AA4474" s="58"/>
      <c r="AB4474" s="58"/>
    </row>
    <row r="4475" spans="24:28" x14ac:dyDescent="0.2">
      <c r="X4475" s="58"/>
      <c r="Y4475" s="58"/>
      <c r="Z4475" s="58"/>
      <c r="AA4475" s="58"/>
      <c r="AB4475" s="58"/>
    </row>
    <row r="4476" spans="24:28" x14ac:dyDescent="0.2">
      <c r="X4476" s="58"/>
      <c r="Y4476" s="58"/>
      <c r="Z4476" s="58"/>
      <c r="AA4476" s="58"/>
      <c r="AB4476" s="58"/>
    </row>
    <row r="4477" spans="24:28" x14ac:dyDescent="0.2">
      <c r="X4477" s="58"/>
      <c r="Y4477" s="58"/>
      <c r="Z4477" s="58"/>
      <c r="AA4477" s="58"/>
      <c r="AB4477" s="58"/>
    </row>
    <row r="4478" spans="24:28" x14ac:dyDescent="0.2">
      <c r="X4478" s="58"/>
      <c r="Y4478" s="58"/>
      <c r="Z4478" s="58"/>
      <c r="AA4478" s="58"/>
      <c r="AB4478" s="58"/>
    </row>
    <row r="4479" spans="24:28" x14ac:dyDescent="0.2">
      <c r="X4479" s="58"/>
      <c r="Y4479" s="58"/>
      <c r="Z4479" s="58"/>
      <c r="AA4479" s="58"/>
      <c r="AB4479" s="58"/>
    </row>
    <row r="4480" spans="24:28" x14ac:dyDescent="0.2">
      <c r="X4480" s="58"/>
      <c r="Y4480" s="58"/>
      <c r="Z4480" s="58"/>
      <c r="AA4480" s="58"/>
      <c r="AB4480" s="58"/>
    </row>
    <row r="4481" spans="24:28" x14ac:dyDescent="0.2">
      <c r="X4481" s="58"/>
      <c r="Y4481" s="58"/>
      <c r="Z4481" s="58"/>
      <c r="AA4481" s="58"/>
      <c r="AB4481" s="58"/>
    </row>
    <row r="4482" spans="24:28" x14ac:dyDescent="0.2">
      <c r="X4482" s="58"/>
      <c r="Y4482" s="58"/>
      <c r="Z4482" s="58"/>
      <c r="AA4482" s="58"/>
      <c r="AB4482" s="58"/>
    </row>
    <row r="4483" spans="24:28" x14ac:dyDescent="0.2">
      <c r="X4483" s="58"/>
      <c r="Y4483" s="58"/>
      <c r="Z4483" s="58"/>
      <c r="AA4483" s="58"/>
      <c r="AB4483" s="58"/>
    </row>
    <row r="4484" spans="24:28" x14ac:dyDescent="0.2">
      <c r="X4484" s="58"/>
      <c r="Y4484" s="58"/>
      <c r="Z4484" s="58"/>
      <c r="AA4484" s="58"/>
      <c r="AB4484" s="58"/>
    </row>
    <row r="4485" spans="24:28" x14ac:dyDescent="0.2">
      <c r="X4485" s="58"/>
      <c r="Y4485" s="58"/>
      <c r="Z4485" s="58"/>
      <c r="AA4485" s="58"/>
      <c r="AB4485" s="58"/>
    </row>
    <row r="4486" spans="24:28" x14ac:dyDescent="0.2">
      <c r="X4486" s="58"/>
      <c r="Y4486" s="58"/>
      <c r="Z4486" s="58"/>
      <c r="AA4486" s="58"/>
      <c r="AB4486" s="58"/>
    </row>
    <row r="4487" spans="24:28" x14ac:dyDescent="0.2">
      <c r="X4487" s="58"/>
      <c r="Y4487" s="58"/>
      <c r="Z4487" s="58"/>
      <c r="AA4487" s="58"/>
      <c r="AB4487" s="58"/>
    </row>
    <row r="4488" spans="24:28" x14ac:dyDescent="0.2">
      <c r="X4488" s="58"/>
      <c r="Y4488" s="58"/>
      <c r="Z4488" s="58"/>
      <c r="AA4488" s="58"/>
      <c r="AB4488" s="58"/>
    </row>
    <row r="4489" spans="24:28" x14ac:dyDescent="0.2">
      <c r="X4489" s="58"/>
      <c r="Y4489" s="58"/>
      <c r="Z4489" s="58"/>
      <c r="AA4489" s="58"/>
      <c r="AB4489" s="58"/>
    </row>
    <row r="4490" spans="24:28" x14ac:dyDescent="0.2">
      <c r="X4490" s="58"/>
      <c r="Y4490" s="58"/>
      <c r="Z4490" s="58"/>
      <c r="AA4490" s="58"/>
      <c r="AB4490" s="58"/>
    </row>
    <row r="4491" spans="24:28" x14ac:dyDescent="0.2">
      <c r="X4491" s="58"/>
      <c r="Y4491" s="58"/>
      <c r="Z4491" s="58"/>
      <c r="AA4491" s="58"/>
      <c r="AB4491" s="58"/>
    </row>
    <row r="4492" spans="24:28" x14ac:dyDescent="0.2">
      <c r="X4492" s="58"/>
      <c r="Y4492" s="58"/>
      <c r="Z4492" s="58"/>
      <c r="AA4492" s="58"/>
      <c r="AB4492" s="58"/>
    </row>
    <row r="4493" spans="24:28" x14ac:dyDescent="0.2">
      <c r="X4493" s="58"/>
      <c r="Y4493" s="58"/>
      <c r="Z4493" s="58"/>
      <c r="AA4493" s="58"/>
      <c r="AB4493" s="58"/>
    </row>
    <row r="4494" spans="24:28" x14ac:dyDescent="0.2">
      <c r="X4494" s="58"/>
      <c r="Y4494" s="58"/>
      <c r="Z4494" s="58"/>
      <c r="AA4494" s="58"/>
      <c r="AB4494" s="58"/>
    </row>
    <row r="4495" spans="24:28" x14ac:dyDescent="0.2">
      <c r="X4495" s="58"/>
      <c r="Y4495" s="58"/>
      <c r="Z4495" s="58"/>
      <c r="AA4495" s="58"/>
      <c r="AB4495" s="58"/>
    </row>
    <row r="4496" spans="24:28" x14ac:dyDescent="0.2">
      <c r="X4496" s="58"/>
      <c r="Y4496" s="58"/>
      <c r="Z4496" s="58"/>
      <c r="AA4496" s="58"/>
      <c r="AB4496" s="58"/>
    </row>
    <row r="4497" spans="24:28" x14ac:dyDescent="0.2">
      <c r="X4497" s="58"/>
      <c r="Y4497" s="58"/>
      <c r="Z4497" s="58"/>
      <c r="AA4497" s="58"/>
      <c r="AB4497" s="58"/>
    </row>
    <row r="4498" spans="24:28" x14ac:dyDescent="0.2">
      <c r="X4498" s="58"/>
      <c r="Y4498" s="58"/>
      <c r="Z4498" s="58"/>
      <c r="AA4498" s="58"/>
      <c r="AB4498" s="58"/>
    </row>
    <row r="4499" spans="24:28" x14ac:dyDescent="0.2">
      <c r="X4499" s="58"/>
      <c r="Y4499" s="58"/>
      <c r="Z4499" s="58"/>
      <c r="AA4499" s="58"/>
      <c r="AB4499" s="58"/>
    </row>
    <row r="4500" spans="24:28" x14ac:dyDescent="0.2">
      <c r="X4500" s="58"/>
      <c r="Y4500" s="58"/>
      <c r="Z4500" s="58"/>
      <c r="AA4500" s="58"/>
      <c r="AB4500" s="58"/>
    </row>
    <row r="4501" spans="24:28" x14ac:dyDescent="0.2">
      <c r="X4501" s="58"/>
      <c r="Y4501" s="58"/>
      <c r="Z4501" s="58"/>
      <c r="AA4501" s="58"/>
      <c r="AB4501" s="58"/>
    </row>
    <row r="4502" spans="24:28" x14ac:dyDescent="0.2">
      <c r="X4502" s="58"/>
      <c r="Y4502" s="58"/>
      <c r="Z4502" s="58"/>
      <c r="AA4502" s="58"/>
      <c r="AB4502" s="58"/>
    </row>
    <row r="4503" spans="24:28" x14ac:dyDescent="0.2">
      <c r="X4503" s="58"/>
      <c r="Y4503" s="58"/>
      <c r="Z4503" s="58"/>
      <c r="AA4503" s="58"/>
      <c r="AB4503" s="58"/>
    </row>
    <row r="4504" spans="24:28" x14ac:dyDescent="0.2">
      <c r="X4504" s="58"/>
      <c r="Y4504" s="58"/>
      <c r="Z4504" s="58"/>
      <c r="AA4504" s="58"/>
      <c r="AB4504" s="58"/>
    </row>
    <row r="4505" spans="24:28" x14ac:dyDescent="0.2">
      <c r="X4505" s="58"/>
      <c r="Y4505" s="58"/>
      <c r="Z4505" s="58"/>
      <c r="AA4505" s="58"/>
      <c r="AB4505" s="58"/>
    </row>
    <row r="4506" spans="24:28" x14ac:dyDescent="0.2">
      <c r="X4506" s="58"/>
      <c r="Y4506" s="58"/>
      <c r="Z4506" s="58"/>
      <c r="AA4506" s="58"/>
      <c r="AB4506" s="58"/>
    </row>
    <row r="4507" spans="24:28" x14ac:dyDescent="0.2">
      <c r="X4507" s="58"/>
      <c r="Y4507" s="58"/>
      <c r="Z4507" s="58"/>
      <c r="AA4507" s="58"/>
      <c r="AB4507" s="58"/>
    </row>
    <row r="4508" spans="24:28" x14ac:dyDescent="0.2">
      <c r="X4508" s="58"/>
      <c r="Y4508" s="58"/>
      <c r="Z4508" s="58"/>
      <c r="AA4508" s="58"/>
      <c r="AB4508" s="58"/>
    </row>
    <row r="4509" spans="24:28" x14ac:dyDescent="0.2">
      <c r="X4509" s="58"/>
      <c r="Y4509" s="58"/>
      <c r="Z4509" s="58"/>
      <c r="AA4509" s="58"/>
      <c r="AB4509" s="58"/>
    </row>
    <row r="4510" spans="24:28" x14ac:dyDescent="0.2">
      <c r="X4510" s="58"/>
      <c r="Y4510" s="58"/>
      <c r="Z4510" s="58"/>
      <c r="AA4510" s="58"/>
      <c r="AB4510" s="58"/>
    </row>
    <row r="4511" spans="24:28" x14ac:dyDescent="0.2">
      <c r="X4511" s="58"/>
      <c r="Y4511" s="58"/>
      <c r="Z4511" s="58"/>
      <c r="AA4511" s="58"/>
      <c r="AB4511" s="58"/>
    </row>
    <row r="4512" spans="24:28" x14ac:dyDescent="0.2">
      <c r="X4512" s="58"/>
      <c r="Y4512" s="58"/>
      <c r="Z4512" s="58"/>
      <c r="AA4512" s="58"/>
      <c r="AB4512" s="58"/>
    </row>
    <row r="4513" spans="24:28" x14ac:dyDescent="0.2">
      <c r="X4513" s="58"/>
      <c r="Y4513" s="58"/>
      <c r="Z4513" s="58"/>
      <c r="AA4513" s="58"/>
      <c r="AB4513" s="58"/>
    </row>
    <row r="4514" spans="24:28" x14ac:dyDescent="0.2">
      <c r="X4514" s="58"/>
      <c r="Y4514" s="58"/>
      <c r="Z4514" s="58"/>
      <c r="AA4514" s="58"/>
      <c r="AB4514" s="58"/>
    </row>
    <row r="4515" spans="24:28" x14ac:dyDescent="0.2">
      <c r="X4515" s="58"/>
      <c r="Y4515" s="58"/>
      <c r="Z4515" s="58"/>
      <c r="AA4515" s="58"/>
      <c r="AB4515" s="58"/>
    </row>
    <row r="4516" spans="24:28" x14ac:dyDescent="0.2">
      <c r="X4516" s="58"/>
      <c r="Y4516" s="58"/>
      <c r="Z4516" s="58"/>
      <c r="AA4516" s="58"/>
      <c r="AB4516" s="58"/>
    </row>
    <row r="4517" spans="24:28" x14ac:dyDescent="0.2">
      <c r="X4517" s="58"/>
      <c r="Y4517" s="58"/>
      <c r="Z4517" s="58"/>
      <c r="AA4517" s="58"/>
      <c r="AB4517" s="58"/>
    </row>
    <row r="4518" spans="24:28" x14ac:dyDescent="0.2">
      <c r="X4518" s="58"/>
      <c r="Y4518" s="58"/>
      <c r="Z4518" s="58"/>
      <c r="AA4518" s="58"/>
      <c r="AB4518" s="58"/>
    </row>
    <row r="4519" spans="24:28" x14ac:dyDescent="0.2">
      <c r="X4519" s="58"/>
      <c r="Y4519" s="58"/>
      <c r="Z4519" s="58"/>
      <c r="AA4519" s="58"/>
      <c r="AB4519" s="58"/>
    </row>
    <row r="4520" spans="24:28" x14ac:dyDescent="0.2">
      <c r="X4520" s="58"/>
      <c r="Y4520" s="58"/>
      <c r="Z4520" s="58"/>
      <c r="AA4520" s="58"/>
      <c r="AB4520" s="58"/>
    </row>
    <row r="4521" spans="24:28" x14ac:dyDescent="0.2">
      <c r="X4521" s="58"/>
      <c r="Y4521" s="58"/>
      <c r="Z4521" s="58"/>
      <c r="AA4521" s="58"/>
      <c r="AB4521" s="58"/>
    </row>
    <row r="4522" spans="24:28" x14ac:dyDescent="0.2">
      <c r="X4522" s="58"/>
      <c r="Y4522" s="58"/>
      <c r="Z4522" s="58"/>
      <c r="AA4522" s="58"/>
      <c r="AB4522" s="58"/>
    </row>
    <row r="4523" spans="24:28" x14ac:dyDescent="0.2">
      <c r="X4523" s="58"/>
      <c r="Y4523" s="58"/>
      <c r="Z4523" s="58"/>
      <c r="AA4523" s="58"/>
      <c r="AB4523" s="58"/>
    </row>
    <row r="4524" spans="24:28" x14ac:dyDescent="0.2">
      <c r="X4524" s="58"/>
      <c r="Y4524" s="58"/>
      <c r="Z4524" s="58"/>
      <c r="AA4524" s="58"/>
      <c r="AB4524" s="58"/>
    </row>
    <row r="4525" spans="24:28" x14ac:dyDescent="0.2">
      <c r="X4525" s="58"/>
      <c r="Y4525" s="58"/>
      <c r="Z4525" s="58"/>
      <c r="AA4525" s="58"/>
      <c r="AB4525" s="58"/>
    </row>
    <row r="4526" spans="24:28" x14ac:dyDescent="0.2">
      <c r="X4526" s="58"/>
      <c r="Y4526" s="58"/>
      <c r="Z4526" s="58"/>
      <c r="AA4526" s="58"/>
      <c r="AB4526" s="58"/>
    </row>
    <row r="4527" spans="24:28" x14ac:dyDescent="0.2">
      <c r="X4527" s="58"/>
      <c r="Y4527" s="58"/>
      <c r="Z4527" s="58"/>
      <c r="AA4527" s="58"/>
      <c r="AB4527" s="58"/>
    </row>
    <row r="4528" spans="24:28" x14ac:dyDescent="0.2">
      <c r="X4528" s="58"/>
      <c r="Y4528" s="58"/>
      <c r="Z4528" s="58"/>
      <c r="AA4528" s="58"/>
      <c r="AB4528" s="58"/>
    </row>
    <row r="4529" spans="24:28" x14ac:dyDescent="0.2">
      <c r="X4529" s="58"/>
      <c r="Y4529" s="58"/>
      <c r="Z4529" s="58"/>
      <c r="AA4529" s="58"/>
      <c r="AB4529" s="58"/>
    </row>
    <row r="4530" spans="24:28" x14ac:dyDescent="0.2">
      <c r="X4530" s="58"/>
      <c r="Y4530" s="58"/>
      <c r="Z4530" s="58"/>
      <c r="AA4530" s="58"/>
      <c r="AB4530" s="58"/>
    </row>
    <row r="4531" spans="24:28" x14ac:dyDescent="0.2">
      <c r="X4531" s="58"/>
      <c r="Y4531" s="58"/>
      <c r="Z4531" s="58"/>
      <c r="AA4531" s="58"/>
      <c r="AB4531" s="58"/>
    </row>
    <row r="4532" spans="24:28" x14ac:dyDescent="0.2">
      <c r="X4532" s="58"/>
      <c r="Y4532" s="58"/>
      <c r="Z4532" s="58"/>
      <c r="AA4532" s="58"/>
      <c r="AB4532" s="58"/>
    </row>
    <row r="4533" spans="24:28" x14ac:dyDescent="0.2">
      <c r="X4533" s="58"/>
      <c r="Y4533" s="58"/>
      <c r="Z4533" s="58"/>
      <c r="AA4533" s="58"/>
      <c r="AB4533" s="58"/>
    </row>
    <row r="4534" spans="24:28" x14ac:dyDescent="0.2">
      <c r="X4534" s="58"/>
      <c r="Y4534" s="58"/>
      <c r="Z4534" s="58"/>
      <c r="AA4534" s="58"/>
      <c r="AB4534" s="58"/>
    </row>
    <row r="4535" spans="24:28" x14ac:dyDescent="0.2">
      <c r="X4535" s="58"/>
      <c r="Y4535" s="58"/>
      <c r="Z4535" s="58"/>
      <c r="AA4535" s="58"/>
      <c r="AB4535" s="58"/>
    </row>
    <row r="4536" spans="24:28" x14ac:dyDescent="0.2">
      <c r="X4536" s="58"/>
      <c r="Y4536" s="58"/>
      <c r="Z4536" s="58"/>
      <c r="AA4536" s="58"/>
      <c r="AB4536" s="58"/>
    </row>
    <row r="4537" spans="24:28" x14ac:dyDescent="0.2">
      <c r="X4537" s="58"/>
      <c r="Y4537" s="58"/>
      <c r="Z4537" s="58"/>
      <c r="AA4537" s="58"/>
      <c r="AB4537" s="58"/>
    </row>
    <row r="4538" spans="24:28" x14ac:dyDescent="0.2">
      <c r="X4538" s="58"/>
      <c r="Y4538" s="58"/>
      <c r="Z4538" s="58"/>
      <c r="AA4538" s="58"/>
      <c r="AB4538" s="58"/>
    </row>
    <row r="4539" spans="24:28" x14ac:dyDescent="0.2">
      <c r="X4539" s="58"/>
      <c r="Y4539" s="58"/>
      <c r="Z4539" s="58"/>
      <c r="AA4539" s="58"/>
      <c r="AB4539" s="58"/>
    </row>
    <row r="4540" spans="24:28" x14ac:dyDescent="0.2">
      <c r="X4540" s="58"/>
      <c r="Y4540" s="58"/>
      <c r="Z4540" s="58"/>
      <c r="AA4540" s="58"/>
      <c r="AB4540" s="58"/>
    </row>
    <row r="4541" spans="24:28" x14ac:dyDescent="0.2">
      <c r="X4541" s="58"/>
      <c r="Y4541" s="58"/>
      <c r="Z4541" s="58"/>
      <c r="AA4541" s="58"/>
      <c r="AB4541" s="58"/>
    </row>
    <row r="4542" spans="24:28" x14ac:dyDescent="0.2">
      <c r="X4542" s="58"/>
      <c r="Y4542" s="58"/>
      <c r="Z4542" s="58"/>
      <c r="AA4542" s="58"/>
      <c r="AB4542" s="58"/>
    </row>
    <row r="4543" spans="24:28" x14ac:dyDescent="0.2">
      <c r="X4543" s="58"/>
      <c r="Y4543" s="58"/>
      <c r="Z4543" s="58"/>
      <c r="AA4543" s="58"/>
      <c r="AB4543" s="58"/>
    </row>
    <row r="4544" spans="24:28" x14ac:dyDescent="0.2">
      <c r="X4544" s="58"/>
      <c r="Y4544" s="58"/>
      <c r="Z4544" s="58"/>
      <c r="AA4544" s="58"/>
      <c r="AB4544" s="58"/>
    </row>
    <row r="4545" spans="24:28" x14ac:dyDescent="0.2">
      <c r="X4545" s="58"/>
      <c r="Y4545" s="58"/>
      <c r="Z4545" s="58"/>
      <c r="AA4545" s="58"/>
      <c r="AB4545" s="58"/>
    </row>
    <row r="4546" spans="24:28" x14ac:dyDescent="0.2">
      <c r="X4546" s="58"/>
      <c r="Y4546" s="58"/>
      <c r="Z4546" s="58"/>
      <c r="AA4546" s="58"/>
      <c r="AB4546" s="58"/>
    </row>
    <row r="4547" spans="24:28" x14ac:dyDescent="0.2">
      <c r="X4547" s="58"/>
      <c r="Y4547" s="58"/>
      <c r="Z4547" s="58"/>
      <c r="AA4547" s="58"/>
      <c r="AB4547" s="58"/>
    </row>
    <row r="4548" spans="24:28" x14ac:dyDescent="0.2">
      <c r="X4548" s="58"/>
      <c r="Y4548" s="58"/>
      <c r="Z4548" s="58"/>
      <c r="AA4548" s="58"/>
      <c r="AB4548" s="58"/>
    </row>
    <row r="4549" spans="24:28" x14ac:dyDescent="0.2">
      <c r="X4549" s="58"/>
      <c r="Y4549" s="58"/>
      <c r="Z4549" s="58"/>
      <c r="AA4549" s="58"/>
      <c r="AB4549" s="58"/>
    </row>
    <row r="4550" spans="24:28" x14ac:dyDescent="0.2">
      <c r="X4550" s="58"/>
      <c r="Y4550" s="58"/>
      <c r="Z4550" s="58"/>
      <c r="AA4550" s="58"/>
      <c r="AB4550" s="58"/>
    </row>
    <row r="4551" spans="24:28" x14ac:dyDescent="0.2">
      <c r="X4551" s="58"/>
      <c r="Y4551" s="58"/>
      <c r="Z4551" s="58"/>
      <c r="AA4551" s="58"/>
      <c r="AB4551" s="58"/>
    </row>
    <row r="4552" spans="24:28" x14ac:dyDescent="0.2">
      <c r="X4552" s="58"/>
      <c r="Y4552" s="58"/>
      <c r="Z4552" s="58"/>
      <c r="AA4552" s="58"/>
      <c r="AB4552" s="58"/>
    </row>
    <row r="4553" spans="24:28" x14ac:dyDescent="0.2">
      <c r="X4553" s="58"/>
      <c r="Y4553" s="58"/>
      <c r="Z4553" s="58"/>
      <c r="AA4553" s="58"/>
      <c r="AB4553" s="58"/>
    </row>
    <row r="4554" spans="24:28" x14ac:dyDescent="0.2">
      <c r="X4554" s="58"/>
      <c r="Y4554" s="58"/>
      <c r="Z4554" s="58"/>
      <c r="AA4554" s="58"/>
      <c r="AB4554" s="58"/>
    </row>
    <row r="4555" spans="24:28" x14ac:dyDescent="0.2">
      <c r="X4555" s="58"/>
      <c r="Y4555" s="58"/>
      <c r="Z4555" s="58"/>
      <c r="AA4555" s="58"/>
      <c r="AB4555" s="58"/>
    </row>
    <row r="4556" spans="24:28" x14ac:dyDescent="0.2">
      <c r="X4556" s="58"/>
      <c r="Y4556" s="58"/>
      <c r="Z4556" s="58"/>
      <c r="AA4556" s="58"/>
      <c r="AB4556" s="58"/>
    </row>
    <row r="4557" spans="24:28" x14ac:dyDescent="0.2">
      <c r="X4557" s="58"/>
      <c r="Y4557" s="58"/>
      <c r="Z4557" s="58"/>
      <c r="AA4557" s="58"/>
      <c r="AB4557" s="58"/>
    </row>
    <row r="4558" spans="24:28" x14ac:dyDescent="0.2">
      <c r="X4558" s="58"/>
      <c r="Y4558" s="58"/>
      <c r="Z4558" s="58"/>
      <c r="AA4558" s="58"/>
      <c r="AB4558" s="58"/>
    </row>
    <row r="4559" spans="24:28" x14ac:dyDescent="0.2">
      <c r="X4559" s="58"/>
      <c r="Y4559" s="58"/>
      <c r="Z4559" s="58"/>
      <c r="AA4559" s="58"/>
      <c r="AB4559" s="58"/>
    </row>
    <row r="4560" spans="24:28" x14ac:dyDescent="0.2">
      <c r="X4560" s="58"/>
      <c r="Y4560" s="58"/>
      <c r="Z4560" s="58"/>
      <c r="AA4560" s="58"/>
      <c r="AB4560" s="58"/>
    </row>
    <row r="4561" spans="24:28" x14ac:dyDescent="0.2">
      <c r="X4561" s="58"/>
      <c r="Y4561" s="58"/>
      <c r="Z4561" s="58"/>
      <c r="AA4561" s="58"/>
      <c r="AB4561" s="58"/>
    </row>
    <row r="4562" spans="24:28" x14ac:dyDescent="0.2">
      <c r="X4562" s="58"/>
      <c r="Y4562" s="58"/>
      <c r="Z4562" s="58"/>
      <c r="AA4562" s="58"/>
      <c r="AB4562" s="58"/>
    </row>
    <row r="4563" spans="24:28" x14ac:dyDescent="0.2">
      <c r="X4563" s="58"/>
      <c r="Y4563" s="58"/>
      <c r="Z4563" s="58"/>
      <c r="AA4563" s="58"/>
      <c r="AB4563" s="58"/>
    </row>
    <row r="4564" spans="24:28" x14ac:dyDescent="0.2">
      <c r="X4564" s="58"/>
      <c r="Y4564" s="58"/>
      <c r="Z4564" s="58"/>
      <c r="AA4564" s="58"/>
      <c r="AB4564" s="58"/>
    </row>
    <row r="4565" spans="24:28" x14ac:dyDescent="0.2">
      <c r="X4565" s="58"/>
      <c r="Y4565" s="58"/>
      <c r="Z4565" s="58"/>
      <c r="AA4565" s="58"/>
      <c r="AB4565" s="58"/>
    </row>
    <row r="4566" spans="24:28" x14ac:dyDescent="0.2">
      <c r="X4566" s="58"/>
      <c r="Y4566" s="58"/>
      <c r="Z4566" s="58"/>
      <c r="AA4566" s="58"/>
      <c r="AB4566" s="58"/>
    </row>
    <row r="4567" spans="24:28" x14ac:dyDescent="0.2">
      <c r="X4567" s="58"/>
      <c r="Y4567" s="58"/>
      <c r="Z4567" s="58"/>
      <c r="AA4567" s="58"/>
      <c r="AB4567" s="58"/>
    </row>
    <row r="4568" spans="24:28" x14ac:dyDescent="0.2">
      <c r="X4568" s="58"/>
      <c r="Y4568" s="58"/>
      <c r="Z4568" s="58"/>
      <c r="AA4568" s="58"/>
      <c r="AB4568" s="58"/>
    </row>
    <row r="4569" spans="24:28" x14ac:dyDescent="0.2">
      <c r="X4569" s="58"/>
      <c r="Y4569" s="58"/>
      <c r="Z4569" s="58"/>
      <c r="AA4569" s="58"/>
      <c r="AB4569" s="58"/>
    </row>
    <row r="4570" spans="24:28" x14ac:dyDescent="0.2">
      <c r="X4570" s="58"/>
      <c r="Y4570" s="58"/>
      <c r="Z4570" s="58"/>
      <c r="AA4570" s="58"/>
      <c r="AB4570" s="58"/>
    </row>
    <row r="4571" spans="24:28" x14ac:dyDescent="0.2">
      <c r="X4571" s="58"/>
      <c r="Y4571" s="58"/>
      <c r="Z4571" s="58"/>
      <c r="AA4571" s="58"/>
      <c r="AB4571" s="58"/>
    </row>
    <row r="4572" spans="24:28" x14ac:dyDescent="0.2">
      <c r="X4572" s="58"/>
      <c r="Y4572" s="58"/>
      <c r="Z4572" s="58"/>
      <c r="AA4572" s="58"/>
      <c r="AB4572" s="58"/>
    </row>
    <row r="4573" spans="24:28" x14ac:dyDescent="0.2">
      <c r="X4573" s="58"/>
      <c r="Y4573" s="58"/>
      <c r="Z4573" s="58"/>
      <c r="AA4573" s="58"/>
      <c r="AB4573" s="58"/>
    </row>
    <row r="4574" spans="24:28" x14ac:dyDescent="0.2">
      <c r="X4574" s="58"/>
      <c r="Y4574" s="58"/>
      <c r="Z4574" s="58"/>
      <c r="AA4574" s="58"/>
      <c r="AB4574" s="58"/>
    </row>
    <row r="4575" spans="24:28" x14ac:dyDescent="0.2">
      <c r="X4575" s="58"/>
      <c r="Y4575" s="58"/>
      <c r="Z4575" s="58"/>
      <c r="AA4575" s="58"/>
      <c r="AB4575" s="58"/>
    </row>
    <row r="4576" spans="24:28" x14ac:dyDescent="0.2">
      <c r="X4576" s="58"/>
      <c r="Y4576" s="58"/>
      <c r="Z4576" s="58"/>
      <c r="AA4576" s="58"/>
      <c r="AB4576" s="58"/>
    </row>
    <row r="4577" spans="24:28" x14ac:dyDescent="0.2">
      <c r="X4577" s="58"/>
      <c r="Y4577" s="58"/>
      <c r="Z4577" s="58"/>
      <c r="AA4577" s="58"/>
      <c r="AB4577" s="58"/>
    </row>
    <row r="4578" spans="24:28" x14ac:dyDescent="0.2">
      <c r="X4578" s="58"/>
      <c r="Y4578" s="58"/>
      <c r="Z4578" s="58"/>
      <c r="AA4578" s="58"/>
      <c r="AB4578" s="58"/>
    </row>
    <row r="4579" spans="24:28" x14ac:dyDescent="0.2">
      <c r="X4579" s="58"/>
      <c r="Y4579" s="58"/>
      <c r="Z4579" s="58"/>
      <c r="AA4579" s="58"/>
      <c r="AB4579" s="58"/>
    </row>
    <row r="4580" spans="24:28" x14ac:dyDescent="0.2">
      <c r="X4580" s="58"/>
      <c r="Y4580" s="58"/>
      <c r="Z4580" s="58"/>
      <c r="AA4580" s="58"/>
      <c r="AB4580" s="58"/>
    </row>
    <row r="4581" spans="24:28" x14ac:dyDescent="0.2">
      <c r="X4581" s="58"/>
      <c r="Y4581" s="58"/>
      <c r="Z4581" s="58"/>
      <c r="AA4581" s="58"/>
      <c r="AB4581" s="58"/>
    </row>
    <row r="4582" spans="24:28" x14ac:dyDescent="0.2">
      <c r="X4582" s="58"/>
      <c r="Y4582" s="58"/>
      <c r="Z4582" s="58"/>
      <c r="AA4582" s="58"/>
      <c r="AB4582" s="58"/>
    </row>
    <row r="4583" spans="24:28" x14ac:dyDescent="0.2">
      <c r="X4583" s="58"/>
      <c r="Y4583" s="58"/>
      <c r="Z4583" s="58"/>
      <c r="AA4583" s="58"/>
      <c r="AB4583" s="58"/>
    </row>
    <row r="4584" spans="24:28" x14ac:dyDescent="0.2">
      <c r="X4584" s="58"/>
      <c r="Y4584" s="58"/>
      <c r="Z4584" s="58"/>
      <c r="AA4584" s="58"/>
      <c r="AB4584" s="58"/>
    </row>
    <row r="4585" spans="24:28" x14ac:dyDescent="0.2">
      <c r="X4585" s="58"/>
      <c r="Y4585" s="58"/>
      <c r="Z4585" s="58"/>
      <c r="AA4585" s="58"/>
      <c r="AB4585" s="58"/>
    </row>
    <row r="4586" spans="24:28" x14ac:dyDescent="0.2">
      <c r="X4586" s="58"/>
      <c r="Y4586" s="58"/>
      <c r="Z4586" s="58"/>
      <c r="AA4586" s="58"/>
      <c r="AB4586" s="58"/>
    </row>
    <row r="4587" spans="24:28" x14ac:dyDescent="0.2">
      <c r="X4587" s="58"/>
      <c r="Y4587" s="58"/>
      <c r="Z4587" s="58"/>
      <c r="AA4587" s="58"/>
      <c r="AB4587" s="58"/>
    </row>
    <row r="4588" spans="24:28" x14ac:dyDescent="0.2">
      <c r="X4588" s="58"/>
      <c r="Y4588" s="58"/>
      <c r="Z4588" s="58"/>
      <c r="AA4588" s="58"/>
      <c r="AB4588" s="58"/>
    </row>
    <row r="4589" spans="24:28" x14ac:dyDescent="0.2">
      <c r="X4589" s="58"/>
      <c r="Y4589" s="58"/>
      <c r="Z4589" s="58"/>
      <c r="AA4589" s="58"/>
      <c r="AB4589" s="58"/>
    </row>
    <row r="4590" spans="24:28" x14ac:dyDescent="0.2">
      <c r="X4590" s="58"/>
      <c r="Y4590" s="58"/>
      <c r="Z4590" s="58"/>
      <c r="AA4590" s="58"/>
      <c r="AB4590" s="58"/>
    </row>
    <row r="4591" spans="24:28" x14ac:dyDescent="0.2">
      <c r="X4591" s="58"/>
      <c r="Y4591" s="58"/>
      <c r="Z4591" s="58"/>
      <c r="AA4591" s="58"/>
      <c r="AB4591" s="58"/>
    </row>
    <row r="4592" spans="24:28" x14ac:dyDescent="0.2">
      <c r="X4592" s="58"/>
      <c r="Y4592" s="58"/>
      <c r="Z4592" s="58"/>
      <c r="AA4592" s="58"/>
      <c r="AB4592" s="58"/>
    </row>
    <row r="4593" spans="24:28" x14ac:dyDescent="0.2">
      <c r="X4593" s="58"/>
      <c r="Y4593" s="58"/>
      <c r="Z4593" s="58"/>
      <c r="AA4593" s="58"/>
      <c r="AB4593" s="58"/>
    </row>
    <row r="4594" spans="24:28" x14ac:dyDescent="0.2">
      <c r="X4594" s="58"/>
      <c r="Y4594" s="58"/>
      <c r="Z4594" s="58"/>
      <c r="AA4594" s="58"/>
      <c r="AB4594" s="58"/>
    </row>
    <row r="4595" spans="24:28" x14ac:dyDescent="0.2">
      <c r="X4595" s="58"/>
      <c r="Y4595" s="58"/>
      <c r="Z4595" s="58"/>
      <c r="AA4595" s="58"/>
      <c r="AB4595" s="58"/>
    </row>
    <row r="4596" spans="24:28" x14ac:dyDescent="0.2">
      <c r="X4596" s="58"/>
      <c r="Y4596" s="58"/>
      <c r="Z4596" s="58"/>
      <c r="AA4596" s="58"/>
      <c r="AB4596" s="58"/>
    </row>
    <row r="4597" spans="24:28" x14ac:dyDescent="0.2">
      <c r="X4597" s="58"/>
      <c r="Y4597" s="58"/>
      <c r="Z4597" s="58"/>
      <c r="AA4597" s="58"/>
      <c r="AB4597" s="58"/>
    </row>
    <row r="4598" spans="24:28" x14ac:dyDescent="0.2">
      <c r="X4598" s="58"/>
      <c r="Y4598" s="58"/>
      <c r="Z4598" s="58"/>
      <c r="AA4598" s="58"/>
      <c r="AB4598" s="58"/>
    </row>
    <row r="4599" spans="24:28" x14ac:dyDescent="0.2">
      <c r="X4599" s="58"/>
      <c r="Y4599" s="58"/>
      <c r="Z4599" s="58"/>
      <c r="AA4599" s="58"/>
      <c r="AB4599" s="58"/>
    </row>
    <row r="4600" spans="24:28" x14ac:dyDescent="0.2">
      <c r="X4600" s="58"/>
      <c r="Y4600" s="58"/>
      <c r="Z4600" s="58"/>
      <c r="AA4600" s="58"/>
      <c r="AB4600" s="58"/>
    </row>
    <row r="4601" spans="24:28" x14ac:dyDescent="0.2">
      <c r="X4601" s="58"/>
      <c r="Y4601" s="58"/>
      <c r="Z4601" s="58"/>
      <c r="AA4601" s="58"/>
      <c r="AB4601" s="58"/>
    </row>
    <row r="4602" spans="24:28" x14ac:dyDescent="0.2">
      <c r="X4602" s="58"/>
      <c r="Y4602" s="58"/>
      <c r="Z4602" s="58"/>
      <c r="AA4602" s="58"/>
      <c r="AB4602" s="58"/>
    </row>
    <row r="4603" spans="24:28" x14ac:dyDescent="0.2">
      <c r="X4603" s="58"/>
      <c r="Y4603" s="58"/>
      <c r="Z4603" s="58"/>
      <c r="AA4603" s="58"/>
      <c r="AB4603" s="58"/>
    </row>
    <row r="4604" spans="24:28" x14ac:dyDescent="0.2">
      <c r="X4604" s="58"/>
      <c r="Y4604" s="58"/>
      <c r="Z4604" s="58"/>
      <c r="AA4604" s="58"/>
      <c r="AB4604" s="58"/>
    </row>
    <row r="4605" spans="24:28" x14ac:dyDescent="0.2">
      <c r="X4605" s="58"/>
      <c r="Y4605" s="58"/>
      <c r="Z4605" s="58"/>
      <c r="AA4605" s="58"/>
      <c r="AB4605" s="58"/>
    </row>
    <row r="4606" spans="24:28" x14ac:dyDescent="0.2">
      <c r="X4606" s="58"/>
      <c r="Y4606" s="58"/>
      <c r="Z4606" s="58"/>
      <c r="AA4606" s="58"/>
      <c r="AB4606" s="58"/>
    </row>
    <row r="4607" spans="24:28" x14ac:dyDescent="0.2">
      <c r="X4607" s="58"/>
      <c r="Y4607" s="58"/>
      <c r="Z4607" s="58"/>
      <c r="AA4607" s="58"/>
      <c r="AB4607" s="58"/>
    </row>
    <row r="4608" spans="24:28" x14ac:dyDescent="0.2">
      <c r="X4608" s="58"/>
      <c r="Y4608" s="58"/>
      <c r="Z4608" s="58"/>
      <c r="AA4608" s="58"/>
      <c r="AB4608" s="58"/>
    </row>
    <row r="4609" spans="24:28" x14ac:dyDescent="0.2">
      <c r="X4609" s="58"/>
      <c r="Y4609" s="58"/>
      <c r="Z4609" s="58"/>
      <c r="AA4609" s="58"/>
      <c r="AB4609" s="58"/>
    </row>
    <row r="4610" spans="24:28" x14ac:dyDescent="0.2">
      <c r="X4610" s="58"/>
      <c r="Y4610" s="58"/>
      <c r="Z4610" s="58"/>
      <c r="AA4610" s="58"/>
      <c r="AB4610" s="58"/>
    </row>
    <row r="4611" spans="24:28" x14ac:dyDescent="0.2">
      <c r="X4611" s="58"/>
      <c r="Y4611" s="58"/>
      <c r="Z4611" s="58"/>
      <c r="AA4611" s="58"/>
      <c r="AB4611" s="58"/>
    </row>
    <row r="4612" spans="24:28" x14ac:dyDescent="0.2">
      <c r="X4612" s="58"/>
      <c r="Y4612" s="58"/>
      <c r="Z4612" s="58"/>
      <c r="AA4612" s="58"/>
      <c r="AB4612" s="58"/>
    </row>
    <row r="4613" spans="24:28" x14ac:dyDescent="0.2">
      <c r="X4613" s="58"/>
      <c r="Y4613" s="58"/>
      <c r="Z4613" s="58"/>
      <c r="AA4613" s="58"/>
      <c r="AB4613" s="58"/>
    </row>
    <row r="4614" spans="24:28" x14ac:dyDescent="0.2">
      <c r="X4614" s="58"/>
      <c r="Y4614" s="58"/>
      <c r="Z4614" s="58"/>
      <c r="AA4614" s="58"/>
      <c r="AB4614" s="58"/>
    </row>
    <row r="4615" spans="24:28" x14ac:dyDescent="0.2">
      <c r="X4615" s="58"/>
      <c r="Y4615" s="58"/>
      <c r="Z4615" s="58"/>
      <c r="AA4615" s="58"/>
      <c r="AB4615" s="58"/>
    </row>
    <row r="4616" spans="24:28" x14ac:dyDescent="0.2">
      <c r="X4616" s="58"/>
      <c r="Y4616" s="58"/>
      <c r="Z4616" s="58"/>
      <c r="AA4616" s="58"/>
      <c r="AB4616" s="58"/>
    </row>
    <row r="4617" spans="24:28" x14ac:dyDescent="0.2">
      <c r="X4617" s="58"/>
      <c r="Y4617" s="58"/>
      <c r="Z4617" s="58"/>
      <c r="AA4617" s="58"/>
      <c r="AB4617" s="58"/>
    </row>
    <row r="4618" spans="24:28" x14ac:dyDescent="0.2">
      <c r="X4618" s="58"/>
      <c r="Y4618" s="58"/>
      <c r="Z4618" s="58"/>
      <c r="AA4618" s="58"/>
      <c r="AB4618" s="58"/>
    </row>
    <row r="4619" spans="24:28" x14ac:dyDescent="0.2">
      <c r="X4619" s="58"/>
      <c r="Y4619" s="58"/>
      <c r="Z4619" s="58"/>
      <c r="AA4619" s="58"/>
      <c r="AB4619" s="58"/>
    </row>
    <row r="4620" spans="24:28" x14ac:dyDescent="0.2">
      <c r="X4620" s="58"/>
      <c r="Y4620" s="58"/>
      <c r="Z4620" s="58"/>
      <c r="AA4620" s="58"/>
      <c r="AB4620" s="58"/>
    </row>
    <row r="4621" spans="24:28" x14ac:dyDescent="0.2">
      <c r="X4621" s="58"/>
      <c r="Y4621" s="58"/>
      <c r="Z4621" s="58"/>
      <c r="AA4621" s="58"/>
      <c r="AB4621" s="58"/>
    </row>
    <row r="4622" spans="24:28" x14ac:dyDescent="0.2">
      <c r="X4622" s="58"/>
      <c r="Y4622" s="58"/>
      <c r="Z4622" s="58"/>
      <c r="AA4622" s="58"/>
      <c r="AB4622" s="58"/>
    </row>
    <row r="4623" spans="24:28" x14ac:dyDescent="0.2">
      <c r="X4623" s="58"/>
      <c r="Y4623" s="58"/>
      <c r="Z4623" s="58"/>
      <c r="AA4623" s="58"/>
      <c r="AB4623" s="58"/>
    </row>
    <row r="4624" spans="24:28" x14ac:dyDescent="0.2">
      <c r="X4624" s="58"/>
      <c r="Y4624" s="58"/>
      <c r="Z4624" s="58"/>
      <c r="AA4624" s="58"/>
      <c r="AB4624" s="58"/>
    </row>
    <row r="4625" spans="24:28" x14ac:dyDescent="0.2">
      <c r="X4625" s="58"/>
      <c r="Y4625" s="58"/>
      <c r="Z4625" s="58"/>
      <c r="AA4625" s="58"/>
      <c r="AB4625" s="58"/>
    </row>
    <row r="4626" spans="24:28" x14ac:dyDescent="0.2">
      <c r="X4626" s="58"/>
      <c r="Y4626" s="58"/>
      <c r="Z4626" s="58"/>
      <c r="AA4626" s="58"/>
      <c r="AB4626" s="58"/>
    </row>
    <row r="4627" spans="24:28" x14ac:dyDescent="0.2">
      <c r="X4627" s="58"/>
      <c r="Y4627" s="58"/>
      <c r="Z4627" s="58"/>
      <c r="AA4627" s="58"/>
      <c r="AB4627" s="58"/>
    </row>
    <row r="4628" spans="24:28" x14ac:dyDescent="0.2">
      <c r="X4628" s="58"/>
      <c r="Y4628" s="58"/>
      <c r="Z4628" s="58"/>
      <c r="AA4628" s="58"/>
      <c r="AB4628" s="58"/>
    </row>
    <row r="4629" spans="24:28" x14ac:dyDescent="0.2">
      <c r="X4629" s="58"/>
      <c r="Y4629" s="58"/>
      <c r="Z4629" s="58"/>
      <c r="AA4629" s="58"/>
      <c r="AB4629" s="58"/>
    </row>
    <row r="4630" spans="24:28" x14ac:dyDescent="0.2">
      <c r="X4630" s="58"/>
      <c r="Y4630" s="58"/>
      <c r="Z4630" s="58"/>
      <c r="AA4630" s="58"/>
      <c r="AB4630" s="58"/>
    </row>
    <row r="4631" spans="24:28" x14ac:dyDescent="0.2">
      <c r="X4631" s="58"/>
      <c r="Y4631" s="58"/>
      <c r="Z4631" s="58"/>
      <c r="AA4631" s="58"/>
      <c r="AB4631" s="58"/>
    </row>
    <row r="4632" spans="24:28" x14ac:dyDescent="0.2">
      <c r="X4632" s="58"/>
      <c r="Y4632" s="58"/>
      <c r="Z4632" s="58"/>
      <c r="AA4632" s="58"/>
      <c r="AB4632" s="58"/>
    </row>
    <row r="4633" spans="24:28" x14ac:dyDescent="0.2">
      <c r="X4633" s="58"/>
      <c r="Y4633" s="58"/>
      <c r="Z4633" s="58"/>
      <c r="AA4633" s="58"/>
      <c r="AB4633" s="58"/>
    </row>
    <row r="4634" spans="24:28" x14ac:dyDescent="0.2">
      <c r="X4634" s="58"/>
      <c r="Y4634" s="58"/>
      <c r="Z4634" s="58"/>
      <c r="AA4634" s="58"/>
      <c r="AB4634" s="58"/>
    </row>
    <row r="4635" spans="24:28" x14ac:dyDescent="0.2">
      <c r="X4635" s="58"/>
      <c r="Y4635" s="58"/>
      <c r="Z4635" s="58"/>
      <c r="AA4635" s="58"/>
      <c r="AB4635" s="58"/>
    </row>
    <row r="4636" spans="24:28" x14ac:dyDescent="0.2">
      <c r="X4636" s="58"/>
      <c r="Y4636" s="58"/>
      <c r="Z4636" s="58"/>
      <c r="AA4636" s="58"/>
      <c r="AB4636" s="58"/>
    </row>
    <row r="4637" spans="24:28" x14ac:dyDescent="0.2">
      <c r="X4637" s="58"/>
      <c r="Y4637" s="58"/>
      <c r="Z4637" s="58"/>
      <c r="AA4637" s="58"/>
      <c r="AB4637" s="58"/>
    </row>
    <row r="4638" spans="24:28" x14ac:dyDescent="0.2">
      <c r="X4638" s="58"/>
      <c r="Y4638" s="58"/>
      <c r="Z4638" s="58"/>
      <c r="AA4638" s="58"/>
      <c r="AB4638" s="58"/>
    </row>
    <row r="4639" spans="24:28" x14ac:dyDescent="0.2">
      <c r="X4639" s="58"/>
      <c r="Y4639" s="58"/>
      <c r="Z4639" s="58"/>
      <c r="AA4639" s="58"/>
      <c r="AB4639" s="58"/>
    </row>
    <row r="4640" spans="24:28" x14ac:dyDescent="0.2">
      <c r="X4640" s="58"/>
      <c r="Y4640" s="58"/>
      <c r="Z4640" s="58"/>
      <c r="AA4640" s="58"/>
      <c r="AB4640" s="58"/>
    </row>
    <row r="4641" spans="24:28" x14ac:dyDescent="0.2">
      <c r="X4641" s="58"/>
      <c r="Y4641" s="58"/>
      <c r="Z4641" s="58"/>
      <c r="AA4641" s="58"/>
      <c r="AB4641" s="58"/>
    </row>
    <row r="4642" spans="24:28" x14ac:dyDescent="0.2">
      <c r="X4642" s="58"/>
      <c r="Y4642" s="58"/>
      <c r="Z4642" s="58"/>
      <c r="AA4642" s="58"/>
      <c r="AB4642" s="58"/>
    </row>
    <row r="4643" spans="24:28" x14ac:dyDescent="0.2">
      <c r="X4643" s="58"/>
      <c r="Y4643" s="58"/>
      <c r="Z4643" s="58"/>
      <c r="AA4643" s="58"/>
      <c r="AB4643" s="58"/>
    </row>
    <row r="4644" spans="24:28" x14ac:dyDescent="0.2">
      <c r="X4644" s="58"/>
      <c r="Y4644" s="58"/>
      <c r="Z4644" s="58"/>
      <c r="AA4644" s="58"/>
      <c r="AB4644" s="58"/>
    </row>
    <row r="4645" spans="24:28" x14ac:dyDescent="0.2">
      <c r="X4645" s="58"/>
      <c r="Y4645" s="58"/>
      <c r="Z4645" s="58"/>
      <c r="AA4645" s="58"/>
      <c r="AB4645" s="58"/>
    </row>
    <row r="4646" spans="24:28" x14ac:dyDescent="0.2">
      <c r="X4646" s="58"/>
      <c r="Y4646" s="58"/>
      <c r="Z4646" s="58"/>
      <c r="AA4646" s="58"/>
      <c r="AB4646" s="58"/>
    </row>
    <row r="4647" spans="24:28" x14ac:dyDescent="0.2">
      <c r="X4647" s="58"/>
      <c r="Y4647" s="58"/>
      <c r="Z4647" s="58"/>
      <c r="AA4647" s="58"/>
      <c r="AB4647" s="58"/>
    </row>
    <row r="4648" spans="24:28" x14ac:dyDescent="0.2">
      <c r="X4648" s="58"/>
      <c r="Y4648" s="58"/>
      <c r="Z4648" s="58"/>
      <c r="AA4648" s="58"/>
      <c r="AB4648" s="58"/>
    </row>
    <row r="4649" spans="24:28" x14ac:dyDescent="0.2">
      <c r="X4649" s="58"/>
      <c r="Y4649" s="58"/>
      <c r="Z4649" s="58"/>
      <c r="AA4649" s="58"/>
      <c r="AB4649" s="58"/>
    </row>
    <row r="4650" spans="24:28" x14ac:dyDescent="0.2">
      <c r="X4650" s="58"/>
      <c r="Y4650" s="58"/>
      <c r="Z4650" s="58"/>
      <c r="AA4650" s="58"/>
      <c r="AB4650" s="58"/>
    </row>
    <row r="4651" spans="24:28" x14ac:dyDescent="0.2">
      <c r="X4651" s="58"/>
      <c r="Y4651" s="58"/>
      <c r="Z4651" s="58"/>
      <c r="AA4651" s="58"/>
      <c r="AB4651" s="58"/>
    </row>
    <row r="4652" spans="24:28" x14ac:dyDescent="0.2">
      <c r="X4652" s="58"/>
      <c r="Y4652" s="58"/>
      <c r="Z4652" s="58"/>
      <c r="AA4652" s="58"/>
      <c r="AB4652" s="58"/>
    </row>
    <row r="4653" spans="24:28" x14ac:dyDescent="0.2">
      <c r="X4653" s="58"/>
      <c r="Y4653" s="58"/>
      <c r="Z4653" s="58"/>
      <c r="AA4653" s="58"/>
      <c r="AB4653" s="58"/>
    </row>
    <row r="4654" spans="24:28" x14ac:dyDescent="0.2">
      <c r="X4654" s="58"/>
      <c r="Y4654" s="58"/>
      <c r="Z4654" s="58"/>
      <c r="AA4654" s="58"/>
      <c r="AB4654" s="58"/>
    </row>
    <row r="4655" spans="24:28" x14ac:dyDescent="0.2">
      <c r="X4655" s="58"/>
      <c r="Y4655" s="58"/>
      <c r="Z4655" s="58"/>
      <c r="AA4655" s="58"/>
      <c r="AB4655" s="58"/>
    </row>
    <row r="4656" spans="24:28" x14ac:dyDescent="0.2">
      <c r="X4656" s="58"/>
      <c r="Y4656" s="58"/>
      <c r="Z4656" s="58"/>
      <c r="AA4656" s="58"/>
      <c r="AB4656" s="58"/>
    </row>
    <row r="4657" spans="24:28" x14ac:dyDescent="0.2">
      <c r="X4657" s="58"/>
      <c r="Y4657" s="58"/>
      <c r="Z4657" s="58"/>
      <c r="AA4657" s="58"/>
      <c r="AB4657" s="58"/>
    </row>
    <row r="4658" spans="24:28" x14ac:dyDescent="0.2">
      <c r="X4658" s="58"/>
      <c r="Y4658" s="58"/>
      <c r="Z4658" s="58"/>
      <c r="AA4658" s="58"/>
      <c r="AB4658" s="58"/>
    </row>
    <row r="4659" spans="24:28" x14ac:dyDescent="0.2">
      <c r="X4659" s="58"/>
      <c r="Y4659" s="58"/>
      <c r="Z4659" s="58"/>
      <c r="AA4659" s="58"/>
      <c r="AB4659" s="58"/>
    </row>
    <row r="4660" spans="24:28" x14ac:dyDescent="0.2">
      <c r="X4660" s="58"/>
      <c r="Y4660" s="58"/>
      <c r="Z4660" s="58"/>
      <c r="AA4660" s="58"/>
      <c r="AB4660" s="58"/>
    </row>
    <row r="4661" spans="24:28" x14ac:dyDescent="0.2">
      <c r="X4661" s="58"/>
      <c r="Y4661" s="58"/>
      <c r="Z4661" s="58"/>
      <c r="AA4661" s="58"/>
      <c r="AB4661" s="58"/>
    </row>
    <row r="4662" spans="24:28" x14ac:dyDescent="0.2">
      <c r="X4662" s="58"/>
      <c r="Y4662" s="58"/>
      <c r="Z4662" s="58"/>
      <c r="AA4662" s="58"/>
      <c r="AB4662" s="58"/>
    </row>
    <row r="4663" spans="24:28" x14ac:dyDescent="0.2">
      <c r="X4663" s="58"/>
      <c r="Y4663" s="58"/>
      <c r="Z4663" s="58"/>
      <c r="AA4663" s="58"/>
      <c r="AB4663" s="58"/>
    </row>
    <row r="4664" spans="24:28" x14ac:dyDescent="0.2">
      <c r="X4664" s="58"/>
      <c r="Y4664" s="58"/>
      <c r="Z4664" s="58"/>
      <c r="AA4664" s="58"/>
      <c r="AB4664" s="58"/>
    </row>
    <row r="4665" spans="24:28" x14ac:dyDescent="0.2">
      <c r="X4665" s="58"/>
      <c r="Y4665" s="58"/>
      <c r="Z4665" s="58"/>
      <c r="AA4665" s="58"/>
      <c r="AB4665" s="58"/>
    </row>
    <row r="4666" spans="24:28" x14ac:dyDescent="0.2">
      <c r="X4666" s="58"/>
      <c r="Y4666" s="58"/>
      <c r="Z4666" s="58"/>
      <c r="AA4666" s="58"/>
      <c r="AB4666" s="58"/>
    </row>
    <row r="4667" spans="24:28" x14ac:dyDescent="0.2">
      <c r="X4667" s="58"/>
      <c r="Y4667" s="58"/>
      <c r="Z4667" s="58"/>
      <c r="AA4667" s="58"/>
      <c r="AB4667" s="58"/>
    </row>
    <row r="4668" spans="24:28" x14ac:dyDescent="0.2">
      <c r="X4668" s="58"/>
      <c r="Y4668" s="58"/>
      <c r="Z4668" s="58"/>
      <c r="AA4668" s="58"/>
      <c r="AB4668" s="58"/>
    </row>
    <row r="4669" spans="24:28" x14ac:dyDescent="0.2">
      <c r="X4669" s="58"/>
      <c r="Y4669" s="58"/>
      <c r="Z4669" s="58"/>
      <c r="AA4669" s="58"/>
      <c r="AB4669" s="58"/>
    </row>
    <row r="4670" spans="24:28" x14ac:dyDescent="0.2">
      <c r="X4670" s="58"/>
      <c r="Y4670" s="58"/>
      <c r="Z4670" s="58"/>
      <c r="AA4670" s="58"/>
      <c r="AB4670" s="58"/>
    </row>
    <row r="4671" spans="24:28" x14ac:dyDescent="0.2">
      <c r="X4671" s="58"/>
      <c r="Y4671" s="58"/>
      <c r="Z4671" s="58"/>
      <c r="AA4671" s="58"/>
      <c r="AB4671" s="58"/>
    </row>
    <row r="4672" spans="24:28" x14ac:dyDescent="0.2">
      <c r="X4672" s="58"/>
      <c r="Y4672" s="58"/>
      <c r="Z4672" s="58"/>
      <c r="AA4672" s="58"/>
      <c r="AB4672" s="58"/>
    </row>
    <row r="4673" spans="24:28" x14ac:dyDescent="0.2">
      <c r="X4673" s="58"/>
      <c r="Y4673" s="58"/>
      <c r="Z4673" s="58"/>
      <c r="AA4673" s="58"/>
      <c r="AB4673" s="58"/>
    </row>
    <row r="4674" spans="24:28" x14ac:dyDescent="0.2">
      <c r="X4674" s="58"/>
      <c r="Y4674" s="58"/>
      <c r="Z4674" s="58"/>
      <c r="AA4674" s="58"/>
      <c r="AB4674" s="58"/>
    </row>
    <row r="4675" spans="24:28" x14ac:dyDescent="0.2">
      <c r="X4675" s="58"/>
      <c r="Y4675" s="58"/>
      <c r="Z4675" s="58"/>
      <c r="AA4675" s="58"/>
      <c r="AB4675" s="58"/>
    </row>
    <row r="4676" spans="24:28" x14ac:dyDescent="0.2">
      <c r="X4676" s="58"/>
      <c r="Y4676" s="58"/>
      <c r="Z4676" s="58"/>
      <c r="AA4676" s="58"/>
      <c r="AB4676" s="58"/>
    </row>
    <row r="4677" spans="24:28" x14ac:dyDescent="0.2">
      <c r="X4677" s="58"/>
      <c r="Y4677" s="58"/>
      <c r="Z4677" s="58"/>
      <c r="AA4677" s="58"/>
      <c r="AB4677" s="58"/>
    </row>
    <row r="4678" spans="24:28" x14ac:dyDescent="0.2">
      <c r="X4678" s="58"/>
      <c r="Y4678" s="58"/>
      <c r="Z4678" s="58"/>
      <c r="AA4678" s="58"/>
      <c r="AB4678" s="58"/>
    </row>
    <row r="4679" spans="24:28" x14ac:dyDescent="0.2">
      <c r="X4679" s="58"/>
      <c r="Y4679" s="58"/>
      <c r="Z4679" s="58"/>
      <c r="AA4679" s="58"/>
      <c r="AB4679" s="58"/>
    </row>
    <row r="4680" spans="24:28" x14ac:dyDescent="0.2">
      <c r="X4680" s="58"/>
      <c r="Y4680" s="58"/>
      <c r="Z4680" s="58"/>
      <c r="AA4680" s="58"/>
      <c r="AB4680" s="58"/>
    </row>
    <row r="4681" spans="24:28" x14ac:dyDescent="0.2">
      <c r="X4681" s="58"/>
      <c r="Y4681" s="58"/>
      <c r="Z4681" s="58"/>
      <c r="AA4681" s="58"/>
      <c r="AB4681" s="58"/>
    </row>
    <row r="4682" spans="24:28" x14ac:dyDescent="0.2">
      <c r="X4682" s="58"/>
      <c r="Y4682" s="58"/>
      <c r="Z4682" s="58"/>
      <c r="AA4682" s="58"/>
      <c r="AB4682" s="58"/>
    </row>
    <row r="4683" spans="24:28" x14ac:dyDescent="0.2">
      <c r="X4683" s="58"/>
      <c r="Y4683" s="58"/>
      <c r="Z4683" s="58"/>
      <c r="AA4683" s="58"/>
      <c r="AB4683" s="58"/>
    </row>
    <row r="4684" spans="24:28" x14ac:dyDescent="0.2">
      <c r="X4684" s="58"/>
      <c r="Y4684" s="58"/>
      <c r="Z4684" s="58"/>
      <c r="AA4684" s="58"/>
      <c r="AB4684" s="58"/>
    </row>
    <row r="4685" spans="24:28" x14ac:dyDescent="0.2">
      <c r="X4685" s="58"/>
      <c r="Y4685" s="58"/>
      <c r="Z4685" s="58"/>
      <c r="AA4685" s="58"/>
      <c r="AB4685" s="58"/>
    </row>
    <row r="4686" spans="24:28" x14ac:dyDescent="0.2">
      <c r="X4686" s="58"/>
      <c r="Y4686" s="58"/>
      <c r="Z4686" s="58"/>
      <c r="AA4686" s="58"/>
      <c r="AB4686" s="58"/>
    </row>
    <row r="4687" spans="24:28" x14ac:dyDescent="0.2">
      <c r="X4687" s="58"/>
      <c r="Y4687" s="58"/>
      <c r="Z4687" s="58"/>
      <c r="AA4687" s="58"/>
      <c r="AB4687" s="58"/>
    </row>
    <row r="4688" spans="24:28" x14ac:dyDescent="0.2">
      <c r="X4688" s="58"/>
      <c r="Y4688" s="58"/>
      <c r="Z4688" s="58"/>
      <c r="AA4688" s="58"/>
      <c r="AB4688" s="58"/>
    </row>
    <row r="4689" spans="24:28" x14ac:dyDescent="0.2">
      <c r="X4689" s="58"/>
      <c r="Y4689" s="58"/>
      <c r="Z4689" s="58"/>
      <c r="AA4689" s="58"/>
      <c r="AB4689" s="58"/>
    </row>
    <row r="4690" spans="24:28" x14ac:dyDescent="0.2">
      <c r="X4690" s="58"/>
      <c r="Y4690" s="58"/>
      <c r="Z4690" s="58"/>
      <c r="AA4690" s="58"/>
      <c r="AB4690" s="58"/>
    </row>
    <row r="4691" spans="24:28" x14ac:dyDescent="0.2">
      <c r="X4691" s="58"/>
      <c r="Y4691" s="58"/>
      <c r="Z4691" s="58"/>
      <c r="AA4691" s="58"/>
      <c r="AB4691" s="58"/>
    </row>
    <row r="4692" spans="24:28" x14ac:dyDescent="0.2">
      <c r="X4692" s="58"/>
      <c r="Y4692" s="58"/>
      <c r="Z4692" s="58"/>
      <c r="AA4692" s="58"/>
      <c r="AB4692" s="58"/>
    </row>
    <row r="4693" spans="24:28" x14ac:dyDescent="0.2">
      <c r="X4693" s="58"/>
      <c r="Y4693" s="58"/>
      <c r="Z4693" s="58"/>
      <c r="AA4693" s="58"/>
      <c r="AB4693" s="58"/>
    </row>
    <row r="4694" spans="24:28" x14ac:dyDescent="0.2">
      <c r="X4694" s="58"/>
      <c r="Y4694" s="58"/>
      <c r="Z4694" s="58"/>
      <c r="AA4694" s="58"/>
      <c r="AB4694" s="58"/>
    </row>
    <row r="4695" spans="24:28" x14ac:dyDescent="0.2">
      <c r="X4695" s="58"/>
      <c r="Y4695" s="58"/>
      <c r="Z4695" s="58"/>
      <c r="AA4695" s="58"/>
      <c r="AB4695" s="58"/>
    </row>
    <row r="4696" spans="24:28" x14ac:dyDescent="0.2">
      <c r="X4696" s="58"/>
      <c r="Y4696" s="58"/>
      <c r="Z4696" s="58"/>
      <c r="AA4696" s="58"/>
      <c r="AB4696" s="58"/>
    </row>
    <row r="4697" spans="24:28" x14ac:dyDescent="0.2">
      <c r="X4697" s="58"/>
      <c r="Y4697" s="58"/>
      <c r="Z4697" s="58"/>
      <c r="AA4697" s="58"/>
      <c r="AB4697" s="58"/>
    </row>
    <row r="4698" spans="24:28" x14ac:dyDescent="0.2">
      <c r="X4698" s="58"/>
      <c r="Y4698" s="58"/>
      <c r="Z4698" s="58"/>
      <c r="AA4698" s="58"/>
      <c r="AB4698" s="58"/>
    </row>
    <row r="4699" spans="24:28" x14ac:dyDescent="0.2">
      <c r="X4699" s="58"/>
      <c r="Y4699" s="58"/>
      <c r="Z4699" s="58"/>
      <c r="AA4699" s="58"/>
      <c r="AB4699" s="58"/>
    </row>
    <row r="4700" spans="24:28" x14ac:dyDescent="0.2">
      <c r="X4700" s="58"/>
      <c r="Y4700" s="58"/>
      <c r="Z4700" s="58"/>
      <c r="AA4700" s="58"/>
      <c r="AB4700" s="58"/>
    </row>
    <row r="4701" spans="24:28" x14ac:dyDescent="0.2">
      <c r="X4701" s="58"/>
      <c r="Y4701" s="58"/>
      <c r="Z4701" s="58"/>
      <c r="AA4701" s="58"/>
      <c r="AB4701" s="58"/>
    </row>
    <row r="4702" spans="24:28" x14ac:dyDescent="0.2">
      <c r="X4702" s="58"/>
      <c r="Y4702" s="58"/>
      <c r="Z4702" s="58"/>
      <c r="AA4702" s="58"/>
      <c r="AB4702" s="58"/>
    </row>
    <row r="4703" spans="24:28" x14ac:dyDescent="0.2">
      <c r="X4703" s="58"/>
      <c r="Y4703" s="58"/>
      <c r="Z4703" s="58"/>
      <c r="AA4703" s="58"/>
      <c r="AB4703" s="58"/>
    </row>
    <row r="4704" spans="24:28" x14ac:dyDescent="0.2">
      <c r="X4704" s="58"/>
      <c r="Y4704" s="58"/>
      <c r="Z4704" s="58"/>
      <c r="AA4704" s="58"/>
      <c r="AB4704" s="58"/>
    </row>
    <row r="4705" spans="24:28" x14ac:dyDescent="0.2">
      <c r="X4705" s="58"/>
      <c r="Y4705" s="58"/>
      <c r="Z4705" s="58"/>
      <c r="AA4705" s="58"/>
      <c r="AB4705" s="58"/>
    </row>
    <row r="4706" spans="24:28" x14ac:dyDescent="0.2">
      <c r="X4706" s="58"/>
      <c r="Y4706" s="58"/>
      <c r="Z4706" s="58"/>
      <c r="AA4706" s="58"/>
      <c r="AB4706" s="58"/>
    </row>
    <row r="4707" spans="24:28" x14ac:dyDescent="0.2">
      <c r="X4707" s="58"/>
      <c r="Y4707" s="58"/>
      <c r="Z4707" s="58"/>
      <c r="AA4707" s="58"/>
      <c r="AB4707" s="58"/>
    </row>
    <row r="4708" spans="24:28" x14ac:dyDescent="0.2">
      <c r="X4708" s="58"/>
      <c r="Y4708" s="58"/>
      <c r="Z4708" s="58"/>
      <c r="AA4708" s="58"/>
      <c r="AB4708" s="58"/>
    </row>
    <row r="4709" spans="24:28" x14ac:dyDescent="0.2">
      <c r="X4709" s="58"/>
      <c r="Y4709" s="58"/>
      <c r="Z4709" s="58"/>
      <c r="AA4709" s="58"/>
      <c r="AB4709" s="58"/>
    </row>
    <row r="4710" spans="24:28" x14ac:dyDescent="0.2">
      <c r="X4710" s="58"/>
      <c r="Y4710" s="58"/>
      <c r="Z4710" s="58"/>
      <c r="AA4710" s="58"/>
      <c r="AB4710" s="58"/>
    </row>
    <row r="4711" spans="24:28" x14ac:dyDescent="0.2">
      <c r="X4711" s="58"/>
      <c r="Y4711" s="58"/>
      <c r="Z4711" s="58"/>
      <c r="AA4711" s="58"/>
      <c r="AB4711" s="58"/>
    </row>
    <row r="4712" spans="24:28" x14ac:dyDescent="0.2">
      <c r="X4712" s="58"/>
      <c r="Y4712" s="58"/>
      <c r="Z4712" s="58"/>
      <c r="AA4712" s="58"/>
      <c r="AB4712" s="58"/>
    </row>
    <row r="4713" spans="24:28" x14ac:dyDescent="0.2">
      <c r="X4713" s="58"/>
      <c r="Y4713" s="58"/>
      <c r="Z4713" s="58"/>
      <c r="AA4713" s="58"/>
      <c r="AB4713" s="58"/>
    </row>
    <row r="4714" spans="24:28" x14ac:dyDescent="0.2">
      <c r="X4714" s="58"/>
      <c r="Y4714" s="58"/>
      <c r="Z4714" s="58"/>
      <c r="AA4714" s="58"/>
      <c r="AB4714" s="58"/>
    </row>
    <row r="4715" spans="24:28" x14ac:dyDescent="0.2">
      <c r="X4715" s="58"/>
      <c r="Y4715" s="58"/>
      <c r="Z4715" s="58"/>
      <c r="AA4715" s="58"/>
      <c r="AB4715" s="58"/>
    </row>
    <row r="4716" spans="24:28" x14ac:dyDescent="0.2">
      <c r="X4716" s="58"/>
      <c r="Y4716" s="58"/>
      <c r="Z4716" s="58"/>
      <c r="AA4716" s="58"/>
      <c r="AB4716" s="58"/>
    </row>
    <row r="4717" spans="24:28" x14ac:dyDescent="0.2">
      <c r="X4717" s="58"/>
      <c r="Y4717" s="58"/>
      <c r="Z4717" s="58"/>
      <c r="AA4717" s="58"/>
      <c r="AB4717" s="58"/>
    </row>
    <row r="4718" spans="24:28" x14ac:dyDescent="0.2">
      <c r="X4718" s="58"/>
      <c r="Y4718" s="58"/>
      <c r="Z4718" s="58"/>
      <c r="AA4718" s="58"/>
      <c r="AB4718" s="58"/>
    </row>
    <row r="4719" spans="24:28" x14ac:dyDescent="0.2">
      <c r="X4719" s="58"/>
      <c r="Y4719" s="58"/>
      <c r="Z4719" s="58"/>
      <c r="AA4719" s="58"/>
      <c r="AB4719" s="58"/>
    </row>
    <row r="4720" spans="24:28" x14ac:dyDescent="0.2">
      <c r="X4720" s="58"/>
      <c r="Y4720" s="58"/>
      <c r="Z4720" s="58"/>
      <c r="AA4720" s="58"/>
      <c r="AB4720" s="58"/>
    </row>
    <row r="4721" spans="24:28" x14ac:dyDescent="0.2">
      <c r="X4721" s="58"/>
      <c r="Y4721" s="58"/>
      <c r="Z4721" s="58"/>
      <c r="AA4721" s="58"/>
      <c r="AB4721" s="58"/>
    </row>
    <row r="4722" spans="24:28" x14ac:dyDescent="0.2">
      <c r="X4722" s="58"/>
      <c r="Y4722" s="58"/>
      <c r="Z4722" s="58"/>
      <c r="AA4722" s="58"/>
      <c r="AB4722" s="58"/>
    </row>
    <row r="4723" spans="24:28" x14ac:dyDescent="0.2">
      <c r="X4723" s="58"/>
      <c r="Y4723" s="58"/>
      <c r="Z4723" s="58"/>
      <c r="AA4723" s="58"/>
      <c r="AB4723" s="58"/>
    </row>
    <row r="4724" spans="24:28" x14ac:dyDescent="0.2">
      <c r="X4724" s="58"/>
      <c r="Y4724" s="58"/>
      <c r="Z4724" s="58"/>
      <c r="AA4724" s="58"/>
      <c r="AB4724" s="58"/>
    </row>
    <row r="4725" spans="24:28" x14ac:dyDescent="0.2">
      <c r="X4725" s="58"/>
      <c r="Y4725" s="58"/>
      <c r="Z4725" s="58"/>
      <c r="AA4725" s="58"/>
      <c r="AB4725" s="58"/>
    </row>
    <row r="4726" spans="24:28" x14ac:dyDescent="0.2">
      <c r="X4726" s="58"/>
      <c r="Y4726" s="58"/>
      <c r="Z4726" s="58"/>
      <c r="AA4726" s="58"/>
      <c r="AB4726" s="58"/>
    </row>
    <row r="4727" spans="24:28" x14ac:dyDescent="0.2">
      <c r="X4727" s="58"/>
      <c r="Y4727" s="58"/>
      <c r="Z4727" s="58"/>
      <c r="AA4727" s="58"/>
      <c r="AB4727" s="58"/>
    </row>
    <row r="4728" spans="24:28" x14ac:dyDescent="0.2">
      <c r="X4728" s="58"/>
      <c r="Y4728" s="58"/>
      <c r="Z4728" s="58"/>
      <c r="AA4728" s="58"/>
      <c r="AB4728" s="58"/>
    </row>
    <row r="4729" spans="24:28" x14ac:dyDescent="0.2">
      <c r="X4729" s="58"/>
      <c r="Y4729" s="58"/>
      <c r="Z4729" s="58"/>
      <c r="AA4729" s="58"/>
      <c r="AB4729" s="58"/>
    </row>
    <row r="4730" spans="24:28" x14ac:dyDescent="0.2">
      <c r="X4730" s="58"/>
      <c r="Y4730" s="58"/>
      <c r="Z4730" s="58"/>
      <c r="AA4730" s="58"/>
      <c r="AB4730" s="58"/>
    </row>
    <row r="4731" spans="24:28" x14ac:dyDescent="0.2">
      <c r="X4731" s="58"/>
      <c r="Y4731" s="58"/>
      <c r="Z4731" s="58"/>
      <c r="AA4731" s="58"/>
      <c r="AB4731" s="58"/>
    </row>
    <row r="4732" spans="24:28" x14ac:dyDescent="0.2">
      <c r="X4732" s="58"/>
      <c r="Y4732" s="58"/>
      <c r="Z4732" s="58"/>
      <c r="AA4732" s="58"/>
      <c r="AB4732" s="58"/>
    </row>
    <row r="4733" spans="24:28" x14ac:dyDescent="0.2">
      <c r="X4733" s="58"/>
      <c r="Y4733" s="58"/>
      <c r="Z4733" s="58"/>
      <c r="AA4733" s="58"/>
      <c r="AB4733" s="58"/>
    </row>
    <row r="4734" spans="24:28" x14ac:dyDescent="0.2">
      <c r="X4734" s="58"/>
      <c r="Y4734" s="58"/>
      <c r="Z4734" s="58"/>
      <c r="AA4734" s="58"/>
      <c r="AB4734" s="58"/>
    </row>
    <row r="4735" spans="24:28" x14ac:dyDescent="0.2">
      <c r="X4735" s="58"/>
      <c r="Y4735" s="58"/>
      <c r="Z4735" s="58"/>
      <c r="AA4735" s="58"/>
      <c r="AB4735" s="58"/>
    </row>
    <row r="4736" spans="24:28" x14ac:dyDescent="0.2">
      <c r="X4736" s="58"/>
      <c r="Y4736" s="58"/>
      <c r="Z4736" s="58"/>
      <c r="AA4736" s="58"/>
      <c r="AB4736" s="58"/>
    </row>
    <row r="4737" spans="24:28" x14ac:dyDescent="0.2">
      <c r="X4737" s="58"/>
      <c r="Y4737" s="58"/>
      <c r="Z4737" s="58"/>
      <c r="AA4737" s="58"/>
      <c r="AB4737" s="58"/>
    </row>
    <row r="4738" spans="24:28" x14ac:dyDescent="0.2">
      <c r="X4738" s="58"/>
      <c r="Y4738" s="58"/>
      <c r="Z4738" s="58"/>
      <c r="AA4738" s="58"/>
      <c r="AB4738" s="58"/>
    </row>
    <row r="4739" spans="24:28" x14ac:dyDescent="0.2">
      <c r="X4739" s="58"/>
      <c r="Y4739" s="58"/>
      <c r="Z4739" s="58"/>
      <c r="AA4739" s="58"/>
      <c r="AB4739" s="58"/>
    </row>
    <row r="4740" spans="24:28" x14ac:dyDescent="0.2">
      <c r="X4740" s="58"/>
      <c r="Y4740" s="58"/>
      <c r="Z4740" s="58"/>
      <c r="AA4740" s="58"/>
      <c r="AB4740" s="58"/>
    </row>
    <row r="4741" spans="24:28" x14ac:dyDescent="0.2">
      <c r="X4741" s="58"/>
      <c r="Y4741" s="58"/>
      <c r="Z4741" s="58"/>
      <c r="AA4741" s="58"/>
      <c r="AB4741" s="58"/>
    </row>
    <row r="4742" spans="24:28" x14ac:dyDescent="0.2">
      <c r="X4742" s="58"/>
      <c r="Y4742" s="58"/>
      <c r="Z4742" s="58"/>
      <c r="AA4742" s="58"/>
      <c r="AB4742" s="58"/>
    </row>
    <row r="4743" spans="24:28" x14ac:dyDescent="0.2">
      <c r="X4743" s="58"/>
      <c r="Y4743" s="58"/>
      <c r="Z4743" s="58"/>
      <c r="AA4743" s="58"/>
      <c r="AB4743" s="58"/>
    </row>
    <row r="4744" spans="24:28" x14ac:dyDescent="0.2">
      <c r="X4744" s="58"/>
      <c r="Y4744" s="58"/>
      <c r="Z4744" s="58"/>
      <c r="AA4744" s="58"/>
      <c r="AB4744" s="58"/>
    </row>
    <row r="4745" spans="24:28" x14ac:dyDescent="0.2">
      <c r="X4745" s="58"/>
      <c r="Y4745" s="58"/>
      <c r="Z4745" s="58"/>
      <c r="AA4745" s="58"/>
      <c r="AB4745" s="58"/>
    </row>
    <row r="4746" spans="24:28" x14ac:dyDescent="0.2">
      <c r="X4746" s="58"/>
      <c r="Y4746" s="58"/>
      <c r="Z4746" s="58"/>
      <c r="AA4746" s="58"/>
      <c r="AB4746" s="58"/>
    </row>
    <row r="4747" spans="24:28" x14ac:dyDescent="0.2">
      <c r="X4747" s="58"/>
      <c r="Y4747" s="58"/>
      <c r="Z4747" s="58"/>
      <c r="AA4747" s="58"/>
      <c r="AB4747" s="58"/>
    </row>
    <row r="4748" spans="24:28" x14ac:dyDescent="0.2">
      <c r="X4748" s="58"/>
      <c r="Y4748" s="58"/>
      <c r="Z4748" s="58"/>
      <c r="AA4748" s="58"/>
      <c r="AB4748" s="58"/>
    </row>
    <row r="4749" spans="24:28" x14ac:dyDescent="0.2">
      <c r="X4749" s="58"/>
      <c r="Y4749" s="58"/>
      <c r="Z4749" s="58"/>
      <c r="AA4749" s="58"/>
      <c r="AB4749" s="58"/>
    </row>
    <row r="4750" spans="24:28" x14ac:dyDescent="0.2">
      <c r="X4750" s="58"/>
      <c r="Y4750" s="58"/>
      <c r="Z4750" s="58"/>
      <c r="AA4750" s="58"/>
      <c r="AB4750" s="58"/>
    </row>
    <row r="4751" spans="24:28" x14ac:dyDescent="0.2">
      <c r="X4751" s="58"/>
      <c r="Y4751" s="58"/>
      <c r="Z4751" s="58"/>
      <c r="AA4751" s="58"/>
      <c r="AB4751" s="58"/>
    </row>
    <row r="4752" spans="24:28" x14ac:dyDescent="0.2">
      <c r="X4752" s="58"/>
      <c r="Y4752" s="58"/>
      <c r="Z4752" s="58"/>
      <c r="AA4752" s="58"/>
      <c r="AB4752" s="58"/>
    </row>
    <row r="4753" spans="24:28" x14ac:dyDescent="0.2">
      <c r="X4753" s="58"/>
      <c r="Y4753" s="58"/>
      <c r="Z4753" s="58"/>
      <c r="AA4753" s="58"/>
      <c r="AB4753" s="58"/>
    </row>
    <row r="4754" spans="24:28" x14ac:dyDescent="0.2">
      <c r="X4754" s="58"/>
      <c r="Y4754" s="58"/>
      <c r="Z4754" s="58"/>
      <c r="AA4754" s="58"/>
      <c r="AB4754" s="58"/>
    </row>
    <row r="4755" spans="24:28" x14ac:dyDescent="0.2">
      <c r="X4755" s="58"/>
      <c r="Y4755" s="58"/>
      <c r="Z4755" s="58"/>
      <c r="AA4755" s="58"/>
      <c r="AB4755" s="58"/>
    </row>
    <row r="4756" spans="24:28" x14ac:dyDescent="0.2">
      <c r="X4756" s="58"/>
      <c r="Y4756" s="58"/>
      <c r="Z4756" s="58"/>
      <c r="AA4756" s="58"/>
      <c r="AB4756" s="58"/>
    </row>
    <row r="4757" spans="24:28" x14ac:dyDescent="0.2">
      <c r="X4757" s="58"/>
      <c r="Y4757" s="58"/>
      <c r="Z4757" s="58"/>
      <c r="AA4757" s="58"/>
      <c r="AB4757" s="58"/>
    </row>
    <row r="4758" spans="24:28" x14ac:dyDescent="0.2">
      <c r="X4758" s="58"/>
      <c r="Y4758" s="58"/>
      <c r="Z4758" s="58"/>
      <c r="AA4758" s="58"/>
      <c r="AB4758" s="58"/>
    </row>
    <row r="4759" spans="24:28" x14ac:dyDescent="0.2">
      <c r="X4759" s="58"/>
      <c r="Y4759" s="58"/>
      <c r="Z4759" s="58"/>
      <c r="AA4759" s="58"/>
      <c r="AB4759" s="58"/>
    </row>
    <row r="4760" spans="24:28" x14ac:dyDescent="0.2">
      <c r="X4760" s="58"/>
      <c r="Y4760" s="58"/>
      <c r="Z4760" s="58"/>
      <c r="AA4760" s="58"/>
      <c r="AB4760" s="58"/>
    </row>
    <row r="4761" spans="24:28" x14ac:dyDescent="0.2">
      <c r="X4761" s="58"/>
      <c r="Y4761" s="58"/>
      <c r="Z4761" s="58"/>
      <c r="AA4761" s="58"/>
      <c r="AB4761" s="58"/>
    </row>
    <row r="4762" spans="24:28" x14ac:dyDescent="0.2">
      <c r="X4762" s="58"/>
      <c r="Y4762" s="58"/>
      <c r="Z4762" s="58"/>
      <c r="AA4762" s="58"/>
      <c r="AB4762" s="58"/>
    </row>
    <row r="4763" spans="24:28" x14ac:dyDescent="0.2">
      <c r="X4763" s="58"/>
      <c r="Y4763" s="58"/>
      <c r="Z4763" s="58"/>
      <c r="AA4763" s="58"/>
      <c r="AB4763" s="58"/>
    </row>
    <row r="4764" spans="24:28" x14ac:dyDescent="0.2">
      <c r="X4764" s="58"/>
      <c r="Y4764" s="58"/>
      <c r="Z4764" s="58"/>
      <c r="AA4764" s="58"/>
      <c r="AB4764" s="58"/>
    </row>
    <row r="4765" spans="24:28" x14ac:dyDescent="0.2">
      <c r="X4765" s="58"/>
      <c r="Y4765" s="58"/>
      <c r="Z4765" s="58"/>
      <c r="AA4765" s="58"/>
      <c r="AB4765" s="58"/>
    </row>
    <row r="4766" spans="24:28" x14ac:dyDescent="0.2">
      <c r="X4766" s="58"/>
      <c r="Y4766" s="58"/>
      <c r="Z4766" s="58"/>
      <c r="AA4766" s="58"/>
      <c r="AB4766" s="58"/>
    </row>
    <row r="4767" spans="24:28" x14ac:dyDescent="0.2">
      <c r="X4767" s="58"/>
      <c r="Y4767" s="58"/>
      <c r="Z4767" s="58"/>
      <c r="AA4767" s="58"/>
      <c r="AB4767" s="58"/>
    </row>
    <row r="4768" spans="24:28" x14ac:dyDescent="0.2">
      <c r="X4768" s="58"/>
      <c r="Y4768" s="58"/>
      <c r="Z4768" s="58"/>
      <c r="AA4768" s="58"/>
      <c r="AB4768" s="58"/>
    </row>
    <row r="4769" spans="24:28" x14ac:dyDescent="0.2">
      <c r="X4769" s="58"/>
      <c r="Y4769" s="58"/>
      <c r="Z4769" s="58"/>
      <c r="AA4769" s="58"/>
      <c r="AB4769" s="58"/>
    </row>
    <row r="4770" spans="24:28" x14ac:dyDescent="0.2">
      <c r="X4770" s="58"/>
      <c r="Y4770" s="58"/>
      <c r="Z4770" s="58"/>
      <c r="AA4770" s="58"/>
      <c r="AB4770" s="58"/>
    </row>
    <row r="4771" spans="24:28" x14ac:dyDescent="0.2">
      <c r="X4771" s="58"/>
      <c r="Y4771" s="58"/>
      <c r="Z4771" s="58"/>
      <c r="AA4771" s="58"/>
      <c r="AB4771" s="58"/>
    </row>
    <row r="4772" spans="24:28" x14ac:dyDescent="0.2">
      <c r="X4772" s="58"/>
      <c r="Y4772" s="58"/>
      <c r="Z4772" s="58"/>
      <c r="AA4772" s="58"/>
      <c r="AB4772" s="58"/>
    </row>
    <row r="4773" spans="24:28" x14ac:dyDescent="0.2">
      <c r="X4773" s="58"/>
      <c r="Y4773" s="58"/>
      <c r="Z4773" s="58"/>
      <c r="AA4773" s="58"/>
      <c r="AB4773" s="58"/>
    </row>
    <row r="4774" spans="24:28" x14ac:dyDescent="0.2">
      <c r="X4774" s="58"/>
      <c r="Y4774" s="58"/>
      <c r="Z4774" s="58"/>
      <c r="AA4774" s="58"/>
      <c r="AB4774" s="58"/>
    </row>
    <row r="4775" spans="24:28" x14ac:dyDescent="0.2">
      <c r="X4775" s="58"/>
      <c r="Y4775" s="58"/>
      <c r="Z4775" s="58"/>
      <c r="AA4775" s="58"/>
      <c r="AB4775" s="58"/>
    </row>
    <row r="4776" spans="24:28" x14ac:dyDescent="0.2">
      <c r="X4776" s="58"/>
      <c r="Y4776" s="58"/>
      <c r="Z4776" s="58"/>
      <c r="AA4776" s="58"/>
      <c r="AB4776" s="58"/>
    </row>
    <row r="4777" spans="24:28" x14ac:dyDescent="0.2">
      <c r="X4777" s="58"/>
      <c r="Y4777" s="58"/>
      <c r="Z4777" s="58"/>
      <c r="AA4777" s="58"/>
      <c r="AB4777" s="58"/>
    </row>
    <row r="4778" spans="24:28" x14ac:dyDescent="0.2">
      <c r="X4778" s="58"/>
      <c r="Y4778" s="58"/>
      <c r="Z4778" s="58"/>
      <c r="AA4778" s="58"/>
      <c r="AB4778" s="58"/>
    </row>
    <row r="4779" spans="24:28" x14ac:dyDescent="0.2">
      <c r="X4779" s="58"/>
      <c r="Y4779" s="58"/>
      <c r="Z4779" s="58"/>
      <c r="AA4779" s="58"/>
      <c r="AB4779" s="58"/>
    </row>
    <row r="4780" spans="24:28" x14ac:dyDescent="0.2">
      <c r="X4780" s="58"/>
      <c r="Y4780" s="58"/>
      <c r="Z4780" s="58"/>
      <c r="AA4780" s="58"/>
      <c r="AB4780" s="58"/>
    </row>
    <row r="4781" spans="24:28" x14ac:dyDescent="0.2">
      <c r="X4781" s="58"/>
      <c r="Y4781" s="58"/>
      <c r="Z4781" s="58"/>
      <c r="AA4781" s="58"/>
      <c r="AB4781" s="58"/>
    </row>
    <row r="4782" spans="24:28" x14ac:dyDescent="0.2">
      <c r="X4782" s="58"/>
      <c r="Y4782" s="58"/>
      <c r="Z4782" s="58"/>
      <c r="AA4782" s="58"/>
      <c r="AB4782" s="58"/>
    </row>
    <row r="4783" spans="24:28" x14ac:dyDescent="0.2">
      <c r="X4783" s="58"/>
      <c r="Y4783" s="58"/>
      <c r="Z4783" s="58"/>
      <c r="AA4783" s="58"/>
      <c r="AB4783" s="58"/>
    </row>
    <row r="4784" spans="24:28" x14ac:dyDescent="0.2">
      <c r="X4784" s="58"/>
      <c r="Y4784" s="58"/>
      <c r="Z4784" s="58"/>
      <c r="AA4784" s="58"/>
      <c r="AB4784" s="58"/>
    </row>
    <row r="4785" spans="24:28" x14ac:dyDescent="0.2">
      <c r="X4785" s="58"/>
      <c r="Y4785" s="58"/>
      <c r="Z4785" s="58"/>
      <c r="AA4785" s="58"/>
      <c r="AB4785" s="58"/>
    </row>
    <row r="4786" spans="24:28" x14ac:dyDescent="0.2">
      <c r="X4786" s="58"/>
      <c r="Y4786" s="58"/>
      <c r="Z4786" s="58"/>
      <c r="AA4786" s="58"/>
      <c r="AB4786" s="58"/>
    </row>
    <row r="4787" spans="24:28" x14ac:dyDescent="0.2">
      <c r="X4787" s="58"/>
      <c r="Y4787" s="58"/>
      <c r="Z4787" s="58"/>
      <c r="AA4787" s="58"/>
      <c r="AB4787" s="58"/>
    </row>
    <row r="4788" spans="24:28" x14ac:dyDescent="0.2">
      <c r="X4788" s="58"/>
      <c r="Y4788" s="58"/>
      <c r="Z4788" s="58"/>
      <c r="AA4788" s="58"/>
      <c r="AB4788" s="58"/>
    </row>
    <row r="4789" spans="24:28" x14ac:dyDescent="0.2">
      <c r="X4789" s="58"/>
      <c r="Y4789" s="58"/>
      <c r="Z4789" s="58"/>
      <c r="AA4789" s="58"/>
      <c r="AB4789" s="58"/>
    </row>
    <row r="4790" spans="24:28" x14ac:dyDescent="0.2">
      <c r="X4790" s="58"/>
      <c r="Y4790" s="58"/>
      <c r="Z4790" s="58"/>
      <c r="AA4790" s="58"/>
      <c r="AB4790" s="58"/>
    </row>
    <row r="4791" spans="24:28" x14ac:dyDescent="0.2">
      <c r="X4791" s="58"/>
      <c r="Y4791" s="58"/>
      <c r="Z4791" s="58"/>
      <c r="AA4791" s="58"/>
      <c r="AB4791" s="58"/>
    </row>
    <row r="4792" spans="24:28" x14ac:dyDescent="0.2">
      <c r="X4792" s="58"/>
      <c r="Y4792" s="58"/>
      <c r="Z4792" s="58"/>
      <c r="AA4792" s="58"/>
      <c r="AB4792" s="58"/>
    </row>
    <row r="4793" spans="24:28" x14ac:dyDescent="0.2">
      <c r="X4793" s="58"/>
      <c r="Y4793" s="58"/>
      <c r="Z4793" s="58"/>
      <c r="AA4793" s="58"/>
      <c r="AB4793" s="58"/>
    </row>
    <row r="4794" spans="24:28" x14ac:dyDescent="0.2">
      <c r="X4794" s="58"/>
      <c r="Y4794" s="58"/>
      <c r="Z4794" s="58"/>
      <c r="AA4794" s="58"/>
      <c r="AB4794" s="58"/>
    </row>
    <row r="4795" spans="24:28" x14ac:dyDescent="0.2">
      <c r="X4795" s="58"/>
      <c r="Y4795" s="58"/>
      <c r="Z4795" s="58"/>
      <c r="AA4795" s="58"/>
      <c r="AB4795" s="58"/>
    </row>
    <row r="4796" spans="24:28" x14ac:dyDescent="0.2">
      <c r="X4796" s="58"/>
      <c r="Y4796" s="58"/>
      <c r="Z4796" s="58"/>
      <c r="AA4796" s="58"/>
      <c r="AB4796" s="58"/>
    </row>
    <row r="4797" spans="24:28" x14ac:dyDescent="0.2">
      <c r="X4797" s="58"/>
      <c r="Y4797" s="58"/>
      <c r="Z4797" s="58"/>
      <c r="AA4797" s="58"/>
      <c r="AB4797" s="58"/>
    </row>
    <row r="4798" spans="24:28" x14ac:dyDescent="0.2">
      <c r="X4798" s="58"/>
      <c r="Y4798" s="58"/>
      <c r="Z4798" s="58"/>
      <c r="AA4798" s="58"/>
      <c r="AB4798" s="58"/>
    </row>
    <row r="4799" spans="24:28" x14ac:dyDescent="0.2">
      <c r="X4799" s="58"/>
      <c r="Y4799" s="58"/>
      <c r="Z4799" s="58"/>
      <c r="AA4799" s="58"/>
      <c r="AB4799" s="58"/>
    </row>
    <row r="4800" spans="24:28" x14ac:dyDescent="0.2">
      <c r="X4800" s="58"/>
      <c r="Y4800" s="58"/>
      <c r="Z4800" s="58"/>
      <c r="AA4800" s="58"/>
      <c r="AB4800" s="58"/>
    </row>
    <row r="4801" spans="24:28" x14ac:dyDescent="0.2">
      <c r="X4801" s="58"/>
      <c r="Y4801" s="58"/>
      <c r="Z4801" s="58"/>
      <c r="AA4801" s="58"/>
      <c r="AB4801" s="58"/>
    </row>
    <row r="4802" spans="24:28" x14ac:dyDescent="0.2">
      <c r="X4802" s="58"/>
      <c r="Y4802" s="58"/>
      <c r="Z4802" s="58"/>
      <c r="AA4802" s="58"/>
      <c r="AB4802" s="58"/>
    </row>
    <row r="4803" spans="24:28" x14ac:dyDescent="0.2">
      <c r="X4803" s="58"/>
      <c r="Y4803" s="58"/>
      <c r="Z4803" s="58"/>
      <c r="AA4803" s="58"/>
      <c r="AB4803" s="58"/>
    </row>
    <row r="4804" spans="24:28" x14ac:dyDescent="0.2">
      <c r="X4804" s="58"/>
      <c r="Y4804" s="58"/>
      <c r="Z4804" s="58"/>
      <c r="AA4804" s="58"/>
      <c r="AB4804" s="58"/>
    </row>
    <row r="4805" spans="24:28" x14ac:dyDescent="0.2">
      <c r="X4805" s="58"/>
      <c r="Y4805" s="58"/>
      <c r="Z4805" s="58"/>
      <c r="AA4805" s="58"/>
      <c r="AB4805" s="58"/>
    </row>
    <row r="4806" spans="24:28" x14ac:dyDescent="0.2">
      <c r="X4806" s="58"/>
      <c r="Y4806" s="58"/>
      <c r="Z4806" s="58"/>
      <c r="AA4806" s="58"/>
      <c r="AB4806" s="58"/>
    </row>
    <row r="4807" spans="24:28" x14ac:dyDescent="0.2">
      <c r="X4807" s="58"/>
      <c r="Y4807" s="58"/>
      <c r="Z4807" s="58"/>
      <c r="AA4807" s="58"/>
      <c r="AB4807" s="58"/>
    </row>
    <row r="4808" spans="24:28" x14ac:dyDescent="0.2">
      <c r="X4808" s="58"/>
      <c r="Y4808" s="58"/>
      <c r="Z4808" s="58"/>
      <c r="AA4808" s="58"/>
      <c r="AB4808" s="58"/>
    </row>
    <row r="4809" spans="24:28" x14ac:dyDescent="0.2">
      <c r="X4809" s="58"/>
      <c r="Y4809" s="58"/>
      <c r="Z4809" s="58"/>
      <c r="AA4809" s="58"/>
      <c r="AB4809" s="58"/>
    </row>
    <row r="4810" spans="24:28" x14ac:dyDescent="0.2">
      <c r="X4810" s="58"/>
      <c r="Y4810" s="58"/>
      <c r="Z4810" s="58"/>
      <c r="AA4810" s="58"/>
      <c r="AB4810" s="58"/>
    </row>
    <row r="4811" spans="24:28" x14ac:dyDescent="0.2">
      <c r="X4811" s="58"/>
      <c r="Y4811" s="58"/>
      <c r="Z4811" s="58"/>
      <c r="AA4811" s="58"/>
      <c r="AB4811" s="58"/>
    </row>
    <row r="4812" spans="24:28" x14ac:dyDescent="0.2">
      <c r="X4812" s="58"/>
      <c r="Y4812" s="58"/>
      <c r="Z4812" s="58"/>
      <c r="AA4812" s="58"/>
      <c r="AB4812" s="58"/>
    </row>
    <row r="4813" spans="24:28" x14ac:dyDescent="0.2">
      <c r="X4813" s="58"/>
      <c r="Y4813" s="58"/>
      <c r="Z4813" s="58"/>
      <c r="AA4813" s="58"/>
      <c r="AB4813" s="58"/>
    </row>
    <row r="4814" spans="24:28" x14ac:dyDescent="0.2">
      <c r="X4814" s="58"/>
      <c r="Y4814" s="58"/>
      <c r="Z4814" s="58"/>
      <c r="AA4814" s="58"/>
      <c r="AB4814" s="58"/>
    </row>
    <row r="4815" spans="24:28" x14ac:dyDescent="0.2">
      <c r="X4815" s="58"/>
      <c r="Y4815" s="58"/>
      <c r="Z4815" s="58"/>
      <c r="AA4815" s="58"/>
      <c r="AB4815" s="58"/>
    </row>
    <row r="4816" spans="24:28" x14ac:dyDescent="0.2">
      <c r="X4816" s="58"/>
      <c r="Y4816" s="58"/>
      <c r="Z4816" s="58"/>
      <c r="AA4816" s="58"/>
      <c r="AB4816" s="58"/>
    </row>
    <row r="4817" spans="24:28" x14ac:dyDescent="0.2">
      <c r="X4817" s="58"/>
      <c r="Y4817" s="58"/>
      <c r="Z4817" s="58"/>
      <c r="AA4817" s="58"/>
      <c r="AB4817" s="58"/>
    </row>
    <row r="4818" spans="24:28" x14ac:dyDescent="0.2">
      <c r="X4818" s="58"/>
      <c r="Y4818" s="58"/>
      <c r="Z4818" s="58"/>
      <c r="AA4818" s="58"/>
      <c r="AB4818" s="58"/>
    </row>
    <row r="4819" spans="24:28" x14ac:dyDescent="0.2">
      <c r="X4819" s="58"/>
      <c r="Y4819" s="58"/>
      <c r="Z4819" s="58"/>
      <c r="AA4819" s="58"/>
      <c r="AB4819" s="58"/>
    </row>
    <row r="4820" spans="24:28" x14ac:dyDescent="0.2">
      <c r="X4820" s="58"/>
      <c r="Y4820" s="58"/>
      <c r="Z4820" s="58"/>
      <c r="AA4820" s="58"/>
      <c r="AB4820" s="58"/>
    </row>
    <row r="4821" spans="24:28" x14ac:dyDescent="0.2">
      <c r="X4821" s="58"/>
      <c r="Y4821" s="58"/>
      <c r="Z4821" s="58"/>
      <c r="AA4821" s="58"/>
      <c r="AB4821" s="58"/>
    </row>
    <row r="4822" spans="24:28" x14ac:dyDescent="0.2">
      <c r="X4822" s="58"/>
      <c r="Y4822" s="58"/>
      <c r="Z4822" s="58"/>
      <c r="AA4822" s="58"/>
      <c r="AB4822" s="58"/>
    </row>
    <row r="4823" spans="24:28" x14ac:dyDescent="0.2">
      <c r="X4823" s="58"/>
      <c r="Y4823" s="58"/>
      <c r="Z4823" s="58"/>
      <c r="AA4823" s="58"/>
      <c r="AB4823" s="58"/>
    </row>
    <row r="4824" spans="24:28" x14ac:dyDescent="0.2">
      <c r="X4824" s="58"/>
      <c r="Y4824" s="58"/>
      <c r="Z4824" s="58"/>
      <c r="AA4824" s="58"/>
      <c r="AB4824" s="58"/>
    </row>
    <row r="4825" spans="24:28" x14ac:dyDescent="0.2">
      <c r="X4825" s="58"/>
      <c r="Y4825" s="58"/>
      <c r="Z4825" s="58"/>
      <c r="AA4825" s="58"/>
      <c r="AB4825" s="58"/>
    </row>
    <row r="4826" spans="24:28" x14ac:dyDescent="0.2">
      <c r="X4826" s="58"/>
      <c r="Y4826" s="58"/>
      <c r="Z4826" s="58"/>
      <c r="AA4826" s="58"/>
      <c r="AB4826" s="58"/>
    </row>
    <row r="4827" spans="24:28" x14ac:dyDescent="0.2">
      <c r="X4827" s="58"/>
      <c r="Y4827" s="58"/>
      <c r="Z4827" s="58"/>
      <c r="AA4827" s="58"/>
      <c r="AB4827" s="58"/>
    </row>
    <row r="4828" spans="24:28" x14ac:dyDescent="0.2">
      <c r="X4828" s="58"/>
      <c r="Y4828" s="58"/>
      <c r="Z4828" s="58"/>
      <c r="AA4828" s="58"/>
      <c r="AB4828" s="58"/>
    </row>
    <row r="4829" spans="24:28" x14ac:dyDescent="0.2">
      <c r="X4829" s="58"/>
      <c r="Y4829" s="58"/>
      <c r="Z4829" s="58"/>
      <c r="AA4829" s="58"/>
      <c r="AB4829" s="58"/>
    </row>
    <row r="4830" spans="24:28" x14ac:dyDescent="0.2">
      <c r="X4830" s="58"/>
      <c r="Y4830" s="58"/>
      <c r="Z4830" s="58"/>
      <c r="AA4830" s="58"/>
      <c r="AB4830" s="58"/>
    </row>
    <row r="4831" spans="24:28" x14ac:dyDescent="0.2">
      <c r="X4831" s="58"/>
      <c r="Y4831" s="58"/>
      <c r="Z4831" s="58"/>
      <c r="AA4831" s="58"/>
      <c r="AB4831" s="58"/>
    </row>
    <row r="4832" spans="24:28" x14ac:dyDescent="0.2">
      <c r="X4832" s="58"/>
      <c r="Y4832" s="58"/>
      <c r="Z4832" s="58"/>
      <c r="AA4832" s="58"/>
      <c r="AB4832" s="58"/>
    </row>
    <row r="4833" spans="24:28" x14ac:dyDescent="0.2">
      <c r="X4833" s="58"/>
      <c r="Y4833" s="58"/>
      <c r="Z4833" s="58"/>
      <c r="AA4833" s="58"/>
      <c r="AB4833" s="58"/>
    </row>
    <row r="4834" spans="24:28" x14ac:dyDescent="0.2">
      <c r="X4834" s="58"/>
      <c r="Y4834" s="58"/>
      <c r="Z4834" s="58"/>
      <c r="AA4834" s="58"/>
      <c r="AB4834" s="58"/>
    </row>
    <row r="4835" spans="24:28" x14ac:dyDescent="0.2">
      <c r="X4835" s="58"/>
      <c r="Y4835" s="58"/>
      <c r="Z4835" s="58"/>
      <c r="AA4835" s="58"/>
      <c r="AB4835" s="58"/>
    </row>
    <row r="4836" spans="24:28" x14ac:dyDescent="0.2">
      <c r="X4836" s="58"/>
      <c r="Y4836" s="58"/>
      <c r="Z4836" s="58"/>
      <c r="AA4836" s="58"/>
      <c r="AB4836" s="58"/>
    </row>
    <row r="4837" spans="24:28" x14ac:dyDescent="0.2">
      <c r="X4837" s="58"/>
      <c r="Y4837" s="58"/>
      <c r="Z4837" s="58"/>
      <c r="AA4837" s="58"/>
      <c r="AB4837" s="58"/>
    </row>
    <row r="4838" spans="24:28" x14ac:dyDescent="0.2">
      <c r="X4838" s="58"/>
      <c r="Y4838" s="58"/>
      <c r="Z4838" s="58"/>
      <c r="AA4838" s="58"/>
      <c r="AB4838" s="58"/>
    </row>
    <row r="4839" spans="24:28" x14ac:dyDescent="0.2">
      <c r="X4839" s="58"/>
      <c r="Y4839" s="58"/>
      <c r="Z4839" s="58"/>
      <c r="AA4839" s="58"/>
      <c r="AB4839" s="58"/>
    </row>
    <row r="4840" spans="24:28" x14ac:dyDescent="0.2">
      <c r="X4840" s="58"/>
      <c r="Y4840" s="58"/>
      <c r="Z4840" s="58"/>
      <c r="AA4840" s="58"/>
      <c r="AB4840" s="58"/>
    </row>
    <row r="4841" spans="24:28" x14ac:dyDescent="0.2">
      <c r="X4841" s="58"/>
      <c r="Y4841" s="58"/>
      <c r="Z4841" s="58"/>
      <c r="AA4841" s="58"/>
      <c r="AB4841" s="58"/>
    </row>
    <row r="4842" spans="24:28" x14ac:dyDescent="0.2">
      <c r="X4842" s="58"/>
      <c r="Y4842" s="58"/>
      <c r="Z4842" s="58"/>
      <c r="AA4842" s="58"/>
      <c r="AB4842" s="58"/>
    </row>
    <row r="4843" spans="24:28" x14ac:dyDescent="0.2">
      <c r="X4843" s="58"/>
      <c r="Y4843" s="58"/>
      <c r="Z4843" s="58"/>
      <c r="AA4843" s="58"/>
      <c r="AB4843" s="58"/>
    </row>
    <row r="4844" spans="24:28" x14ac:dyDescent="0.2">
      <c r="X4844" s="58"/>
      <c r="Y4844" s="58"/>
      <c r="Z4844" s="58"/>
      <c r="AA4844" s="58"/>
      <c r="AB4844" s="58"/>
    </row>
    <row r="4845" spans="24:28" x14ac:dyDescent="0.2">
      <c r="X4845" s="58"/>
      <c r="Y4845" s="58"/>
      <c r="Z4845" s="58"/>
      <c r="AA4845" s="58"/>
      <c r="AB4845" s="58"/>
    </row>
    <row r="4846" spans="24:28" x14ac:dyDescent="0.2">
      <c r="X4846" s="58"/>
      <c r="Y4846" s="58"/>
      <c r="Z4846" s="58"/>
      <c r="AA4846" s="58"/>
      <c r="AB4846" s="58"/>
    </row>
    <row r="4847" spans="24:28" x14ac:dyDescent="0.2">
      <c r="X4847" s="58"/>
      <c r="Y4847" s="58"/>
      <c r="Z4847" s="58"/>
      <c r="AA4847" s="58"/>
      <c r="AB4847" s="58"/>
    </row>
    <row r="4848" spans="24:28" x14ac:dyDescent="0.2">
      <c r="X4848" s="58"/>
      <c r="Y4848" s="58"/>
      <c r="Z4848" s="58"/>
      <c r="AA4848" s="58"/>
      <c r="AB4848" s="58"/>
    </row>
    <row r="4849" spans="24:28" x14ac:dyDescent="0.2">
      <c r="X4849" s="58"/>
      <c r="Y4849" s="58"/>
      <c r="Z4849" s="58"/>
      <c r="AA4849" s="58"/>
      <c r="AB4849" s="58"/>
    </row>
    <row r="4850" spans="24:28" x14ac:dyDescent="0.2">
      <c r="X4850" s="58"/>
      <c r="Y4850" s="58"/>
      <c r="Z4850" s="58"/>
      <c r="AA4850" s="58"/>
      <c r="AB4850" s="58"/>
    </row>
    <row r="4851" spans="24:28" x14ac:dyDescent="0.2">
      <c r="X4851" s="58"/>
      <c r="Y4851" s="58"/>
      <c r="Z4851" s="58"/>
      <c r="AA4851" s="58"/>
      <c r="AB4851" s="58"/>
    </row>
    <row r="4852" spans="24:28" x14ac:dyDescent="0.2">
      <c r="X4852" s="58"/>
      <c r="Y4852" s="58"/>
      <c r="Z4852" s="58"/>
      <c r="AA4852" s="58"/>
      <c r="AB4852" s="58"/>
    </row>
    <row r="4853" spans="24:28" x14ac:dyDescent="0.2">
      <c r="X4853" s="58"/>
      <c r="Y4853" s="58"/>
      <c r="Z4853" s="58"/>
      <c r="AA4853" s="58"/>
      <c r="AB4853" s="58"/>
    </row>
    <row r="4854" spans="24:28" x14ac:dyDescent="0.2">
      <c r="X4854" s="58"/>
      <c r="Y4854" s="58"/>
      <c r="Z4854" s="58"/>
      <c r="AA4854" s="58"/>
      <c r="AB4854" s="58"/>
    </row>
    <row r="4855" spans="24:28" x14ac:dyDescent="0.2">
      <c r="X4855" s="58"/>
      <c r="Y4855" s="58"/>
      <c r="Z4855" s="58"/>
      <c r="AA4855" s="58"/>
      <c r="AB4855" s="58"/>
    </row>
    <row r="4856" spans="24:28" x14ac:dyDescent="0.2">
      <c r="X4856" s="58"/>
      <c r="Y4856" s="58"/>
      <c r="Z4856" s="58"/>
      <c r="AA4856" s="58"/>
      <c r="AB4856" s="58"/>
    </row>
    <row r="4857" spans="24:28" x14ac:dyDescent="0.2">
      <c r="X4857" s="58"/>
      <c r="Y4857" s="58"/>
      <c r="Z4857" s="58"/>
      <c r="AA4857" s="58"/>
      <c r="AB4857" s="58"/>
    </row>
    <row r="4858" spans="24:28" x14ac:dyDescent="0.2">
      <c r="X4858" s="58"/>
      <c r="Y4858" s="58"/>
      <c r="Z4858" s="58"/>
      <c r="AA4858" s="58"/>
      <c r="AB4858" s="58"/>
    </row>
    <row r="4859" spans="24:28" x14ac:dyDescent="0.2">
      <c r="X4859" s="58"/>
      <c r="Y4859" s="58"/>
      <c r="Z4859" s="58"/>
      <c r="AA4859" s="58"/>
      <c r="AB4859" s="58"/>
    </row>
    <row r="4860" spans="24:28" x14ac:dyDescent="0.2">
      <c r="X4860" s="58"/>
      <c r="Y4860" s="58"/>
      <c r="Z4860" s="58"/>
      <c r="AA4860" s="58"/>
      <c r="AB4860" s="58"/>
    </row>
    <row r="4861" spans="24:28" x14ac:dyDescent="0.2">
      <c r="X4861" s="58"/>
      <c r="Y4861" s="58"/>
      <c r="Z4861" s="58"/>
      <c r="AA4861" s="58"/>
      <c r="AB4861" s="58"/>
    </row>
    <row r="4862" spans="24:28" x14ac:dyDescent="0.2">
      <c r="X4862" s="58"/>
      <c r="Y4862" s="58"/>
      <c r="Z4862" s="58"/>
      <c r="AA4862" s="58"/>
      <c r="AB4862" s="58"/>
    </row>
    <row r="4863" spans="24:28" x14ac:dyDescent="0.2">
      <c r="X4863" s="58"/>
      <c r="Y4863" s="58"/>
      <c r="Z4863" s="58"/>
      <c r="AA4863" s="58"/>
      <c r="AB4863" s="58"/>
    </row>
    <row r="4864" spans="24:28" x14ac:dyDescent="0.2">
      <c r="X4864" s="58"/>
      <c r="Y4864" s="58"/>
      <c r="Z4864" s="58"/>
      <c r="AA4864" s="58"/>
      <c r="AB4864" s="58"/>
    </row>
    <row r="4865" spans="24:28" x14ac:dyDescent="0.2">
      <c r="X4865" s="58"/>
      <c r="Y4865" s="58"/>
      <c r="Z4865" s="58"/>
      <c r="AA4865" s="58"/>
      <c r="AB4865" s="58"/>
    </row>
    <row r="4866" spans="24:28" x14ac:dyDescent="0.2">
      <c r="X4866" s="58"/>
      <c r="Y4866" s="58"/>
      <c r="Z4866" s="58"/>
      <c r="AA4866" s="58"/>
      <c r="AB4866" s="58"/>
    </row>
    <row r="4867" spans="24:28" x14ac:dyDescent="0.2">
      <c r="X4867" s="58"/>
      <c r="Y4867" s="58"/>
      <c r="Z4867" s="58"/>
      <c r="AA4867" s="58"/>
      <c r="AB4867" s="58"/>
    </row>
    <row r="4868" spans="24:28" x14ac:dyDescent="0.2">
      <c r="X4868" s="58"/>
      <c r="Y4868" s="58"/>
      <c r="Z4868" s="58"/>
      <c r="AA4868" s="58"/>
      <c r="AB4868" s="58"/>
    </row>
    <row r="4869" spans="24:28" x14ac:dyDescent="0.2">
      <c r="X4869" s="58"/>
      <c r="Y4869" s="58"/>
      <c r="Z4869" s="58"/>
      <c r="AA4869" s="58"/>
      <c r="AB4869" s="58"/>
    </row>
    <row r="4870" spans="24:28" x14ac:dyDescent="0.2">
      <c r="X4870" s="58"/>
      <c r="Y4870" s="58"/>
      <c r="Z4870" s="58"/>
      <c r="AA4870" s="58"/>
      <c r="AB4870" s="58"/>
    </row>
    <row r="4871" spans="24:28" x14ac:dyDescent="0.2">
      <c r="X4871" s="58"/>
      <c r="Y4871" s="58"/>
      <c r="Z4871" s="58"/>
      <c r="AA4871" s="58"/>
      <c r="AB4871" s="58"/>
    </row>
    <row r="4872" spans="24:28" x14ac:dyDescent="0.2">
      <c r="X4872" s="58"/>
      <c r="Y4872" s="58"/>
      <c r="Z4872" s="58"/>
      <c r="AA4872" s="58"/>
      <c r="AB4872" s="58"/>
    </row>
    <row r="4873" spans="24:28" x14ac:dyDescent="0.2">
      <c r="X4873" s="58"/>
      <c r="Y4873" s="58"/>
      <c r="Z4873" s="58"/>
      <c r="AA4873" s="58"/>
      <c r="AB4873" s="58"/>
    </row>
    <row r="4874" spans="24:28" x14ac:dyDescent="0.2">
      <c r="X4874" s="58"/>
      <c r="Y4874" s="58"/>
      <c r="Z4874" s="58"/>
      <c r="AA4874" s="58"/>
      <c r="AB4874" s="58"/>
    </row>
    <row r="4875" spans="24:28" x14ac:dyDescent="0.2">
      <c r="X4875" s="58"/>
      <c r="Y4875" s="58"/>
      <c r="Z4875" s="58"/>
      <c r="AA4875" s="58"/>
      <c r="AB4875" s="58"/>
    </row>
    <row r="4876" spans="24:28" x14ac:dyDescent="0.2">
      <c r="X4876" s="58"/>
      <c r="Y4876" s="58"/>
      <c r="Z4876" s="58"/>
      <c r="AA4876" s="58"/>
      <c r="AB4876" s="58"/>
    </row>
    <row r="4877" spans="24:28" x14ac:dyDescent="0.2">
      <c r="X4877" s="58"/>
      <c r="Y4877" s="58"/>
      <c r="Z4877" s="58"/>
      <c r="AA4877" s="58"/>
      <c r="AB4877" s="58"/>
    </row>
    <row r="4878" spans="24:28" x14ac:dyDescent="0.2">
      <c r="X4878" s="58"/>
      <c r="Y4878" s="58"/>
      <c r="Z4878" s="58"/>
      <c r="AA4878" s="58"/>
      <c r="AB4878" s="58"/>
    </row>
    <row r="4879" spans="24:28" x14ac:dyDescent="0.2">
      <c r="X4879" s="58"/>
      <c r="Y4879" s="58"/>
      <c r="Z4879" s="58"/>
      <c r="AA4879" s="58"/>
      <c r="AB4879" s="58"/>
    </row>
    <row r="4880" spans="24:28" x14ac:dyDescent="0.2">
      <c r="X4880" s="58"/>
      <c r="Y4880" s="58"/>
      <c r="Z4880" s="58"/>
      <c r="AA4880" s="58"/>
      <c r="AB4880" s="58"/>
    </row>
    <row r="4881" spans="24:28" x14ac:dyDescent="0.2">
      <c r="X4881" s="58"/>
      <c r="Y4881" s="58"/>
      <c r="Z4881" s="58"/>
      <c r="AA4881" s="58"/>
      <c r="AB4881" s="58"/>
    </row>
    <row r="4882" spans="24:28" x14ac:dyDescent="0.2">
      <c r="X4882" s="58"/>
      <c r="Y4882" s="58"/>
      <c r="Z4882" s="58"/>
      <c r="AA4882" s="58"/>
      <c r="AB4882" s="58"/>
    </row>
    <row r="4883" spans="24:28" x14ac:dyDescent="0.2">
      <c r="X4883" s="58"/>
      <c r="Y4883" s="58"/>
      <c r="Z4883" s="58"/>
      <c r="AA4883" s="58"/>
      <c r="AB4883" s="58"/>
    </row>
    <row r="4884" spans="24:28" x14ac:dyDescent="0.2">
      <c r="X4884" s="58"/>
      <c r="Y4884" s="58"/>
      <c r="Z4884" s="58"/>
      <c r="AA4884" s="58"/>
      <c r="AB4884" s="58"/>
    </row>
    <row r="4885" spans="24:28" x14ac:dyDescent="0.2">
      <c r="X4885" s="58"/>
      <c r="Y4885" s="58"/>
      <c r="Z4885" s="58"/>
      <c r="AA4885" s="58"/>
      <c r="AB4885" s="58"/>
    </row>
    <row r="4886" spans="24:28" x14ac:dyDescent="0.2">
      <c r="X4886" s="58"/>
      <c r="Y4886" s="58"/>
      <c r="Z4886" s="58"/>
      <c r="AA4886" s="58"/>
      <c r="AB4886" s="58"/>
    </row>
    <row r="4887" spans="24:28" x14ac:dyDescent="0.2">
      <c r="X4887" s="58"/>
      <c r="Y4887" s="58"/>
      <c r="Z4887" s="58"/>
      <c r="AA4887" s="58"/>
      <c r="AB4887" s="58"/>
    </row>
    <row r="4888" spans="24:28" x14ac:dyDescent="0.2">
      <c r="X4888" s="58"/>
      <c r="Y4888" s="58"/>
      <c r="Z4888" s="58"/>
      <c r="AA4888" s="58"/>
      <c r="AB4888" s="58"/>
    </row>
    <row r="4889" spans="24:28" x14ac:dyDescent="0.2">
      <c r="X4889" s="58"/>
      <c r="Y4889" s="58"/>
      <c r="Z4889" s="58"/>
      <c r="AA4889" s="58"/>
      <c r="AB4889" s="58"/>
    </row>
    <row r="4890" spans="24:28" x14ac:dyDescent="0.2">
      <c r="X4890" s="58"/>
      <c r="Y4890" s="58"/>
      <c r="Z4890" s="58"/>
      <c r="AA4890" s="58"/>
      <c r="AB4890" s="58"/>
    </row>
    <row r="4891" spans="24:28" x14ac:dyDescent="0.2">
      <c r="X4891" s="58"/>
      <c r="Y4891" s="58"/>
      <c r="Z4891" s="58"/>
      <c r="AA4891" s="58"/>
      <c r="AB4891" s="58"/>
    </row>
    <row r="4892" spans="24:28" x14ac:dyDescent="0.2">
      <c r="X4892" s="58"/>
      <c r="Y4892" s="58"/>
      <c r="Z4892" s="58"/>
      <c r="AA4892" s="58"/>
      <c r="AB4892" s="58"/>
    </row>
    <row r="4893" spans="24:28" x14ac:dyDescent="0.2">
      <c r="X4893" s="58"/>
      <c r="Y4893" s="58"/>
      <c r="Z4893" s="58"/>
      <c r="AA4893" s="58"/>
      <c r="AB4893" s="58"/>
    </row>
    <row r="4894" spans="24:28" x14ac:dyDescent="0.2">
      <c r="X4894" s="58"/>
      <c r="Y4894" s="58"/>
      <c r="Z4894" s="58"/>
      <c r="AA4894" s="58"/>
      <c r="AB4894" s="58"/>
    </row>
    <row r="4895" spans="24:28" x14ac:dyDescent="0.2">
      <c r="X4895" s="58"/>
      <c r="Y4895" s="58"/>
      <c r="Z4895" s="58"/>
      <c r="AA4895" s="58"/>
      <c r="AB4895" s="58"/>
    </row>
    <row r="4896" spans="24:28" x14ac:dyDescent="0.2">
      <c r="X4896" s="58"/>
      <c r="Y4896" s="58"/>
      <c r="Z4896" s="58"/>
      <c r="AA4896" s="58"/>
      <c r="AB4896" s="58"/>
    </row>
    <row r="4897" spans="24:28" x14ac:dyDescent="0.2">
      <c r="X4897" s="58"/>
      <c r="Y4897" s="58"/>
      <c r="Z4897" s="58"/>
      <c r="AA4897" s="58"/>
      <c r="AB4897" s="58"/>
    </row>
    <row r="4898" spans="24:28" x14ac:dyDescent="0.2">
      <c r="X4898" s="58"/>
      <c r="Y4898" s="58"/>
      <c r="Z4898" s="58"/>
      <c r="AA4898" s="58"/>
      <c r="AB4898" s="58"/>
    </row>
    <row r="4899" spans="24:28" x14ac:dyDescent="0.2">
      <c r="X4899" s="58"/>
      <c r="Y4899" s="58"/>
      <c r="Z4899" s="58"/>
      <c r="AA4899" s="58"/>
      <c r="AB4899" s="58"/>
    </row>
    <row r="4900" spans="24:28" x14ac:dyDescent="0.2">
      <c r="X4900" s="58"/>
      <c r="Y4900" s="58"/>
      <c r="Z4900" s="58"/>
      <c r="AA4900" s="58"/>
      <c r="AB4900" s="58"/>
    </row>
    <row r="4901" spans="24:28" x14ac:dyDescent="0.2">
      <c r="X4901" s="58"/>
      <c r="Y4901" s="58"/>
      <c r="Z4901" s="58"/>
      <c r="AA4901" s="58"/>
      <c r="AB4901" s="58"/>
    </row>
    <row r="4902" spans="24:28" x14ac:dyDescent="0.2">
      <c r="X4902" s="58"/>
      <c r="Y4902" s="58"/>
      <c r="Z4902" s="58"/>
      <c r="AA4902" s="58"/>
      <c r="AB4902" s="58"/>
    </row>
    <row r="4903" spans="24:28" x14ac:dyDescent="0.2">
      <c r="X4903" s="58"/>
      <c r="Y4903" s="58"/>
      <c r="Z4903" s="58"/>
      <c r="AA4903" s="58"/>
      <c r="AB4903" s="58"/>
    </row>
    <row r="4904" spans="24:28" x14ac:dyDescent="0.2">
      <c r="X4904" s="58"/>
      <c r="Y4904" s="58"/>
      <c r="Z4904" s="58"/>
      <c r="AA4904" s="58"/>
      <c r="AB4904" s="58"/>
    </row>
    <row r="4905" spans="24:28" x14ac:dyDescent="0.2">
      <c r="X4905" s="58"/>
      <c r="Y4905" s="58"/>
      <c r="Z4905" s="58"/>
      <c r="AA4905" s="58"/>
      <c r="AB4905" s="58"/>
    </row>
    <row r="4906" spans="24:28" x14ac:dyDescent="0.2">
      <c r="X4906" s="58"/>
      <c r="Y4906" s="58"/>
      <c r="Z4906" s="58"/>
      <c r="AA4906" s="58"/>
      <c r="AB4906" s="58"/>
    </row>
    <row r="4907" spans="24:28" x14ac:dyDescent="0.2">
      <c r="X4907" s="58"/>
      <c r="Y4907" s="58"/>
      <c r="Z4907" s="58"/>
      <c r="AA4907" s="58"/>
      <c r="AB4907" s="58"/>
    </row>
    <row r="4908" spans="24:28" x14ac:dyDescent="0.2">
      <c r="X4908" s="58"/>
      <c r="Y4908" s="58"/>
      <c r="Z4908" s="58"/>
      <c r="AA4908" s="58"/>
      <c r="AB4908" s="58"/>
    </row>
    <row r="4909" spans="24:28" x14ac:dyDescent="0.2">
      <c r="X4909" s="58"/>
      <c r="Y4909" s="58"/>
      <c r="Z4909" s="58"/>
      <c r="AA4909" s="58"/>
      <c r="AB4909" s="58"/>
    </row>
    <row r="4910" spans="24:28" x14ac:dyDescent="0.2">
      <c r="X4910" s="58"/>
      <c r="Y4910" s="58"/>
      <c r="Z4910" s="58"/>
      <c r="AA4910" s="58"/>
      <c r="AB4910" s="58"/>
    </row>
    <row r="4911" spans="24:28" x14ac:dyDescent="0.2">
      <c r="X4911" s="58"/>
      <c r="Y4911" s="58"/>
      <c r="Z4911" s="58"/>
      <c r="AA4911" s="58"/>
      <c r="AB4911" s="58"/>
    </row>
    <row r="4912" spans="24:28" x14ac:dyDescent="0.2">
      <c r="X4912" s="58"/>
      <c r="Y4912" s="58"/>
      <c r="Z4912" s="58"/>
      <c r="AA4912" s="58"/>
      <c r="AB4912" s="58"/>
    </row>
    <row r="4913" spans="24:28" x14ac:dyDescent="0.2">
      <c r="X4913" s="58"/>
      <c r="Y4913" s="58"/>
      <c r="Z4913" s="58"/>
      <c r="AA4913" s="58"/>
      <c r="AB4913" s="58"/>
    </row>
    <row r="4914" spans="24:28" x14ac:dyDescent="0.2">
      <c r="X4914" s="58"/>
      <c r="Y4914" s="58"/>
      <c r="Z4914" s="58"/>
      <c r="AA4914" s="58"/>
      <c r="AB4914" s="58"/>
    </row>
    <row r="4915" spans="24:28" x14ac:dyDescent="0.2">
      <c r="X4915" s="58"/>
      <c r="Y4915" s="58"/>
      <c r="Z4915" s="58"/>
      <c r="AA4915" s="58"/>
      <c r="AB4915" s="58"/>
    </row>
    <row r="4916" spans="24:28" x14ac:dyDescent="0.2">
      <c r="X4916" s="58"/>
      <c r="Y4916" s="58"/>
      <c r="Z4916" s="58"/>
      <c r="AA4916" s="58"/>
      <c r="AB4916" s="58"/>
    </row>
    <row r="4917" spans="24:28" x14ac:dyDescent="0.2">
      <c r="X4917" s="58"/>
      <c r="Y4917" s="58"/>
      <c r="Z4917" s="58"/>
      <c r="AA4917" s="58"/>
      <c r="AB4917" s="58"/>
    </row>
    <row r="4918" spans="24:28" x14ac:dyDescent="0.2">
      <c r="X4918" s="58"/>
      <c r="Y4918" s="58"/>
      <c r="Z4918" s="58"/>
      <c r="AA4918" s="58"/>
      <c r="AB4918" s="58"/>
    </row>
    <row r="4919" spans="24:28" x14ac:dyDescent="0.2">
      <c r="X4919" s="58"/>
      <c r="Y4919" s="58"/>
      <c r="Z4919" s="58"/>
      <c r="AA4919" s="58"/>
      <c r="AB4919" s="58"/>
    </row>
    <row r="4920" spans="24:28" x14ac:dyDescent="0.2">
      <c r="X4920" s="58"/>
      <c r="Y4920" s="58"/>
      <c r="Z4920" s="58"/>
      <c r="AA4920" s="58"/>
      <c r="AB4920" s="58"/>
    </row>
    <row r="4921" spans="24:28" x14ac:dyDescent="0.2">
      <c r="X4921" s="58"/>
      <c r="Y4921" s="58"/>
      <c r="Z4921" s="58"/>
      <c r="AA4921" s="58"/>
      <c r="AB4921" s="58"/>
    </row>
    <row r="4922" spans="24:28" x14ac:dyDescent="0.2">
      <c r="X4922" s="58"/>
      <c r="Y4922" s="58"/>
      <c r="Z4922" s="58"/>
      <c r="AA4922" s="58"/>
      <c r="AB4922" s="58"/>
    </row>
    <row r="4923" spans="24:28" x14ac:dyDescent="0.2">
      <c r="X4923" s="58"/>
      <c r="Y4923" s="58"/>
      <c r="Z4923" s="58"/>
      <c r="AA4923" s="58"/>
      <c r="AB4923" s="58"/>
    </row>
    <row r="4924" spans="24:28" x14ac:dyDescent="0.2">
      <c r="X4924" s="58"/>
      <c r="Y4924" s="58"/>
      <c r="Z4924" s="58"/>
      <c r="AA4924" s="58"/>
      <c r="AB4924" s="58"/>
    </row>
    <row r="4925" spans="24:28" x14ac:dyDescent="0.2">
      <c r="X4925" s="58"/>
      <c r="Y4925" s="58"/>
      <c r="Z4925" s="58"/>
      <c r="AA4925" s="58"/>
      <c r="AB4925" s="58"/>
    </row>
    <row r="4926" spans="24:28" x14ac:dyDescent="0.2">
      <c r="X4926" s="58"/>
      <c r="Y4926" s="58"/>
      <c r="Z4926" s="58"/>
      <c r="AA4926" s="58"/>
      <c r="AB4926" s="58"/>
    </row>
    <row r="4927" spans="24:28" x14ac:dyDescent="0.2">
      <c r="X4927" s="58"/>
      <c r="Y4927" s="58"/>
      <c r="Z4927" s="58"/>
      <c r="AA4927" s="58"/>
      <c r="AB4927" s="58"/>
    </row>
    <row r="4928" spans="24:28" x14ac:dyDescent="0.2">
      <c r="X4928" s="58"/>
      <c r="Y4928" s="58"/>
      <c r="Z4928" s="58"/>
      <c r="AA4928" s="58"/>
      <c r="AB4928" s="58"/>
    </row>
    <row r="4929" spans="24:28" x14ac:dyDescent="0.2">
      <c r="X4929" s="58"/>
      <c r="Y4929" s="58"/>
      <c r="Z4929" s="58"/>
      <c r="AA4929" s="58"/>
      <c r="AB4929" s="58"/>
    </row>
    <row r="4930" spans="24:28" x14ac:dyDescent="0.2">
      <c r="X4930" s="58"/>
      <c r="Y4930" s="58"/>
      <c r="Z4930" s="58"/>
      <c r="AA4930" s="58"/>
      <c r="AB4930" s="58"/>
    </row>
    <row r="4931" spans="24:28" x14ac:dyDescent="0.2">
      <c r="X4931" s="58"/>
      <c r="Y4931" s="58"/>
      <c r="Z4931" s="58"/>
      <c r="AA4931" s="58"/>
      <c r="AB4931" s="58"/>
    </row>
    <row r="4932" spans="24:28" x14ac:dyDescent="0.2">
      <c r="X4932" s="58"/>
      <c r="Y4932" s="58"/>
      <c r="Z4932" s="58"/>
      <c r="AA4932" s="58"/>
      <c r="AB4932" s="58"/>
    </row>
    <row r="4933" spans="24:28" x14ac:dyDescent="0.2">
      <c r="X4933" s="58"/>
      <c r="Y4933" s="58"/>
      <c r="Z4933" s="58"/>
      <c r="AA4933" s="58"/>
      <c r="AB4933" s="58"/>
    </row>
    <row r="4934" spans="24:28" x14ac:dyDescent="0.2">
      <c r="X4934" s="58"/>
      <c r="Y4934" s="58"/>
      <c r="Z4934" s="58"/>
      <c r="AA4934" s="58"/>
      <c r="AB4934" s="58"/>
    </row>
    <row r="4935" spans="24:28" x14ac:dyDescent="0.2">
      <c r="X4935" s="58"/>
      <c r="Y4935" s="58"/>
      <c r="Z4935" s="58"/>
      <c r="AA4935" s="58"/>
      <c r="AB4935" s="58"/>
    </row>
    <row r="4936" spans="24:28" x14ac:dyDescent="0.2">
      <c r="X4936" s="58"/>
      <c r="Y4936" s="58"/>
      <c r="Z4936" s="58"/>
      <c r="AA4936" s="58"/>
      <c r="AB4936" s="58"/>
    </row>
    <row r="4937" spans="24:28" x14ac:dyDescent="0.2">
      <c r="X4937" s="58"/>
      <c r="Y4937" s="58"/>
      <c r="Z4937" s="58"/>
      <c r="AA4937" s="58"/>
      <c r="AB4937" s="58"/>
    </row>
    <row r="4938" spans="24:28" x14ac:dyDescent="0.2">
      <c r="X4938" s="58"/>
      <c r="Y4938" s="58"/>
      <c r="Z4938" s="58"/>
      <c r="AA4938" s="58"/>
      <c r="AB4938" s="58"/>
    </row>
    <row r="4939" spans="24:28" x14ac:dyDescent="0.2">
      <c r="X4939" s="58"/>
      <c r="Y4939" s="58"/>
      <c r="Z4939" s="58"/>
      <c r="AA4939" s="58"/>
      <c r="AB4939" s="58"/>
    </row>
    <row r="4940" spans="24:28" x14ac:dyDescent="0.2">
      <c r="X4940" s="58"/>
      <c r="Y4940" s="58"/>
      <c r="Z4940" s="58"/>
      <c r="AA4940" s="58"/>
      <c r="AB4940" s="58"/>
    </row>
    <row r="4941" spans="24:28" x14ac:dyDescent="0.2">
      <c r="X4941" s="58"/>
      <c r="Y4941" s="58"/>
      <c r="Z4941" s="58"/>
      <c r="AA4941" s="58"/>
      <c r="AB4941" s="58"/>
    </row>
    <row r="4942" spans="24:28" x14ac:dyDescent="0.2">
      <c r="X4942" s="58"/>
      <c r="Y4942" s="58"/>
      <c r="Z4942" s="58"/>
      <c r="AA4942" s="58"/>
      <c r="AB4942" s="58"/>
    </row>
    <row r="4943" spans="24:28" x14ac:dyDescent="0.2">
      <c r="X4943" s="58"/>
      <c r="Y4943" s="58"/>
      <c r="Z4943" s="58"/>
      <c r="AA4943" s="58"/>
      <c r="AB4943" s="58"/>
    </row>
    <row r="4944" spans="24:28" x14ac:dyDescent="0.2">
      <c r="X4944" s="58"/>
      <c r="Y4944" s="58"/>
      <c r="Z4944" s="58"/>
      <c r="AA4944" s="58"/>
      <c r="AB4944" s="58"/>
    </row>
    <row r="4945" spans="24:28" x14ac:dyDescent="0.2">
      <c r="X4945" s="58"/>
      <c r="Y4945" s="58"/>
      <c r="Z4945" s="58"/>
      <c r="AA4945" s="58"/>
      <c r="AB4945" s="58"/>
    </row>
    <row r="4946" spans="24:28" x14ac:dyDescent="0.2">
      <c r="X4946" s="58"/>
      <c r="Y4946" s="58"/>
      <c r="Z4946" s="58"/>
      <c r="AA4946" s="58"/>
      <c r="AB4946" s="58"/>
    </row>
    <row r="4947" spans="24:28" x14ac:dyDescent="0.2">
      <c r="X4947" s="58"/>
      <c r="Y4947" s="58"/>
      <c r="Z4947" s="58"/>
      <c r="AA4947" s="58"/>
      <c r="AB4947" s="58"/>
    </row>
    <row r="4948" spans="24:28" x14ac:dyDescent="0.2">
      <c r="X4948" s="58"/>
      <c r="Y4948" s="58"/>
      <c r="Z4948" s="58"/>
      <c r="AA4948" s="58"/>
      <c r="AB4948" s="58"/>
    </row>
    <row r="4949" spans="24:28" x14ac:dyDescent="0.2">
      <c r="X4949" s="58"/>
      <c r="Y4949" s="58"/>
      <c r="Z4949" s="58"/>
      <c r="AA4949" s="58"/>
      <c r="AB4949" s="58"/>
    </row>
    <row r="4950" spans="24:28" x14ac:dyDescent="0.2">
      <c r="X4950" s="58"/>
      <c r="Y4950" s="58"/>
      <c r="Z4950" s="58"/>
      <c r="AA4950" s="58"/>
      <c r="AB4950" s="58"/>
    </row>
    <row r="4951" spans="24:28" x14ac:dyDescent="0.2">
      <c r="X4951" s="58"/>
      <c r="Y4951" s="58"/>
      <c r="Z4951" s="58"/>
      <c r="AA4951" s="58"/>
      <c r="AB4951" s="58"/>
    </row>
    <row r="4952" spans="24:28" x14ac:dyDescent="0.2">
      <c r="X4952" s="58"/>
      <c r="Y4952" s="58"/>
      <c r="Z4952" s="58"/>
      <c r="AA4952" s="58"/>
      <c r="AB4952" s="58"/>
    </row>
    <row r="4953" spans="24:28" x14ac:dyDescent="0.2">
      <c r="X4953" s="58"/>
      <c r="Y4953" s="58"/>
      <c r="Z4953" s="58"/>
      <c r="AA4953" s="58"/>
      <c r="AB4953" s="58"/>
    </row>
    <row r="4954" spans="24:28" x14ac:dyDescent="0.2">
      <c r="X4954" s="58"/>
      <c r="Y4954" s="58"/>
      <c r="Z4954" s="58"/>
      <c r="AA4954" s="58"/>
      <c r="AB4954" s="58"/>
    </row>
    <row r="4955" spans="24:28" x14ac:dyDescent="0.2">
      <c r="X4955" s="58"/>
      <c r="Y4955" s="58"/>
      <c r="Z4955" s="58"/>
      <c r="AA4955" s="58"/>
      <c r="AB4955" s="58"/>
    </row>
    <row r="4956" spans="24:28" x14ac:dyDescent="0.2">
      <c r="X4956" s="58"/>
      <c r="Y4956" s="58"/>
      <c r="Z4956" s="58"/>
      <c r="AA4956" s="58"/>
      <c r="AB4956" s="58"/>
    </row>
    <row r="4957" spans="24:28" x14ac:dyDescent="0.2">
      <c r="X4957" s="58"/>
      <c r="Y4957" s="58"/>
      <c r="Z4957" s="58"/>
      <c r="AA4957" s="58"/>
      <c r="AB4957" s="58"/>
    </row>
    <row r="4958" spans="24:28" x14ac:dyDescent="0.2">
      <c r="X4958" s="58"/>
      <c r="Y4958" s="58"/>
      <c r="Z4958" s="58"/>
      <c r="AA4958" s="58"/>
      <c r="AB4958" s="58"/>
    </row>
    <row r="4959" spans="24:28" x14ac:dyDescent="0.2">
      <c r="X4959" s="58"/>
      <c r="Y4959" s="58"/>
      <c r="Z4959" s="58"/>
      <c r="AA4959" s="58"/>
      <c r="AB4959" s="58"/>
    </row>
    <row r="4960" spans="24:28" x14ac:dyDescent="0.2">
      <c r="X4960" s="58"/>
      <c r="Y4960" s="58"/>
      <c r="Z4960" s="58"/>
      <c r="AA4960" s="58"/>
      <c r="AB4960" s="58"/>
    </row>
    <row r="4961" spans="24:28" x14ac:dyDescent="0.2">
      <c r="X4961" s="58"/>
      <c r="Y4961" s="58"/>
      <c r="Z4961" s="58"/>
      <c r="AA4961" s="58"/>
      <c r="AB4961" s="58"/>
    </row>
    <row r="4962" spans="24:28" x14ac:dyDescent="0.2">
      <c r="X4962" s="58"/>
      <c r="Y4962" s="58"/>
      <c r="Z4962" s="58"/>
      <c r="AA4962" s="58"/>
      <c r="AB4962" s="58"/>
    </row>
    <row r="4963" spans="24:28" x14ac:dyDescent="0.2">
      <c r="X4963" s="58"/>
      <c r="Y4963" s="58"/>
      <c r="Z4963" s="58"/>
      <c r="AA4963" s="58"/>
      <c r="AB4963" s="58"/>
    </row>
    <row r="4964" spans="24:28" x14ac:dyDescent="0.2">
      <c r="X4964" s="58"/>
      <c r="Y4964" s="58"/>
      <c r="Z4964" s="58"/>
      <c r="AA4964" s="58"/>
      <c r="AB4964" s="58"/>
    </row>
    <row r="4965" spans="24:28" x14ac:dyDescent="0.2">
      <c r="X4965" s="58"/>
      <c r="Y4965" s="58"/>
      <c r="Z4965" s="58"/>
      <c r="AA4965" s="58"/>
      <c r="AB4965" s="58"/>
    </row>
    <row r="4966" spans="24:28" x14ac:dyDescent="0.2">
      <c r="X4966" s="58"/>
      <c r="Y4966" s="58"/>
      <c r="Z4966" s="58"/>
      <c r="AA4966" s="58"/>
      <c r="AB4966" s="58"/>
    </row>
    <row r="4967" spans="24:28" x14ac:dyDescent="0.2">
      <c r="X4967" s="58"/>
      <c r="Y4967" s="58"/>
      <c r="Z4967" s="58"/>
      <c r="AA4967" s="58"/>
      <c r="AB4967" s="58"/>
    </row>
    <row r="4968" spans="24:28" x14ac:dyDescent="0.2">
      <c r="X4968" s="58"/>
      <c r="Y4968" s="58"/>
      <c r="Z4968" s="58"/>
      <c r="AA4968" s="58"/>
      <c r="AB4968" s="58"/>
    </row>
    <row r="4969" spans="24:28" x14ac:dyDescent="0.2">
      <c r="X4969" s="58"/>
      <c r="Y4969" s="58"/>
      <c r="Z4969" s="58"/>
      <c r="AA4969" s="58"/>
      <c r="AB4969" s="58"/>
    </row>
    <row r="4970" spans="24:28" x14ac:dyDescent="0.2">
      <c r="X4970" s="58"/>
      <c r="Y4970" s="58"/>
      <c r="Z4970" s="58"/>
      <c r="AA4970" s="58"/>
      <c r="AB4970" s="58"/>
    </row>
    <row r="4971" spans="24:28" x14ac:dyDescent="0.2">
      <c r="X4971" s="58"/>
      <c r="Y4971" s="58"/>
      <c r="Z4971" s="58"/>
      <c r="AA4971" s="58"/>
      <c r="AB4971" s="58"/>
    </row>
    <row r="4972" spans="24:28" x14ac:dyDescent="0.2">
      <c r="X4972" s="58"/>
      <c r="Y4972" s="58"/>
      <c r="Z4972" s="58"/>
      <c r="AA4972" s="58"/>
      <c r="AB4972" s="58"/>
    </row>
    <row r="4973" spans="24:28" x14ac:dyDescent="0.2">
      <c r="X4973" s="58"/>
      <c r="Y4973" s="58"/>
      <c r="Z4973" s="58"/>
      <c r="AA4973" s="58"/>
      <c r="AB4973" s="58"/>
    </row>
    <row r="4974" spans="24:28" x14ac:dyDescent="0.2">
      <c r="X4974" s="58"/>
      <c r="Y4974" s="58"/>
      <c r="Z4974" s="58"/>
      <c r="AA4974" s="58"/>
      <c r="AB4974" s="58"/>
    </row>
    <row r="4975" spans="24:28" x14ac:dyDescent="0.2">
      <c r="X4975" s="58"/>
      <c r="Y4975" s="58"/>
      <c r="Z4975" s="58"/>
      <c r="AA4975" s="58"/>
      <c r="AB4975" s="58"/>
    </row>
    <row r="4976" spans="24:28" x14ac:dyDescent="0.2">
      <c r="X4976" s="58"/>
      <c r="Y4976" s="58"/>
      <c r="Z4976" s="58"/>
      <c r="AA4976" s="58"/>
      <c r="AB4976" s="58"/>
    </row>
    <row r="4977" spans="24:28" x14ac:dyDescent="0.2">
      <c r="X4977" s="58"/>
      <c r="Y4977" s="58"/>
      <c r="Z4977" s="58"/>
      <c r="AA4977" s="58"/>
      <c r="AB4977" s="58"/>
    </row>
    <row r="4978" spans="24:28" x14ac:dyDescent="0.2">
      <c r="X4978" s="58"/>
      <c r="Y4978" s="58"/>
      <c r="Z4978" s="58"/>
      <c r="AA4978" s="58"/>
      <c r="AB4978" s="58"/>
    </row>
    <row r="4979" spans="24:28" x14ac:dyDescent="0.2">
      <c r="X4979" s="58"/>
      <c r="Y4979" s="58"/>
      <c r="Z4979" s="58"/>
      <c r="AA4979" s="58"/>
      <c r="AB4979" s="58"/>
    </row>
    <row r="4980" spans="24:28" x14ac:dyDescent="0.2">
      <c r="X4980" s="58"/>
      <c r="Y4980" s="58"/>
      <c r="Z4980" s="58"/>
      <c r="AA4980" s="58"/>
      <c r="AB4980" s="58"/>
    </row>
    <row r="4981" spans="24:28" x14ac:dyDescent="0.2">
      <c r="X4981" s="58"/>
      <c r="Y4981" s="58"/>
      <c r="Z4981" s="58"/>
      <c r="AA4981" s="58"/>
      <c r="AB4981" s="58"/>
    </row>
    <row r="4982" spans="24:28" x14ac:dyDescent="0.2">
      <c r="X4982" s="58"/>
      <c r="Y4982" s="58"/>
      <c r="Z4982" s="58"/>
      <c r="AA4982" s="58"/>
      <c r="AB4982" s="58"/>
    </row>
    <row r="4983" spans="24:28" x14ac:dyDescent="0.2">
      <c r="X4983" s="58"/>
      <c r="Y4983" s="58"/>
      <c r="Z4983" s="58"/>
      <c r="AA4983" s="58"/>
      <c r="AB4983" s="58"/>
    </row>
    <row r="4984" spans="24:28" x14ac:dyDescent="0.2">
      <c r="X4984" s="58"/>
      <c r="Y4984" s="58"/>
      <c r="Z4984" s="58"/>
      <c r="AA4984" s="58"/>
      <c r="AB4984" s="58"/>
    </row>
    <row r="4985" spans="24:28" x14ac:dyDescent="0.2">
      <c r="X4985" s="58"/>
      <c r="Y4985" s="58"/>
      <c r="Z4985" s="58"/>
      <c r="AA4985" s="58"/>
      <c r="AB4985" s="58"/>
    </row>
    <row r="4986" spans="24:28" x14ac:dyDescent="0.2">
      <c r="X4986" s="58"/>
      <c r="Y4986" s="58"/>
      <c r="Z4986" s="58"/>
      <c r="AA4986" s="58"/>
      <c r="AB4986" s="58"/>
    </row>
    <row r="4987" spans="24:28" x14ac:dyDescent="0.2">
      <c r="X4987" s="58"/>
      <c r="Y4987" s="58"/>
      <c r="Z4987" s="58"/>
      <c r="AA4987" s="58"/>
      <c r="AB4987" s="58"/>
    </row>
    <row r="4988" spans="24:28" x14ac:dyDescent="0.2">
      <c r="X4988" s="58"/>
      <c r="Y4988" s="58"/>
      <c r="Z4988" s="58"/>
      <c r="AA4988" s="58"/>
      <c r="AB4988" s="58"/>
    </row>
    <row r="4989" spans="24:28" x14ac:dyDescent="0.2">
      <c r="X4989" s="58"/>
      <c r="Y4989" s="58"/>
      <c r="Z4989" s="58"/>
      <c r="AA4989" s="58"/>
      <c r="AB4989" s="58"/>
    </row>
    <row r="4990" spans="24:28" x14ac:dyDescent="0.2">
      <c r="X4990" s="58"/>
      <c r="Y4990" s="58"/>
      <c r="Z4990" s="58"/>
      <c r="AA4990" s="58"/>
      <c r="AB4990" s="58"/>
    </row>
    <row r="4991" spans="24:28" x14ac:dyDescent="0.2">
      <c r="X4991" s="58"/>
      <c r="Y4991" s="58"/>
      <c r="Z4991" s="58"/>
      <c r="AA4991" s="58"/>
      <c r="AB4991" s="58"/>
    </row>
    <row r="4992" spans="24:28" x14ac:dyDescent="0.2">
      <c r="X4992" s="58"/>
      <c r="Y4992" s="58"/>
      <c r="Z4992" s="58"/>
      <c r="AA4992" s="58"/>
      <c r="AB4992" s="58"/>
    </row>
    <row r="4993" spans="24:28" x14ac:dyDescent="0.2">
      <c r="X4993" s="58"/>
      <c r="Y4993" s="58"/>
      <c r="Z4993" s="58"/>
      <c r="AA4993" s="58"/>
      <c r="AB4993" s="58"/>
    </row>
    <row r="4994" spans="24:28" x14ac:dyDescent="0.2">
      <c r="X4994" s="58"/>
      <c r="Y4994" s="58"/>
      <c r="Z4994" s="58"/>
      <c r="AA4994" s="58"/>
      <c r="AB4994" s="58"/>
    </row>
    <row r="4995" spans="24:28" x14ac:dyDescent="0.2">
      <c r="X4995" s="58"/>
      <c r="Y4995" s="58"/>
      <c r="Z4995" s="58"/>
      <c r="AA4995" s="58"/>
      <c r="AB4995" s="58"/>
    </row>
    <row r="4996" spans="24:28" x14ac:dyDescent="0.2">
      <c r="X4996" s="58"/>
      <c r="Y4996" s="58"/>
      <c r="Z4996" s="58"/>
      <c r="AA4996" s="58"/>
      <c r="AB4996" s="58"/>
    </row>
    <row r="4997" spans="24:28" x14ac:dyDescent="0.2">
      <c r="X4997" s="58"/>
      <c r="Y4997" s="58"/>
      <c r="Z4997" s="58"/>
      <c r="AA4997" s="58"/>
      <c r="AB4997" s="58"/>
    </row>
    <row r="4998" spans="24:28" x14ac:dyDescent="0.2">
      <c r="X4998" s="58"/>
      <c r="Y4998" s="58"/>
      <c r="Z4998" s="58"/>
      <c r="AA4998" s="58"/>
      <c r="AB4998" s="58"/>
    </row>
    <row r="4999" spans="24:28" x14ac:dyDescent="0.2">
      <c r="X4999" s="58"/>
      <c r="Y4999" s="58"/>
      <c r="Z4999" s="58"/>
      <c r="AA4999" s="58"/>
      <c r="AB4999" s="58"/>
    </row>
    <row r="5000" spans="24:28" x14ac:dyDescent="0.2">
      <c r="X5000" s="58"/>
      <c r="Y5000" s="58"/>
      <c r="Z5000" s="58"/>
      <c r="AA5000" s="58"/>
      <c r="AB5000" s="58"/>
    </row>
    <row r="5001" spans="24:28" x14ac:dyDescent="0.2">
      <c r="X5001" s="58"/>
      <c r="Y5001" s="58"/>
      <c r="Z5001" s="58"/>
      <c r="AA5001" s="58"/>
      <c r="AB5001" s="58"/>
    </row>
    <row r="5002" spans="24:28" x14ac:dyDescent="0.2">
      <c r="X5002" s="58"/>
      <c r="Y5002" s="58"/>
      <c r="Z5002" s="58"/>
      <c r="AA5002" s="58"/>
      <c r="AB5002" s="58"/>
    </row>
    <row r="5003" spans="24:28" x14ac:dyDescent="0.2">
      <c r="X5003" s="58"/>
      <c r="Y5003" s="58"/>
      <c r="Z5003" s="58"/>
      <c r="AA5003" s="58"/>
      <c r="AB5003" s="58"/>
    </row>
    <row r="5004" spans="24:28" x14ac:dyDescent="0.2">
      <c r="X5004" s="58"/>
      <c r="Y5004" s="58"/>
      <c r="Z5004" s="58"/>
      <c r="AA5004" s="58"/>
      <c r="AB5004" s="58"/>
    </row>
    <row r="5005" spans="24:28" x14ac:dyDescent="0.2">
      <c r="X5005" s="58"/>
      <c r="Y5005" s="58"/>
      <c r="Z5005" s="58"/>
      <c r="AA5005" s="58"/>
      <c r="AB5005" s="58"/>
    </row>
    <row r="5006" spans="24:28" x14ac:dyDescent="0.2">
      <c r="X5006" s="58"/>
      <c r="Y5006" s="58"/>
      <c r="Z5006" s="58"/>
      <c r="AA5006" s="58"/>
      <c r="AB5006" s="58"/>
    </row>
    <row r="5007" spans="24:28" x14ac:dyDescent="0.2">
      <c r="X5007" s="58"/>
      <c r="Y5007" s="58"/>
      <c r="Z5007" s="58"/>
      <c r="AA5007" s="58"/>
      <c r="AB5007" s="58"/>
    </row>
    <row r="5008" spans="24:28" x14ac:dyDescent="0.2">
      <c r="X5008" s="58"/>
      <c r="Y5008" s="58"/>
      <c r="Z5008" s="58"/>
      <c r="AA5008" s="58"/>
      <c r="AB5008" s="58"/>
    </row>
    <row r="5009" spans="24:28" x14ac:dyDescent="0.2">
      <c r="X5009" s="58"/>
      <c r="Y5009" s="58"/>
      <c r="Z5009" s="58"/>
      <c r="AA5009" s="58"/>
      <c r="AB5009" s="58"/>
    </row>
    <row r="5010" spans="24:28" x14ac:dyDescent="0.2">
      <c r="X5010" s="58"/>
      <c r="Y5010" s="58"/>
      <c r="Z5010" s="58"/>
      <c r="AA5010" s="58"/>
      <c r="AB5010" s="58"/>
    </row>
    <row r="5011" spans="24:28" x14ac:dyDescent="0.2">
      <c r="X5011" s="58"/>
      <c r="Y5011" s="58"/>
      <c r="Z5011" s="58"/>
      <c r="AA5011" s="58"/>
      <c r="AB5011" s="58"/>
    </row>
    <row r="5012" spans="24:28" x14ac:dyDescent="0.2">
      <c r="X5012" s="58"/>
      <c r="Y5012" s="58"/>
      <c r="Z5012" s="58"/>
      <c r="AA5012" s="58"/>
      <c r="AB5012" s="58"/>
    </row>
    <row r="5013" spans="24:28" x14ac:dyDescent="0.2">
      <c r="X5013" s="58"/>
      <c r="Y5013" s="58"/>
      <c r="Z5013" s="58"/>
      <c r="AA5013" s="58"/>
      <c r="AB5013" s="58"/>
    </row>
    <row r="5014" spans="24:28" x14ac:dyDescent="0.2">
      <c r="X5014" s="58"/>
      <c r="Y5014" s="58"/>
      <c r="Z5014" s="58"/>
      <c r="AA5014" s="58"/>
      <c r="AB5014" s="58"/>
    </row>
    <row r="5015" spans="24:28" x14ac:dyDescent="0.2">
      <c r="X5015" s="58"/>
      <c r="Y5015" s="58"/>
      <c r="Z5015" s="58"/>
      <c r="AA5015" s="58"/>
      <c r="AB5015" s="58"/>
    </row>
    <row r="5016" spans="24:28" x14ac:dyDescent="0.2">
      <c r="X5016" s="58"/>
      <c r="Y5016" s="58"/>
      <c r="Z5016" s="58"/>
      <c r="AA5016" s="58"/>
      <c r="AB5016" s="58"/>
    </row>
    <row r="5017" spans="24:28" x14ac:dyDescent="0.2">
      <c r="X5017" s="58"/>
      <c r="Y5017" s="58"/>
      <c r="Z5017" s="58"/>
      <c r="AA5017" s="58"/>
      <c r="AB5017" s="58"/>
    </row>
    <row r="5018" spans="24:28" x14ac:dyDescent="0.2">
      <c r="X5018" s="58"/>
      <c r="Y5018" s="58"/>
      <c r="Z5018" s="58"/>
      <c r="AA5018" s="58"/>
      <c r="AB5018" s="58"/>
    </row>
    <row r="5019" spans="24:28" x14ac:dyDescent="0.2">
      <c r="X5019" s="58"/>
      <c r="Y5019" s="58"/>
      <c r="Z5019" s="58"/>
      <c r="AA5019" s="58"/>
      <c r="AB5019" s="58"/>
    </row>
    <row r="5020" spans="24:28" x14ac:dyDescent="0.2">
      <c r="X5020" s="58"/>
      <c r="Y5020" s="58"/>
      <c r="Z5020" s="58"/>
      <c r="AA5020" s="58"/>
      <c r="AB5020" s="58"/>
    </row>
    <row r="5021" spans="24:28" x14ac:dyDescent="0.2">
      <c r="X5021" s="58"/>
      <c r="Y5021" s="58"/>
      <c r="Z5021" s="58"/>
      <c r="AA5021" s="58"/>
      <c r="AB5021" s="58"/>
    </row>
    <row r="5022" spans="24:28" x14ac:dyDescent="0.2">
      <c r="X5022" s="58"/>
      <c r="Y5022" s="58"/>
      <c r="Z5022" s="58"/>
      <c r="AA5022" s="58"/>
      <c r="AB5022" s="58"/>
    </row>
    <row r="5023" spans="24:28" x14ac:dyDescent="0.2">
      <c r="X5023" s="58"/>
      <c r="Y5023" s="58"/>
      <c r="Z5023" s="58"/>
      <c r="AA5023" s="58"/>
      <c r="AB5023" s="58"/>
    </row>
    <row r="5024" spans="24:28" x14ac:dyDescent="0.2">
      <c r="X5024" s="58"/>
      <c r="Y5024" s="58"/>
      <c r="Z5024" s="58"/>
      <c r="AA5024" s="58"/>
      <c r="AB5024" s="58"/>
    </row>
    <row r="5025" spans="24:28" x14ac:dyDescent="0.2">
      <c r="X5025" s="58"/>
      <c r="Y5025" s="58"/>
      <c r="Z5025" s="58"/>
      <c r="AA5025" s="58"/>
      <c r="AB5025" s="58"/>
    </row>
    <row r="5026" spans="24:28" x14ac:dyDescent="0.2">
      <c r="X5026" s="58"/>
      <c r="Y5026" s="58"/>
      <c r="Z5026" s="58"/>
      <c r="AA5026" s="58"/>
      <c r="AB5026" s="58"/>
    </row>
    <row r="5027" spans="24:28" x14ac:dyDescent="0.2">
      <c r="X5027" s="58"/>
      <c r="Y5027" s="58"/>
      <c r="Z5027" s="58"/>
      <c r="AA5027" s="58"/>
      <c r="AB5027" s="58"/>
    </row>
    <row r="5028" spans="24:28" x14ac:dyDescent="0.2">
      <c r="X5028" s="58"/>
      <c r="Y5028" s="58"/>
      <c r="Z5028" s="58"/>
      <c r="AA5028" s="58"/>
      <c r="AB5028" s="58"/>
    </row>
    <row r="5029" spans="24:28" x14ac:dyDescent="0.2">
      <c r="X5029" s="58"/>
      <c r="Y5029" s="58"/>
      <c r="Z5029" s="58"/>
      <c r="AA5029" s="58"/>
      <c r="AB5029" s="58"/>
    </row>
    <row r="5030" spans="24:28" x14ac:dyDescent="0.2">
      <c r="X5030" s="58"/>
      <c r="Y5030" s="58"/>
      <c r="Z5030" s="58"/>
      <c r="AA5030" s="58"/>
      <c r="AB5030" s="58"/>
    </row>
    <row r="5031" spans="24:28" x14ac:dyDescent="0.2">
      <c r="X5031" s="58"/>
      <c r="Y5031" s="58"/>
      <c r="Z5031" s="58"/>
      <c r="AA5031" s="58"/>
      <c r="AB5031" s="58"/>
    </row>
    <row r="5032" spans="24:28" x14ac:dyDescent="0.2">
      <c r="X5032" s="58"/>
      <c r="Y5032" s="58"/>
      <c r="Z5032" s="58"/>
      <c r="AA5032" s="58"/>
      <c r="AB5032" s="58"/>
    </row>
    <row r="5033" spans="24:28" x14ac:dyDescent="0.2">
      <c r="X5033" s="58"/>
      <c r="Y5033" s="58"/>
      <c r="Z5033" s="58"/>
      <c r="AA5033" s="58"/>
      <c r="AB5033" s="58"/>
    </row>
    <row r="5034" spans="24:28" x14ac:dyDescent="0.2">
      <c r="X5034" s="58"/>
      <c r="Y5034" s="58"/>
      <c r="Z5034" s="58"/>
      <c r="AA5034" s="58"/>
      <c r="AB5034" s="58"/>
    </row>
    <row r="5035" spans="24:28" x14ac:dyDescent="0.2">
      <c r="X5035" s="58"/>
      <c r="Y5035" s="58"/>
      <c r="Z5035" s="58"/>
      <c r="AA5035" s="58"/>
      <c r="AB5035" s="58"/>
    </row>
    <row r="5036" spans="24:28" x14ac:dyDescent="0.2">
      <c r="X5036" s="58"/>
      <c r="Y5036" s="58"/>
      <c r="Z5036" s="58"/>
      <c r="AA5036" s="58"/>
      <c r="AB5036" s="58"/>
    </row>
    <row r="5037" spans="24:28" x14ac:dyDescent="0.2">
      <c r="X5037" s="58"/>
      <c r="Y5037" s="58"/>
      <c r="Z5037" s="58"/>
      <c r="AA5037" s="58"/>
      <c r="AB5037" s="58"/>
    </row>
    <row r="5038" spans="24:28" x14ac:dyDescent="0.2">
      <c r="X5038" s="58"/>
      <c r="Y5038" s="58"/>
      <c r="Z5038" s="58"/>
      <c r="AA5038" s="58"/>
      <c r="AB5038" s="58"/>
    </row>
    <row r="5039" spans="24:28" x14ac:dyDescent="0.2">
      <c r="X5039" s="58"/>
      <c r="Y5039" s="58"/>
      <c r="Z5039" s="58"/>
      <c r="AA5039" s="58"/>
      <c r="AB5039" s="58"/>
    </row>
    <row r="5040" spans="24:28" x14ac:dyDescent="0.2">
      <c r="X5040" s="58"/>
      <c r="Y5040" s="58"/>
      <c r="Z5040" s="58"/>
      <c r="AA5040" s="58"/>
      <c r="AB5040" s="58"/>
    </row>
    <row r="5041" spans="24:28" x14ac:dyDescent="0.2">
      <c r="X5041" s="58"/>
      <c r="Y5041" s="58"/>
      <c r="Z5041" s="58"/>
      <c r="AA5041" s="58"/>
      <c r="AB5041" s="58"/>
    </row>
    <row r="5042" spans="24:28" x14ac:dyDescent="0.2">
      <c r="X5042" s="58"/>
      <c r="Y5042" s="58"/>
      <c r="Z5042" s="58"/>
      <c r="AA5042" s="58"/>
      <c r="AB5042" s="58"/>
    </row>
    <row r="5043" spans="24:28" x14ac:dyDescent="0.2">
      <c r="X5043" s="58"/>
      <c r="Y5043" s="58"/>
      <c r="Z5043" s="58"/>
      <c r="AA5043" s="58"/>
      <c r="AB5043" s="58"/>
    </row>
    <row r="5044" spans="24:28" x14ac:dyDescent="0.2">
      <c r="X5044" s="58"/>
      <c r="Y5044" s="58"/>
      <c r="Z5044" s="58"/>
      <c r="AA5044" s="58"/>
      <c r="AB5044" s="58"/>
    </row>
    <row r="5045" spans="24:28" x14ac:dyDescent="0.2">
      <c r="X5045" s="58"/>
      <c r="Y5045" s="58"/>
      <c r="Z5045" s="58"/>
      <c r="AA5045" s="58"/>
      <c r="AB5045" s="58"/>
    </row>
    <row r="5046" spans="24:28" x14ac:dyDescent="0.2">
      <c r="X5046" s="58"/>
      <c r="Y5046" s="58"/>
      <c r="Z5046" s="58"/>
      <c r="AA5046" s="58"/>
      <c r="AB5046" s="58"/>
    </row>
    <row r="5047" spans="24:28" x14ac:dyDescent="0.2">
      <c r="X5047" s="58"/>
      <c r="Y5047" s="58"/>
      <c r="Z5047" s="58"/>
      <c r="AA5047" s="58"/>
      <c r="AB5047" s="58"/>
    </row>
    <row r="5048" spans="24:28" x14ac:dyDescent="0.2">
      <c r="X5048" s="58"/>
      <c r="Y5048" s="58"/>
      <c r="Z5048" s="58"/>
      <c r="AA5048" s="58"/>
      <c r="AB5048" s="58"/>
    </row>
    <row r="5049" spans="24:28" x14ac:dyDescent="0.2">
      <c r="X5049" s="58"/>
      <c r="Y5049" s="58"/>
      <c r="Z5049" s="58"/>
      <c r="AA5049" s="58"/>
      <c r="AB5049" s="58"/>
    </row>
    <row r="5050" spans="24:28" x14ac:dyDescent="0.2">
      <c r="X5050" s="58"/>
      <c r="Y5050" s="58"/>
      <c r="Z5050" s="58"/>
      <c r="AA5050" s="58"/>
      <c r="AB5050" s="58"/>
    </row>
    <row r="5051" spans="24:28" x14ac:dyDescent="0.2">
      <c r="X5051" s="58"/>
      <c r="Y5051" s="58"/>
      <c r="Z5051" s="58"/>
      <c r="AA5051" s="58"/>
      <c r="AB5051" s="58"/>
    </row>
    <row r="5052" spans="24:28" x14ac:dyDescent="0.2">
      <c r="X5052" s="58"/>
      <c r="Y5052" s="58"/>
      <c r="Z5052" s="58"/>
      <c r="AA5052" s="58"/>
      <c r="AB5052" s="58"/>
    </row>
    <row r="5053" spans="24:28" x14ac:dyDescent="0.2">
      <c r="X5053" s="58"/>
      <c r="Y5053" s="58"/>
      <c r="Z5053" s="58"/>
      <c r="AA5053" s="58"/>
      <c r="AB5053" s="58"/>
    </row>
    <row r="5054" spans="24:28" x14ac:dyDescent="0.2">
      <c r="X5054" s="58"/>
      <c r="Y5054" s="58"/>
      <c r="Z5054" s="58"/>
      <c r="AA5054" s="58"/>
      <c r="AB5054" s="58"/>
    </row>
    <row r="5055" spans="24:28" x14ac:dyDescent="0.2">
      <c r="X5055" s="58"/>
      <c r="Y5055" s="58"/>
      <c r="Z5055" s="58"/>
      <c r="AA5055" s="58"/>
      <c r="AB5055" s="58"/>
    </row>
    <row r="5056" spans="24:28" x14ac:dyDescent="0.2">
      <c r="X5056" s="58"/>
      <c r="Y5056" s="58"/>
      <c r="Z5056" s="58"/>
      <c r="AA5056" s="58"/>
      <c r="AB5056" s="58"/>
    </row>
    <row r="5057" spans="24:28" x14ac:dyDescent="0.2">
      <c r="X5057" s="58"/>
      <c r="Y5057" s="58"/>
      <c r="Z5057" s="58"/>
      <c r="AA5057" s="58"/>
      <c r="AB5057" s="58"/>
    </row>
    <row r="5058" spans="24:28" x14ac:dyDescent="0.2">
      <c r="X5058" s="58"/>
      <c r="Y5058" s="58"/>
      <c r="Z5058" s="58"/>
      <c r="AA5058" s="58"/>
      <c r="AB5058" s="58"/>
    </row>
    <row r="5059" spans="24:28" x14ac:dyDescent="0.2">
      <c r="X5059" s="58"/>
      <c r="Y5059" s="58"/>
      <c r="Z5059" s="58"/>
      <c r="AA5059" s="58"/>
      <c r="AB5059" s="58"/>
    </row>
    <row r="5060" spans="24:28" x14ac:dyDescent="0.2">
      <c r="X5060" s="58"/>
      <c r="Y5060" s="58"/>
      <c r="Z5060" s="58"/>
      <c r="AA5060" s="58"/>
      <c r="AB5060" s="58"/>
    </row>
    <row r="5061" spans="24:28" x14ac:dyDescent="0.2">
      <c r="X5061" s="58"/>
      <c r="Y5061" s="58"/>
      <c r="Z5061" s="58"/>
      <c r="AA5061" s="58"/>
      <c r="AB5061" s="58"/>
    </row>
    <row r="5062" spans="24:28" x14ac:dyDescent="0.2">
      <c r="X5062" s="58"/>
      <c r="Y5062" s="58"/>
      <c r="Z5062" s="58"/>
      <c r="AA5062" s="58"/>
      <c r="AB5062" s="58"/>
    </row>
    <row r="5063" spans="24:28" x14ac:dyDescent="0.2">
      <c r="X5063" s="58"/>
      <c r="Y5063" s="58"/>
      <c r="Z5063" s="58"/>
      <c r="AA5063" s="58"/>
      <c r="AB5063" s="58"/>
    </row>
    <row r="5064" spans="24:28" x14ac:dyDescent="0.2">
      <c r="X5064" s="58"/>
      <c r="Y5064" s="58"/>
      <c r="Z5064" s="58"/>
      <c r="AA5064" s="58"/>
      <c r="AB5064" s="58"/>
    </row>
    <row r="5065" spans="24:28" x14ac:dyDescent="0.2">
      <c r="X5065" s="58"/>
      <c r="Y5065" s="58"/>
      <c r="Z5065" s="58"/>
      <c r="AA5065" s="58"/>
      <c r="AB5065" s="58"/>
    </row>
    <row r="5066" spans="24:28" x14ac:dyDescent="0.2">
      <c r="X5066" s="58"/>
      <c r="Y5066" s="58"/>
      <c r="Z5066" s="58"/>
      <c r="AA5066" s="58"/>
      <c r="AB5066" s="58"/>
    </row>
    <row r="5067" spans="24:28" x14ac:dyDescent="0.2">
      <c r="X5067" s="58"/>
      <c r="Y5067" s="58"/>
      <c r="Z5067" s="58"/>
      <c r="AA5067" s="58"/>
      <c r="AB5067" s="58"/>
    </row>
    <row r="5068" spans="24:28" x14ac:dyDescent="0.2">
      <c r="X5068" s="58"/>
      <c r="Y5068" s="58"/>
      <c r="Z5068" s="58"/>
      <c r="AA5068" s="58"/>
      <c r="AB5068" s="58"/>
    </row>
    <row r="5069" spans="24:28" x14ac:dyDescent="0.2">
      <c r="X5069" s="58"/>
      <c r="Y5069" s="58"/>
      <c r="Z5069" s="58"/>
      <c r="AA5069" s="58"/>
      <c r="AB5069" s="58"/>
    </row>
    <row r="5070" spans="24:28" x14ac:dyDescent="0.2">
      <c r="X5070" s="58"/>
      <c r="Y5070" s="58"/>
      <c r="Z5070" s="58"/>
      <c r="AA5070" s="58"/>
      <c r="AB5070" s="58"/>
    </row>
    <row r="5071" spans="24:28" x14ac:dyDescent="0.2">
      <c r="X5071" s="58"/>
      <c r="Y5071" s="58"/>
      <c r="Z5071" s="58"/>
      <c r="AA5071" s="58"/>
      <c r="AB5071" s="58"/>
    </row>
    <row r="5072" spans="24:28" x14ac:dyDescent="0.2">
      <c r="X5072" s="58"/>
      <c r="Y5072" s="58"/>
      <c r="Z5072" s="58"/>
      <c r="AA5072" s="58"/>
      <c r="AB5072" s="58"/>
    </row>
    <row r="5073" spans="24:28" x14ac:dyDescent="0.2">
      <c r="X5073" s="58"/>
      <c r="Y5073" s="58"/>
      <c r="Z5073" s="58"/>
      <c r="AA5073" s="58"/>
      <c r="AB5073" s="58"/>
    </row>
    <row r="5074" spans="24:28" x14ac:dyDescent="0.2">
      <c r="X5074" s="58"/>
      <c r="Y5074" s="58"/>
      <c r="Z5074" s="58"/>
      <c r="AA5074" s="58"/>
      <c r="AB5074" s="58"/>
    </row>
    <row r="5075" spans="24:28" x14ac:dyDescent="0.2">
      <c r="X5075" s="58"/>
      <c r="Y5075" s="58"/>
      <c r="Z5075" s="58"/>
      <c r="AA5075" s="58"/>
      <c r="AB5075" s="58"/>
    </row>
    <row r="5076" spans="24:28" x14ac:dyDescent="0.2">
      <c r="X5076" s="58"/>
      <c r="Y5076" s="58"/>
      <c r="Z5076" s="58"/>
      <c r="AA5076" s="58"/>
      <c r="AB5076" s="58"/>
    </row>
    <row r="5077" spans="24:28" x14ac:dyDescent="0.2">
      <c r="X5077" s="58"/>
      <c r="Y5077" s="58"/>
      <c r="Z5077" s="58"/>
      <c r="AA5077" s="58"/>
      <c r="AB5077" s="58"/>
    </row>
    <row r="5078" spans="24:28" x14ac:dyDescent="0.2">
      <c r="X5078" s="58"/>
      <c r="Y5078" s="58"/>
      <c r="Z5078" s="58"/>
      <c r="AA5078" s="58"/>
      <c r="AB5078" s="58"/>
    </row>
    <row r="5079" spans="24:28" x14ac:dyDescent="0.2">
      <c r="X5079" s="58"/>
      <c r="Y5079" s="58"/>
      <c r="Z5079" s="58"/>
      <c r="AA5079" s="58"/>
      <c r="AB5079" s="58"/>
    </row>
    <row r="5080" spans="24:28" x14ac:dyDescent="0.2">
      <c r="X5080" s="58"/>
      <c r="Y5080" s="58"/>
      <c r="Z5080" s="58"/>
      <c r="AA5080" s="58"/>
      <c r="AB5080" s="58"/>
    </row>
    <row r="5081" spans="24:28" x14ac:dyDescent="0.2">
      <c r="X5081" s="58"/>
      <c r="Y5081" s="58"/>
      <c r="Z5081" s="58"/>
      <c r="AA5081" s="58"/>
      <c r="AB5081" s="58"/>
    </row>
    <row r="5082" spans="24:28" x14ac:dyDescent="0.2">
      <c r="X5082" s="58"/>
      <c r="Y5082" s="58"/>
      <c r="Z5082" s="58"/>
      <c r="AA5082" s="58"/>
      <c r="AB5082" s="58"/>
    </row>
    <row r="5083" spans="24:28" x14ac:dyDescent="0.2">
      <c r="X5083" s="58"/>
      <c r="Y5083" s="58"/>
      <c r="Z5083" s="58"/>
      <c r="AA5083" s="58"/>
      <c r="AB5083" s="58"/>
    </row>
    <row r="5084" spans="24:28" x14ac:dyDescent="0.2">
      <c r="X5084" s="58"/>
      <c r="Y5084" s="58"/>
      <c r="Z5084" s="58"/>
      <c r="AA5084" s="58"/>
      <c r="AB5084" s="58"/>
    </row>
    <row r="5085" spans="24:28" x14ac:dyDescent="0.2">
      <c r="X5085" s="58"/>
      <c r="Y5085" s="58"/>
      <c r="Z5085" s="58"/>
      <c r="AA5085" s="58"/>
      <c r="AB5085" s="58"/>
    </row>
    <row r="5086" spans="24:28" x14ac:dyDescent="0.2">
      <c r="X5086" s="58"/>
      <c r="Y5086" s="58"/>
      <c r="Z5086" s="58"/>
      <c r="AA5086" s="58"/>
      <c r="AB5086" s="58"/>
    </row>
    <row r="5087" spans="24:28" x14ac:dyDescent="0.2">
      <c r="X5087" s="58"/>
      <c r="Y5087" s="58"/>
      <c r="Z5087" s="58"/>
      <c r="AA5087" s="58"/>
      <c r="AB5087" s="58"/>
    </row>
    <row r="5088" spans="24:28" x14ac:dyDescent="0.2">
      <c r="X5088" s="58"/>
      <c r="Y5088" s="58"/>
      <c r="Z5088" s="58"/>
      <c r="AA5088" s="58"/>
      <c r="AB5088" s="58"/>
    </row>
    <row r="5089" spans="24:28" x14ac:dyDescent="0.2">
      <c r="X5089" s="58"/>
      <c r="Y5089" s="58"/>
      <c r="Z5089" s="58"/>
      <c r="AA5089" s="58"/>
      <c r="AB5089" s="58"/>
    </row>
    <row r="5090" spans="24:28" x14ac:dyDescent="0.2">
      <c r="X5090" s="58"/>
      <c r="Y5090" s="58"/>
      <c r="Z5090" s="58"/>
      <c r="AA5090" s="58"/>
      <c r="AB5090" s="58"/>
    </row>
    <row r="5091" spans="24:28" x14ac:dyDescent="0.2">
      <c r="X5091" s="58"/>
      <c r="Y5091" s="58"/>
      <c r="Z5091" s="58"/>
      <c r="AA5091" s="58"/>
      <c r="AB5091" s="58"/>
    </row>
    <row r="5092" spans="24:28" x14ac:dyDescent="0.2">
      <c r="X5092" s="58"/>
      <c r="Y5092" s="58"/>
      <c r="Z5092" s="58"/>
      <c r="AA5092" s="58"/>
      <c r="AB5092" s="58"/>
    </row>
    <row r="5093" spans="24:28" x14ac:dyDescent="0.2">
      <c r="X5093" s="58"/>
      <c r="Y5093" s="58"/>
      <c r="Z5093" s="58"/>
      <c r="AA5093" s="58"/>
      <c r="AB5093" s="58"/>
    </row>
    <row r="5094" spans="24:28" x14ac:dyDescent="0.2">
      <c r="X5094" s="58"/>
      <c r="Y5094" s="58"/>
      <c r="Z5094" s="58"/>
      <c r="AA5094" s="58"/>
      <c r="AB5094" s="58"/>
    </row>
    <row r="5095" spans="24:28" x14ac:dyDescent="0.2">
      <c r="X5095" s="58"/>
      <c r="Y5095" s="58"/>
      <c r="Z5095" s="58"/>
      <c r="AA5095" s="58"/>
      <c r="AB5095" s="58"/>
    </row>
    <row r="5096" spans="24:28" x14ac:dyDescent="0.2">
      <c r="X5096" s="58"/>
      <c r="Y5096" s="58"/>
      <c r="Z5096" s="58"/>
      <c r="AA5096" s="58"/>
      <c r="AB5096" s="58"/>
    </row>
    <row r="5097" spans="24:28" x14ac:dyDescent="0.2">
      <c r="X5097" s="58"/>
      <c r="Y5097" s="58"/>
      <c r="Z5097" s="58"/>
      <c r="AA5097" s="58"/>
      <c r="AB5097" s="58"/>
    </row>
    <row r="5098" spans="24:28" x14ac:dyDescent="0.2">
      <c r="X5098" s="58"/>
      <c r="Y5098" s="58"/>
      <c r="Z5098" s="58"/>
      <c r="AA5098" s="58"/>
      <c r="AB5098" s="58"/>
    </row>
    <row r="5099" spans="24:28" x14ac:dyDescent="0.2">
      <c r="X5099" s="58"/>
      <c r="Y5099" s="58"/>
      <c r="Z5099" s="58"/>
      <c r="AA5099" s="58"/>
      <c r="AB5099" s="58"/>
    </row>
    <row r="5100" spans="24:28" x14ac:dyDescent="0.2">
      <c r="X5100" s="58"/>
      <c r="Y5100" s="58"/>
      <c r="Z5100" s="58"/>
      <c r="AA5100" s="58"/>
      <c r="AB5100" s="58"/>
    </row>
    <row r="5101" spans="24:28" x14ac:dyDescent="0.2">
      <c r="X5101" s="58"/>
      <c r="Y5101" s="58"/>
      <c r="Z5101" s="58"/>
      <c r="AA5101" s="58"/>
      <c r="AB5101" s="58"/>
    </row>
    <row r="5102" spans="24:28" x14ac:dyDescent="0.2">
      <c r="X5102" s="58"/>
      <c r="Y5102" s="58"/>
      <c r="Z5102" s="58"/>
      <c r="AA5102" s="58"/>
      <c r="AB5102" s="58"/>
    </row>
    <row r="5103" spans="24:28" x14ac:dyDescent="0.2">
      <c r="X5103" s="58"/>
      <c r="Y5103" s="58"/>
      <c r="Z5103" s="58"/>
      <c r="AA5103" s="58"/>
      <c r="AB5103" s="58"/>
    </row>
    <row r="5104" spans="24:28" x14ac:dyDescent="0.2">
      <c r="X5104" s="58"/>
      <c r="Y5104" s="58"/>
      <c r="Z5104" s="58"/>
      <c r="AA5104" s="58"/>
      <c r="AB5104" s="58"/>
    </row>
    <row r="5105" spans="24:28" x14ac:dyDescent="0.2">
      <c r="X5105" s="58"/>
      <c r="Y5105" s="58"/>
      <c r="Z5105" s="58"/>
      <c r="AA5105" s="58"/>
      <c r="AB5105" s="58"/>
    </row>
    <row r="5106" spans="24:28" x14ac:dyDescent="0.2">
      <c r="X5106" s="58"/>
      <c r="Y5106" s="58"/>
      <c r="Z5106" s="58"/>
      <c r="AA5106" s="58"/>
      <c r="AB5106" s="58"/>
    </row>
    <row r="5107" spans="24:28" x14ac:dyDescent="0.2">
      <c r="X5107" s="58"/>
      <c r="Y5107" s="58"/>
      <c r="Z5107" s="58"/>
      <c r="AA5107" s="58"/>
      <c r="AB5107" s="58"/>
    </row>
    <row r="5108" spans="24:28" x14ac:dyDescent="0.2">
      <c r="X5108" s="58"/>
      <c r="Y5108" s="58"/>
      <c r="Z5108" s="58"/>
      <c r="AA5108" s="58"/>
      <c r="AB5108" s="58"/>
    </row>
    <row r="5109" spans="24:28" x14ac:dyDescent="0.2">
      <c r="X5109" s="58"/>
      <c r="Y5109" s="58"/>
      <c r="Z5109" s="58"/>
      <c r="AA5109" s="58"/>
      <c r="AB5109" s="58"/>
    </row>
    <row r="5110" spans="24:28" x14ac:dyDescent="0.2">
      <c r="X5110" s="58"/>
      <c r="Y5110" s="58"/>
      <c r="Z5110" s="58"/>
      <c r="AA5110" s="58"/>
      <c r="AB5110" s="58"/>
    </row>
    <row r="5111" spans="24:28" x14ac:dyDescent="0.2">
      <c r="X5111" s="58"/>
      <c r="Y5111" s="58"/>
      <c r="Z5111" s="58"/>
      <c r="AA5111" s="58"/>
      <c r="AB5111" s="58"/>
    </row>
    <row r="5112" spans="24:28" x14ac:dyDescent="0.2">
      <c r="X5112" s="58"/>
      <c r="Y5112" s="58"/>
      <c r="Z5112" s="58"/>
      <c r="AA5112" s="58"/>
      <c r="AB5112" s="58"/>
    </row>
    <row r="5113" spans="24:28" x14ac:dyDescent="0.2">
      <c r="X5113" s="58"/>
      <c r="Y5113" s="58"/>
      <c r="Z5113" s="58"/>
      <c r="AA5113" s="58"/>
      <c r="AB5113" s="58"/>
    </row>
    <row r="5114" spans="24:28" x14ac:dyDescent="0.2">
      <c r="X5114" s="58"/>
      <c r="Y5114" s="58"/>
      <c r="Z5114" s="58"/>
      <c r="AA5114" s="58"/>
      <c r="AB5114" s="58"/>
    </row>
    <row r="5115" spans="24:28" x14ac:dyDescent="0.2">
      <c r="X5115" s="58"/>
      <c r="Y5115" s="58"/>
      <c r="Z5115" s="58"/>
      <c r="AA5115" s="58"/>
      <c r="AB5115" s="58"/>
    </row>
    <row r="5116" spans="24:28" x14ac:dyDescent="0.2">
      <c r="X5116" s="58"/>
      <c r="Y5116" s="58"/>
      <c r="Z5116" s="58"/>
      <c r="AA5116" s="58"/>
      <c r="AB5116" s="58"/>
    </row>
    <row r="5117" spans="24:28" x14ac:dyDescent="0.2">
      <c r="X5117" s="58"/>
      <c r="Y5117" s="58"/>
      <c r="Z5117" s="58"/>
      <c r="AA5117" s="58"/>
      <c r="AB5117" s="58"/>
    </row>
    <row r="5118" spans="24:28" x14ac:dyDescent="0.2">
      <c r="X5118" s="58"/>
      <c r="Y5118" s="58"/>
      <c r="Z5118" s="58"/>
      <c r="AA5118" s="58"/>
      <c r="AB5118" s="58"/>
    </row>
    <row r="5119" spans="24:28" x14ac:dyDescent="0.2">
      <c r="X5119" s="58"/>
      <c r="Y5119" s="58"/>
      <c r="Z5119" s="58"/>
      <c r="AA5119" s="58"/>
      <c r="AB5119" s="58"/>
    </row>
    <row r="5120" spans="24:28" x14ac:dyDescent="0.2">
      <c r="X5120" s="58"/>
      <c r="Y5120" s="58"/>
      <c r="Z5120" s="58"/>
      <c r="AA5120" s="58"/>
      <c r="AB5120" s="58"/>
    </row>
    <row r="5121" spans="24:28" x14ac:dyDescent="0.2">
      <c r="X5121" s="58"/>
      <c r="Y5121" s="58"/>
      <c r="Z5121" s="58"/>
      <c r="AA5121" s="58"/>
      <c r="AB5121" s="58"/>
    </row>
    <row r="5122" spans="24:28" x14ac:dyDescent="0.2">
      <c r="X5122" s="58"/>
      <c r="Y5122" s="58"/>
      <c r="Z5122" s="58"/>
      <c r="AA5122" s="58"/>
      <c r="AB5122" s="58"/>
    </row>
    <row r="5123" spans="24:28" x14ac:dyDescent="0.2">
      <c r="X5123" s="58"/>
      <c r="Y5123" s="58"/>
      <c r="Z5123" s="58"/>
      <c r="AA5123" s="58"/>
      <c r="AB5123" s="58"/>
    </row>
    <row r="5124" spans="24:28" x14ac:dyDescent="0.2">
      <c r="X5124" s="58"/>
      <c r="Y5124" s="58"/>
      <c r="Z5124" s="58"/>
      <c r="AA5124" s="58"/>
      <c r="AB5124" s="58"/>
    </row>
    <row r="5125" spans="24:28" x14ac:dyDescent="0.2">
      <c r="X5125" s="58"/>
      <c r="Y5125" s="58"/>
      <c r="Z5125" s="58"/>
      <c r="AA5125" s="58"/>
      <c r="AB5125" s="58"/>
    </row>
    <row r="5126" spans="24:28" x14ac:dyDescent="0.2">
      <c r="X5126" s="58"/>
      <c r="Y5126" s="58"/>
      <c r="Z5126" s="58"/>
      <c r="AA5126" s="58"/>
      <c r="AB5126" s="58"/>
    </row>
    <row r="5127" spans="24:28" x14ac:dyDescent="0.2">
      <c r="X5127" s="58"/>
      <c r="Y5127" s="58"/>
      <c r="Z5127" s="58"/>
      <c r="AA5127" s="58"/>
      <c r="AB5127" s="58"/>
    </row>
    <row r="5128" spans="24:28" x14ac:dyDescent="0.2">
      <c r="X5128" s="58"/>
      <c r="Y5128" s="58"/>
      <c r="Z5128" s="58"/>
      <c r="AA5128" s="58"/>
      <c r="AB5128" s="58"/>
    </row>
    <row r="5129" spans="24:28" x14ac:dyDescent="0.2">
      <c r="X5129" s="58"/>
      <c r="Y5129" s="58"/>
      <c r="Z5129" s="58"/>
      <c r="AA5129" s="58"/>
      <c r="AB5129" s="58"/>
    </row>
    <row r="5130" spans="24:28" x14ac:dyDescent="0.2">
      <c r="X5130" s="58"/>
      <c r="Y5130" s="58"/>
      <c r="Z5130" s="58"/>
      <c r="AA5130" s="58"/>
      <c r="AB5130" s="58"/>
    </row>
    <row r="5131" spans="24:28" x14ac:dyDescent="0.2">
      <c r="X5131" s="58"/>
      <c r="Y5131" s="58"/>
      <c r="Z5131" s="58"/>
      <c r="AA5131" s="58"/>
      <c r="AB5131" s="58"/>
    </row>
    <row r="5132" spans="24:28" x14ac:dyDescent="0.2">
      <c r="X5132" s="58"/>
      <c r="Y5132" s="58"/>
      <c r="Z5132" s="58"/>
      <c r="AA5132" s="58"/>
      <c r="AB5132" s="58"/>
    </row>
    <row r="5133" spans="24:28" x14ac:dyDescent="0.2">
      <c r="X5133" s="58"/>
      <c r="Y5133" s="58"/>
      <c r="Z5133" s="58"/>
      <c r="AA5133" s="58"/>
      <c r="AB5133" s="58"/>
    </row>
    <row r="5134" spans="24:28" x14ac:dyDescent="0.2">
      <c r="X5134" s="58"/>
      <c r="Y5134" s="58"/>
      <c r="Z5134" s="58"/>
      <c r="AA5134" s="58"/>
      <c r="AB5134" s="58"/>
    </row>
    <row r="5135" spans="24:28" x14ac:dyDescent="0.2">
      <c r="X5135" s="58"/>
      <c r="Y5135" s="58"/>
      <c r="Z5135" s="58"/>
      <c r="AA5135" s="58"/>
      <c r="AB5135" s="58"/>
    </row>
    <row r="5136" spans="24:28" x14ac:dyDescent="0.2">
      <c r="X5136" s="58"/>
      <c r="Y5136" s="58"/>
      <c r="Z5136" s="58"/>
      <c r="AA5136" s="58"/>
      <c r="AB5136" s="58"/>
    </row>
    <row r="5137" spans="24:28" x14ac:dyDescent="0.2">
      <c r="X5137" s="58"/>
      <c r="Y5137" s="58"/>
      <c r="Z5137" s="58"/>
      <c r="AA5137" s="58"/>
      <c r="AB5137" s="58"/>
    </row>
    <row r="5138" spans="24:28" x14ac:dyDescent="0.2">
      <c r="X5138" s="58"/>
      <c r="Y5138" s="58"/>
      <c r="Z5138" s="58"/>
      <c r="AA5138" s="58"/>
      <c r="AB5138" s="58"/>
    </row>
    <row r="5139" spans="24:28" x14ac:dyDescent="0.2">
      <c r="X5139" s="58"/>
      <c r="Y5139" s="58"/>
      <c r="Z5139" s="58"/>
      <c r="AA5139" s="58"/>
      <c r="AB5139" s="58"/>
    </row>
    <row r="5140" spans="24:28" x14ac:dyDescent="0.2">
      <c r="X5140" s="58"/>
      <c r="Y5140" s="58"/>
      <c r="Z5140" s="58"/>
      <c r="AA5140" s="58"/>
      <c r="AB5140" s="58"/>
    </row>
    <row r="5141" spans="24:28" x14ac:dyDescent="0.2">
      <c r="X5141" s="58"/>
      <c r="Y5141" s="58"/>
      <c r="Z5141" s="58"/>
      <c r="AA5141" s="58"/>
      <c r="AB5141" s="58"/>
    </row>
    <row r="5142" spans="24:28" x14ac:dyDescent="0.2">
      <c r="X5142" s="58"/>
      <c r="Y5142" s="58"/>
      <c r="Z5142" s="58"/>
      <c r="AA5142" s="58"/>
      <c r="AB5142" s="58"/>
    </row>
    <row r="5143" spans="24:28" x14ac:dyDescent="0.2">
      <c r="X5143" s="58"/>
      <c r="Y5143" s="58"/>
      <c r="Z5143" s="58"/>
      <c r="AA5143" s="58"/>
      <c r="AB5143" s="58"/>
    </row>
    <row r="5144" spans="24:28" x14ac:dyDescent="0.2">
      <c r="X5144" s="58"/>
      <c r="Y5144" s="58"/>
      <c r="Z5144" s="58"/>
      <c r="AA5144" s="58"/>
      <c r="AB5144" s="58"/>
    </row>
    <row r="5145" spans="24:28" x14ac:dyDescent="0.2">
      <c r="X5145" s="58"/>
      <c r="Y5145" s="58"/>
      <c r="Z5145" s="58"/>
      <c r="AA5145" s="58"/>
      <c r="AB5145" s="58"/>
    </row>
    <row r="5146" spans="24:28" x14ac:dyDescent="0.2">
      <c r="X5146" s="58"/>
      <c r="Y5146" s="58"/>
      <c r="Z5146" s="58"/>
      <c r="AA5146" s="58"/>
      <c r="AB5146" s="58"/>
    </row>
    <row r="5147" spans="24:28" x14ac:dyDescent="0.2">
      <c r="X5147" s="58"/>
      <c r="Y5147" s="58"/>
      <c r="Z5147" s="58"/>
      <c r="AA5147" s="58"/>
      <c r="AB5147" s="58"/>
    </row>
    <row r="5148" spans="24:28" x14ac:dyDescent="0.2">
      <c r="X5148" s="58"/>
      <c r="Y5148" s="58"/>
      <c r="Z5148" s="58"/>
      <c r="AA5148" s="58"/>
      <c r="AB5148" s="58"/>
    </row>
    <row r="5149" spans="24:28" x14ac:dyDescent="0.2">
      <c r="X5149" s="58"/>
      <c r="Y5149" s="58"/>
      <c r="Z5149" s="58"/>
      <c r="AA5149" s="58"/>
      <c r="AB5149" s="58"/>
    </row>
    <row r="5150" spans="24:28" x14ac:dyDescent="0.2">
      <c r="X5150" s="58"/>
      <c r="Y5150" s="58"/>
      <c r="Z5150" s="58"/>
      <c r="AA5150" s="58"/>
      <c r="AB5150" s="58"/>
    </row>
    <row r="5151" spans="24:28" x14ac:dyDescent="0.2">
      <c r="X5151" s="58"/>
      <c r="Y5151" s="58"/>
      <c r="Z5151" s="58"/>
      <c r="AA5151" s="58"/>
      <c r="AB5151" s="58"/>
    </row>
    <row r="5152" spans="24:28" x14ac:dyDescent="0.2">
      <c r="X5152" s="58"/>
      <c r="Y5152" s="58"/>
      <c r="Z5152" s="58"/>
      <c r="AA5152" s="58"/>
      <c r="AB5152" s="58"/>
    </row>
    <row r="5153" spans="24:28" x14ac:dyDescent="0.2">
      <c r="X5153" s="58"/>
      <c r="Y5153" s="58"/>
      <c r="Z5153" s="58"/>
      <c r="AA5153" s="58"/>
      <c r="AB5153" s="58"/>
    </row>
    <row r="5154" spans="24:28" x14ac:dyDescent="0.2">
      <c r="X5154" s="58"/>
      <c r="Y5154" s="58"/>
      <c r="Z5154" s="58"/>
      <c r="AA5154" s="58"/>
      <c r="AB5154" s="58"/>
    </row>
    <row r="5155" spans="24:28" x14ac:dyDescent="0.2">
      <c r="X5155" s="58"/>
      <c r="Y5155" s="58"/>
      <c r="Z5155" s="58"/>
      <c r="AA5155" s="58"/>
      <c r="AB5155" s="58"/>
    </row>
    <row r="5156" spans="24:28" x14ac:dyDescent="0.2">
      <c r="X5156" s="58"/>
      <c r="Y5156" s="58"/>
      <c r="Z5156" s="58"/>
      <c r="AA5156" s="58"/>
      <c r="AB5156" s="58"/>
    </row>
    <row r="5157" spans="24:28" x14ac:dyDescent="0.2">
      <c r="X5157" s="58"/>
      <c r="Y5157" s="58"/>
      <c r="Z5157" s="58"/>
      <c r="AA5157" s="58"/>
      <c r="AB5157" s="58"/>
    </row>
    <row r="5158" spans="24:28" x14ac:dyDescent="0.2">
      <c r="X5158" s="58"/>
      <c r="Y5158" s="58"/>
      <c r="Z5158" s="58"/>
      <c r="AA5158" s="58"/>
      <c r="AB5158" s="58"/>
    </row>
    <row r="5159" spans="24:28" x14ac:dyDescent="0.2">
      <c r="X5159" s="58"/>
      <c r="Y5159" s="58"/>
      <c r="Z5159" s="58"/>
      <c r="AA5159" s="58"/>
      <c r="AB5159" s="58"/>
    </row>
    <row r="5160" spans="24:28" x14ac:dyDescent="0.2">
      <c r="X5160" s="58"/>
      <c r="Y5160" s="58"/>
      <c r="Z5160" s="58"/>
      <c r="AA5160" s="58"/>
      <c r="AB5160" s="58"/>
    </row>
    <row r="5161" spans="24:28" x14ac:dyDescent="0.2">
      <c r="X5161" s="58"/>
      <c r="Y5161" s="58"/>
      <c r="Z5161" s="58"/>
      <c r="AA5161" s="58"/>
      <c r="AB5161" s="58"/>
    </row>
    <row r="5162" spans="24:28" x14ac:dyDescent="0.2">
      <c r="X5162" s="58"/>
      <c r="Y5162" s="58"/>
      <c r="Z5162" s="58"/>
      <c r="AA5162" s="58"/>
      <c r="AB5162" s="58"/>
    </row>
    <row r="5163" spans="24:28" x14ac:dyDescent="0.2">
      <c r="X5163" s="58"/>
      <c r="Y5163" s="58"/>
      <c r="Z5163" s="58"/>
      <c r="AA5163" s="58"/>
      <c r="AB5163" s="58"/>
    </row>
    <row r="5164" spans="24:28" x14ac:dyDescent="0.2">
      <c r="X5164" s="58"/>
      <c r="Y5164" s="58"/>
      <c r="Z5164" s="58"/>
      <c r="AA5164" s="58"/>
      <c r="AB5164" s="58"/>
    </row>
    <row r="5165" spans="24:28" x14ac:dyDescent="0.2">
      <c r="X5165" s="58"/>
      <c r="Y5165" s="58"/>
      <c r="Z5165" s="58"/>
      <c r="AA5165" s="58"/>
      <c r="AB5165" s="58"/>
    </row>
    <row r="5166" spans="24:28" x14ac:dyDescent="0.2">
      <c r="X5166" s="58"/>
      <c r="Y5166" s="58"/>
      <c r="Z5166" s="58"/>
      <c r="AA5166" s="58"/>
      <c r="AB5166" s="58"/>
    </row>
    <row r="5167" spans="24:28" x14ac:dyDescent="0.2">
      <c r="X5167" s="58"/>
      <c r="Y5167" s="58"/>
      <c r="Z5167" s="58"/>
      <c r="AA5167" s="58"/>
      <c r="AB5167" s="58"/>
    </row>
    <row r="5168" spans="24:28" x14ac:dyDescent="0.2">
      <c r="X5168" s="58"/>
      <c r="Y5168" s="58"/>
      <c r="Z5168" s="58"/>
      <c r="AA5168" s="58"/>
      <c r="AB5168" s="58"/>
    </row>
    <row r="5169" spans="24:28" x14ac:dyDescent="0.2">
      <c r="X5169" s="58"/>
      <c r="Y5169" s="58"/>
      <c r="Z5169" s="58"/>
      <c r="AA5169" s="58"/>
      <c r="AB5169" s="58"/>
    </row>
    <row r="5170" spans="24:28" x14ac:dyDescent="0.2">
      <c r="X5170" s="58"/>
      <c r="Y5170" s="58"/>
      <c r="Z5170" s="58"/>
      <c r="AA5170" s="58"/>
      <c r="AB5170" s="58"/>
    </row>
    <row r="5171" spans="24:28" x14ac:dyDescent="0.2">
      <c r="X5171" s="58"/>
      <c r="Y5171" s="58"/>
      <c r="Z5171" s="58"/>
      <c r="AA5171" s="58"/>
      <c r="AB5171" s="58"/>
    </row>
    <row r="5172" spans="24:28" x14ac:dyDescent="0.2">
      <c r="X5172" s="58"/>
      <c r="Y5172" s="58"/>
      <c r="Z5172" s="58"/>
      <c r="AA5172" s="58"/>
      <c r="AB5172" s="58"/>
    </row>
    <row r="5173" spans="24:28" x14ac:dyDescent="0.2">
      <c r="X5173" s="58"/>
      <c r="Y5173" s="58"/>
      <c r="Z5173" s="58"/>
      <c r="AA5173" s="58"/>
      <c r="AB5173" s="58"/>
    </row>
    <row r="5174" spans="24:28" x14ac:dyDescent="0.2">
      <c r="X5174" s="58"/>
      <c r="Y5174" s="58"/>
      <c r="Z5174" s="58"/>
      <c r="AA5174" s="58"/>
      <c r="AB5174" s="58"/>
    </row>
    <row r="5175" spans="24:28" x14ac:dyDescent="0.2">
      <c r="X5175" s="58"/>
      <c r="Y5175" s="58"/>
      <c r="Z5175" s="58"/>
      <c r="AA5175" s="58"/>
      <c r="AB5175" s="58"/>
    </row>
    <row r="5176" spans="24:28" x14ac:dyDescent="0.2">
      <c r="X5176" s="58"/>
      <c r="Y5176" s="58"/>
      <c r="Z5176" s="58"/>
      <c r="AA5176" s="58"/>
      <c r="AB5176" s="58"/>
    </row>
    <row r="5177" spans="24:28" x14ac:dyDescent="0.2">
      <c r="X5177" s="58"/>
      <c r="Y5177" s="58"/>
      <c r="Z5177" s="58"/>
      <c r="AA5177" s="58"/>
      <c r="AB5177" s="58"/>
    </row>
    <row r="5178" spans="24:28" x14ac:dyDescent="0.2">
      <c r="X5178" s="58"/>
      <c r="Y5178" s="58"/>
      <c r="Z5178" s="58"/>
      <c r="AA5178" s="58"/>
      <c r="AB5178" s="58"/>
    </row>
    <row r="5179" spans="24:28" x14ac:dyDescent="0.2">
      <c r="X5179" s="58"/>
      <c r="Y5179" s="58"/>
      <c r="Z5179" s="58"/>
      <c r="AA5179" s="58"/>
      <c r="AB5179" s="58"/>
    </row>
    <row r="5180" spans="24:28" x14ac:dyDescent="0.2">
      <c r="X5180" s="58"/>
      <c r="Y5180" s="58"/>
      <c r="Z5180" s="58"/>
      <c r="AA5180" s="58"/>
      <c r="AB5180" s="58"/>
    </row>
    <row r="5181" spans="24:28" x14ac:dyDescent="0.2">
      <c r="X5181" s="58"/>
      <c r="Y5181" s="58"/>
      <c r="Z5181" s="58"/>
      <c r="AA5181" s="58"/>
      <c r="AB5181" s="58"/>
    </row>
    <row r="5182" spans="24:28" x14ac:dyDescent="0.2">
      <c r="X5182" s="58"/>
      <c r="Y5182" s="58"/>
      <c r="Z5182" s="58"/>
      <c r="AA5182" s="58"/>
      <c r="AB5182" s="58"/>
    </row>
    <row r="5183" spans="24:28" x14ac:dyDescent="0.2">
      <c r="X5183" s="58"/>
      <c r="Y5183" s="58"/>
      <c r="Z5183" s="58"/>
      <c r="AA5183" s="58"/>
      <c r="AB5183" s="58"/>
    </row>
    <row r="5184" spans="24:28" x14ac:dyDescent="0.2">
      <c r="X5184" s="58"/>
      <c r="Y5184" s="58"/>
      <c r="Z5184" s="58"/>
      <c r="AA5184" s="58"/>
      <c r="AB5184" s="58"/>
    </row>
    <row r="5185" spans="24:28" x14ac:dyDescent="0.2">
      <c r="X5185" s="58"/>
      <c r="Y5185" s="58"/>
      <c r="Z5185" s="58"/>
      <c r="AA5185" s="58"/>
      <c r="AB5185" s="58"/>
    </row>
    <row r="5186" spans="24:28" x14ac:dyDescent="0.2">
      <c r="X5186" s="58"/>
      <c r="Y5186" s="58"/>
      <c r="Z5186" s="58"/>
      <c r="AA5186" s="58"/>
      <c r="AB5186" s="58"/>
    </row>
    <row r="5187" spans="24:28" x14ac:dyDescent="0.2">
      <c r="X5187" s="58"/>
      <c r="Y5187" s="58"/>
      <c r="Z5187" s="58"/>
      <c r="AA5187" s="58"/>
      <c r="AB5187" s="58"/>
    </row>
    <row r="5188" spans="24:28" x14ac:dyDescent="0.2">
      <c r="X5188" s="58"/>
      <c r="Y5188" s="58"/>
      <c r="Z5188" s="58"/>
      <c r="AA5188" s="58"/>
      <c r="AB5188" s="58"/>
    </row>
    <row r="5189" spans="24:28" x14ac:dyDescent="0.2">
      <c r="X5189" s="58"/>
      <c r="Y5189" s="58"/>
      <c r="Z5189" s="58"/>
      <c r="AA5189" s="58"/>
      <c r="AB5189" s="58"/>
    </row>
    <row r="5190" spans="24:28" x14ac:dyDescent="0.2">
      <c r="X5190" s="58"/>
      <c r="Y5190" s="58"/>
      <c r="Z5190" s="58"/>
      <c r="AA5190" s="58"/>
      <c r="AB5190" s="58"/>
    </row>
    <row r="5191" spans="24:28" x14ac:dyDescent="0.2">
      <c r="X5191" s="58"/>
      <c r="Y5191" s="58"/>
      <c r="Z5191" s="58"/>
      <c r="AA5191" s="58"/>
      <c r="AB5191" s="58"/>
    </row>
    <row r="5192" spans="24:28" x14ac:dyDescent="0.2">
      <c r="X5192" s="58"/>
      <c r="Y5192" s="58"/>
      <c r="Z5192" s="58"/>
      <c r="AA5192" s="58"/>
      <c r="AB5192" s="58"/>
    </row>
    <row r="5193" spans="24:28" x14ac:dyDescent="0.2">
      <c r="X5193" s="58"/>
      <c r="Y5193" s="58"/>
      <c r="Z5193" s="58"/>
      <c r="AA5193" s="58"/>
      <c r="AB5193" s="58"/>
    </row>
    <row r="5194" spans="24:28" x14ac:dyDescent="0.2">
      <c r="X5194" s="58"/>
      <c r="Y5194" s="58"/>
      <c r="Z5194" s="58"/>
      <c r="AA5194" s="58"/>
      <c r="AB5194" s="58"/>
    </row>
    <row r="5195" spans="24:28" x14ac:dyDescent="0.2">
      <c r="X5195" s="58"/>
      <c r="Y5195" s="58"/>
      <c r="Z5195" s="58"/>
      <c r="AA5195" s="58"/>
      <c r="AB5195" s="58"/>
    </row>
    <row r="5196" spans="24:28" x14ac:dyDescent="0.2">
      <c r="X5196" s="58"/>
      <c r="Y5196" s="58"/>
      <c r="Z5196" s="58"/>
      <c r="AA5196" s="58"/>
      <c r="AB5196" s="58"/>
    </row>
    <row r="5197" spans="24:28" x14ac:dyDescent="0.2">
      <c r="X5197" s="58"/>
      <c r="Y5197" s="58"/>
      <c r="Z5197" s="58"/>
      <c r="AA5197" s="58"/>
      <c r="AB5197" s="58"/>
    </row>
    <row r="5198" spans="24:28" x14ac:dyDescent="0.2">
      <c r="X5198" s="58"/>
      <c r="Y5198" s="58"/>
      <c r="Z5198" s="58"/>
      <c r="AA5198" s="58"/>
      <c r="AB5198" s="58"/>
    </row>
    <row r="5199" spans="24:28" x14ac:dyDescent="0.2">
      <c r="X5199" s="58"/>
      <c r="Y5199" s="58"/>
      <c r="Z5199" s="58"/>
      <c r="AA5199" s="58"/>
      <c r="AB5199" s="58"/>
    </row>
    <row r="5200" spans="24:28" x14ac:dyDescent="0.2">
      <c r="X5200" s="58"/>
      <c r="Y5200" s="58"/>
      <c r="Z5200" s="58"/>
      <c r="AA5200" s="58"/>
      <c r="AB5200" s="58"/>
    </row>
    <row r="5201" spans="24:28" x14ac:dyDescent="0.2">
      <c r="X5201" s="58"/>
      <c r="Y5201" s="58"/>
      <c r="Z5201" s="58"/>
      <c r="AA5201" s="58"/>
      <c r="AB5201" s="58"/>
    </row>
    <row r="5202" spans="24:28" x14ac:dyDescent="0.2">
      <c r="X5202" s="58"/>
      <c r="Y5202" s="58"/>
      <c r="Z5202" s="58"/>
      <c r="AA5202" s="58"/>
      <c r="AB5202" s="58"/>
    </row>
    <row r="5203" spans="24:28" x14ac:dyDescent="0.2">
      <c r="X5203" s="58"/>
      <c r="Y5203" s="58"/>
      <c r="Z5203" s="58"/>
      <c r="AA5203" s="58"/>
      <c r="AB5203" s="58"/>
    </row>
    <row r="5204" spans="24:28" x14ac:dyDescent="0.2">
      <c r="X5204" s="58"/>
      <c r="Y5204" s="58"/>
      <c r="Z5204" s="58"/>
      <c r="AA5204" s="58"/>
      <c r="AB5204" s="58"/>
    </row>
    <row r="5205" spans="24:28" x14ac:dyDescent="0.2">
      <c r="X5205" s="58"/>
      <c r="Y5205" s="58"/>
      <c r="Z5205" s="58"/>
      <c r="AA5205" s="58"/>
      <c r="AB5205" s="58"/>
    </row>
    <row r="5206" spans="24:28" x14ac:dyDescent="0.2">
      <c r="X5206" s="58"/>
      <c r="Y5206" s="58"/>
      <c r="Z5206" s="58"/>
      <c r="AA5206" s="58"/>
      <c r="AB5206" s="58"/>
    </row>
    <row r="5207" spans="24:28" x14ac:dyDescent="0.2">
      <c r="X5207" s="58"/>
      <c r="Y5207" s="58"/>
      <c r="Z5207" s="58"/>
      <c r="AA5207" s="58"/>
      <c r="AB5207" s="58"/>
    </row>
    <row r="5208" spans="24:28" x14ac:dyDescent="0.2">
      <c r="X5208" s="58"/>
      <c r="Y5208" s="58"/>
      <c r="Z5208" s="58"/>
      <c r="AA5208" s="58"/>
      <c r="AB5208" s="58"/>
    </row>
    <row r="5209" spans="24:28" x14ac:dyDescent="0.2">
      <c r="X5209" s="58"/>
      <c r="Y5209" s="58"/>
      <c r="Z5209" s="58"/>
      <c r="AA5209" s="58"/>
      <c r="AB5209" s="58"/>
    </row>
    <row r="5210" spans="24:28" x14ac:dyDescent="0.2">
      <c r="X5210" s="58"/>
      <c r="Y5210" s="58"/>
      <c r="Z5210" s="58"/>
      <c r="AA5210" s="58"/>
      <c r="AB5210" s="58"/>
    </row>
    <row r="5211" spans="24:28" x14ac:dyDescent="0.2">
      <c r="X5211" s="58"/>
      <c r="Y5211" s="58"/>
      <c r="Z5211" s="58"/>
      <c r="AA5211" s="58"/>
      <c r="AB5211" s="58"/>
    </row>
    <row r="5212" spans="24:28" x14ac:dyDescent="0.2">
      <c r="X5212" s="58"/>
      <c r="Y5212" s="58"/>
      <c r="Z5212" s="58"/>
      <c r="AA5212" s="58"/>
      <c r="AB5212" s="58"/>
    </row>
    <row r="5213" spans="24:28" x14ac:dyDescent="0.2">
      <c r="X5213" s="58"/>
      <c r="Y5213" s="58"/>
      <c r="Z5213" s="58"/>
      <c r="AA5213" s="58"/>
      <c r="AB5213" s="58"/>
    </row>
    <row r="5214" spans="24:28" x14ac:dyDescent="0.2">
      <c r="X5214" s="58"/>
      <c r="Y5214" s="58"/>
      <c r="Z5214" s="58"/>
      <c r="AA5214" s="58"/>
      <c r="AB5214" s="58"/>
    </row>
    <row r="5215" spans="24:28" x14ac:dyDescent="0.2">
      <c r="X5215" s="58"/>
      <c r="Y5215" s="58"/>
      <c r="Z5215" s="58"/>
      <c r="AA5215" s="58"/>
      <c r="AB5215" s="58"/>
    </row>
    <row r="5216" spans="24:28" x14ac:dyDescent="0.2">
      <c r="X5216" s="58"/>
      <c r="Y5216" s="58"/>
      <c r="Z5216" s="58"/>
      <c r="AA5216" s="58"/>
      <c r="AB5216" s="58"/>
    </row>
    <row r="5217" spans="24:28" x14ac:dyDescent="0.2">
      <c r="X5217" s="58"/>
      <c r="Y5217" s="58"/>
      <c r="Z5217" s="58"/>
      <c r="AA5217" s="58"/>
      <c r="AB5217" s="58"/>
    </row>
    <row r="5218" spans="24:28" x14ac:dyDescent="0.2">
      <c r="X5218" s="58"/>
      <c r="Y5218" s="58"/>
      <c r="Z5218" s="58"/>
      <c r="AA5218" s="58"/>
      <c r="AB5218" s="58"/>
    </row>
    <row r="5219" spans="24:28" x14ac:dyDescent="0.2">
      <c r="X5219" s="58"/>
      <c r="Y5219" s="58"/>
      <c r="Z5219" s="58"/>
      <c r="AA5219" s="58"/>
      <c r="AB5219" s="58"/>
    </row>
    <row r="5220" spans="24:28" x14ac:dyDescent="0.2">
      <c r="X5220" s="58"/>
      <c r="Y5220" s="58"/>
      <c r="Z5220" s="58"/>
      <c r="AA5220" s="58"/>
      <c r="AB5220" s="58"/>
    </row>
    <row r="5221" spans="24:28" x14ac:dyDescent="0.2">
      <c r="X5221" s="58"/>
      <c r="Y5221" s="58"/>
      <c r="Z5221" s="58"/>
      <c r="AA5221" s="58"/>
      <c r="AB5221" s="58"/>
    </row>
    <row r="5222" spans="24:28" x14ac:dyDescent="0.2">
      <c r="X5222" s="58"/>
      <c r="Y5222" s="58"/>
      <c r="Z5222" s="58"/>
      <c r="AA5222" s="58"/>
      <c r="AB5222" s="58"/>
    </row>
    <row r="5223" spans="24:28" x14ac:dyDescent="0.2">
      <c r="X5223" s="58"/>
      <c r="Y5223" s="58"/>
      <c r="Z5223" s="58"/>
      <c r="AA5223" s="58"/>
      <c r="AB5223" s="58"/>
    </row>
    <row r="5224" spans="24:28" x14ac:dyDescent="0.2">
      <c r="X5224" s="58"/>
      <c r="Y5224" s="58"/>
      <c r="Z5224" s="58"/>
      <c r="AA5224" s="58"/>
      <c r="AB5224" s="58"/>
    </row>
    <row r="5225" spans="24:28" x14ac:dyDescent="0.2">
      <c r="X5225" s="58"/>
      <c r="Y5225" s="58"/>
      <c r="Z5225" s="58"/>
      <c r="AA5225" s="58"/>
      <c r="AB5225" s="58"/>
    </row>
    <row r="5226" spans="24:28" x14ac:dyDescent="0.2">
      <c r="X5226" s="58"/>
      <c r="Y5226" s="58"/>
      <c r="Z5226" s="58"/>
      <c r="AA5226" s="58"/>
      <c r="AB5226" s="58"/>
    </row>
    <row r="5227" spans="24:28" x14ac:dyDescent="0.2">
      <c r="X5227" s="58"/>
      <c r="Y5227" s="58"/>
      <c r="Z5227" s="58"/>
      <c r="AA5227" s="58"/>
      <c r="AB5227" s="58"/>
    </row>
    <row r="5228" spans="24:28" x14ac:dyDescent="0.2">
      <c r="X5228" s="58"/>
      <c r="Y5228" s="58"/>
      <c r="Z5228" s="58"/>
      <c r="AA5228" s="58"/>
      <c r="AB5228" s="58"/>
    </row>
    <row r="5229" spans="24:28" x14ac:dyDescent="0.2">
      <c r="X5229" s="58"/>
      <c r="Y5229" s="58"/>
      <c r="Z5229" s="58"/>
      <c r="AA5229" s="58"/>
      <c r="AB5229" s="58"/>
    </row>
    <row r="5230" spans="24:28" x14ac:dyDescent="0.2">
      <c r="X5230" s="58"/>
      <c r="Y5230" s="58"/>
      <c r="Z5230" s="58"/>
      <c r="AA5230" s="58"/>
      <c r="AB5230" s="58"/>
    </row>
    <row r="5231" spans="24:28" x14ac:dyDescent="0.2">
      <c r="X5231" s="58"/>
      <c r="Y5231" s="58"/>
      <c r="Z5231" s="58"/>
      <c r="AA5231" s="58"/>
      <c r="AB5231" s="58"/>
    </row>
    <row r="5232" spans="24:28" x14ac:dyDescent="0.2">
      <c r="X5232" s="58"/>
      <c r="Y5232" s="58"/>
      <c r="Z5232" s="58"/>
      <c r="AA5232" s="58"/>
      <c r="AB5232" s="58"/>
    </row>
    <row r="5233" spans="24:28" x14ac:dyDescent="0.2">
      <c r="X5233" s="58"/>
      <c r="Y5233" s="58"/>
      <c r="Z5233" s="58"/>
      <c r="AA5233" s="58"/>
      <c r="AB5233" s="58"/>
    </row>
    <row r="5234" spans="24:28" x14ac:dyDescent="0.2">
      <c r="X5234" s="58"/>
      <c r="Y5234" s="58"/>
      <c r="Z5234" s="58"/>
      <c r="AA5234" s="58"/>
      <c r="AB5234" s="58"/>
    </row>
    <row r="5235" spans="24:28" x14ac:dyDescent="0.2">
      <c r="X5235" s="58"/>
      <c r="Y5235" s="58"/>
      <c r="Z5235" s="58"/>
      <c r="AA5235" s="58"/>
      <c r="AB5235" s="58"/>
    </row>
    <row r="5236" spans="24:28" x14ac:dyDescent="0.2">
      <c r="X5236" s="58"/>
      <c r="Y5236" s="58"/>
      <c r="Z5236" s="58"/>
      <c r="AA5236" s="58"/>
      <c r="AB5236" s="58"/>
    </row>
    <row r="5237" spans="24:28" x14ac:dyDescent="0.2">
      <c r="X5237" s="58"/>
      <c r="Y5237" s="58"/>
      <c r="Z5237" s="58"/>
      <c r="AA5237" s="58"/>
      <c r="AB5237" s="58"/>
    </row>
    <row r="5238" spans="24:28" x14ac:dyDescent="0.2">
      <c r="X5238" s="58"/>
      <c r="Y5238" s="58"/>
      <c r="Z5238" s="58"/>
      <c r="AA5238" s="58"/>
      <c r="AB5238" s="58"/>
    </row>
    <row r="5239" spans="24:28" x14ac:dyDescent="0.2">
      <c r="X5239" s="58"/>
      <c r="Y5239" s="58"/>
      <c r="Z5239" s="58"/>
      <c r="AA5239" s="58"/>
      <c r="AB5239" s="58"/>
    </row>
    <row r="5240" spans="24:28" x14ac:dyDescent="0.2">
      <c r="X5240" s="58"/>
      <c r="Y5240" s="58"/>
      <c r="Z5240" s="58"/>
      <c r="AA5240" s="58"/>
      <c r="AB5240" s="58"/>
    </row>
    <row r="5241" spans="24:28" x14ac:dyDescent="0.2">
      <c r="X5241" s="58"/>
      <c r="Y5241" s="58"/>
      <c r="Z5241" s="58"/>
      <c r="AA5241" s="58"/>
      <c r="AB5241" s="58"/>
    </row>
    <row r="5242" spans="24:28" x14ac:dyDescent="0.2">
      <c r="X5242" s="58"/>
      <c r="Y5242" s="58"/>
      <c r="Z5242" s="58"/>
      <c r="AA5242" s="58"/>
      <c r="AB5242" s="58"/>
    </row>
    <row r="5243" spans="24:28" x14ac:dyDescent="0.2">
      <c r="X5243" s="58"/>
      <c r="Y5243" s="58"/>
      <c r="Z5243" s="58"/>
      <c r="AA5243" s="58"/>
      <c r="AB5243" s="58"/>
    </row>
    <row r="5244" spans="24:28" x14ac:dyDescent="0.2">
      <c r="X5244" s="58"/>
      <c r="Y5244" s="58"/>
      <c r="Z5244" s="58"/>
      <c r="AA5244" s="58"/>
      <c r="AB5244" s="58"/>
    </row>
    <row r="5245" spans="24:28" x14ac:dyDescent="0.2">
      <c r="X5245" s="58"/>
      <c r="Y5245" s="58"/>
      <c r="Z5245" s="58"/>
      <c r="AA5245" s="58"/>
      <c r="AB5245" s="58"/>
    </row>
    <row r="5246" spans="24:28" x14ac:dyDescent="0.2">
      <c r="X5246" s="58"/>
      <c r="Y5246" s="58"/>
      <c r="Z5246" s="58"/>
      <c r="AA5246" s="58"/>
      <c r="AB5246" s="58"/>
    </row>
    <row r="5247" spans="24:28" x14ac:dyDescent="0.2">
      <c r="X5247" s="58"/>
      <c r="Y5247" s="58"/>
      <c r="Z5247" s="58"/>
      <c r="AA5247" s="58"/>
      <c r="AB5247" s="58"/>
    </row>
    <row r="5248" spans="24:28" x14ac:dyDescent="0.2">
      <c r="X5248" s="58"/>
      <c r="Y5248" s="58"/>
      <c r="Z5248" s="58"/>
      <c r="AA5248" s="58"/>
      <c r="AB5248" s="58"/>
    </row>
    <row r="5249" spans="24:28" x14ac:dyDescent="0.2">
      <c r="X5249" s="58"/>
      <c r="Y5249" s="58"/>
      <c r="Z5249" s="58"/>
      <c r="AA5249" s="58"/>
      <c r="AB5249" s="58"/>
    </row>
    <row r="5250" spans="24:28" x14ac:dyDescent="0.2">
      <c r="X5250" s="58"/>
      <c r="Y5250" s="58"/>
      <c r="Z5250" s="58"/>
      <c r="AA5250" s="58"/>
      <c r="AB5250" s="58"/>
    </row>
    <row r="5251" spans="24:28" x14ac:dyDescent="0.2">
      <c r="X5251" s="58"/>
      <c r="Y5251" s="58"/>
      <c r="Z5251" s="58"/>
      <c r="AA5251" s="58"/>
      <c r="AB5251" s="58"/>
    </row>
    <row r="5252" spans="24:28" x14ac:dyDescent="0.2">
      <c r="X5252" s="58"/>
      <c r="Y5252" s="58"/>
      <c r="Z5252" s="58"/>
      <c r="AA5252" s="58"/>
      <c r="AB5252" s="58"/>
    </row>
    <row r="5253" spans="24:28" x14ac:dyDescent="0.2">
      <c r="X5253" s="58"/>
      <c r="Y5253" s="58"/>
      <c r="Z5253" s="58"/>
      <c r="AA5253" s="58"/>
      <c r="AB5253" s="58"/>
    </row>
    <row r="5254" spans="24:28" x14ac:dyDescent="0.2">
      <c r="X5254" s="58"/>
      <c r="Y5254" s="58"/>
      <c r="Z5254" s="58"/>
      <c r="AA5254" s="58"/>
      <c r="AB5254" s="58"/>
    </row>
    <row r="5255" spans="24:28" x14ac:dyDescent="0.2">
      <c r="X5255" s="58"/>
      <c r="Y5255" s="58"/>
      <c r="Z5255" s="58"/>
      <c r="AA5255" s="58"/>
      <c r="AB5255" s="58"/>
    </row>
    <row r="5256" spans="24:28" x14ac:dyDescent="0.2">
      <c r="X5256" s="58"/>
      <c r="Y5256" s="58"/>
      <c r="Z5256" s="58"/>
      <c r="AA5256" s="58"/>
      <c r="AB5256" s="58"/>
    </row>
    <row r="5257" spans="24:28" x14ac:dyDescent="0.2">
      <c r="X5257" s="58"/>
      <c r="Y5257" s="58"/>
      <c r="Z5257" s="58"/>
      <c r="AA5257" s="58"/>
      <c r="AB5257" s="58"/>
    </row>
    <row r="5258" spans="24:28" x14ac:dyDescent="0.2">
      <c r="X5258" s="58"/>
      <c r="Y5258" s="58"/>
      <c r="Z5258" s="58"/>
      <c r="AA5258" s="58"/>
      <c r="AB5258" s="58"/>
    </row>
    <row r="5259" spans="24:28" x14ac:dyDescent="0.2">
      <c r="X5259" s="58"/>
      <c r="Y5259" s="58"/>
      <c r="Z5259" s="58"/>
      <c r="AA5259" s="58"/>
      <c r="AB5259" s="58"/>
    </row>
    <row r="5260" spans="24:28" x14ac:dyDescent="0.2">
      <c r="X5260" s="58"/>
      <c r="Y5260" s="58"/>
      <c r="Z5260" s="58"/>
      <c r="AA5260" s="58"/>
      <c r="AB5260" s="58"/>
    </row>
    <row r="5261" spans="24:28" x14ac:dyDescent="0.2">
      <c r="X5261" s="58"/>
      <c r="Y5261" s="58"/>
      <c r="Z5261" s="58"/>
      <c r="AA5261" s="58"/>
      <c r="AB5261" s="58"/>
    </row>
    <row r="5262" spans="24:28" x14ac:dyDescent="0.2">
      <c r="X5262" s="58"/>
      <c r="Y5262" s="58"/>
      <c r="Z5262" s="58"/>
      <c r="AA5262" s="58"/>
      <c r="AB5262" s="58"/>
    </row>
    <row r="5263" spans="24:28" x14ac:dyDescent="0.2">
      <c r="X5263" s="58"/>
      <c r="Y5263" s="58"/>
      <c r="Z5263" s="58"/>
      <c r="AA5263" s="58"/>
      <c r="AB5263" s="58"/>
    </row>
    <row r="5264" spans="24:28" x14ac:dyDescent="0.2">
      <c r="X5264" s="58"/>
      <c r="Y5264" s="58"/>
      <c r="Z5264" s="58"/>
      <c r="AA5264" s="58"/>
      <c r="AB5264" s="58"/>
    </row>
    <row r="5265" spans="24:28" x14ac:dyDescent="0.2">
      <c r="X5265" s="58"/>
      <c r="Y5265" s="58"/>
      <c r="Z5265" s="58"/>
      <c r="AA5265" s="58"/>
      <c r="AB5265" s="58"/>
    </row>
    <row r="5266" spans="24:28" x14ac:dyDescent="0.2">
      <c r="X5266" s="58"/>
      <c r="Y5266" s="58"/>
      <c r="Z5266" s="58"/>
      <c r="AA5266" s="58"/>
      <c r="AB5266" s="58"/>
    </row>
    <row r="5267" spans="24:28" x14ac:dyDescent="0.2">
      <c r="X5267" s="58"/>
      <c r="Y5267" s="58"/>
      <c r="Z5267" s="58"/>
      <c r="AA5267" s="58"/>
      <c r="AB5267" s="58"/>
    </row>
    <row r="5268" spans="24:28" x14ac:dyDescent="0.2">
      <c r="X5268" s="58"/>
      <c r="Y5268" s="58"/>
      <c r="Z5268" s="58"/>
      <c r="AA5268" s="58"/>
      <c r="AB5268" s="58"/>
    </row>
    <row r="5269" spans="24:28" x14ac:dyDescent="0.2">
      <c r="X5269" s="58"/>
      <c r="Y5269" s="58"/>
      <c r="Z5269" s="58"/>
      <c r="AA5269" s="58"/>
      <c r="AB5269" s="58"/>
    </row>
    <row r="5270" spans="24:28" x14ac:dyDescent="0.2">
      <c r="X5270" s="58"/>
      <c r="Y5270" s="58"/>
      <c r="Z5270" s="58"/>
      <c r="AA5270" s="58"/>
      <c r="AB5270" s="58"/>
    </row>
    <row r="5271" spans="24:28" x14ac:dyDescent="0.2">
      <c r="X5271" s="58"/>
      <c r="Y5271" s="58"/>
      <c r="Z5271" s="58"/>
      <c r="AA5271" s="58"/>
      <c r="AB5271" s="58"/>
    </row>
    <row r="5272" spans="24:28" x14ac:dyDescent="0.2">
      <c r="X5272" s="58"/>
      <c r="Y5272" s="58"/>
      <c r="Z5272" s="58"/>
      <c r="AA5272" s="58"/>
      <c r="AB5272" s="58"/>
    </row>
    <row r="5273" spans="24:28" x14ac:dyDescent="0.2">
      <c r="X5273" s="58"/>
      <c r="Y5273" s="58"/>
      <c r="Z5273" s="58"/>
      <c r="AA5273" s="58"/>
      <c r="AB5273" s="58"/>
    </row>
    <row r="5274" spans="24:28" x14ac:dyDescent="0.2">
      <c r="X5274" s="58"/>
      <c r="Y5274" s="58"/>
      <c r="Z5274" s="58"/>
      <c r="AA5274" s="58"/>
      <c r="AB5274" s="58"/>
    </row>
    <row r="5275" spans="24:28" x14ac:dyDescent="0.2">
      <c r="X5275" s="58"/>
      <c r="Y5275" s="58"/>
      <c r="Z5275" s="58"/>
      <c r="AA5275" s="58"/>
      <c r="AB5275" s="58"/>
    </row>
    <row r="5276" spans="24:28" x14ac:dyDescent="0.2">
      <c r="X5276" s="58"/>
      <c r="Y5276" s="58"/>
      <c r="Z5276" s="58"/>
      <c r="AA5276" s="58"/>
      <c r="AB5276" s="58"/>
    </row>
    <row r="5277" spans="24:28" x14ac:dyDescent="0.2">
      <c r="X5277" s="58"/>
      <c r="Y5277" s="58"/>
      <c r="Z5277" s="58"/>
      <c r="AA5277" s="58"/>
      <c r="AB5277" s="58"/>
    </row>
    <row r="5278" spans="24:28" x14ac:dyDescent="0.2">
      <c r="X5278" s="58"/>
      <c r="Y5278" s="58"/>
      <c r="Z5278" s="58"/>
      <c r="AA5278" s="58"/>
      <c r="AB5278" s="58"/>
    </row>
    <row r="5279" spans="24:28" x14ac:dyDescent="0.2">
      <c r="X5279" s="58"/>
      <c r="Y5279" s="58"/>
      <c r="Z5279" s="58"/>
      <c r="AA5279" s="58"/>
      <c r="AB5279" s="58"/>
    </row>
    <row r="5280" spans="24:28" x14ac:dyDescent="0.2">
      <c r="X5280" s="58"/>
      <c r="Y5280" s="58"/>
      <c r="Z5280" s="58"/>
      <c r="AA5280" s="58"/>
      <c r="AB5280" s="58"/>
    </row>
    <row r="5281" spans="24:28" x14ac:dyDescent="0.2">
      <c r="X5281" s="58"/>
      <c r="Y5281" s="58"/>
      <c r="Z5281" s="58"/>
      <c r="AA5281" s="58"/>
      <c r="AB5281" s="58"/>
    </row>
    <row r="5282" spans="24:28" x14ac:dyDescent="0.2">
      <c r="X5282" s="58"/>
      <c r="Y5282" s="58"/>
      <c r="Z5282" s="58"/>
      <c r="AA5282" s="58"/>
      <c r="AB5282" s="58"/>
    </row>
    <row r="5283" spans="24:28" x14ac:dyDescent="0.2">
      <c r="X5283" s="58"/>
      <c r="Y5283" s="58"/>
      <c r="Z5283" s="58"/>
      <c r="AA5283" s="58"/>
      <c r="AB5283" s="58"/>
    </row>
    <row r="5284" spans="24:28" x14ac:dyDescent="0.2">
      <c r="X5284" s="58"/>
      <c r="Y5284" s="58"/>
      <c r="Z5284" s="58"/>
      <c r="AA5284" s="58"/>
      <c r="AB5284" s="58"/>
    </row>
    <row r="5285" spans="24:28" x14ac:dyDescent="0.2">
      <c r="X5285" s="58"/>
      <c r="Y5285" s="58"/>
      <c r="Z5285" s="58"/>
      <c r="AA5285" s="58"/>
      <c r="AB5285" s="58"/>
    </row>
    <row r="5286" spans="24:28" x14ac:dyDescent="0.2">
      <c r="X5286" s="58"/>
      <c r="Y5286" s="58"/>
      <c r="Z5286" s="58"/>
      <c r="AA5286" s="58"/>
      <c r="AB5286" s="58"/>
    </row>
    <row r="5287" spans="24:28" x14ac:dyDescent="0.2">
      <c r="X5287" s="58"/>
      <c r="Y5287" s="58"/>
      <c r="Z5287" s="58"/>
      <c r="AA5287" s="58"/>
      <c r="AB5287" s="58"/>
    </row>
    <row r="5288" spans="24:28" x14ac:dyDescent="0.2">
      <c r="X5288" s="58"/>
      <c r="Y5288" s="58"/>
      <c r="Z5288" s="58"/>
      <c r="AA5288" s="58"/>
      <c r="AB5288" s="58"/>
    </row>
    <row r="5289" spans="24:28" x14ac:dyDescent="0.2">
      <c r="X5289" s="58"/>
      <c r="Y5289" s="58"/>
      <c r="Z5289" s="58"/>
      <c r="AA5289" s="58"/>
      <c r="AB5289" s="58"/>
    </row>
    <row r="5290" spans="24:28" x14ac:dyDescent="0.2">
      <c r="X5290" s="58"/>
      <c r="Y5290" s="58"/>
      <c r="Z5290" s="58"/>
      <c r="AA5290" s="58"/>
      <c r="AB5290" s="58"/>
    </row>
    <row r="5291" spans="24:28" x14ac:dyDescent="0.2">
      <c r="X5291" s="58"/>
      <c r="Y5291" s="58"/>
      <c r="Z5291" s="58"/>
      <c r="AA5291" s="58"/>
      <c r="AB5291" s="58"/>
    </row>
    <row r="5292" spans="24:28" x14ac:dyDescent="0.2">
      <c r="X5292" s="58"/>
      <c r="Y5292" s="58"/>
      <c r="Z5292" s="58"/>
      <c r="AA5292" s="58"/>
      <c r="AB5292" s="58"/>
    </row>
    <row r="5293" spans="24:28" x14ac:dyDescent="0.2">
      <c r="X5293" s="58"/>
      <c r="Y5293" s="58"/>
      <c r="Z5293" s="58"/>
      <c r="AA5293" s="58"/>
      <c r="AB5293" s="58"/>
    </row>
    <row r="5294" spans="24:28" x14ac:dyDescent="0.2">
      <c r="X5294" s="58"/>
      <c r="Y5294" s="58"/>
      <c r="Z5294" s="58"/>
      <c r="AA5294" s="58"/>
      <c r="AB5294" s="58"/>
    </row>
    <row r="5295" spans="24:28" x14ac:dyDescent="0.2">
      <c r="X5295" s="58"/>
      <c r="Y5295" s="58"/>
      <c r="Z5295" s="58"/>
      <c r="AA5295" s="58"/>
      <c r="AB5295" s="58"/>
    </row>
    <row r="5296" spans="24:28" x14ac:dyDescent="0.2">
      <c r="X5296" s="58"/>
      <c r="Y5296" s="58"/>
      <c r="Z5296" s="58"/>
      <c r="AA5296" s="58"/>
      <c r="AB5296" s="58"/>
    </row>
    <row r="5297" spans="24:28" x14ac:dyDescent="0.2">
      <c r="X5297" s="58"/>
      <c r="Y5297" s="58"/>
      <c r="Z5297" s="58"/>
      <c r="AA5297" s="58"/>
      <c r="AB5297" s="58"/>
    </row>
    <row r="5298" spans="24:28" x14ac:dyDescent="0.2">
      <c r="X5298" s="58"/>
      <c r="Y5298" s="58"/>
      <c r="Z5298" s="58"/>
      <c r="AA5298" s="58"/>
      <c r="AB5298" s="58"/>
    </row>
    <row r="5299" spans="24:28" x14ac:dyDescent="0.2">
      <c r="X5299" s="58"/>
      <c r="Y5299" s="58"/>
      <c r="Z5299" s="58"/>
      <c r="AA5299" s="58"/>
      <c r="AB5299" s="58"/>
    </row>
    <row r="5300" spans="24:28" x14ac:dyDescent="0.2">
      <c r="X5300" s="58"/>
      <c r="Y5300" s="58"/>
      <c r="Z5300" s="58"/>
      <c r="AA5300" s="58"/>
      <c r="AB5300" s="58"/>
    </row>
    <row r="5301" spans="24:28" x14ac:dyDescent="0.2">
      <c r="X5301" s="58"/>
      <c r="Y5301" s="58"/>
      <c r="Z5301" s="58"/>
      <c r="AA5301" s="58"/>
      <c r="AB5301" s="58"/>
    </row>
    <row r="5302" spans="24:28" x14ac:dyDescent="0.2">
      <c r="X5302" s="58"/>
      <c r="Y5302" s="58"/>
      <c r="Z5302" s="58"/>
      <c r="AA5302" s="58"/>
      <c r="AB5302" s="58"/>
    </row>
    <row r="5303" spans="24:28" x14ac:dyDescent="0.2">
      <c r="X5303" s="58"/>
      <c r="Y5303" s="58"/>
      <c r="Z5303" s="58"/>
      <c r="AA5303" s="58"/>
      <c r="AB5303" s="58"/>
    </row>
    <row r="5304" spans="24:28" x14ac:dyDescent="0.2">
      <c r="X5304" s="58"/>
      <c r="Y5304" s="58"/>
      <c r="Z5304" s="58"/>
      <c r="AA5304" s="58"/>
      <c r="AB5304" s="58"/>
    </row>
    <row r="5305" spans="24:28" x14ac:dyDescent="0.2">
      <c r="X5305" s="58"/>
      <c r="Y5305" s="58"/>
      <c r="Z5305" s="58"/>
      <c r="AA5305" s="58"/>
      <c r="AB5305" s="58"/>
    </row>
    <row r="5306" spans="24:28" x14ac:dyDescent="0.2">
      <c r="X5306" s="58"/>
      <c r="Y5306" s="58"/>
      <c r="Z5306" s="58"/>
      <c r="AA5306" s="58"/>
      <c r="AB5306" s="58"/>
    </row>
    <row r="5307" spans="24:28" x14ac:dyDescent="0.2">
      <c r="X5307" s="58"/>
      <c r="Y5307" s="58"/>
      <c r="Z5307" s="58"/>
      <c r="AA5307" s="58"/>
      <c r="AB5307" s="58"/>
    </row>
    <row r="5308" spans="24:28" x14ac:dyDescent="0.2">
      <c r="X5308" s="58"/>
      <c r="Y5308" s="58"/>
      <c r="Z5308" s="58"/>
      <c r="AA5308" s="58"/>
      <c r="AB5308" s="58"/>
    </row>
    <row r="5309" spans="24:28" x14ac:dyDescent="0.2">
      <c r="X5309" s="58"/>
      <c r="Y5309" s="58"/>
      <c r="Z5309" s="58"/>
      <c r="AA5309" s="58"/>
      <c r="AB5309" s="58"/>
    </row>
    <row r="5310" spans="24:28" x14ac:dyDescent="0.2">
      <c r="X5310" s="58"/>
      <c r="Y5310" s="58"/>
      <c r="Z5310" s="58"/>
      <c r="AA5310" s="58"/>
      <c r="AB5310" s="58"/>
    </row>
    <row r="5311" spans="24:28" x14ac:dyDescent="0.2">
      <c r="X5311" s="58"/>
      <c r="Y5311" s="58"/>
      <c r="Z5311" s="58"/>
      <c r="AA5311" s="58"/>
      <c r="AB5311" s="58"/>
    </row>
    <row r="5312" spans="24:28" x14ac:dyDescent="0.2">
      <c r="X5312" s="58"/>
      <c r="Y5312" s="58"/>
      <c r="Z5312" s="58"/>
      <c r="AA5312" s="58"/>
      <c r="AB5312" s="58"/>
    </row>
    <row r="5313" spans="24:28" x14ac:dyDescent="0.2">
      <c r="X5313" s="58"/>
      <c r="Y5313" s="58"/>
      <c r="Z5313" s="58"/>
      <c r="AA5313" s="58"/>
      <c r="AB5313" s="58"/>
    </row>
    <row r="5314" spans="24:28" x14ac:dyDescent="0.2">
      <c r="X5314" s="58"/>
      <c r="Y5314" s="58"/>
      <c r="Z5314" s="58"/>
      <c r="AA5314" s="58"/>
      <c r="AB5314" s="58"/>
    </row>
    <row r="5315" spans="24:28" x14ac:dyDescent="0.2">
      <c r="X5315" s="58"/>
      <c r="Y5315" s="58"/>
      <c r="Z5315" s="58"/>
      <c r="AA5315" s="58"/>
      <c r="AB5315" s="58"/>
    </row>
    <row r="5316" spans="24:28" x14ac:dyDescent="0.2">
      <c r="X5316" s="58"/>
      <c r="Y5316" s="58"/>
      <c r="Z5316" s="58"/>
      <c r="AA5316" s="58"/>
      <c r="AB5316" s="58"/>
    </row>
    <row r="5317" spans="24:28" x14ac:dyDescent="0.2">
      <c r="X5317" s="58"/>
      <c r="Y5317" s="58"/>
      <c r="Z5317" s="58"/>
      <c r="AA5317" s="58"/>
      <c r="AB5317" s="58"/>
    </row>
    <row r="5318" spans="24:28" x14ac:dyDescent="0.2">
      <c r="X5318" s="58"/>
      <c r="Y5318" s="58"/>
      <c r="Z5318" s="58"/>
      <c r="AA5318" s="58"/>
      <c r="AB5318" s="58"/>
    </row>
    <row r="5319" spans="24:28" x14ac:dyDescent="0.2">
      <c r="X5319" s="58"/>
      <c r="Y5319" s="58"/>
      <c r="Z5319" s="58"/>
      <c r="AA5319" s="58"/>
      <c r="AB5319" s="58"/>
    </row>
    <row r="5320" spans="24:28" x14ac:dyDescent="0.2">
      <c r="X5320" s="58"/>
      <c r="Y5320" s="58"/>
      <c r="Z5320" s="58"/>
      <c r="AA5320" s="58"/>
      <c r="AB5320" s="58"/>
    </row>
    <row r="5321" spans="24:28" x14ac:dyDescent="0.2">
      <c r="X5321" s="58"/>
      <c r="Y5321" s="58"/>
      <c r="Z5321" s="58"/>
      <c r="AA5321" s="58"/>
      <c r="AB5321" s="58"/>
    </row>
    <row r="5322" spans="24:28" x14ac:dyDescent="0.2">
      <c r="X5322" s="58"/>
      <c r="Y5322" s="58"/>
      <c r="Z5322" s="58"/>
      <c r="AA5322" s="58"/>
      <c r="AB5322" s="58"/>
    </row>
    <row r="5323" spans="24:28" x14ac:dyDescent="0.2">
      <c r="X5323" s="58"/>
      <c r="Y5323" s="58"/>
      <c r="Z5323" s="58"/>
      <c r="AA5323" s="58"/>
      <c r="AB5323" s="58"/>
    </row>
    <row r="5324" spans="24:28" x14ac:dyDescent="0.2">
      <c r="X5324" s="58"/>
      <c r="Y5324" s="58"/>
      <c r="Z5324" s="58"/>
      <c r="AA5324" s="58"/>
      <c r="AB5324" s="58"/>
    </row>
    <row r="5325" spans="24:28" x14ac:dyDescent="0.2">
      <c r="X5325" s="58"/>
      <c r="Y5325" s="58"/>
      <c r="Z5325" s="58"/>
      <c r="AA5325" s="58"/>
      <c r="AB5325" s="58"/>
    </row>
    <row r="5326" spans="24:28" x14ac:dyDescent="0.2">
      <c r="X5326" s="58"/>
      <c r="Y5326" s="58"/>
      <c r="Z5326" s="58"/>
      <c r="AA5326" s="58"/>
      <c r="AB5326" s="58"/>
    </row>
    <row r="5327" spans="24:28" x14ac:dyDescent="0.2">
      <c r="X5327" s="58"/>
      <c r="Y5327" s="58"/>
      <c r="Z5327" s="58"/>
      <c r="AA5327" s="58"/>
      <c r="AB5327" s="58"/>
    </row>
    <row r="5328" spans="24:28" x14ac:dyDescent="0.2">
      <c r="X5328" s="58"/>
      <c r="Y5328" s="58"/>
      <c r="Z5328" s="58"/>
      <c r="AA5328" s="58"/>
      <c r="AB5328" s="58"/>
    </row>
    <row r="5329" spans="24:28" x14ac:dyDescent="0.2">
      <c r="X5329" s="58"/>
      <c r="Y5329" s="58"/>
      <c r="Z5329" s="58"/>
      <c r="AA5329" s="58"/>
      <c r="AB5329" s="58"/>
    </row>
    <row r="5330" spans="24:28" x14ac:dyDescent="0.2">
      <c r="X5330" s="58"/>
      <c r="Y5330" s="58"/>
      <c r="Z5330" s="58"/>
      <c r="AA5330" s="58"/>
      <c r="AB5330" s="58"/>
    </row>
    <row r="5331" spans="24:28" x14ac:dyDescent="0.2">
      <c r="X5331" s="58"/>
      <c r="Y5331" s="58"/>
      <c r="Z5331" s="58"/>
      <c r="AA5331" s="58"/>
      <c r="AB5331" s="58"/>
    </row>
    <row r="5332" spans="24:28" x14ac:dyDescent="0.2">
      <c r="X5332" s="58"/>
      <c r="Y5332" s="58"/>
      <c r="Z5332" s="58"/>
      <c r="AA5332" s="58"/>
      <c r="AB5332" s="58"/>
    </row>
    <row r="5333" spans="24:28" x14ac:dyDescent="0.2">
      <c r="X5333" s="58"/>
      <c r="Y5333" s="58"/>
      <c r="Z5333" s="58"/>
      <c r="AA5333" s="58"/>
      <c r="AB5333" s="58"/>
    </row>
    <row r="5334" spans="24:28" x14ac:dyDescent="0.2">
      <c r="X5334" s="58"/>
      <c r="Y5334" s="58"/>
      <c r="Z5334" s="58"/>
      <c r="AA5334" s="58"/>
      <c r="AB5334" s="58"/>
    </row>
    <row r="5335" spans="24:28" x14ac:dyDescent="0.2">
      <c r="X5335" s="58"/>
      <c r="Y5335" s="58"/>
      <c r="Z5335" s="58"/>
      <c r="AA5335" s="58"/>
      <c r="AB5335" s="58"/>
    </row>
    <row r="5336" spans="24:28" x14ac:dyDescent="0.2">
      <c r="X5336" s="58"/>
      <c r="Y5336" s="58"/>
      <c r="Z5336" s="58"/>
      <c r="AA5336" s="58"/>
      <c r="AB5336" s="58"/>
    </row>
    <row r="5337" spans="24:28" x14ac:dyDescent="0.2">
      <c r="X5337" s="58"/>
      <c r="Y5337" s="58"/>
      <c r="Z5337" s="58"/>
      <c r="AA5337" s="58"/>
      <c r="AB5337" s="58"/>
    </row>
    <row r="5338" spans="24:28" x14ac:dyDescent="0.2">
      <c r="X5338" s="58"/>
      <c r="Y5338" s="58"/>
      <c r="Z5338" s="58"/>
      <c r="AA5338" s="58"/>
      <c r="AB5338" s="58"/>
    </row>
    <row r="5339" spans="24:28" x14ac:dyDescent="0.2">
      <c r="X5339" s="58"/>
      <c r="Y5339" s="58"/>
      <c r="Z5339" s="58"/>
      <c r="AA5339" s="58"/>
      <c r="AB5339" s="58"/>
    </row>
    <row r="5340" spans="24:28" x14ac:dyDescent="0.2">
      <c r="X5340" s="58"/>
      <c r="Y5340" s="58"/>
      <c r="Z5340" s="58"/>
      <c r="AA5340" s="58"/>
      <c r="AB5340" s="58"/>
    </row>
    <row r="5341" spans="24:28" x14ac:dyDescent="0.2">
      <c r="X5341" s="58"/>
      <c r="Y5341" s="58"/>
      <c r="Z5341" s="58"/>
      <c r="AA5341" s="58"/>
      <c r="AB5341" s="58"/>
    </row>
    <row r="5342" spans="24:28" x14ac:dyDescent="0.2">
      <c r="X5342" s="58"/>
      <c r="Y5342" s="58"/>
      <c r="Z5342" s="58"/>
      <c r="AA5342" s="58"/>
      <c r="AB5342" s="58"/>
    </row>
    <row r="5343" spans="24:28" x14ac:dyDescent="0.2">
      <c r="X5343" s="58"/>
      <c r="Y5343" s="58"/>
      <c r="Z5343" s="58"/>
      <c r="AA5343" s="58"/>
      <c r="AB5343" s="58"/>
    </row>
    <row r="5344" spans="24:28" x14ac:dyDescent="0.2">
      <c r="X5344" s="58"/>
      <c r="Y5344" s="58"/>
      <c r="Z5344" s="58"/>
      <c r="AA5344" s="58"/>
      <c r="AB5344" s="58"/>
    </row>
    <row r="5345" spans="24:28" x14ac:dyDescent="0.2">
      <c r="X5345" s="58"/>
      <c r="Y5345" s="58"/>
      <c r="Z5345" s="58"/>
      <c r="AA5345" s="58"/>
      <c r="AB5345" s="58"/>
    </row>
    <row r="5346" spans="24:28" x14ac:dyDescent="0.2">
      <c r="X5346" s="58"/>
      <c r="Y5346" s="58"/>
      <c r="Z5346" s="58"/>
      <c r="AA5346" s="58"/>
      <c r="AB5346" s="58"/>
    </row>
    <row r="5347" spans="24:28" x14ac:dyDescent="0.2">
      <c r="X5347" s="58"/>
      <c r="Y5347" s="58"/>
      <c r="Z5347" s="58"/>
      <c r="AA5347" s="58"/>
      <c r="AB5347" s="58"/>
    </row>
    <row r="5348" spans="24:28" x14ac:dyDescent="0.2">
      <c r="X5348" s="58"/>
      <c r="Y5348" s="58"/>
      <c r="Z5348" s="58"/>
      <c r="AA5348" s="58"/>
      <c r="AB5348" s="58"/>
    </row>
    <row r="5349" spans="24:28" x14ac:dyDescent="0.2">
      <c r="X5349" s="58"/>
      <c r="Y5349" s="58"/>
      <c r="Z5349" s="58"/>
      <c r="AA5349" s="58"/>
      <c r="AB5349" s="58"/>
    </row>
    <row r="5350" spans="24:28" x14ac:dyDescent="0.2">
      <c r="X5350" s="58"/>
      <c r="Y5350" s="58"/>
      <c r="Z5350" s="58"/>
      <c r="AA5350" s="58"/>
      <c r="AB5350" s="58"/>
    </row>
    <row r="5351" spans="24:28" x14ac:dyDescent="0.2">
      <c r="X5351" s="58"/>
      <c r="Y5351" s="58"/>
      <c r="Z5351" s="58"/>
      <c r="AA5351" s="58"/>
      <c r="AB5351" s="58"/>
    </row>
    <row r="5352" spans="24:28" x14ac:dyDescent="0.2">
      <c r="X5352" s="58"/>
      <c r="Y5352" s="58"/>
      <c r="Z5352" s="58"/>
      <c r="AA5352" s="58"/>
      <c r="AB5352" s="58"/>
    </row>
    <row r="5353" spans="24:28" x14ac:dyDescent="0.2">
      <c r="X5353" s="58"/>
      <c r="Y5353" s="58"/>
      <c r="Z5353" s="58"/>
      <c r="AA5353" s="58"/>
      <c r="AB5353" s="58"/>
    </row>
    <row r="5354" spans="24:28" x14ac:dyDescent="0.2">
      <c r="X5354" s="58"/>
      <c r="Y5354" s="58"/>
      <c r="Z5354" s="58"/>
      <c r="AA5354" s="58"/>
      <c r="AB5354" s="58"/>
    </row>
    <row r="5355" spans="24:28" x14ac:dyDescent="0.2">
      <c r="X5355" s="58"/>
      <c r="Y5355" s="58"/>
      <c r="Z5355" s="58"/>
      <c r="AA5355" s="58"/>
      <c r="AB5355" s="58"/>
    </row>
    <row r="5356" spans="24:28" x14ac:dyDescent="0.2">
      <c r="X5356" s="58"/>
      <c r="Y5356" s="58"/>
      <c r="Z5356" s="58"/>
      <c r="AA5356" s="58"/>
      <c r="AB5356" s="58"/>
    </row>
    <row r="5357" spans="24:28" x14ac:dyDescent="0.2">
      <c r="X5357" s="58"/>
      <c r="Y5357" s="58"/>
      <c r="Z5357" s="58"/>
      <c r="AA5357" s="58"/>
      <c r="AB5357" s="58"/>
    </row>
    <row r="5358" spans="24:28" x14ac:dyDescent="0.2">
      <c r="X5358" s="58"/>
      <c r="Y5358" s="58"/>
      <c r="Z5358" s="58"/>
      <c r="AA5358" s="58"/>
      <c r="AB5358" s="58"/>
    </row>
    <row r="5359" spans="24:28" x14ac:dyDescent="0.2">
      <c r="X5359" s="58"/>
      <c r="Y5359" s="58"/>
      <c r="Z5359" s="58"/>
      <c r="AA5359" s="58"/>
      <c r="AB5359" s="58"/>
    </row>
    <row r="5360" spans="24:28" x14ac:dyDescent="0.2">
      <c r="X5360" s="58"/>
      <c r="Y5360" s="58"/>
      <c r="Z5360" s="58"/>
      <c r="AA5360" s="58"/>
      <c r="AB5360" s="58"/>
    </row>
    <row r="5361" spans="24:28" x14ac:dyDescent="0.2">
      <c r="X5361" s="58"/>
      <c r="Y5361" s="58"/>
      <c r="Z5361" s="58"/>
      <c r="AA5361" s="58"/>
      <c r="AB5361" s="58"/>
    </row>
    <row r="5362" spans="24:28" x14ac:dyDescent="0.2">
      <c r="X5362" s="58"/>
      <c r="Y5362" s="58"/>
      <c r="Z5362" s="58"/>
      <c r="AA5362" s="58"/>
      <c r="AB5362" s="58"/>
    </row>
    <row r="5363" spans="24:28" x14ac:dyDescent="0.2">
      <c r="X5363" s="58"/>
      <c r="Y5363" s="58"/>
      <c r="Z5363" s="58"/>
      <c r="AA5363" s="58"/>
      <c r="AB5363" s="58"/>
    </row>
    <row r="5364" spans="24:28" x14ac:dyDescent="0.2">
      <c r="X5364" s="58"/>
      <c r="Y5364" s="58"/>
      <c r="Z5364" s="58"/>
      <c r="AA5364" s="58"/>
      <c r="AB5364" s="58"/>
    </row>
    <row r="5365" spans="24:28" x14ac:dyDescent="0.2">
      <c r="X5365" s="58"/>
      <c r="Y5365" s="58"/>
      <c r="Z5365" s="58"/>
      <c r="AA5365" s="58"/>
      <c r="AB5365" s="58"/>
    </row>
    <row r="5366" spans="24:28" x14ac:dyDescent="0.2">
      <c r="X5366" s="58"/>
      <c r="Y5366" s="58"/>
      <c r="Z5366" s="58"/>
      <c r="AA5366" s="58"/>
      <c r="AB5366" s="58"/>
    </row>
    <row r="5367" spans="24:28" x14ac:dyDescent="0.2">
      <c r="X5367" s="58"/>
      <c r="Y5367" s="58"/>
      <c r="Z5367" s="58"/>
      <c r="AA5367" s="58"/>
      <c r="AB5367" s="58"/>
    </row>
    <row r="5368" spans="24:28" x14ac:dyDescent="0.2">
      <c r="X5368" s="58"/>
      <c r="Y5368" s="58"/>
      <c r="Z5368" s="58"/>
      <c r="AA5368" s="58"/>
      <c r="AB5368" s="58"/>
    </row>
    <row r="5369" spans="24:28" x14ac:dyDescent="0.2">
      <c r="X5369" s="58"/>
      <c r="Y5369" s="58"/>
      <c r="Z5369" s="58"/>
      <c r="AA5369" s="58"/>
      <c r="AB5369" s="58"/>
    </row>
    <row r="5370" spans="24:28" x14ac:dyDescent="0.2">
      <c r="X5370" s="58"/>
      <c r="Y5370" s="58"/>
      <c r="Z5370" s="58"/>
      <c r="AA5370" s="58"/>
      <c r="AB5370" s="58"/>
    </row>
    <row r="5371" spans="24:28" x14ac:dyDescent="0.2">
      <c r="X5371" s="58"/>
      <c r="Y5371" s="58"/>
      <c r="Z5371" s="58"/>
      <c r="AA5371" s="58"/>
      <c r="AB5371" s="58"/>
    </row>
    <row r="5372" spans="24:28" x14ac:dyDescent="0.2">
      <c r="X5372" s="58"/>
      <c r="Y5372" s="58"/>
      <c r="Z5372" s="58"/>
      <c r="AA5372" s="58"/>
      <c r="AB5372" s="58"/>
    </row>
    <row r="5373" spans="24:28" x14ac:dyDescent="0.2">
      <c r="X5373" s="58"/>
      <c r="Y5373" s="58"/>
      <c r="Z5373" s="58"/>
      <c r="AA5373" s="58"/>
      <c r="AB5373" s="58"/>
    </row>
    <row r="5374" spans="24:28" x14ac:dyDescent="0.2">
      <c r="X5374" s="58"/>
      <c r="Y5374" s="58"/>
      <c r="Z5374" s="58"/>
      <c r="AA5374" s="58"/>
      <c r="AB5374" s="58"/>
    </row>
    <row r="5375" spans="24:28" x14ac:dyDescent="0.2">
      <c r="X5375" s="58"/>
      <c r="Y5375" s="58"/>
      <c r="Z5375" s="58"/>
      <c r="AA5375" s="58"/>
      <c r="AB5375" s="58"/>
    </row>
    <row r="5376" spans="24:28" x14ac:dyDescent="0.2">
      <c r="X5376" s="58"/>
      <c r="Y5376" s="58"/>
      <c r="Z5376" s="58"/>
      <c r="AA5376" s="58"/>
      <c r="AB5376" s="58"/>
    </row>
    <row r="5377" spans="24:28" x14ac:dyDescent="0.2">
      <c r="X5377" s="58"/>
      <c r="Y5377" s="58"/>
      <c r="Z5377" s="58"/>
      <c r="AA5377" s="58"/>
      <c r="AB5377" s="58"/>
    </row>
    <row r="5378" spans="24:28" x14ac:dyDescent="0.2">
      <c r="X5378" s="58"/>
      <c r="Y5378" s="58"/>
      <c r="Z5378" s="58"/>
      <c r="AA5378" s="58"/>
      <c r="AB5378" s="58"/>
    </row>
    <row r="5379" spans="24:28" x14ac:dyDescent="0.2">
      <c r="X5379" s="58"/>
      <c r="Y5379" s="58"/>
      <c r="Z5379" s="58"/>
      <c r="AA5379" s="58"/>
      <c r="AB5379" s="58"/>
    </row>
    <row r="5380" spans="24:28" x14ac:dyDescent="0.2">
      <c r="X5380" s="58"/>
      <c r="Y5380" s="58"/>
      <c r="Z5380" s="58"/>
      <c r="AA5380" s="58"/>
      <c r="AB5380" s="58"/>
    </row>
    <row r="5381" spans="24:28" x14ac:dyDescent="0.2">
      <c r="X5381" s="58"/>
      <c r="Y5381" s="58"/>
      <c r="Z5381" s="58"/>
      <c r="AA5381" s="58"/>
      <c r="AB5381" s="58"/>
    </row>
    <row r="5382" spans="24:28" x14ac:dyDescent="0.2">
      <c r="X5382" s="58"/>
      <c r="Y5382" s="58"/>
      <c r="Z5382" s="58"/>
      <c r="AA5382" s="58"/>
      <c r="AB5382" s="58"/>
    </row>
    <row r="5383" spans="24:28" x14ac:dyDescent="0.2">
      <c r="X5383" s="58"/>
      <c r="Y5383" s="58"/>
      <c r="Z5383" s="58"/>
      <c r="AA5383" s="58"/>
      <c r="AB5383" s="58"/>
    </row>
    <row r="5384" spans="24:28" x14ac:dyDescent="0.2">
      <c r="X5384" s="58"/>
      <c r="Y5384" s="58"/>
      <c r="Z5384" s="58"/>
      <c r="AA5384" s="58"/>
      <c r="AB5384" s="58"/>
    </row>
    <row r="5385" spans="24:28" x14ac:dyDescent="0.2">
      <c r="X5385" s="58"/>
      <c r="Y5385" s="58"/>
      <c r="Z5385" s="58"/>
      <c r="AA5385" s="58"/>
      <c r="AB5385" s="58"/>
    </row>
    <row r="5386" spans="24:28" x14ac:dyDescent="0.2">
      <c r="X5386" s="58"/>
      <c r="Y5386" s="58"/>
      <c r="Z5386" s="58"/>
      <c r="AA5386" s="58"/>
      <c r="AB5386" s="58"/>
    </row>
    <row r="5387" spans="24:28" x14ac:dyDescent="0.2">
      <c r="X5387" s="58"/>
      <c r="Y5387" s="58"/>
      <c r="Z5387" s="58"/>
      <c r="AA5387" s="58"/>
      <c r="AB5387" s="58"/>
    </row>
    <row r="5388" spans="24:28" x14ac:dyDescent="0.2">
      <c r="X5388" s="58"/>
      <c r="Y5388" s="58"/>
      <c r="Z5388" s="58"/>
      <c r="AA5388" s="58"/>
      <c r="AB5388" s="58"/>
    </row>
    <row r="5389" spans="24:28" x14ac:dyDescent="0.2">
      <c r="X5389" s="58"/>
      <c r="Y5389" s="58"/>
      <c r="Z5389" s="58"/>
      <c r="AA5389" s="58"/>
      <c r="AB5389" s="58"/>
    </row>
    <row r="5390" spans="24:28" x14ac:dyDescent="0.2">
      <c r="X5390" s="58"/>
      <c r="Y5390" s="58"/>
      <c r="Z5390" s="58"/>
      <c r="AA5390" s="58"/>
      <c r="AB5390" s="58"/>
    </row>
    <row r="5391" spans="24:28" x14ac:dyDescent="0.2">
      <c r="X5391" s="58"/>
      <c r="Y5391" s="58"/>
      <c r="Z5391" s="58"/>
      <c r="AA5391" s="58"/>
      <c r="AB5391" s="58"/>
    </row>
    <row r="5392" spans="24:28" x14ac:dyDescent="0.2">
      <c r="X5392" s="58"/>
      <c r="Y5392" s="58"/>
      <c r="Z5392" s="58"/>
      <c r="AA5392" s="58"/>
      <c r="AB5392" s="58"/>
    </row>
    <row r="5393" spans="24:28" x14ac:dyDescent="0.2">
      <c r="X5393" s="58"/>
      <c r="Y5393" s="58"/>
      <c r="Z5393" s="58"/>
      <c r="AA5393" s="58"/>
      <c r="AB5393" s="58"/>
    </row>
    <row r="5394" spans="24:28" x14ac:dyDescent="0.2">
      <c r="X5394" s="58"/>
      <c r="Y5394" s="58"/>
      <c r="Z5394" s="58"/>
      <c r="AA5394" s="58"/>
      <c r="AB5394" s="58"/>
    </row>
    <row r="5395" spans="24:28" x14ac:dyDescent="0.2">
      <c r="X5395" s="58"/>
      <c r="Y5395" s="58"/>
      <c r="Z5395" s="58"/>
      <c r="AA5395" s="58"/>
      <c r="AB5395" s="58"/>
    </row>
    <row r="5396" spans="24:28" x14ac:dyDescent="0.2">
      <c r="X5396" s="58"/>
      <c r="Y5396" s="58"/>
      <c r="Z5396" s="58"/>
      <c r="AA5396" s="58"/>
      <c r="AB5396" s="58"/>
    </row>
    <row r="5397" spans="24:28" x14ac:dyDescent="0.2">
      <c r="X5397" s="58"/>
      <c r="Y5397" s="58"/>
      <c r="Z5397" s="58"/>
      <c r="AA5397" s="58"/>
      <c r="AB5397" s="58"/>
    </row>
    <row r="5398" spans="24:28" x14ac:dyDescent="0.2">
      <c r="X5398" s="58"/>
      <c r="Y5398" s="58"/>
      <c r="Z5398" s="58"/>
      <c r="AA5398" s="58"/>
      <c r="AB5398" s="58"/>
    </row>
    <row r="5399" spans="24:28" x14ac:dyDescent="0.2">
      <c r="X5399" s="58"/>
      <c r="Y5399" s="58"/>
      <c r="Z5399" s="58"/>
      <c r="AA5399" s="58"/>
      <c r="AB5399" s="58"/>
    </row>
    <row r="5400" spans="24:28" x14ac:dyDescent="0.2">
      <c r="X5400" s="58"/>
      <c r="Y5400" s="58"/>
      <c r="Z5400" s="58"/>
      <c r="AA5400" s="58"/>
      <c r="AB5400" s="58"/>
    </row>
    <row r="5401" spans="24:28" x14ac:dyDescent="0.2">
      <c r="X5401" s="58"/>
      <c r="Y5401" s="58"/>
      <c r="Z5401" s="58"/>
      <c r="AA5401" s="58"/>
      <c r="AB5401" s="58"/>
    </row>
    <row r="5402" spans="24:28" x14ac:dyDescent="0.2">
      <c r="X5402" s="58"/>
      <c r="Y5402" s="58"/>
      <c r="Z5402" s="58"/>
      <c r="AA5402" s="58"/>
      <c r="AB5402" s="58"/>
    </row>
    <row r="5403" spans="24:28" x14ac:dyDescent="0.2">
      <c r="X5403" s="58"/>
      <c r="Y5403" s="58"/>
      <c r="Z5403" s="58"/>
      <c r="AA5403" s="58"/>
      <c r="AB5403" s="58"/>
    </row>
    <row r="5404" spans="24:28" x14ac:dyDescent="0.2">
      <c r="X5404" s="58"/>
      <c r="Y5404" s="58"/>
      <c r="Z5404" s="58"/>
      <c r="AA5404" s="58"/>
      <c r="AB5404" s="58"/>
    </row>
    <row r="5405" spans="24:28" x14ac:dyDescent="0.2">
      <c r="X5405" s="58"/>
      <c r="Y5405" s="58"/>
      <c r="Z5405" s="58"/>
      <c r="AA5405" s="58"/>
      <c r="AB5405" s="58"/>
    </row>
    <row r="5406" spans="24:28" x14ac:dyDescent="0.2">
      <c r="X5406" s="58"/>
      <c r="Y5406" s="58"/>
      <c r="Z5406" s="58"/>
      <c r="AA5406" s="58"/>
      <c r="AB5406" s="58"/>
    </row>
    <row r="5407" spans="24:28" x14ac:dyDescent="0.2">
      <c r="X5407" s="58"/>
      <c r="Y5407" s="58"/>
      <c r="Z5407" s="58"/>
      <c r="AA5407" s="58"/>
      <c r="AB5407" s="58"/>
    </row>
    <row r="5408" spans="24:28" x14ac:dyDescent="0.2">
      <c r="X5408" s="58"/>
      <c r="Y5408" s="58"/>
      <c r="Z5408" s="58"/>
      <c r="AA5408" s="58"/>
      <c r="AB5408" s="58"/>
    </row>
    <row r="5409" spans="24:28" x14ac:dyDescent="0.2">
      <c r="X5409" s="58"/>
      <c r="Y5409" s="58"/>
      <c r="Z5409" s="58"/>
      <c r="AA5409" s="58"/>
      <c r="AB5409" s="58"/>
    </row>
    <row r="5410" spans="24:28" x14ac:dyDescent="0.2">
      <c r="X5410" s="58"/>
      <c r="Y5410" s="58"/>
      <c r="Z5410" s="58"/>
      <c r="AA5410" s="58"/>
      <c r="AB5410" s="58"/>
    </row>
    <row r="5411" spans="24:28" x14ac:dyDescent="0.2">
      <c r="X5411" s="58"/>
      <c r="Y5411" s="58"/>
      <c r="Z5411" s="58"/>
      <c r="AA5411" s="58"/>
      <c r="AB5411" s="58"/>
    </row>
    <row r="5412" spans="24:28" x14ac:dyDescent="0.2">
      <c r="X5412" s="58"/>
      <c r="Y5412" s="58"/>
      <c r="Z5412" s="58"/>
      <c r="AA5412" s="58"/>
      <c r="AB5412" s="58"/>
    </row>
    <row r="5413" spans="24:28" x14ac:dyDescent="0.2">
      <c r="X5413" s="58"/>
      <c r="Y5413" s="58"/>
      <c r="Z5413" s="58"/>
      <c r="AA5413" s="58"/>
      <c r="AB5413" s="58"/>
    </row>
    <row r="5414" spans="24:28" x14ac:dyDescent="0.2">
      <c r="X5414" s="58"/>
      <c r="Y5414" s="58"/>
      <c r="Z5414" s="58"/>
      <c r="AA5414" s="58"/>
      <c r="AB5414" s="58"/>
    </row>
    <row r="5415" spans="24:28" x14ac:dyDescent="0.2">
      <c r="X5415" s="58"/>
      <c r="Y5415" s="58"/>
      <c r="Z5415" s="58"/>
      <c r="AA5415" s="58"/>
      <c r="AB5415" s="58"/>
    </row>
    <row r="5416" spans="24:28" x14ac:dyDescent="0.2">
      <c r="X5416" s="58"/>
      <c r="Y5416" s="58"/>
      <c r="Z5416" s="58"/>
      <c r="AA5416" s="58"/>
      <c r="AB5416" s="58"/>
    </row>
    <row r="5417" spans="24:28" x14ac:dyDescent="0.2">
      <c r="X5417" s="58"/>
      <c r="Y5417" s="58"/>
      <c r="Z5417" s="58"/>
      <c r="AA5417" s="58"/>
      <c r="AB5417" s="58"/>
    </row>
    <row r="5418" spans="24:28" x14ac:dyDescent="0.2">
      <c r="X5418" s="58"/>
      <c r="Y5418" s="58"/>
      <c r="Z5418" s="58"/>
      <c r="AA5418" s="58"/>
      <c r="AB5418" s="58"/>
    </row>
    <row r="5419" spans="24:28" x14ac:dyDescent="0.2">
      <c r="X5419" s="58"/>
      <c r="Y5419" s="58"/>
      <c r="Z5419" s="58"/>
      <c r="AA5419" s="58"/>
      <c r="AB5419" s="58"/>
    </row>
    <row r="5420" spans="24:28" x14ac:dyDescent="0.2">
      <c r="X5420" s="58"/>
      <c r="Y5420" s="58"/>
      <c r="Z5420" s="58"/>
      <c r="AA5420" s="58"/>
      <c r="AB5420" s="58"/>
    </row>
    <row r="5421" spans="24:28" x14ac:dyDescent="0.2">
      <c r="X5421" s="58"/>
      <c r="Y5421" s="58"/>
      <c r="Z5421" s="58"/>
      <c r="AA5421" s="58"/>
      <c r="AB5421" s="58"/>
    </row>
    <row r="5422" spans="24:28" x14ac:dyDescent="0.2">
      <c r="X5422" s="58"/>
      <c r="Y5422" s="58"/>
      <c r="Z5422" s="58"/>
      <c r="AA5422" s="58"/>
      <c r="AB5422" s="58"/>
    </row>
    <row r="5423" spans="24:28" x14ac:dyDescent="0.2">
      <c r="X5423" s="58"/>
      <c r="Y5423" s="58"/>
      <c r="Z5423" s="58"/>
      <c r="AA5423" s="58"/>
      <c r="AB5423" s="58"/>
    </row>
    <row r="5424" spans="24:28" x14ac:dyDescent="0.2">
      <c r="X5424" s="58"/>
      <c r="Y5424" s="58"/>
      <c r="Z5424" s="58"/>
      <c r="AA5424" s="58"/>
      <c r="AB5424" s="58"/>
    </row>
    <row r="5425" spans="24:28" x14ac:dyDescent="0.2">
      <c r="X5425" s="58"/>
      <c r="Y5425" s="58"/>
      <c r="Z5425" s="58"/>
      <c r="AA5425" s="58"/>
      <c r="AB5425" s="58"/>
    </row>
    <row r="5426" spans="24:28" x14ac:dyDescent="0.2">
      <c r="X5426" s="58"/>
      <c r="Y5426" s="58"/>
      <c r="Z5426" s="58"/>
      <c r="AA5426" s="58"/>
      <c r="AB5426" s="58"/>
    </row>
    <row r="5427" spans="24:28" x14ac:dyDescent="0.2">
      <c r="X5427" s="58"/>
      <c r="Y5427" s="58"/>
      <c r="Z5427" s="58"/>
      <c r="AA5427" s="58"/>
      <c r="AB5427" s="58"/>
    </row>
    <row r="5428" spans="24:28" x14ac:dyDescent="0.2">
      <c r="X5428" s="58"/>
      <c r="Y5428" s="58"/>
      <c r="Z5428" s="58"/>
      <c r="AA5428" s="58"/>
      <c r="AB5428" s="58"/>
    </row>
    <row r="5429" spans="24:28" x14ac:dyDescent="0.2">
      <c r="X5429" s="58"/>
      <c r="Y5429" s="58"/>
      <c r="Z5429" s="58"/>
      <c r="AA5429" s="58"/>
      <c r="AB5429" s="58"/>
    </row>
    <row r="5430" spans="24:28" x14ac:dyDescent="0.2">
      <c r="X5430" s="58"/>
      <c r="Y5430" s="58"/>
      <c r="Z5430" s="58"/>
      <c r="AA5430" s="58"/>
      <c r="AB5430" s="58"/>
    </row>
    <row r="5431" spans="24:28" x14ac:dyDescent="0.2">
      <c r="X5431" s="58"/>
      <c r="Y5431" s="58"/>
      <c r="Z5431" s="58"/>
      <c r="AA5431" s="58"/>
      <c r="AB5431" s="58"/>
    </row>
    <row r="5432" spans="24:28" x14ac:dyDescent="0.2">
      <c r="X5432" s="58"/>
      <c r="Y5432" s="58"/>
      <c r="Z5432" s="58"/>
      <c r="AA5432" s="58"/>
      <c r="AB5432" s="58"/>
    </row>
    <row r="5433" spans="24:28" x14ac:dyDescent="0.2">
      <c r="X5433" s="58"/>
      <c r="Y5433" s="58"/>
      <c r="Z5433" s="58"/>
      <c r="AA5433" s="58"/>
      <c r="AB5433" s="58"/>
    </row>
    <row r="5434" spans="24:28" x14ac:dyDescent="0.2">
      <c r="X5434" s="58"/>
      <c r="Y5434" s="58"/>
      <c r="Z5434" s="58"/>
      <c r="AA5434" s="58"/>
      <c r="AB5434" s="58"/>
    </row>
    <row r="5435" spans="24:28" x14ac:dyDescent="0.2">
      <c r="X5435" s="58"/>
      <c r="Y5435" s="58"/>
      <c r="Z5435" s="58"/>
      <c r="AA5435" s="58"/>
      <c r="AB5435" s="58"/>
    </row>
    <row r="5436" spans="24:28" x14ac:dyDescent="0.2">
      <c r="X5436" s="58"/>
      <c r="Y5436" s="58"/>
      <c r="Z5436" s="58"/>
      <c r="AA5436" s="58"/>
      <c r="AB5436" s="58"/>
    </row>
    <row r="5437" spans="24:28" x14ac:dyDescent="0.2">
      <c r="X5437" s="58"/>
      <c r="Y5437" s="58"/>
      <c r="Z5437" s="58"/>
      <c r="AA5437" s="58"/>
      <c r="AB5437" s="58"/>
    </row>
    <row r="5438" spans="24:28" x14ac:dyDescent="0.2">
      <c r="X5438" s="58"/>
      <c r="Y5438" s="58"/>
      <c r="Z5438" s="58"/>
      <c r="AA5438" s="58"/>
      <c r="AB5438" s="58"/>
    </row>
    <row r="5439" spans="24:28" x14ac:dyDescent="0.2">
      <c r="X5439" s="58"/>
      <c r="Y5439" s="58"/>
      <c r="Z5439" s="58"/>
      <c r="AA5439" s="58"/>
      <c r="AB5439" s="58"/>
    </row>
    <row r="5440" spans="24:28" x14ac:dyDescent="0.2">
      <c r="X5440" s="58"/>
      <c r="Y5440" s="58"/>
      <c r="Z5440" s="58"/>
      <c r="AA5440" s="58"/>
      <c r="AB5440" s="58"/>
    </row>
    <row r="5441" spans="24:28" x14ac:dyDescent="0.2">
      <c r="X5441" s="58"/>
      <c r="Y5441" s="58"/>
      <c r="Z5441" s="58"/>
      <c r="AA5441" s="58"/>
      <c r="AB5441" s="58"/>
    </row>
    <row r="5442" spans="24:28" x14ac:dyDescent="0.2">
      <c r="X5442" s="58"/>
      <c r="Y5442" s="58"/>
      <c r="Z5442" s="58"/>
      <c r="AA5442" s="58"/>
      <c r="AB5442" s="58"/>
    </row>
    <row r="5443" spans="24:28" x14ac:dyDescent="0.2">
      <c r="X5443" s="58"/>
      <c r="Y5443" s="58"/>
      <c r="Z5443" s="58"/>
      <c r="AA5443" s="58"/>
      <c r="AB5443" s="58"/>
    </row>
    <row r="5444" spans="24:28" x14ac:dyDescent="0.2">
      <c r="X5444" s="58"/>
      <c r="Y5444" s="58"/>
      <c r="Z5444" s="58"/>
      <c r="AA5444" s="58"/>
      <c r="AB5444" s="58"/>
    </row>
    <row r="5445" spans="24:28" x14ac:dyDescent="0.2">
      <c r="X5445" s="58"/>
      <c r="Y5445" s="58"/>
      <c r="Z5445" s="58"/>
      <c r="AA5445" s="58"/>
      <c r="AB5445" s="58"/>
    </row>
    <row r="5446" spans="24:28" x14ac:dyDescent="0.2">
      <c r="X5446" s="58"/>
      <c r="Y5446" s="58"/>
      <c r="Z5446" s="58"/>
      <c r="AA5446" s="58"/>
      <c r="AB5446" s="58"/>
    </row>
    <row r="5447" spans="24:28" x14ac:dyDescent="0.2">
      <c r="X5447" s="58"/>
      <c r="Y5447" s="58"/>
      <c r="Z5447" s="58"/>
      <c r="AA5447" s="58"/>
      <c r="AB5447" s="58"/>
    </row>
    <row r="5448" spans="24:28" x14ac:dyDescent="0.2">
      <c r="X5448" s="58"/>
      <c r="Y5448" s="58"/>
      <c r="Z5448" s="58"/>
      <c r="AA5448" s="58"/>
      <c r="AB5448" s="58"/>
    </row>
    <row r="5449" spans="24:28" x14ac:dyDescent="0.2">
      <c r="X5449" s="58"/>
      <c r="Y5449" s="58"/>
      <c r="Z5449" s="58"/>
      <c r="AA5449" s="58"/>
      <c r="AB5449" s="58"/>
    </row>
    <row r="5450" spans="24:28" x14ac:dyDescent="0.2">
      <c r="X5450" s="58"/>
      <c r="Y5450" s="58"/>
      <c r="Z5450" s="58"/>
      <c r="AA5450" s="58"/>
      <c r="AB5450" s="58"/>
    </row>
    <row r="5451" spans="24:28" x14ac:dyDescent="0.2">
      <c r="X5451" s="58"/>
      <c r="Y5451" s="58"/>
      <c r="Z5451" s="58"/>
      <c r="AA5451" s="58"/>
      <c r="AB5451" s="58"/>
    </row>
    <row r="5452" spans="24:28" x14ac:dyDescent="0.2">
      <c r="X5452" s="58"/>
      <c r="Y5452" s="58"/>
      <c r="Z5452" s="58"/>
      <c r="AA5452" s="58"/>
      <c r="AB5452" s="58"/>
    </row>
    <row r="5453" spans="24:28" x14ac:dyDescent="0.2">
      <c r="X5453" s="58"/>
      <c r="Y5453" s="58"/>
      <c r="Z5453" s="58"/>
      <c r="AA5453" s="58"/>
      <c r="AB5453" s="58"/>
    </row>
    <row r="5454" spans="24:28" x14ac:dyDescent="0.2">
      <c r="X5454" s="58"/>
      <c r="Y5454" s="58"/>
      <c r="Z5454" s="58"/>
      <c r="AA5454" s="58"/>
      <c r="AB5454" s="58"/>
    </row>
    <row r="5455" spans="24:28" x14ac:dyDescent="0.2">
      <c r="X5455" s="58"/>
      <c r="Y5455" s="58"/>
      <c r="Z5455" s="58"/>
      <c r="AA5455" s="58"/>
      <c r="AB5455" s="58"/>
    </row>
    <row r="5456" spans="24:28" x14ac:dyDescent="0.2">
      <c r="X5456" s="58"/>
      <c r="Y5456" s="58"/>
      <c r="Z5456" s="58"/>
      <c r="AA5456" s="58"/>
      <c r="AB5456" s="58"/>
    </row>
    <row r="5457" spans="24:28" x14ac:dyDescent="0.2">
      <c r="X5457" s="58"/>
      <c r="Y5457" s="58"/>
      <c r="Z5457" s="58"/>
      <c r="AA5457" s="58"/>
      <c r="AB5457" s="58"/>
    </row>
    <row r="5458" spans="24:28" x14ac:dyDescent="0.2">
      <c r="X5458" s="58"/>
      <c r="Y5458" s="58"/>
      <c r="Z5458" s="58"/>
      <c r="AA5458" s="58"/>
      <c r="AB5458" s="58"/>
    </row>
    <row r="5459" spans="24:28" x14ac:dyDescent="0.2">
      <c r="X5459" s="58"/>
      <c r="Y5459" s="58"/>
      <c r="Z5459" s="58"/>
      <c r="AA5459" s="58"/>
      <c r="AB5459" s="58"/>
    </row>
    <row r="5460" spans="24:28" x14ac:dyDescent="0.2">
      <c r="X5460" s="58"/>
      <c r="Y5460" s="58"/>
      <c r="Z5460" s="58"/>
      <c r="AA5460" s="58"/>
      <c r="AB5460" s="58"/>
    </row>
    <row r="5461" spans="24:28" x14ac:dyDescent="0.2">
      <c r="X5461" s="58"/>
      <c r="Y5461" s="58"/>
      <c r="Z5461" s="58"/>
      <c r="AA5461" s="58"/>
      <c r="AB5461" s="58"/>
    </row>
    <row r="5462" spans="24:28" x14ac:dyDescent="0.2">
      <c r="X5462" s="58"/>
      <c r="Y5462" s="58"/>
      <c r="Z5462" s="58"/>
      <c r="AA5462" s="58"/>
      <c r="AB5462" s="58"/>
    </row>
    <row r="5463" spans="24:28" x14ac:dyDescent="0.2">
      <c r="X5463" s="58"/>
      <c r="Y5463" s="58"/>
      <c r="Z5463" s="58"/>
      <c r="AA5463" s="58"/>
      <c r="AB5463" s="58"/>
    </row>
    <row r="5464" spans="24:28" x14ac:dyDescent="0.2">
      <c r="X5464" s="58"/>
      <c r="Y5464" s="58"/>
      <c r="Z5464" s="58"/>
      <c r="AA5464" s="58"/>
      <c r="AB5464" s="58"/>
    </row>
    <row r="5465" spans="24:28" x14ac:dyDescent="0.2">
      <c r="X5465" s="58"/>
      <c r="Y5465" s="58"/>
      <c r="Z5465" s="58"/>
      <c r="AA5465" s="58"/>
      <c r="AB5465" s="58"/>
    </row>
    <row r="5466" spans="24:28" x14ac:dyDescent="0.2">
      <c r="X5466" s="58"/>
      <c r="Y5466" s="58"/>
      <c r="Z5466" s="58"/>
      <c r="AA5466" s="58"/>
      <c r="AB5466" s="58"/>
    </row>
    <row r="5467" spans="24:28" x14ac:dyDescent="0.2">
      <c r="X5467" s="58"/>
      <c r="Y5467" s="58"/>
      <c r="Z5467" s="58"/>
      <c r="AA5467" s="58"/>
      <c r="AB5467" s="58"/>
    </row>
    <row r="5468" spans="24:28" x14ac:dyDescent="0.2">
      <c r="X5468" s="58"/>
      <c r="Y5468" s="58"/>
      <c r="Z5468" s="58"/>
      <c r="AA5468" s="58"/>
      <c r="AB5468" s="58"/>
    </row>
    <row r="5469" spans="24:28" x14ac:dyDescent="0.2">
      <c r="X5469" s="58"/>
      <c r="Y5469" s="58"/>
      <c r="Z5469" s="58"/>
      <c r="AA5469" s="58"/>
      <c r="AB5469" s="58"/>
    </row>
    <row r="5470" spans="24:28" x14ac:dyDescent="0.2">
      <c r="X5470" s="58"/>
      <c r="Y5470" s="58"/>
      <c r="Z5470" s="58"/>
      <c r="AA5470" s="58"/>
      <c r="AB5470" s="58"/>
    </row>
    <row r="5471" spans="24:28" x14ac:dyDescent="0.2">
      <c r="X5471" s="58"/>
      <c r="Y5471" s="58"/>
      <c r="Z5471" s="58"/>
      <c r="AA5471" s="58"/>
      <c r="AB5471" s="58"/>
    </row>
    <row r="5472" spans="24:28" x14ac:dyDescent="0.2">
      <c r="X5472" s="58"/>
      <c r="Y5472" s="58"/>
      <c r="Z5472" s="58"/>
      <c r="AA5472" s="58"/>
      <c r="AB5472" s="58"/>
    </row>
    <row r="5473" spans="24:28" x14ac:dyDescent="0.2">
      <c r="X5473" s="58"/>
      <c r="Y5473" s="58"/>
      <c r="Z5473" s="58"/>
      <c r="AA5473" s="58"/>
      <c r="AB5473" s="58"/>
    </row>
    <row r="5474" spans="24:28" x14ac:dyDescent="0.2">
      <c r="X5474" s="58"/>
      <c r="Y5474" s="58"/>
      <c r="Z5474" s="58"/>
      <c r="AA5474" s="58"/>
      <c r="AB5474" s="58"/>
    </row>
    <row r="5475" spans="24:28" x14ac:dyDescent="0.2">
      <c r="X5475" s="58"/>
      <c r="Y5475" s="58"/>
      <c r="Z5475" s="58"/>
      <c r="AA5475" s="58"/>
      <c r="AB5475" s="58"/>
    </row>
    <row r="5476" spans="24:28" x14ac:dyDescent="0.2">
      <c r="X5476" s="58"/>
      <c r="Y5476" s="58"/>
      <c r="Z5476" s="58"/>
      <c r="AA5476" s="58"/>
      <c r="AB5476" s="58"/>
    </row>
    <row r="5477" spans="24:28" x14ac:dyDescent="0.2">
      <c r="X5477" s="58"/>
      <c r="Y5477" s="58"/>
      <c r="Z5477" s="58"/>
      <c r="AA5477" s="58"/>
      <c r="AB5477" s="58"/>
    </row>
    <row r="5478" spans="24:28" x14ac:dyDescent="0.2">
      <c r="X5478" s="58"/>
      <c r="Y5478" s="58"/>
      <c r="Z5478" s="58"/>
      <c r="AA5478" s="58"/>
      <c r="AB5478" s="58"/>
    </row>
    <row r="5479" spans="24:28" x14ac:dyDescent="0.2">
      <c r="X5479" s="58"/>
      <c r="Y5479" s="58"/>
      <c r="Z5479" s="58"/>
      <c r="AA5479" s="58"/>
      <c r="AB5479" s="58"/>
    </row>
    <row r="5480" spans="24:28" x14ac:dyDescent="0.2">
      <c r="X5480" s="58"/>
      <c r="Y5480" s="58"/>
      <c r="Z5480" s="58"/>
      <c r="AA5480" s="58"/>
      <c r="AB5480" s="58"/>
    </row>
    <row r="5481" spans="24:28" x14ac:dyDescent="0.2">
      <c r="X5481" s="58"/>
      <c r="Y5481" s="58"/>
      <c r="Z5481" s="58"/>
      <c r="AA5481" s="58"/>
      <c r="AB5481" s="58"/>
    </row>
    <row r="5482" spans="24:28" x14ac:dyDescent="0.2">
      <c r="X5482" s="58"/>
      <c r="Y5482" s="58"/>
      <c r="Z5482" s="58"/>
      <c r="AA5482" s="58"/>
      <c r="AB5482" s="58"/>
    </row>
    <row r="5483" spans="24:28" x14ac:dyDescent="0.2">
      <c r="X5483" s="58"/>
      <c r="Y5483" s="58"/>
      <c r="Z5483" s="58"/>
      <c r="AA5483" s="58"/>
      <c r="AB5483" s="58"/>
    </row>
    <row r="5484" spans="24:28" x14ac:dyDescent="0.2">
      <c r="X5484" s="58"/>
      <c r="Y5484" s="58"/>
      <c r="Z5484" s="58"/>
      <c r="AA5484" s="58"/>
      <c r="AB5484" s="58"/>
    </row>
    <row r="5485" spans="24:28" x14ac:dyDescent="0.2">
      <c r="X5485" s="58"/>
      <c r="Y5485" s="58"/>
      <c r="Z5485" s="58"/>
      <c r="AA5485" s="58"/>
      <c r="AB5485" s="58"/>
    </row>
    <row r="5486" spans="24:28" x14ac:dyDescent="0.2">
      <c r="X5486" s="58"/>
      <c r="Y5486" s="58"/>
      <c r="Z5486" s="58"/>
      <c r="AA5486" s="58"/>
      <c r="AB5486" s="58"/>
    </row>
    <row r="5487" spans="24:28" x14ac:dyDescent="0.2">
      <c r="X5487" s="58"/>
      <c r="Y5487" s="58"/>
      <c r="Z5487" s="58"/>
      <c r="AA5487" s="58"/>
      <c r="AB5487" s="58"/>
    </row>
    <row r="5488" spans="24:28" x14ac:dyDescent="0.2">
      <c r="X5488" s="58"/>
      <c r="Y5488" s="58"/>
      <c r="Z5488" s="58"/>
      <c r="AA5488" s="58"/>
      <c r="AB5488" s="58"/>
    </row>
    <row r="5489" spans="24:28" x14ac:dyDescent="0.2">
      <c r="X5489" s="58"/>
      <c r="Y5489" s="58"/>
      <c r="Z5489" s="58"/>
      <c r="AA5489" s="58"/>
      <c r="AB5489" s="58"/>
    </row>
    <row r="5490" spans="24:28" x14ac:dyDescent="0.2">
      <c r="X5490" s="58"/>
      <c r="Y5490" s="58"/>
      <c r="Z5490" s="58"/>
      <c r="AA5490" s="58"/>
      <c r="AB5490" s="58"/>
    </row>
    <row r="5491" spans="24:28" x14ac:dyDescent="0.2">
      <c r="X5491" s="58"/>
      <c r="Y5491" s="58"/>
      <c r="Z5491" s="58"/>
      <c r="AA5491" s="58"/>
      <c r="AB5491" s="58"/>
    </row>
    <row r="5492" spans="24:28" x14ac:dyDescent="0.2">
      <c r="X5492" s="58"/>
      <c r="Y5492" s="58"/>
      <c r="Z5492" s="58"/>
      <c r="AA5492" s="58"/>
      <c r="AB5492" s="58"/>
    </row>
    <row r="5493" spans="24:28" x14ac:dyDescent="0.2">
      <c r="X5493" s="58"/>
      <c r="Y5493" s="58"/>
      <c r="Z5493" s="58"/>
      <c r="AA5493" s="58"/>
      <c r="AB5493" s="58"/>
    </row>
    <row r="5494" spans="24:28" x14ac:dyDescent="0.2">
      <c r="X5494" s="58"/>
      <c r="Y5494" s="58"/>
      <c r="Z5494" s="58"/>
      <c r="AA5494" s="58"/>
      <c r="AB5494" s="58"/>
    </row>
    <row r="5495" spans="24:28" x14ac:dyDescent="0.2">
      <c r="X5495" s="58"/>
      <c r="Y5495" s="58"/>
      <c r="Z5495" s="58"/>
      <c r="AA5495" s="58"/>
      <c r="AB5495" s="58"/>
    </row>
    <row r="5496" spans="24:28" x14ac:dyDescent="0.2">
      <c r="X5496" s="58"/>
      <c r="Y5496" s="58"/>
      <c r="Z5496" s="58"/>
      <c r="AA5496" s="58"/>
      <c r="AB5496" s="58"/>
    </row>
    <row r="5497" spans="24:28" x14ac:dyDescent="0.2">
      <c r="X5497" s="58"/>
      <c r="Y5497" s="58"/>
      <c r="Z5497" s="58"/>
      <c r="AA5497" s="58"/>
      <c r="AB5497" s="58"/>
    </row>
    <row r="5498" spans="24:28" x14ac:dyDescent="0.2">
      <c r="X5498" s="58"/>
      <c r="Y5498" s="58"/>
      <c r="Z5498" s="58"/>
      <c r="AA5498" s="58"/>
      <c r="AB5498" s="58"/>
    </row>
    <row r="5499" spans="24:28" x14ac:dyDescent="0.2">
      <c r="X5499" s="58"/>
      <c r="Y5499" s="58"/>
      <c r="Z5499" s="58"/>
      <c r="AA5499" s="58"/>
      <c r="AB5499" s="58"/>
    </row>
    <row r="5500" spans="24:28" x14ac:dyDescent="0.2">
      <c r="X5500" s="58"/>
      <c r="Y5500" s="58"/>
      <c r="Z5500" s="58"/>
      <c r="AA5500" s="58"/>
      <c r="AB5500" s="58"/>
    </row>
    <row r="5501" spans="24:28" x14ac:dyDescent="0.2">
      <c r="X5501" s="58"/>
      <c r="Y5501" s="58"/>
      <c r="Z5501" s="58"/>
      <c r="AA5501" s="58"/>
      <c r="AB5501" s="58"/>
    </row>
    <row r="5502" spans="24:28" x14ac:dyDescent="0.2">
      <c r="X5502" s="58"/>
      <c r="Y5502" s="58"/>
      <c r="Z5502" s="58"/>
      <c r="AA5502" s="58"/>
      <c r="AB5502" s="58"/>
    </row>
    <row r="5503" spans="24:28" x14ac:dyDescent="0.2">
      <c r="X5503" s="58"/>
      <c r="Y5503" s="58"/>
      <c r="Z5503" s="58"/>
      <c r="AA5503" s="58"/>
      <c r="AB5503" s="58"/>
    </row>
    <row r="5504" spans="24:28" x14ac:dyDescent="0.2">
      <c r="X5504" s="58"/>
      <c r="Y5504" s="58"/>
      <c r="Z5504" s="58"/>
      <c r="AA5504" s="58"/>
      <c r="AB5504" s="58"/>
    </row>
    <row r="5505" spans="24:28" x14ac:dyDescent="0.2">
      <c r="X5505" s="58"/>
      <c r="Y5505" s="58"/>
      <c r="Z5505" s="58"/>
      <c r="AA5505" s="58"/>
      <c r="AB5505" s="58"/>
    </row>
    <row r="5506" spans="24:28" x14ac:dyDescent="0.2">
      <c r="X5506" s="58"/>
      <c r="Y5506" s="58"/>
      <c r="Z5506" s="58"/>
      <c r="AA5506" s="58"/>
      <c r="AB5506" s="58"/>
    </row>
    <row r="5507" spans="24:28" x14ac:dyDescent="0.2">
      <c r="X5507" s="58"/>
      <c r="Y5507" s="58"/>
      <c r="Z5507" s="58"/>
      <c r="AA5507" s="58"/>
      <c r="AB5507" s="58"/>
    </row>
    <row r="5508" spans="24:28" x14ac:dyDescent="0.2">
      <c r="X5508" s="58"/>
      <c r="Y5508" s="58"/>
      <c r="Z5508" s="58"/>
      <c r="AA5508" s="58"/>
      <c r="AB5508" s="58"/>
    </row>
    <row r="5509" spans="24:28" x14ac:dyDescent="0.2">
      <c r="X5509" s="58"/>
      <c r="Y5509" s="58"/>
      <c r="Z5509" s="58"/>
      <c r="AA5509" s="58"/>
      <c r="AB5509" s="58"/>
    </row>
    <row r="5510" spans="24:28" x14ac:dyDescent="0.2">
      <c r="X5510" s="58"/>
      <c r="Y5510" s="58"/>
      <c r="Z5510" s="58"/>
      <c r="AA5510" s="58"/>
      <c r="AB5510" s="58"/>
    </row>
    <row r="5511" spans="24:28" x14ac:dyDescent="0.2">
      <c r="X5511" s="58"/>
      <c r="Y5511" s="58"/>
      <c r="Z5511" s="58"/>
      <c r="AA5511" s="58"/>
      <c r="AB5511" s="58"/>
    </row>
    <row r="5512" spans="24:28" x14ac:dyDescent="0.2">
      <c r="X5512" s="58"/>
      <c r="Y5512" s="58"/>
      <c r="Z5512" s="58"/>
      <c r="AA5512" s="58"/>
      <c r="AB5512" s="58"/>
    </row>
    <row r="5513" spans="24:28" x14ac:dyDescent="0.2">
      <c r="X5513" s="58"/>
      <c r="Y5513" s="58"/>
      <c r="Z5513" s="58"/>
      <c r="AA5513" s="58"/>
      <c r="AB5513" s="58"/>
    </row>
    <row r="5514" spans="24:28" x14ac:dyDescent="0.2">
      <c r="X5514" s="58"/>
      <c r="Y5514" s="58"/>
      <c r="Z5514" s="58"/>
      <c r="AA5514" s="58"/>
      <c r="AB5514" s="58"/>
    </row>
    <row r="5515" spans="24:28" x14ac:dyDescent="0.2">
      <c r="X5515" s="58"/>
      <c r="Y5515" s="58"/>
      <c r="Z5515" s="58"/>
      <c r="AA5515" s="58"/>
      <c r="AB5515" s="58"/>
    </row>
    <row r="5516" spans="24:28" x14ac:dyDescent="0.2">
      <c r="X5516" s="58"/>
      <c r="Y5516" s="58"/>
      <c r="Z5516" s="58"/>
      <c r="AA5516" s="58"/>
      <c r="AB5516" s="58"/>
    </row>
    <row r="5517" spans="24:28" x14ac:dyDescent="0.2">
      <c r="X5517" s="58"/>
      <c r="Y5517" s="58"/>
      <c r="Z5517" s="58"/>
      <c r="AA5517" s="58"/>
      <c r="AB5517" s="58"/>
    </row>
    <row r="5518" spans="24:28" x14ac:dyDescent="0.2">
      <c r="X5518" s="58"/>
      <c r="Y5518" s="58"/>
      <c r="Z5518" s="58"/>
      <c r="AA5518" s="58"/>
      <c r="AB5518" s="58"/>
    </row>
    <row r="5519" spans="24:28" x14ac:dyDescent="0.2">
      <c r="X5519" s="58"/>
      <c r="Y5519" s="58"/>
      <c r="Z5519" s="58"/>
      <c r="AA5519" s="58"/>
      <c r="AB5519" s="58"/>
    </row>
    <row r="5520" spans="24:28" x14ac:dyDescent="0.2">
      <c r="X5520" s="58"/>
      <c r="Y5520" s="58"/>
      <c r="Z5520" s="58"/>
      <c r="AA5520" s="58"/>
      <c r="AB5520" s="58"/>
    </row>
    <row r="5521" spans="24:28" x14ac:dyDescent="0.2">
      <c r="X5521" s="58"/>
      <c r="Y5521" s="58"/>
      <c r="Z5521" s="58"/>
      <c r="AA5521" s="58"/>
      <c r="AB5521" s="58"/>
    </row>
    <row r="5522" spans="24:28" x14ac:dyDescent="0.2">
      <c r="X5522" s="58"/>
      <c r="Y5522" s="58"/>
      <c r="Z5522" s="58"/>
      <c r="AA5522" s="58"/>
      <c r="AB5522" s="58"/>
    </row>
    <row r="5523" spans="24:28" x14ac:dyDescent="0.2">
      <c r="X5523" s="58"/>
      <c r="Y5523" s="58"/>
      <c r="Z5523" s="58"/>
      <c r="AA5523" s="58"/>
      <c r="AB5523" s="58"/>
    </row>
    <row r="5524" spans="24:28" x14ac:dyDescent="0.2">
      <c r="X5524" s="58"/>
      <c r="Y5524" s="58"/>
      <c r="Z5524" s="58"/>
      <c r="AA5524" s="58"/>
      <c r="AB5524" s="58"/>
    </row>
    <row r="5525" spans="24:28" x14ac:dyDescent="0.2">
      <c r="X5525" s="58"/>
      <c r="Y5525" s="58"/>
      <c r="Z5525" s="58"/>
      <c r="AA5525" s="58"/>
      <c r="AB5525" s="58"/>
    </row>
    <row r="5526" spans="24:28" x14ac:dyDescent="0.2">
      <c r="X5526" s="58"/>
      <c r="Y5526" s="58"/>
      <c r="Z5526" s="58"/>
      <c r="AA5526" s="58"/>
      <c r="AB5526" s="58"/>
    </row>
    <row r="5527" spans="24:28" x14ac:dyDescent="0.2">
      <c r="X5527" s="58"/>
      <c r="Y5527" s="58"/>
      <c r="Z5527" s="58"/>
      <c r="AA5527" s="58"/>
      <c r="AB5527" s="58"/>
    </row>
    <row r="5528" spans="24:28" x14ac:dyDescent="0.2">
      <c r="X5528" s="58"/>
      <c r="Y5528" s="58"/>
      <c r="Z5528" s="58"/>
      <c r="AA5528" s="58"/>
      <c r="AB5528" s="58"/>
    </row>
    <row r="5529" spans="24:28" x14ac:dyDescent="0.2">
      <c r="X5529" s="58"/>
      <c r="Y5529" s="58"/>
      <c r="Z5529" s="58"/>
      <c r="AA5529" s="58"/>
      <c r="AB5529" s="58"/>
    </row>
    <row r="5530" spans="24:28" x14ac:dyDescent="0.2">
      <c r="X5530" s="58"/>
      <c r="Y5530" s="58"/>
      <c r="Z5530" s="58"/>
      <c r="AA5530" s="58"/>
      <c r="AB5530" s="58"/>
    </row>
    <row r="5531" spans="24:28" x14ac:dyDescent="0.2">
      <c r="X5531" s="58"/>
      <c r="Y5531" s="58"/>
      <c r="Z5531" s="58"/>
      <c r="AA5531" s="58"/>
      <c r="AB5531" s="58"/>
    </row>
    <row r="5532" spans="24:28" x14ac:dyDescent="0.2">
      <c r="X5532" s="58"/>
      <c r="Y5532" s="58"/>
      <c r="Z5532" s="58"/>
      <c r="AA5532" s="58"/>
      <c r="AB5532" s="58"/>
    </row>
    <row r="5533" spans="24:28" x14ac:dyDescent="0.2">
      <c r="X5533" s="58"/>
      <c r="Y5533" s="58"/>
      <c r="Z5533" s="58"/>
      <c r="AA5533" s="58"/>
      <c r="AB5533" s="58"/>
    </row>
    <row r="5534" spans="24:28" x14ac:dyDescent="0.2">
      <c r="X5534" s="58"/>
      <c r="Y5534" s="58"/>
      <c r="Z5534" s="58"/>
      <c r="AA5534" s="58"/>
      <c r="AB5534" s="58"/>
    </row>
    <row r="5535" spans="24:28" x14ac:dyDescent="0.2">
      <c r="X5535" s="58"/>
      <c r="Y5535" s="58"/>
      <c r="Z5535" s="58"/>
      <c r="AA5535" s="58"/>
      <c r="AB5535" s="58"/>
    </row>
    <row r="5536" spans="24:28" x14ac:dyDescent="0.2">
      <c r="X5536" s="58"/>
      <c r="Y5536" s="58"/>
      <c r="Z5536" s="58"/>
      <c r="AA5536" s="58"/>
      <c r="AB5536" s="58"/>
    </row>
    <row r="5537" spans="24:28" x14ac:dyDescent="0.2">
      <c r="X5537" s="58"/>
      <c r="Y5537" s="58"/>
      <c r="Z5537" s="58"/>
      <c r="AA5537" s="58"/>
      <c r="AB5537" s="58"/>
    </row>
    <row r="5538" spans="24:28" x14ac:dyDescent="0.2">
      <c r="X5538" s="58"/>
      <c r="Y5538" s="58"/>
      <c r="Z5538" s="58"/>
      <c r="AA5538" s="58"/>
      <c r="AB5538" s="58"/>
    </row>
    <row r="5539" spans="24:28" x14ac:dyDescent="0.2">
      <c r="X5539" s="58"/>
      <c r="Y5539" s="58"/>
      <c r="Z5539" s="58"/>
      <c r="AA5539" s="58"/>
      <c r="AB5539" s="58"/>
    </row>
    <row r="5540" spans="24:28" x14ac:dyDescent="0.2">
      <c r="X5540" s="58"/>
      <c r="Y5540" s="58"/>
      <c r="Z5540" s="58"/>
      <c r="AA5540" s="58"/>
      <c r="AB5540" s="58"/>
    </row>
    <row r="5541" spans="24:28" x14ac:dyDescent="0.2">
      <c r="X5541" s="58"/>
      <c r="Y5541" s="58"/>
      <c r="Z5541" s="58"/>
      <c r="AA5541" s="58"/>
      <c r="AB5541" s="58"/>
    </row>
    <row r="5542" spans="24:28" x14ac:dyDescent="0.2">
      <c r="X5542" s="58"/>
      <c r="Y5542" s="58"/>
      <c r="Z5542" s="58"/>
      <c r="AA5542" s="58"/>
      <c r="AB5542" s="58"/>
    </row>
    <row r="5543" spans="24:28" x14ac:dyDescent="0.2">
      <c r="X5543" s="58"/>
      <c r="Y5543" s="58"/>
      <c r="Z5543" s="58"/>
      <c r="AA5543" s="58"/>
      <c r="AB5543" s="58"/>
    </row>
    <row r="5544" spans="24:28" x14ac:dyDescent="0.2">
      <c r="X5544" s="58"/>
      <c r="Y5544" s="58"/>
      <c r="Z5544" s="58"/>
      <c r="AA5544" s="58"/>
      <c r="AB5544" s="58"/>
    </row>
    <row r="5545" spans="24:28" x14ac:dyDescent="0.2">
      <c r="X5545" s="58"/>
      <c r="Y5545" s="58"/>
      <c r="Z5545" s="58"/>
      <c r="AA5545" s="58"/>
      <c r="AB5545" s="58"/>
    </row>
    <row r="5546" spans="24:28" x14ac:dyDescent="0.2">
      <c r="X5546" s="58"/>
      <c r="Y5546" s="58"/>
      <c r="Z5546" s="58"/>
      <c r="AA5546" s="58"/>
      <c r="AB5546" s="58"/>
    </row>
    <row r="5547" spans="24:28" x14ac:dyDescent="0.2">
      <c r="X5547" s="58"/>
      <c r="Y5547" s="58"/>
      <c r="Z5547" s="58"/>
      <c r="AA5547" s="58"/>
      <c r="AB5547" s="58"/>
    </row>
    <row r="5548" spans="24:28" x14ac:dyDescent="0.2">
      <c r="X5548" s="58"/>
      <c r="Y5548" s="58"/>
      <c r="Z5548" s="58"/>
      <c r="AA5548" s="58"/>
      <c r="AB5548" s="58"/>
    </row>
    <row r="5549" spans="24:28" x14ac:dyDescent="0.2">
      <c r="X5549" s="58"/>
      <c r="Y5549" s="58"/>
      <c r="Z5549" s="58"/>
      <c r="AA5549" s="58"/>
      <c r="AB5549" s="58"/>
    </row>
    <row r="5550" spans="24:28" x14ac:dyDescent="0.2">
      <c r="X5550" s="58"/>
      <c r="Y5550" s="58"/>
      <c r="Z5550" s="58"/>
      <c r="AA5550" s="58"/>
      <c r="AB5550" s="58"/>
    </row>
    <row r="5551" spans="24:28" x14ac:dyDescent="0.2">
      <c r="X5551" s="58"/>
      <c r="Y5551" s="58"/>
      <c r="Z5551" s="58"/>
      <c r="AA5551" s="58"/>
      <c r="AB5551" s="58"/>
    </row>
    <row r="5552" spans="24:28" x14ac:dyDescent="0.2">
      <c r="X5552" s="58"/>
      <c r="Y5552" s="58"/>
      <c r="Z5552" s="58"/>
      <c r="AA5552" s="58"/>
      <c r="AB5552" s="58"/>
    </row>
    <row r="5553" spans="24:28" x14ac:dyDescent="0.2">
      <c r="X5553" s="58"/>
      <c r="Y5553" s="58"/>
      <c r="Z5553" s="58"/>
      <c r="AA5553" s="58"/>
      <c r="AB5553" s="58"/>
    </row>
    <row r="5554" spans="24:28" x14ac:dyDescent="0.2">
      <c r="X5554" s="58"/>
      <c r="Y5554" s="58"/>
      <c r="Z5554" s="58"/>
      <c r="AA5554" s="58"/>
      <c r="AB5554" s="58"/>
    </row>
    <row r="5555" spans="24:28" x14ac:dyDescent="0.2">
      <c r="X5555" s="58"/>
      <c r="Y5555" s="58"/>
      <c r="Z5555" s="58"/>
      <c r="AA5555" s="58"/>
      <c r="AB5555" s="58"/>
    </row>
    <row r="5556" spans="24:28" x14ac:dyDescent="0.2">
      <c r="X5556" s="58"/>
      <c r="Y5556" s="58"/>
      <c r="Z5556" s="58"/>
      <c r="AA5556" s="58"/>
      <c r="AB5556" s="58"/>
    </row>
    <row r="5557" spans="24:28" x14ac:dyDescent="0.2">
      <c r="X5557" s="58"/>
      <c r="Y5557" s="58"/>
      <c r="Z5557" s="58"/>
      <c r="AA5557" s="58"/>
      <c r="AB5557" s="58"/>
    </row>
    <row r="5558" spans="24:28" x14ac:dyDescent="0.2">
      <c r="X5558" s="58"/>
      <c r="Y5558" s="58"/>
      <c r="Z5558" s="58"/>
      <c r="AA5558" s="58"/>
      <c r="AB5558" s="58"/>
    </row>
    <row r="5559" spans="24:28" x14ac:dyDescent="0.2">
      <c r="X5559" s="58"/>
      <c r="Y5559" s="58"/>
      <c r="Z5559" s="58"/>
      <c r="AA5559" s="58"/>
      <c r="AB5559" s="58"/>
    </row>
    <row r="5560" spans="24:28" x14ac:dyDescent="0.2">
      <c r="X5560" s="58"/>
      <c r="Y5560" s="58"/>
      <c r="Z5560" s="58"/>
      <c r="AA5560" s="58"/>
      <c r="AB5560" s="58"/>
    </row>
    <row r="5561" spans="24:28" x14ac:dyDescent="0.2">
      <c r="X5561" s="58"/>
      <c r="Y5561" s="58"/>
      <c r="Z5561" s="58"/>
      <c r="AA5561" s="58"/>
      <c r="AB5561" s="58"/>
    </row>
    <row r="5562" spans="24:28" x14ac:dyDescent="0.2">
      <c r="X5562" s="58"/>
      <c r="Y5562" s="58"/>
      <c r="Z5562" s="58"/>
      <c r="AA5562" s="58"/>
      <c r="AB5562" s="58"/>
    </row>
    <row r="5563" spans="24:28" x14ac:dyDescent="0.2">
      <c r="X5563" s="58"/>
      <c r="Y5563" s="58"/>
      <c r="Z5563" s="58"/>
      <c r="AA5563" s="58"/>
      <c r="AB5563" s="58"/>
    </row>
    <row r="5564" spans="24:28" x14ac:dyDescent="0.2">
      <c r="X5564" s="58"/>
      <c r="Y5564" s="58"/>
      <c r="Z5564" s="58"/>
      <c r="AA5564" s="58"/>
      <c r="AB5564" s="58"/>
    </row>
    <row r="5565" spans="24:28" x14ac:dyDescent="0.2">
      <c r="X5565" s="58"/>
      <c r="Y5565" s="58"/>
      <c r="Z5565" s="58"/>
      <c r="AA5565" s="58"/>
      <c r="AB5565" s="58"/>
    </row>
    <row r="5566" spans="24:28" x14ac:dyDescent="0.2">
      <c r="X5566" s="58"/>
      <c r="Y5566" s="58"/>
      <c r="Z5566" s="58"/>
      <c r="AA5566" s="58"/>
      <c r="AB5566" s="58"/>
    </row>
    <row r="5567" spans="24:28" x14ac:dyDescent="0.2">
      <c r="X5567" s="58"/>
      <c r="Y5567" s="58"/>
      <c r="Z5567" s="58"/>
      <c r="AA5567" s="58"/>
      <c r="AB5567" s="58"/>
    </row>
    <row r="5568" spans="24:28" x14ac:dyDescent="0.2">
      <c r="X5568" s="58"/>
      <c r="Y5568" s="58"/>
      <c r="Z5568" s="58"/>
      <c r="AA5568" s="58"/>
      <c r="AB5568" s="58"/>
    </row>
    <row r="5569" spans="24:28" x14ac:dyDescent="0.2">
      <c r="X5569" s="58"/>
      <c r="Y5569" s="58"/>
      <c r="Z5569" s="58"/>
      <c r="AA5569" s="58"/>
      <c r="AB5569" s="58"/>
    </row>
    <row r="5570" spans="24:28" x14ac:dyDescent="0.2">
      <c r="X5570" s="58"/>
      <c r="Y5570" s="58"/>
      <c r="Z5570" s="58"/>
      <c r="AA5570" s="58"/>
      <c r="AB5570" s="58"/>
    </row>
    <row r="5571" spans="24:28" x14ac:dyDescent="0.2">
      <c r="X5571" s="58"/>
      <c r="Y5571" s="58"/>
      <c r="Z5571" s="58"/>
      <c r="AA5571" s="58"/>
      <c r="AB5571" s="58"/>
    </row>
    <row r="5572" spans="24:28" x14ac:dyDescent="0.2">
      <c r="X5572" s="58"/>
      <c r="Y5572" s="58"/>
      <c r="Z5572" s="58"/>
      <c r="AA5572" s="58"/>
      <c r="AB5572" s="58"/>
    </row>
    <row r="5573" spans="24:28" x14ac:dyDescent="0.2">
      <c r="X5573" s="58"/>
      <c r="Y5573" s="58"/>
      <c r="Z5573" s="58"/>
      <c r="AA5573" s="58"/>
      <c r="AB5573" s="58"/>
    </row>
    <row r="5574" spans="24:28" x14ac:dyDescent="0.2">
      <c r="X5574" s="58"/>
      <c r="Y5574" s="58"/>
      <c r="Z5574" s="58"/>
      <c r="AA5574" s="58"/>
      <c r="AB5574" s="58"/>
    </row>
    <row r="5575" spans="24:28" x14ac:dyDescent="0.2">
      <c r="X5575" s="58"/>
      <c r="Y5575" s="58"/>
      <c r="Z5575" s="58"/>
      <c r="AA5575" s="58"/>
      <c r="AB5575" s="58"/>
    </row>
    <row r="5576" spans="24:28" x14ac:dyDescent="0.2">
      <c r="X5576" s="58"/>
      <c r="Y5576" s="58"/>
      <c r="Z5576" s="58"/>
      <c r="AA5576" s="58"/>
      <c r="AB5576" s="58"/>
    </row>
    <row r="5577" spans="24:28" x14ac:dyDescent="0.2">
      <c r="X5577" s="58"/>
      <c r="Y5577" s="58"/>
      <c r="Z5577" s="58"/>
      <c r="AA5577" s="58"/>
      <c r="AB5577" s="58"/>
    </row>
    <row r="5578" spans="24:28" x14ac:dyDescent="0.2">
      <c r="X5578" s="58"/>
      <c r="Y5578" s="58"/>
      <c r="Z5578" s="58"/>
      <c r="AA5578" s="58"/>
      <c r="AB5578" s="58"/>
    </row>
    <row r="5579" spans="24:28" x14ac:dyDescent="0.2">
      <c r="X5579" s="58"/>
      <c r="Y5579" s="58"/>
      <c r="Z5579" s="58"/>
      <c r="AA5579" s="58"/>
      <c r="AB5579" s="58"/>
    </row>
    <row r="5580" spans="24:28" x14ac:dyDescent="0.2">
      <c r="X5580" s="58"/>
      <c r="Y5580" s="58"/>
      <c r="Z5580" s="58"/>
      <c r="AA5580" s="58"/>
      <c r="AB5580" s="58"/>
    </row>
    <row r="5581" spans="24:28" x14ac:dyDescent="0.2">
      <c r="X5581" s="58"/>
      <c r="Y5581" s="58"/>
      <c r="Z5581" s="58"/>
      <c r="AA5581" s="58"/>
      <c r="AB5581" s="58"/>
    </row>
    <row r="5582" spans="24:28" x14ac:dyDescent="0.2">
      <c r="X5582" s="58"/>
      <c r="Y5582" s="58"/>
      <c r="Z5582" s="58"/>
      <c r="AA5582" s="58"/>
      <c r="AB5582" s="58"/>
    </row>
    <row r="5583" spans="24:28" x14ac:dyDescent="0.2">
      <c r="X5583" s="58"/>
      <c r="Y5583" s="58"/>
      <c r="Z5583" s="58"/>
      <c r="AA5583" s="58"/>
      <c r="AB5583" s="58"/>
    </row>
    <row r="5584" spans="24:28" x14ac:dyDescent="0.2">
      <c r="X5584" s="58"/>
      <c r="Y5584" s="58"/>
      <c r="Z5584" s="58"/>
      <c r="AA5584" s="58"/>
      <c r="AB5584" s="58"/>
    </row>
    <row r="5585" spans="24:28" x14ac:dyDescent="0.2">
      <c r="X5585" s="58"/>
      <c r="Y5585" s="58"/>
      <c r="Z5585" s="58"/>
      <c r="AA5585" s="58"/>
      <c r="AB5585" s="58"/>
    </row>
    <row r="5586" spans="24:28" x14ac:dyDescent="0.2">
      <c r="X5586" s="58"/>
      <c r="Y5586" s="58"/>
      <c r="Z5586" s="58"/>
      <c r="AA5586" s="58"/>
      <c r="AB5586" s="58"/>
    </row>
    <row r="5587" spans="24:28" x14ac:dyDescent="0.2">
      <c r="X5587" s="58"/>
      <c r="Y5587" s="58"/>
      <c r="Z5587" s="58"/>
      <c r="AA5587" s="58"/>
      <c r="AB5587" s="58"/>
    </row>
    <row r="5588" spans="24:28" x14ac:dyDescent="0.2">
      <c r="X5588" s="58"/>
      <c r="Y5588" s="58"/>
      <c r="Z5588" s="58"/>
      <c r="AA5588" s="58"/>
      <c r="AB5588" s="58"/>
    </row>
    <row r="5589" spans="24:28" x14ac:dyDescent="0.2">
      <c r="X5589" s="58"/>
      <c r="Y5589" s="58"/>
      <c r="Z5589" s="58"/>
      <c r="AA5589" s="58"/>
      <c r="AB5589" s="58"/>
    </row>
    <row r="5590" spans="24:28" x14ac:dyDescent="0.2">
      <c r="X5590" s="58"/>
      <c r="Y5590" s="58"/>
      <c r="Z5590" s="58"/>
      <c r="AA5590" s="58"/>
      <c r="AB5590" s="58"/>
    </row>
    <row r="5591" spans="24:28" x14ac:dyDescent="0.2">
      <c r="X5591" s="58"/>
      <c r="Y5591" s="58"/>
      <c r="Z5591" s="58"/>
      <c r="AA5591" s="58"/>
      <c r="AB5591" s="58"/>
    </row>
    <row r="5592" spans="24:28" x14ac:dyDescent="0.2">
      <c r="X5592" s="58"/>
      <c r="Y5592" s="58"/>
      <c r="Z5592" s="58"/>
      <c r="AA5592" s="58"/>
      <c r="AB5592" s="58"/>
    </row>
    <row r="5593" spans="24:28" x14ac:dyDescent="0.2">
      <c r="X5593" s="58"/>
      <c r="Y5593" s="58"/>
      <c r="Z5593" s="58"/>
      <c r="AA5593" s="58"/>
      <c r="AB5593" s="58"/>
    </row>
    <row r="5594" spans="24:28" x14ac:dyDescent="0.2">
      <c r="X5594" s="58"/>
      <c r="Y5594" s="58"/>
      <c r="Z5594" s="58"/>
      <c r="AA5594" s="58"/>
      <c r="AB5594" s="58"/>
    </row>
    <row r="5595" spans="24:28" x14ac:dyDescent="0.2">
      <c r="X5595" s="58"/>
      <c r="Y5595" s="58"/>
      <c r="Z5595" s="58"/>
      <c r="AA5595" s="58"/>
      <c r="AB5595" s="58"/>
    </row>
    <row r="5596" spans="24:28" x14ac:dyDescent="0.2">
      <c r="X5596" s="58"/>
      <c r="Y5596" s="58"/>
      <c r="Z5596" s="58"/>
      <c r="AA5596" s="58"/>
      <c r="AB5596" s="58"/>
    </row>
    <row r="5597" spans="24:28" x14ac:dyDescent="0.2">
      <c r="X5597" s="58"/>
      <c r="Y5597" s="58"/>
      <c r="Z5597" s="58"/>
      <c r="AA5597" s="58"/>
      <c r="AB5597" s="58"/>
    </row>
    <row r="5598" spans="24:28" x14ac:dyDescent="0.2">
      <c r="X5598" s="58"/>
      <c r="Y5598" s="58"/>
      <c r="Z5598" s="58"/>
      <c r="AA5598" s="58"/>
      <c r="AB5598" s="58"/>
    </row>
    <row r="5599" spans="24:28" x14ac:dyDescent="0.2">
      <c r="X5599" s="58"/>
      <c r="Y5599" s="58"/>
      <c r="Z5599" s="58"/>
      <c r="AA5599" s="58"/>
      <c r="AB5599" s="58"/>
    </row>
    <row r="5600" spans="24:28" x14ac:dyDescent="0.2">
      <c r="X5600" s="58"/>
      <c r="Y5600" s="58"/>
      <c r="Z5600" s="58"/>
      <c r="AA5600" s="58"/>
      <c r="AB5600" s="58"/>
    </row>
    <row r="5601" spans="24:28" x14ac:dyDescent="0.2">
      <c r="X5601" s="58"/>
      <c r="Y5601" s="58"/>
      <c r="Z5601" s="58"/>
      <c r="AA5601" s="58"/>
      <c r="AB5601" s="58"/>
    </row>
    <row r="5602" spans="24:28" x14ac:dyDescent="0.2">
      <c r="X5602" s="58"/>
      <c r="Y5602" s="58"/>
      <c r="Z5602" s="58"/>
      <c r="AA5602" s="58"/>
      <c r="AB5602" s="58"/>
    </row>
    <row r="5603" spans="24:28" x14ac:dyDescent="0.2">
      <c r="X5603" s="58"/>
      <c r="Y5603" s="58"/>
      <c r="Z5603" s="58"/>
      <c r="AA5603" s="58"/>
      <c r="AB5603" s="58"/>
    </row>
    <row r="5604" spans="24:28" x14ac:dyDescent="0.2">
      <c r="X5604" s="58"/>
      <c r="Y5604" s="58"/>
      <c r="Z5604" s="58"/>
      <c r="AA5604" s="58"/>
      <c r="AB5604" s="58"/>
    </row>
    <row r="5605" spans="24:28" x14ac:dyDescent="0.2">
      <c r="X5605" s="58"/>
      <c r="Y5605" s="58"/>
      <c r="Z5605" s="58"/>
      <c r="AA5605" s="58"/>
      <c r="AB5605" s="58"/>
    </row>
    <row r="5606" spans="24:28" x14ac:dyDescent="0.2">
      <c r="X5606" s="58"/>
      <c r="Y5606" s="58"/>
      <c r="Z5606" s="58"/>
      <c r="AA5606" s="58"/>
      <c r="AB5606" s="58"/>
    </row>
    <row r="5607" spans="24:28" x14ac:dyDescent="0.2">
      <c r="X5607" s="58"/>
      <c r="Y5607" s="58"/>
      <c r="Z5607" s="58"/>
      <c r="AA5607" s="58"/>
      <c r="AB5607" s="58"/>
    </row>
    <row r="5608" spans="24:28" x14ac:dyDescent="0.2">
      <c r="X5608" s="58"/>
      <c r="Y5608" s="58"/>
      <c r="Z5608" s="58"/>
      <c r="AA5608" s="58"/>
      <c r="AB5608" s="58"/>
    </row>
    <row r="5609" spans="24:28" x14ac:dyDescent="0.2">
      <c r="X5609" s="58"/>
      <c r="Y5609" s="58"/>
      <c r="Z5609" s="58"/>
      <c r="AA5609" s="58"/>
      <c r="AB5609" s="58"/>
    </row>
    <row r="5610" spans="24:28" x14ac:dyDescent="0.2">
      <c r="X5610" s="58"/>
      <c r="Y5610" s="58"/>
      <c r="Z5610" s="58"/>
      <c r="AA5610" s="58"/>
      <c r="AB5610" s="58"/>
    </row>
    <row r="5611" spans="24:28" x14ac:dyDescent="0.2">
      <c r="X5611" s="58"/>
      <c r="Y5611" s="58"/>
      <c r="Z5611" s="58"/>
      <c r="AA5611" s="58"/>
      <c r="AB5611" s="58"/>
    </row>
    <row r="5612" spans="24:28" x14ac:dyDescent="0.2">
      <c r="X5612" s="58"/>
      <c r="Y5612" s="58"/>
      <c r="Z5612" s="58"/>
      <c r="AA5612" s="58"/>
      <c r="AB5612" s="58"/>
    </row>
    <row r="5613" spans="24:28" x14ac:dyDescent="0.2">
      <c r="X5613" s="58"/>
      <c r="Y5613" s="58"/>
      <c r="Z5613" s="58"/>
      <c r="AA5613" s="58"/>
      <c r="AB5613" s="58"/>
    </row>
    <row r="5614" spans="24:28" x14ac:dyDescent="0.2">
      <c r="X5614" s="58"/>
      <c r="Y5614" s="58"/>
      <c r="Z5614" s="58"/>
      <c r="AA5614" s="58"/>
      <c r="AB5614" s="58"/>
    </row>
    <row r="5615" spans="24:28" x14ac:dyDescent="0.2">
      <c r="X5615" s="58"/>
      <c r="Y5615" s="58"/>
      <c r="Z5615" s="58"/>
      <c r="AA5615" s="58"/>
      <c r="AB5615" s="58"/>
    </row>
    <row r="5616" spans="24:28" x14ac:dyDescent="0.2">
      <c r="X5616" s="58"/>
      <c r="Y5616" s="58"/>
      <c r="Z5616" s="58"/>
      <c r="AA5616" s="58"/>
      <c r="AB5616" s="58"/>
    </row>
    <row r="5617" spans="24:28" x14ac:dyDescent="0.2">
      <c r="X5617" s="58"/>
      <c r="Y5617" s="58"/>
      <c r="Z5617" s="58"/>
      <c r="AA5617" s="58"/>
      <c r="AB5617" s="58"/>
    </row>
    <row r="5618" spans="24:28" x14ac:dyDescent="0.2">
      <c r="X5618" s="58"/>
      <c r="Y5618" s="58"/>
      <c r="Z5618" s="58"/>
      <c r="AA5618" s="58"/>
      <c r="AB5618" s="58"/>
    </row>
    <row r="5619" spans="24:28" x14ac:dyDescent="0.2">
      <c r="X5619" s="58"/>
      <c r="Y5619" s="58"/>
      <c r="Z5619" s="58"/>
      <c r="AA5619" s="58"/>
      <c r="AB5619" s="58"/>
    </row>
    <row r="5620" spans="24:28" x14ac:dyDescent="0.2">
      <c r="X5620" s="58"/>
      <c r="Y5620" s="58"/>
      <c r="Z5620" s="58"/>
      <c r="AA5620" s="58"/>
      <c r="AB5620" s="58"/>
    </row>
    <row r="5621" spans="24:28" x14ac:dyDescent="0.2">
      <c r="X5621" s="58"/>
      <c r="Y5621" s="58"/>
      <c r="Z5621" s="58"/>
      <c r="AA5621" s="58"/>
      <c r="AB5621" s="58"/>
    </row>
    <row r="5622" spans="24:28" x14ac:dyDescent="0.2">
      <c r="X5622" s="58"/>
      <c r="Y5622" s="58"/>
      <c r="Z5622" s="58"/>
      <c r="AA5622" s="58"/>
      <c r="AB5622" s="58"/>
    </row>
    <row r="5623" spans="24:28" x14ac:dyDescent="0.2">
      <c r="X5623" s="58"/>
      <c r="Y5623" s="58"/>
      <c r="Z5623" s="58"/>
      <c r="AA5623" s="58"/>
      <c r="AB5623" s="58"/>
    </row>
    <row r="5624" spans="24:28" x14ac:dyDescent="0.2">
      <c r="X5624" s="58"/>
      <c r="Y5624" s="58"/>
      <c r="Z5624" s="58"/>
      <c r="AA5624" s="58"/>
      <c r="AB5624" s="58"/>
    </row>
    <row r="5625" spans="24:28" x14ac:dyDescent="0.2">
      <c r="X5625" s="58"/>
      <c r="Y5625" s="58"/>
      <c r="Z5625" s="58"/>
      <c r="AA5625" s="58"/>
      <c r="AB5625" s="58"/>
    </row>
    <row r="5626" spans="24:28" x14ac:dyDescent="0.2">
      <c r="X5626" s="58"/>
      <c r="Y5626" s="58"/>
      <c r="Z5626" s="58"/>
      <c r="AA5626" s="58"/>
      <c r="AB5626" s="58"/>
    </row>
    <row r="5627" spans="24:28" x14ac:dyDescent="0.2">
      <c r="X5627" s="58"/>
      <c r="Y5627" s="58"/>
      <c r="Z5627" s="58"/>
      <c r="AA5627" s="58"/>
      <c r="AB5627" s="58"/>
    </row>
    <row r="5628" spans="24:28" x14ac:dyDescent="0.2">
      <c r="X5628" s="58"/>
      <c r="Y5628" s="58"/>
      <c r="Z5628" s="58"/>
      <c r="AA5628" s="58"/>
      <c r="AB5628" s="58"/>
    </row>
    <row r="5629" spans="24:28" x14ac:dyDescent="0.2">
      <c r="X5629" s="58"/>
      <c r="Y5629" s="58"/>
      <c r="Z5629" s="58"/>
      <c r="AA5629" s="58"/>
      <c r="AB5629" s="58"/>
    </row>
    <row r="5630" spans="24:28" x14ac:dyDescent="0.2">
      <c r="X5630" s="58"/>
      <c r="Y5630" s="58"/>
      <c r="Z5630" s="58"/>
      <c r="AA5630" s="58"/>
      <c r="AB5630" s="58"/>
    </row>
    <row r="5631" spans="24:28" x14ac:dyDescent="0.2">
      <c r="X5631" s="58"/>
      <c r="Y5631" s="58"/>
      <c r="Z5631" s="58"/>
      <c r="AA5631" s="58"/>
      <c r="AB5631" s="58"/>
    </row>
    <row r="5632" spans="24:28" x14ac:dyDescent="0.2">
      <c r="X5632" s="58"/>
      <c r="Y5632" s="58"/>
      <c r="Z5632" s="58"/>
      <c r="AA5632" s="58"/>
      <c r="AB5632" s="58"/>
    </row>
    <row r="5633" spans="24:28" x14ac:dyDescent="0.2">
      <c r="X5633" s="58"/>
      <c r="Y5633" s="58"/>
      <c r="Z5633" s="58"/>
      <c r="AA5633" s="58"/>
      <c r="AB5633" s="58"/>
    </row>
    <row r="5634" spans="24:28" x14ac:dyDescent="0.2">
      <c r="X5634" s="58"/>
      <c r="Y5634" s="58"/>
      <c r="Z5634" s="58"/>
      <c r="AA5634" s="58"/>
      <c r="AB5634" s="58"/>
    </row>
    <row r="5635" spans="24:28" x14ac:dyDescent="0.2">
      <c r="X5635" s="58"/>
      <c r="Y5635" s="58"/>
      <c r="Z5635" s="58"/>
      <c r="AA5635" s="58"/>
      <c r="AB5635" s="58"/>
    </row>
    <row r="5636" spans="24:28" x14ac:dyDescent="0.2">
      <c r="X5636" s="58"/>
      <c r="Y5636" s="58"/>
      <c r="Z5636" s="58"/>
      <c r="AA5636" s="58"/>
      <c r="AB5636" s="58"/>
    </row>
    <row r="5637" spans="24:28" x14ac:dyDescent="0.2">
      <c r="X5637" s="58"/>
      <c r="Y5637" s="58"/>
      <c r="Z5637" s="58"/>
      <c r="AA5637" s="58"/>
      <c r="AB5637" s="58"/>
    </row>
    <row r="5638" spans="24:28" x14ac:dyDescent="0.2">
      <c r="X5638" s="58"/>
      <c r="Y5638" s="58"/>
      <c r="Z5638" s="58"/>
      <c r="AA5638" s="58"/>
      <c r="AB5638" s="58"/>
    </row>
    <row r="5639" spans="24:28" x14ac:dyDescent="0.2">
      <c r="X5639" s="58"/>
      <c r="Y5639" s="58"/>
      <c r="Z5639" s="58"/>
      <c r="AA5639" s="58"/>
      <c r="AB5639" s="58"/>
    </row>
    <row r="5640" spans="24:28" x14ac:dyDescent="0.2">
      <c r="X5640" s="58"/>
      <c r="Y5640" s="58"/>
      <c r="Z5640" s="58"/>
      <c r="AA5640" s="58"/>
      <c r="AB5640" s="58"/>
    </row>
    <row r="5641" spans="24:28" x14ac:dyDescent="0.2">
      <c r="X5641" s="58"/>
      <c r="Y5641" s="58"/>
      <c r="Z5641" s="58"/>
      <c r="AA5641" s="58"/>
      <c r="AB5641" s="58"/>
    </row>
    <row r="5642" spans="24:28" x14ac:dyDescent="0.2">
      <c r="X5642" s="58"/>
      <c r="Y5642" s="58"/>
      <c r="Z5642" s="58"/>
      <c r="AA5642" s="58"/>
      <c r="AB5642" s="58"/>
    </row>
    <row r="5643" spans="24:28" x14ac:dyDescent="0.2">
      <c r="X5643" s="58"/>
      <c r="Y5643" s="58"/>
      <c r="Z5643" s="58"/>
      <c r="AA5643" s="58"/>
      <c r="AB5643" s="58"/>
    </row>
    <row r="5644" spans="24:28" x14ac:dyDescent="0.2">
      <c r="X5644" s="58"/>
      <c r="Y5644" s="58"/>
      <c r="Z5644" s="58"/>
      <c r="AA5644" s="58"/>
      <c r="AB5644" s="58"/>
    </row>
    <row r="5645" spans="24:28" x14ac:dyDescent="0.2">
      <c r="X5645" s="58"/>
      <c r="Y5645" s="58"/>
      <c r="Z5645" s="58"/>
      <c r="AA5645" s="58"/>
      <c r="AB5645" s="58"/>
    </row>
    <row r="5646" spans="24:28" x14ac:dyDescent="0.2">
      <c r="X5646" s="58"/>
      <c r="Y5646" s="58"/>
      <c r="Z5646" s="58"/>
      <c r="AA5646" s="58"/>
      <c r="AB5646" s="58"/>
    </row>
    <row r="5647" spans="24:28" x14ac:dyDescent="0.2">
      <c r="X5647" s="58"/>
      <c r="Y5647" s="58"/>
      <c r="Z5647" s="58"/>
      <c r="AA5647" s="58"/>
      <c r="AB5647" s="58"/>
    </row>
    <row r="5648" spans="24:28" x14ac:dyDescent="0.2">
      <c r="X5648" s="58"/>
      <c r="Y5648" s="58"/>
      <c r="Z5648" s="58"/>
      <c r="AA5648" s="58"/>
      <c r="AB5648" s="58"/>
    </row>
    <row r="5649" spans="24:28" x14ac:dyDescent="0.2">
      <c r="X5649" s="58"/>
      <c r="Y5649" s="58"/>
      <c r="Z5649" s="58"/>
      <c r="AA5649" s="58"/>
      <c r="AB5649" s="58"/>
    </row>
    <row r="5650" spans="24:28" x14ac:dyDescent="0.2">
      <c r="X5650" s="58"/>
      <c r="Y5650" s="58"/>
      <c r="Z5650" s="58"/>
      <c r="AA5650" s="58"/>
      <c r="AB5650" s="58"/>
    </row>
    <row r="5651" spans="24:28" x14ac:dyDescent="0.2">
      <c r="X5651" s="58"/>
      <c r="Y5651" s="58"/>
      <c r="Z5651" s="58"/>
      <c r="AA5651" s="58"/>
      <c r="AB5651" s="58"/>
    </row>
    <row r="5652" spans="24:28" x14ac:dyDescent="0.2">
      <c r="X5652" s="58"/>
      <c r="Y5652" s="58"/>
      <c r="Z5652" s="58"/>
      <c r="AA5652" s="58"/>
      <c r="AB5652" s="58"/>
    </row>
    <row r="5653" spans="24:28" x14ac:dyDescent="0.2">
      <c r="X5653" s="58"/>
      <c r="Y5653" s="58"/>
      <c r="Z5653" s="58"/>
      <c r="AA5653" s="58"/>
      <c r="AB5653" s="58"/>
    </row>
    <row r="5654" spans="24:28" x14ac:dyDescent="0.2">
      <c r="X5654" s="58"/>
      <c r="Y5654" s="58"/>
      <c r="Z5654" s="58"/>
      <c r="AA5654" s="58"/>
      <c r="AB5654" s="58"/>
    </row>
    <row r="5655" spans="24:28" x14ac:dyDescent="0.2">
      <c r="X5655" s="58"/>
      <c r="Y5655" s="58"/>
      <c r="Z5655" s="58"/>
      <c r="AA5655" s="58"/>
      <c r="AB5655" s="58"/>
    </row>
    <row r="5656" spans="24:28" x14ac:dyDescent="0.2">
      <c r="X5656" s="58"/>
      <c r="Y5656" s="58"/>
      <c r="Z5656" s="58"/>
      <c r="AA5656" s="58"/>
      <c r="AB5656" s="58"/>
    </row>
    <row r="5657" spans="24:28" x14ac:dyDescent="0.2">
      <c r="X5657" s="58"/>
      <c r="Y5657" s="58"/>
      <c r="Z5657" s="58"/>
      <c r="AA5657" s="58"/>
      <c r="AB5657" s="58"/>
    </row>
    <row r="5658" spans="24:28" x14ac:dyDescent="0.2">
      <c r="X5658" s="58"/>
      <c r="Y5658" s="58"/>
      <c r="Z5658" s="58"/>
      <c r="AA5658" s="58"/>
      <c r="AB5658" s="58"/>
    </row>
    <row r="5659" spans="24:28" x14ac:dyDescent="0.2">
      <c r="X5659" s="58"/>
      <c r="Y5659" s="58"/>
      <c r="Z5659" s="58"/>
      <c r="AA5659" s="58"/>
      <c r="AB5659" s="58"/>
    </row>
    <row r="5660" spans="24:28" x14ac:dyDescent="0.2">
      <c r="X5660" s="58"/>
      <c r="Y5660" s="58"/>
      <c r="Z5660" s="58"/>
      <c r="AA5660" s="58"/>
      <c r="AB5660" s="58"/>
    </row>
    <row r="5661" spans="24:28" x14ac:dyDescent="0.2">
      <c r="X5661" s="58"/>
      <c r="Y5661" s="58"/>
      <c r="Z5661" s="58"/>
      <c r="AA5661" s="58"/>
      <c r="AB5661" s="58"/>
    </row>
    <row r="5662" spans="24:28" x14ac:dyDescent="0.2">
      <c r="X5662" s="58"/>
      <c r="Y5662" s="58"/>
      <c r="Z5662" s="58"/>
      <c r="AA5662" s="58"/>
      <c r="AB5662" s="58"/>
    </row>
    <row r="5663" spans="24:28" x14ac:dyDescent="0.2">
      <c r="X5663" s="58"/>
      <c r="Y5663" s="58"/>
      <c r="Z5663" s="58"/>
      <c r="AA5663" s="58"/>
      <c r="AB5663" s="58"/>
    </row>
    <row r="5664" spans="24:28" x14ac:dyDescent="0.2">
      <c r="X5664" s="58"/>
      <c r="Y5664" s="58"/>
      <c r="Z5664" s="58"/>
      <c r="AA5664" s="58"/>
      <c r="AB5664" s="58"/>
    </row>
    <row r="5665" spans="24:28" x14ac:dyDescent="0.2">
      <c r="X5665" s="58"/>
      <c r="Y5665" s="58"/>
      <c r="Z5665" s="58"/>
      <c r="AA5665" s="58"/>
      <c r="AB5665" s="58"/>
    </row>
    <row r="5666" spans="24:28" x14ac:dyDescent="0.2">
      <c r="X5666" s="58"/>
      <c r="Y5666" s="58"/>
      <c r="Z5666" s="58"/>
      <c r="AA5666" s="58"/>
      <c r="AB5666" s="58"/>
    </row>
    <row r="5667" spans="24:28" x14ac:dyDescent="0.2">
      <c r="X5667" s="58"/>
      <c r="Y5667" s="58"/>
      <c r="Z5667" s="58"/>
      <c r="AA5667" s="58"/>
      <c r="AB5667" s="58"/>
    </row>
    <row r="5668" spans="24:28" x14ac:dyDescent="0.2">
      <c r="X5668" s="58"/>
      <c r="Y5668" s="58"/>
      <c r="Z5668" s="58"/>
      <c r="AA5668" s="58"/>
      <c r="AB5668" s="58"/>
    </row>
    <row r="5669" spans="24:28" x14ac:dyDescent="0.2">
      <c r="X5669" s="58"/>
      <c r="Y5669" s="58"/>
      <c r="Z5669" s="58"/>
      <c r="AA5669" s="58"/>
      <c r="AB5669" s="58"/>
    </row>
    <row r="5670" spans="24:28" x14ac:dyDescent="0.2">
      <c r="X5670" s="58"/>
      <c r="Y5670" s="58"/>
      <c r="Z5670" s="58"/>
      <c r="AA5670" s="58"/>
      <c r="AB5670" s="58"/>
    </row>
    <row r="5671" spans="24:28" x14ac:dyDescent="0.2">
      <c r="X5671" s="58"/>
      <c r="Y5671" s="58"/>
      <c r="Z5671" s="58"/>
      <c r="AA5671" s="58"/>
      <c r="AB5671" s="58"/>
    </row>
    <row r="5672" spans="24:28" x14ac:dyDescent="0.2">
      <c r="X5672" s="58"/>
      <c r="Y5672" s="58"/>
      <c r="Z5672" s="58"/>
      <c r="AA5672" s="58"/>
      <c r="AB5672" s="58"/>
    </row>
    <row r="5673" spans="24:28" x14ac:dyDescent="0.2">
      <c r="X5673" s="58"/>
      <c r="Y5673" s="58"/>
      <c r="Z5673" s="58"/>
      <c r="AA5673" s="58"/>
      <c r="AB5673" s="58"/>
    </row>
    <row r="5674" spans="24:28" x14ac:dyDescent="0.2">
      <c r="X5674" s="58"/>
      <c r="Y5674" s="58"/>
      <c r="Z5674" s="58"/>
      <c r="AA5674" s="58"/>
      <c r="AB5674" s="58"/>
    </row>
    <row r="5675" spans="24:28" x14ac:dyDescent="0.2">
      <c r="X5675" s="58"/>
      <c r="Y5675" s="58"/>
      <c r="Z5675" s="58"/>
      <c r="AA5675" s="58"/>
      <c r="AB5675" s="58"/>
    </row>
    <row r="5676" spans="24:28" x14ac:dyDescent="0.2">
      <c r="X5676" s="58"/>
      <c r="Y5676" s="58"/>
      <c r="Z5676" s="58"/>
      <c r="AA5676" s="58"/>
      <c r="AB5676" s="58"/>
    </row>
    <row r="5677" spans="24:28" x14ac:dyDescent="0.2">
      <c r="X5677" s="58"/>
      <c r="Y5677" s="58"/>
      <c r="Z5677" s="58"/>
      <c r="AA5677" s="58"/>
      <c r="AB5677" s="58"/>
    </row>
    <row r="5678" spans="24:28" x14ac:dyDescent="0.2">
      <c r="X5678" s="58"/>
      <c r="Y5678" s="58"/>
      <c r="Z5678" s="58"/>
      <c r="AA5678" s="58"/>
      <c r="AB5678" s="58"/>
    </row>
    <row r="5679" spans="24:28" x14ac:dyDescent="0.2">
      <c r="X5679" s="58"/>
      <c r="Y5679" s="58"/>
      <c r="Z5679" s="58"/>
      <c r="AA5679" s="58"/>
      <c r="AB5679" s="58"/>
    </row>
    <row r="5680" spans="24:28" x14ac:dyDescent="0.2">
      <c r="X5680" s="58"/>
      <c r="Y5680" s="58"/>
      <c r="Z5680" s="58"/>
      <c r="AA5680" s="58"/>
      <c r="AB5680" s="58"/>
    </row>
    <row r="5681" spans="24:28" x14ac:dyDescent="0.2">
      <c r="X5681" s="58"/>
      <c r="Y5681" s="58"/>
      <c r="Z5681" s="58"/>
      <c r="AA5681" s="58"/>
      <c r="AB5681" s="58"/>
    </row>
    <row r="5682" spans="24:28" x14ac:dyDescent="0.2">
      <c r="X5682" s="58"/>
      <c r="Y5682" s="58"/>
      <c r="Z5682" s="58"/>
      <c r="AA5682" s="58"/>
      <c r="AB5682" s="58"/>
    </row>
    <row r="5683" spans="24:28" x14ac:dyDescent="0.2">
      <c r="X5683" s="58"/>
      <c r="Y5683" s="58"/>
      <c r="Z5683" s="58"/>
      <c r="AA5683" s="58"/>
      <c r="AB5683" s="58"/>
    </row>
    <row r="5684" spans="24:28" x14ac:dyDescent="0.2">
      <c r="X5684" s="58"/>
      <c r="Y5684" s="58"/>
      <c r="Z5684" s="58"/>
      <c r="AA5684" s="58"/>
      <c r="AB5684" s="58"/>
    </row>
    <row r="5685" spans="24:28" x14ac:dyDescent="0.2">
      <c r="X5685" s="58"/>
      <c r="Y5685" s="58"/>
      <c r="Z5685" s="58"/>
      <c r="AA5685" s="58"/>
      <c r="AB5685" s="58"/>
    </row>
    <row r="5686" spans="24:28" x14ac:dyDescent="0.2">
      <c r="X5686" s="58"/>
      <c r="Y5686" s="58"/>
      <c r="Z5686" s="58"/>
      <c r="AA5686" s="58"/>
      <c r="AB5686" s="58"/>
    </row>
    <row r="5687" spans="24:28" x14ac:dyDescent="0.2">
      <c r="X5687" s="58"/>
      <c r="Y5687" s="58"/>
      <c r="Z5687" s="58"/>
      <c r="AA5687" s="58"/>
      <c r="AB5687" s="58"/>
    </row>
    <row r="5688" spans="24:28" x14ac:dyDescent="0.2">
      <c r="X5688" s="58"/>
      <c r="Y5688" s="58"/>
      <c r="Z5688" s="58"/>
      <c r="AA5688" s="58"/>
      <c r="AB5688" s="58"/>
    </row>
    <row r="5689" spans="24:28" x14ac:dyDescent="0.2">
      <c r="X5689" s="58"/>
      <c r="Y5689" s="58"/>
      <c r="Z5689" s="58"/>
      <c r="AA5689" s="58"/>
      <c r="AB5689" s="58"/>
    </row>
    <row r="5690" spans="24:28" x14ac:dyDescent="0.2">
      <c r="X5690" s="58"/>
      <c r="Y5690" s="58"/>
      <c r="Z5690" s="58"/>
      <c r="AA5690" s="58"/>
      <c r="AB5690" s="58"/>
    </row>
    <row r="5691" spans="24:28" x14ac:dyDescent="0.2">
      <c r="X5691" s="58"/>
      <c r="Y5691" s="58"/>
      <c r="Z5691" s="58"/>
      <c r="AA5691" s="58"/>
      <c r="AB5691" s="58"/>
    </row>
    <row r="5692" spans="24:28" x14ac:dyDescent="0.2">
      <c r="X5692" s="58"/>
      <c r="Y5692" s="58"/>
      <c r="Z5692" s="58"/>
      <c r="AA5692" s="58"/>
      <c r="AB5692" s="58"/>
    </row>
    <row r="5693" spans="24:28" x14ac:dyDescent="0.2">
      <c r="X5693" s="58"/>
      <c r="Y5693" s="58"/>
      <c r="Z5693" s="58"/>
      <c r="AA5693" s="58"/>
      <c r="AB5693" s="58"/>
    </row>
    <row r="5694" spans="24:28" x14ac:dyDescent="0.2">
      <c r="X5694" s="58"/>
      <c r="Y5694" s="58"/>
      <c r="Z5694" s="58"/>
      <c r="AA5694" s="58"/>
      <c r="AB5694" s="58"/>
    </row>
    <row r="5695" spans="24:28" x14ac:dyDescent="0.2">
      <c r="X5695" s="58"/>
      <c r="Y5695" s="58"/>
      <c r="Z5695" s="58"/>
      <c r="AA5695" s="58"/>
      <c r="AB5695" s="58"/>
    </row>
    <row r="5696" spans="24:28" x14ac:dyDescent="0.2">
      <c r="X5696" s="58"/>
      <c r="Y5696" s="58"/>
      <c r="Z5696" s="58"/>
      <c r="AA5696" s="58"/>
      <c r="AB5696" s="58"/>
    </row>
    <row r="5697" spans="24:28" x14ac:dyDescent="0.2">
      <c r="X5697" s="58"/>
      <c r="Y5697" s="58"/>
      <c r="Z5697" s="58"/>
      <c r="AA5697" s="58"/>
      <c r="AB5697" s="58"/>
    </row>
    <row r="5698" spans="24:28" x14ac:dyDescent="0.2">
      <c r="X5698" s="58"/>
      <c r="Y5698" s="58"/>
      <c r="Z5698" s="58"/>
      <c r="AA5698" s="58"/>
      <c r="AB5698" s="58"/>
    </row>
    <row r="5699" spans="24:28" x14ac:dyDescent="0.2">
      <c r="X5699" s="58"/>
      <c r="Y5699" s="58"/>
      <c r="Z5699" s="58"/>
      <c r="AA5699" s="58"/>
      <c r="AB5699" s="58"/>
    </row>
    <row r="5700" spans="24:28" x14ac:dyDescent="0.2">
      <c r="X5700" s="58"/>
      <c r="Y5700" s="58"/>
      <c r="Z5700" s="58"/>
      <c r="AA5700" s="58"/>
      <c r="AB5700" s="58"/>
    </row>
    <row r="5701" spans="24:28" x14ac:dyDescent="0.2">
      <c r="X5701" s="58"/>
      <c r="Y5701" s="58"/>
      <c r="Z5701" s="58"/>
      <c r="AA5701" s="58"/>
      <c r="AB5701" s="58"/>
    </row>
    <row r="5702" spans="24:28" x14ac:dyDescent="0.2">
      <c r="X5702" s="58"/>
      <c r="Y5702" s="58"/>
      <c r="Z5702" s="58"/>
      <c r="AA5702" s="58"/>
      <c r="AB5702" s="58"/>
    </row>
    <row r="5703" spans="24:28" x14ac:dyDescent="0.2">
      <c r="X5703" s="58"/>
      <c r="Y5703" s="58"/>
      <c r="Z5703" s="58"/>
      <c r="AA5703" s="58"/>
      <c r="AB5703" s="58"/>
    </row>
    <row r="5704" spans="24:28" x14ac:dyDescent="0.2">
      <c r="X5704" s="58"/>
      <c r="Y5704" s="58"/>
      <c r="Z5704" s="58"/>
      <c r="AA5704" s="58"/>
      <c r="AB5704" s="58"/>
    </row>
    <row r="5705" spans="24:28" x14ac:dyDescent="0.2">
      <c r="X5705" s="58"/>
      <c r="Y5705" s="58"/>
      <c r="Z5705" s="58"/>
      <c r="AA5705" s="58"/>
      <c r="AB5705" s="58"/>
    </row>
    <row r="5706" spans="24:28" x14ac:dyDescent="0.2">
      <c r="X5706" s="58"/>
      <c r="Y5706" s="58"/>
      <c r="Z5706" s="58"/>
      <c r="AA5706" s="58"/>
      <c r="AB5706" s="58"/>
    </row>
    <row r="5707" spans="24:28" x14ac:dyDescent="0.2">
      <c r="X5707" s="58"/>
      <c r="Y5707" s="58"/>
      <c r="Z5707" s="58"/>
      <c r="AA5707" s="58"/>
      <c r="AB5707" s="58"/>
    </row>
    <row r="5708" spans="24:28" x14ac:dyDescent="0.2">
      <c r="X5708" s="58"/>
      <c r="Y5708" s="58"/>
      <c r="Z5708" s="58"/>
      <c r="AA5708" s="58"/>
      <c r="AB5708" s="58"/>
    </row>
    <row r="5709" spans="24:28" x14ac:dyDescent="0.2">
      <c r="X5709" s="58"/>
      <c r="Y5709" s="58"/>
      <c r="Z5709" s="58"/>
      <c r="AA5709" s="58"/>
      <c r="AB5709" s="58"/>
    </row>
    <row r="5710" spans="24:28" x14ac:dyDescent="0.2">
      <c r="X5710" s="58"/>
      <c r="Y5710" s="58"/>
      <c r="Z5710" s="58"/>
      <c r="AA5710" s="58"/>
      <c r="AB5710" s="58"/>
    </row>
    <row r="5711" spans="24:28" x14ac:dyDescent="0.2">
      <c r="X5711" s="58"/>
      <c r="Y5711" s="58"/>
      <c r="Z5711" s="58"/>
      <c r="AA5711" s="58"/>
      <c r="AB5711" s="58"/>
    </row>
    <row r="5712" spans="24:28" x14ac:dyDescent="0.2">
      <c r="X5712" s="58"/>
      <c r="Y5712" s="58"/>
      <c r="Z5712" s="58"/>
      <c r="AA5712" s="58"/>
      <c r="AB5712" s="58"/>
    </row>
    <row r="5713" spans="24:28" x14ac:dyDescent="0.2">
      <c r="X5713" s="58"/>
      <c r="Y5713" s="58"/>
      <c r="Z5713" s="58"/>
      <c r="AA5713" s="58"/>
      <c r="AB5713" s="58"/>
    </row>
    <row r="5714" spans="24:28" x14ac:dyDescent="0.2">
      <c r="X5714" s="58"/>
      <c r="Y5714" s="58"/>
      <c r="Z5714" s="58"/>
      <c r="AA5714" s="58"/>
      <c r="AB5714" s="58"/>
    </row>
    <row r="5715" spans="24:28" x14ac:dyDescent="0.2">
      <c r="X5715" s="58"/>
      <c r="Y5715" s="58"/>
      <c r="Z5715" s="58"/>
      <c r="AA5715" s="58"/>
      <c r="AB5715" s="58"/>
    </row>
    <row r="5716" spans="24:28" x14ac:dyDescent="0.2">
      <c r="X5716" s="58"/>
      <c r="Y5716" s="58"/>
      <c r="Z5716" s="58"/>
      <c r="AA5716" s="58"/>
      <c r="AB5716" s="58"/>
    </row>
    <row r="5717" spans="24:28" x14ac:dyDescent="0.2">
      <c r="X5717" s="58"/>
      <c r="Y5717" s="58"/>
      <c r="Z5717" s="58"/>
      <c r="AA5717" s="58"/>
      <c r="AB5717" s="58"/>
    </row>
    <row r="5718" spans="24:28" x14ac:dyDescent="0.2">
      <c r="X5718" s="58"/>
      <c r="Y5718" s="58"/>
      <c r="Z5718" s="58"/>
      <c r="AA5718" s="58"/>
      <c r="AB5718" s="58"/>
    </row>
    <row r="5719" spans="24:28" x14ac:dyDescent="0.2">
      <c r="X5719" s="58"/>
      <c r="Y5719" s="58"/>
      <c r="Z5719" s="58"/>
      <c r="AA5719" s="58"/>
      <c r="AB5719" s="58"/>
    </row>
    <row r="5720" spans="24:28" x14ac:dyDescent="0.2">
      <c r="X5720" s="58"/>
      <c r="Y5720" s="58"/>
      <c r="Z5720" s="58"/>
      <c r="AA5720" s="58"/>
      <c r="AB5720" s="58"/>
    </row>
    <row r="5721" spans="24:28" x14ac:dyDescent="0.2">
      <c r="X5721" s="58"/>
      <c r="Y5721" s="58"/>
      <c r="Z5721" s="58"/>
      <c r="AA5721" s="58"/>
      <c r="AB5721" s="58"/>
    </row>
    <row r="5722" spans="24:28" x14ac:dyDescent="0.2">
      <c r="X5722" s="58"/>
      <c r="Y5722" s="58"/>
      <c r="Z5722" s="58"/>
      <c r="AA5722" s="58"/>
      <c r="AB5722" s="58"/>
    </row>
    <row r="5723" spans="24:28" x14ac:dyDescent="0.2">
      <c r="X5723" s="58"/>
      <c r="Y5723" s="58"/>
      <c r="Z5723" s="58"/>
      <c r="AA5723" s="58"/>
      <c r="AB5723" s="58"/>
    </row>
    <row r="5724" spans="24:28" x14ac:dyDescent="0.2">
      <c r="X5724" s="58"/>
      <c r="Y5724" s="58"/>
      <c r="Z5724" s="58"/>
      <c r="AA5724" s="58"/>
      <c r="AB5724" s="58"/>
    </row>
    <row r="5725" spans="24:28" x14ac:dyDescent="0.2">
      <c r="X5725" s="58"/>
      <c r="Y5725" s="58"/>
      <c r="Z5725" s="58"/>
      <c r="AA5725" s="58"/>
      <c r="AB5725" s="58"/>
    </row>
    <row r="5726" spans="24:28" x14ac:dyDescent="0.2">
      <c r="X5726" s="58"/>
      <c r="Y5726" s="58"/>
      <c r="Z5726" s="58"/>
      <c r="AA5726" s="58"/>
      <c r="AB5726" s="58"/>
    </row>
    <row r="5727" spans="24:28" x14ac:dyDescent="0.2">
      <c r="X5727" s="58"/>
      <c r="Y5727" s="58"/>
      <c r="Z5727" s="58"/>
      <c r="AA5727" s="58"/>
      <c r="AB5727" s="58"/>
    </row>
    <row r="5728" spans="24:28" x14ac:dyDescent="0.2">
      <c r="X5728" s="58"/>
      <c r="Y5728" s="58"/>
      <c r="Z5728" s="58"/>
      <c r="AA5728" s="58"/>
      <c r="AB5728" s="58"/>
    </row>
    <row r="5729" spans="24:28" x14ac:dyDescent="0.2">
      <c r="X5729" s="58"/>
      <c r="Y5729" s="58"/>
      <c r="Z5729" s="58"/>
      <c r="AA5729" s="58"/>
      <c r="AB5729" s="58"/>
    </row>
    <row r="5730" spans="24:28" x14ac:dyDescent="0.2">
      <c r="X5730" s="58"/>
      <c r="Y5730" s="58"/>
      <c r="Z5730" s="58"/>
      <c r="AA5730" s="58"/>
      <c r="AB5730" s="58"/>
    </row>
    <row r="5731" spans="24:28" x14ac:dyDescent="0.2">
      <c r="X5731" s="58"/>
      <c r="Y5731" s="58"/>
      <c r="Z5731" s="58"/>
      <c r="AA5731" s="58"/>
      <c r="AB5731" s="58"/>
    </row>
    <row r="5732" spans="24:28" x14ac:dyDescent="0.2">
      <c r="X5732" s="58"/>
      <c r="Y5732" s="58"/>
      <c r="Z5732" s="58"/>
      <c r="AA5732" s="58"/>
      <c r="AB5732" s="58"/>
    </row>
    <row r="5733" spans="24:28" x14ac:dyDescent="0.2">
      <c r="X5733" s="58"/>
      <c r="Y5733" s="58"/>
      <c r="Z5733" s="58"/>
      <c r="AA5733" s="58"/>
      <c r="AB5733" s="58"/>
    </row>
    <row r="5734" spans="24:28" x14ac:dyDescent="0.2">
      <c r="X5734" s="58"/>
      <c r="Y5734" s="58"/>
      <c r="Z5734" s="58"/>
      <c r="AA5734" s="58"/>
      <c r="AB5734" s="58"/>
    </row>
    <row r="5735" spans="24:28" x14ac:dyDescent="0.2">
      <c r="X5735" s="58"/>
      <c r="Y5735" s="58"/>
      <c r="Z5735" s="58"/>
      <c r="AA5735" s="58"/>
      <c r="AB5735" s="58"/>
    </row>
    <row r="5736" spans="24:28" x14ac:dyDescent="0.2">
      <c r="X5736" s="58"/>
      <c r="Y5736" s="58"/>
      <c r="Z5736" s="58"/>
      <c r="AA5736" s="58"/>
      <c r="AB5736" s="58"/>
    </row>
    <row r="5737" spans="24:28" x14ac:dyDescent="0.2">
      <c r="X5737" s="58"/>
      <c r="Y5737" s="58"/>
      <c r="Z5737" s="58"/>
      <c r="AA5737" s="58"/>
      <c r="AB5737" s="58"/>
    </row>
    <row r="5738" spans="24:28" x14ac:dyDescent="0.2">
      <c r="X5738" s="58"/>
      <c r="Y5738" s="58"/>
      <c r="Z5738" s="58"/>
      <c r="AA5738" s="58"/>
      <c r="AB5738" s="58"/>
    </row>
    <row r="5739" spans="24:28" x14ac:dyDescent="0.2">
      <c r="X5739" s="58"/>
      <c r="Y5739" s="58"/>
      <c r="Z5739" s="58"/>
      <c r="AA5739" s="58"/>
      <c r="AB5739" s="58"/>
    </row>
    <row r="5740" spans="24:28" x14ac:dyDescent="0.2">
      <c r="X5740" s="58"/>
      <c r="Y5740" s="58"/>
      <c r="Z5740" s="58"/>
      <c r="AA5740" s="58"/>
      <c r="AB5740" s="58"/>
    </row>
    <row r="5741" spans="24:28" x14ac:dyDescent="0.2">
      <c r="X5741" s="58"/>
      <c r="Y5741" s="58"/>
      <c r="Z5741" s="58"/>
      <c r="AA5741" s="58"/>
      <c r="AB5741" s="58"/>
    </row>
    <row r="5742" spans="24:28" x14ac:dyDescent="0.2">
      <c r="X5742" s="58"/>
      <c r="Y5742" s="58"/>
      <c r="Z5742" s="58"/>
      <c r="AA5742" s="58"/>
      <c r="AB5742" s="58"/>
    </row>
    <row r="5743" spans="24:28" x14ac:dyDescent="0.2">
      <c r="X5743" s="58"/>
      <c r="Y5743" s="58"/>
      <c r="Z5743" s="58"/>
      <c r="AA5743" s="58"/>
      <c r="AB5743" s="58"/>
    </row>
    <row r="5744" spans="24:28" x14ac:dyDescent="0.2">
      <c r="X5744" s="58"/>
      <c r="Y5744" s="58"/>
      <c r="Z5744" s="58"/>
      <c r="AA5744" s="58"/>
      <c r="AB5744" s="58"/>
    </row>
    <row r="5745" spans="24:28" x14ac:dyDescent="0.2">
      <c r="X5745" s="58"/>
      <c r="Y5745" s="58"/>
      <c r="Z5745" s="58"/>
      <c r="AA5745" s="58"/>
      <c r="AB5745" s="58"/>
    </row>
    <row r="5746" spans="24:28" x14ac:dyDescent="0.2">
      <c r="X5746" s="58"/>
      <c r="Y5746" s="58"/>
      <c r="Z5746" s="58"/>
      <c r="AA5746" s="58"/>
      <c r="AB5746" s="58"/>
    </row>
    <row r="5747" spans="24:28" x14ac:dyDescent="0.2">
      <c r="X5747" s="58"/>
      <c r="Y5747" s="58"/>
      <c r="Z5747" s="58"/>
      <c r="AA5747" s="58"/>
      <c r="AB5747" s="58"/>
    </row>
    <row r="5748" spans="24:28" x14ac:dyDescent="0.2">
      <c r="X5748" s="58"/>
      <c r="Y5748" s="58"/>
      <c r="Z5748" s="58"/>
      <c r="AA5748" s="58"/>
      <c r="AB5748" s="58"/>
    </row>
    <row r="5749" spans="24:28" x14ac:dyDescent="0.2">
      <c r="X5749" s="58"/>
      <c r="Y5749" s="58"/>
      <c r="Z5749" s="58"/>
      <c r="AA5749" s="58"/>
      <c r="AB5749" s="58"/>
    </row>
    <row r="5750" spans="24:28" x14ac:dyDescent="0.2">
      <c r="X5750" s="58"/>
      <c r="Y5750" s="58"/>
      <c r="Z5750" s="58"/>
      <c r="AA5750" s="58"/>
      <c r="AB5750" s="58"/>
    </row>
    <row r="5751" spans="24:28" x14ac:dyDescent="0.2">
      <c r="X5751" s="58"/>
      <c r="Y5751" s="58"/>
      <c r="Z5751" s="58"/>
      <c r="AA5751" s="58"/>
      <c r="AB5751" s="58"/>
    </row>
    <row r="5752" spans="24:28" x14ac:dyDescent="0.2">
      <c r="X5752" s="58"/>
      <c r="Y5752" s="58"/>
      <c r="Z5752" s="58"/>
      <c r="AA5752" s="58"/>
      <c r="AB5752" s="58"/>
    </row>
    <row r="5753" spans="24:28" x14ac:dyDescent="0.2">
      <c r="X5753" s="58"/>
      <c r="Y5753" s="58"/>
      <c r="Z5753" s="58"/>
      <c r="AA5753" s="58"/>
      <c r="AB5753" s="58"/>
    </row>
    <row r="5754" spans="24:28" x14ac:dyDescent="0.2">
      <c r="X5754" s="58"/>
      <c r="Y5754" s="58"/>
      <c r="Z5754" s="58"/>
      <c r="AA5754" s="58"/>
      <c r="AB5754" s="58"/>
    </row>
    <row r="5755" spans="24:28" x14ac:dyDescent="0.2">
      <c r="X5755" s="58"/>
      <c r="Y5755" s="58"/>
      <c r="Z5755" s="58"/>
      <c r="AA5755" s="58"/>
      <c r="AB5755" s="58"/>
    </row>
    <row r="5756" spans="24:28" x14ac:dyDescent="0.2">
      <c r="X5756" s="58"/>
      <c r="Y5756" s="58"/>
      <c r="Z5756" s="58"/>
      <c r="AA5756" s="58"/>
      <c r="AB5756" s="58"/>
    </row>
    <row r="5757" spans="24:28" x14ac:dyDescent="0.2">
      <c r="X5757" s="58"/>
      <c r="Y5757" s="58"/>
      <c r="Z5757" s="58"/>
      <c r="AA5757" s="58"/>
      <c r="AB5757" s="58"/>
    </row>
    <row r="5758" spans="24:28" x14ac:dyDescent="0.2">
      <c r="X5758" s="58"/>
      <c r="Y5758" s="58"/>
      <c r="Z5758" s="58"/>
      <c r="AA5758" s="58"/>
      <c r="AB5758" s="58"/>
    </row>
    <row r="5759" spans="24:28" x14ac:dyDescent="0.2">
      <c r="X5759" s="58"/>
      <c r="Y5759" s="58"/>
      <c r="Z5759" s="58"/>
      <c r="AA5759" s="58"/>
      <c r="AB5759" s="58"/>
    </row>
    <row r="5760" spans="24:28" x14ac:dyDescent="0.2">
      <c r="X5760" s="58"/>
      <c r="Y5760" s="58"/>
      <c r="Z5760" s="58"/>
      <c r="AA5760" s="58"/>
      <c r="AB5760" s="58"/>
    </row>
    <row r="5761" spans="24:28" x14ac:dyDescent="0.2">
      <c r="X5761" s="58"/>
      <c r="Y5761" s="58"/>
      <c r="Z5761" s="58"/>
      <c r="AA5761" s="58"/>
      <c r="AB5761" s="58"/>
    </row>
    <row r="5762" spans="24:28" x14ac:dyDescent="0.2">
      <c r="X5762" s="58"/>
      <c r="Y5762" s="58"/>
      <c r="Z5762" s="58"/>
      <c r="AA5762" s="58"/>
      <c r="AB5762" s="58"/>
    </row>
    <row r="5763" spans="24:28" x14ac:dyDescent="0.2">
      <c r="X5763" s="58"/>
      <c r="Y5763" s="58"/>
      <c r="Z5763" s="58"/>
      <c r="AA5763" s="58"/>
      <c r="AB5763" s="58"/>
    </row>
    <row r="5764" spans="24:28" x14ac:dyDescent="0.2">
      <c r="X5764" s="58"/>
      <c r="Y5764" s="58"/>
      <c r="Z5764" s="58"/>
      <c r="AA5764" s="58"/>
      <c r="AB5764" s="58"/>
    </row>
    <row r="5765" spans="24:28" x14ac:dyDescent="0.2">
      <c r="X5765" s="58"/>
      <c r="Y5765" s="58"/>
      <c r="Z5765" s="58"/>
      <c r="AA5765" s="58"/>
      <c r="AB5765" s="58"/>
    </row>
    <row r="5766" spans="24:28" x14ac:dyDescent="0.2">
      <c r="X5766" s="58"/>
      <c r="Y5766" s="58"/>
      <c r="Z5766" s="58"/>
      <c r="AA5766" s="58"/>
      <c r="AB5766" s="58"/>
    </row>
    <row r="5767" spans="24:28" x14ac:dyDescent="0.2">
      <c r="X5767" s="58"/>
      <c r="Y5767" s="58"/>
      <c r="Z5767" s="58"/>
      <c r="AA5767" s="58"/>
      <c r="AB5767" s="58"/>
    </row>
    <row r="5768" spans="24:28" x14ac:dyDescent="0.2">
      <c r="X5768" s="58"/>
      <c r="Y5768" s="58"/>
      <c r="Z5768" s="58"/>
      <c r="AA5768" s="58"/>
      <c r="AB5768" s="58"/>
    </row>
    <row r="5769" spans="24:28" x14ac:dyDescent="0.2">
      <c r="X5769" s="58"/>
      <c r="Y5769" s="58"/>
      <c r="Z5769" s="58"/>
      <c r="AA5769" s="58"/>
      <c r="AB5769" s="58"/>
    </row>
    <row r="5770" spans="24:28" x14ac:dyDescent="0.2">
      <c r="X5770" s="58"/>
      <c r="Y5770" s="58"/>
      <c r="Z5770" s="58"/>
      <c r="AA5770" s="58"/>
      <c r="AB5770" s="58"/>
    </row>
    <row r="5771" spans="24:28" x14ac:dyDescent="0.2">
      <c r="X5771" s="58"/>
      <c r="Y5771" s="58"/>
      <c r="Z5771" s="58"/>
      <c r="AA5771" s="58"/>
      <c r="AB5771" s="58"/>
    </row>
    <row r="5772" spans="24:28" x14ac:dyDescent="0.2">
      <c r="X5772" s="58"/>
      <c r="Y5772" s="58"/>
      <c r="Z5772" s="58"/>
      <c r="AA5772" s="58"/>
      <c r="AB5772" s="58"/>
    </row>
    <row r="5773" spans="24:28" x14ac:dyDescent="0.2">
      <c r="X5773" s="58"/>
      <c r="Y5773" s="58"/>
      <c r="Z5773" s="58"/>
      <c r="AA5773" s="58"/>
      <c r="AB5773" s="58"/>
    </row>
    <row r="5774" spans="24:28" x14ac:dyDescent="0.2">
      <c r="X5774" s="58"/>
      <c r="Y5774" s="58"/>
      <c r="Z5774" s="58"/>
      <c r="AA5774" s="58"/>
      <c r="AB5774" s="58"/>
    </row>
    <row r="5775" spans="24:28" x14ac:dyDescent="0.2">
      <c r="X5775" s="58"/>
      <c r="Y5775" s="58"/>
      <c r="Z5775" s="58"/>
      <c r="AA5775" s="58"/>
      <c r="AB5775" s="58"/>
    </row>
    <row r="5776" spans="24:28" x14ac:dyDescent="0.2">
      <c r="X5776" s="58"/>
      <c r="Y5776" s="58"/>
      <c r="Z5776" s="58"/>
      <c r="AA5776" s="58"/>
      <c r="AB5776" s="58"/>
    </row>
    <row r="5777" spans="24:28" x14ac:dyDescent="0.2">
      <c r="X5777" s="58"/>
      <c r="Y5777" s="58"/>
      <c r="Z5777" s="58"/>
      <c r="AA5777" s="58"/>
      <c r="AB5777" s="58"/>
    </row>
    <row r="5778" spans="24:28" x14ac:dyDescent="0.2">
      <c r="X5778" s="58"/>
      <c r="Y5778" s="58"/>
      <c r="Z5778" s="58"/>
      <c r="AA5778" s="58"/>
      <c r="AB5778" s="58"/>
    </row>
    <row r="5779" spans="24:28" x14ac:dyDescent="0.2">
      <c r="X5779" s="58"/>
      <c r="Y5779" s="58"/>
      <c r="Z5779" s="58"/>
      <c r="AA5779" s="58"/>
      <c r="AB5779" s="58"/>
    </row>
    <row r="5780" spans="24:28" x14ac:dyDescent="0.2">
      <c r="X5780" s="58"/>
      <c r="Y5780" s="58"/>
      <c r="Z5780" s="58"/>
      <c r="AA5780" s="58"/>
      <c r="AB5780" s="58"/>
    </row>
    <row r="5781" spans="24:28" x14ac:dyDescent="0.2">
      <c r="X5781" s="58"/>
      <c r="Y5781" s="58"/>
      <c r="Z5781" s="58"/>
      <c r="AA5781" s="58"/>
      <c r="AB5781" s="58"/>
    </row>
    <row r="5782" spans="24:28" x14ac:dyDescent="0.2">
      <c r="X5782" s="58"/>
      <c r="Y5782" s="58"/>
      <c r="Z5782" s="58"/>
      <c r="AA5782" s="58"/>
      <c r="AB5782" s="58"/>
    </row>
    <row r="5783" spans="24:28" x14ac:dyDescent="0.2">
      <c r="X5783" s="58"/>
      <c r="Y5783" s="58"/>
      <c r="Z5783" s="58"/>
      <c r="AA5783" s="58"/>
      <c r="AB5783" s="58"/>
    </row>
    <row r="5784" spans="24:28" x14ac:dyDescent="0.2">
      <c r="X5784" s="58"/>
      <c r="Y5784" s="58"/>
      <c r="Z5784" s="58"/>
      <c r="AA5784" s="58"/>
      <c r="AB5784" s="58"/>
    </row>
    <row r="5785" spans="24:28" x14ac:dyDescent="0.2">
      <c r="X5785" s="58"/>
      <c r="Y5785" s="58"/>
      <c r="Z5785" s="58"/>
      <c r="AA5785" s="58"/>
      <c r="AB5785" s="58"/>
    </row>
    <row r="5786" spans="24:28" x14ac:dyDescent="0.2">
      <c r="X5786" s="58"/>
      <c r="Y5786" s="58"/>
      <c r="Z5786" s="58"/>
      <c r="AA5786" s="58"/>
      <c r="AB5786" s="58"/>
    </row>
    <row r="5787" spans="24:28" x14ac:dyDescent="0.2">
      <c r="X5787" s="58"/>
      <c r="Y5787" s="58"/>
      <c r="Z5787" s="58"/>
      <c r="AA5787" s="58"/>
      <c r="AB5787" s="58"/>
    </row>
    <row r="5788" spans="24:28" x14ac:dyDescent="0.2">
      <c r="X5788" s="58"/>
      <c r="Y5788" s="58"/>
      <c r="Z5788" s="58"/>
      <c r="AA5788" s="58"/>
      <c r="AB5788" s="58"/>
    </row>
    <row r="5789" spans="24:28" x14ac:dyDescent="0.2">
      <c r="X5789" s="58"/>
      <c r="Y5789" s="58"/>
      <c r="Z5789" s="58"/>
      <c r="AA5789" s="58"/>
      <c r="AB5789" s="58"/>
    </row>
    <row r="5790" spans="24:28" x14ac:dyDescent="0.2">
      <c r="X5790" s="58"/>
      <c r="Y5790" s="58"/>
      <c r="Z5790" s="58"/>
      <c r="AA5790" s="58"/>
      <c r="AB5790" s="58"/>
    </row>
    <row r="5791" spans="24:28" x14ac:dyDescent="0.2">
      <c r="X5791" s="58"/>
      <c r="Y5791" s="58"/>
      <c r="Z5791" s="58"/>
      <c r="AA5791" s="58"/>
      <c r="AB5791" s="58"/>
    </row>
    <row r="5792" spans="24:28" x14ac:dyDescent="0.2">
      <c r="X5792" s="58"/>
      <c r="Y5792" s="58"/>
      <c r="Z5792" s="58"/>
      <c r="AA5792" s="58"/>
      <c r="AB5792" s="58"/>
    </row>
    <row r="5793" spans="24:28" x14ac:dyDescent="0.2">
      <c r="X5793" s="58"/>
      <c r="Y5793" s="58"/>
      <c r="Z5793" s="58"/>
      <c r="AA5793" s="58"/>
      <c r="AB5793" s="58"/>
    </row>
    <row r="5794" spans="24:28" x14ac:dyDescent="0.2">
      <c r="X5794" s="58"/>
      <c r="Y5794" s="58"/>
      <c r="Z5794" s="58"/>
      <c r="AA5794" s="58"/>
      <c r="AB5794" s="58"/>
    </row>
    <row r="5795" spans="24:28" x14ac:dyDescent="0.2">
      <c r="X5795" s="58"/>
      <c r="Y5795" s="58"/>
      <c r="Z5795" s="58"/>
      <c r="AA5795" s="58"/>
      <c r="AB5795" s="58"/>
    </row>
    <row r="5796" spans="24:28" x14ac:dyDescent="0.2">
      <c r="X5796" s="58"/>
      <c r="Y5796" s="58"/>
      <c r="Z5796" s="58"/>
      <c r="AA5796" s="58"/>
      <c r="AB5796" s="58"/>
    </row>
    <row r="5797" spans="24:28" x14ac:dyDescent="0.2">
      <c r="X5797" s="58"/>
      <c r="Y5797" s="58"/>
      <c r="Z5797" s="58"/>
      <c r="AA5797" s="58"/>
      <c r="AB5797" s="58"/>
    </row>
    <row r="5798" spans="24:28" x14ac:dyDescent="0.2">
      <c r="X5798" s="58"/>
      <c r="Y5798" s="58"/>
      <c r="Z5798" s="58"/>
      <c r="AA5798" s="58"/>
      <c r="AB5798" s="58"/>
    </row>
    <row r="5799" spans="24:28" x14ac:dyDescent="0.2">
      <c r="X5799" s="58"/>
      <c r="Y5799" s="58"/>
      <c r="Z5799" s="58"/>
      <c r="AA5799" s="58"/>
      <c r="AB5799" s="58"/>
    </row>
    <row r="5800" spans="24:28" x14ac:dyDescent="0.2">
      <c r="X5800" s="58"/>
      <c r="Y5800" s="58"/>
      <c r="Z5800" s="58"/>
      <c r="AA5800" s="58"/>
      <c r="AB5800" s="58"/>
    </row>
    <row r="5801" spans="24:28" x14ac:dyDescent="0.2">
      <c r="X5801" s="58"/>
      <c r="Y5801" s="58"/>
      <c r="Z5801" s="58"/>
      <c r="AA5801" s="58"/>
      <c r="AB5801" s="58"/>
    </row>
    <row r="5802" spans="24:28" x14ac:dyDescent="0.2">
      <c r="X5802" s="58"/>
      <c r="Y5802" s="58"/>
      <c r="Z5802" s="58"/>
      <c r="AA5802" s="58"/>
      <c r="AB5802" s="58"/>
    </row>
    <row r="5803" spans="24:28" x14ac:dyDescent="0.2">
      <c r="X5803" s="58"/>
      <c r="Y5803" s="58"/>
      <c r="Z5803" s="58"/>
      <c r="AA5803" s="58"/>
      <c r="AB5803" s="58"/>
    </row>
    <row r="5804" spans="24:28" x14ac:dyDescent="0.2">
      <c r="X5804" s="58"/>
      <c r="Y5804" s="58"/>
      <c r="Z5804" s="58"/>
      <c r="AA5804" s="58"/>
      <c r="AB5804" s="58"/>
    </row>
    <row r="5805" spans="24:28" x14ac:dyDescent="0.2">
      <c r="X5805" s="58"/>
      <c r="Y5805" s="58"/>
      <c r="Z5805" s="58"/>
      <c r="AA5805" s="58"/>
      <c r="AB5805" s="58"/>
    </row>
    <row r="5806" spans="24:28" x14ac:dyDescent="0.2">
      <c r="X5806" s="58"/>
      <c r="Y5806" s="58"/>
      <c r="Z5806" s="58"/>
      <c r="AA5806" s="58"/>
      <c r="AB5806" s="58"/>
    </row>
    <row r="5807" spans="24:28" x14ac:dyDescent="0.2">
      <c r="X5807" s="58"/>
      <c r="Y5807" s="58"/>
      <c r="Z5807" s="58"/>
      <c r="AA5807" s="58"/>
      <c r="AB5807" s="58"/>
    </row>
    <row r="5808" spans="24:28" x14ac:dyDescent="0.2">
      <c r="X5808" s="58"/>
      <c r="Y5808" s="58"/>
      <c r="Z5808" s="58"/>
      <c r="AA5808" s="58"/>
      <c r="AB5808" s="58"/>
    </row>
    <row r="5809" spans="24:28" x14ac:dyDescent="0.2">
      <c r="X5809" s="58"/>
      <c r="Y5809" s="58"/>
      <c r="Z5809" s="58"/>
      <c r="AA5809" s="58"/>
      <c r="AB5809" s="58"/>
    </row>
    <row r="5810" spans="24:28" x14ac:dyDescent="0.2">
      <c r="X5810" s="58"/>
      <c r="Y5810" s="58"/>
      <c r="Z5810" s="58"/>
      <c r="AA5810" s="58"/>
      <c r="AB5810" s="58"/>
    </row>
    <row r="5811" spans="24:28" x14ac:dyDescent="0.2">
      <c r="X5811" s="58"/>
      <c r="Y5811" s="58"/>
      <c r="Z5811" s="58"/>
      <c r="AA5811" s="58"/>
      <c r="AB5811" s="58"/>
    </row>
    <row r="5812" spans="24:28" x14ac:dyDescent="0.2">
      <c r="X5812" s="58"/>
      <c r="Y5812" s="58"/>
      <c r="Z5812" s="58"/>
      <c r="AA5812" s="58"/>
      <c r="AB5812" s="58"/>
    </row>
    <row r="5813" spans="24:28" x14ac:dyDescent="0.2">
      <c r="X5813" s="58"/>
      <c r="Y5813" s="58"/>
      <c r="Z5813" s="58"/>
      <c r="AA5813" s="58"/>
      <c r="AB5813" s="58"/>
    </row>
    <row r="5814" spans="24:28" x14ac:dyDescent="0.2">
      <c r="X5814" s="58"/>
      <c r="Y5814" s="58"/>
      <c r="Z5814" s="58"/>
      <c r="AA5814" s="58"/>
      <c r="AB5814" s="58"/>
    </row>
    <row r="5815" spans="24:28" x14ac:dyDescent="0.2">
      <c r="X5815" s="58"/>
      <c r="Y5815" s="58"/>
      <c r="Z5815" s="58"/>
      <c r="AA5815" s="58"/>
      <c r="AB5815" s="58"/>
    </row>
    <row r="5816" spans="24:28" x14ac:dyDescent="0.2">
      <c r="X5816" s="58"/>
      <c r="Y5816" s="58"/>
      <c r="Z5816" s="58"/>
      <c r="AA5816" s="58"/>
      <c r="AB5816" s="58"/>
    </row>
    <row r="5817" spans="24:28" x14ac:dyDescent="0.2">
      <c r="X5817" s="58"/>
      <c r="Y5817" s="58"/>
      <c r="Z5817" s="58"/>
      <c r="AA5817" s="58"/>
      <c r="AB5817" s="58"/>
    </row>
    <row r="5818" spans="24:28" x14ac:dyDescent="0.2">
      <c r="X5818" s="58"/>
      <c r="Y5818" s="58"/>
      <c r="Z5818" s="58"/>
      <c r="AA5818" s="58"/>
      <c r="AB5818" s="58"/>
    </row>
    <row r="5819" spans="24:28" x14ac:dyDescent="0.2">
      <c r="X5819" s="58"/>
      <c r="Y5819" s="58"/>
      <c r="Z5819" s="58"/>
      <c r="AA5819" s="58"/>
      <c r="AB5819" s="58"/>
    </row>
    <row r="5820" spans="24:28" x14ac:dyDescent="0.2">
      <c r="X5820" s="58"/>
      <c r="Y5820" s="58"/>
      <c r="Z5820" s="58"/>
      <c r="AA5820" s="58"/>
      <c r="AB5820" s="58"/>
    </row>
    <row r="5821" spans="24:28" x14ac:dyDescent="0.2">
      <c r="X5821" s="58"/>
      <c r="Y5821" s="58"/>
      <c r="Z5821" s="58"/>
      <c r="AA5821" s="58"/>
      <c r="AB5821" s="58"/>
    </row>
    <row r="5822" spans="24:28" x14ac:dyDescent="0.2">
      <c r="X5822" s="58"/>
      <c r="Y5822" s="58"/>
      <c r="Z5822" s="58"/>
      <c r="AA5822" s="58"/>
      <c r="AB5822" s="58"/>
    </row>
    <row r="5823" spans="24:28" x14ac:dyDescent="0.2">
      <c r="X5823" s="58"/>
      <c r="Y5823" s="58"/>
      <c r="Z5823" s="58"/>
      <c r="AA5823" s="58"/>
      <c r="AB5823" s="58"/>
    </row>
    <row r="5824" spans="24:28" x14ac:dyDescent="0.2">
      <c r="X5824" s="58"/>
      <c r="Y5824" s="58"/>
      <c r="Z5824" s="58"/>
      <c r="AA5824" s="58"/>
      <c r="AB5824" s="58"/>
    </row>
    <row r="5825" spans="24:28" x14ac:dyDescent="0.2">
      <c r="X5825" s="58"/>
      <c r="Y5825" s="58"/>
      <c r="Z5825" s="58"/>
      <c r="AA5825" s="58"/>
      <c r="AB5825" s="58"/>
    </row>
    <row r="5826" spans="24:28" x14ac:dyDescent="0.2">
      <c r="X5826" s="58"/>
      <c r="Y5826" s="58"/>
      <c r="Z5826" s="58"/>
      <c r="AA5826" s="58"/>
      <c r="AB5826" s="58"/>
    </row>
    <row r="5827" spans="24:28" x14ac:dyDescent="0.2">
      <c r="X5827" s="58"/>
      <c r="Y5827" s="58"/>
      <c r="Z5827" s="58"/>
      <c r="AA5827" s="58"/>
      <c r="AB5827" s="58"/>
    </row>
    <row r="5828" spans="24:28" x14ac:dyDescent="0.2">
      <c r="X5828" s="58"/>
      <c r="Y5828" s="58"/>
      <c r="Z5828" s="58"/>
      <c r="AA5828" s="58"/>
      <c r="AB5828" s="58"/>
    </row>
    <row r="5829" spans="24:28" x14ac:dyDescent="0.2">
      <c r="X5829" s="58"/>
      <c r="Y5829" s="58"/>
      <c r="Z5829" s="58"/>
      <c r="AA5829" s="58"/>
      <c r="AB5829" s="58"/>
    </row>
    <row r="5830" spans="24:28" x14ac:dyDescent="0.2">
      <c r="X5830" s="58"/>
      <c r="Y5830" s="58"/>
      <c r="Z5830" s="58"/>
      <c r="AA5830" s="58"/>
      <c r="AB5830" s="58"/>
    </row>
    <row r="5831" spans="24:28" x14ac:dyDescent="0.2">
      <c r="X5831" s="58"/>
      <c r="Y5831" s="58"/>
      <c r="Z5831" s="58"/>
      <c r="AA5831" s="58"/>
      <c r="AB5831" s="58"/>
    </row>
    <row r="5832" spans="24:28" x14ac:dyDescent="0.2">
      <c r="X5832" s="58"/>
      <c r="Y5832" s="58"/>
      <c r="Z5832" s="58"/>
      <c r="AA5832" s="58"/>
      <c r="AB5832" s="58"/>
    </row>
    <row r="5833" spans="24:28" x14ac:dyDescent="0.2">
      <c r="X5833" s="58"/>
      <c r="Y5833" s="58"/>
      <c r="Z5833" s="58"/>
      <c r="AA5833" s="58"/>
      <c r="AB5833" s="58"/>
    </row>
    <row r="5834" spans="24:28" x14ac:dyDescent="0.2">
      <c r="X5834" s="58"/>
      <c r="Y5834" s="58"/>
      <c r="Z5834" s="58"/>
      <c r="AA5834" s="58"/>
      <c r="AB5834" s="58"/>
    </row>
    <row r="5835" spans="24:28" x14ac:dyDescent="0.2">
      <c r="X5835" s="58"/>
      <c r="Y5835" s="58"/>
      <c r="Z5835" s="58"/>
      <c r="AA5835" s="58"/>
      <c r="AB5835" s="58"/>
    </row>
    <row r="5836" spans="24:28" x14ac:dyDescent="0.2">
      <c r="X5836" s="58"/>
      <c r="Y5836" s="58"/>
      <c r="Z5836" s="58"/>
      <c r="AA5836" s="58"/>
      <c r="AB5836" s="58"/>
    </row>
    <row r="5837" spans="24:28" x14ac:dyDescent="0.2">
      <c r="X5837" s="58"/>
      <c r="Y5837" s="58"/>
      <c r="Z5837" s="58"/>
      <c r="AA5837" s="58"/>
      <c r="AB5837" s="58"/>
    </row>
    <row r="5838" spans="24:28" x14ac:dyDescent="0.2">
      <c r="X5838" s="58"/>
      <c r="Y5838" s="58"/>
      <c r="Z5838" s="58"/>
      <c r="AA5838" s="58"/>
      <c r="AB5838" s="58"/>
    </row>
    <row r="5839" spans="24:28" x14ac:dyDescent="0.2">
      <c r="X5839" s="58"/>
      <c r="Y5839" s="58"/>
      <c r="Z5839" s="58"/>
      <c r="AA5839" s="58"/>
      <c r="AB5839" s="58"/>
    </row>
    <row r="5840" spans="24:28" x14ac:dyDescent="0.2">
      <c r="X5840" s="58"/>
      <c r="Y5840" s="58"/>
      <c r="Z5840" s="58"/>
      <c r="AA5840" s="58"/>
      <c r="AB5840" s="58"/>
    </row>
    <row r="5841" spans="24:28" x14ac:dyDescent="0.2">
      <c r="X5841" s="58"/>
      <c r="Y5841" s="58"/>
      <c r="Z5841" s="58"/>
      <c r="AA5841" s="58"/>
      <c r="AB5841" s="58"/>
    </row>
    <row r="5842" spans="24:28" x14ac:dyDescent="0.2">
      <c r="X5842" s="58"/>
      <c r="Y5842" s="58"/>
      <c r="Z5842" s="58"/>
      <c r="AA5842" s="58"/>
      <c r="AB5842" s="58"/>
    </row>
    <row r="5843" spans="24:28" x14ac:dyDescent="0.2">
      <c r="X5843" s="58"/>
      <c r="Y5843" s="58"/>
      <c r="Z5843" s="58"/>
      <c r="AA5843" s="58"/>
      <c r="AB5843" s="58"/>
    </row>
    <row r="5844" spans="24:28" x14ac:dyDescent="0.2">
      <c r="X5844" s="58"/>
      <c r="Y5844" s="58"/>
      <c r="Z5844" s="58"/>
      <c r="AA5844" s="58"/>
      <c r="AB5844" s="58"/>
    </row>
    <row r="5845" spans="24:28" x14ac:dyDescent="0.2">
      <c r="X5845" s="58"/>
      <c r="Y5845" s="58"/>
      <c r="Z5845" s="58"/>
      <c r="AA5845" s="58"/>
      <c r="AB5845" s="58"/>
    </row>
    <row r="5846" spans="24:28" x14ac:dyDescent="0.2">
      <c r="X5846" s="58"/>
      <c r="Y5846" s="58"/>
      <c r="Z5846" s="58"/>
      <c r="AA5846" s="58"/>
      <c r="AB5846" s="58"/>
    </row>
    <row r="5847" spans="24:28" x14ac:dyDescent="0.2">
      <c r="X5847" s="58"/>
      <c r="Y5847" s="58"/>
      <c r="Z5847" s="58"/>
      <c r="AA5847" s="58"/>
      <c r="AB5847" s="58"/>
    </row>
    <row r="5848" spans="24:28" x14ac:dyDescent="0.2">
      <c r="X5848" s="58"/>
      <c r="Y5848" s="58"/>
      <c r="Z5848" s="58"/>
      <c r="AA5848" s="58"/>
      <c r="AB5848" s="58"/>
    </row>
    <row r="5849" spans="24:28" x14ac:dyDescent="0.2">
      <c r="X5849" s="58"/>
      <c r="Y5849" s="58"/>
      <c r="Z5849" s="58"/>
      <c r="AA5849" s="58"/>
      <c r="AB5849" s="58"/>
    </row>
    <row r="5850" spans="24:28" x14ac:dyDescent="0.2">
      <c r="X5850" s="58"/>
      <c r="Y5850" s="58"/>
      <c r="Z5850" s="58"/>
      <c r="AA5850" s="58"/>
      <c r="AB5850" s="58"/>
    </row>
    <row r="5851" spans="24:28" x14ac:dyDescent="0.2">
      <c r="X5851" s="58"/>
      <c r="Y5851" s="58"/>
      <c r="Z5851" s="58"/>
      <c r="AA5851" s="58"/>
      <c r="AB5851" s="58"/>
    </row>
    <row r="5852" spans="24:28" x14ac:dyDescent="0.2">
      <c r="X5852" s="58"/>
      <c r="Y5852" s="58"/>
      <c r="Z5852" s="58"/>
      <c r="AA5852" s="58"/>
      <c r="AB5852" s="58"/>
    </row>
    <row r="5853" spans="24:28" x14ac:dyDescent="0.2">
      <c r="X5853" s="58"/>
      <c r="Y5853" s="58"/>
      <c r="Z5853" s="58"/>
      <c r="AA5853" s="58"/>
      <c r="AB5853" s="58"/>
    </row>
    <row r="5854" spans="24:28" x14ac:dyDescent="0.2">
      <c r="X5854" s="58"/>
      <c r="Y5854" s="58"/>
      <c r="Z5854" s="58"/>
      <c r="AA5854" s="58"/>
      <c r="AB5854" s="58"/>
    </row>
    <row r="5855" spans="24:28" x14ac:dyDescent="0.2">
      <c r="X5855" s="58"/>
      <c r="Y5855" s="58"/>
      <c r="Z5855" s="58"/>
      <c r="AA5855" s="58"/>
      <c r="AB5855" s="58"/>
    </row>
    <row r="5856" spans="24:28" x14ac:dyDescent="0.2">
      <c r="X5856" s="58"/>
      <c r="Y5856" s="58"/>
      <c r="Z5856" s="58"/>
      <c r="AA5856" s="58"/>
      <c r="AB5856" s="58"/>
    </row>
    <row r="5857" spans="24:28" x14ac:dyDescent="0.2">
      <c r="X5857" s="58"/>
      <c r="Y5857" s="58"/>
      <c r="Z5857" s="58"/>
      <c r="AA5857" s="58"/>
      <c r="AB5857" s="58"/>
    </row>
    <row r="5858" spans="24:28" x14ac:dyDescent="0.2">
      <c r="X5858" s="58"/>
      <c r="Y5858" s="58"/>
      <c r="Z5858" s="58"/>
      <c r="AA5858" s="58"/>
      <c r="AB5858" s="58"/>
    </row>
    <row r="5859" spans="24:28" x14ac:dyDescent="0.2">
      <c r="X5859" s="58"/>
      <c r="Y5859" s="58"/>
      <c r="Z5859" s="58"/>
      <c r="AA5859" s="58"/>
      <c r="AB5859" s="58"/>
    </row>
    <row r="5860" spans="24:28" x14ac:dyDescent="0.2">
      <c r="X5860" s="58"/>
      <c r="Y5860" s="58"/>
      <c r="Z5860" s="58"/>
      <c r="AA5860" s="58"/>
      <c r="AB5860" s="58"/>
    </row>
    <row r="5861" spans="24:28" x14ac:dyDescent="0.2">
      <c r="X5861" s="58"/>
      <c r="Y5861" s="58"/>
      <c r="Z5861" s="58"/>
      <c r="AA5861" s="58"/>
      <c r="AB5861" s="58"/>
    </row>
    <row r="5862" spans="24:28" x14ac:dyDescent="0.2">
      <c r="X5862" s="58"/>
      <c r="Y5862" s="58"/>
      <c r="Z5862" s="58"/>
      <c r="AA5862" s="58"/>
      <c r="AB5862" s="58"/>
    </row>
    <row r="5863" spans="24:28" x14ac:dyDescent="0.2">
      <c r="X5863" s="58"/>
      <c r="Y5863" s="58"/>
      <c r="Z5863" s="58"/>
      <c r="AA5863" s="58"/>
      <c r="AB5863" s="58"/>
    </row>
    <row r="5864" spans="24:28" x14ac:dyDescent="0.2">
      <c r="X5864" s="58"/>
      <c r="Y5864" s="58"/>
      <c r="Z5864" s="58"/>
      <c r="AA5864" s="58"/>
      <c r="AB5864" s="58"/>
    </row>
    <row r="5865" spans="24:28" x14ac:dyDescent="0.2">
      <c r="X5865" s="58"/>
      <c r="Y5865" s="58"/>
      <c r="Z5865" s="58"/>
      <c r="AA5865" s="58"/>
      <c r="AB5865" s="58"/>
    </row>
    <row r="5866" spans="24:28" x14ac:dyDescent="0.2">
      <c r="X5866" s="58"/>
      <c r="Y5866" s="58"/>
      <c r="Z5866" s="58"/>
      <c r="AA5866" s="58"/>
      <c r="AB5866" s="58"/>
    </row>
    <row r="5867" spans="24:28" x14ac:dyDescent="0.2">
      <c r="X5867" s="58"/>
      <c r="Y5867" s="58"/>
      <c r="Z5867" s="58"/>
      <c r="AA5867" s="58"/>
      <c r="AB5867" s="58"/>
    </row>
    <row r="5868" spans="24:28" x14ac:dyDescent="0.2">
      <c r="X5868" s="58"/>
      <c r="Y5868" s="58"/>
      <c r="Z5868" s="58"/>
      <c r="AA5868" s="58"/>
      <c r="AB5868" s="58"/>
    </row>
    <row r="5869" spans="24:28" x14ac:dyDescent="0.2">
      <c r="X5869" s="58"/>
      <c r="Y5869" s="58"/>
      <c r="Z5869" s="58"/>
      <c r="AA5869" s="58"/>
      <c r="AB5869" s="58"/>
    </row>
    <row r="5870" spans="24:28" x14ac:dyDescent="0.2">
      <c r="X5870" s="58"/>
      <c r="Y5870" s="58"/>
      <c r="Z5870" s="58"/>
      <c r="AA5870" s="58"/>
      <c r="AB5870" s="58"/>
    </row>
    <row r="5871" spans="24:28" x14ac:dyDescent="0.2">
      <c r="X5871" s="58"/>
      <c r="Y5871" s="58"/>
      <c r="Z5871" s="58"/>
      <c r="AA5871" s="58"/>
      <c r="AB5871" s="58"/>
    </row>
    <row r="5872" spans="24:28" x14ac:dyDescent="0.2">
      <c r="X5872" s="58"/>
      <c r="Y5872" s="58"/>
      <c r="Z5872" s="58"/>
      <c r="AA5872" s="58"/>
      <c r="AB5872" s="58"/>
    </row>
    <row r="5873" spans="24:28" x14ac:dyDescent="0.2">
      <c r="X5873" s="58"/>
      <c r="Y5873" s="58"/>
      <c r="Z5873" s="58"/>
      <c r="AA5873" s="58"/>
      <c r="AB5873" s="58"/>
    </row>
    <row r="5874" spans="24:28" x14ac:dyDescent="0.2">
      <c r="X5874" s="58"/>
      <c r="Y5874" s="58"/>
      <c r="Z5874" s="58"/>
      <c r="AA5874" s="58"/>
      <c r="AB5874" s="58"/>
    </row>
    <row r="5875" spans="24:28" x14ac:dyDescent="0.2">
      <c r="X5875" s="58"/>
      <c r="Y5875" s="58"/>
      <c r="Z5875" s="58"/>
      <c r="AA5875" s="58"/>
      <c r="AB5875" s="58"/>
    </row>
    <row r="5876" spans="24:28" x14ac:dyDescent="0.2">
      <c r="X5876" s="58"/>
      <c r="Y5876" s="58"/>
      <c r="Z5876" s="58"/>
      <c r="AA5876" s="58"/>
      <c r="AB5876" s="58"/>
    </row>
    <row r="5877" spans="24:28" x14ac:dyDescent="0.2">
      <c r="X5877" s="58"/>
      <c r="Y5877" s="58"/>
      <c r="Z5877" s="58"/>
      <c r="AA5877" s="58"/>
      <c r="AB5877" s="58"/>
    </row>
    <row r="5878" spans="24:28" x14ac:dyDescent="0.2">
      <c r="X5878" s="58"/>
      <c r="Y5878" s="58"/>
      <c r="Z5878" s="58"/>
      <c r="AA5878" s="58"/>
      <c r="AB5878" s="58"/>
    </row>
    <row r="5879" spans="24:28" x14ac:dyDescent="0.2">
      <c r="X5879" s="58"/>
      <c r="Y5879" s="58"/>
      <c r="Z5879" s="58"/>
      <c r="AA5879" s="58"/>
      <c r="AB5879" s="58"/>
    </row>
    <row r="5880" spans="24:28" x14ac:dyDescent="0.2">
      <c r="X5880" s="58"/>
      <c r="Y5880" s="58"/>
      <c r="Z5880" s="58"/>
      <c r="AA5880" s="58"/>
      <c r="AB5880" s="58"/>
    </row>
    <row r="5881" spans="24:28" x14ac:dyDescent="0.2">
      <c r="X5881" s="58"/>
      <c r="Y5881" s="58"/>
      <c r="Z5881" s="58"/>
      <c r="AA5881" s="58"/>
      <c r="AB5881" s="58"/>
    </row>
    <row r="5882" spans="24:28" x14ac:dyDescent="0.2">
      <c r="X5882" s="58"/>
      <c r="Y5882" s="58"/>
      <c r="Z5882" s="58"/>
      <c r="AA5882" s="58"/>
      <c r="AB5882" s="58"/>
    </row>
    <row r="5883" spans="24:28" x14ac:dyDescent="0.2">
      <c r="X5883" s="58"/>
      <c r="Y5883" s="58"/>
      <c r="Z5883" s="58"/>
      <c r="AA5883" s="58"/>
      <c r="AB5883" s="58"/>
    </row>
    <row r="5884" spans="24:28" x14ac:dyDescent="0.2">
      <c r="X5884" s="58"/>
      <c r="Y5884" s="58"/>
      <c r="Z5884" s="58"/>
      <c r="AA5884" s="58"/>
      <c r="AB5884" s="58"/>
    </row>
    <row r="5885" spans="24:28" x14ac:dyDescent="0.2">
      <c r="X5885" s="58"/>
      <c r="Y5885" s="58"/>
      <c r="Z5885" s="58"/>
      <c r="AA5885" s="58"/>
      <c r="AB5885" s="58"/>
    </row>
    <row r="5886" spans="24:28" x14ac:dyDescent="0.2">
      <c r="X5886" s="58"/>
      <c r="Y5886" s="58"/>
      <c r="Z5886" s="58"/>
      <c r="AA5886" s="58"/>
      <c r="AB5886" s="58"/>
    </row>
    <row r="5887" spans="24:28" x14ac:dyDescent="0.2">
      <c r="X5887" s="58"/>
      <c r="Y5887" s="58"/>
      <c r="Z5887" s="58"/>
      <c r="AA5887" s="58"/>
      <c r="AB5887" s="58"/>
    </row>
    <row r="5888" spans="24:28" x14ac:dyDescent="0.2">
      <c r="X5888" s="58"/>
      <c r="Y5888" s="58"/>
      <c r="Z5888" s="58"/>
      <c r="AA5888" s="58"/>
      <c r="AB5888" s="58"/>
    </row>
    <row r="5889" spans="24:28" x14ac:dyDescent="0.2">
      <c r="X5889" s="58"/>
      <c r="Y5889" s="58"/>
      <c r="Z5889" s="58"/>
      <c r="AA5889" s="58"/>
      <c r="AB5889" s="58"/>
    </row>
    <row r="5890" spans="24:28" x14ac:dyDescent="0.2">
      <c r="X5890" s="58"/>
      <c r="Y5890" s="58"/>
      <c r="Z5890" s="58"/>
      <c r="AA5890" s="58"/>
      <c r="AB5890" s="58"/>
    </row>
    <row r="5891" spans="24:28" x14ac:dyDescent="0.2">
      <c r="X5891" s="58"/>
      <c r="Y5891" s="58"/>
      <c r="Z5891" s="58"/>
      <c r="AA5891" s="58"/>
      <c r="AB5891" s="58"/>
    </row>
    <row r="5892" spans="24:28" x14ac:dyDescent="0.2">
      <c r="X5892" s="58"/>
      <c r="Y5892" s="58"/>
      <c r="Z5892" s="58"/>
      <c r="AA5892" s="58"/>
      <c r="AB5892" s="58"/>
    </row>
    <row r="5893" spans="24:28" x14ac:dyDescent="0.2">
      <c r="X5893" s="58"/>
      <c r="Y5893" s="58"/>
      <c r="Z5893" s="58"/>
      <c r="AA5893" s="58"/>
      <c r="AB5893" s="58"/>
    </row>
    <row r="5894" spans="24:28" x14ac:dyDescent="0.2">
      <c r="X5894" s="58"/>
      <c r="Y5894" s="58"/>
      <c r="Z5894" s="58"/>
      <c r="AA5894" s="58"/>
      <c r="AB5894" s="58"/>
    </row>
    <row r="5895" spans="24:28" x14ac:dyDescent="0.2">
      <c r="X5895" s="58"/>
      <c r="Y5895" s="58"/>
      <c r="Z5895" s="58"/>
      <c r="AA5895" s="58"/>
      <c r="AB5895" s="58"/>
    </row>
    <row r="5896" spans="24:28" x14ac:dyDescent="0.2">
      <c r="X5896" s="58"/>
      <c r="Y5896" s="58"/>
      <c r="Z5896" s="58"/>
      <c r="AA5896" s="58"/>
      <c r="AB5896" s="58"/>
    </row>
    <row r="5897" spans="24:28" x14ac:dyDescent="0.2">
      <c r="X5897" s="58"/>
      <c r="Y5897" s="58"/>
      <c r="Z5897" s="58"/>
      <c r="AA5897" s="58"/>
      <c r="AB5897" s="58"/>
    </row>
    <row r="5898" spans="24:28" x14ac:dyDescent="0.2">
      <c r="X5898" s="58"/>
      <c r="Y5898" s="58"/>
      <c r="Z5898" s="58"/>
      <c r="AA5898" s="58"/>
      <c r="AB5898" s="58"/>
    </row>
    <row r="5899" spans="24:28" x14ac:dyDescent="0.2">
      <c r="X5899" s="58"/>
      <c r="Y5899" s="58"/>
      <c r="Z5899" s="58"/>
      <c r="AA5899" s="58"/>
      <c r="AB5899" s="58"/>
    </row>
    <row r="5900" spans="24:28" x14ac:dyDescent="0.2">
      <c r="X5900" s="58"/>
      <c r="Y5900" s="58"/>
      <c r="Z5900" s="58"/>
      <c r="AA5900" s="58"/>
      <c r="AB5900" s="58"/>
    </row>
    <row r="5901" spans="24:28" x14ac:dyDescent="0.2">
      <c r="X5901" s="58"/>
      <c r="Y5901" s="58"/>
      <c r="Z5901" s="58"/>
      <c r="AA5901" s="58"/>
      <c r="AB5901" s="58"/>
    </row>
    <row r="5902" spans="24:28" x14ac:dyDescent="0.2">
      <c r="X5902" s="58"/>
      <c r="Y5902" s="58"/>
      <c r="Z5902" s="58"/>
      <c r="AA5902" s="58"/>
      <c r="AB5902" s="58"/>
    </row>
    <row r="5903" spans="24:28" x14ac:dyDescent="0.2">
      <c r="X5903" s="58"/>
      <c r="Y5903" s="58"/>
      <c r="Z5903" s="58"/>
      <c r="AA5903" s="58"/>
      <c r="AB5903" s="58"/>
    </row>
    <row r="5904" spans="24:28" x14ac:dyDescent="0.2">
      <c r="X5904" s="58"/>
      <c r="Y5904" s="58"/>
      <c r="Z5904" s="58"/>
      <c r="AA5904" s="58"/>
      <c r="AB5904" s="58"/>
    </row>
    <row r="5905" spans="24:28" x14ac:dyDescent="0.2">
      <c r="X5905" s="58"/>
      <c r="Y5905" s="58"/>
      <c r="Z5905" s="58"/>
      <c r="AA5905" s="58"/>
      <c r="AB5905" s="58"/>
    </row>
    <row r="5906" spans="24:28" x14ac:dyDescent="0.2">
      <c r="X5906" s="58"/>
      <c r="Y5906" s="58"/>
      <c r="Z5906" s="58"/>
      <c r="AA5906" s="58"/>
      <c r="AB5906" s="58"/>
    </row>
    <row r="5907" spans="24:28" x14ac:dyDescent="0.2">
      <c r="X5907" s="58"/>
      <c r="Y5907" s="58"/>
      <c r="Z5907" s="58"/>
      <c r="AA5907" s="58"/>
      <c r="AB5907" s="58"/>
    </row>
    <row r="5908" spans="24:28" x14ac:dyDescent="0.2">
      <c r="X5908" s="58"/>
      <c r="Y5908" s="58"/>
      <c r="Z5908" s="58"/>
      <c r="AA5908" s="58"/>
      <c r="AB5908" s="58"/>
    </row>
    <row r="5909" spans="24:28" x14ac:dyDescent="0.2">
      <c r="X5909" s="58"/>
      <c r="Y5909" s="58"/>
      <c r="Z5909" s="58"/>
      <c r="AA5909" s="58"/>
      <c r="AB5909" s="58"/>
    </row>
    <row r="5910" spans="24:28" x14ac:dyDescent="0.2">
      <c r="X5910" s="58"/>
      <c r="Y5910" s="58"/>
      <c r="Z5910" s="58"/>
      <c r="AA5910" s="58"/>
      <c r="AB5910" s="58"/>
    </row>
    <row r="5911" spans="24:28" x14ac:dyDescent="0.2">
      <c r="X5911" s="58"/>
      <c r="Y5911" s="58"/>
      <c r="Z5911" s="58"/>
      <c r="AA5911" s="58"/>
      <c r="AB5911" s="58"/>
    </row>
    <row r="5912" spans="24:28" x14ac:dyDescent="0.2">
      <c r="X5912" s="58"/>
      <c r="Y5912" s="58"/>
      <c r="Z5912" s="58"/>
      <c r="AA5912" s="58"/>
      <c r="AB5912" s="58"/>
    </row>
    <row r="5913" spans="24:28" x14ac:dyDescent="0.2">
      <c r="X5913" s="58"/>
      <c r="Y5913" s="58"/>
      <c r="Z5913" s="58"/>
      <c r="AA5913" s="58"/>
      <c r="AB5913" s="58"/>
    </row>
    <row r="5914" spans="24:28" x14ac:dyDescent="0.2">
      <c r="X5914" s="58"/>
      <c r="Y5914" s="58"/>
      <c r="Z5914" s="58"/>
      <c r="AA5914" s="58"/>
      <c r="AB5914" s="58"/>
    </row>
    <row r="5915" spans="24:28" x14ac:dyDescent="0.2">
      <c r="X5915" s="58"/>
      <c r="Y5915" s="58"/>
      <c r="Z5915" s="58"/>
      <c r="AA5915" s="58"/>
      <c r="AB5915" s="58"/>
    </row>
    <row r="5916" spans="24:28" x14ac:dyDescent="0.2">
      <c r="X5916" s="58"/>
      <c r="Y5916" s="58"/>
      <c r="Z5916" s="58"/>
      <c r="AA5916" s="58"/>
      <c r="AB5916" s="58"/>
    </row>
    <row r="5917" spans="24:28" x14ac:dyDescent="0.2">
      <c r="X5917" s="58"/>
      <c r="Y5917" s="58"/>
      <c r="Z5917" s="58"/>
      <c r="AA5917" s="58"/>
      <c r="AB5917" s="58"/>
    </row>
    <row r="5918" spans="24:28" x14ac:dyDescent="0.2">
      <c r="X5918" s="58"/>
      <c r="Y5918" s="58"/>
      <c r="Z5918" s="58"/>
      <c r="AA5918" s="58"/>
      <c r="AB5918" s="58"/>
    </row>
    <row r="5919" spans="24:28" x14ac:dyDescent="0.2">
      <c r="X5919" s="58"/>
      <c r="Y5919" s="58"/>
      <c r="Z5919" s="58"/>
      <c r="AA5919" s="58"/>
      <c r="AB5919" s="58"/>
    </row>
    <row r="5920" spans="24:28" x14ac:dyDescent="0.2">
      <c r="X5920" s="58"/>
      <c r="Y5920" s="58"/>
      <c r="Z5920" s="58"/>
      <c r="AA5920" s="58"/>
      <c r="AB5920" s="58"/>
    </row>
    <row r="5921" spans="24:28" x14ac:dyDescent="0.2">
      <c r="X5921" s="58"/>
      <c r="Y5921" s="58"/>
      <c r="Z5921" s="58"/>
      <c r="AA5921" s="58"/>
      <c r="AB5921" s="58"/>
    </row>
    <row r="5922" spans="24:28" x14ac:dyDescent="0.2">
      <c r="X5922" s="58"/>
      <c r="Y5922" s="58"/>
      <c r="Z5922" s="58"/>
      <c r="AA5922" s="58"/>
      <c r="AB5922" s="58"/>
    </row>
    <row r="5923" spans="24:28" x14ac:dyDescent="0.2">
      <c r="X5923" s="58"/>
      <c r="Y5923" s="58"/>
      <c r="Z5923" s="58"/>
      <c r="AA5923" s="58"/>
      <c r="AB5923" s="58"/>
    </row>
    <row r="5924" spans="24:28" x14ac:dyDescent="0.2">
      <c r="X5924" s="58"/>
      <c r="Y5924" s="58"/>
      <c r="Z5924" s="58"/>
      <c r="AA5924" s="58"/>
      <c r="AB5924" s="58"/>
    </row>
    <row r="5925" spans="24:28" x14ac:dyDescent="0.2">
      <c r="X5925" s="58"/>
      <c r="Y5925" s="58"/>
      <c r="Z5925" s="58"/>
      <c r="AA5925" s="58"/>
      <c r="AB5925" s="58"/>
    </row>
    <row r="5926" spans="24:28" x14ac:dyDescent="0.2">
      <c r="X5926" s="58"/>
      <c r="Y5926" s="58"/>
      <c r="Z5926" s="58"/>
      <c r="AA5926" s="58"/>
      <c r="AB5926" s="58"/>
    </row>
    <row r="5927" spans="24:28" x14ac:dyDescent="0.2">
      <c r="X5927" s="58"/>
      <c r="Y5927" s="58"/>
      <c r="Z5927" s="58"/>
      <c r="AA5927" s="58"/>
      <c r="AB5927" s="58"/>
    </row>
    <row r="5928" spans="24:28" x14ac:dyDescent="0.2">
      <c r="X5928" s="58"/>
      <c r="Y5928" s="58"/>
      <c r="Z5928" s="58"/>
      <c r="AA5928" s="58"/>
      <c r="AB5928" s="58"/>
    </row>
    <row r="5929" spans="24:28" x14ac:dyDescent="0.2">
      <c r="X5929" s="58"/>
      <c r="Y5929" s="58"/>
      <c r="Z5929" s="58"/>
      <c r="AA5929" s="58"/>
      <c r="AB5929" s="58"/>
    </row>
    <row r="5930" spans="24:28" x14ac:dyDescent="0.2">
      <c r="X5930" s="58"/>
      <c r="Y5930" s="58"/>
      <c r="Z5930" s="58"/>
      <c r="AA5930" s="58"/>
      <c r="AB5930" s="58"/>
    </row>
    <row r="5931" spans="24:28" x14ac:dyDescent="0.2">
      <c r="X5931" s="58"/>
      <c r="Y5931" s="58"/>
      <c r="Z5931" s="58"/>
      <c r="AA5931" s="58"/>
      <c r="AB5931" s="58"/>
    </row>
    <row r="5932" spans="24:28" x14ac:dyDescent="0.2">
      <c r="X5932" s="58"/>
      <c r="Y5932" s="58"/>
      <c r="Z5932" s="58"/>
      <c r="AA5932" s="58"/>
      <c r="AB5932" s="58"/>
    </row>
    <row r="5933" spans="24:28" x14ac:dyDescent="0.2">
      <c r="X5933" s="58"/>
      <c r="Y5933" s="58"/>
      <c r="Z5933" s="58"/>
      <c r="AA5933" s="58"/>
      <c r="AB5933" s="58"/>
    </row>
    <row r="5934" spans="24:28" x14ac:dyDescent="0.2">
      <c r="X5934" s="58"/>
      <c r="Y5934" s="58"/>
      <c r="Z5934" s="58"/>
      <c r="AA5934" s="58"/>
      <c r="AB5934" s="58"/>
    </row>
    <row r="5935" spans="24:28" x14ac:dyDescent="0.2">
      <c r="X5935" s="58"/>
      <c r="Y5935" s="58"/>
      <c r="Z5935" s="58"/>
      <c r="AA5935" s="58"/>
      <c r="AB5935" s="58"/>
    </row>
    <row r="5936" spans="24:28" x14ac:dyDescent="0.2">
      <c r="X5936" s="58"/>
      <c r="Y5936" s="58"/>
      <c r="Z5936" s="58"/>
      <c r="AA5936" s="58"/>
      <c r="AB5936" s="58"/>
    </row>
    <row r="5937" spans="24:28" x14ac:dyDescent="0.2">
      <c r="X5937" s="58"/>
      <c r="Y5937" s="58"/>
      <c r="Z5937" s="58"/>
      <c r="AA5937" s="58"/>
      <c r="AB5937" s="58"/>
    </row>
    <row r="5938" spans="24:28" x14ac:dyDescent="0.2">
      <c r="X5938" s="58"/>
      <c r="Y5938" s="58"/>
      <c r="Z5938" s="58"/>
      <c r="AA5938" s="58"/>
      <c r="AB5938" s="58"/>
    </row>
    <row r="5939" spans="24:28" x14ac:dyDescent="0.2">
      <c r="X5939" s="58"/>
      <c r="Y5939" s="58"/>
      <c r="Z5939" s="58"/>
      <c r="AA5939" s="58"/>
      <c r="AB5939" s="58"/>
    </row>
    <row r="5940" spans="24:28" x14ac:dyDescent="0.2">
      <c r="X5940" s="58"/>
      <c r="Y5940" s="58"/>
      <c r="Z5940" s="58"/>
      <c r="AA5940" s="58"/>
      <c r="AB5940" s="58"/>
    </row>
    <row r="5941" spans="24:28" x14ac:dyDescent="0.2">
      <c r="X5941" s="58"/>
      <c r="Y5941" s="58"/>
      <c r="Z5941" s="58"/>
      <c r="AA5941" s="58"/>
      <c r="AB5941" s="58"/>
    </row>
    <row r="5942" spans="24:28" x14ac:dyDescent="0.2">
      <c r="X5942" s="58"/>
      <c r="Y5942" s="58"/>
      <c r="Z5942" s="58"/>
      <c r="AA5942" s="58"/>
      <c r="AB5942" s="58"/>
    </row>
    <row r="5943" spans="24:28" x14ac:dyDescent="0.2">
      <c r="X5943" s="58"/>
      <c r="Y5943" s="58"/>
      <c r="Z5943" s="58"/>
      <c r="AA5943" s="58"/>
      <c r="AB5943" s="58"/>
    </row>
    <row r="5944" spans="24:28" x14ac:dyDescent="0.2">
      <c r="X5944" s="58"/>
      <c r="Y5944" s="58"/>
      <c r="Z5944" s="58"/>
      <c r="AA5944" s="58"/>
      <c r="AB5944" s="58"/>
    </row>
    <row r="5945" spans="24:28" x14ac:dyDescent="0.2">
      <c r="X5945" s="58"/>
      <c r="Y5945" s="58"/>
      <c r="Z5945" s="58"/>
      <c r="AA5945" s="58"/>
      <c r="AB5945" s="58"/>
    </row>
    <row r="5946" spans="24:28" x14ac:dyDescent="0.2">
      <c r="X5946" s="58"/>
      <c r="Y5946" s="58"/>
      <c r="Z5946" s="58"/>
      <c r="AA5946" s="58"/>
      <c r="AB5946" s="58"/>
    </row>
    <row r="5947" spans="24:28" x14ac:dyDescent="0.2">
      <c r="X5947" s="58"/>
      <c r="Y5947" s="58"/>
      <c r="Z5947" s="58"/>
      <c r="AA5947" s="58"/>
      <c r="AB5947" s="58"/>
    </row>
    <row r="5948" spans="24:28" x14ac:dyDescent="0.2">
      <c r="X5948" s="58"/>
      <c r="Y5948" s="58"/>
      <c r="Z5948" s="58"/>
      <c r="AA5948" s="58"/>
      <c r="AB5948" s="58"/>
    </row>
    <row r="5949" spans="24:28" x14ac:dyDescent="0.2">
      <c r="X5949" s="58"/>
      <c r="Y5949" s="58"/>
      <c r="Z5949" s="58"/>
      <c r="AA5949" s="58"/>
      <c r="AB5949" s="58"/>
    </row>
    <row r="5950" spans="24:28" x14ac:dyDescent="0.2">
      <c r="X5950" s="58"/>
      <c r="Y5950" s="58"/>
      <c r="Z5950" s="58"/>
      <c r="AA5950" s="58"/>
      <c r="AB5950" s="58"/>
    </row>
    <row r="5951" spans="24:28" x14ac:dyDescent="0.2">
      <c r="X5951" s="58"/>
      <c r="Y5951" s="58"/>
      <c r="Z5951" s="58"/>
      <c r="AA5951" s="58"/>
      <c r="AB5951" s="58"/>
    </row>
    <row r="5952" spans="24:28" x14ac:dyDescent="0.2">
      <c r="X5952" s="58"/>
      <c r="Y5952" s="58"/>
      <c r="Z5952" s="58"/>
      <c r="AA5952" s="58"/>
      <c r="AB5952" s="58"/>
    </row>
    <row r="5953" spans="24:28" x14ac:dyDescent="0.2">
      <c r="X5953" s="58"/>
      <c r="Y5953" s="58"/>
      <c r="Z5953" s="58"/>
      <c r="AA5953" s="58"/>
      <c r="AB5953" s="58"/>
    </row>
    <row r="5954" spans="24:28" x14ac:dyDescent="0.2">
      <c r="X5954" s="58"/>
      <c r="Y5954" s="58"/>
      <c r="Z5954" s="58"/>
      <c r="AA5954" s="58"/>
      <c r="AB5954" s="58"/>
    </row>
    <row r="5955" spans="24:28" x14ac:dyDescent="0.2">
      <c r="X5955" s="58"/>
      <c r="Y5955" s="58"/>
      <c r="Z5955" s="58"/>
      <c r="AA5955" s="58"/>
      <c r="AB5955" s="58"/>
    </row>
    <row r="5956" spans="24:28" x14ac:dyDescent="0.2">
      <c r="X5956" s="58"/>
      <c r="Y5956" s="58"/>
      <c r="Z5956" s="58"/>
      <c r="AA5956" s="58"/>
      <c r="AB5956" s="58"/>
    </row>
    <row r="5957" spans="24:28" x14ac:dyDescent="0.2">
      <c r="X5957" s="58"/>
      <c r="Y5957" s="58"/>
      <c r="Z5957" s="58"/>
      <c r="AA5957" s="58"/>
      <c r="AB5957" s="58"/>
    </row>
    <row r="5958" spans="24:28" x14ac:dyDescent="0.2">
      <c r="X5958" s="58"/>
      <c r="Y5958" s="58"/>
      <c r="Z5958" s="58"/>
      <c r="AA5958" s="58"/>
      <c r="AB5958" s="58"/>
    </row>
    <row r="5959" spans="24:28" x14ac:dyDescent="0.2">
      <c r="X5959" s="58"/>
      <c r="Y5959" s="58"/>
      <c r="Z5959" s="58"/>
      <c r="AA5959" s="58"/>
      <c r="AB5959" s="58"/>
    </row>
    <row r="5960" spans="24:28" x14ac:dyDescent="0.2">
      <c r="X5960" s="58"/>
      <c r="Y5960" s="58"/>
      <c r="Z5960" s="58"/>
      <c r="AA5960" s="58"/>
      <c r="AB5960" s="58"/>
    </row>
    <row r="5961" spans="24:28" x14ac:dyDescent="0.2">
      <c r="X5961" s="58"/>
      <c r="Y5961" s="58"/>
      <c r="Z5961" s="58"/>
      <c r="AA5961" s="58"/>
      <c r="AB5961" s="58"/>
    </row>
    <row r="5962" spans="24:28" x14ac:dyDescent="0.2">
      <c r="X5962" s="58"/>
      <c r="Y5962" s="58"/>
      <c r="Z5962" s="58"/>
      <c r="AA5962" s="58"/>
      <c r="AB5962" s="58"/>
    </row>
    <row r="5963" spans="24:28" x14ac:dyDescent="0.2">
      <c r="X5963" s="58"/>
      <c r="Y5963" s="58"/>
      <c r="Z5963" s="58"/>
      <c r="AA5963" s="58"/>
      <c r="AB5963" s="58"/>
    </row>
    <row r="5964" spans="24:28" x14ac:dyDescent="0.2">
      <c r="X5964" s="58"/>
      <c r="Y5964" s="58"/>
      <c r="Z5964" s="58"/>
      <c r="AA5964" s="58"/>
      <c r="AB5964" s="58"/>
    </row>
    <row r="5965" spans="24:28" x14ac:dyDescent="0.2">
      <c r="X5965" s="58"/>
      <c r="Y5965" s="58"/>
      <c r="Z5965" s="58"/>
      <c r="AA5965" s="58"/>
      <c r="AB5965" s="58"/>
    </row>
    <row r="5966" spans="24:28" x14ac:dyDescent="0.2">
      <c r="X5966" s="58"/>
      <c r="Y5966" s="58"/>
      <c r="Z5966" s="58"/>
      <c r="AA5966" s="58"/>
      <c r="AB5966" s="58"/>
    </row>
    <row r="5967" spans="24:28" x14ac:dyDescent="0.2">
      <c r="X5967" s="58"/>
      <c r="Y5967" s="58"/>
      <c r="Z5967" s="58"/>
      <c r="AA5967" s="58"/>
      <c r="AB5967" s="58"/>
    </row>
    <row r="5968" spans="24:28" x14ac:dyDescent="0.2">
      <c r="X5968" s="58"/>
      <c r="Y5968" s="58"/>
      <c r="Z5968" s="58"/>
      <c r="AA5968" s="58"/>
      <c r="AB5968" s="58"/>
    </row>
    <row r="5969" spans="24:28" x14ac:dyDescent="0.2">
      <c r="X5969" s="58"/>
      <c r="Y5969" s="58"/>
      <c r="Z5969" s="58"/>
      <c r="AA5969" s="58"/>
      <c r="AB5969" s="58"/>
    </row>
    <row r="5970" spans="24:28" x14ac:dyDescent="0.2">
      <c r="X5970" s="58"/>
      <c r="Y5970" s="58"/>
      <c r="Z5970" s="58"/>
      <c r="AA5970" s="58"/>
      <c r="AB5970" s="58"/>
    </row>
    <row r="5971" spans="24:28" x14ac:dyDescent="0.2">
      <c r="X5971" s="58"/>
      <c r="Y5971" s="58"/>
      <c r="Z5971" s="58"/>
      <c r="AA5971" s="58"/>
      <c r="AB5971" s="58"/>
    </row>
    <row r="5972" spans="24:28" x14ac:dyDescent="0.2">
      <c r="X5972" s="58"/>
      <c r="Y5972" s="58"/>
      <c r="Z5972" s="58"/>
      <c r="AA5972" s="58"/>
      <c r="AB5972" s="58"/>
    </row>
    <row r="5973" spans="24:28" x14ac:dyDescent="0.2">
      <c r="X5973" s="58"/>
      <c r="Y5973" s="58"/>
      <c r="Z5973" s="58"/>
      <c r="AA5973" s="58"/>
      <c r="AB5973" s="58"/>
    </row>
    <row r="5974" spans="24:28" x14ac:dyDescent="0.2">
      <c r="X5974" s="58"/>
      <c r="Y5974" s="58"/>
      <c r="Z5974" s="58"/>
      <c r="AA5974" s="58"/>
      <c r="AB5974" s="58"/>
    </row>
    <row r="5975" spans="24:28" x14ac:dyDescent="0.2">
      <c r="X5975" s="58"/>
      <c r="Y5975" s="58"/>
      <c r="Z5975" s="58"/>
      <c r="AA5975" s="58"/>
      <c r="AB5975" s="58"/>
    </row>
    <row r="5976" spans="24:28" x14ac:dyDescent="0.2">
      <c r="X5976" s="58"/>
      <c r="Y5976" s="58"/>
      <c r="Z5976" s="58"/>
      <c r="AA5976" s="58"/>
      <c r="AB5976" s="58"/>
    </row>
    <row r="5977" spans="24:28" x14ac:dyDescent="0.2">
      <c r="X5977" s="58"/>
      <c r="Y5977" s="58"/>
      <c r="Z5977" s="58"/>
      <c r="AA5977" s="58"/>
      <c r="AB5977" s="58"/>
    </row>
    <row r="5978" spans="24:28" x14ac:dyDescent="0.2">
      <c r="X5978" s="58"/>
      <c r="Y5978" s="58"/>
      <c r="Z5978" s="58"/>
      <c r="AA5978" s="58"/>
      <c r="AB5978" s="58"/>
    </row>
    <row r="5979" spans="24:28" x14ac:dyDescent="0.2">
      <c r="X5979" s="58"/>
      <c r="Y5979" s="58"/>
      <c r="Z5979" s="58"/>
      <c r="AA5979" s="58"/>
      <c r="AB5979" s="58"/>
    </row>
    <row r="5980" spans="24:28" x14ac:dyDescent="0.2">
      <c r="X5980" s="58"/>
      <c r="Y5980" s="58"/>
      <c r="Z5980" s="58"/>
      <c r="AA5980" s="58"/>
      <c r="AB5980" s="58"/>
    </row>
    <row r="5981" spans="24:28" x14ac:dyDescent="0.2">
      <c r="X5981" s="58"/>
      <c r="Y5981" s="58"/>
      <c r="Z5981" s="58"/>
      <c r="AA5981" s="58"/>
      <c r="AB5981" s="58"/>
    </row>
    <row r="5982" spans="24:28" x14ac:dyDescent="0.2">
      <c r="X5982" s="58"/>
      <c r="Y5982" s="58"/>
      <c r="Z5982" s="58"/>
      <c r="AA5982" s="58"/>
      <c r="AB5982" s="58"/>
    </row>
    <row r="5983" spans="24:28" x14ac:dyDescent="0.2">
      <c r="X5983" s="58"/>
      <c r="Y5983" s="58"/>
      <c r="Z5983" s="58"/>
      <c r="AA5983" s="58"/>
      <c r="AB5983" s="58"/>
    </row>
    <row r="5984" spans="24:28" x14ac:dyDescent="0.2">
      <c r="X5984" s="58"/>
      <c r="Y5984" s="58"/>
      <c r="Z5984" s="58"/>
      <c r="AA5984" s="58"/>
      <c r="AB5984" s="58"/>
    </row>
    <row r="5985" spans="24:28" x14ac:dyDescent="0.2">
      <c r="X5985" s="58"/>
      <c r="Y5985" s="58"/>
      <c r="Z5985" s="58"/>
      <c r="AA5985" s="58"/>
      <c r="AB5985" s="58"/>
    </row>
    <row r="5986" spans="24:28" x14ac:dyDescent="0.2">
      <c r="X5986" s="58"/>
      <c r="Y5986" s="58"/>
      <c r="Z5986" s="58"/>
      <c r="AA5986" s="58"/>
      <c r="AB5986" s="58"/>
    </row>
    <row r="5987" spans="24:28" x14ac:dyDescent="0.2">
      <c r="X5987" s="58"/>
      <c r="Y5987" s="58"/>
      <c r="Z5987" s="58"/>
      <c r="AA5987" s="58"/>
      <c r="AB5987" s="58"/>
    </row>
    <row r="5988" spans="24:28" x14ac:dyDescent="0.2">
      <c r="X5988" s="58"/>
      <c r="Y5988" s="58"/>
      <c r="Z5988" s="58"/>
      <c r="AA5988" s="58"/>
      <c r="AB5988" s="58"/>
    </row>
    <row r="5989" spans="24:28" x14ac:dyDescent="0.2">
      <c r="X5989" s="58"/>
      <c r="Y5989" s="58"/>
      <c r="Z5989" s="58"/>
      <c r="AA5989" s="58"/>
      <c r="AB5989" s="58"/>
    </row>
    <row r="5990" spans="24:28" x14ac:dyDescent="0.2">
      <c r="X5990" s="58"/>
      <c r="Y5990" s="58"/>
      <c r="Z5990" s="58"/>
      <c r="AA5990" s="58"/>
      <c r="AB5990" s="58"/>
    </row>
    <row r="5991" spans="24:28" x14ac:dyDescent="0.2">
      <c r="X5991" s="58"/>
      <c r="Y5991" s="58"/>
      <c r="Z5991" s="58"/>
      <c r="AA5991" s="58"/>
      <c r="AB5991" s="58"/>
    </row>
    <row r="5992" spans="24:28" x14ac:dyDescent="0.2">
      <c r="X5992" s="58"/>
      <c r="Y5992" s="58"/>
      <c r="Z5992" s="58"/>
      <c r="AA5992" s="58"/>
      <c r="AB5992" s="58"/>
    </row>
    <row r="5993" spans="24:28" x14ac:dyDescent="0.2">
      <c r="X5993" s="58"/>
      <c r="Y5993" s="58"/>
      <c r="Z5993" s="58"/>
      <c r="AA5993" s="58"/>
      <c r="AB5993" s="58"/>
    </row>
    <row r="5994" spans="24:28" x14ac:dyDescent="0.2">
      <c r="X5994" s="58"/>
      <c r="Y5994" s="58"/>
      <c r="Z5994" s="58"/>
      <c r="AA5994" s="58"/>
      <c r="AB5994" s="58"/>
    </row>
    <row r="5995" spans="24:28" x14ac:dyDescent="0.2">
      <c r="X5995" s="58"/>
      <c r="Y5995" s="58"/>
      <c r="Z5995" s="58"/>
      <c r="AA5995" s="58"/>
      <c r="AB5995" s="58"/>
    </row>
    <row r="5996" spans="24:28" x14ac:dyDescent="0.2">
      <c r="X5996" s="58"/>
      <c r="Y5996" s="58"/>
      <c r="Z5996" s="58"/>
      <c r="AA5996" s="58"/>
      <c r="AB5996" s="58"/>
    </row>
    <row r="5997" spans="24:28" x14ac:dyDescent="0.2">
      <c r="X5997" s="58"/>
      <c r="Y5997" s="58"/>
      <c r="Z5997" s="58"/>
      <c r="AA5997" s="58"/>
      <c r="AB5997" s="58"/>
    </row>
    <row r="5998" spans="24:28" x14ac:dyDescent="0.2">
      <c r="X5998" s="58"/>
      <c r="Y5998" s="58"/>
      <c r="Z5998" s="58"/>
      <c r="AA5998" s="58"/>
      <c r="AB5998" s="58"/>
    </row>
    <row r="5999" spans="24:28" x14ac:dyDescent="0.2">
      <c r="X5999" s="58"/>
      <c r="Y5999" s="58"/>
      <c r="Z5999" s="58"/>
      <c r="AA5999" s="58"/>
      <c r="AB5999" s="58"/>
    </row>
    <row r="6000" spans="24:28" x14ac:dyDescent="0.2">
      <c r="X6000" s="58"/>
      <c r="Y6000" s="58"/>
      <c r="Z6000" s="58"/>
      <c r="AA6000" s="58"/>
      <c r="AB6000" s="58"/>
    </row>
    <row r="6001" spans="24:28" x14ac:dyDescent="0.2">
      <c r="X6001" s="58"/>
      <c r="Y6001" s="58"/>
      <c r="Z6001" s="58"/>
      <c r="AA6001" s="58"/>
      <c r="AB6001" s="58"/>
    </row>
    <row r="6002" spans="24:28" x14ac:dyDescent="0.2">
      <c r="X6002" s="58"/>
      <c r="Y6002" s="58"/>
      <c r="Z6002" s="58"/>
      <c r="AA6002" s="58"/>
      <c r="AB6002" s="58"/>
    </row>
    <row r="6003" spans="24:28" x14ac:dyDescent="0.2">
      <c r="X6003" s="58"/>
      <c r="Y6003" s="58"/>
      <c r="Z6003" s="58"/>
      <c r="AA6003" s="58"/>
      <c r="AB6003" s="58"/>
    </row>
    <row r="6004" spans="24:28" x14ac:dyDescent="0.2">
      <c r="X6004" s="58"/>
      <c r="Y6004" s="58"/>
      <c r="Z6004" s="58"/>
      <c r="AA6004" s="58"/>
      <c r="AB6004" s="58"/>
    </row>
    <row r="6005" spans="24:28" x14ac:dyDescent="0.2">
      <c r="X6005" s="58"/>
      <c r="Y6005" s="58"/>
      <c r="Z6005" s="58"/>
      <c r="AA6005" s="58"/>
      <c r="AB6005" s="58"/>
    </row>
    <row r="6006" spans="24:28" x14ac:dyDescent="0.2">
      <c r="X6006" s="58"/>
      <c r="Y6006" s="58"/>
      <c r="Z6006" s="58"/>
      <c r="AA6006" s="58"/>
      <c r="AB6006" s="58"/>
    </row>
    <row r="6007" spans="24:28" x14ac:dyDescent="0.2">
      <c r="X6007" s="58"/>
      <c r="Y6007" s="58"/>
      <c r="Z6007" s="58"/>
      <c r="AA6007" s="58"/>
      <c r="AB6007" s="58"/>
    </row>
    <row r="6008" spans="24:28" x14ac:dyDescent="0.2">
      <c r="X6008" s="58"/>
      <c r="Y6008" s="58"/>
      <c r="Z6008" s="58"/>
      <c r="AA6008" s="58"/>
      <c r="AB6008" s="58"/>
    </row>
    <row r="6009" spans="24:28" x14ac:dyDescent="0.2">
      <c r="X6009" s="58"/>
      <c r="Y6009" s="58"/>
      <c r="Z6009" s="58"/>
      <c r="AA6009" s="58"/>
      <c r="AB6009" s="58"/>
    </row>
    <row r="6010" spans="24:28" x14ac:dyDescent="0.2">
      <c r="X6010" s="58"/>
      <c r="Y6010" s="58"/>
      <c r="Z6010" s="58"/>
      <c r="AA6010" s="58"/>
      <c r="AB6010" s="58"/>
    </row>
    <row r="6011" spans="24:28" x14ac:dyDescent="0.2">
      <c r="X6011" s="58"/>
      <c r="Y6011" s="58"/>
      <c r="Z6011" s="58"/>
      <c r="AA6011" s="58"/>
      <c r="AB6011" s="58"/>
    </row>
    <row r="6012" spans="24:28" x14ac:dyDescent="0.2">
      <c r="X6012" s="58"/>
      <c r="Y6012" s="58"/>
      <c r="Z6012" s="58"/>
      <c r="AA6012" s="58"/>
      <c r="AB6012" s="58"/>
    </row>
    <row r="6013" spans="24:28" x14ac:dyDescent="0.2">
      <c r="X6013" s="58"/>
      <c r="Y6013" s="58"/>
      <c r="Z6013" s="58"/>
      <c r="AA6013" s="58"/>
      <c r="AB6013" s="58"/>
    </row>
    <row r="6014" spans="24:28" x14ac:dyDescent="0.2">
      <c r="X6014" s="58"/>
      <c r="Y6014" s="58"/>
      <c r="Z6014" s="58"/>
      <c r="AA6014" s="58"/>
      <c r="AB6014" s="58"/>
    </row>
    <row r="6015" spans="24:28" x14ac:dyDescent="0.2">
      <c r="X6015" s="58"/>
      <c r="Y6015" s="58"/>
      <c r="Z6015" s="58"/>
      <c r="AA6015" s="58"/>
      <c r="AB6015" s="58"/>
    </row>
    <row r="6016" spans="24:28" x14ac:dyDescent="0.2">
      <c r="X6016" s="58"/>
      <c r="Y6016" s="58"/>
      <c r="Z6016" s="58"/>
      <c r="AA6016" s="58"/>
      <c r="AB6016" s="58"/>
    </row>
    <row r="6017" spans="24:28" x14ac:dyDescent="0.2">
      <c r="X6017" s="58"/>
      <c r="Y6017" s="58"/>
      <c r="Z6017" s="58"/>
      <c r="AA6017" s="58"/>
      <c r="AB6017" s="58"/>
    </row>
    <row r="6018" spans="24:28" x14ac:dyDescent="0.2">
      <c r="X6018" s="58"/>
      <c r="Y6018" s="58"/>
      <c r="Z6018" s="58"/>
      <c r="AA6018" s="58"/>
      <c r="AB6018" s="58"/>
    </row>
    <row r="6019" spans="24:28" x14ac:dyDescent="0.2">
      <c r="X6019" s="58"/>
      <c r="Y6019" s="58"/>
      <c r="Z6019" s="58"/>
      <c r="AA6019" s="58"/>
      <c r="AB6019" s="58"/>
    </row>
    <row r="6020" spans="24:28" x14ac:dyDescent="0.2">
      <c r="X6020" s="58"/>
      <c r="Y6020" s="58"/>
      <c r="Z6020" s="58"/>
      <c r="AA6020" s="58"/>
      <c r="AB6020" s="58"/>
    </row>
    <row r="6021" spans="24:28" x14ac:dyDescent="0.2">
      <c r="X6021" s="58"/>
      <c r="Y6021" s="58"/>
      <c r="Z6021" s="58"/>
      <c r="AA6021" s="58"/>
      <c r="AB6021" s="58"/>
    </row>
    <row r="6022" spans="24:28" x14ac:dyDescent="0.2">
      <c r="X6022" s="58"/>
      <c r="Y6022" s="58"/>
      <c r="Z6022" s="58"/>
      <c r="AA6022" s="58"/>
      <c r="AB6022" s="58"/>
    </row>
    <row r="6023" spans="24:28" x14ac:dyDescent="0.2">
      <c r="X6023" s="58"/>
      <c r="Y6023" s="58"/>
      <c r="Z6023" s="58"/>
      <c r="AA6023" s="58"/>
      <c r="AB6023" s="58"/>
    </row>
    <row r="6024" spans="24:28" x14ac:dyDescent="0.2">
      <c r="X6024" s="58"/>
      <c r="Y6024" s="58"/>
      <c r="Z6024" s="58"/>
      <c r="AA6024" s="58"/>
      <c r="AB6024" s="58"/>
    </row>
    <row r="6025" spans="24:28" x14ac:dyDescent="0.2">
      <c r="X6025" s="58"/>
      <c r="Y6025" s="58"/>
      <c r="Z6025" s="58"/>
      <c r="AA6025" s="58"/>
      <c r="AB6025" s="58"/>
    </row>
    <row r="6026" spans="24:28" x14ac:dyDescent="0.2">
      <c r="X6026" s="58"/>
      <c r="Y6026" s="58"/>
      <c r="Z6026" s="58"/>
      <c r="AA6026" s="58"/>
      <c r="AB6026" s="58"/>
    </row>
    <row r="6027" spans="24:28" x14ac:dyDescent="0.2">
      <c r="X6027" s="58"/>
      <c r="Y6027" s="58"/>
      <c r="Z6027" s="58"/>
      <c r="AA6027" s="58"/>
      <c r="AB6027" s="58"/>
    </row>
    <row r="6028" spans="24:28" x14ac:dyDescent="0.2">
      <c r="X6028" s="58"/>
      <c r="Y6028" s="58"/>
      <c r="Z6028" s="58"/>
      <c r="AA6028" s="58"/>
      <c r="AB6028" s="58"/>
    </row>
    <row r="6029" spans="24:28" x14ac:dyDescent="0.2">
      <c r="X6029" s="58"/>
      <c r="Y6029" s="58"/>
      <c r="Z6029" s="58"/>
      <c r="AA6029" s="58"/>
      <c r="AB6029" s="58"/>
    </row>
    <row r="6030" spans="24:28" x14ac:dyDescent="0.2">
      <c r="X6030" s="58"/>
      <c r="Y6030" s="58"/>
      <c r="Z6030" s="58"/>
      <c r="AA6030" s="58"/>
      <c r="AB6030" s="58"/>
    </row>
    <row r="6031" spans="24:28" x14ac:dyDescent="0.2">
      <c r="X6031" s="58"/>
      <c r="Y6031" s="58"/>
      <c r="Z6031" s="58"/>
      <c r="AA6031" s="58"/>
      <c r="AB6031" s="58"/>
    </row>
    <row r="6032" spans="24:28" x14ac:dyDescent="0.2">
      <c r="X6032" s="58"/>
      <c r="Y6032" s="58"/>
      <c r="Z6032" s="58"/>
      <c r="AA6032" s="58"/>
      <c r="AB6032" s="58"/>
    </row>
    <row r="6033" spans="24:28" x14ac:dyDescent="0.2">
      <c r="X6033" s="58"/>
      <c r="Y6033" s="58"/>
      <c r="Z6033" s="58"/>
      <c r="AA6033" s="58"/>
      <c r="AB6033" s="58"/>
    </row>
    <row r="6034" spans="24:28" x14ac:dyDescent="0.2">
      <c r="X6034" s="58"/>
      <c r="Y6034" s="58"/>
      <c r="Z6034" s="58"/>
      <c r="AA6034" s="58"/>
      <c r="AB6034" s="58"/>
    </row>
    <row r="6035" spans="24:28" x14ac:dyDescent="0.2">
      <c r="X6035" s="58"/>
      <c r="Y6035" s="58"/>
      <c r="Z6035" s="58"/>
      <c r="AA6035" s="58"/>
      <c r="AB6035" s="58"/>
    </row>
    <row r="6036" spans="24:28" x14ac:dyDescent="0.2">
      <c r="X6036" s="58"/>
      <c r="Y6036" s="58"/>
      <c r="Z6036" s="58"/>
      <c r="AA6036" s="58"/>
      <c r="AB6036" s="58"/>
    </row>
    <row r="6037" spans="24:28" x14ac:dyDescent="0.2">
      <c r="X6037" s="58"/>
      <c r="Y6037" s="58"/>
      <c r="Z6037" s="58"/>
      <c r="AA6037" s="58"/>
      <c r="AB6037" s="58"/>
    </row>
    <row r="6038" spans="24:28" x14ac:dyDescent="0.2">
      <c r="X6038" s="58"/>
      <c r="Y6038" s="58"/>
      <c r="Z6038" s="58"/>
      <c r="AA6038" s="58"/>
      <c r="AB6038" s="58"/>
    </row>
    <row r="6039" spans="24:28" x14ac:dyDescent="0.2">
      <c r="X6039" s="58"/>
      <c r="Y6039" s="58"/>
      <c r="Z6039" s="58"/>
      <c r="AA6039" s="58"/>
      <c r="AB6039" s="58"/>
    </row>
    <row r="6040" spans="24:28" x14ac:dyDescent="0.2">
      <c r="X6040" s="58"/>
      <c r="Y6040" s="58"/>
      <c r="Z6040" s="58"/>
      <c r="AA6040" s="58"/>
      <c r="AB6040" s="58"/>
    </row>
    <row r="6041" spans="24:28" x14ac:dyDescent="0.2">
      <c r="X6041" s="58"/>
      <c r="Y6041" s="58"/>
      <c r="Z6041" s="58"/>
      <c r="AA6041" s="58"/>
      <c r="AB6041" s="58"/>
    </row>
    <row r="6042" spans="24:28" x14ac:dyDescent="0.2">
      <c r="X6042" s="58"/>
      <c r="Y6042" s="58"/>
      <c r="Z6042" s="58"/>
      <c r="AA6042" s="58"/>
      <c r="AB6042" s="58"/>
    </row>
    <row r="6043" spans="24:28" x14ac:dyDescent="0.2">
      <c r="X6043" s="58"/>
      <c r="Y6043" s="58"/>
      <c r="Z6043" s="58"/>
      <c r="AA6043" s="58"/>
      <c r="AB6043" s="58"/>
    </row>
    <row r="6044" spans="24:28" x14ac:dyDescent="0.2">
      <c r="X6044" s="58"/>
      <c r="Y6044" s="58"/>
      <c r="Z6044" s="58"/>
      <c r="AA6044" s="58"/>
      <c r="AB6044" s="58"/>
    </row>
    <row r="6045" spans="24:28" x14ac:dyDescent="0.2">
      <c r="X6045" s="58"/>
      <c r="Y6045" s="58"/>
      <c r="Z6045" s="58"/>
      <c r="AA6045" s="58"/>
      <c r="AB6045" s="58"/>
    </row>
    <row r="6046" spans="24:28" x14ac:dyDescent="0.2">
      <c r="X6046" s="58"/>
      <c r="Y6046" s="58"/>
      <c r="Z6046" s="58"/>
      <c r="AA6046" s="58"/>
      <c r="AB6046" s="58"/>
    </row>
    <row r="6047" spans="24:28" x14ac:dyDescent="0.2">
      <c r="X6047" s="58"/>
      <c r="Y6047" s="58"/>
      <c r="Z6047" s="58"/>
      <c r="AA6047" s="58"/>
      <c r="AB6047" s="58"/>
    </row>
    <row r="6048" spans="24:28" x14ac:dyDescent="0.2">
      <c r="X6048" s="58"/>
      <c r="Y6048" s="58"/>
      <c r="Z6048" s="58"/>
      <c r="AA6048" s="58"/>
      <c r="AB6048" s="58"/>
    </row>
    <row r="6049" spans="24:28" x14ac:dyDescent="0.2">
      <c r="X6049" s="58"/>
      <c r="Y6049" s="58"/>
      <c r="Z6049" s="58"/>
      <c r="AA6049" s="58"/>
      <c r="AB6049" s="58"/>
    </row>
    <row r="6050" spans="24:28" x14ac:dyDescent="0.2">
      <c r="X6050" s="58"/>
      <c r="Y6050" s="58"/>
      <c r="Z6050" s="58"/>
      <c r="AA6050" s="58"/>
      <c r="AB6050" s="58"/>
    </row>
    <row r="6051" spans="24:28" x14ac:dyDescent="0.2">
      <c r="X6051" s="58"/>
      <c r="Y6051" s="58"/>
      <c r="Z6051" s="58"/>
      <c r="AA6051" s="58"/>
      <c r="AB6051" s="58"/>
    </row>
    <row r="6052" spans="24:28" x14ac:dyDescent="0.2">
      <c r="X6052" s="58"/>
      <c r="Y6052" s="58"/>
      <c r="Z6052" s="58"/>
      <c r="AA6052" s="58"/>
      <c r="AB6052" s="58"/>
    </row>
    <row r="6053" spans="24:28" x14ac:dyDescent="0.2">
      <c r="X6053" s="58"/>
      <c r="Y6053" s="58"/>
      <c r="Z6053" s="58"/>
      <c r="AA6053" s="58"/>
      <c r="AB6053" s="58"/>
    </row>
    <row r="6054" spans="24:28" x14ac:dyDescent="0.2">
      <c r="X6054" s="58"/>
      <c r="Y6054" s="58"/>
      <c r="Z6054" s="58"/>
      <c r="AA6054" s="58"/>
      <c r="AB6054" s="58"/>
    </row>
    <row r="6055" spans="24:28" x14ac:dyDescent="0.2">
      <c r="X6055" s="58"/>
      <c r="Y6055" s="58"/>
      <c r="Z6055" s="58"/>
      <c r="AA6055" s="58"/>
      <c r="AB6055" s="58"/>
    </row>
    <row r="6056" spans="24:28" x14ac:dyDescent="0.2">
      <c r="X6056" s="58"/>
      <c r="Y6056" s="58"/>
      <c r="Z6056" s="58"/>
      <c r="AA6056" s="58"/>
      <c r="AB6056" s="58"/>
    </row>
    <row r="6057" spans="24:28" x14ac:dyDescent="0.2">
      <c r="X6057" s="58"/>
      <c r="Y6057" s="58"/>
      <c r="Z6057" s="58"/>
      <c r="AA6057" s="58"/>
      <c r="AB6057" s="58"/>
    </row>
    <row r="6058" spans="24:28" x14ac:dyDescent="0.2">
      <c r="X6058" s="58"/>
      <c r="Y6058" s="58"/>
      <c r="Z6058" s="58"/>
      <c r="AA6058" s="58"/>
      <c r="AB6058" s="58"/>
    </row>
    <row r="6059" spans="24:28" x14ac:dyDescent="0.2">
      <c r="X6059" s="58"/>
      <c r="Y6059" s="58"/>
      <c r="Z6059" s="58"/>
      <c r="AA6059" s="58"/>
      <c r="AB6059" s="58"/>
    </row>
    <row r="6060" spans="24:28" x14ac:dyDescent="0.2">
      <c r="X6060" s="58"/>
      <c r="Y6060" s="58"/>
      <c r="Z6060" s="58"/>
      <c r="AA6060" s="58"/>
      <c r="AB6060" s="58"/>
    </row>
    <row r="6061" spans="24:28" x14ac:dyDescent="0.2">
      <c r="X6061" s="58"/>
      <c r="Y6061" s="58"/>
      <c r="Z6061" s="58"/>
      <c r="AA6061" s="58"/>
      <c r="AB6061" s="58"/>
    </row>
    <row r="6062" spans="24:28" x14ac:dyDescent="0.2">
      <c r="X6062" s="58"/>
      <c r="Y6062" s="58"/>
      <c r="Z6062" s="58"/>
      <c r="AA6062" s="58"/>
      <c r="AB6062" s="58"/>
    </row>
    <row r="6063" spans="24:28" x14ac:dyDescent="0.2">
      <c r="X6063" s="58"/>
      <c r="Y6063" s="58"/>
      <c r="Z6063" s="58"/>
      <c r="AA6063" s="58"/>
      <c r="AB6063" s="58"/>
    </row>
    <row r="6064" spans="24:28" x14ac:dyDescent="0.2">
      <c r="X6064" s="58"/>
      <c r="Y6064" s="58"/>
      <c r="Z6064" s="58"/>
      <c r="AA6064" s="58"/>
      <c r="AB6064" s="58"/>
    </row>
    <row r="6065" spans="24:28" x14ac:dyDescent="0.2">
      <c r="X6065" s="58"/>
      <c r="Y6065" s="58"/>
      <c r="Z6065" s="58"/>
      <c r="AA6065" s="58"/>
      <c r="AB6065" s="58"/>
    </row>
    <row r="6066" spans="24:28" x14ac:dyDescent="0.2">
      <c r="X6066" s="58"/>
      <c r="Y6066" s="58"/>
      <c r="Z6066" s="58"/>
      <c r="AA6066" s="58"/>
      <c r="AB6066" s="58"/>
    </row>
    <row r="6067" spans="24:28" x14ac:dyDescent="0.2">
      <c r="X6067" s="58"/>
      <c r="Y6067" s="58"/>
      <c r="Z6067" s="58"/>
      <c r="AA6067" s="58"/>
      <c r="AB6067" s="58"/>
    </row>
    <row r="6068" spans="24:28" x14ac:dyDescent="0.2">
      <c r="X6068" s="58"/>
      <c r="Y6068" s="58"/>
      <c r="Z6068" s="58"/>
      <c r="AA6068" s="58"/>
      <c r="AB6068" s="58"/>
    </row>
    <row r="6069" spans="24:28" x14ac:dyDescent="0.2">
      <c r="X6069" s="58"/>
      <c r="Y6069" s="58"/>
      <c r="Z6069" s="58"/>
      <c r="AA6069" s="58"/>
      <c r="AB6069" s="58"/>
    </row>
    <row r="6070" spans="24:28" x14ac:dyDescent="0.2">
      <c r="X6070" s="58"/>
      <c r="Y6070" s="58"/>
      <c r="Z6070" s="58"/>
      <c r="AA6070" s="58"/>
      <c r="AB6070" s="58"/>
    </row>
    <row r="6071" spans="24:28" x14ac:dyDescent="0.2">
      <c r="X6071" s="58"/>
      <c r="Y6071" s="58"/>
      <c r="Z6071" s="58"/>
      <c r="AA6071" s="58"/>
      <c r="AB6071" s="58"/>
    </row>
    <row r="6072" spans="24:28" x14ac:dyDescent="0.2">
      <c r="X6072" s="58"/>
      <c r="Y6072" s="58"/>
      <c r="Z6072" s="58"/>
      <c r="AA6072" s="58"/>
      <c r="AB6072" s="58"/>
    </row>
    <row r="6073" spans="24:28" x14ac:dyDescent="0.2">
      <c r="X6073" s="58"/>
      <c r="Y6073" s="58"/>
      <c r="Z6073" s="58"/>
      <c r="AA6073" s="58"/>
      <c r="AB6073" s="58"/>
    </row>
    <row r="6074" spans="24:28" x14ac:dyDescent="0.2">
      <c r="X6074" s="58"/>
      <c r="Y6074" s="58"/>
      <c r="Z6074" s="58"/>
      <c r="AA6074" s="58"/>
      <c r="AB6074" s="58"/>
    </row>
    <row r="6075" spans="24:28" x14ac:dyDescent="0.2">
      <c r="X6075" s="58"/>
      <c r="Y6075" s="58"/>
      <c r="Z6075" s="58"/>
      <c r="AA6075" s="58"/>
      <c r="AB6075" s="58"/>
    </row>
    <row r="6076" spans="24:28" x14ac:dyDescent="0.2">
      <c r="X6076" s="58"/>
      <c r="Y6076" s="58"/>
      <c r="Z6076" s="58"/>
      <c r="AA6076" s="58"/>
      <c r="AB6076" s="58"/>
    </row>
    <row r="6077" spans="24:28" x14ac:dyDescent="0.2">
      <c r="X6077" s="58"/>
      <c r="Y6077" s="58"/>
      <c r="Z6077" s="58"/>
      <c r="AA6077" s="58"/>
      <c r="AB6077" s="58"/>
    </row>
    <row r="6078" spans="24:28" x14ac:dyDescent="0.2">
      <c r="X6078" s="58"/>
      <c r="Y6078" s="58"/>
      <c r="Z6078" s="58"/>
      <c r="AA6078" s="58"/>
      <c r="AB6078" s="58"/>
    </row>
    <row r="6079" spans="24:28" x14ac:dyDescent="0.2">
      <c r="X6079" s="58"/>
      <c r="Y6079" s="58"/>
      <c r="Z6079" s="58"/>
      <c r="AA6079" s="58"/>
      <c r="AB6079" s="58"/>
    </row>
    <row r="6080" spans="24:28" x14ac:dyDescent="0.2">
      <c r="X6080" s="58"/>
      <c r="Y6080" s="58"/>
      <c r="Z6080" s="58"/>
      <c r="AA6080" s="58"/>
      <c r="AB6080" s="58"/>
    </row>
    <row r="6081" spans="24:28" x14ac:dyDescent="0.2">
      <c r="X6081" s="58"/>
      <c r="Y6081" s="58"/>
      <c r="Z6081" s="58"/>
      <c r="AA6081" s="58"/>
      <c r="AB6081" s="58"/>
    </row>
    <row r="6082" spans="24:28" x14ac:dyDescent="0.2">
      <c r="X6082" s="58"/>
      <c r="Y6082" s="58"/>
      <c r="Z6082" s="58"/>
      <c r="AA6082" s="58"/>
      <c r="AB6082" s="58"/>
    </row>
    <row r="6083" spans="24:28" x14ac:dyDescent="0.2">
      <c r="X6083" s="58"/>
      <c r="Y6083" s="58"/>
      <c r="Z6083" s="58"/>
      <c r="AA6083" s="58"/>
      <c r="AB6083" s="58"/>
    </row>
    <row r="6084" spans="24:28" x14ac:dyDescent="0.2">
      <c r="X6084" s="58"/>
      <c r="Y6084" s="58"/>
      <c r="Z6084" s="58"/>
      <c r="AA6084" s="58"/>
      <c r="AB6084" s="58"/>
    </row>
    <row r="6085" spans="24:28" x14ac:dyDescent="0.2">
      <c r="X6085" s="58"/>
      <c r="Y6085" s="58"/>
      <c r="Z6085" s="58"/>
      <c r="AA6085" s="58"/>
      <c r="AB6085" s="58"/>
    </row>
    <row r="6086" spans="24:28" x14ac:dyDescent="0.2">
      <c r="X6086" s="58"/>
      <c r="Y6086" s="58"/>
      <c r="Z6086" s="58"/>
      <c r="AA6086" s="58"/>
      <c r="AB6086" s="58"/>
    </row>
    <row r="6087" spans="24:28" x14ac:dyDescent="0.2">
      <c r="X6087" s="58"/>
      <c r="Y6087" s="58"/>
      <c r="Z6087" s="58"/>
      <c r="AA6087" s="58"/>
      <c r="AB6087" s="58"/>
    </row>
    <row r="6088" spans="24:28" x14ac:dyDescent="0.2">
      <c r="X6088" s="58"/>
      <c r="Y6088" s="58"/>
      <c r="Z6088" s="58"/>
      <c r="AA6088" s="58"/>
      <c r="AB6088" s="58"/>
    </row>
    <row r="6089" spans="24:28" x14ac:dyDescent="0.2">
      <c r="X6089" s="58"/>
      <c r="Y6089" s="58"/>
      <c r="Z6089" s="58"/>
      <c r="AA6089" s="58"/>
      <c r="AB6089" s="58"/>
    </row>
    <row r="6090" spans="24:28" x14ac:dyDescent="0.2">
      <c r="X6090" s="58"/>
      <c r="Y6090" s="58"/>
      <c r="Z6090" s="58"/>
      <c r="AA6090" s="58"/>
      <c r="AB6090" s="58"/>
    </row>
    <row r="6091" spans="24:28" x14ac:dyDescent="0.2">
      <c r="X6091" s="58"/>
      <c r="Y6091" s="58"/>
      <c r="Z6091" s="58"/>
      <c r="AA6091" s="58"/>
      <c r="AB6091" s="58"/>
    </row>
    <row r="6092" spans="24:28" x14ac:dyDescent="0.2">
      <c r="X6092" s="58"/>
      <c r="Y6092" s="58"/>
      <c r="Z6092" s="58"/>
      <c r="AA6092" s="58"/>
      <c r="AB6092" s="58"/>
    </row>
    <row r="6093" spans="24:28" x14ac:dyDescent="0.2">
      <c r="X6093" s="58"/>
      <c r="Y6093" s="58"/>
      <c r="Z6093" s="58"/>
      <c r="AA6093" s="58"/>
      <c r="AB6093" s="58"/>
    </row>
    <row r="6094" spans="24:28" x14ac:dyDescent="0.2">
      <c r="X6094" s="58"/>
      <c r="Y6094" s="58"/>
      <c r="Z6094" s="58"/>
      <c r="AA6094" s="58"/>
      <c r="AB6094" s="58"/>
    </row>
    <row r="6095" spans="24:28" x14ac:dyDescent="0.2">
      <c r="X6095" s="58"/>
      <c r="Y6095" s="58"/>
      <c r="Z6095" s="58"/>
      <c r="AA6095" s="58"/>
      <c r="AB6095" s="58"/>
    </row>
    <row r="6096" spans="24:28" x14ac:dyDescent="0.2">
      <c r="X6096" s="58"/>
      <c r="Y6096" s="58"/>
      <c r="Z6096" s="58"/>
      <c r="AA6096" s="58"/>
      <c r="AB6096" s="58"/>
    </row>
    <row r="6097" spans="24:28" x14ac:dyDescent="0.2">
      <c r="X6097" s="58"/>
      <c r="Y6097" s="58"/>
      <c r="Z6097" s="58"/>
      <c r="AA6097" s="58"/>
      <c r="AB6097" s="58"/>
    </row>
    <row r="6098" spans="24:28" x14ac:dyDescent="0.2">
      <c r="X6098" s="58"/>
      <c r="Y6098" s="58"/>
      <c r="Z6098" s="58"/>
      <c r="AA6098" s="58"/>
      <c r="AB6098" s="58"/>
    </row>
    <row r="6099" spans="24:28" x14ac:dyDescent="0.2">
      <c r="X6099" s="58"/>
      <c r="Y6099" s="58"/>
      <c r="Z6099" s="58"/>
      <c r="AA6099" s="58"/>
      <c r="AB6099" s="58"/>
    </row>
    <row r="6100" spans="24:28" x14ac:dyDescent="0.2">
      <c r="X6100" s="58"/>
      <c r="Y6100" s="58"/>
      <c r="Z6100" s="58"/>
      <c r="AA6100" s="58"/>
      <c r="AB6100" s="58"/>
    </row>
    <row r="6101" spans="24:28" x14ac:dyDescent="0.2">
      <c r="X6101" s="58"/>
      <c r="Y6101" s="58"/>
      <c r="Z6101" s="58"/>
      <c r="AA6101" s="58"/>
      <c r="AB6101" s="58"/>
    </row>
    <row r="6102" spans="24:28" x14ac:dyDescent="0.2">
      <c r="X6102" s="58"/>
      <c r="Y6102" s="58"/>
      <c r="Z6102" s="58"/>
      <c r="AA6102" s="58"/>
      <c r="AB6102" s="58"/>
    </row>
    <row r="6103" spans="24:28" x14ac:dyDescent="0.2">
      <c r="X6103" s="58"/>
      <c r="Y6103" s="58"/>
      <c r="Z6103" s="58"/>
      <c r="AA6103" s="58"/>
      <c r="AB6103" s="58"/>
    </row>
    <row r="6104" spans="24:28" x14ac:dyDescent="0.2">
      <c r="X6104" s="58"/>
      <c r="Y6104" s="58"/>
      <c r="Z6104" s="58"/>
      <c r="AA6104" s="58"/>
      <c r="AB6104" s="58"/>
    </row>
    <row r="6105" spans="24:28" x14ac:dyDescent="0.2">
      <c r="X6105" s="58"/>
      <c r="Y6105" s="58"/>
      <c r="Z6105" s="58"/>
      <c r="AA6105" s="58"/>
      <c r="AB6105" s="58"/>
    </row>
    <row r="6106" spans="24:28" x14ac:dyDescent="0.2">
      <c r="X6106" s="58"/>
      <c r="Y6106" s="58"/>
      <c r="Z6106" s="58"/>
      <c r="AA6106" s="58"/>
      <c r="AB6106" s="58"/>
    </row>
    <row r="6107" spans="24:28" x14ac:dyDescent="0.2">
      <c r="X6107" s="58"/>
      <c r="Y6107" s="58"/>
      <c r="Z6107" s="58"/>
      <c r="AA6107" s="58"/>
      <c r="AB6107" s="58"/>
    </row>
    <row r="6108" spans="24:28" x14ac:dyDescent="0.2">
      <c r="X6108" s="58"/>
      <c r="Y6108" s="58"/>
      <c r="Z6108" s="58"/>
      <c r="AA6108" s="58"/>
      <c r="AB6108" s="58"/>
    </row>
    <row r="6109" spans="24:28" x14ac:dyDescent="0.2">
      <c r="X6109" s="58"/>
      <c r="Y6109" s="58"/>
      <c r="Z6109" s="58"/>
      <c r="AA6109" s="58"/>
      <c r="AB6109" s="58"/>
    </row>
    <row r="6110" spans="24:28" x14ac:dyDescent="0.2">
      <c r="X6110" s="58"/>
      <c r="Y6110" s="58"/>
      <c r="Z6110" s="58"/>
      <c r="AA6110" s="58"/>
      <c r="AB6110" s="58"/>
    </row>
    <row r="6111" spans="24:28" x14ac:dyDescent="0.2">
      <c r="X6111" s="58"/>
      <c r="Y6111" s="58"/>
      <c r="Z6111" s="58"/>
      <c r="AA6111" s="58"/>
      <c r="AB6111" s="58"/>
    </row>
    <row r="6112" spans="24:28" x14ac:dyDescent="0.2">
      <c r="X6112" s="58"/>
      <c r="Y6112" s="58"/>
      <c r="Z6112" s="58"/>
      <c r="AA6112" s="58"/>
      <c r="AB6112" s="58"/>
    </row>
    <row r="6113" spans="24:28" x14ac:dyDescent="0.2">
      <c r="X6113" s="58"/>
      <c r="Y6113" s="58"/>
      <c r="Z6113" s="58"/>
      <c r="AA6113" s="58"/>
      <c r="AB6113" s="58"/>
    </row>
    <row r="6114" spans="24:28" x14ac:dyDescent="0.2">
      <c r="X6114" s="58"/>
      <c r="Y6114" s="58"/>
      <c r="Z6114" s="58"/>
      <c r="AA6114" s="58"/>
      <c r="AB6114" s="58"/>
    </row>
    <row r="6115" spans="24:28" x14ac:dyDescent="0.2">
      <c r="X6115" s="58"/>
      <c r="Y6115" s="58"/>
      <c r="Z6115" s="58"/>
      <c r="AA6115" s="58"/>
      <c r="AB6115" s="58"/>
    </row>
    <row r="6116" spans="24:28" x14ac:dyDescent="0.2">
      <c r="X6116" s="58"/>
      <c r="Y6116" s="58"/>
      <c r="Z6116" s="58"/>
      <c r="AA6116" s="58"/>
      <c r="AB6116" s="58"/>
    </row>
    <row r="6117" spans="24:28" x14ac:dyDescent="0.2">
      <c r="X6117" s="58"/>
      <c r="Y6117" s="58"/>
      <c r="Z6117" s="58"/>
      <c r="AA6117" s="58"/>
      <c r="AB6117" s="58"/>
    </row>
    <row r="6118" spans="24:28" x14ac:dyDescent="0.2">
      <c r="X6118" s="58"/>
      <c r="Y6118" s="58"/>
      <c r="Z6118" s="58"/>
      <c r="AA6118" s="58"/>
      <c r="AB6118" s="58"/>
    </row>
    <row r="6119" spans="24:28" x14ac:dyDescent="0.2">
      <c r="X6119" s="58"/>
      <c r="Y6119" s="58"/>
      <c r="Z6119" s="58"/>
      <c r="AA6119" s="58"/>
      <c r="AB6119" s="58"/>
    </row>
    <row r="6120" spans="24:28" x14ac:dyDescent="0.2">
      <c r="X6120" s="58"/>
      <c r="Y6120" s="58"/>
      <c r="Z6120" s="58"/>
      <c r="AA6120" s="58"/>
      <c r="AB6120" s="58"/>
    </row>
    <row r="6121" spans="24:28" x14ac:dyDescent="0.2">
      <c r="X6121" s="58"/>
      <c r="Y6121" s="58"/>
      <c r="Z6121" s="58"/>
      <c r="AA6121" s="58"/>
      <c r="AB6121" s="58"/>
    </row>
    <row r="6122" spans="24:28" x14ac:dyDescent="0.2">
      <c r="X6122" s="58"/>
      <c r="Y6122" s="58"/>
      <c r="Z6122" s="58"/>
      <c r="AA6122" s="58"/>
      <c r="AB6122" s="58"/>
    </row>
    <row r="6123" spans="24:28" x14ac:dyDescent="0.2">
      <c r="X6123" s="58"/>
      <c r="Y6123" s="58"/>
      <c r="Z6123" s="58"/>
      <c r="AA6123" s="58"/>
      <c r="AB6123" s="58"/>
    </row>
    <row r="6124" spans="24:28" x14ac:dyDescent="0.2">
      <c r="X6124" s="58"/>
      <c r="Y6124" s="58"/>
      <c r="Z6124" s="58"/>
      <c r="AA6124" s="58"/>
      <c r="AB6124" s="58"/>
    </row>
    <row r="6125" spans="24:28" x14ac:dyDescent="0.2">
      <c r="X6125" s="58"/>
      <c r="Y6125" s="58"/>
      <c r="Z6125" s="58"/>
      <c r="AA6125" s="58"/>
      <c r="AB6125" s="58"/>
    </row>
    <row r="6126" spans="24:28" x14ac:dyDescent="0.2">
      <c r="X6126" s="58"/>
      <c r="Y6126" s="58"/>
      <c r="Z6126" s="58"/>
      <c r="AA6126" s="58"/>
      <c r="AB6126" s="58"/>
    </row>
    <row r="6127" spans="24:28" x14ac:dyDescent="0.2">
      <c r="X6127" s="58"/>
      <c r="Y6127" s="58"/>
      <c r="Z6127" s="58"/>
      <c r="AA6127" s="58"/>
      <c r="AB6127" s="58"/>
    </row>
    <row r="6128" spans="24:28" x14ac:dyDescent="0.2">
      <c r="X6128" s="58"/>
      <c r="Y6128" s="58"/>
      <c r="Z6128" s="58"/>
      <c r="AA6128" s="58"/>
      <c r="AB6128" s="58"/>
    </row>
    <row r="6129" spans="24:28" x14ac:dyDescent="0.2">
      <c r="X6129" s="58"/>
      <c r="Y6129" s="58"/>
      <c r="Z6129" s="58"/>
      <c r="AA6129" s="58"/>
      <c r="AB6129" s="58"/>
    </row>
    <row r="6130" spans="24:28" x14ac:dyDescent="0.2">
      <c r="X6130" s="58"/>
      <c r="Y6130" s="58"/>
      <c r="Z6130" s="58"/>
      <c r="AA6130" s="58"/>
      <c r="AB6130" s="58"/>
    </row>
    <row r="6131" spans="24:28" x14ac:dyDescent="0.2">
      <c r="X6131" s="58"/>
      <c r="Y6131" s="58"/>
      <c r="Z6131" s="58"/>
      <c r="AA6131" s="58"/>
      <c r="AB6131" s="58"/>
    </row>
    <row r="6132" spans="24:28" x14ac:dyDescent="0.2">
      <c r="X6132" s="58"/>
      <c r="Y6132" s="58"/>
      <c r="Z6132" s="58"/>
      <c r="AA6132" s="58"/>
      <c r="AB6132" s="58"/>
    </row>
    <row r="6133" spans="24:28" x14ac:dyDescent="0.2">
      <c r="X6133" s="58"/>
      <c r="Y6133" s="58"/>
      <c r="Z6133" s="58"/>
      <c r="AA6133" s="58"/>
      <c r="AB6133" s="58"/>
    </row>
    <row r="6134" spans="24:28" x14ac:dyDescent="0.2">
      <c r="X6134" s="58"/>
      <c r="Y6134" s="58"/>
      <c r="Z6134" s="58"/>
      <c r="AA6134" s="58"/>
      <c r="AB6134" s="58"/>
    </row>
    <row r="6135" spans="24:28" x14ac:dyDescent="0.2">
      <c r="X6135" s="58"/>
      <c r="Y6135" s="58"/>
      <c r="Z6135" s="58"/>
      <c r="AA6135" s="58"/>
      <c r="AB6135" s="58"/>
    </row>
    <row r="6136" spans="24:28" x14ac:dyDescent="0.2">
      <c r="X6136" s="58"/>
      <c r="Y6136" s="58"/>
      <c r="Z6136" s="58"/>
      <c r="AA6136" s="58"/>
      <c r="AB6136" s="58"/>
    </row>
    <row r="6137" spans="24:28" x14ac:dyDescent="0.2">
      <c r="X6137" s="58"/>
      <c r="Y6137" s="58"/>
      <c r="Z6137" s="58"/>
      <c r="AA6137" s="58"/>
      <c r="AB6137" s="58"/>
    </row>
    <row r="6138" spans="24:28" x14ac:dyDescent="0.2">
      <c r="X6138" s="58"/>
      <c r="Y6138" s="58"/>
      <c r="Z6138" s="58"/>
      <c r="AA6138" s="58"/>
      <c r="AB6138" s="58"/>
    </row>
    <row r="6139" spans="24:28" x14ac:dyDescent="0.2">
      <c r="X6139" s="58"/>
      <c r="Y6139" s="58"/>
      <c r="Z6139" s="58"/>
      <c r="AA6139" s="58"/>
      <c r="AB6139" s="58"/>
    </row>
    <row r="6140" spans="24:28" x14ac:dyDescent="0.2">
      <c r="X6140" s="58"/>
      <c r="Y6140" s="58"/>
      <c r="Z6140" s="58"/>
      <c r="AA6140" s="58"/>
      <c r="AB6140" s="58"/>
    </row>
    <row r="6141" spans="24:28" x14ac:dyDescent="0.2">
      <c r="X6141" s="58"/>
      <c r="Y6141" s="58"/>
      <c r="Z6141" s="58"/>
      <c r="AA6141" s="58"/>
      <c r="AB6141" s="58"/>
    </row>
    <row r="6142" spans="24:28" x14ac:dyDescent="0.2">
      <c r="X6142" s="58"/>
      <c r="Y6142" s="58"/>
      <c r="Z6142" s="58"/>
      <c r="AA6142" s="58"/>
      <c r="AB6142" s="58"/>
    </row>
    <row r="6143" spans="24:28" x14ac:dyDescent="0.2">
      <c r="X6143" s="58"/>
      <c r="Y6143" s="58"/>
      <c r="Z6143" s="58"/>
      <c r="AA6143" s="58"/>
      <c r="AB6143" s="58"/>
    </row>
    <row r="6144" spans="24:28" x14ac:dyDescent="0.2">
      <c r="X6144" s="58"/>
      <c r="Y6144" s="58"/>
      <c r="Z6144" s="58"/>
      <c r="AA6144" s="58"/>
      <c r="AB6144" s="58"/>
    </row>
    <row r="6145" spans="24:28" x14ac:dyDescent="0.2">
      <c r="X6145" s="58"/>
      <c r="Y6145" s="58"/>
      <c r="Z6145" s="58"/>
      <c r="AA6145" s="58"/>
      <c r="AB6145" s="58"/>
    </row>
    <row r="6146" spans="24:28" x14ac:dyDescent="0.2">
      <c r="X6146" s="58"/>
      <c r="Y6146" s="58"/>
      <c r="Z6146" s="58"/>
      <c r="AA6146" s="58"/>
      <c r="AB6146" s="58"/>
    </row>
    <row r="6147" spans="24:28" x14ac:dyDescent="0.2">
      <c r="X6147" s="58"/>
      <c r="Y6147" s="58"/>
      <c r="Z6147" s="58"/>
      <c r="AA6147" s="58"/>
      <c r="AB6147" s="58"/>
    </row>
    <row r="6148" spans="24:28" x14ac:dyDescent="0.2">
      <c r="X6148" s="58"/>
      <c r="Y6148" s="58"/>
      <c r="Z6148" s="58"/>
      <c r="AA6148" s="58"/>
      <c r="AB6148" s="58"/>
    </row>
    <row r="6149" spans="24:28" x14ac:dyDescent="0.2">
      <c r="X6149" s="58"/>
      <c r="Y6149" s="58"/>
      <c r="Z6149" s="58"/>
      <c r="AA6149" s="58"/>
      <c r="AB6149" s="58"/>
    </row>
    <row r="6150" spans="24:28" x14ac:dyDescent="0.2">
      <c r="X6150" s="58"/>
      <c r="Y6150" s="58"/>
      <c r="Z6150" s="58"/>
      <c r="AA6150" s="58"/>
      <c r="AB6150" s="58"/>
    </row>
    <row r="6151" spans="24:28" x14ac:dyDescent="0.2">
      <c r="X6151" s="58"/>
      <c r="Y6151" s="58"/>
      <c r="Z6151" s="58"/>
      <c r="AA6151" s="58"/>
      <c r="AB6151" s="58"/>
    </row>
    <row r="6152" spans="24:28" x14ac:dyDescent="0.2">
      <c r="X6152" s="58"/>
      <c r="Y6152" s="58"/>
      <c r="Z6152" s="58"/>
      <c r="AA6152" s="58"/>
      <c r="AB6152" s="58"/>
    </row>
    <row r="6153" spans="24:28" x14ac:dyDescent="0.2">
      <c r="X6153" s="58"/>
      <c r="Y6153" s="58"/>
      <c r="Z6153" s="58"/>
      <c r="AA6153" s="58"/>
      <c r="AB6153" s="58"/>
    </row>
    <row r="6154" spans="24:28" x14ac:dyDescent="0.2">
      <c r="X6154" s="58"/>
      <c r="Y6154" s="58"/>
      <c r="Z6154" s="58"/>
      <c r="AA6154" s="58"/>
      <c r="AB6154" s="58"/>
    </row>
    <row r="6155" spans="24:28" x14ac:dyDescent="0.2">
      <c r="X6155" s="58"/>
      <c r="Y6155" s="58"/>
      <c r="Z6155" s="58"/>
      <c r="AA6155" s="58"/>
      <c r="AB6155" s="58"/>
    </row>
    <row r="6156" spans="24:28" x14ac:dyDescent="0.2">
      <c r="X6156" s="58"/>
      <c r="Y6156" s="58"/>
      <c r="Z6156" s="58"/>
      <c r="AA6156" s="58"/>
      <c r="AB6156" s="58"/>
    </row>
    <row r="6157" spans="24:28" x14ac:dyDescent="0.2">
      <c r="X6157" s="58"/>
      <c r="Y6157" s="58"/>
      <c r="Z6157" s="58"/>
      <c r="AA6157" s="58"/>
      <c r="AB6157" s="58"/>
    </row>
    <row r="6158" spans="24:28" x14ac:dyDescent="0.2">
      <c r="X6158" s="58"/>
      <c r="Y6158" s="58"/>
      <c r="Z6158" s="58"/>
      <c r="AA6158" s="58"/>
      <c r="AB6158" s="58"/>
    </row>
    <row r="6159" spans="24:28" x14ac:dyDescent="0.2">
      <c r="X6159" s="58"/>
      <c r="Y6159" s="58"/>
      <c r="Z6159" s="58"/>
      <c r="AA6159" s="58"/>
      <c r="AB6159" s="58"/>
    </row>
    <row r="6160" spans="24:28" x14ac:dyDescent="0.2">
      <c r="X6160" s="58"/>
      <c r="Y6160" s="58"/>
      <c r="Z6160" s="58"/>
      <c r="AA6160" s="58"/>
      <c r="AB6160" s="58"/>
    </row>
    <row r="6161" spans="24:28" x14ac:dyDescent="0.2">
      <c r="X6161" s="58"/>
      <c r="Y6161" s="58"/>
      <c r="Z6161" s="58"/>
      <c r="AA6161" s="58"/>
      <c r="AB6161" s="58"/>
    </row>
    <row r="6162" spans="24:28" x14ac:dyDescent="0.2">
      <c r="X6162" s="58"/>
      <c r="Y6162" s="58"/>
      <c r="Z6162" s="58"/>
      <c r="AA6162" s="58"/>
      <c r="AB6162" s="58"/>
    </row>
    <row r="6163" spans="24:28" x14ac:dyDescent="0.2">
      <c r="X6163" s="58"/>
      <c r="Y6163" s="58"/>
      <c r="Z6163" s="58"/>
      <c r="AA6163" s="58"/>
      <c r="AB6163" s="58"/>
    </row>
    <row r="6164" spans="24:28" x14ac:dyDescent="0.2">
      <c r="X6164" s="58"/>
      <c r="Y6164" s="58"/>
      <c r="Z6164" s="58"/>
      <c r="AA6164" s="58"/>
      <c r="AB6164" s="58"/>
    </row>
    <row r="6165" spans="24:28" x14ac:dyDescent="0.2">
      <c r="X6165" s="58"/>
      <c r="Y6165" s="58"/>
      <c r="Z6165" s="58"/>
      <c r="AA6165" s="58"/>
      <c r="AB6165" s="58"/>
    </row>
    <row r="6166" spans="24:28" x14ac:dyDescent="0.2">
      <c r="X6166" s="58"/>
      <c r="Y6166" s="58"/>
      <c r="Z6166" s="58"/>
      <c r="AA6166" s="58"/>
      <c r="AB6166" s="58"/>
    </row>
    <row r="6167" spans="24:28" x14ac:dyDescent="0.2">
      <c r="X6167" s="58"/>
      <c r="Y6167" s="58"/>
      <c r="Z6167" s="58"/>
      <c r="AA6167" s="58"/>
      <c r="AB6167" s="58"/>
    </row>
    <row r="6168" spans="24:28" x14ac:dyDescent="0.2">
      <c r="X6168" s="58"/>
      <c r="Y6168" s="58"/>
      <c r="Z6168" s="58"/>
      <c r="AA6168" s="58"/>
      <c r="AB6168" s="58"/>
    </row>
    <row r="6169" spans="24:28" x14ac:dyDescent="0.2">
      <c r="X6169" s="58"/>
      <c r="Y6169" s="58"/>
      <c r="Z6169" s="58"/>
      <c r="AA6169" s="58"/>
      <c r="AB6169" s="58"/>
    </row>
    <row r="6170" spans="24:28" x14ac:dyDescent="0.2">
      <c r="X6170" s="58"/>
      <c r="Y6170" s="58"/>
      <c r="Z6170" s="58"/>
      <c r="AA6170" s="58"/>
      <c r="AB6170" s="58"/>
    </row>
    <row r="6171" spans="24:28" x14ac:dyDescent="0.2">
      <c r="X6171" s="58"/>
      <c r="Y6171" s="58"/>
      <c r="Z6171" s="58"/>
      <c r="AA6171" s="58"/>
      <c r="AB6171" s="58"/>
    </row>
    <row r="6172" spans="24:28" x14ac:dyDescent="0.2">
      <c r="X6172" s="58"/>
      <c r="Y6172" s="58"/>
      <c r="Z6172" s="58"/>
      <c r="AA6172" s="58"/>
      <c r="AB6172" s="58"/>
    </row>
    <row r="6173" spans="24:28" x14ac:dyDescent="0.2">
      <c r="X6173" s="58"/>
      <c r="Y6173" s="58"/>
      <c r="Z6173" s="58"/>
      <c r="AA6173" s="58"/>
      <c r="AB6173" s="58"/>
    </row>
    <row r="6174" spans="24:28" x14ac:dyDescent="0.2">
      <c r="X6174" s="58"/>
      <c r="Y6174" s="58"/>
      <c r="Z6174" s="58"/>
      <c r="AA6174" s="58"/>
      <c r="AB6174" s="58"/>
    </row>
    <row r="6175" spans="24:28" x14ac:dyDescent="0.2">
      <c r="X6175" s="58"/>
      <c r="Y6175" s="58"/>
      <c r="Z6175" s="58"/>
      <c r="AA6175" s="58"/>
      <c r="AB6175" s="58"/>
    </row>
    <row r="6176" spans="24:28" x14ac:dyDescent="0.2">
      <c r="X6176" s="58"/>
      <c r="Y6176" s="58"/>
      <c r="Z6176" s="58"/>
      <c r="AA6176" s="58"/>
      <c r="AB6176" s="58"/>
    </row>
    <row r="6177" spans="24:28" x14ac:dyDescent="0.2">
      <c r="X6177" s="58"/>
      <c r="Y6177" s="58"/>
      <c r="Z6177" s="58"/>
      <c r="AA6177" s="58"/>
      <c r="AB6177" s="58"/>
    </row>
    <row r="6178" spans="24:28" x14ac:dyDescent="0.2">
      <c r="X6178" s="58"/>
      <c r="Y6178" s="58"/>
      <c r="Z6178" s="58"/>
      <c r="AA6178" s="58"/>
      <c r="AB6178" s="58"/>
    </row>
    <row r="6179" spans="24:28" x14ac:dyDescent="0.2">
      <c r="X6179" s="58"/>
      <c r="Y6179" s="58"/>
      <c r="Z6179" s="58"/>
      <c r="AA6179" s="58"/>
      <c r="AB6179" s="58"/>
    </row>
    <row r="6180" spans="24:28" x14ac:dyDescent="0.2">
      <c r="X6180" s="58"/>
      <c r="Y6180" s="58"/>
      <c r="Z6180" s="58"/>
      <c r="AA6180" s="58"/>
      <c r="AB6180" s="58"/>
    </row>
    <row r="6181" spans="24:28" x14ac:dyDescent="0.2">
      <c r="X6181" s="58"/>
      <c r="Y6181" s="58"/>
      <c r="Z6181" s="58"/>
      <c r="AA6181" s="58"/>
      <c r="AB6181" s="58"/>
    </row>
    <row r="6182" spans="24:28" x14ac:dyDescent="0.2">
      <c r="X6182" s="58"/>
      <c r="Y6182" s="58"/>
      <c r="Z6182" s="58"/>
      <c r="AA6182" s="58"/>
      <c r="AB6182" s="58"/>
    </row>
    <row r="6183" spans="24:28" x14ac:dyDescent="0.2">
      <c r="X6183" s="58"/>
      <c r="Y6183" s="58"/>
      <c r="Z6183" s="58"/>
      <c r="AA6183" s="58"/>
      <c r="AB6183" s="58"/>
    </row>
    <row r="6184" spans="24:28" x14ac:dyDescent="0.2">
      <c r="X6184" s="58"/>
      <c r="Y6184" s="58"/>
      <c r="Z6184" s="58"/>
      <c r="AA6184" s="58"/>
      <c r="AB6184" s="58"/>
    </row>
    <row r="6185" spans="24:28" x14ac:dyDescent="0.2">
      <c r="X6185" s="58"/>
      <c r="Y6185" s="58"/>
      <c r="Z6185" s="58"/>
      <c r="AA6185" s="58"/>
      <c r="AB6185" s="58"/>
    </row>
    <row r="6186" spans="24:28" x14ac:dyDescent="0.2">
      <c r="X6186" s="58"/>
      <c r="Y6186" s="58"/>
      <c r="Z6186" s="58"/>
      <c r="AA6186" s="58"/>
      <c r="AB6186" s="58"/>
    </row>
    <row r="6187" spans="24:28" x14ac:dyDescent="0.2">
      <c r="X6187" s="58"/>
      <c r="Y6187" s="58"/>
      <c r="Z6187" s="58"/>
      <c r="AA6187" s="58"/>
      <c r="AB6187" s="58"/>
    </row>
    <row r="6188" spans="24:28" x14ac:dyDescent="0.2">
      <c r="X6188" s="58"/>
      <c r="Y6188" s="58"/>
      <c r="Z6188" s="58"/>
      <c r="AA6188" s="58"/>
      <c r="AB6188" s="58"/>
    </row>
    <row r="6189" spans="24:28" x14ac:dyDescent="0.2">
      <c r="X6189" s="58"/>
      <c r="Y6189" s="58"/>
      <c r="Z6189" s="58"/>
      <c r="AA6189" s="58"/>
      <c r="AB6189" s="58"/>
    </row>
    <row r="6190" spans="24:28" x14ac:dyDescent="0.2">
      <c r="X6190" s="58"/>
      <c r="Y6190" s="58"/>
      <c r="Z6190" s="58"/>
      <c r="AA6190" s="58"/>
      <c r="AB6190" s="58"/>
    </row>
    <row r="6191" spans="24:28" x14ac:dyDescent="0.2">
      <c r="X6191" s="58"/>
      <c r="Y6191" s="58"/>
      <c r="Z6191" s="58"/>
      <c r="AA6191" s="58"/>
      <c r="AB6191" s="58"/>
    </row>
    <row r="6192" spans="24:28" x14ac:dyDescent="0.2">
      <c r="X6192" s="58"/>
      <c r="Y6192" s="58"/>
      <c r="Z6192" s="58"/>
      <c r="AA6192" s="58"/>
      <c r="AB6192" s="58"/>
    </row>
    <row r="6193" spans="24:28" x14ac:dyDescent="0.2">
      <c r="X6193" s="58"/>
      <c r="Y6193" s="58"/>
      <c r="Z6193" s="58"/>
      <c r="AA6193" s="58"/>
      <c r="AB6193" s="58"/>
    </row>
    <row r="6194" spans="24:28" x14ac:dyDescent="0.2">
      <c r="X6194" s="58"/>
      <c r="Y6194" s="58"/>
      <c r="Z6194" s="58"/>
      <c r="AA6194" s="58"/>
      <c r="AB6194" s="58"/>
    </row>
    <row r="6195" spans="24:28" x14ac:dyDescent="0.2">
      <c r="X6195" s="58"/>
      <c r="Y6195" s="58"/>
      <c r="Z6195" s="58"/>
      <c r="AA6195" s="58"/>
      <c r="AB6195" s="58"/>
    </row>
    <row r="6196" spans="24:28" x14ac:dyDescent="0.2">
      <c r="X6196" s="58"/>
      <c r="Y6196" s="58"/>
      <c r="Z6196" s="58"/>
      <c r="AA6196" s="58"/>
      <c r="AB6196" s="58"/>
    </row>
    <row r="6197" spans="24:28" x14ac:dyDescent="0.2">
      <c r="X6197" s="58"/>
      <c r="Y6197" s="58"/>
      <c r="Z6197" s="58"/>
      <c r="AA6197" s="58"/>
      <c r="AB6197" s="58"/>
    </row>
    <row r="6198" spans="24:28" x14ac:dyDescent="0.2">
      <c r="X6198" s="58"/>
      <c r="Y6198" s="58"/>
      <c r="Z6198" s="58"/>
      <c r="AA6198" s="58"/>
      <c r="AB6198" s="58"/>
    </row>
    <row r="6199" spans="24:28" x14ac:dyDescent="0.2">
      <c r="X6199" s="58"/>
      <c r="Y6199" s="58"/>
      <c r="Z6199" s="58"/>
      <c r="AA6199" s="58"/>
      <c r="AB6199" s="58"/>
    </row>
    <row r="6200" spans="24:28" x14ac:dyDescent="0.2">
      <c r="X6200" s="58"/>
      <c r="Y6200" s="58"/>
      <c r="Z6200" s="58"/>
      <c r="AA6200" s="58"/>
      <c r="AB6200" s="58"/>
    </row>
    <row r="6201" spans="24:28" x14ac:dyDescent="0.2">
      <c r="X6201" s="58"/>
      <c r="Y6201" s="58"/>
      <c r="Z6201" s="58"/>
      <c r="AA6201" s="58"/>
      <c r="AB6201" s="58"/>
    </row>
    <row r="6202" spans="24:28" x14ac:dyDescent="0.2">
      <c r="X6202" s="58"/>
      <c r="Y6202" s="58"/>
      <c r="Z6202" s="58"/>
      <c r="AA6202" s="58"/>
      <c r="AB6202" s="58"/>
    </row>
    <row r="6203" spans="24:28" x14ac:dyDescent="0.2">
      <c r="X6203" s="58"/>
      <c r="Y6203" s="58"/>
      <c r="Z6203" s="58"/>
      <c r="AA6203" s="58"/>
      <c r="AB6203" s="58"/>
    </row>
    <row r="6204" spans="24:28" x14ac:dyDescent="0.2">
      <c r="X6204" s="58"/>
      <c r="Y6204" s="58"/>
      <c r="Z6204" s="58"/>
      <c r="AA6204" s="58"/>
      <c r="AB6204" s="58"/>
    </row>
    <row r="6205" spans="24:28" x14ac:dyDescent="0.2">
      <c r="X6205" s="58"/>
      <c r="Y6205" s="58"/>
      <c r="Z6205" s="58"/>
      <c r="AA6205" s="58"/>
      <c r="AB6205" s="58"/>
    </row>
    <row r="6206" spans="24:28" x14ac:dyDescent="0.2">
      <c r="X6206" s="58"/>
      <c r="Y6206" s="58"/>
      <c r="Z6206" s="58"/>
      <c r="AA6206" s="58"/>
      <c r="AB6206" s="58"/>
    </row>
    <row r="6207" spans="24:28" x14ac:dyDescent="0.2">
      <c r="X6207" s="58"/>
      <c r="Y6207" s="58"/>
      <c r="Z6207" s="58"/>
      <c r="AA6207" s="58"/>
      <c r="AB6207" s="58"/>
    </row>
    <row r="6208" spans="24:28" x14ac:dyDescent="0.2">
      <c r="X6208" s="58"/>
      <c r="Y6208" s="58"/>
      <c r="Z6208" s="58"/>
      <c r="AA6208" s="58"/>
      <c r="AB6208" s="58"/>
    </row>
    <row r="6209" spans="24:28" x14ac:dyDescent="0.2">
      <c r="X6209" s="58"/>
      <c r="Y6209" s="58"/>
      <c r="Z6209" s="58"/>
      <c r="AA6209" s="58"/>
      <c r="AB6209" s="58"/>
    </row>
    <row r="6210" spans="24:28" x14ac:dyDescent="0.2">
      <c r="X6210" s="58"/>
      <c r="Y6210" s="58"/>
      <c r="Z6210" s="58"/>
      <c r="AA6210" s="58"/>
      <c r="AB6210" s="58"/>
    </row>
    <row r="6211" spans="24:28" x14ac:dyDescent="0.2">
      <c r="X6211" s="58"/>
      <c r="Y6211" s="58"/>
      <c r="Z6211" s="58"/>
      <c r="AA6211" s="58"/>
      <c r="AB6211" s="58"/>
    </row>
    <row r="6212" spans="24:28" x14ac:dyDescent="0.2">
      <c r="X6212" s="58"/>
      <c r="Y6212" s="58"/>
      <c r="Z6212" s="58"/>
      <c r="AA6212" s="58"/>
      <c r="AB6212" s="58"/>
    </row>
    <row r="6213" spans="24:28" x14ac:dyDescent="0.2">
      <c r="X6213" s="58"/>
      <c r="Y6213" s="58"/>
      <c r="Z6213" s="58"/>
      <c r="AA6213" s="58"/>
      <c r="AB6213" s="58"/>
    </row>
    <row r="6214" spans="24:28" x14ac:dyDescent="0.2">
      <c r="X6214" s="58"/>
      <c r="Y6214" s="58"/>
      <c r="Z6214" s="58"/>
      <c r="AA6214" s="58"/>
      <c r="AB6214" s="58"/>
    </row>
    <row r="6215" spans="24:28" x14ac:dyDescent="0.2">
      <c r="X6215" s="58"/>
      <c r="Y6215" s="58"/>
      <c r="Z6215" s="58"/>
      <c r="AA6215" s="58"/>
      <c r="AB6215" s="58"/>
    </row>
    <row r="6216" spans="24:28" x14ac:dyDescent="0.2">
      <c r="X6216" s="58"/>
      <c r="Y6216" s="58"/>
      <c r="Z6216" s="58"/>
      <c r="AA6216" s="58"/>
      <c r="AB6216" s="58"/>
    </row>
    <row r="6217" spans="24:28" x14ac:dyDescent="0.2">
      <c r="X6217" s="58"/>
      <c r="Y6217" s="58"/>
      <c r="Z6217" s="58"/>
      <c r="AA6217" s="58"/>
      <c r="AB6217" s="58"/>
    </row>
    <row r="6218" spans="24:28" x14ac:dyDescent="0.2">
      <c r="X6218" s="58"/>
      <c r="Y6218" s="58"/>
      <c r="Z6218" s="58"/>
      <c r="AA6218" s="58"/>
      <c r="AB6218" s="58"/>
    </row>
    <row r="6219" spans="24:28" x14ac:dyDescent="0.2">
      <c r="X6219" s="58"/>
      <c r="Y6219" s="58"/>
      <c r="Z6219" s="58"/>
      <c r="AA6219" s="58"/>
      <c r="AB6219" s="58"/>
    </row>
    <row r="6220" spans="24:28" x14ac:dyDescent="0.2">
      <c r="X6220" s="58"/>
      <c r="Y6220" s="58"/>
      <c r="Z6220" s="58"/>
      <c r="AA6220" s="58"/>
      <c r="AB6220" s="58"/>
    </row>
    <row r="6221" spans="24:28" x14ac:dyDescent="0.2">
      <c r="X6221" s="58"/>
      <c r="Y6221" s="58"/>
      <c r="Z6221" s="58"/>
      <c r="AA6221" s="58"/>
      <c r="AB6221" s="58"/>
    </row>
    <row r="6222" spans="24:28" x14ac:dyDescent="0.2">
      <c r="X6222" s="58"/>
      <c r="Y6222" s="58"/>
      <c r="Z6222" s="58"/>
      <c r="AA6222" s="58"/>
      <c r="AB6222" s="58"/>
    </row>
    <row r="6223" spans="24:28" x14ac:dyDescent="0.2">
      <c r="X6223" s="58"/>
      <c r="Y6223" s="58"/>
      <c r="Z6223" s="58"/>
      <c r="AA6223" s="58"/>
      <c r="AB6223" s="58"/>
    </row>
    <row r="6224" spans="24:28" x14ac:dyDescent="0.2">
      <c r="X6224" s="58"/>
      <c r="Y6224" s="58"/>
      <c r="Z6224" s="58"/>
      <c r="AA6224" s="58"/>
      <c r="AB6224" s="58"/>
    </row>
    <row r="6225" spans="24:28" x14ac:dyDescent="0.2">
      <c r="X6225" s="58"/>
      <c r="Y6225" s="58"/>
      <c r="Z6225" s="58"/>
      <c r="AA6225" s="58"/>
      <c r="AB6225" s="58"/>
    </row>
    <row r="6226" spans="24:28" x14ac:dyDescent="0.2">
      <c r="X6226" s="58"/>
      <c r="Y6226" s="58"/>
      <c r="Z6226" s="58"/>
      <c r="AA6226" s="58"/>
      <c r="AB6226" s="58"/>
    </row>
    <row r="6227" spans="24:28" x14ac:dyDescent="0.2">
      <c r="X6227" s="58"/>
      <c r="Y6227" s="58"/>
      <c r="Z6227" s="58"/>
      <c r="AA6227" s="58"/>
      <c r="AB6227" s="58"/>
    </row>
    <row r="6228" spans="24:28" x14ac:dyDescent="0.2">
      <c r="X6228" s="58"/>
      <c r="Y6228" s="58"/>
      <c r="Z6228" s="58"/>
      <c r="AA6228" s="58"/>
      <c r="AB6228" s="58"/>
    </row>
    <row r="6229" spans="24:28" x14ac:dyDescent="0.2">
      <c r="X6229" s="58"/>
      <c r="Y6229" s="58"/>
      <c r="Z6229" s="58"/>
      <c r="AA6229" s="58"/>
      <c r="AB6229" s="58"/>
    </row>
    <row r="6230" spans="24:28" x14ac:dyDescent="0.2">
      <c r="X6230" s="58"/>
      <c r="Y6230" s="58"/>
      <c r="Z6230" s="58"/>
      <c r="AA6230" s="58"/>
      <c r="AB6230" s="58"/>
    </row>
    <row r="6231" spans="24:28" x14ac:dyDescent="0.2">
      <c r="X6231" s="58"/>
      <c r="Y6231" s="58"/>
      <c r="Z6231" s="58"/>
      <c r="AA6231" s="58"/>
      <c r="AB6231" s="58"/>
    </row>
    <row r="6232" spans="24:28" x14ac:dyDescent="0.2">
      <c r="X6232" s="58"/>
      <c r="Y6232" s="58"/>
      <c r="Z6232" s="58"/>
      <c r="AA6232" s="58"/>
      <c r="AB6232" s="58"/>
    </row>
    <row r="6233" spans="24:28" x14ac:dyDescent="0.2">
      <c r="X6233" s="58"/>
      <c r="Y6233" s="58"/>
      <c r="Z6233" s="58"/>
      <c r="AA6233" s="58"/>
      <c r="AB6233" s="58"/>
    </row>
    <row r="6234" spans="24:28" x14ac:dyDescent="0.2">
      <c r="X6234" s="58"/>
      <c r="Y6234" s="58"/>
      <c r="Z6234" s="58"/>
      <c r="AA6234" s="58"/>
      <c r="AB6234" s="58"/>
    </row>
    <row r="6235" spans="24:28" x14ac:dyDescent="0.2">
      <c r="X6235" s="58"/>
      <c r="Y6235" s="58"/>
      <c r="Z6235" s="58"/>
      <c r="AA6235" s="58"/>
      <c r="AB6235" s="58"/>
    </row>
    <row r="6236" spans="24:28" x14ac:dyDescent="0.2">
      <c r="X6236" s="58"/>
      <c r="Y6236" s="58"/>
      <c r="Z6236" s="58"/>
      <c r="AA6236" s="58"/>
      <c r="AB6236" s="58"/>
    </row>
    <row r="6237" spans="24:28" x14ac:dyDescent="0.2">
      <c r="X6237" s="58"/>
      <c r="Y6237" s="58"/>
      <c r="Z6237" s="58"/>
      <c r="AA6237" s="58"/>
      <c r="AB6237" s="58"/>
    </row>
    <row r="6238" spans="24:28" x14ac:dyDescent="0.2">
      <c r="X6238" s="58"/>
      <c r="Y6238" s="58"/>
      <c r="Z6238" s="58"/>
      <c r="AA6238" s="58"/>
      <c r="AB6238" s="58"/>
    </row>
    <row r="6239" spans="24:28" x14ac:dyDescent="0.2">
      <c r="X6239" s="58"/>
      <c r="Y6239" s="58"/>
      <c r="Z6239" s="58"/>
      <c r="AA6239" s="58"/>
      <c r="AB6239" s="58"/>
    </row>
    <row r="6240" spans="24:28" x14ac:dyDescent="0.2">
      <c r="X6240" s="58"/>
      <c r="Y6240" s="58"/>
      <c r="Z6240" s="58"/>
      <c r="AA6240" s="58"/>
      <c r="AB6240" s="58"/>
    </row>
    <row r="6241" spans="24:28" x14ac:dyDescent="0.2">
      <c r="X6241" s="58"/>
      <c r="Y6241" s="58"/>
      <c r="Z6241" s="58"/>
      <c r="AA6241" s="58"/>
      <c r="AB6241" s="58"/>
    </row>
    <row r="6242" spans="24:28" x14ac:dyDescent="0.2">
      <c r="X6242" s="58"/>
      <c r="Y6242" s="58"/>
      <c r="Z6242" s="58"/>
      <c r="AA6242" s="58"/>
      <c r="AB6242" s="58"/>
    </row>
    <row r="6243" spans="24:28" x14ac:dyDescent="0.2">
      <c r="X6243" s="58"/>
      <c r="Y6243" s="58"/>
      <c r="Z6243" s="58"/>
      <c r="AA6243" s="58"/>
      <c r="AB6243" s="58"/>
    </row>
    <row r="6244" spans="24:28" x14ac:dyDescent="0.2">
      <c r="X6244" s="58"/>
      <c r="Y6244" s="58"/>
      <c r="Z6244" s="58"/>
      <c r="AA6244" s="58"/>
      <c r="AB6244" s="58"/>
    </row>
    <row r="6245" spans="24:28" x14ac:dyDescent="0.2">
      <c r="X6245" s="58"/>
      <c r="Y6245" s="58"/>
      <c r="Z6245" s="58"/>
      <c r="AA6245" s="58"/>
      <c r="AB6245" s="58"/>
    </row>
    <row r="6246" spans="24:28" x14ac:dyDescent="0.2">
      <c r="X6246" s="58"/>
      <c r="Y6246" s="58"/>
      <c r="Z6246" s="58"/>
      <c r="AA6246" s="58"/>
      <c r="AB6246" s="58"/>
    </row>
    <row r="6247" spans="24:28" x14ac:dyDescent="0.2">
      <c r="X6247" s="58"/>
      <c r="Y6247" s="58"/>
      <c r="Z6247" s="58"/>
      <c r="AA6247" s="58"/>
      <c r="AB6247" s="58"/>
    </row>
    <row r="6248" spans="24:28" x14ac:dyDescent="0.2">
      <c r="X6248" s="58"/>
      <c r="Y6248" s="58"/>
      <c r="Z6248" s="58"/>
      <c r="AA6248" s="58"/>
      <c r="AB6248" s="58"/>
    </row>
    <row r="6249" spans="24:28" x14ac:dyDescent="0.2">
      <c r="X6249" s="58"/>
      <c r="Y6249" s="58"/>
      <c r="Z6249" s="58"/>
      <c r="AA6249" s="58"/>
      <c r="AB6249" s="58"/>
    </row>
    <row r="6250" spans="24:28" x14ac:dyDescent="0.2">
      <c r="X6250" s="58"/>
      <c r="Y6250" s="58"/>
      <c r="Z6250" s="58"/>
      <c r="AA6250" s="58"/>
      <c r="AB6250" s="58"/>
    </row>
    <row r="6251" spans="24:28" x14ac:dyDescent="0.2">
      <c r="X6251" s="58"/>
      <c r="Y6251" s="58"/>
      <c r="Z6251" s="58"/>
      <c r="AA6251" s="58"/>
      <c r="AB6251" s="58"/>
    </row>
    <row r="6252" spans="24:28" x14ac:dyDescent="0.2">
      <c r="X6252" s="58"/>
      <c r="Y6252" s="58"/>
      <c r="Z6252" s="58"/>
      <c r="AA6252" s="58"/>
      <c r="AB6252" s="58"/>
    </row>
    <row r="6253" spans="24:28" x14ac:dyDescent="0.2">
      <c r="X6253" s="58"/>
      <c r="Y6253" s="58"/>
      <c r="Z6253" s="58"/>
      <c r="AA6253" s="58"/>
      <c r="AB6253" s="58"/>
    </row>
    <row r="6254" spans="24:28" x14ac:dyDescent="0.2">
      <c r="X6254" s="58"/>
      <c r="Y6254" s="58"/>
      <c r="Z6254" s="58"/>
      <c r="AA6254" s="58"/>
      <c r="AB6254" s="58"/>
    </row>
    <row r="6255" spans="24:28" x14ac:dyDescent="0.2">
      <c r="X6255" s="58"/>
      <c r="Y6255" s="58"/>
      <c r="Z6255" s="58"/>
      <c r="AA6255" s="58"/>
      <c r="AB6255" s="58"/>
    </row>
    <row r="6256" spans="24:28" x14ac:dyDescent="0.2">
      <c r="X6256" s="58"/>
      <c r="Y6256" s="58"/>
      <c r="Z6256" s="58"/>
      <c r="AA6256" s="58"/>
      <c r="AB6256" s="58"/>
    </row>
    <row r="6257" spans="24:28" x14ac:dyDescent="0.2">
      <c r="X6257" s="58"/>
      <c r="Y6257" s="58"/>
      <c r="Z6257" s="58"/>
      <c r="AA6257" s="58"/>
      <c r="AB6257" s="58"/>
    </row>
    <row r="6258" spans="24:28" x14ac:dyDescent="0.2">
      <c r="X6258" s="58"/>
      <c r="Y6258" s="58"/>
      <c r="Z6258" s="58"/>
      <c r="AA6258" s="58"/>
      <c r="AB6258" s="58"/>
    </row>
    <row r="6259" spans="24:28" x14ac:dyDescent="0.2">
      <c r="X6259" s="58"/>
      <c r="Y6259" s="58"/>
      <c r="Z6259" s="58"/>
      <c r="AA6259" s="58"/>
      <c r="AB6259" s="58"/>
    </row>
    <row r="6260" spans="24:28" x14ac:dyDescent="0.2">
      <c r="X6260" s="58"/>
      <c r="Y6260" s="58"/>
      <c r="Z6260" s="58"/>
      <c r="AA6260" s="58"/>
      <c r="AB6260" s="58"/>
    </row>
    <row r="6261" spans="24:28" x14ac:dyDescent="0.2">
      <c r="X6261" s="58"/>
      <c r="Y6261" s="58"/>
      <c r="Z6261" s="58"/>
      <c r="AA6261" s="58"/>
      <c r="AB6261" s="58"/>
    </row>
    <row r="6262" spans="24:28" x14ac:dyDescent="0.2">
      <c r="X6262" s="58"/>
      <c r="Y6262" s="58"/>
      <c r="Z6262" s="58"/>
      <c r="AA6262" s="58"/>
      <c r="AB6262" s="58"/>
    </row>
    <row r="6263" spans="24:28" x14ac:dyDescent="0.2">
      <c r="X6263" s="58"/>
      <c r="Y6263" s="58"/>
      <c r="Z6263" s="58"/>
      <c r="AA6263" s="58"/>
      <c r="AB6263" s="58"/>
    </row>
    <row r="6264" spans="24:28" x14ac:dyDescent="0.2">
      <c r="X6264" s="58"/>
      <c r="Y6264" s="58"/>
      <c r="Z6264" s="58"/>
      <c r="AA6264" s="58"/>
      <c r="AB6264" s="58"/>
    </row>
    <row r="6265" spans="24:28" x14ac:dyDescent="0.2">
      <c r="X6265" s="58"/>
      <c r="Y6265" s="58"/>
      <c r="Z6265" s="58"/>
      <c r="AA6265" s="58"/>
      <c r="AB6265" s="58"/>
    </row>
    <row r="6266" spans="24:28" x14ac:dyDescent="0.2">
      <c r="X6266" s="58"/>
      <c r="Y6266" s="58"/>
      <c r="Z6266" s="58"/>
      <c r="AA6266" s="58"/>
      <c r="AB6266" s="58"/>
    </row>
    <row r="6267" spans="24:28" x14ac:dyDescent="0.2">
      <c r="X6267" s="58"/>
      <c r="Y6267" s="58"/>
      <c r="Z6267" s="58"/>
      <c r="AA6267" s="58"/>
      <c r="AB6267" s="58"/>
    </row>
    <row r="6268" spans="24:28" x14ac:dyDescent="0.2">
      <c r="X6268" s="58"/>
      <c r="Y6268" s="58"/>
      <c r="Z6268" s="58"/>
      <c r="AA6268" s="58"/>
      <c r="AB6268" s="58"/>
    </row>
    <row r="6269" spans="24:28" x14ac:dyDescent="0.2">
      <c r="X6269" s="58"/>
      <c r="Y6269" s="58"/>
      <c r="Z6269" s="58"/>
      <c r="AA6269" s="58"/>
      <c r="AB6269" s="58"/>
    </row>
    <row r="6270" spans="24:28" x14ac:dyDescent="0.2">
      <c r="X6270" s="58"/>
      <c r="Y6270" s="58"/>
      <c r="Z6270" s="58"/>
      <c r="AA6270" s="58"/>
      <c r="AB6270" s="58"/>
    </row>
    <row r="6271" spans="24:28" x14ac:dyDescent="0.2">
      <c r="X6271" s="58"/>
      <c r="Y6271" s="58"/>
      <c r="Z6271" s="58"/>
      <c r="AA6271" s="58"/>
      <c r="AB6271" s="58"/>
    </row>
    <row r="6272" spans="24:28" x14ac:dyDescent="0.2">
      <c r="X6272" s="58"/>
      <c r="Y6272" s="58"/>
      <c r="Z6272" s="58"/>
      <c r="AA6272" s="58"/>
      <c r="AB6272" s="58"/>
    </row>
    <row r="6273" spans="24:28" x14ac:dyDescent="0.2">
      <c r="X6273" s="58"/>
      <c r="Y6273" s="58"/>
      <c r="Z6273" s="58"/>
      <c r="AA6273" s="58"/>
      <c r="AB6273" s="58"/>
    </row>
    <row r="6274" spans="24:28" x14ac:dyDescent="0.2">
      <c r="X6274" s="58"/>
      <c r="Y6274" s="58"/>
      <c r="Z6274" s="58"/>
      <c r="AA6274" s="58"/>
      <c r="AB6274" s="58"/>
    </row>
    <row r="6275" spans="24:28" x14ac:dyDescent="0.2">
      <c r="X6275" s="58"/>
      <c r="Y6275" s="58"/>
      <c r="Z6275" s="58"/>
      <c r="AA6275" s="58"/>
      <c r="AB6275" s="58"/>
    </row>
    <row r="6276" spans="24:28" x14ac:dyDescent="0.2">
      <c r="X6276" s="58"/>
      <c r="Y6276" s="58"/>
      <c r="Z6276" s="58"/>
      <c r="AA6276" s="58"/>
      <c r="AB6276" s="58"/>
    </row>
    <row r="6277" spans="24:28" x14ac:dyDescent="0.2">
      <c r="X6277" s="58"/>
      <c r="Y6277" s="58"/>
      <c r="Z6277" s="58"/>
      <c r="AA6277" s="58"/>
      <c r="AB6277" s="58"/>
    </row>
    <row r="6278" spans="24:28" x14ac:dyDescent="0.2">
      <c r="X6278" s="58"/>
      <c r="Y6278" s="58"/>
      <c r="Z6278" s="58"/>
      <c r="AA6278" s="58"/>
      <c r="AB6278" s="58"/>
    </row>
    <row r="6279" spans="24:28" x14ac:dyDescent="0.2">
      <c r="X6279" s="58"/>
      <c r="Y6279" s="58"/>
      <c r="Z6279" s="58"/>
      <c r="AA6279" s="58"/>
      <c r="AB6279" s="58"/>
    </row>
    <row r="6280" spans="24:28" x14ac:dyDescent="0.2">
      <c r="X6280" s="58"/>
      <c r="Y6280" s="58"/>
      <c r="Z6280" s="58"/>
      <c r="AA6280" s="58"/>
      <c r="AB6280" s="58"/>
    </row>
    <row r="6281" spans="24:28" x14ac:dyDescent="0.2">
      <c r="X6281" s="58"/>
      <c r="Y6281" s="58"/>
      <c r="Z6281" s="58"/>
      <c r="AA6281" s="58"/>
      <c r="AB6281" s="58"/>
    </row>
    <row r="6282" spans="24:28" x14ac:dyDescent="0.2">
      <c r="X6282" s="58"/>
      <c r="Y6282" s="58"/>
      <c r="Z6282" s="58"/>
      <c r="AA6282" s="58"/>
      <c r="AB6282" s="58"/>
    </row>
    <row r="6283" spans="24:28" x14ac:dyDescent="0.2">
      <c r="X6283" s="58"/>
      <c r="Y6283" s="58"/>
      <c r="Z6283" s="58"/>
      <c r="AA6283" s="58"/>
      <c r="AB6283" s="58"/>
    </row>
    <row r="6284" spans="24:28" x14ac:dyDescent="0.2">
      <c r="X6284" s="58"/>
      <c r="Y6284" s="58"/>
      <c r="Z6284" s="58"/>
      <c r="AA6284" s="58"/>
      <c r="AB6284" s="58"/>
    </row>
    <row r="6285" spans="24:28" x14ac:dyDescent="0.2">
      <c r="X6285" s="58"/>
      <c r="Y6285" s="58"/>
      <c r="Z6285" s="58"/>
      <c r="AA6285" s="58"/>
      <c r="AB6285" s="58"/>
    </row>
    <row r="6286" spans="24:28" x14ac:dyDescent="0.2">
      <c r="X6286" s="58"/>
      <c r="Y6286" s="58"/>
      <c r="Z6286" s="58"/>
      <c r="AA6286" s="58"/>
      <c r="AB6286" s="58"/>
    </row>
    <row r="6287" spans="24:28" x14ac:dyDescent="0.2">
      <c r="X6287" s="58"/>
      <c r="Y6287" s="58"/>
      <c r="Z6287" s="58"/>
      <c r="AA6287" s="58"/>
      <c r="AB6287" s="58"/>
    </row>
    <row r="6288" spans="24:28" x14ac:dyDescent="0.2">
      <c r="X6288" s="58"/>
      <c r="Y6288" s="58"/>
      <c r="Z6288" s="58"/>
      <c r="AA6288" s="58"/>
      <c r="AB6288" s="58"/>
    </row>
    <row r="6289" spans="24:28" x14ac:dyDescent="0.2">
      <c r="X6289" s="58"/>
      <c r="Y6289" s="58"/>
      <c r="Z6289" s="58"/>
      <c r="AA6289" s="58"/>
      <c r="AB6289" s="58"/>
    </row>
    <row r="6290" spans="24:28" x14ac:dyDescent="0.2">
      <c r="X6290" s="58"/>
      <c r="Y6290" s="58"/>
      <c r="Z6290" s="58"/>
      <c r="AA6290" s="58"/>
      <c r="AB6290" s="58"/>
    </row>
    <row r="6291" spans="24:28" x14ac:dyDescent="0.2">
      <c r="X6291" s="58"/>
      <c r="Y6291" s="58"/>
      <c r="Z6291" s="58"/>
      <c r="AA6291" s="58"/>
      <c r="AB6291" s="58"/>
    </row>
    <row r="6292" spans="24:28" x14ac:dyDescent="0.2">
      <c r="X6292" s="58"/>
      <c r="Y6292" s="58"/>
      <c r="Z6292" s="58"/>
      <c r="AA6292" s="58"/>
      <c r="AB6292" s="58"/>
    </row>
    <row r="6293" spans="24:28" x14ac:dyDescent="0.2">
      <c r="X6293" s="58"/>
      <c r="Y6293" s="58"/>
      <c r="Z6293" s="58"/>
      <c r="AA6293" s="58"/>
      <c r="AB6293" s="58"/>
    </row>
    <row r="6294" spans="24:28" x14ac:dyDescent="0.2">
      <c r="X6294" s="58"/>
      <c r="Y6294" s="58"/>
      <c r="Z6294" s="58"/>
      <c r="AA6294" s="58"/>
      <c r="AB6294" s="58"/>
    </row>
    <row r="6295" spans="24:28" x14ac:dyDescent="0.2">
      <c r="X6295" s="58"/>
      <c r="Y6295" s="58"/>
      <c r="Z6295" s="58"/>
      <c r="AA6295" s="58"/>
      <c r="AB6295" s="58"/>
    </row>
    <row r="6296" spans="24:28" x14ac:dyDescent="0.2">
      <c r="X6296" s="58"/>
      <c r="Y6296" s="58"/>
      <c r="Z6296" s="58"/>
      <c r="AA6296" s="58"/>
      <c r="AB6296" s="58"/>
    </row>
    <row r="6297" spans="24:28" x14ac:dyDescent="0.2">
      <c r="X6297" s="58"/>
      <c r="Y6297" s="58"/>
      <c r="Z6297" s="58"/>
      <c r="AA6297" s="58"/>
      <c r="AB6297" s="58"/>
    </row>
    <row r="6298" spans="24:28" x14ac:dyDescent="0.2">
      <c r="X6298" s="58"/>
      <c r="Y6298" s="58"/>
      <c r="Z6298" s="58"/>
      <c r="AA6298" s="58"/>
      <c r="AB6298" s="58"/>
    </row>
    <row r="6299" spans="24:28" x14ac:dyDescent="0.2">
      <c r="X6299" s="58"/>
      <c r="Y6299" s="58"/>
      <c r="Z6299" s="58"/>
      <c r="AA6299" s="58"/>
      <c r="AB6299" s="58"/>
    </row>
    <row r="6300" spans="24:28" x14ac:dyDescent="0.2">
      <c r="X6300" s="58"/>
      <c r="Y6300" s="58"/>
      <c r="Z6300" s="58"/>
      <c r="AA6300" s="58"/>
      <c r="AB6300" s="58"/>
    </row>
    <row r="6301" spans="24:28" x14ac:dyDescent="0.2">
      <c r="X6301" s="58"/>
      <c r="Y6301" s="58"/>
      <c r="Z6301" s="58"/>
      <c r="AA6301" s="58"/>
      <c r="AB6301" s="58"/>
    </row>
    <row r="6302" spans="24:28" x14ac:dyDescent="0.2">
      <c r="X6302" s="58"/>
      <c r="Y6302" s="58"/>
      <c r="Z6302" s="58"/>
      <c r="AA6302" s="58"/>
      <c r="AB6302" s="58"/>
    </row>
    <row r="6303" spans="24:28" x14ac:dyDescent="0.2">
      <c r="X6303" s="58"/>
      <c r="Y6303" s="58"/>
      <c r="Z6303" s="58"/>
      <c r="AA6303" s="58"/>
      <c r="AB6303" s="58"/>
    </row>
    <row r="6304" spans="24:28" x14ac:dyDescent="0.2">
      <c r="X6304" s="58"/>
      <c r="Y6304" s="58"/>
      <c r="Z6304" s="58"/>
      <c r="AA6304" s="58"/>
      <c r="AB6304" s="58"/>
    </row>
    <row r="6305" spans="24:28" x14ac:dyDescent="0.2">
      <c r="X6305" s="58"/>
      <c r="Y6305" s="58"/>
      <c r="Z6305" s="58"/>
      <c r="AA6305" s="58"/>
      <c r="AB6305" s="58"/>
    </row>
    <row r="6306" spans="24:28" x14ac:dyDescent="0.2">
      <c r="X6306" s="58"/>
      <c r="Y6306" s="58"/>
      <c r="Z6306" s="58"/>
      <c r="AA6306" s="58"/>
      <c r="AB6306" s="58"/>
    </row>
    <row r="6307" spans="24:28" x14ac:dyDescent="0.2">
      <c r="X6307" s="58"/>
      <c r="Y6307" s="58"/>
      <c r="Z6307" s="58"/>
      <c r="AA6307" s="58"/>
      <c r="AB6307" s="58"/>
    </row>
    <row r="6308" spans="24:28" x14ac:dyDescent="0.2">
      <c r="X6308" s="58"/>
      <c r="Y6308" s="58"/>
      <c r="Z6308" s="58"/>
      <c r="AA6308" s="58"/>
      <c r="AB6308" s="58"/>
    </row>
    <row r="6309" spans="24:28" x14ac:dyDescent="0.2">
      <c r="X6309" s="58"/>
      <c r="Y6309" s="58"/>
      <c r="Z6309" s="58"/>
      <c r="AA6309" s="58"/>
      <c r="AB6309" s="58"/>
    </row>
    <row r="6310" spans="24:28" x14ac:dyDescent="0.2">
      <c r="X6310" s="58"/>
      <c r="Y6310" s="58"/>
      <c r="Z6310" s="58"/>
      <c r="AA6310" s="58"/>
      <c r="AB6310" s="58"/>
    </row>
    <row r="6311" spans="24:28" x14ac:dyDescent="0.2">
      <c r="X6311" s="58"/>
      <c r="Y6311" s="58"/>
      <c r="Z6311" s="58"/>
      <c r="AA6311" s="58"/>
      <c r="AB6311" s="58"/>
    </row>
    <row r="6312" spans="24:28" x14ac:dyDescent="0.2">
      <c r="X6312" s="58"/>
      <c r="Y6312" s="58"/>
      <c r="Z6312" s="58"/>
      <c r="AA6312" s="58"/>
      <c r="AB6312" s="58"/>
    </row>
    <row r="6313" spans="24:28" x14ac:dyDescent="0.2">
      <c r="X6313" s="58"/>
      <c r="Y6313" s="58"/>
      <c r="Z6313" s="58"/>
      <c r="AA6313" s="58"/>
      <c r="AB6313" s="58"/>
    </row>
    <row r="6314" spans="24:28" x14ac:dyDescent="0.2">
      <c r="X6314" s="58"/>
      <c r="Y6314" s="58"/>
      <c r="Z6314" s="58"/>
      <c r="AA6314" s="58"/>
      <c r="AB6314" s="58"/>
    </row>
    <row r="6315" spans="24:28" x14ac:dyDescent="0.2">
      <c r="X6315" s="58"/>
      <c r="Y6315" s="58"/>
      <c r="Z6315" s="58"/>
      <c r="AA6315" s="58"/>
      <c r="AB6315" s="58"/>
    </row>
    <row r="6316" spans="24:28" x14ac:dyDescent="0.2">
      <c r="X6316" s="58"/>
      <c r="Y6316" s="58"/>
      <c r="Z6316" s="58"/>
      <c r="AA6316" s="58"/>
      <c r="AB6316" s="58"/>
    </row>
    <row r="6317" spans="24:28" x14ac:dyDescent="0.2">
      <c r="X6317" s="58"/>
      <c r="Y6317" s="58"/>
      <c r="Z6317" s="58"/>
      <c r="AA6317" s="58"/>
      <c r="AB6317" s="58"/>
    </row>
    <row r="6318" spans="24:28" x14ac:dyDescent="0.2">
      <c r="X6318" s="58"/>
      <c r="Y6318" s="58"/>
      <c r="Z6318" s="58"/>
      <c r="AA6318" s="58"/>
      <c r="AB6318" s="58"/>
    </row>
    <row r="6319" spans="24:28" x14ac:dyDescent="0.2">
      <c r="X6319" s="58"/>
      <c r="Y6319" s="58"/>
      <c r="Z6319" s="58"/>
      <c r="AA6319" s="58"/>
      <c r="AB6319" s="58"/>
    </row>
    <row r="6320" spans="24:28" x14ac:dyDescent="0.2">
      <c r="X6320" s="58"/>
      <c r="Y6320" s="58"/>
      <c r="Z6320" s="58"/>
      <c r="AA6320" s="58"/>
      <c r="AB6320" s="58"/>
    </row>
    <row r="6321" spans="24:28" x14ac:dyDescent="0.2">
      <c r="X6321" s="58"/>
      <c r="Y6321" s="58"/>
      <c r="Z6321" s="58"/>
      <c r="AA6321" s="58"/>
      <c r="AB6321" s="58"/>
    </row>
    <row r="6322" spans="24:28" x14ac:dyDescent="0.2">
      <c r="X6322" s="58"/>
      <c r="Y6322" s="58"/>
      <c r="Z6322" s="58"/>
      <c r="AA6322" s="58"/>
      <c r="AB6322" s="58"/>
    </row>
    <row r="6323" spans="24:28" x14ac:dyDescent="0.2">
      <c r="X6323" s="58"/>
      <c r="Y6323" s="58"/>
      <c r="Z6323" s="58"/>
      <c r="AA6323" s="58"/>
      <c r="AB6323" s="58"/>
    </row>
    <row r="6324" spans="24:28" x14ac:dyDescent="0.2">
      <c r="X6324" s="58"/>
      <c r="Y6324" s="58"/>
      <c r="Z6324" s="58"/>
      <c r="AA6324" s="58"/>
      <c r="AB6324" s="58"/>
    </row>
    <row r="6325" spans="24:28" x14ac:dyDescent="0.2">
      <c r="X6325" s="58"/>
      <c r="Y6325" s="58"/>
      <c r="Z6325" s="58"/>
      <c r="AA6325" s="58"/>
      <c r="AB6325" s="58"/>
    </row>
    <row r="6326" spans="24:28" x14ac:dyDescent="0.2">
      <c r="X6326" s="58"/>
      <c r="Y6326" s="58"/>
      <c r="Z6326" s="58"/>
      <c r="AA6326" s="58"/>
      <c r="AB6326" s="58"/>
    </row>
    <row r="6327" spans="24:28" x14ac:dyDescent="0.2">
      <c r="X6327" s="58"/>
      <c r="Y6327" s="58"/>
      <c r="Z6327" s="58"/>
      <c r="AA6327" s="58"/>
      <c r="AB6327" s="58"/>
    </row>
    <row r="6328" spans="24:28" x14ac:dyDescent="0.2">
      <c r="X6328" s="58"/>
      <c r="Y6328" s="58"/>
      <c r="Z6328" s="58"/>
      <c r="AA6328" s="58"/>
      <c r="AB6328" s="58"/>
    </row>
    <row r="6329" spans="24:28" x14ac:dyDescent="0.2">
      <c r="X6329" s="58"/>
      <c r="Y6329" s="58"/>
      <c r="Z6329" s="58"/>
      <c r="AA6329" s="58"/>
      <c r="AB6329" s="58"/>
    </row>
    <row r="6330" spans="24:28" x14ac:dyDescent="0.2">
      <c r="X6330" s="58"/>
      <c r="Y6330" s="58"/>
      <c r="Z6330" s="58"/>
      <c r="AA6330" s="58"/>
      <c r="AB6330" s="58"/>
    </row>
    <row r="6331" spans="24:28" x14ac:dyDescent="0.2">
      <c r="X6331" s="58"/>
      <c r="Y6331" s="58"/>
      <c r="Z6331" s="58"/>
      <c r="AA6331" s="58"/>
      <c r="AB6331" s="58"/>
    </row>
    <row r="6332" spans="24:28" x14ac:dyDescent="0.2">
      <c r="X6332" s="58"/>
      <c r="Y6332" s="58"/>
      <c r="Z6332" s="58"/>
      <c r="AA6332" s="58"/>
      <c r="AB6332" s="58"/>
    </row>
    <row r="6333" spans="24:28" x14ac:dyDescent="0.2">
      <c r="X6333" s="58"/>
      <c r="Y6333" s="58"/>
      <c r="Z6333" s="58"/>
      <c r="AA6333" s="58"/>
      <c r="AB6333" s="58"/>
    </row>
    <row r="6334" spans="24:28" x14ac:dyDescent="0.2">
      <c r="X6334" s="58"/>
      <c r="Y6334" s="58"/>
      <c r="Z6334" s="58"/>
      <c r="AA6334" s="58"/>
      <c r="AB6334" s="58"/>
    </row>
    <row r="6335" spans="24:28" x14ac:dyDescent="0.2">
      <c r="X6335" s="58"/>
      <c r="Y6335" s="58"/>
      <c r="Z6335" s="58"/>
      <c r="AA6335" s="58"/>
      <c r="AB6335" s="58"/>
    </row>
    <row r="6336" spans="24:28" x14ac:dyDescent="0.2">
      <c r="X6336" s="58"/>
      <c r="Y6336" s="58"/>
      <c r="Z6336" s="58"/>
      <c r="AA6336" s="58"/>
      <c r="AB6336" s="58"/>
    </row>
    <row r="6337" spans="24:28" x14ac:dyDescent="0.2">
      <c r="X6337" s="58"/>
      <c r="Y6337" s="58"/>
      <c r="Z6337" s="58"/>
      <c r="AA6337" s="58"/>
      <c r="AB6337" s="58"/>
    </row>
    <row r="6338" spans="24:28" x14ac:dyDescent="0.2">
      <c r="X6338" s="58"/>
      <c r="Y6338" s="58"/>
      <c r="Z6338" s="58"/>
      <c r="AA6338" s="58"/>
      <c r="AB6338" s="58"/>
    </row>
    <row r="6339" spans="24:28" x14ac:dyDescent="0.2">
      <c r="X6339" s="58"/>
      <c r="Y6339" s="58"/>
      <c r="Z6339" s="58"/>
      <c r="AA6339" s="58"/>
      <c r="AB6339" s="58"/>
    </row>
    <row r="6340" spans="24:28" x14ac:dyDescent="0.2">
      <c r="X6340" s="58"/>
      <c r="Y6340" s="58"/>
      <c r="Z6340" s="58"/>
      <c r="AA6340" s="58"/>
      <c r="AB6340" s="58"/>
    </row>
    <row r="6341" spans="24:28" x14ac:dyDescent="0.2">
      <c r="X6341" s="58"/>
      <c r="Y6341" s="58"/>
      <c r="Z6341" s="58"/>
      <c r="AA6341" s="58"/>
      <c r="AB6341" s="58"/>
    </row>
    <row r="6342" spans="24:28" x14ac:dyDescent="0.2">
      <c r="X6342" s="58"/>
      <c r="Y6342" s="58"/>
      <c r="Z6342" s="58"/>
      <c r="AA6342" s="58"/>
      <c r="AB6342" s="58"/>
    </row>
    <row r="6343" spans="24:28" x14ac:dyDescent="0.2">
      <c r="X6343" s="58"/>
      <c r="Y6343" s="58"/>
      <c r="Z6343" s="58"/>
      <c r="AA6343" s="58"/>
      <c r="AB6343" s="58"/>
    </row>
    <row r="6344" spans="24:28" x14ac:dyDescent="0.2">
      <c r="X6344" s="58"/>
      <c r="Y6344" s="58"/>
      <c r="Z6344" s="58"/>
      <c r="AA6344" s="58"/>
      <c r="AB6344" s="58"/>
    </row>
    <row r="6345" spans="24:28" x14ac:dyDescent="0.2">
      <c r="X6345" s="58"/>
      <c r="Y6345" s="58"/>
      <c r="Z6345" s="58"/>
      <c r="AA6345" s="58"/>
      <c r="AB6345" s="58"/>
    </row>
    <row r="6346" spans="24:28" x14ac:dyDescent="0.2">
      <c r="X6346" s="58"/>
      <c r="Y6346" s="58"/>
      <c r="Z6346" s="58"/>
      <c r="AA6346" s="58"/>
      <c r="AB6346" s="58"/>
    </row>
    <row r="6347" spans="24:28" x14ac:dyDescent="0.2">
      <c r="X6347" s="58"/>
      <c r="Y6347" s="58"/>
      <c r="Z6347" s="58"/>
      <c r="AA6347" s="58"/>
      <c r="AB6347" s="58"/>
    </row>
    <row r="6348" spans="24:28" x14ac:dyDescent="0.2">
      <c r="X6348" s="58"/>
      <c r="Y6348" s="58"/>
      <c r="Z6348" s="58"/>
      <c r="AA6348" s="58"/>
      <c r="AB6348" s="58"/>
    </row>
    <row r="6349" spans="24:28" x14ac:dyDescent="0.2">
      <c r="X6349" s="58"/>
      <c r="Y6349" s="58"/>
      <c r="Z6349" s="58"/>
      <c r="AA6349" s="58"/>
      <c r="AB6349" s="58"/>
    </row>
    <row r="6350" spans="24:28" x14ac:dyDescent="0.2">
      <c r="X6350" s="58"/>
      <c r="Y6350" s="58"/>
      <c r="Z6350" s="58"/>
      <c r="AA6350" s="58"/>
      <c r="AB6350" s="58"/>
    </row>
    <row r="6351" spans="24:28" x14ac:dyDescent="0.2">
      <c r="X6351" s="58"/>
      <c r="Y6351" s="58"/>
      <c r="Z6351" s="58"/>
      <c r="AA6351" s="58"/>
      <c r="AB6351" s="58"/>
    </row>
    <row r="6352" spans="24:28" x14ac:dyDescent="0.2">
      <c r="X6352" s="58"/>
      <c r="Y6352" s="58"/>
      <c r="Z6352" s="58"/>
      <c r="AA6352" s="58"/>
      <c r="AB6352" s="58"/>
    </row>
    <row r="6353" spans="24:28" x14ac:dyDescent="0.2">
      <c r="X6353" s="58"/>
      <c r="Y6353" s="58"/>
      <c r="Z6353" s="58"/>
      <c r="AA6353" s="58"/>
      <c r="AB6353" s="58"/>
    </row>
    <row r="6354" spans="24:28" x14ac:dyDescent="0.2">
      <c r="X6354" s="58"/>
      <c r="Y6354" s="58"/>
      <c r="Z6354" s="58"/>
      <c r="AA6354" s="58"/>
      <c r="AB6354" s="58"/>
    </row>
    <row r="6355" spans="24:28" x14ac:dyDescent="0.2">
      <c r="X6355" s="58"/>
      <c r="Y6355" s="58"/>
      <c r="Z6355" s="58"/>
      <c r="AA6355" s="58"/>
      <c r="AB6355" s="58"/>
    </row>
    <row r="6356" spans="24:28" x14ac:dyDescent="0.2">
      <c r="X6356" s="58"/>
      <c r="Y6356" s="58"/>
      <c r="Z6356" s="58"/>
      <c r="AA6356" s="58"/>
      <c r="AB6356" s="58"/>
    </row>
    <row r="6357" spans="24:28" x14ac:dyDescent="0.2">
      <c r="X6357" s="58"/>
      <c r="Y6357" s="58"/>
      <c r="Z6357" s="58"/>
      <c r="AA6357" s="58"/>
      <c r="AB6357" s="58"/>
    </row>
    <row r="6358" spans="24:28" x14ac:dyDescent="0.2">
      <c r="X6358" s="58"/>
      <c r="Y6358" s="58"/>
      <c r="Z6358" s="58"/>
      <c r="AA6358" s="58"/>
      <c r="AB6358" s="58"/>
    </row>
    <row r="6359" spans="24:28" x14ac:dyDescent="0.2">
      <c r="X6359" s="58"/>
      <c r="Y6359" s="58"/>
      <c r="Z6359" s="58"/>
      <c r="AA6359" s="58"/>
      <c r="AB6359" s="58"/>
    </row>
    <row r="6360" spans="24:28" x14ac:dyDescent="0.2">
      <c r="X6360" s="58"/>
      <c r="Y6360" s="58"/>
      <c r="Z6360" s="58"/>
      <c r="AA6360" s="58"/>
      <c r="AB6360" s="58"/>
    </row>
    <row r="6361" spans="24:28" x14ac:dyDescent="0.2">
      <c r="X6361" s="58"/>
      <c r="Y6361" s="58"/>
      <c r="Z6361" s="58"/>
      <c r="AA6361" s="58"/>
      <c r="AB6361" s="58"/>
    </row>
    <row r="6362" spans="24:28" x14ac:dyDescent="0.2">
      <c r="X6362" s="58"/>
      <c r="Y6362" s="58"/>
      <c r="Z6362" s="58"/>
      <c r="AA6362" s="58"/>
      <c r="AB6362" s="58"/>
    </row>
    <row r="6363" spans="24:28" x14ac:dyDescent="0.2">
      <c r="X6363" s="58"/>
      <c r="Y6363" s="58"/>
      <c r="Z6363" s="58"/>
      <c r="AA6363" s="58"/>
      <c r="AB6363" s="58"/>
    </row>
    <row r="6364" spans="24:28" x14ac:dyDescent="0.2">
      <c r="X6364" s="58"/>
      <c r="Y6364" s="58"/>
      <c r="Z6364" s="58"/>
      <c r="AA6364" s="58"/>
      <c r="AB6364" s="58"/>
    </row>
    <row r="6365" spans="24:28" x14ac:dyDescent="0.2">
      <c r="X6365" s="58"/>
      <c r="Y6365" s="58"/>
      <c r="Z6365" s="58"/>
      <c r="AA6365" s="58"/>
      <c r="AB6365" s="58"/>
    </row>
    <row r="6366" spans="24:28" x14ac:dyDescent="0.2">
      <c r="X6366" s="58"/>
      <c r="Y6366" s="58"/>
      <c r="Z6366" s="58"/>
      <c r="AA6366" s="58"/>
      <c r="AB6366" s="58"/>
    </row>
    <row r="6367" spans="24:28" x14ac:dyDescent="0.2">
      <c r="X6367" s="58"/>
      <c r="Y6367" s="58"/>
      <c r="Z6367" s="58"/>
      <c r="AA6367" s="58"/>
      <c r="AB6367" s="58"/>
    </row>
    <row r="6368" spans="24:28" x14ac:dyDescent="0.2">
      <c r="X6368" s="58"/>
      <c r="Y6368" s="58"/>
      <c r="Z6368" s="58"/>
      <c r="AA6368" s="58"/>
      <c r="AB6368" s="58"/>
    </row>
    <row r="6369" spans="24:28" x14ac:dyDescent="0.2">
      <c r="X6369" s="58"/>
      <c r="Y6369" s="58"/>
      <c r="Z6369" s="58"/>
      <c r="AA6369" s="58"/>
      <c r="AB6369" s="58"/>
    </row>
    <row r="6370" spans="24:28" x14ac:dyDescent="0.2">
      <c r="X6370" s="58"/>
      <c r="Y6370" s="58"/>
      <c r="Z6370" s="58"/>
      <c r="AA6370" s="58"/>
      <c r="AB6370" s="58"/>
    </row>
    <row r="6371" spans="24:28" x14ac:dyDescent="0.2">
      <c r="X6371" s="58"/>
      <c r="Y6371" s="58"/>
      <c r="Z6371" s="58"/>
      <c r="AA6371" s="58"/>
      <c r="AB6371" s="58"/>
    </row>
    <row r="6372" spans="24:28" x14ac:dyDescent="0.2">
      <c r="X6372" s="58"/>
      <c r="Y6372" s="58"/>
      <c r="Z6372" s="58"/>
      <c r="AA6372" s="58"/>
      <c r="AB6372" s="58"/>
    </row>
    <row r="6373" spans="24:28" x14ac:dyDescent="0.2">
      <c r="X6373" s="58"/>
      <c r="Y6373" s="58"/>
      <c r="Z6373" s="58"/>
      <c r="AA6373" s="58"/>
      <c r="AB6373" s="58"/>
    </row>
    <row r="6374" spans="24:28" x14ac:dyDescent="0.2">
      <c r="X6374" s="58"/>
      <c r="Y6374" s="58"/>
      <c r="Z6374" s="58"/>
      <c r="AA6374" s="58"/>
      <c r="AB6374" s="58"/>
    </row>
    <row r="6375" spans="24:28" x14ac:dyDescent="0.2">
      <c r="X6375" s="58"/>
      <c r="Y6375" s="58"/>
      <c r="Z6375" s="58"/>
      <c r="AA6375" s="58"/>
      <c r="AB6375" s="58"/>
    </row>
    <row r="6376" spans="24:28" x14ac:dyDescent="0.2">
      <c r="X6376" s="58"/>
      <c r="Y6376" s="58"/>
      <c r="Z6376" s="58"/>
      <c r="AA6376" s="58"/>
      <c r="AB6376" s="58"/>
    </row>
    <row r="6377" spans="24:28" x14ac:dyDescent="0.2">
      <c r="X6377" s="58"/>
      <c r="Y6377" s="58"/>
      <c r="Z6377" s="58"/>
      <c r="AA6377" s="58"/>
      <c r="AB6377" s="58"/>
    </row>
    <row r="6378" spans="24:28" x14ac:dyDescent="0.2">
      <c r="X6378" s="58"/>
      <c r="Y6378" s="58"/>
      <c r="Z6378" s="58"/>
      <c r="AA6378" s="58"/>
      <c r="AB6378" s="58"/>
    </row>
    <row r="6379" spans="24:28" x14ac:dyDescent="0.2">
      <c r="X6379" s="58"/>
      <c r="Y6379" s="58"/>
      <c r="Z6379" s="58"/>
      <c r="AA6379" s="58"/>
      <c r="AB6379" s="58"/>
    </row>
    <row r="6380" spans="24:28" x14ac:dyDescent="0.2">
      <c r="X6380" s="58"/>
      <c r="Y6380" s="58"/>
      <c r="Z6380" s="58"/>
      <c r="AA6380" s="58"/>
      <c r="AB6380" s="58"/>
    </row>
    <row r="6381" spans="24:28" x14ac:dyDescent="0.2">
      <c r="X6381" s="58"/>
      <c r="Y6381" s="58"/>
      <c r="Z6381" s="58"/>
      <c r="AA6381" s="58"/>
      <c r="AB6381" s="58"/>
    </row>
    <row r="6382" spans="24:28" x14ac:dyDescent="0.2">
      <c r="X6382" s="58"/>
      <c r="Y6382" s="58"/>
      <c r="Z6382" s="58"/>
      <c r="AA6382" s="58"/>
      <c r="AB6382" s="58"/>
    </row>
    <row r="6383" spans="24:28" x14ac:dyDescent="0.2">
      <c r="X6383" s="58"/>
      <c r="Y6383" s="58"/>
      <c r="Z6383" s="58"/>
      <c r="AA6383" s="58"/>
      <c r="AB6383" s="58"/>
    </row>
    <row r="6384" spans="24:28" x14ac:dyDescent="0.2">
      <c r="X6384" s="58"/>
      <c r="Y6384" s="58"/>
      <c r="Z6384" s="58"/>
      <c r="AA6384" s="58"/>
      <c r="AB6384" s="58"/>
    </row>
    <row r="6385" spans="24:28" x14ac:dyDescent="0.2">
      <c r="X6385" s="58"/>
      <c r="Y6385" s="58"/>
      <c r="Z6385" s="58"/>
      <c r="AA6385" s="58"/>
      <c r="AB6385" s="58"/>
    </row>
    <row r="6386" spans="24:28" x14ac:dyDescent="0.2">
      <c r="X6386" s="58"/>
      <c r="Y6386" s="58"/>
      <c r="Z6386" s="58"/>
      <c r="AA6386" s="58"/>
      <c r="AB6386" s="58"/>
    </row>
    <row r="6387" spans="24:28" x14ac:dyDescent="0.2">
      <c r="X6387" s="58"/>
      <c r="Y6387" s="58"/>
      <c r="Z6387" s="58"/>
      <c r="AA6387" s="58"/>
      <c r="AB6387" s="58"/>
    </row>
    <row r="6388" spans="24:28" x14ac:dyDescent="0.2">
      <c r="X6388" s="58"/>
      <c r="Y6388" s="58"/>
      <c r="Z6388" s="58"/>
      <c r="AA6388" s="58"/>
      <c r="AB6388" s="58"/>
    </row>
    <row r="6389" spans="24:28" x14ac:dyDescent="0.2">
      <c r="X6389" s="58"/>
      <c r="Y6389" s="58"/>
      <c r="Z6389" s="58"/>
      <c r="AA6389" s="58"/>
      <c r="AB6389" s="58"/>
    </row>
    <row r="6390" spans="24:28" x14ac:dyDescent="0.2">
      <c r="X6390" s="58"/>
      <c r="Y6390" s="58"/>
      <c r="Z6390" s="58"/>
      <c r="AA6390" s="58"/>
      <c r="AB6390" s="58"/>
    </row>
    <row r="6391" spans="24:28" x14ac:dyDescent="0.2">
      <c r="X6391" s="58"/>
      <c r="Y6391" s="58"/>
      <c r="Z6391" s="58"/>
      <c r="AA6391" s="58"/>
      <c r="AB6391" s="58"/>
    </row>
    <row r="6392" spans="24:28" x14ac:dyDescent="0.2">
      <c r="X6392" s="58"/>
      <c r="Y6392" s="58"/>
      <c r="Z6392" s="58"/>
      <c r="AA6392" s="58"/>
      <c r="AB6392" s="58"/>
    </row>
    <row r="6393" spans="24:28" x14ac:dyDescent="0.2">
      <c r="X6393" s="58"/>
      <c r="Y6393" s="58"/>
      <c r="Z6393" s="58"/>
      <c r="AA6393" s="58"/>
      <c r="AB6393" s="58"/>
    </row>
    <row r="6394" spans="24:28" x14ac:dyDescent="0.2">
      <c r="X6394" s="58"/>
      <c r="Y6394" s="58"/>
      <c r="Z6394" s="58"/>
      <c r="AA6394" s="58"/>
      <c r="AB6394" s="58"/>
    </row>
    <row r="6395" spans="24:28" x14ac:dyDescent="0.2">
      <c r="X6395" s="58"/>
      <c r="Y6395" s="58"/>
      <c r="Z6395" s="58"/>
      <c r="AA6395" s="58"/>
      <c r="AB6395" s="58"/>
    </row>
    <row r="6396" spans="24:28" x14ac:dyDescent="0.2">
      <c r="X6396" s="58"/>
      <c r="Y6396" s="58"/>
      <c r="Z6396" s="58"/>
      <c r="AA6396" s="58"/>
      <c r="AB6396" s="58"/>
    </row>
    <row r="6397" spans="24:28" x14ac:dyDescent="0.2">
      <c r="X6397" s="58"/>
      <c r="Y6397" s="58"/>
      <c r="Z6397" s="58"/>
      <c r="AA6397" s="58"/>
      <c r="AB6397" s="58"/>
    </row>
    <row r="6398" spans="24:28" x14ac:dyDescent="0.2">
      <c r="X6398" s="58"/>
      <c r="Y6398" s="58"/>
      <c r="Z6398" s="58"/>
      <c r="AA6398" s="58"/>
      <c r="AB6398" s="58"/>
    </row>
    <row r="6399" spans="24:28" x14ac:dyDescent="0.2">
      <c r="X6399" s="58"/>
      <c r="Y6399" s="58"/>
      <c r="Z6399" s="58"/>
      <c r="AA6399" s="58"/>
      <c r="AB6399" s="58"/>
    </row>
    <row r="6400" spans="24:28" x14ac:dyDescent="0.2">
      <c r="X6400" s="58"/>
      <c r="Y6400" s="58"/>
      <c r="Z6400" s="58"/>
      <c r="AA6400" s="58"/>
      <c r="AB6400" s="58"/>
    </row>
    <row r="6401" spans="24:28" x14ac:dyDescent="0.2">
      <c r="X6401" s="58"/>
      <c r="Y6401" s="58"/>
      <c r="Z6401" s="58"/>
      <c r="AA6401" s="58"/>
      <c r="AB6401" s="58"/>
    </row>
    <row r="6402" spans="24:28" x14ac:dyDescent="0.2">
      <c r="X6402" s="58"/>
      <c r="Y6402" s="58"/>
      <c r="Z6402" s="58"/>
      <c r="AA6402" s="58"/>
      <c r="AB6402" s="58"/>
    </row>
    <row r="6403" spans="24:28" x14ac:dyDescent="0.2">
      <c r="X6403" s="58"/>
      <c r="Y6403" s="58"/>
      <c r="Z6403" s="58"/>
      <c r="AA6403" s="58"/>
      <c r="AB6403" s="58"/>
    </row>
    <row r="6404" spans="24:28" x14ac:dyDescent="0.2">
      <c r="X6404" s="58"/>
      <c r="Y6404" s="58"/>
      <c r="Z6404" s="58"/>
      <c r="AA6404" s="58"/>
      <c r="AB6404" s="58"/>
    </row>
    <row r="6405" spans="24:28" x14ac:dyDescent="0.2">
      <c r="X6405" s="58"/>
      <c r="Y6405" s="58"/>
      <c r="Z6405" s="58"/>
      <c r="AA6405" s="58"/>
      <c r="AB6405" s="58"/>
    </row>
    <row r="6406" spans="24:28" x14ac:dyDescent="0.2">
      <c r="X6406" s="58"/>
      <c r="Y6406" s="58"/>
      <c r="Z6406" s="58"/>
      <c r="AA6406" s="58"/>
      <c r="AB6406" s="58"/>
    </row>
    <row r="6407" spans="24:28" x14ac:dyDescent="0.2">
      <c r="X6407" s="58"/>
      <c r="Y6407" s="58"/>
      <c r="Z6407" s="58"/>
      <c r="AA6407" s="58"/>
      <c r="AB6407" s="58"/>
    </row>
    <row r="6408" spans="24:28" x14ac:dyDescent="0.2">
      <c r="X6408" s="58"/>
      <c r="Y6408" s="58"/>
      <c r="Z6408" s="58"/>
      <c r="AA6408" s="58"/>
      <c r="AB6408" s="58"/>
    </row>
    <row r="6409" spans="24:28" x14ac:dyDescent="0.2">
      <c r="X6409" s="58"/>
      <c r="Y6409" s="58"/>
      <c r="Z6409" s="58"/>
      <c r="AA6409" s="58"/>
      <c r="AB6409" s="58"/>
    </row>
    <row r="6410" spans="24:28" x14ac:dyDescent="0.2">
      <c r="X6410" s="58"/>
      <c r="Y6410" s="58"/>
      <c r="Z6410" s="58"/>
      <c r="AA6410" s="58"/>
      <c r="AB6410" s="58"/>
    </row>
    <row r="6411" spans="24:28" x14ac:dyDescent="0.2">
      <c r="X6411" s="58"/>
      <c r="Y6411" s="58"/>
      <c r="Z6411" s="58"/>
      <c r="AA6411" s="58"/>
      <c r="AB6411" s="58"/>
    </row>
    <row r="6412" spans="24:28" x14ac:dyDescent="0.2">
      <c r="X6412" s="58"/>
      <c r="Y6412" s="58"/>
      <c r="Z6412" s="58"/>
      <c r="AA6412" s="58"/>
      <c r="AB6412" s="58"/>
    </row>
    <row r="6413" spans="24:28" x14ac:dyDescent="0.2">
      <c r="X6413" s="58"/>
      <c r="Y6413" s="58"/>
      <c r="Z6413" s="58"/>
      <c r="AA6413" s="58"/>
      <c r="AB6413" s="58"/>
    </row>
    <row r="6414" spans="24:28" x14ac:dyDescent="0.2">
      <c r="X6414" s="58"/>
      <c r="Y6414" s="58"/>
      <c r="Z6414" s="58"/>
      <c r="AA6414" s="58"/>
      <c r="AB6414" s="58"/>
    </row>
    <row r="6415" spans="24:28" x14ac:dyDescent="0.2">
      <c r="X6415" s="58"/>
      <c r="Y6415" s="58"/>
      <c r="Z6415" s="58"/>
      <c r="AA6415" s="58"/>
      <c r="AB6415" s="58"/>
    </row>
    <row r="6416" spans="24:28" x14ac:dyDescent="0.2">
      <c r="X6416" s="58"/>
      <c r="Y6416" s="58"/>
      <c r="Z6416" s="58"/>
      <c r="AA6416" s="58"/>
      <c r="AB6416" s="58"/>
    </row>
    <row r="6417" spans="24:28" x14ac:dyDescent="0.2">
      <c r="X6417" s="58"/>
      <c r="Y6417" s="58"/>
      <c r="Z6417" s="58"/>
      <c r="AA6417" s="58"/>
      <c r="AB6417" s="58"/>
    </row>
    <row r="6418" spans="24:28" x14ac:dyDescent="0.2">
      <c r="X6418" s="58"/>
      <c r="Y6418" s="58"/>
      <c r="Z6418" s="58"/>
      <c r="AA6418" s="58"/>
      <c r="AB6418" s="58"/>
    </row>
    <row r="6419" spans="24:28" x14ac:dyDescent="0.2">
      <c r="X6419" s="58"/>
      <c r="Y6419" s="58"/>
      <c r="Z6419" s="58"/>
      <c r="AA6419" s="58"/>
      <c r="AB6419" s="58"/>
    </row>
    <row r="6420" spans="24:28" x14ac:dyDescent="0.2">
      <c r="X6420" s="58"/>
      <c r="Y6420" s="58"/>
      <c r="Z6420" s="58"/>
      <c r="AA6420" s="58"/>
      <c r="AB6420" s="58"/>
    </row>
    <row r="6421" spans="24:28" x14ac:dyDescent="0.2">
      <c r="X6421" s="58"/>
      <c r="Y6421" s="58"/>
      <c r="Z6421" s="58"/>
      <c r="AA6421" s="58"/>
      <c r="AB6421" s="58"/>
    </row>
    <row r="6422" spans="24:28" x14ac:dyDescent="0.2">
      <c r="X6422" s="58"/>
      <c r="Y6422" s="58"/>
      <c r="Z6422" s="58"/>
      <c r="AA6422" s="58"/>
      <c r="AB6422" s="58"/>
    </row>
    <row r="6423" spans="24:28" x14ac:dyDescent="0.2">
      <c r="X6423" s="58"/>
      <c r="Y6423" s="58"/>
      <c r="Z6423" s="58"/>
      <c r="AA6423" s="58"/>
      <c r="AB6423" s="58"/>
    </row>
    <row r="6424" spans="24:28" x14ac:dyDescent="0.2">
      <c r="X6424" s="58"/>
      <c r="Y6424" s="58"/>
      <c r="Z6424" s="58"/>
      <c r="AA6424" s="58"/>
      <c r="AB6424" s="58"/>
    </row>
    <row r="6425" spans="24:28" x14ac:dyDescent="0.2">
      <c r="X6425" s="58"/>
      <c r="Y6425" s="58"/>
      <c r="Z6425" s="58"/>
      <c r="AA6425" s="58"/>
      <c r="AB6425" s="58"/>
    </row>
    <row r="6426" spans="24:28" x14ac:dyDescent="0.2">
      <c r="X6426" s="58"/>
      <c r="Y6426" s="58"/>
      <c r="Z6426" s="58"/>
      <c r="AA6426" s="58"/>
      <c r="AB6426" s="58"/>
    </row>
    <row r="6427" spans="24:28" x14ac:dyDescent="0.2">
      <c r="X6427" s="58"/>
      <c r="Y6427" s="58"/>
      <c r="Z6427" s="58"/>
      <c r="AA6427" s="58"/>
      <c r="AB6427" s="58"/>
    </row>
    <row r="6428" spans="24:28" x14ac:dyDescent="0.2">
      <c r="X6428" s="58"/>
      <c r="Y6428" s="58"/>
      <c r="Z6428" s="58"/>
      <c r="AA6428" s="58"/>
      <c r="AB6428" s="58"/>
    </row>
    <row r="6429" spans="24:28" x14ac:dyDescent="0.2">
      <c r="X6429" s="58"/>
      <c r="Y6429" s="58"/>
      <c r="Z6429" s="58"/>
      <c r="AA6429" s="58"/>
      <c r="AB6429" s="58"/>
    </row>
    <row r="6430" spans="24:28" x14ac:dyDescent="0.2">
      <c r="X6430" s="58"/>
      <c r="Y6430" s="58"/>
      <c r="Z6430" s="58"/>
      <c r="AA6430" s="58"/>
      <c r="AB6430" s="58"/>
    </row>
    <row r="6431" spans="24:28" x14ac:dyDescent="0.2">
      <c r="X6431" s="58"/>
      <c r="Y6431" s="58"/>
      <c r="Z6431" s="58"/>
      <c r="AA6431" s="58"/>
      <c r="AB6431" s="58"/>
    </row>
    <row r="6432" spans="24:28" x14ac:dyDescent="0.2">
      <c r="X6432" s="58"/>
      <c r="Y6432" s="58"/>
      <c r="Z6432" s="58"/>
      <c r="AA6432" s="58"/>
      <c r="AB6432" s="58"/>
    </row>
    <row r="6433" spans="24:28" x14ac:dyDescent="0.2">
      <c r="X6433" s="58"/>
      <c r="Y6433" s="58"/>
      <c r="Z6433" s="58"/>
      <c r="AA6433" s="58"/>
      <c r="AB6433" s="58"/>
    </row>
    <row r="6434" spans="24:28" x14ac:dyDescent="0.2">
      <c r="X6434" s="58"/>
      <c r="Y6434" s="58"/>
      <c r="Z6434" s="58"/>
      <c r="AA6434" s="58"/>
      <c r="AB6434" s="58"/>
    </row>
    <row r="6435" spans="24:28" x14ac:dyDescent="0.2">
      <c r="X6435" s="58"/>
      <c r="Y6435" s="58"/>
      <c r="Z6435" s="58"/>
      <c r="AA6435" s="58"/>
      <c r="AB6435" s="58"/>
    </row>
    <row r="6436" spans="24:28" x14ac:dyDescent="0.2">
      <c r="X6436" s="58"/>
      <c r="Y6436" s="58"/>
      <c r="Z6436" s="58"/>
      <c r="AA6436" s="58"/>
      <c r="AB6436" s="58"/>
    </row>
    <row r="6437" spans="24:28" x14ac:dyDescent="0.2">
      <c r="X6437" s="58"/>
      <c r="Y6437" s="58"/>
      <c r="Z6437" s="58"/>
      <c r="AA6437" s="58"/>
      <c r="AB6437" s="58"/>
    </row>
    <row r="6438" spans="24:28" x14ac:dyDescent="0.2">
      <c r="X6438" s="58"/>
      <c r="Y6438" s="58"/>
      <c r="Z6438" s="58"/>
      <c r="AA6438" s="58"/>
      <c r="AB6438" s="58"/>
    </row>
    <row r="6439" spans="24:28" x14ac:dyDescent="0.2">
      <c r="X6439" s="58"/>
      <c r="Y6439" s="58"/>
      <c r="Z6439" s="58"/>
      <c r="AA6439" s="58"/>
      <c r="AB6439" s="58"/>
    </row>
    <row r="6440" spans="24:28" x14ac:dyDescent="0.2">
      <c r="X6440" s="58"/>
      <c r="Y6440" s="58"/>
      <c r="Z6440" s="58"/>
      <c r="AA6440" s="58"/>
      <c r="AB6440" s="58"/>
    </row>
    <row r="6441" spans="24:28" x14ac:dyDescent="0.2">
      <c r="X6441" s="58"/>
      <c r="Y6441" s="58"/>
      <c r="Z6441" s="58"/>
      <c r="AA6441" s="58"/>
      <c r="AB6441" s="58"/>
    </row>
    <row r="6442" spans="24:28" x14ac:dyDescent="0.2">
      <c r="X6442" s="58"/>
      <c r="Y6442" s="58"/>
      <c r="Z6442" s="58"/>
      <c r="AA6442" s="58"/>
      <c r="AB6442" s="58"/>
    </row>
    <row r="6443" spans="24:28" x14ac:dyDescent="0.2">
      <c r="X6443" s="58"/>
      <c r="Y6443" s="58"/>
      <c r="Z6443" s="58"/>
      <c r="AA6443" s="58"/>
      <c r="AB6443" s="58"/>
    </row>
    <row r="6444" spans="24:28" x14ac:dyDescent="0.2">
      <c r="X6444" s="58"/>
      <c r="Y6444" s="58"/>
      <c r="Z6444" s="58"/>
      <c r="AA6444" s="58"/>
      <c r="AB6444" s="58"/>
    </row>
    <row r="6445" spans="24:28" x14ac:dyDescent="0.2">
      <c r="X6445" s="58"/>
      <c r="Y6445" s="58"/>
      <c r="Z6445" s="58"/>
      <c r="AA6445" s="58"/>
      <c r="AB6445" s="58"/>
    </row>
    <row r="6446" spans="24:28" x14ac:dyDescent="0.2">
      <c r="X6446" s="58"/>
      <c r="Y6446" s="58"/>
      <c r="Z6446" s="58"/>
      <c r="AA6446" s="58"/>
      <c r="AB6446" s="58"/>
    </row>
    <row r="6447" spans="24:28" x14ac:dyDescent="0.2">
      <c r="X6447" s="58"/>
      <c r="Y6447" s="58"/>
      <c r="Z6447" s="58"/>
      <c r="AA6447" s="58"/>
      <c r="AB6447" s="58"/>
    </row>
    <row r="6448" spans="24:28" x14ac:dyDescent="0.2">
      <c r="X6448" s="58"/>
      <c r="Y6448" s="58"/>
      <c r="Z6448" s="58"/>
      <c r="AA6448" s="58"/>
      <c r="AB6448" s="58"/>
    </row>
    <row r="6449" spans="24:28" x14ac:dyDescent="0.2">
      <c r="X6449" s="58"/>
      <c r="Y6449" s="58"/>
      <c r="Z6449" s="58"/>
      <c r="AA6449" s="58"/>
      <c r="AB6449" s="58"/>
    </row>
    <row r="6450" spans="24:28" x14ac:dyDescent="0.2">
      <c r="X6450" s="58"/>
      <c r="Y6450" s="58"/>
      <c r="Z6450" s="58"/>
      <c r="AA6450" s="58"/>
      <c r="AB6450" s="58"/>
    </row>
    <row r="6451" spans="24:28" x14ac:dyDescent="0.2">
      <c r="X6451" s="58"/>
      <c r="Y6451" s="58"/>
      <c r="Z6451" s="58"/>
      <c r="AA6451" s="58"/>
      <c r="AB6451" s="58"/>
    </row>
    <row r="6452" spans="24:28" x14ac:dyDescent="0.2">
      <c r="X6452" s="58"/>
      <c r="Y6452" s="58"/>
      <c r="Z6452" s="58"/>
      <c r="AA6452" s="58"/>
      <c r="AB6452" s="58"/>
    </row>
    <row r="6453" spans="24:28" x14ac:dyDescent="0.2">
      <c r="X6453" s="58"/>
      <c r="Y6453" s="58"/>
      <c r="Z6453" s="58"/>
      <c r="AA6453" s="58"/>
      <c r="AB6453" s="58"/>
    </row>
    <row r="6454" spans="24:28" x14ac:dyDescent="0.2">
      <c r="X6454" s="58"/>
      <c r="Y6454" s="58"/>
      <c r="Z6454" s="58"/>
      <c r="AA6454" s="58"/>
      <c r="AB6454" s="58"/>
    </row>
    <row r="6455" spans="24:28" x14ac:dyDescent="0.2">
      <c r="X6455" s="58"/>
      <c r="Y6455" s="58"/>
      <c r="Z6455" s="58"/>
      <c r="AA6455" s="58"/>
      <c r="AB6455" s="58"/>
    </row>
    <row r="6456" spans="24:28" x14ac:dyDescent="0.2">
      <c r="X6456" s="58"/>
      <c r="Y6456" s="58"/>
      <c r="Z6456" s="58"/>
      <c r="AA6456" s="58"/>
      <c r="AB6456" s="58"/>
    </row>
    <row r="6457" spans="24:28" x14ac:dyDescent="0.2">
      <c r="X6457" s="58"/>
      <c r="Y6457" s="58"/>
      <c r="Z6457" s="58"/>
      <c r="AA6457" s="58"/>
      <c r="AB6457" s="58"/>
    </row>
    <row r="6458" spans="24:28" x14ac:dyDescent="0.2">
      <c r="X6458" s="58"/>
      <c r="Y6458" s="58"/>
      <c r="Z6458" s="58"/>
      <c r="AA6458" s="58"/>
      <c r="AB6458" s="58"/>
    </row>
    <row r="6459" spans="24:28" x14ac:dyDescent="0.2">
      <c r="X6459" s="58"/>
      <c r="Y6459" s="58"/>
      <c r="Z6459" s="58"/>
      <c r="AA6459" s="58"/>
      <c r="AB6459" s="58"/>
    </row>
    <row r="6460" spans="24:28" x14ac:dyDescent="0.2">
      <c r="X6460" s="58"/>
      <c r="Y6460" s="58"/>
      <c r="Z6460" s="58"/>
      <c r="AA6460" s="58"/>
      <c r="AB6460" s="58"/>
    </row>
    <row r="6461" spans="24:28" x14ac:dyDescent="0.2">
      <c r="X6461" s="58"/>
      <c r="Y6461" s="58"/>
      <c r="Z6461" s="58"/>
      <c r="AA6461" s="58"/>
      <c r="AB6461" s="58"/>
    </row>
    <row r="6462" spans="24:28" x14ac:dyDescent="0.2">
      <c r="X6462" s="58"/>
      <c r="Y6462" s="58"/>
      <c r="Z6462" s="58"/>
      <c r="AA6462" s="58"/>
      <c r="AB6462" s="58"/>
    </row>
    <row r="6463" spans="24:28" x14ac:dyDescent="0.2">
      <c r="X6463" s="58"/>
      <c r="Y6463" s="58"/>
      <c r="Z6463" s="58"/>
      <c r="AA6463" s="58"/>
      <c r="AB6463" s="58"/>
    </row>
    <row r="6464" spans="24:28" x14ac:dyDescent="0.2">
      <c r="X6464" s="58"/>
      <c r="Y6464" s="58"/>
      <c r="Z6464" s="58"/>
      <c r="AA6464" s="58"/>
      <c r="AB6464" s="58"/>
    </row>
    <row r="6465" spans="24:28" x14ac:dyDescent="0.2">
      <c r="X6465" s="58"/>
      <c r="Y6465" s="58"/>
      <c r="Z6465" s="58"/>
      <c r="AA6465" s="58"/>
      <c r="AB6465" s="58"/>
    </row>
    <row r="6466" spans="24:28" x14ac:dyDescent="0.2">
      <c r="X6466" s="58"/>
      <c r="Y6466" s="58"/>
      <c r="Z6466" s="58"/>
      <c r="AA6466" s="58"/>
      <c r="AB6466" s="58"/>
    </row>
    <row r="6467" spans="24:28" x14ac:dyDescent="0.2">
      <c r="X6467" s="58"/>
      <c r="Y6467" s="58"/>
      <c r="Z6467" s="58"/>
      <c r="AA6467" s="58"/>
      <c r="AB6467" s="58"/>
    </row>
    <row r="6468" spans="24:28" x14ac:dyDescent="0.2">
      <c r="X6468" s="58"/>
      <c r="Y6468" s="58"/>
      <c r="Z6468" s="58"/>
      <c r="AA6468" s="58"/>
      <c r="AB6468" s="58"/>
    </row>
    <row r="6469" spans="24:28" x14ac:dyDescent="0.2">
      <c r="X6469" s="58"/>
      <c r="Y6469" s="58"/>
      <c r="Z6469" s="58"/>
      <c r="AA6469" s="58"/>
      <c r="AB6469" s="58"/>
    </row>
    <row r="6470" spans="24:28" x14ac:dyDescent="0.2">
      <c r="X6470" s="58"/>
      <c r="Y6470" s="58"/>
      <c r="Z6470" s="58"/>
      <c r="AA6470" s="58"/>
      <c r="AB6470" s="58"/>
    </row>
    <row r="6471" spans="24:28" x14ac:dyDescent="0.2">
      <c r="X6471" s="58"/>
      <c r="Y6471" s="58"/>
      <c r="Z6471" s="58"/>
      <c r="AA6471" s="58"/>
      <c r="AB6471" s="58"/>
    </row>
    <row r="6472" spans="24:28" x14ac:dyDescent="0.2">
      <c r="X6472" s="58"/>
      <c r="Y6472" s="58"/>
      <c r="Z6472" s="58"/>
      <c r="AA6472" s="58"/>
      <c r="AB6472" s="58"/>
    </row>
    <row r="6473" spans="24:28" x14ac:dyDescent="0.2">
      <c r="X6473" s="58"/>
      <c r="Y6473" s="58"/>
      <c r="Z6473" s="58"/>
      <c r="AA6473" s="58"/>
      <c r="AB6473" s="58"/>
    </row>
    <row r="6474" spans="24:28" x14ac:dyDescent="0.2">
      <c r="X6474" s="58"/>
      <c r="Y6474" s="58"/>
      <c r="Z6474" s="58"/>
      <c r="AA6474" s="58"/>
      <c r="AB6474" s="58"/>
    </row>
    <row r="6475" spans="24:28" x14ac:dyDescent="0.2">
      <c r="X6475" s="58"/>
      <c r="Y6475" s="58"/>
      <c r="Z6475" s="58"/>
      <c r="AA6475" s="58"/>
      <c r="AB6475" s="58"/>
    </row>
    <row r="6476" spans="24:28" x14ac:dyDescent="0.2">
      <c r="X6476" s="58"/>
      <c r="Y6476" s="58"/>
      <c r="Z6476" s="58"/>
      <c r="AA6476" s="58"/>
      <c r="AB6476" s="58"/>
    </row>
    <row r="6477" spans="24:28" x14ac:dyDescent="0.2">
      <c r="X6477" s="58"/>
      <c r="Y6477" s="58"/>
      <c r="Z6477" s="58"/>
      <c r="AA6477" s="58"/>
      <c r="AB6477" s="58"/>
    </row>
    <row r="6478" spans="24:28" x14ac:dyDescent="0.2">
      <c r="X6478" s="58"/>
      <c r="Y6478" s="58"/>
      <c r="Z6478" s="58"/>
      <c r="AA6478" s="58"/>
      <c r="AB6478" s="58"/>
    </row>
    <row r="6479" spans="24:28" x14ac:dyDescent="0.2">
      <c r="X6479" s="58"/>
      <c r="Y6479" s="58"/>
      <c r="Z6479" s="58"/>
      <c r="AA6479" s="58"/>
      <c r="AB6479" s="58"/>
    </row>
    <row r="6480" spans="24:28" x14ac:dyDescent="0.2">
      <c r="X6480" s="58"/>
      <c r="Y6480" s="58"/>
      <c r="Z6480" s="58"/>
      <c r="AA6480" s="58"/>
      <c r="AB6480" s="58"/>
    </row>
    <row r="6481" spans="24:28" x14ac:dyDescent="0.2">
      <c r="X6481" s="58"/>
      <c r="Y6481" s="58"/>
      <c r="Z6481" s="58"/>
      <c r="AA6481" s="58"/>
      <c r="AB6481" s="58"/>
    </row>
    <row r="6482" spans="24:28" x14ac:dyDescent="0.2">
      <c r="X6482" s="58"/>
      <c r="Y6482" s="58"/>
      <c r="Z6482" s="58"/>
      <c r="AA6482" s="58"/>
      <c r="AB6482" s="58"/>
    </row>
    <row r="6483" spans="24:28" x14ac:dyDescent="0.2">
      <c r="X6483" s="58"/>
      <c r="Y6483" s="58"/>
      <c r="Z6483" s="58"/>
      <c r="AA6483" s="58"/>
      <c r="AB6483" s="58"/>
    </row>
    <row r="6484" spans="24:28" x14ac:dyDescent="0.2">
      <c r="X6484" s="58"/>
      <c r="Y6484" s="58"/>
      <c r="Z6484" s="58"/>
      <c r="AA6484" s="58"/>
      <c r="AB6484" s="58"/>
    </row>
    <row r="6485" spans="24:28" x14ac:dyDescent="0.2">
      <c r="X6485" s="58"/>
      <c r="Y6485" s="58"/>
      <c r="Z6485" s="58"/>
      <c r="AA6485" s="58"/>
      <c r="AB6485" s="58"/>
    </row>
    <row r="6486" spans="24:28" x14ac:dyDescent="0.2">
      <c r="X6486" s="58"/>
      <c r="Y6486" s="58"/>
      <c r="Z6486" s="58"/>
      <c r="AA6486" s="58"/>
      <c r="AB6486" s="58"/>
    </row>
    <row r="6487" spans="24:28" x14ac:dyDescent="0.2">
      <c r="X6487" s="58"/>
      <c r="Y6487" s="58"/>
      <c r="Z6487" s="58"/>
      <c r="AA6487" s="58"/>
      <c r="AB6487" s="58"/>
    </row>
    <row r="6488" spans="24:28" x14ac:dyDescent="0.2">
      <c r="X6488" s="58"/>
      <c r="Y6488" s="58"/>
      <c r="Z6488" s="58"/>
      <c r="AA6488" s="58"/>
      <c r="AB6488" s="58"/>
    </row>
    <row r="6489" spans="24:28" x14ac:dyDescent="0.2">
      <c r="X6489" s="58"/>
      <c r="Y6489" s="58"/>
      <c r="Z6489" s="58"/>
      <c r="AA6489" s="58"/>
      <c r="AB6489" s="58"/>
    </row>
    <row r="6490" spans="24:28" x14ac:dyDescent="0.2">
      <c r="X6490" s="58"/>
      <c r="Y6490" s="58"/>
      <c r="Z6490" s="58"/>
      <c r="AA6490" s="58"/>
      <c r="AB6490" s="58"/>
    </row>
    <row r="6491" spans="24:28" x14ac:dyDescent="0.2">
      <c r="X6491" s="58"/>
      <c r="Y6491" s="58"/>
      <c r="Z6491" s="58"/>
      <c r="AA6491" s="58"/>
      <c r="AB6491" s="58"/>
    </row>
    <row r="6492" spans="24:28" x14ac:dyDescent="0.2">
      <c r="X6492" s="58"/>
      <c r="Y6492" s="58"/>
      <c r="Z6492" s="58"/>
      <c r="AA6492" s="58"/>
      <c r="AB6492" s="58"/>
    </row>
    <row r="6493" spans="24:28" x14ac:dyDescent="0.2">
      <c r="X6493" s="58"/>
      <c r="Y6493" s="58"/>
      <c r="Z6493" s="58"/>
      <c r="AA6493" s="58"/>
      <c r="AB6493" s="58"/>
    </row>
    <row r="6494" spans="24:28" x14ac:dyDescent="0.2">
      <c r="X6494" s="58"/>
      <c r="Y6494" s="58"/>
      <c r="Z6494" s="58"/>
      <c r="AA6494" s="58"/>
      <c r="AB6494" s="58"/>
    </row>
    <row r="6495" spans="24:28" x14ac:dyDescent="0.2">
      <c r="X6495" s="58"/>
      <c r="Y6495" s="58"/>
      <c r="Z6495" s="58"/>
      <c r="AA6495" s="58"/>
      <c r="AB6495" s="58"/>
    </row>
    <row r="6496" spans="24:28" x14ac:dyDescent="0.2">
      <c r="X6496" s="58"/>
      <c r="Y6496" s="58"/>
      <c r="Z6496" s="58"/>
      <c r="AA6496" s="58"/>
      <c r="AB6496" s="58"/>
    </row>
    <row r="6497" spans="24:28" x14ac:dyDescent="0.2">
      <c r="X6497" s="58"/>
      <c r="Y6497" s="58"/>
      <c r="Z6497" s="58"/>
      <c r="AA6497" s="58"/>
      <c r="AB6497" s="58"/>
    </row>
    <row r="6498" spans="24:28" x14ac:dyDescent="0.2">
      <c r="X6498" s="58"/>
      <c r="Y6498" s="58"/>
      <c r="Z6498" s="58"/>
      <c r="AA6498" s="58"/>
      <c r="AB6498" s="58"/>
    </row>
    <row r="6499" spans="24:28" x14ac:dyDescent="0.2">
      <c r="X6499" s="58"/>
      <c r="Y6499" s="58"/>
      <c r="Z6499" s="58"/>
      <c r="AA6499" s="58"/>
      <c r="AB6499" s="58"/>
    </row>
    <row r="6500" spans="24:28" x14ac:dyDescent="0.2">
      <c r="X6500" s="58"/>
      <c r="Y6500" s="58"/>
      <c r="Z6500" s="58"/>
      <c r="AA6500" s="58"/>
      <c r="AB6500" s="58"/>
    </row>
    <row r="6501" spans="24:28" x14ac:dyDescent="0.2">
      <c r="X6501" s="58"/>
      <c r="Y6501" s="58"/>
      <c r="Z6501" s="58"/>
      <c r="AA6501" s="58"/>
      <c r="AB6501" s="58"/>
    </row>
    <row r="6502" spans="24:28" x14ac:dyDescent="0.2">
      <c r="X6502" s="58"/>
      <c r="Y6502" s="58"/>
      <c r="Z6502" s="58"/>
      <c r="AA6502" s="58"/>
      <c r="AB6502" s="58"/>
    </row>
    <row r="6503" spans="24:28" x14ac:dyDescent="0.2">
      <c r="X6503" s="58"/>
      <c r="Y6503" s="58"/>
      <c r="Z6503" s="58"/>
      <c r="AA6503" s="58"/>
      <c r="AB6503" s="58"/>
    </row>
    <row r="6504" spans="24:28" x14ac:dyDescent="0.2">
      <c r="X6504" s="58"/>
      <c r="Y6504" s="58"/>
      <c r="Z6504" s="58"/>
      <c r="AA6504" s="58"/>
      <c r="AB6504" s="58"/>
    </row>
    <row r="6505" spans="24:28" x14ac:dyDescent="0.2">
      <c r="X6505" s="58"/>
      <c r="Y6505" s="58"/>
      <c r="Z6505" s="58"/>
      <c r="AA6505" s="58"/>
      <c r="AB6505" s="58"/>
    </row>
    <row r="6506" spans="24:28" x14ac:dyDescent="0.2">
      <c r="X6506" s="58"/>
      <c r="Y6506" s="58"/>
      <c r="Z6506" s="58"/>
      <c r="AA6506" s="58"/>
      <c r="AB6506" s="58"/>
    </row>
    <row r="6507" spans="24:28" x14ac:dyDescent="0.2">
      <c r="X6507" s="58"/>
      <c r="Y6507" s="58"/>
      <c r="Z6507" s="58"/>
      <c r="AA6507" s="58"/>
      <c r="AB6507" s="58"/>
    </row>
    <row r="6508" spans="24:28" x14ac:dyDescent="0.2">
      <c r="X6508" s="58"/>
      <c r="Y6508" s="58"/>
      <c r="Z6508" s="58"/>
      <c r="AA6508" s="58"/>
      <c r="AB6508" s="58"/>
    </row>
    <row r="6509" spans="24:28" x14ac:dyDescent="0.2">
      <c r="X6509" s="58"/>
      <c r="Y6509" s="58"/>
      <c r="Z6509" s="58"/>
      <c r="AA6509" s="58"/>
      <c r="AB6509" s="58"/>
    </row>
    <row r="6510" spans="24:28" x14ac:dyDescent="0.2">
      <c r="X6510" s="58"/>
      <c r="Y6510" s="58"/>
      <c r="Z6510" s="58"/>
      <c r="AA6510" s="58"/>
      <c r="AB6510" s="58"/>
    </row>
    <row r="6511" spans="24:28" x14ac:dyDescent="0.2">
      <c r="X6511" s="58"/>
      <c r="Y6511" s="58"/>
      <c r="Z6511" s="58"/>
      <c r="AA6511" s="58"/>
      <c r="AB6511" s="58"/>
    </row>
    <row r="6512" spans="24:28" x14ac:dyDescent="0.2">
      <c r="X6512" s="58"/>
      <c r="Y6512" s="58"/>
      <c r="Z6512" s="58"/>
      <c r="AA6512" s="58"/>
      <c r="AB6512" s="58"/>
    </row>
    <row r="6513" spans="24:28" x14ac:dyDescent="0.2">
      <c r="X6513" s="58"/>
      <c r="Y6513" s="58"/>
      <c r="Z6513" s="58"/>
      <c r="AA6513" s="58"/>
      <c r="AB6513" s="58"/>
    </row>
    <row r="6514" spans="24:28" x14ac:dyDescent="0.2">
      <c r="X6514" s="58"/>
      <c r="Y6514" s="58"/>
      <c r="Z6514" s="58"/>
      <c r="AA6514" s="58"/>
      <c r="AB6514" s="58"/>
    </row>
    <row r="6515" spans="24:28" x14ac:dyDescent="0.2">
      <c r="X6515" s="58"/>
      <c r="Y6515" s="58"/>
      <c r="Z6515" s="58"/>
      <c r="AA6515" s="58"/>
      <c r="AB6515" s="58"/>
    </row>
    <row r="6516" spans="24:28" x14ac:dyDescent="0.2">
      <c r="X6516" s="58"/>
      <c r="Y6516" s="58"/>
      <c r="Z6516" s="58"/>
      <c r="AA6516" s="58"/>
      <c r="AB6516" s="58"/>
    </row>
    <row r="6517" spans="24:28" x14ac:dyDescent="0.2">
      <c r="X6517" s="58"/>
      <c r="Y6517" s="58"/>
      <c r="Z6517" s="58"/>
      <c r="AA6517" s="58"/>
      <c r="AB6517" s="58"/>
    </row>
    <row r="6518" spans="24:28" x14ac:dyDescent="0.2">
      <c r="X6518" s="58"/>
      <c r="Y6518" s="58"/>
      <c r="Z6518" s="58"/>
      <c r="AA6518" s="58"/>
      <c r="AB6518" s="58"/>
    </row>
    <row r="6519" spans="24:28" x14ac:dyDescent="0.2">
      <c r="X6519" s="58"/>
      <c r="Y6519" s="58"/>
      <c r="Z6519" s="58"/>
      <c r="AA6519" s="58"/>
      <c r="AB6519" s="58"/>
    </row>
    <row r="6520" spans="24:28" x14ac:dyDescent="0.2">
      <c r="X6520" s="58"/>
      <c r="Y6520" s="58"/>
      <c r="Z6520" s="58"/>
      <c r="AA6520" s="58"/>
      <c r="AB6520" s="58"/>
    </row>
    <row r="6521" spans="24:28" x14ac:dyDescent="0.2">
      <c r="X6521" s="58"/>
      <c r="Y6521" s="58"/>
      <c r="Z6521" s="58"/>
      <c r="AA6521" s="58"/>
      <c r="AB6521" s="58"/>
    </row>
    <row r="6522" spans="24:28" x14ac:dyDescent="0.2">
      <c r="X6522" s="58"/>
      <c r="Y6522" s="58"/>
      <c r="Z6522" s="58"/>
      <c r="AA6522" s="58"/>
      <c r="AB6522" s="58"/>
    </row>
    <row r="6523" spans="24:28" x14ac:dyDescent="0.2">
      <c r="X6523" s="58"/>
      <c r="Y6523" s="58"/>
      <c r="Z6523" s="58"/>
      <c r="AA6523" s="58"/>
      <c r="AB6523" s="58"/>
    </row>
    <row r="6524" spans="24:28" x14ac:dyDescent="0.2">
      <c r="X6524" s="58"/>
      <c r="Y6524" s="58"/>
      <c r="Z6524" s="58"/>
      <c r="AA6524" s="58"/>
      <c r="AB6524" s="58"/>
    </row>
    <row r="6525" spans="24:28" x14ac:dyDescent="0.2">
      <c r="X6525" s="58"/>
      <c r="Y6525" s="58"/>
      <c r="Z6525" s="58"/>
      <c r="AA6525" s="58"/>
      <c r="AB6525" s="58"/>
    </row>
    <row r="6526" spans="24:28" x14ac:dyDescent="0.2">
      <c r="X6526" s="58"/>
      <c r="Y6526" s="58"/>
      <c r="Z6526" s="58"/>
      <c r="AA6526" s="58"/>
      <c r="AB6526" s="58"/>
    </row>
    <row r="6527" spans="24:28" x14ac:dyDescent="0.2">
      <c r="X6527" s="58"/>
      <c r="Y6527" s="58"/>
      <c r="Z6527" s="58"/>
      <c r="AA6527" s="58"/>
      <c r="AB6527" s="58"/>
    </row>
    <row r="6528" spans="24:28" x14ac:dyDescent="0.2">
      <c r="X6528" s="58"/>
      <c r="Y6528" s="58"/>
      <c r="Z6528" s="58"/>
      <c r="AA6528" s="58"/>
      <c r="AB6528" s="58"/>
    </row>
    <row r="6529" spans="24:28" x14ac:dyDescent="0.2">
      <c r="X6529" s="58"/>
      <c r="Y6529" s="58"/>
      <c r="Z6529" s="58"/>
      <c r="AA6529" s="58"/>
      <c r="AB6529" s="58"/>
    </row>
    <row r="6530" spans="24:28" x14ac:dyDescent="0.2">
      <c r="X6530" s="58"/>
      <c r="Y6530" s="58"/>
      <c r="Z6530" s="58"/>
      <c r="AA6530" s="58"/>
      <c r="AB6530" s="58"/>
    </row>
    <row r="6531" spans="24:28" x14ac:dyDescent="0.2">
      <c r="X6531" s="58"/>
      <c r="Y6531" s="58"/>
      <c r="Z6531" s="58"/>
      <c r="AA6531" s="58"/>
      <c r="AB6531" s="58"/>
    </row>
    <row r="6532" spans="24:28" x14ac:dyDescent="0.2">
      <c r="X6532" s="58"/>
      <c r="Y6532" s="58"/>
      <c r="Z6532" s="58"/>
      <c r="AA6532" s="58"/>
      <c r="AB6532" s="58"/>
    </row>
    <row r="6533" spans="24:28" x14ac:dyDescent="0.2">
      <c r="X6533" s="58"/>
      <c r="Y6533" s="58"/>
      <c r="Z6533" s="58"/>
      <c r="AA6533" s="58"/>
      <c r="AB6533" s="58"/>
    </row>
    <row r="6534" spans="24:28" x14ac:dyDescent="0.2">
      <c r="X6534" s="58"/>
      <c r="Y6534" s="58"/>
      <c r="Z6534" s="58"/>
      <c r="AA6534" s="58"/>
      <c r="AB6534" s="58"/>
    </row>
    <row r="6535" spans="24:28" x14ac:dyDescent="0.2">
      <c r="X6535" s="58"/>
      <c r="Y6535" s="58"/>
      <c r="Z6535" s="58"/>
      <c r="AA6535" s="58"/>
      <c r="AB6535" s="58"/>
    </row>
    <row r="6536" spans="24:28" x14ac:dyDescent="0.2">
      <c r="X6536" s="58"/>
      <c r="Y6536" s="58"/>
      <c r="Z6536" s="58"/>
      <c r="AA6536" s="58"/>
      <c r="AB6536" s="58"/>
    </row>
    <row r="6537" spans="24:28" x14ac:dyDescent="0.2">
      <c r="X6537" s="58"/>
      <c r="Y6537" s="58"/>
      <c r="Z6537" s="58"/>
      <c r="AA6537" s="58"/>
      <c r="AB6537" s="58"/>
    </row>
    <row r="6538" spans="24:28" x14ac:dyDescent="0.2">
      <c r="X6538" s="58"/>
      <c r="Y6538" s="58"/>
      <c r="Z6538" s="58"/>
      <c r="AA6538" s="58"/>
      <c r="AB6538" s="58"/>
    </row>
    <row r="6539" spans="24:28" x14ac:dyDescent="0.2">
      <c r="X6539" s="58"/>
      <c r="Y6539" s="58"/>
      <c r="Z6539" s="58"/>
      <c r="AA6539" s="58"/>
      <c r="AB6539" s="58"/>
    </row>
    <row r="6540" spans="24:28" x14ac:dyDescent="0.2">
      <c r="X6540" s="58"/>
      <c r="Y6540" s="58"/>
      <c r="Z6540" s="58"/>
      <c r="AA6540" s="58"/>
      <c r="AB6540" s="58"/>
    </row>
    <row r="6541" spans="24:28" x14ac:dyDescent="0.2">
      <c r="X6541" s="58"/>
      <c r="Y6541" s="58"/>
      <c r="Z6541" s="58"/>
      <c r="AA6541" s="58"/>
      <c r="AB6541" s="58"/>
    </row>
    <row r="6542" spans="24:28" x14ac:dyDescent="0.2">
      <c r="X6542" s="58"/>
      <c r="Y6542" s="58"/>
      <c r="Z6542" s="58"/>
      <c r="AA6542" s="58"/>
      <c r="AB6542" s="58"/>
    </row>
    <row r="6543" spans="24:28" x14ac:dyDescent="0.2">
      <c r="X6543" s="58"/>
      <c r="Y6543" s="58"/>
      <c r="Z6543" s="58"/>
      <c r="AA6543" s="58"/>
      <c r="AB6543" s="58"/>
    </row>
    <row r="6544" spans="24:28" x14ac:dyDescent="0.2">
      <c r="X6544" s="58"/>
      <c r="Y6544" s="58"/>
      <c r="Z6544" s="58"/>
      <c r="AA6544" s="58"/>
      <c r="AB6544" s="58"/>
    </row>
    <row r="6545" spans="24:28" x14ac:dyDescent="0.2">
      <c r="X6545" s="58"/>
      <c r="Y6545" s="58"/>
      <c r="Z6545" s="58"/>
      <c r="AA6545" s="58"/>
      <c r="AB6545" s="58"/>
    </row>
    <row r="6546" spans="24:28" x14ac:dyDescent="0.2">
      <c r="X6546" s="58"/>
      <c r="Y6546" s="58"/>
      <c r="Z6546" s="58"/>
      <c r="AA6546" s="58"/>
      <c r="AB6546" s="58"/>
    </row>
    <row r="6547" spans="24:28" x14ac:dyDescent="0.2">
      <c r="X6547" s="58"/>
      <c r="Y6547" s="58"/>
      <c r="Z6547" s="58"/>
      <c r="AA6547" s="58"/>
      <c r="AB6547" s="58"/>
    </row>
    <row r="6548" spans="24:28" x14ac:dyDescent="0.2">
      <c r="X6548" s="58"/>
      <c r="Y6548" s="58"/>
      <c r="Z6548" s="58"/>
      <c r="AA6548" s="58"/>
      <c r="AB6548" s="58"/>
    </row>
    <row r="6549" spans="24:28" x14ac:dyDescent="0.2">
      <c r="X6549" s="58"/>
      <c r="Y6549" s="58"/>
      <c r="Z6549" s="58"/>
      <c r="AA6549" s="58"/>
      <c r="AB6549" s="58"/>
    </row>
    <row r="6550" spans="24:28" x14ac:dyDescent="0.2">
      <c r="X6550" s="58"/>
      <c r="Y6550" s="58"/>
      <c r="Z6550" s="58"/>
      <c r="AA6550" s="58"/>
      <c r="AB6550" s="58"/>
    </row>
    <row r="6551" spans="24:28" x14ac:dyDescent="0.2">
      <c r="X6551" s="58"/>
      <c r="Y6551" s="58"/>
      <c r="Z6551" s="58"/>
      <c r="AA6551" s="58"/>
      <c r="AB6551" s="58"/>
    </row>
    <row r="6552" spans="24:28" x14ac:dyDescent="0.2">
      <c r="X6552" s="58"/>
      <c r="Y6552" s="58"/>
      <c r="Z6552" s="58"/>
      <c r="AA6552" s="58"/>
      <c r="AB6552" s="58"/>
    </row>
    <row r="6553" spans="24:28" x14ac:dyDescent="0.2">
      <c r="X6553" s="58"/>
      <c r="Y6553" s="58"/>
      <c r="Z6553" s="58"/>
      <c r="AA6553" s="58"/>
      <c r="AB6553" s="58"/>
    </row>
    <row r="6554" spans="24:28" x14ac:dyDescent="0.2">
      <c r="X6554" s="58"/>
      <c r="Y6554" s="58"/>
      <c r="Z6554" s="58"/>
      <c r="AA6554" s="58"/>
      <c r="AB6554" s="58"/>
    </row>
    <row r="6555" spans="24:28" x14ac:dyDescent="0.2">
      <c r="X6555" s="58"/>
      <c r="Y6555" s="58"/>
      <c r="Z6555" s="58"/>
      <c r="AA6555" s="58"/>
      <c r="AB6555" s="58"/>
    </row>
    <row r="6556" spans="24:28" x14ac:dyDescent="0.2">
      <c r="X6556" s="58"/>
      <c r="Y6556" s="58"/>
      <c r="Z6556" s="58"/>
      <c r="AA6556" s="58"/>
      <c r="AB6556" s="58"/>
    </row>
    <row r="6557" spans="24:28" x14ac:dyDescent="0.2">
      <c r="X6557" s="58"/>
      <c r="Y6557" s="58"/>
      <c r="Z6557" s="58"/>
      <c r="AA6557" s="58"/>
      <c r="AB6557" s="58"/>
    </row>
    <row r="6558" spans="24:28" x14ac:dyDescent="0.2">
      <c r="X6558" s="58"/>
      <c r="Y6558" s="58"/>
      <c r="Z6558" s="58"/>
      <c r="AA6558" s="58"/>
      <c r="AB6558" s="58"/>
    </row>
    <row r="6559" spans="24:28" x14ac:dyDescent="0.2">
      <c r="X6559" s="58"/>
      <c r="Y6559" s="58"/>
      <c r="Z6559" s="58"/>
      <c r="AA6559" s="58"/>
      <c r="AB6559" s="58"/>
    </row>
    <row r="6560" spans="24:28" x14ac:dyDescent="0.2">
      <c r="X6560" s="58"/>
      <c r="Y6560" s="58"/>
      <c r="Z6560" s="58"/>
      <c r="AA6560" s="58"/>
      <c r="AB6560" s="58"/>
    </row>
    <row r="6561" spans="24:28" x14ac:dyDescent="0.2">
      <c r="X6561" s="58"/>
      <c r="Y6561" s="58"/>
      <c r="Z6561" s="58"/>
      <c r="AA6561" s="58"/>
      <c r="AB6561" s="58"/>
    </row>
    <row r="6562" spans="24:28" x14ac:dyDescent="0.2">
      <c r="X6562" s="58"/>
      <c r="Y6562" s="58"/>
      <c r="Z6562" s="58"/>
      <c r="AA6562" s="58"/>
      <c r="AB6562" s="58"/>
    </row>
    <row r="6563" spans="24:28" x14ac:dyDescent="0.2">
      <c r="X6563" s="58"/>
      <c r="Y6563" s="58"/>
      <c r="Z6563" s="58"/>
      <c r="AA6563" s="58"/>
      <c r="AB6563" s="58"/>
    </row>
    <row r="6564" spans="24:28" x14ac:dyDescent="0.2">
      <c r="X6564" s="58"/>
      <c r="Y6564" s="58"/>
      <c r="Z6564" s="58"/>
      <c r="AA6564" s="58"/>
      <c r="AB6564" s="58"/>
    </row>
    <row r="6565" spans="24:28" x14ac:dyDescent="0.2">
      <c r="X6565" s="58"/>
      <c r="Y6565" s="58"/>
      <c r="Z6565" s="58"/>
      <c r="AA6565" s="58"/>
      <c r="AB6565" s="58"/>
    </row>
    <row r="6566" spans="24:28" x14ac:dyDescent="0.2">
      <c r="X6566" s="58"/>
      <c r="Y6566" s="58"/>
      <c r="Z6566" s="58"/>
      <c r="AA6566" s="58"/>
      <c r="AB6566" s="58"/>
    </row>
    <row r="6567" spans="24:28" x14ac:dyDescent="0.2">
      <c r="X6567" s="58"/>
      <c r="Y6567" s="58"/>
      <c r="Z6567" s="58"/>
      <c r="AA6567" s="58"/>
      <c r="AB6567" s="58"/>
    </row>
    <row r="6568" spans="24:28" x14ac:dyDescent="0.2">
      <c r="X6568" s="58"/>
      <c r="Y6568" s="58"/>
      <c r="Z6568" s="58"/>
      <c r="AA6568" s="58"/>
      <c r="AB6568" s="58"/>
    </row>
    <row r="6569" spans="24:28" x14ac:dyDescent="0.2">
      <c r="X6569" s="58"/>
      <c r="Y6569" s="58"/>
      <c r="Z6569" s="58"/>
      <c r="AA6569" s="58"/>
      <c r="AB6569" s="58"/>
    </row>
    <row r="6570" spans="24:28" x14ac:dyDescent="0.2">
      <c r="X6570" s="58"/>
      <c r="Y6570" s="58"/>
      <c r="Z6570" s="58"/>
      <c r="AA6570" s="58"/>
      <c r="AB6570" s="58"/>
    </row>
    <row r="6571" spans="24:28" x14ac:dyDescent="0.2">
      <c r="X6571" s="58"/>
      <c r="Y6571" s="58"/>
      <c r="Z6571" s="58"/>
      <c r="AA6571" s="58"/>
      <c r="AB6571" s="58"/>
    </row>
    <row r="6572" spans="24:28" x14ac:dyDescent="0.2">
      <c r="X6572" s="58"/>
      <c r="Y6572" s="58"/>
      <c r="Z6572" s="58"/>
      <c r="AA6572" s="58"/>
      <c r="AB6572" s="58"/>
    </row>
    <row r="6573" spans="24:28" x14ac:dyDescent="0.2">
      <c r="X6573" s="58"/>
      <c r="Y6573" s="58"/>
      <c r="Z6573" s="58"/>
      <c r="AA6573" s="58"/>
      <c r="AB6573" s="58"/>
    </row>
    <row r="6574" spans="24:28" x14ac:dyDescent="0.2">
      <c r="X6574" s="58"/>
      <c r="Y6574" s="58"/>
      <c r="Z6574" s="58"/>
      <c r="AA6574" s="58"/>
      <c r="AB6574" s="58"/>
    </row>
    <row r="6575" spans="24:28" x14ac:dyDescent="0.2">
      <c r="X6575" s="58"/>
      <c r="Y6575" s="58"/>
      <c r="Z6575" s="58"/>
      <c r="AA6575" s="58"/>
      <c r="AB6575" s="58"/>
    </row>
    <row r="6576" spans="24:28" x14ac:dyDescent="0.2">
      <c r="X6576" s="58"/>
      <c r="Y6576" s="58"/>
      <c r="Z6576" s="58"/>
      <c r="AA6576" s="58"/>
      <c r="AB6576" s="58"/>
    </row>
    <row r="6577" spans="24:28" x14ac:dyDescent="0.2">
      <c r="X6577" s="58"/>
      <c r="Y6577" s="58"/>
      <c r="Z6577" s="58"/>
      <c r="AA6577" s="58"/>
      <c r="AB6577" s="58"/>
    </row>
    <row r="6578" spans="24:28" x14ac:dyDescent="0.2">
      <c r="X6578" s="58"/>
      <c r="Y6578" s="58"/>
      <c r="Z6578" s="58"/>
      <c r="AA6578" s="58"/>
      <c r="AB6578" s="58"/>
    </row>
    <row r="6579" spans="24:28" x14ac:dyDescent="0.2">
      <c r="X6579" s="58"/>
      <c r="Y6579" s="58"/>
      <c r="Z6579" s="58"/>
      <c r="AA6579" s="58"/>
      <c r="AB6579" s="58"/>
    </row>
    <row r="6580" spans="24:28" x14ac:dyDescent="0.2">
      <c r="X6580" s="58"/>
      <c r="Y6580" s="58"/>
      <c r="Z6580" s="58"/>
      <c r="AA6580" s="58"/>
      <c r="AB6580" s="58"/>
    </row>
    <row r="6581" spans="24:28" x14ac:dyDescent="0.2">
      <c r="X6581" s="58"/>
      <c r="Y6581" s="58"/>
      <c r="Z6581" s="58"/>
      <c r="AA6581" s="58"/>
      <c r="AB6581" s="58"/>
    </row>
    <row r="6582" spans="24:28" x14ac:dyDescent="0.2">
      <c r="X6582" s="58"/>
      <c r="Y6582" s="58"/>
      <c r="Z6582" s="58"/>
      <c r="AA6582" s="58"/>
      <c r="AB6582" s="58"/>
    </row>
    <row r="6583" spans="24:28" x14ac:dyDescent="0.2">
      <c r="X6583" s="58"/>
      <c r="Y6583" s="58"/>
      <c r="Z6583" s="58"/>
      <c r="AA6583" s="58"/>
      <c r="AB6583" s="58"/>
    </row>
    <row r="6584" spans="24:28" x14ac:dyDescent="0.2">
      <c r="X6584" s="58"/>
      <c r="Y6584" s="58"/>
      <c r="Z6584" s="58"/>
      <c r="AA6584" s="58"/>
      <c r="AB6584" s="58"/>
    </row>
    <row r="6585" spans="24:28" x14ac:dyDescent="0.2">
      <c r="X6585" s="58"/>
      <c r="Y6585" s="58"/>
      <c r="Z6585" s="58"/>
      <c r="AA6585" s="58"/>
      <c r="AB6585" s="58"/>
    </row>
    <row r="6586" spans="24:28" x14ac:dyDescent="0.2">
      <c r="X6586" s="58"/>
      <c r="Y6586" s="58"/>
      <c r="Z6586" s="58"/>
      <c r="AA6586" s="58"/>
      <c r="AB6586" s="58"/>
    </row>
    <row r="6587" spans="24:28" x14ac:dyDescent="0.2">
      <c r="X6587" s="58"/>
      <c r="Y6587" s="58"/>
      <c r="Z6587" s="58"/>
      <c r="AA6587" s="58"/>
      <c r="AB6587" s="58"/>
    </row>
    <row r="6588" spans="24:28" x14ac:dyDescent="0.2">
      <c r="X6588" s="58"/>
      <c r="Y6588" s="58"/>
      <c r="Z6588" s="58"/>
      <c r="AA6588" s="58"/>
      <c r="AB6588" s="58"/>
    </row>
    <row r="6589" spans="24:28" x14ac:dyDescent="0.2">
      <c r="X6589" s="58"/>
      <c r="Y6589" s="58"/>
      <c r="Z6589" s="58"/>
      <c r="AA6589" s="58"/>
      <c r="AB6589" s="58"/>
    </row>
    <row r="6590" spans="24:28" x14ac:dyDescent="0.2">
      <c r="X6590" s="58"/>
      <c r="Y6590" s="58"/>
      <c r="Z6590" s="58"/>
      <c r="AA6590" s="58"/>
      <c r="AB6590" s="58"/>
    </row>
    <row r="6591" spans="24:28" x14ac:dyDescent="0.2">
      <c r="X6591" s="58"/>
      <c r="Y6591" s="58"/>
      <c r="Z6591" s="58"/>
      <c r="AA6591" s="58"/>
      <c r="AB6591" s="58"/>
    </row>
    <row r="6592" spans="24:28" x14ac:dyDescent="0.2">
      <c r="X6592" s="58"/>
      <c r="Y6592" s="58"/>
      <c r="Z6592" s="58"/>
      <c r="AA6592" s="58"/>
      <c r="AB6592" s="58"/>
    </row>
    <row r="6593" spans="24:28" x14ac:dyDescent="0.2">
      <c r="X6593" s="58"/>
      <c r="Y6593" s="58"/>
      <c r="Z6593" s="58"/>
      <c r="AA6593" s="58"/>
      <c r="AB6593" s="58"/>
    </row>
    <row r="6594" spans="24:28" x14ac:dyDescent="0.2">
      <c r="X6594" s="58"/>
      <c r="Y6594" s="58"/>
      <c r="Z6594" s="58"/>
      <c r="AA6594" s="58"/>
      <c r="AB6594" s="58"/>
    </row>
    <row r="6595" spans="24:28" x14ac:dyDescent="0.2">
      <c r="X6595" s="58"/>
      <c r="Y6595" s="58"/>
      <c r="Z6595" s="58"/>
      <c r="AA6595" s="58"/>
      <c r="AB6595" s="58"/>
    </row>
    <row r="6596" spans="24:28" x14ac:dyDescent="0.2">
      <c r="X6596" s="58"/>
      <c r="Y6596" s="58"/>
      <c r="Z6596" s="58"/>
      <c r="AA6596" s="58"/>
      <c r="AB6596" s="58"/>
    </row>
    <row r="6597" spans="24:28" x14ac:dyDescent="0.2">
      <c r="X6597" s="58"/>
      <c r="Y6597" s="58"/>
      <c r="Z6597" s="58"/>
      <c r="AA6597" s="58"/>
      <c r="AB6597" s="58"/>
    </row>
    <row r="6598" spans="24:28" x14ac:dyDescent="0.2">
      <c r="X6598" s="58"/>
      <c r="Y6598" s="58"/>
      <c r="Z6598" s="58"/>
      <c r="AA6598" s="58"/>
      <c r="AB6598" s="58"/>
    </row>
    <row r="6599" spans="24:28" x14ac:dyDescent="0.2">
      <c r="X6599" s="58"/>
      <c r="Y6599" s="58"/>
      <c r="Z6599" s="58"/>
      <c r="AA6599" s="58"/>
      <c r="AB6599" s="58"/>
    </row>
    <row r="6600" spans="24:28" x14ac:dyDescent="0.2">
      <c r="X6600" s="58"/>
      <c r="Y6600" s="58"/>
      <c r="Z6600" s="58"/>
      <c r="AA6600" s="58"/>
      <c r="AB6600" s="58"/>
    </row>
    <row r="6601" spans="24:28" x14ac:dyDescent="0.2">
      <c r="X6601" s="58"/>
      <c r="Y6601" s="58"/>
      <c r="Z6601" s="58"/>
      <c r="AA6601" s="58"/>
      <c r="AB6601" s="58"/>
    </row>
    <row r="6602" spans="24:28" x14ac:dyDescent="0.2">
      <c r="X6602" s="58"/>
      <c r="Y6602" s="58"/>
      <c r="Z6602" s="58"/>
      <c r="AA6602" s="58"/>
      <c r="AB6602" s="58"/>
    </row>
    <row r="6603" spans="24:28" x14ac:dyDescent="0.2">
      <c r="X6603" s="58"/>
      <c r="Y6603" s="58"/>
      <c r="Z6603" s="58"/>
      <c r="AA6603" s="58"/>
      <c r="AB6603" s="58"/>
    </row>
    <row r="6604" spans="24:28" x14ac:dyDescent="0.2">
      <c r="X6604" s="58"/>
      <c r="Y6604" s="58"/>
      <c r="Z6604" s="58"/>
      <c r="AA6604" s="58"/>
      <c r="AB6604" s="58"/>
    </row>
    <row r="6605" spans="24:28" x14ac:dyDescent="0.2">
      <c r="X6605" s="58"/>
      <c r="Y6605" s="58"/>
      <c r="Z6605" s="58"/>
      <c r="AA6605" s="58"/>
      <c r="AB6605" s="58"/>
    </row>
    <row r="6606" spans="24:28" x14ac:dyDescent="0.2">
      <c r="X6606" s="58"/>
      <c r="Y6606" s="58"/>
      <c r="Z6606" s="58"/>
      <c r="AA6606" s="58"/>
      <c r="AB6606" s="58"/>
    </row>
    <row r="6607" spans="24:28" x14ac:dyDescent="0.2">
      <c r="X6607" s="58"/>
      <c r="Y6607" s="58"/>
      <c r="Z6607" s="58"/>
      <c r="AA6607" s="58"/>
      <c r="AB6607" s="58"/>
    </row>
    <row r="6608" spans="24:28" x14ac:dyDescent="0.2">
      <c r="X6608" s="58"/>
      <c r="Y6608" s="58"/>
      <c r="Z6608" s="58"/>
      <c r="AA6608" s="58"/>
      <c r="AB6608" s="58"/>
    </row>
    <row r="6609" spans="24:28" x14ac:dyDescent="0.2">
      <c r="X6609" s="58"/>
      <c r="Y6609" s="58"/>
      <c r="Z6609" s="58"/>
      <c r="AA6609" s="58"/>
      <c r="AB6609" s="58"/>
    </row>
    <row r="6610" spans="24:28" x14ac:dyDescent="0.2">
      <c r="X6610" s="58"/>
      <c r="Y6610" s="58"/>
      <c r="Z6610" s="58"/>
      <c r="AA6610" s="58"/>
      <c r="AB6610" s="58"/>
    </row>
    <row r="6611" spans="24:28" x14ac:dyDescent="0.2">
      <c r="X6611" s="58"/>
      <c r="Y6611" s="58"/>
      <c r="Z6611" s="58"/>
      <c r="AA6611" s="58"/>
      <c r="AB6611" s="58"/>
    </row>
    <row r="6612" spans="24:28" x14ac:dyDescent="0.2">
      <c r="X6612" s="58"/>
      <c r="Y6612" s="58"/>
      <c r="Z6612" s="58"/>
      <c r="AA6612" s="58"/>
      <c r="AB6612" s="58"/>
    </row>
    <row r="6613" spans="24:28" x14ac:dyDescent="0.2">
      <c r="X6613" s="58"/>
      <c r="Y6613" s="58"/>
      <c r="Z6613" s="58"/>
      <c r="AA6613" s="58"/>
      <c r="AB6613" s="58"/>
    </row>
    <row r="6614" spans="24:28" x14ac:dyDescent="0.2">
      <c r="X6614" s="58"/>
      <c r="Y6614" s="58"/>
      <c r="Z6614" s="58"/>
      <c r="AA6614" s="58"/>
      <c r="AB6614" s="58"/>
    </row>
    <row r="6615" spans="24:28" x14ac:dyDescent="0.2">
      <c r="X6615" s="58"/>
      <c r="Y6615" s="58"/>
      <c r="Z6615" s="58"/>
      <c r="AA6615" s="58"/>
      <c r="AB6615" s="58"/>
    </row>
    <row r="6616" spans="24:28" x14ac:dyDescent="0.2">
      <c r="X6616" s="58"/>
      <c r="Y6616" s="58"/>
      <c r="Z6616" s="58"/>
      <c r="AA6616" s="58"/>
      <c r="AB6616" s="58"/>
    </row>
    <row r="6617" spans="24:28" x14ac:dyDescent="0.2">
      <c r="X6617" s="58"/>
      <c r="Y6617" s="58"/>
      <c r="Z6617" s="58"/>
      <c r="AA6617" s="58"/>
      <c r="AB6617" s="58"/>
    </row>
    <row r="6618" spans="24:28" x14ac:dyDescent="0.2">
      <c r="X6618" s="58"/>
      <c r="Y6618" s="58"/>
      <c r="Z6618" s="58"/>
      <c r="AA6618" s="58"/>
      <c r="AB6618" s="58"/>
    </row>
    <row r="6619" spans="24:28" x14ac:dyDescent="0.2">
      <c r="X6619" s="58"/>
      <c r="Y6619" s="58"/>
      <c r="Z6619" s="58"/>
      <c r="AA6619" s="58"/>
      <c r="AB6619" s="58"/>
    </row>
    <row r="6620" spans="24:28" x14ac:dyDescent="0.2">
      <c r="X6620" s="58"/>
      <c r="Y6620" s="58"/>
      <c r="Z6620" s="58"/>
      <c r="AA6620" s="58"/>
      <c r="AB6620" s="58"/>
    </row>
    <row r="6621" spans="24:28" x14ac:dyDescent="0.2">
      <c r="X6621" s="58"/>
      <c r="Y6621" s="58"/>
      <c r="Z6621" s="58"/>
      <c r="AA6621" s="58"/>
      <c r="AB6621" s="58"/>
    </row>
    <row r="6622" spans="24:28" x14ac:dyDescent="0.2">
      <c r="X6622" s="58"/>
      <c r="Y6622" s="58"/>
      <c r="Z6622" s="58"/>
      <c r="AA6622" s="58"/>
      <c r="AB6622" s="58"/>
    </row>
    <row r="6623" spans="24:28" x14ac:dyDescent="0.2">
      <c r="X6623" s="58"/>
      <c r="Y6623" s="58"/>
      <c r="Z6623" s="58"/>
      <c r="AA6623" s="58"/>
      <c r="AB6623" s="58"/>
    </row>
    <row r="6624" spans="24:28" x14ac:dyDescent="0.2">
      <c r="X6624" s="58"/>
      <c r="Y6624" s="58"/>
      <c r="Z6624" s="58"/>
      <c r="AA6624" s="58"/>
      <c r="AB6624" s="58"/>
    </row>
    <row r="6625" spans="24:28" x14ac:dyDescent="0.2">
      <c r="X6625" s="58"/>
      <c r="Y6625" s="58"/>
      <c r="Z6625" s="58"/>
      <c r="AA6625" s="58"/>
      <c r="AB6625" s="58"/>
    </row>
    <row r="6626" spans="24:28" x14ac:dyDescent="0.2">
      <c r="X6626" s="58"/>
      <c r="Y6626" s="58"/>
      <c r="Z6626" s="58"/>
      <c r="AA6626" s="58"/>
      <c r="AB6626" s="58"/>
    </row>
    <row r="6627" spans="24:28" x14ac:dyDescent="0.2">
      <c r="X6627" s="58"/>
      <c r="Y6627" s="58"/>
      <c r="Z6627" s="58"/>
      <c r="AA6627" s="58"/>
      <c r="AB6627" s="58"/>
    </row>
    <row r="6628" spans="24:28" x14ac:dyDescent="0.2">
      <c r="X6628" s="58"/>
      <c r="Y6628" s="58"/>
      <c r="Z6628" s="58"/>
      <c r="AA6628" s="58"/>
      <c r="AB6628" s="58"/>
    </row>
    <row r="6629" spans="24:28" x14ac:dyDescent="0.2">
      <c r="X6629" s="58"/>
      <c r="Y6629" s="58"/>
      <c r="Z6629" s="58"/>
      <c r="AA6629" s="58"/>
      <c r="AB6629" s="58"/>
    </row>
    <row r="6630" spans="24:28" x14ac:dyDescent="0.2">
      <c r="X6630" s="58"/>
      <c r="Y6630" s="58"/>
      <c r="Z6630" s="58"/>
      <c r="AA6630" s="58"/>
      <c r="AB6630" s="58"/>
    </row>
    <row r="6631" spans="24:28" x14ac:dyDescent="0.2">
      <c r="X6631" s="58"/>
      <c r="Y6631" s="58"/>
      <c r="Z6631" s="58"/>
      <c r="AA6631" s="58"/>
      <c r="AB6631" s="58"/>
    </row>
    <row r="6632" spans="24:28" x14ac:dyDescent="0.2">
      <c r="X6632" s="58"/>
      <c r="Y6632" s="58"/>
      <c r="Z6632" s="58"/>
      <c r="AA6632" s="58"/>
      <c r="AB6632" s="58"/>
    </row>
    <row r="6633" spans="24:28" x14ac:dyDescent="0.2">
      <c r="X6633" s="58"/>
      <c r="Y6633" s="58"/>
      <c r="Z6633" s="58"/>
      <c r="AA6633" s="58"/>
      <c r="AB6633" s="58"/>
    </row>
    <row r="6634" spans="24:28" x14ac:dyDescent="0.2">
      <c r="X6634" s="58"/>
      <c r="Y6634" s="58"/>
      <c r="Z6634" s="58"/>
      <c r="AA6634" s="58"/>
      <c r="AB6634" s="58"/>
    </row>
    <row r="6635" spans="24:28" x14ac:dyDescent="0.2">
      <c r="X6635" s="58"/>
      <c r="Y6635" s="58"/>
      <c r="Z6635" s="58"/>
      <c r="AA6635" s="58"/>
      <c r="AB6635" s="58"/>
    </row>
    <row r="6636" spans="24:28" x14ac:dyDescent="0.2">
      <c r="X6636" s="58"/>
      <c r="Y6636" s="58"/>
      <c r="Z6636" s="58"/>
      <c r="AA6636" s="58"/>
      <c r="AB6636" s="58"/>
    </row>
    <row r="6637" spans="24:28" x14ac:dyDescent="0.2">
      <c r="X6637" s="58"/>
      <c r="Y6637" s="58"/>
      <c r="Z6637" s="58"/>
      <c r="AA6637" s="58"/>
      <c r="AB6637" s="58"/>
    </row>
    <row r="6638" spans="24:28" x14ac:dyDescent="0.2">
      <c r="X6638" s="58"/>
      <c r="Y6638" s="58"/>
      <c r="Z6638" s="58"/>
      <c r="AA6638" s="58"/>
      <c r="AB6638" s="58"/>
    </row>
    <row r="6639" spans="24:28" x14ac:dyDescent="0.2">
      <c r="X6639" s="58"/>
      <c r="Y6639" s="58"/>
      <c r="Z6639" s="58"/>
      <c r="AA6639" s="58"/>
      <c r="AB6639" s="58"/>
    </row>
    <row r="6640" spans="24:28" x14ac:dyDescent="0.2">
      <c r="X6640" s="58"/>
      <c r="Y6640" s="58"/>
      <c r="Z6640" s="58"/>
      <c r="AA6640" s="58"/>
      <c r="AB6640" s="58"/>
    </row>
    <row r="6641" spans="24:28" x14ac:dyDescent="0.2">
      <c r="X6641" s="58"/>
      <c r="Y6641" s="58"/>
      <c r="Z6641" s="58"/>
      <c r="AA6641" s="58"/>
      <c r="AB6641" s="58"/>
    </row>
    <row r="6642" spans="24:28" x14ac:dyDescent="0.2">
      <c r="X6642" s="58"/>
      <c r="Y6642" s="58"/>
      <c r="Z6642" s="58"/>
      <c r="AA6642" s="58"/>
      <c r="AB6642" s="58"/>
    </row>
    <row r="6643" spans="24:28" x14ac:dyDescent="0.2">
      <c r="X6643" s="58"/>
      <c r="Y6643" s="58"/>
      <c r="Z6643" s="58"/>
      <c r="AA6643" s="58"/>
      <c r="AB6643" s="58"/>
    </row>
    <row r="6644" spans="24:28" x14ac:dyDescent="0.2">
      <c r="X6644" s="58"/>
      <c r="Y6644" s="58"/>
      <c r="Z6644" s="58"/>
      <c r="AA6644" s="58"/>
      <c r="AB6644" s="58"/>
    </row>
    <row r="6645" spans="24:28" x14ac:dyDescent="0.2">
      <c r="X6645" s="58"/>
      <c r="Y6645" s="58"/>
      <c r="Z6645" s="58"/>
      <c r="AA6645" s="58"/>
      <c r="AB6645" s="58"/>
    </row>
    <row r="6646" spans="24:28" x14ac:dyDescent="0.2">
      <c r="X6646" s="58"/>
      <c r="Y6646" s="58"/>
      <c r="Z6646" s="58"/>
      <c r="AA6646" s="58"/>
      <c r="AB6646" s="58"/>
    </row>
    <row r="6647" spans="24:28" x14ac:dyDescent="0.2">
      <c r="X6647" s="58"/>
      <c r="Y6647" s="58"/>
      <c r="Z6647" s="58"/>
      <c r="AA6647" s="58"/>
      <c r="AB6647" s="58"/>
    </row>
    <row r="6648" spans="24:28" x14ac:dyDescent="0.2">
      <c r="X6648" s="58"/>
      <c r="Y6648" s="58"/>
      <c r="Z6648" s="58"/>
      <c r="AA6648" s="58"/>
      <c r="AB6648" s="58"/>
    </row>
    <row r="6649" spans="24:28" x14ac:dyDescent="0.2">
      <c r="X6649" s="58"/>
      <c r="Y6649" s="58"/>
      <c r="Z6649" s="58"/>
      <c r="AA6649" s="58"/>
      <c r="AB6649" s="58"/>
    </row>
    <row r="6650" spans="24:28" x14ac:dyDescent="0.2">
      <c r="X6650" s="58"/>
      <c r="Y6650" s="58"/>
      <c r="Z6650" s="58"/>
      <c r="AA6650" s="58"/>
      <c r="AB6650" s="58"/>
    </row>
    <row r="6651" spans="24:28" x14ac:dyDescent="0.2">
      <c r="X6651" s="58"/>
      <c r="Y6651" s="58"/>
      <c r="Z6651" s="58"/>
      <c r="AA6651" s="58"/>
      <c r="AB6651" s="58"/>
    </row>
    <row r="6652" spans="24:28" x14ac:dyDescent="0.2">
      <c r="X6652" s="58"/>
      <c r="Y6652" s="58"/>
      <c r="Z6652" s="58"/>
      <c r="AA6652" s="58"/>
      <c r="AB6652" s="58"/>
    </row>
    <row r="6653" spans="24:28" x14ac:dyDescent="0.2">
      <c r="X6653" s="58"/>
      <c r="Y6653" s="58"/>
      <c r="Z6653" s="58"/>
      <c r="AA6653" s="58"/>
      <c r="AB6653" s="58"/>
    </row>
    <row r="6654" spans="24:28" x14ac:dyDescent="0.2">
      <c r="X6654" s="58"/>
      <c r="Y6654" s="58"/>
      <c r="Z6654" s="58"/>
      <c r="AA6654" s="58"/>
      <c r="AB6654" s="58"/>
    </row>
    <row r="6655" spans="24:28" x14ac:dyDescent="0.2">
      <c r="X6655" s="58"/>
      <c r="Y6655" s="58"/>
      <c r="Z6655" s="58"/>
      <c r="AA6655" s="58"/>
      <c r="AB6655" s="58"/>
    </row>
    <row r="6656" spans="24:28" x14ac:dyDescent="0.2">
      <c r="X6656" s="58"/>
      <c r="Y6656" s="58"/>
      <c r="Z6656" s="58"/>
      <c r="AA6656" s="58"/>
      <c r="AB6656" s="58"/>
    </row>
    <row r="6657" spans="24:28" x14ac:dyDescent="0.2">
      <c r="X6657" s="58"/>
      <c r="Y6657" s="58"/>
      <c r="Z6657" s="58"/>
      <c r="AA6657" s="58"/>
      <c r="AB6657" s="58"/>
    </row>
    <row r="6658" spans="24:28" x14ac:dyDescent="0.2">
      <c r="X6658" s="58"/>
      <c r="Y6658" s="58"/>
      <c r="Z6658" s="58"/>
      <c r="AA6658" s="58"/>
      <c r="AB6658" s="58"/>
    </row>
    <row r="6659" spans="24:28" x14ac:dyDescent="0.2">
      <c r="X6659" s="58"/>
      <c r="Y6659" s="58"/>
      <c r="Z6659" s="58"/>
      <c r="AA6659" s="58"/>
      <c r="AB6659" s="58"/>
    </row>
    <row r="6660" spans="24:28" x14ac:dyDescent="0.2">
      <c r="X6660" s="58"/>
      <c r="Y6660" s="58"/>
      <c r="Z6660" s="58"/>
      <c r="AA6660" s="58"/>
      <c r="AB6660" s="58"/>
    </row>
    <row r="6661" spans="24:28" x14ac:dyDescent="0.2">
      <c r="X6661" s="58"/>
      <c r="Y6661" s="58"/>
      <c r="Z6661" s="58"/>
      <c r="AA6661" s="58"/>
      <c r="AB6661" s="58"/>
    </row>
    <row r="6662" spans="24:28" x14ac:dyDescent="0.2">
      <c r="X6662" s="58"/>
      <c r="Y6662" s="58"/>
      <c r="Z6662" s="58"/>
      <c r="AA6662" s="58"/>
      <c r="AB6662" s="58"/>
    </row>
    <row r="6663" spans="24:28" x14ac:dyDescent="0.2">
      <c r="X6663" s="58"/>
      <c r="Y6663" s="58"/>
      <c r="Z6663" s="58"/>
      <c r="AA6663" s="58"/>
      <c r="AB6663" s="58"/>
    </row>
    <row r="6664" spans="24:28" x14ac:dyDescent="0.2">
      <c r="X6664" s="58"/>
      <c r="Y6664" s="58"/>
      <c r="Z6664" s="58"/>
      <c r="AA6664" s="58"/>
      <c r="AB6664" s="58"/>
    </row>
    <row r="6665" spans="24:28" x14ac:dyDescent="0.2">
      <c r="X6665" s="58"/>
      <c r="Y6665" s="58"/>
      <c r="Z6665" s="58"/>
      <c r="AA6665" s="58"/>
      <c r="AB6665" s="58"/>
    </row>
    <row r="6666" spans="24:28" x14ac:dyDescent="0.2">
      <c r="X6666" s="58"/>
      <c r="Y6666" s="58"/>
      <c r="Z6666" s="58"/>
      <c r="AA6666" s="58"/>
      <c r="AB6666" s="58"/>
    </row>
    <row r="6667" spans="24:28" x14ac:dyDescent="0.2">
      <c r="X6667" s="58"/>
      <c r="Y6667" s="58"/>
      <c r="Z6667" s="58"/>
      <c r="AA6667" s="58"/>
      <c r="AB6667" s="58"/>
    </row>
    <row r="6668" spans="24:28" x14ac:dyDescent="0.2">
      <c r="X6668" s="58"/>
      <c r="Y6668" s="58"/>
      <c r="Z6668" s="58"/>
      <c r="AA6668" s="58"/>
      <c r="AB6668" s="58"/>
    </row>
    <row r="6669" spans="24:28" x14ac:dyDescent="0.2">
      <c r="X6669" s="58"/>
      <c r="Y6669" s="58"/>
      <c r="Z6669" s="58"/>
      <c r="AA6669" s="58"/>
      <c r="AB6669" s="58"/>
    </row>
    <row r="6670" spans="24:28" x14ac:dyDescent="0.2">
      <c r="X6670" s="58"/>
      <c r="Y6670" s="58"/>
      <c r="Z6670" s="58"/>
      <c r="AA6670" s="58"/>
      <c r="AB6670" s="58"/>
    </row>
    <row r="6671" spans="24:28" x14ac:dyDescent="0.2">
      <c r="X6671" s="58"/>
      <c r="Y6671" s="58"/>
      <c r="Z6671" s="58"/>
      <c r="AA6671" s="58"/>
      <c r="AB6671" s="58"/>
    </row>
    <row r="6672" spans="24:28" x14ac:dyDescent="0.2">
      <c r="X6672" s="58"/>
      <c r="Y6672" s="58"/>
      <c r="Z6672" s="58"/>
      <c r="AA6672" s="58"/>
      <c r="AB6672" s="58"/>
    </row>
    <row r="6673" spans="24:28" x14ac:dyDescent="0.2">
      <c r="X6673" s="58"/>
      <c r="Y6673" s="58"/>
      <c r="Z6673" s="58"/>
      <c r="AA6673" s="58"/>
      <c r="AB6673" s="58"/>
    </row>
    <row r="6674" spans="24:28" x14ac:dyDescent="0.2">
      <c r="X6674" s="58"/>
      <c r="Y6674" s="58"/>
      <c r="Z6674" s="58"/>
      <c r="AA6674" s="58"/>
      <c r="AB6674" s="58"/>
    </row>
    <row r="6675" spans="24:28" x14ac:dyDescent="0.2">
      <c r="X6675" s="58"/>
      <c r="Y6675" s="58"/>
      <c r="Z6675" s="58"/>
      <c r="AA6675" s="58"/>
      <c r="AB6675" s="58"/>
    </row>
    <row r="6676" spans="24:28" x14ac:dyDescent="0.2">
      <c r="X6676" s="58"/>
      <c r="Y6676" s="58"/>
      <c r="Z6676" s="58"/>
      <c r="AA6676" s="58"/>
      <c r="AB6676" s="58"/>
    </row>
    <row r="6677" spans="24:28" x14ac:dyDescent="0.2">
      <c r="X6677" s="58"/>
      <c r="Y6677" s="58"/>
      <c r="Z6677" s="58"/>
      <c r="AA6677" s="58"/>
      <c r="AB6677" s="58"/>
    </row>
    <row r="6678" spans="24:28" x14ac:dyDescent="0.2">
      <c r="X6678" s="58"/>
      <c r="Y6678" s="58"/>
      <c r="Z6678" s="58"/>
      <c r="AA6678" s="58"/>
      <c r="AB6678" s="58"/>
    </row>
    <row r="6679" spans="24:28" x14ac:dyDescent="0.2">
      <c r="X6679" s="58"/>
      <c r="Y6679" s="58"/>
      <c r="Z6679" s="58"/>
      <c r="AA6679" s="58"/>
      <c r="AB6679" s="58"/>
    </row>
    <row r="6680" spans="24:28" x14ac:dyDescent="0.2">
      <c r="X6680" s="58"/>
      <c r="Y6680" s="58"/>
      <c r="Z6680" s="58"/>
      <c r="AA6680" s="58"/>
      <c r="AB6680" s="58"/>
    </row>
    <row r="6681" spans="24:28" x14ac:dyDescent="0.2">
      <c r="X6681" s="58"/>
      <c r="Y6681" s="58"/>
      <c r="Z6681" s="58"/>
      <c r="AA6681" s="58"/>
      <c r="AB6681" s="58"/>
    </row>
    <row r="6682" spans="24:28" x14ac:dyDescent="0.2">
      <c r="X6682" s="58"/>
      <c r="Y6682" s="58"/>
      <c r="Z6682" s="58"/>
      <c r="AA6682" s="58"/>
      <c r="AB6682" s="58"/>
    </row>
    <row r="6683" spans="24:28" x14ac:dyDescent="0.2">
      <c r="X6683" s="58"/>
      <c r="Y6683" s="58"/>
      <c r="Z6683" s="58"/>
      <c r="AA6683" s="58"/>
      <c r="AB6683" s="58"/>
    </row>
    <row r="6684" spans="24:28" x14ac:dyDescent="0.2">
      <c r="X6684" s="58"/>
      <c r="Y6684" s="58"/>
      <c r="Z6684" s="58"/>
      <c r="AA6684" s="58"/>
      <c r="AB6684" s="58"/>
    </row>
    <row r="6685" spans="24:28" x14ac:dyDescent="0.2">
      <c r="X6685" s="58"/>
      <c r="Y6685" s="58"/>
      <c r="Z6685" s="58"/>
      <c r="AA6685" s="58"/>
      <c r="AB6685" s="58"/>
    </row>
    <row r="6686" spans="24:28" x14ac:dyDescent="0.2">
      <c r="X6686" s="58"/>
      <c r="Y6686" s="58"/>
      <c r="Z6686" s="58"/>
      <c r="AA6686" s="58"/>
      <c r="AB6686" s="58"/>
    </row>
    <row r="6687" spans="24:28" x14ac:dyDescent="0.2">
      <c r="X6687" s="58"/>
      <c r="Y6687" s="58"/>
      <c r="Z6687" s="58"/>
      <c r="AA6687" s="58"/>
      <c r="AB6687" s="58"/>
    </row>
    <row r="6688" spans="24:28" x14ac:dyDescent="0.2">
      <c r="X6688" s="58"/>
      <c r="Y6688" s="58"/>
      <c r="Z6688" s="58"/>
      <c r="AA6688" s="58"/>
      <c r="AB6688" s="58"/>
    </row>
    <row r="6689" spans="24:28" x14ac:dyDescent="0.2">
      <c r="X6689" s="58"/>
      <c r="Y6689" s="58"/>
      <c r="Z6689" s="58"/>
      <c r="AA6689" s="58"/>
      <c r="AB6689" s="58"/>
    </row>
    <row r="6690" spans="24:28" x14ac:dyDescent="0.2">
      <c r="X6690" s="58"/>
      <c r="Y6690" s="58"/>
      <c r="Z6690" s="58"/>
      <c r="AA6690" s="58"/>
      <c r="AB6690" s="58"/>
    </row>
    <row r="6691" spans="24:28" x14ac:dyDescent="0.2">
      <c r="X6691" s="58"/>
      <c r="Y6691" s="58"/>
      <c r="Z6691" s="58"/>
      <c r="AA6691" s="58"/>
      <c r="AB6691" s="58"/>
    </row>
    <row r="6692" spans="24:28" x14ac:dyDescent="0.2">
      <c r="X6692" s="58"/>
      <c r="Y6692" s="58"/>
      <c r="Z6692" s="58"/>
      <c r="AA6692" s="58"/>
      <c r="AB6692" s="58"/>
    </row>
    <row r="6693" spans="24:28" x14ac:dyDescent="0.2">
      <c r="X6693" s="58"/>
      <c r="Y6693" s="58"/>
      <c r="Z6693" s="58"/>
      <c r="AA6693" s="58"/>
      <c r="AB6693" s="58"/>
    </row>
    <row r="6694" spans="24:28" x14ac:dyDescent="0.2">
      <c r="X6694" s="58"/>
      <c r="Y6694" s="58"/>
      <c r="Z6694" s="58"/>
      <c r="AA6694" s="58"/>
      <c r="AB6694" s="58"/>
    </row>
    <row r="6695" spans="24:28" x14ac:dyDescent="0.2">
      <c r="X6695" s="58"/>
      <c r="Y6695" s="58"/>
      <c r="Z6695" s="58"/>
      <c r="AA6695" s="58"/>
      <c r="AB6695" s="58"/>
    </row>
    <row r="6696" spans="24:28" x14ac:dyDescent="0.2">
      <c r="X6696" s="58"/>
      <c r="Y6696" s="58"/>
      <c r="Z6696" s="58"/>
      <c r="AA6696" s="58"/>
      <c r="AB6696" s="58"/>
    </row>
    <row r="6697" spans="24:28" x14ac:dyDescent="0.2">
      <c r="X6697" s="58"/>
      <c r="Y6697" s="58"/>
      <c r="Z6697" s="58"/>
      <c r="AA6697" s="58"/>
      <c r="AB6697" s="58"/>
    </row>
    <row r="6698" spans="24:28" x14ac:dyDescent="0.2">
      <c r="X6698" s="58"/>
      <c r="Y6698" s="58"/>
      <c r="Z6698" s="58"/>
      <c r="AA6698" s="58"/>
      <c r="AB6698" s="58"/>
    </row>
    <row r="6699" spans="24:28" x14ac:dyDescent="0.2">
      <c r="X6699" s="58"/>
      <c r="Y6699" s="58"/>
      <c r="Z6699" s="58"/>
      <c r="AA6699" s="58"/>
      <c r="AB6699" s="58"/>
    </row>
    <row r="6700" spans="24:28" x14ac:dyDescent="0.2">
      <c r="X6700" s="58"/>
      <c r="Y6700" s="58"/>
      <c r="Z6700" s="58"/>
      <c r="AA6700" s="58"/>
      <c r="AB6700" s="58"/>
    </row>
    <row r="6701" spans="24:28" x14ac:dyDescent="0.2">
      <c r="X6701" s="58"/>
      <c r="Y6701" s="58"/>
      <c r="Z6701" s="58"/>
      <c r="AA6701" s="58"/>
      <c r="AB6701" s="58"/>
    </row>
    <row r="6702" spans="24:28" x14ac:dyDescent="0.2">
      <c r="X6702" s="58"/>
      <c r="Y6702" s="58"/>
      <c r="Z6702" s="58"/>
      <c r="AA6702" s="58"/>
      <c r="AB6702" s="58"/>
    </row>
    <row r="6703" spans="24:28" x14ac:dyDescent="0.2">
      <c r="X6703" s="58"/>
      <c r="Y6703" s="58"/>
      <c r="Z6703" s="58"/>
      <c r="AA6703" s="58"/>
      <c r="AB6703" s="58"/>
    </row>
    <row r="6704" spans="24:28" x14ac:dyDescent="0.2">
      <c r="X6704" s="58"/>
      <c r="Y6704" s="58"/>
      <c r="Z6704" s="58"/>
      <c r="AA6704" s="58"/>
      <c r="AB6704" s="58"/>
    </row>
    <row r="6705" spans="24:28" x14ac:dyDescent="0.2">
      <c r="X6705" s="58"/>
      <c r="Y6705" s="58"/>
      <c r="Z6705" s="58"/>
      <c r="AA6705" s="58"/>
      <c r="AB6705" s="58"/>
    </row>
    <row r="6706" spans="24:28" x14ac:dyDescent="0.2">
      <c r="X6706" s="58"/>
      <c r="Y6706" s="58"/>
      <c r="Z6706" s="58"/>
      <c r="AA6706" s="58"/>
      <c r="AB6706" s="58"/>
    </row>
    <row r="6707" spans="24:28" x14ac:dyDescent="0.2">
      <c r="X6707" s="58"/>
      <c r="Y6707" s="58"/>
      <c r="Z6707" s="58"/>
      <c r="AA6707" s="58"/>
      <c r="AB6707" s="58"/>
    </row>
    <row r="6708" spans="24:28" x14ac:dyDescent="0.2">
      <c r="X6708" s="58"/>
      <c r="Y6708" s="58"/>
      <c r="Z6708" s="58"/>
      <c r="AA6708" s="58"/>
      <c r="AB6708" s="58"/>
    </row>
    <row r="6709" spans="24:28" x14ac:dyDescent="0.2">
      <c r="X6709" s="58"/>
      <c r="Y6709" s="58"/>
      <c r="Z6709" s="58"/>
      <c r="AA6709" s="58"/>
      <c r="AB6709" s="58"/>
    </row>
    <row r="6710" spans="24:28" x14ac:dyDescent="0.2">
      <c r="X6710" s="58"/>
      <c r="Y6710" s="58"/>
      <c r="Z6710" s="58"/>
      <c r="AA6710" s="58"/>
      <c r="AB6710" s="58"/>
    </row>
    <row r="6711" spans="24:28" x14ac:dyDescent="0.2">
      <c r="X6711" s="58"/>
      <c r="Y6711" s="58"/>
      <c r="Z6711" s="58"/>
      <c r="AA6711" s="58"/>
      <c r="AB6711" s="58"/>
    </row>
    <row r="6712" spans="24:28" x14ac:dyDescent="0.2">
      <c r="X6712" s="58"/>
      <c r="Y6712" s="58"/>
      <c r="Z6712" s="58"/>
      <c r="AA6712" s="58"/>
      <c r="AB6712" s="58"/>
    </row>
    <row r="6713" spans="24:28" x14ac:dyDescent="0.2">
      <c r="X6713" s="58"/>
      <c r="Y6713" s="58"/>
      <c r="Z6713" s="58"/>
      <c r="AA6713" s="58"/>
      <c r="AB6713" s="58"/>
    </row>
    <row r="6714" spans="24:28" x14ac:dyDescent="0.2">
      <c r="X6714" s="58"/>
      <c r="Y6714" s="58"/>
      <c r="Z6714" s="58"/>
      <c r="AA6714" s="58"/>
      <c r="AB6714" s="58"/>
    </row>
    <row r="6715" spans="24:28" x14ac:dyDescent="0.2">
      <c r="X6715" s="58"/>
      <c r="Y6715" s="58"/>
      <c r="Z6715" s="58"/>
      <c r="AA6715" s="58"/>
      <c r="AB6715" s="58"/>
    </row>
    <row r="6716" spans="24:28" x14ac:dyDescent="0.2">
      <c r="X6716" s="58"/>
      <c r="Y6716" s="58"/>
      <c r="Z6716" s="58"/>
      <c r="AA6716" s="58"/>
      <c r="AB6716" s="58"/>
    </row>
    <row r="6717" spans="24:28" x14ac:dyDescent="0.2">
      <c r="X6717" s="58"/>
      <c r="Y6717" s="58"/>
      <c r="Z6717" s="58"/>
      <c r="AA6717" s="58"/>
      <c r="AB6717" s="58"/>
    </row>
    <row r="6718" spans="24:28" x14ac:dyDescent="0.2">
      <c r="X6718" s="58"/>
      <c r="Y6718" s="58"/>
      <c r="Z6718" s="58"/>
      <c r="AA6718" s="58"/>
      <c r="AB6718" s="58"/>
    </row>
    <row r="6719" spans="24:28" x14ac:dyDescent="0.2">
      <c r="X6719" s="58"/>
      <c r="Y6719" s="58"/>
      <c r="Z6719" s="58"/>
      <c r="AA6719" s="58"/>
      <c r="AB6719" s="58"/>
    </row>
    <row r="6720" spans="24:28" x14ac:dyDescent="0.2">
      <c r="X6720" s="58"/>
      <c r="Y6720" s="58"/>
      <c r="Z6720" s="58"/>
      <c r="AA6720" s="58"/>
      <c r="AB6720" s="58"/>
    </row>
    <row r="6721" spans="24:28" x14ac:dyDescent="0.2">
      <c r="X6721" s="58"/>
      <c r="Y6721" s="58"/>
      <c r="Z6721" s="58"/>
      <c r="AA6721" s="58"/>
      <c r="AB6721" s="58"/>
    </row>
    <row r="6722" spans="24:28" x14ac:dyDescent="0.2">
      <c r="X6722" s="58"/>
      <c r="Y6722" s="58"/>
      <c r="Z6722" s="58"/>
      <c r="AA6722" s="58"/>
      <c r="AB6722" s="58"/>
    </row>
    <row r="6723" spans="24:28" x14ac:dyDescent="0.2">
      <c r="X6723" s="58"/>
      <c r="Y6723" s="58"/>
      <c r="Z6723" s="58"/>
      <c r="AA6723" s="58"/>
      <c r="AB6723" s="58"/>
    </row>
    <row r="6724" spans="24:28" x14ac:dyDescent="0.2">
      <c r="X6724" s="58"/>
      <c r="Y6724" s="58"/>
      <c r="Z6724" s="58"/>
      <c r="AA6724" s="58"/>
      <c r="AB6724" s="58"/>
    </row>
    <row r="6725" spans="24:28" x14ac:dyDescent="0.2">
      <c r="X6725" s="58"/>
      <c r="Y6725" s="58"/>
      <c r="Z6725" s="58"/>
      <c r="AA6725" s="58"/>
      <c r="AB6725" s="58"/>
    </row>
    <row r="6726" spans="24:28" x14ac:dyDescent="0.2">
      <c r="X6726" s="58"/>
      <c r="Y6726" s="58"/>
      <c r="Z6726" s="58"/>
      <c r="AA6726" s="58"/>
      <c r="AB6726" s="58"/>
    </row>
    <row r="6727" spans="24:28" x14ac:dyDescent="0.2">
      <c r="X6727" s="58"/>
      <c r="Y6727" s="58"/>
      <c r="Z6727" s="58"/>
      <c r="AA6727" s="58"/>
      <c r="AB6727" s="58"/>
    </row>
    <row r="6728" spans="24:28" x14ac:dyDescent="0.2">
      <c r="X6728" s="58"/>
      <c r="Y6728" s="58"/>
      <c r="Z6728" s="58"/>
      <c r="AA6728" s="58"/>
      <c r="AB6728" s="58"/>
    </row>
    <row r="6729" spans="24:28" x14ac:dyDescent="0.2">
      <c r="X6729" s="58"/>
      <c r="Y6729" s="58"/>
      <c r="Z6729" s="58"/>
      <c r="AA6729" s="58"/>
      <c r="AB6729" s="58"/>
    </row>
    <row r="6730" spans="24:28" x14ac:dyDescent="0.2">
      <c r="X6730" s="58"/>
      <c r="Y6730" s="58"/>
      <c r="Z6730" s="58"/>
      <c r="AA6730" s="58"/>
      <c r="AB6730" s="58"/>
    </row>
    <row r="6731" spans="24:28" x14ac:dyDescent="0.2">
      <c r="X6731" s="58"/>
      <c r="Y6731" s="58"/>
      <c r="Z6731" s="58"/>
      <c r="AA6731" s="58"/>
      <c r="AB6731" s="58"/>
    </row>
    <row r="6732" spans="24:28" x14ac:dyDescent="0.2">
      <c r="X6732" s="58"/>
      <c r="Y6732" s="58"/>
      <c r="Z6732" s="58"/>
      <c r="AA6732" s="58"/>
      <c r="AB6732" s="58"/>
    </row>
    <row r="6733" spans="24:28" x14ac:dyDescent="0.2">
      <c r="X6733" s="58"/>
      <c r="Y6733" s="58"/>
      <c r="Z6733" s="58"/>
      <c r="AA6733" s="58"/>
      <c r="AB6733" s="58"/>
    </row>
    <row r="6734" spans="24:28" x14ac:dyDescent="0.2">
      <c r="X6734" s="58"/>
      <c r="Y6734" s="58"/>
      <c r="Z6734" s="58"/>
      <c r="AA6734" s="58"/>
      <c r="AB6734" s="58"/>
    </row>
    <row r="6735" spans="24:28" x14ac:dyDescent="0.2">
      <c r="X6735" s="58"/>
      <c r="Y6735" s="58"/>
      <c r="Z6735" s="58"/>
      <c r="AA6735" s="58"/>
      <c r="AB6735" s="58"/>
    </row>
    <row r="6736" spans="24:28" x14ac:dyDescent="0.2">
      <c r="X6736" s="58"/>
      <c r="Y6736" s="58"/>
      <c r="Z6736" s="58"/>
      <c r="AA6736" s="58"/>
      <c r="AB6736" s="58"/>
    </row>
    <row r="6737" spans="24:28" x14ac:dyDescent="0.2">
      <c r="X6737" s="58"/>
      <c r="Y6737" s="58"/>
      <c r="Z6737" s="58"/>
      <c r="AA6737" s="58"/>
      <c r="AB6737" s="58"/>
    </row>
    <row r="6738" spans="24:28" x14ac:dyDescent="0.2">
      <c r="X6738" s="58"/>
      <c r="Y6738" s="58"/>
      <c r="Z6738" s="58"/>
      <c r="AA6738" s="58"/>
      <c r="AB6738" s="58"/>
    </row>
    <row r="6739" spans="24:28" x14ac:dyDescent="0.2">
      <c r="X6739" s="58"/>
      <c r="Y6739" s="58"/>
      <c r="Z6739" s="58"/>
      <c r="AA6739" s="58"/>
      <c r="AB6739" s="58"/>
    </row>
    <row r="6740" spans="24:28" x14ac:dyDescent="0.2">
      <c r="X6740" s="58"/>
      <c r="Y6740" s="58"/>
      <c r="Z6740" s="58"/>
      <c r="AA6740" s="58"/>
      <c r="AB6740" s="58"/>
    </row>
    <row r="6741" spans="24:28" x14ac:dyDescent="0.2">
      <c r="X6741" s="58"/>
      <c r="Y6741" s="58"/>
      <c r="Z6741" s="58"/>
      <c r="AA6741" s="58"/>
      <c r="AB6741" s="58"/>
    </row>
    <row r="6742" spans="24:28" x14ac:dyDescent="0.2">
      <c r="X6742" s="58"/>
      <c r="Y6742" s="58"/>
      <c r="Z6742" s="58"/>
      <c r="AA6742" s="58"/>
      <c r="AB6742" s="58"/>
    </row>
    <row r="6743" spans="24:28" x14ac:dyDescent="0.2">
      <c r="X6743" s="58"/>
      <c r="Y6743" s="58"/>
      <c r="Z6743" s="58"/>
      <c r="AA6743" s="58"/>
      <c r="AB6743" s="58"/>
    </row>
    <row r="6744" spans="24:28" x14ac:dyDescent="0.2">
      <c r="X6744" s="58"/>
      <c r="Y6744" s="58"/>
      <c r="Z6744" s="58"/>
      <c r="AA6744" s="58"/>
      <c r="AB6744" s="58"/>
    </row>
    <row r="6745" spans="24:28" x14ac:dyDescent="0.2">
      <c r="X6745" s="58"/>
      <c r="Y6745" s="58"/>
      <c r="Z6745" s="58"/>
      <c r="AA6745" s="58"/>
      <c r="AB6745" s="58"/>
    </row>
    <row r="6746" spans="24:28" x14ac:dyDescent="0.2">
      <c r="X6746" s="58"/>
      <c r="Y6746" s="58"/>
      <c r="Z6746" s="58"/>
      <c r="AA6746" s="58"/>
      <c r="AB6746" s="58"/>
    </row>
    <row r="6747" spans="24:28" x14ac:dyDescent="0.2">
      <c r="X6747" s="58"/>
      <c r="Y6747" s="58"/>
      <c r="Z6747" s="58"/>
      <c r="AA6747" s="58"/>
      <c r="AB6747" s="58"/>
    </row>
    <row r="6748" spans="24:28" x14ac:dyDescent="0.2">
      <c r="X6748" s="58"/>
      <c r="Y6748" s="58"/>
      <c r="Z6748" s="58"/>
      <c r="AA6748" s="58"/>
      <c r="AB6748" s="58"/>
    </row>
    <row r="6749" spans="24:28" x14ac:dyDescent="0.2">
      <c r="X6749" s="58"/>
      <c r="Y6749" s="58"/>
      <c r="Z6749" s="58"/>
      <c r="AA6749" s="58"/>
      <c r="AB6749" s="58"/>
    </row>
    <row r="6750" spans="24:28" x14ac:dyDescent="0.2">
      <c r="X6750" s="58"/>
      <c r="Y6750" s="58"/>
      <c r="Z6750" s="58"/>
      <c r="AA6750" s="58"/>
      <c r="AB6750" s="58"/>
    </row>
    <row r="6751" spans="24:28" x14ac:dyDescent="0.2">
      <c r="X6751" s="58"/>
      <c r="Y6751" s="58"/>
      <c r="Z6751" s="58"/>
      <c r="AA6751" s="58"/>
      <c r="AB6751" s="58"/>
    </row>
    <row r="6752" spans="24:28" x14ac:dyDescent="0.2">
      <c r="X6752" s="58"/>
      <c r="Y6752" s="58"/>
      <c r="Z6752" s="58"/>
      <c r="AA6752" s="58"/>
      <c r="AB6752" s="58"/>
    </row>
    <row r="6753" spans="24:28" x14ac:dyDescent="0.2">
      <c r="X6753" s="58"/>
      <c r="Y6753" s="58"/>
      <c r="Z6753" s="58"/>
      <c r="AA6753" s="58"/>
      <c r="AB6753" s="58"/>
    </row>
    <row r="6754" spans="24:28" x14ac:dyDescent="0.2">
      <c r="X6754" s="58"/>
      <c r="Y6754" s="58"/>
      <c r="Z6754" s="58"/>
      <c r="AA6754" s="58"/>
      <c r="AB6754" s="58"/>
    </row>
    <row r="6755" spans="24:28" x14ac:dyDescent="0.2">
      <c r="X6755" s="58"/>
      <c r="Y6755" s="58"/>
      <c r="Z6755" s="58"/>
      <c r="AA6755" s="58"/>
      <c r="AB6755" s="58"/>
    </row>
    <row r="6756" spans="24:28" x14ac:dyDescent="0.2">
      <c r="X6756" s="58"/>
      <c r="Y6756" s="58"/>
      <c r="Z6756" s="58"/>
      <c r="AA6756" s="58"/>
      <c r="AB6756" s="58"/>
    </row>
    <row r="6757" spans="24:28" x14ac:dyDescent="0.2">
      <c r="X6757" s="58"/>
      <c r="Y6757" s="58"/>
      <c r="Z6757" s="58"/>
      <c r="AA6757" s="58"/>
      <c r="AB6757" s="58"/>
    </row>
    <row r="6758" spans="24:28" x14ac:dyDescent="0.2">
      <c r="X6758" s="58"/>
      <c r="Y6758" s="58"/>
      <c r="Z6758" s="58"/>
      <c r="AA6758" s="58"/>
      <c r="AB6758" s="58"/>
    </row>
    <row r="6759" spans="24:28" x14ac:dyDescent="0.2">
      <c r="X6759" s="58"/>
      <c r="Y6759" s="58"/>
      <c r="Z6759" s="58"/>
      <c r="AA6759" s="58"/>
      <c r="AB6759" s="58"/>
    </row>
    <row r="6760" spans="24:28" x14ac:dyDescent="0.2">
      <c r="X6760" s="58"/>
      <c r="Y6760" s="58"/>
      <c r="Z6760" s="58"/>
      <c r="AA6760" s="58"/>
      <c r="AB6760" s="58"/>
    </row>
    <row r="6761" spans="24:28" x14ac:dyDescent="0.2">
      <c r="X6761" s="58"/>
      <c r="Y6761" s="58"/>
      <c r="Z6761" s="58"/>
      <c r="AA6761" s="58"/>
      <c r="AB6761" s="58"/>
    </row>
    <row r="6762" spans="24:28" x14ac:dyDescent="0.2">
      <c r="X6762" s="58"/>
      <c r="Y6762" s="58"/>
      <c r="Z6762" s="58"/>
      <c r="AA6762" s="58"/>
      <c r="AB6762" s="58"/>
    </row>
    <row r="6763" spans="24:28" x14ac:dyDescent="0.2">
      <c r="X6763" s="58"/>
      <c r="Y6763" s="58"/>
      <c r="Z6763" s="58"/>
      <c r="AA6763" s="58"/>
      <c r="AB6763" s="58"/>
    </row>
    <row r="6764" spans="24:28" x14ac:dyDescent="0.2">
      <c r="X6764" s="58"/>
      <c r="Y6764" s="58"/>
      <c r="Z6764" s="58"/>
      <c r="AA6764" s="58"/>
      <c r="AB6764" s="58"/>
    </row>
    <row r="6765" spans="24:28" x14ac:dyDescent="0.2">
      <c r="X6765" s="58"/>
      <c r="Y6765" s="58"/>
      <c r="Z6765" s="58"/>
      <c r="AA6765" s="58"/>
      <c r="AB6765" s="58"/>
    </row>
    <row r="6766" spans="24:28" x14ac:dyDescent="0.2">
      <c r="X6766" s="58"/>
      <c r="Y6766" s="58"/>
      <c r="Z6766" s="58"/>
      <c r="AA6766" s="58"/>
      <c r="AB6766" s="58"/>
    </row>
    <row r="6767" spans="24:28" x14ac:dyDescent="0.2">
      <c r="X6767" s="58"/>
      <c r="Y6767" s="58"/>
      <c r="Z6767" s="58"/>
      <c r="AA6767" s="58"/>
      <c r="AB6767" s="58"/>
    </row>
    <row r="6768" spans="24:28" x14ac:dyDescent="0.2">
      <c r="X6768" s="58"/>
      <c r="Y6768" s="58"/>
      <c r="Z6768" s="58"/>
      <c r="AA6768" s="58"/>
      <c r="AB6768" s="58"/>
    </row>
    <row r="6769" spans="24:28" x14ac:dyDescent="0.2">
      <c r="X6769" s="58"/>
      <c r="Y6769" s="58"/>
      <c r="Z6769" s="58"/>
      <c r="AA6769" s="58"/>
      <c r="AB6769" s="58"/>
    </row>
    <row r="6770" spans="24:28" x14ac:dyDescent="0.2">
      <c r="X6770" s="58"/>
      <c r="Y6770" s="58"/>
      <c r="Z6770" s="58"/>
      <c r="AA6770" s="58"/>
      <c r="AB6770" s="58"/>
    </row>
    <row r="6771" spans="24:28" x14ac:dyDescent="0.2">
      <c r="X6771" s="58"/>
      <c r="Y6771" s="58"/>
      <c r="Z6771" s="58"/>
      <c r="AA6771" s="58"/>
      <c r="AB6771" s="58"/>
    </row>
    <row r="6772" spans="24:28" x14ac:dyDescent="0.2">
      <c r="X6772" s="58"/>
      <c r="Y6772" s="58"/>
      <c r="Z6772" s="58"/>
      <c r="AA6772" s="58"/>
      <c r="AB6772" s="58"/>
    </row>
    <row r="6773" spans="24:28" x14ac:dyDescent="0.2">
      <c r="X6773" s="58"/>
      <c r="Y6773" s="58"/>
      <c r="Z6773" s="58"/>
      <c r="AA6773" s="58"/>
      <c r="AB6773" s="58"/>
    </row>
    <row r="6774" spans="24:28" x14ac:dyDescent="0.2">
      <c r="X6774" s="58"/>
      <c r="Y6774" s="58"/>
      <c r="Z6774" s="58"/>
      <c r="AA6774" s="58"/>
      <c r="AB6774" s="58"/>
    </row>
    <row r="6775" spans="24:28" x14ac:dyDescent="0.2">
      <c r="X6775" s="58"/>
      <c r="Y6775" s="58"/>
      <c r="Z6775" s="58"/>
      <c r="AA6775" s="58"/>
      <c r="AB6775" s="58"/>
    </row>
    <row r="6776" spans="24:28" x14ac:dyDescent="0.2">
      <c r="X6776" s="58"/>
      <c r="Y6776" s="58"/>
      <c r="Z6776" s="58"/>
      <c r="AA6776" s="58"/>
      <c r="AB6776" s="58"/>
    </row>
    <row r="6777" spans="24:28" x14ac:dyDescent="0.2">
      <c r="X6777" s="58"/>
      <c r="Y6777" s="58"/>
      <c r="Z6777" s="58"/>
      <c r="AA6777" s="58"/>
      <c r="AB6777" s="58"/>
    </row>
    <row r="6778" spans="24:28" x14ac:dyDescent="0.2">
      <c r="X6778" s="58"/>
      <c r="Y6778" s="58"/>
      <c r="Z6778" s="58"/>
      <c r="AA6778" s="58"/>
      <c r="AB6778" s="58"/>
    </row>
    <row r="6779" spans="24:28" x14ac:dyDescent="0.2">
      <c r="X6779" s="58"/>
      <c r="Y6779" s="58"/>
      <c r="Z6779" s="58"/>
      <c r="AA6779" s="58"/>
      <c r="AB6779" s="58"/>
    </row>
    <row r="6780" spans="24:28" x14ac:dyDescent="0.2">
      <c r="X6780" s="58"/>
      <c r="Y6780" s="58"/>
      <c r="Z6780" s="58"/>
      <c r="AA6780" s="58"/>
      <c r="AB6780" s="58"/>
    </row>
    <row r="6781" spans="24:28" x14ac:dyDescent="0.2">
      <c r="X6781" s="58"/>
      <c r="Y6781" s="58"/>
      <c r="Z6781" s="58"/>
      <c r="AA6781" s="58"/>
      <c r="AB6781" s="58"/>
    </row>
    <row r="6782" spans="24:28" x14ac:dyDescent="0.2">
      <c r="X6782" s="58"/>
      <c r="Y6782" s="58"/>
      <c r="Z6782" s="58"/>
      <c r="AA6782" s="58"/>
      <c r="AB6782" s="58"/>
    </row>
    <row r="6783" spans="24:28" x14ac:dyDescent="0.2">
      <c r="X6783" s="58"/>
      <c r="Y6783" s="58"/>
      <c r="Z6783" s="58"/>
      <c r="AA6783" s="58"/>
      <c r="AB6783" s="58"/>
    </row>
    <row r="6784" spans="24:28" x14ac:dyDescent="0.2">
      <c r="X6784" s="58"/>
      <c r="Y6784" s="58"/>
      <c r="Z6784" s="58"/>
      <c r="AA6784" s="58"/>
      <c r="AB6784" s="58"/>
    </row>
    <row r="6785" spans="24:28" x14ac:dyDescent="0.2">
      <c r="X6785" s="58"/>
      <c r="Y6785" s="58"/>
      <c r="Z6785" s="58"/>
      <c r="AA6785" s="58"/>
      <c r="AB6785" s="58"/>
    </row>
    <row r="6786" spans="24:28" x14ac:dyDescent="0.2">
      <c r="X6786" s="58"/>
      <c r="Y6786" s="58"/>
      <c r="Z6786" s="58"/>
      <c r="AA6786" s="58"/>
      <c r="AB6786" s="58"/>
    </row>
    <row r="6787" spans="24:28" x14ac:dyDescent="0.2">
      <c r="X6787" s="58"/>
      <c r="Y6787" s="58"/>
      <c r="Z6787" s="58"/>
      <c r="AA6787" s="58"/>
      <c r="AB6787" s="58"/>
    </row>
    <row r="6788" spans="24:28" x14ac:dyDescent="0.2">
      <c r="X6788" s="58"/>
      <c r="Y6788" s="58"/>
      <c r="Z6788" s="58"/>
      <c r="AA6788" s="58"/>
      <c r="AB6788" s="58"/>
    </row>
    <row r="6789" spans="24:28" x14ac:dyDescent="0.2">
      <c r="X6789" s="58"/>
      <c r="Y6789" s="58"/>
      <c r="Z6789" s="58"/>
      <c r="AA6789" s="58"/>
      <c r="AB6789" s="58"/>
    </row>
    <row r="6790" spans="24:28" x14ac:dyDescent="0.2">
      <c r="X6790" s="58"/>
      <c r="Y6790" s="58"/>
      <c r="Z6790" s="58"/>
      <c r="AA6790" s="58"/>
      <c r="AB6790" s="58"/>
    </row>
    <row r="6791" spans="24:28" x14ac:dyDescent="0.2">
      <c r="X6791" s="58"/>
      <c r="Y6791" s="58"/>
      <c r="Z6791" s="58"/>
      <c r="AA6791" s="58"/>
      <c r="AB6791" s="58"/>
    </row>
    <row r="6792" spans="24:28" x14ac:dyDescent="0.2">
      <c r="X6792" s="58"/>
      <c r="Y6792" s="58"/>
      <c r="Z6792" s="58"/>
      <c r="AA6792" s="58"/>
      <c r="AB6792" s="58"/>
    </row>
    <row r="6793" spans="24:28" x14ac:dyDescent="0.2">
      <c r="X6793" s="58"/>
      <c r="Y6793" s="58"/>
      <c r="Z6793" s="58"/>
      <c r="AA6793" s="58"/>
      <c r="AB6793" s="58"/>
    </row>
    <row r="6794" spans="24:28" x14ac:dyDescent="0.2">
      <c r="X6794" s="58"/>
      <c r="Y6794" s="58"/>
      <c r="Z6794" s="58"/>
      <c r="AA6794" s="58"/>
      <c r="AB6794" s="58"/>
    </row>
    <row r="6795" spans="24:28" x14ac:dyDescent="0.2">
      <c r="X6795" s="58"/>
      <c r="Y6795" s="58"/>
      <c r="Z6795" s="58"/>
      <c r="AA6795" s="58"/>
      <c r="AB6795" s="58"/>
    </row>
    <row r="6796" spans="24:28" x14ac:dyDescent="0.2">
      <c r="X6796" s="58"/>
      <c r="Y6796" s="58"/>
      <c r="Z6796" s="58"/>
      <c r="AA6796" s="58"/>
      <c r="AB6796" s="58"/>
    </row>
    <row r="6797" spans="24:28" x14ac:dyDescent="0.2">
      <c r="X6797" s="58"/>
      <c r="Y6797" s="58"/>
      <c r="Z6797" s="58"/>
      <c r="AA6797" s="58"/>
      <c r="AB6797" s="58"/>
    </row>
    <row r="6798" spans="24:28" x14ac:dyDescent="0.2">
      <c r="X6798" s="58"/>
      <c r="Y6798" s="58"/>
      <c r="Z6798" s="58"/>
      <c r="AA6798" s="58"/>
      <c r="AB6798" s="58"/>
    </row>
    <row r="6799" spans="24:28" x14ac:dyDescent="0.2">
      <c r="X6799" s="58"/>
      <c r="Y6799" s="58"/>
      <c r="Z6799" s="58"/>
      <c r="AA6799" s="58"/>
      <c r="AB6799" s="58"/>
    </row>
    <row r="6800" spans="24:28" x14ac:dyDescent="0.2">
      <c r="X6800" s="58"/>
      <c r="Y6800" s="58"/>
      <c r="Z6800" s="58"/>
      <c r="AA6800" s="58"/>
      <c r="AB6800" s="58"/>
    </row>
    <row r="6801" spans="24:28" x14ac:dyDescent="0.2">
      <c r="X6801" s="58"/>
      <c r="Y6801" s="58"/>
      <c r="Z6801" s="58"/>
      <c r="AA6801" s="58"/>
      <c r="AB6801" s="58"/>
    </row>
    <row r="6802" spans="24:28" x14ac:dyDescent="0.2">
      <c r="X6802" s="58"/>
      <c r="Y6802" s="58"/>
      <c r="Z6802" s="58"/>
      <c r="AA6802" s="58"/>
      <c r="AB6802" s="58"/>
    </row>
    <row r="6803" spans="24:28" x14ac:dyDescent="0.2">
      <c r="X6803" s="58"/>
      <c r="Y6803" s="58"/>
      <c r="Z6803" s="58"/>
      <c r="AA6803" s="58"/>
      <c r="AB6803" s="58"/>
    </row>
    <row r="6804" spans="24:28" x14ac:dyDescent="0.2">
      <c r="X6804" s="58"/>
      <c r="Y6804" s="58"/>
      <c r="Z6804" s="58"/>
      <c r="AA6804" s="58"/>
      <c r="AB6804" s="58"/>
    </row>
    <row r="6805" spans="24:28" x14ac:dyDescent="0.2">
      <c r="X6805" s="58"/>
      <c r="Y6805" s="58"/>
      <c r="Z6805" s="58"/>
      <c r="AA6805" s="58"/>
      <c r="AB6805" s="58"/>
    </row>
    <row r="6806" spans="24:28" x14ac:dyDescent="0.2">
      <c r="X6806" s="58"/>
      <c r="Y6806" s="58"/>
      <c r="Z6806" s="58"/>
      <c r="AA6806" s="58"/>
      <c r="AB6806" s="58"/>
    </row>
    <row r="6807" spans="24:28" x14ac:dyDescent="0.2">
      <c r="X6807" s="58"/>
      <c r="Y6807" s="58"/>
      <c r="Z6807" s="58"/>
      <c r="AA6807" s="58"/>
      <c r="AB6807" s="58"/>
    </row>
    <row r="6808" spans="24:28" x14ac:dyDescent="0.2">
      <c r="X6808" s="58"/>
      <c r="Y6808" s="58"/>
      <c r="Z6808" s="58"/>
      <c r="AA6808" s="58"/>
      <c r="AB6808" s="58"/>
    </row>
    <row r="6809" spans="24:28" x14ac:dyDescent="0.2">
      <c r="X6809" s="58"/>
      <c r="Y6809" s="58"/>
      <c r="Z6809" s="58"/>
      <c r="AA6809" s="58"/>
      <c r="AB6809" s="58"/>
    </row>
    <row r="6810" spans="24:28" x14ac:dyDescent="0.2">
      <c r="X6810" s="58"/>
      <c r="Y6810" s="58"/>
      <c r="Z6810" s="58"/>
      <c r="AA6810" s="58"/>
      <c r="AB6810" s="58"/>
    </row>
    <row r="6811" spans="24:28" x14ac:dyDescent="0.2">
      <c r="X6811" s="58"/>
      <c r="Y6811" s="58"/>
      <c r="Z6811" s="58"/>
      <c r="AA6811" s="58"/>
      <c r="AB6811" s="58"/>
    </row>
    <row r="6812" spans="24:28" x14ac:dyDescent="0.2">
      <c r="X6812" s="58"/>
      <c r="Y6812" s="58"/>
      <c r="Z6812" s="58"/>
      <c r="AA6812" s="58"/>
      <c r="AB6812" s="58"/>
    </row>
    <row r="6813" spans="24:28" x14ac:dyDescent="0.2">
      <c r="X6813" s="58"/>
      <c r="Y6813" s="58"/>
      <c r="Z6813" s="58"/>
      <c r="AA6813" s="58"/>
      <c r="AB6813" s="58"/>
    </row>
    <row r="6814" spans="24:28" x14ac:dyDescent="0.2">
      <c r="X6814" s="58"/>
      <c r="Y6814" s="58"/>
      <c r="Z6814" s="58"/>
      <c r="AA6814" s="58"/>
      <c r="AB6814" s="58"/>
    </row>
    <row r="6815" spans="24:28" x14ac:dyDescent="0.2">
      <c r="X6815" s="58"/>
      <c r="Y6815" s="58"/>
      <c r="Z6815" s="58"/>
      <c r="AA6815" s="58"/>
      <c r="AB6815" s="58"/>
    </row>
    <row r="6816" spans="24:28" x14ac:dyDescent="0.2">
      <c r="X6816" s="58"/>
      <c r="Y6816" s="58"/>
      <c r="Z6816" s="58"/>
      <c r="AA6816" s="58"/>
      <c r="AB6816" s="58"/>
    </row>
    <row r="6817" spans="24:28" x14ac:dyDescent="0.2">
      <c r="X6817" s="58"/>
      <c r="Y6817" s="58"/>
      <c r="Z6817" s="58"/>
      <c r="AA6817" s="58"/>
      <c r="AB6817" s="58"/>
    </row>
    <row r="6818" spans="24:28" x14ac:dyDescent="0.2">
      <c r="X6818" s="58"/>
      <c r="Y6818" s="58"/>
      <c r="Z6818" s="58"/>
      <c r="AA6818" s="58"/>
      <c r="AB6818" s="58"/>
    </row>
    <row r="6819" spans="24:28" x14ac:dyDescent="0.2">
      <c r="X6819" s="58"/>
      <c r="Y6819" s="58"/>
      <c r="Z6819" s="58"/>
      <c r="AA6819" s="58"/>
      <c r="AB6819" s="58"/>
    </row>
    <row r="6820" spans="24:28" x14ac:dyDescent="0.2">
      <c r="X6820" s="58"/>
      <c r="Y6820" s="58"/>
      <c r="Z6820" s="58"/>
      <c r="AA6820" s="58"/>
      <c r="AB6820" s="58"/>
    </row>
    <row r="6821" spans="24:28" x14ac:dyDescent="0.2">
      <c r="X6821" s="58"/>
      <c r="Y6821" s="58"/>
      <c r="Z6821" s="58"/>
      <c r="AA6821" s="58"/>
      <c r="AB6821" s="58"/>
    </row>
    <row r="6822" spans="24:28" x14ac:dyDescent="0.2">
      <c r="X6822" s="58"/>
      <c r="Y6822" s="58"/>
      <c r="Z6822" s="58"/>
      <c r="AA6822" s="58"/>
      <c r="AB6822" s="58"/>
    </row>
    <row r="6823" spans="24:28" x14ac:dyDescent="0.2">
      <c r="X6823" s="58"/>
      <c r="Y6823" s="58"/>
      <c r="Z6823" s="58"/>
      <c r="AA6823" s="58"/>
      <c r="AB6823" s="58"/>
    </row>
    <row r="6824" spans="24:28" x14ac:dyDescent="0.2">
      <c r="X6824" s="58"/>
      <c r="Y6824" s="58"/>
      <c r="Z6824" s="58"/>
      <c r="AA6824" s="58"/>
      <c r="AB6824" s="58"/>
    </row>
    <row r="6825" spans="24:28" x14ac:dyDescent="0.2">
      <c r="X6825" s="58"/>
      <c r="Y6825" s="58"/>
      <c r="Z6825" s="58"/>
      <c r="AA6825" s="58"/>
      <c r="AB6825" s="58"/>
    </row>
    <row r="6826" spans="24:28" x14ac:dyDescent="0.2">
      <c r="X6826" s="58"/>
      <c r="Y6826" s="58"/>
      <c r="Z6826" s="58"/>
      <c r="AA6826" s="58"/>
      <c r="AB6826" s="58"/>
    </row>
    <row r="6827" spans="24:28" x14ac:dyDescent="0.2">
      <c r="X6827" s="58"/>
      <c r="Y6827" s="58"/>
      <c r="Z6827" s="58"/>
      <c r="AA6827" s="58"/>
      <c r="AB6827" s="58"/>
    </row>
    <row r="6828" spans="24:28" x14ac:dyDescent="0.2">
      <c r="X6828" s="58"/>
      <c r="Y6828" s="58"/>
      <c r="Z6828" s="58"/>
      <c r="AA6828" s="58"/>
      <c r="AB6828" s="58"/>
    </row>
    <row r="6829" spans="24:28" x14ac:dyDescent="0.2">
      <c r="X6829" s="58"/>
      <c r="Y6829" s="58"/>
      <c r="Z6829" s="58"/>
      <c r="AA6829" s="58"/>
      <c r="AB6829" s="58"/>
    </row>
    <row r="6830" spans="24:28" x14ac:dyDescent="0.2">
      <c r="X6830" s="58"/>
      <c r="Y6830" s="58"/>
      <c r="Z6830" s="58"/>
      <c r="AA6830" s="58"/>
      <c r="AB6830" s="58"/>
    </row>
    <row r="6831" spans="24:28" x14ac:dyDescent="0.2">
      <c r="X6831" s="58"/>
      <c r="Y6831" s="58"/>
      <c r="Z6831" s="58"/>
      <c r="AA6831" s="58"/>
      <c r="AB6831" s="58"/>
    </row>
    <row r="6832" spans="24:28" x14ac:dyDescent="0.2">
      <c r="X6832" s="58"/>
      <c r="Y6832" s="58"/>
      <c r="Z6832" s="58"/>
      <c r="AA6832" s="58"/>
      <c r="AB6832" s="58"/>
    </row>
    <row r="6833" spans="24:28" x14ac:dyDescent="0.2">
      <c r="X6833" s="58"/>
      <c r="Y6833" s="58"/>
      <c r="Z6833" s="58"/>
      <c r="AA6833" s="58"/>
      <c r="AB6833" s="58"/>
    </row>
    <row r="6834" spans="24:28" x14ac:dyDescent="0.2">
      <c r="X6834" s="58"/>
      <c r="Y6834" s="58"/>
      <c r="Z6834" s="58"/>
      <c r="AA6834" s="58"/>
      <c r="AB6834" s="58"/>
    </row>
    <row r="6835" spans="24:28" x14ac:dyDescent="0.2">
      <c r="X6835" s="58"/>
      <c r="Y6835" s="58"/>
      <c r="Z6835" s="58"/>
      <c r="AA6835" s="58"/>
      <c r="AB6835" s="58"/>
    </row>
    <row r="6836" spans="24:28" x14ac:dyDescent="0.2">
      <c r="X6836" s="58"/>
      <c r="Y6836" s="58"/>
      <c r="Z6836" s="58"/>
      <c r="AA6836" s="58"/>
      <c r="AB6836" s="58"/>
    </row>
    <row r="6837" spans="24:28" x14ac:dyDescent="0.2">
      <c r="X6837" s="58"/>
      <c r="Y6837" s="58"/>
      <c r="Z6837" s="58"/>
      <c r="AA6837" s="58"/>
      <c r="AB6837" s="58"/>
    </row>
    <row r="6838" spans="24:28" x14ac:dyDescent="0.2">
      <c r="X6838" s="58"/>
      <c r="Y6838" s="58"/>
      <c r="Z6838" s="58"/>
      <c r="AA6838" s="58"/>
      <c r="AB6838" s="58"/>
    </row>
    <row r="6839" spans="24:28" x14ac:dyDescent="0.2">
      <c r="X6839" s="58"/>
      <c r="Y6839" s="58"/>
      <c r="Z6839" s="58"/>
      <c r="AA6839" s="58"/>
      <c r="AB6839" s="58"/>
    </row>
    <row r="6840" spans="24:28" x14ac:dyDescent="0.2">
      <c r="X6840" s="58"/>
      <c r="Y6840" s="58"/>
      <c r="Z6840" s="58"/>
      <c r="AA6840" s="58"/>
      <c r="AB6840" s="58"/>
    </row>
    <row r="6841" spans="24:28" x14ac:dyDescent="0.2">
      <c r="X6841" s="58"/>
      <c r="Y6841" s="58"/>
      <c r="Z6841" s="58"/>
      <c r="AA6841" s="58"/>
      <c r="AB6841" s="58"/>
    </row>
    <row r="6842" spans="24:28" x14ac:dyDescent="0.2">
      <c r="X6842" s="58"/>
      <c r="Y6842" s="58"/>
      <c r="Z6842" s="58"/>
      <c r="AA6842" s="58"/>
      <c r="AB6842" s="58"/>
    </row>
    <row r="6843" spans="24:28" x14ac:dyDescent="0.2">
      <c r="X6843" s="58"/>
      <c r="Y6843" s="58"/>
      <c r="Z6843" s="58"/>
      <c r="AA6843" s="58"/>
      <c r="AB6843" s="58"/>
    </row>
    <row r="6844" spans="24:28" x14ac:dyDescent="0.2">
      <c r="X6844" s="58"/>
      <c r="Y6844" s="58"/>
      <c r="Z6844" s="58"/>
      <c r="AA6844" s="58"/>
      <c r="AB6844" s="58"/>
    </row>
    <row r="6845" spans="24:28" x14ac:dyDescent="0.2">
      <c r="X6845" s="58"/>
      <c r="Y6845" s="58"/>
      <c r="Z6845" s="58"/>
      <c r="AA6845" s="58"/>
      <c r="AB6845" s="58"/>
    </row>
    <row r="6846" spans="24:28" x14ac:dyDescent="0.2">
      <c r="X6846" s="58"/>
      <c r="Y6846" s="58"/>
      <c r="Z6846" s="58"/>
      <c r="AA6846" s="58"/>
      <c r="AB6846" s="58"/>
    </row>
    <row r="6847" spans="24:28" x14ac:dyDescent="0.2">
      <c r="X6847" s="58"/>
      <c r="Y6847" s="58"/>
      <c r="Z6847" s="58"/>
      <c r="AA6847" s="58"/>
      <c r="AB6847" s="58"/>
    </row>
    <row r="6848" spans="24:28" x14ac:dyDescent="0.2">
      <c r="X6848" s="58"/>
      <c r="Y6848" s="58"/>
      <c r="Z6848" s="58"/>
      <c r="AA6848" s="58"/>
      <c r="AB6848" s="58"/>
    </row>
    <row r="6849" spans="24:28" x14ac:dyDescent="0.2">
      <c r="X6849" s="58"/>
      <c r="Y6849" s="58"/>
      <c r="Z6849" s="58"/>
      <c r="AA6849" s="58"/>
      <c r="AB6849" s="58"/>
    </row>
    <row r="6850" spans="24:28" x14ac:dyDescent="0.2">
      <c r="X6850" s="58"/>
      <c r="Y6850" s="58"/>
      <c r="Z6850" s="58"/>
      <c r="AA6850" s="58"/>
      <c r="AB6850" s="58"/>
    </row>
    <row r="6851" spans="24:28" x14ac:dyDescent="0.2">
      <c r="X6851" s="58"/>
      <c r="Y6851" s="58"/>
      <c r="Z6851" s="58"/>
      <c r="AA6851" s="58"/>
      <c r="AB6851" s="58"/>
    </row>
    <row r="6852" spans="24:28" x14ac:dyDescent="0.2">
      <c r="X6852" s="58"/>
      <c r="Y6852" s="58"/>
      <c r="Z6852" s="58"/>
      <c r="AA6852" s="58"/>
      <c r="AB6852" s="58"/>
    </row>
    <row r="6853" spans="24:28" x14ac:dyDescent="0.2">
      <c r="X6853" s="58"/>
      <c r="Y6853" s="58"/>
      <c r="Z6853" s="58"/>
      <c r="AA6853" s="58"/>
      <c r="AB6853" s="58"/>
    </row>
    <row r="6854" spans="24:28" x14ac:dyDescent="0.2">
      <c r="X6854" s="58"/>
      <c r="Y6854" s="58"/>
      <c r="Z6854" s="58"/>
      <c r="AA6854" s="58"/>
      <c r="AB6854" s="58"/>
    </row>
    <row r="6855" spans="24:28" x14ac:dyDescent="0.2">
      <c r="X6855" s="58"/>
      <c r="Y6855" s="58"/>
      <c r="Z6855" s="58"/>
      <c r="AA6855" s="58"/>
      <c r="AB6855" s="58"/>
    </row>
    <row r="6856" spans="24:28" x14ac:dyDescent="0.2">
      <c r="X6856" s="58"/>
      <c r="Y6856" s="58"/>
      <c r="Z6856" s="58"/>
      <c r="AA6856" s="58"/>
      <c r="AB6856" s="58"/>
    </row>
    <row r="6857" spans="24:28" x14ac:dyDescent="0.2">
      <c r="X6857" s="58"/>
      <c r="Y6857" s="58"/>
      <c r="Z6857" s="58"/>
      <c r="AA6857" s="58"/>
      <c r="AB6857" s="58"/>
    </row>
    <row r="6858" spans="24:28" x14ac:dyDescent="0.2">
      <c r="X6858" s="58"/>
      <c r="Y6858" s="58"/>
      <c r="Z6858" s="58"/>
      <c r="AA6858" s="58"/>
      <c r="AB6858" s="58"/>
    </row>
    <row r="6859" spans="24:28" x14ac:dyDescent="0.2">
      <c r="X6859" s="58"/>
      <c r="Y6859" s="58"/>
      <c r="Z6859" s="58"/>
      <c r="AA6859" s="58"/>
      <c r="AB6859" s="58"/>
    </row>
    <row r="6860" spans="24:28" x14ac:dyDescent="0.2">
      <c r="X6860" s="58"/>
      <c r="Y6860" s="58"/>
      <c r="Z6860" s="58"/>
      <c r="AA6860" s="58"/>
      <c r="AB6860" s="58"/>
    </row>
    <row r="6861" spans="24:28" x14ac:dyDescent="0.2">
      <c r="X6861" s="58"/>
      <c r="Y6861" s="58"/>
      <c r="Z6861" s="58"/>
      <c r="AA6861" s="58"/>
      <c r="AB6861" s="58"/>
    </row>
    <row r="6862" spans="24:28" x14ac:dyDescent="0.2">
      <c r="X6862" s="58"/>
      <c r="Y6862" s="58"/>
      <c r="Z6862" s="58"/>
      <c r="AA6862" s="58"/>
      <c r="AB6862" s="58"/>
    </row>
    <row r="6863" spans="24:28" x14ac:dyDescent="0.2">
      <c r="X6863" s="58"/>
      <c r="Y6863" s="58"/>
      <c r="Z6863" s="58"/>
      <c r="AA6863" s="58"/>
      <c r="AB6863" s="58"/>
    </row>
    <row r="6864" spans="24:28" x14ac:dyDescent="0.2">
      <c r="X6864" s="58"/>
      <c r="Y6864" s="58"/>
      <c r="Z6864" s="58"/>
      <c r="AA6864" s="58"/>
      <c r="AB6864" s="58"/>
    </row>
    <row r="6865" spans="24:28" x14ac:dyDescent="0.2">
      <c r="X6865" s="58"/>
      <c r="Y6865" s="58"/>
      <c r="Z6865" s="58"/>
      <c r="AA6865" s="58"/>
      <c r="AB6865" s="58"/>
    </row>
    <row r="6866" spans="24:28" x14ac:dyDescent="0.2">
      <c r="X6866" s="58"/>
      <c r="Y6866" s="58"/>
      <c r="Z6866" s="58"/>
      <c r="AA6866" s="58"/>
      <c r="AB6866" s="58"/>
    </row>
    <row r="6867" spans="24:28" x14ac:dyDescent="0.2">
      <c r="X6867" s="58"/>
      <c r="Y6867" s="58"/>
      <c r="Z6867" s="58"/>
      <c r="AA6867" s="58"/>
      <c r="AB6867" s="58"/>
    </row>
    <row r="6868" spans="24:28" x14ac:dyDescent="0.2">
      <c r="X6868" s="58"/>
      <c r="Y6868" s="58"/>
      <c r="Z6868" s="58"/>
      <c r="AA6868" s="58"/>
      <c r="AB6868" s="58"/>
    </row>
    <row r="6869" spans="24:28" x14ac:dyDescent="0.2">
      <c r="X6869" s="58"/>
      <c r="Y6869" s="58"/>
      <c r="Z6869" s="58"/>
      <c r="AA6869" s="58"/>
      <c r="AB6869" s="58"/>
    </row>
    <row r="6870" spans="24:28" x14ac:dyDescent="0.2">
      <c r="X6870" s="58"/>
      <c r="Y6870" s="58"/>
      <c r="Z6870" s="58"/>
      <c r="AA6870" s="58"/>
      <c r="AB6870" s="58"/>
    </row>
    <row r="6871" spans="24:28" x14ac:dyDescent="0.2">
      <c r="X6871" s="58"/>
      <c r="Y6871" s="58"/>
      <c r="Z6871" s="58"/>
      <c r="AA6871" s="58"/>
      <c r="AB6871" s="58"/>
    </row>
    <row r="6872" spans="24:28" x14ac:dyDescent="0.2">
      <c r="X6872" s="58"/>
      <c r="Y6872" s="58"/>
      <c r="Z6872" s="58"/>
      <c r="AA6872" s="58"/>
      <c r="AB6872" s="58"/>
    </row>
    <row r="6873" spans="24:28" x14ac:dyDescent="0.2">
      <c r="X6873" s="58"/>
      <c r="Y6873" s="58"/>
      <c r="Z6873" s="58"/>
      <c r="AA6873" s="58"/>
      <c r="AB6873" s="58"/>
    </row>
    <row r="6874" spans="24:28" x14ac:dyDescent="0.2">
      <c r="X6874" s="58"/>
      <c r="Y6874" s="58"/>
      <c r="Z6874" s="58"/>
      <c r="AA6874" s="58"/>
      <c r="AB6874" s="58"/>
    </row>
    <row r="6875" spans="24:28" x14ac:dyDescent="0.2">
      <c r="X6875" s="58"/>
      <c r="Y6875" s="58"/>
      <c r="Z6875" s="58"/>
      <c r="AA6875" s="58"/>
      <c r="AB6875" s="58"/>
    </row>
    <row r="6876" spans="24:28" x14ac:dyDescent="0.2">
      <c r="X6876" s="58"/>
      <c r="Y6876" s="58"/>
      <c r="Z6876" s="58"/>
      <c r="AA6876" s="58"/>
      <c r="AB6876" s="58"/>
    </row>
    <row r="6877" spans="24:28" x14ac:dyDescent="0.2">
      <c r="X6877" s="58"/>
      <c r="Y6877" s="58"/>
      <c r="Z6877" s="58"/>
      <c r="AA6877" s="58"/>
      <c r="AB6877" s="58"/>
    </row>
    <row r="6878" spans="24:28" x14ac:dyDescent="0.2">
      <c r="X6878" s="58"/>
      <c r="Y6878" s="58"/>
      <c r="Z6878" s="58"/>
      <c r="AA6878" s="58"/>
      <c r="AB6878" s="58"/>
    </row>
    <row r="6879" spans="24:28" x14ac:dyDescent="0.2">
      <c r="X6879" s="58"/>
      <c r="Y6879" s="58"/>
      <c r="Z6879" s="58"/>
      <c r="AA6879" s="58"/>
      <c r="AB6879" s="58"/>
    </row>
    <row r="6880" spans="24:28" x14ac:dyDescent="0.2">
      <c r="X6880" s="58"/>
      <c r="Y6880" s="58"/>
      <c r="Z6880" s="58"/>
      <c r="AA6880" s="58"/>
      <c r="AB6880" s="58"/>
    </row>
    <row r="6881" spans="24:28" x14ac:dyDescent="0.2">
      <c r="X6881" s="58"/>
      <c r="Y6881" s="58"/>
      <c r="Z6881" s="58"/>
      <c r="AA6881" s="58"/>
      <c r="AB6881" s="58"/>
    </row>
    <row r="6882" spans="24:28" x14ac:dyDescent="0.2">
      <c r="X6882" s="58"/>
      <c r="Y6882" s="58"/>
      <c r="Z6882" s="58"/>
      <c r="AA6882" s="58"/>
      <c r="AB6882" s="58"/>
    </row>
    <row r="6883" spans="24:28" x14ac:dyDescent="0.2">
      <c r="X6883" s="58"/>
      <c r="Y6883" s="58"/>
      <c r="Z6883" s="58"/>
      <c r="AA6883" s="58"/>
      <c r="AB6883" s="58"/>
    </row>
    <row r="6884" spans="24:28" x14ac:dyDescent="0.2">
      <c r="X6884" s="58"/>
      <c r="Y6884" s="58"/>
      <c r="Z6884" s="58"/>
      <c r="AA6884" s="58"/>
      <c r="AB6884" s="58"/>
    </row>
    <row r="6885" spans="24:28" x14ac:dyDescent="0.2">
      <c r="X6885" s="58"/>
      <c r="Y6885" s="58"/>
      <c r="Z6885" s="58"/>
      <c r="AA6885" s="58"/>
      <c r="AB6885" s="58"/>
    </row>
    <row r="6886" spans="24:28" x14ac:dyDescent="0.2">
      <c r="X6886" s="58"/>
      <c r="Y6886" s="58"/>
      <c r="Z6886" s="58"/>
      <c r="AA6886" s="58"/>
      <c r="AB6886" s="58"/>
    </row>
    <row r="6887" spans="24:28" x14ac:dyDescent="0.2">
      <c r="X6887" s="58"/>
      <c r="Y6887" s="58"/>
      <c r="Z6887" s="58"/>
      <c r="AA6887" s="58"/>
      <c r="AB6887" s="58"/>
    </row>
    <row r="6888" spans="24:28" x14ac:dyDescent="0.2">
      <c r="X6888" s="58"/>
      <c r="Y6888" s="58"/>
      <c r="Z6888" s="58"/>
      <c r="AA6888" s="58"/>
      <c r="AB6888" s="58"/>
    </row>
    <row r="6889" spans="24:28" x14ac:dyDescent="0.2">
      <c r="X6889" s="58"/>
      <c r="Y6889" s="58"/>
      <c r="Z6889" s="58"/>
      <c r="AA6889" s="58"/>
      <c r="AB6889" s="58"/>
    </row>
    <row r="6890" spans="24:28" x14ac:dyDescent="0.2">
      <c r="X6890" s="58"/>
      <c r="Y6890" s="58"/>
      <c r="Z6890" s="58"/>
      <c r="AA6890" s="58"/>
      <c r="AB6890" s="58"/>
    </row>
    <row r="6891" spans="24:28" x14ac:dyDescent="0.2">
      <c r="X6891" s="58"/>
      <c r="Y6891" s="58"/>
      <c r="Z6891" s="58"/>
      <c r="AA6891" s="58"/>
      <c r="AB6891" s="58"/>
    </row>
    <row r="6892" spans="24:28" x14ac:dyDescent="0.2">
      <c r="X6892" s="58"/>
      <c r="Y6892" s="58"/>
      <c r="Z6892" s="58"/>
      <c r="AA6892" s="58"/>
      <c r="AB6892" s="58"/>
    </row>
    <row r="6893" spans="24:28" x14ac:dyDescent="0.2">
      <c r="X6893" s="58"/>
      <c r="Y6893" s="58"/>
      <c r="Z6893" s="58"/>
      <c r="AA6893" s="58"/>
      <c r="AB6893" s="58"/>
    </row>
    <row r="6894" spans="24:28" x14ac:dyDescent="0.2">
      <c r="X6894" s="58"/>
      <c r="Y6894" s="58"/>
      <c r="Z6894" s="58"/>
      <c r="AA6894" s="58"/>
      <c r="AB6894" s="58"/>
    </row>
    <row r="6895" spans="24:28" x14ac:dyDescent="0.2">
      <c r="X6895" s="58"/>
      <c r="Y6895" s="58"/>
      <c r="Z6895" s="58"/>
      <c r="AA6895" s="58"/>
      <c r="AB6895" s="58"/>
    </row>
    <row r="6896" spans="24:28" x14ac:dyDescent="0.2">
      <c r="X6896" s="58"/>
      <c r="Y6896" s="58"/>
      <c r="Z6896" s="58"/>
      <c r="AA6896" s="58"/>
      <c r="AB6896" s="58"/>
    </row>
    <row r="6897" spans="24:28" x14ac:dyDescent="0.2">
      <c r="X6897" s="58"/>
      <c r="Y6897" s="58"/>
      <c r="Z6897" s="58"/>
      <c r="AA6897" s="58"/>
      <c r="AB6897" s="58"/>
    </row>
    <row r="6898" spans="24:28" x14ac:dyDescent="0.2">
      <c r="X6898" s="58"/>
      <c r="Y6898" s="58"/>
      <c r="Z6898" s="58"/>
      <c r="AA6898" s="58"/>
      <c r="AB6898" s="58"/>
    </row>
    <row r="6899" spans="24:28" x14ac:dyDescent="0.2">
      <c r="X6899" s="58"/>
      <c r="Y6899" s="58"/>
      <c r="Z6899" s="58"/>
      <c r="AA6899" s="58"/>
      <c r="AB6899" s="58"/>
    </row>
    <row r="6900" spans="24:28" x14ac:dyDescent="0.2">
      <c r="X6900" s="58"/>
      <c r="Y6900" s="58"/>
      <c r="Z6900" s="58"/>
      <c r="AA6900" s="58"/>
      <c r="AB6900" s="58"/>
    </row>
    <row r="6901" spans="24:28" x14ac:dyDescent="0.2">
      <c r="X6901" s="58"/>
      <c r="Y6901" s="58"/>
      <c r="Z6901" s="58"/>
      <c r="AA6901" s="58"/>
      <c r="AB6901" s="58"/>
    </row>
    <row r="6902" spans="24:28" x14ac:dyDescent="0.2">
      <c r="X6902" s="58"/>
      <c r="Y6902" s="58"/>
      <c r="Z6902" s="58"/>
      <c r="AA6902" s="58"/>
      <c r="AB6902" s="58"/>
    </row>
    <row r="6903" spans="24:28" x14ac:dyDescent="0.2">
      <c r="X6903" s="58"/>
      <c r="Y6903" s="58"/>
      <c r="Z6903" s="58"/>
      <c r="AA6903" s="58"/>
      <c r="AB6903" s="58"/>
    </row>
    <row r="6904" spans="24:28" x14ac:dyDescent="0.2">
      <c r="X6904" s="58"/>
      <c r="Y6904" s="58"/>
      <c r="Z6904" s="58"/>
      <c r="AA6904" s="58"/>
      <c r="AB6904" s="58"/>
    </row>
    <row r="6905" spans="24:28" x14ac:dyDescent="0.2">
      <c r="X6905" s="58"/>
      <c r="Y6905" s="58"/>
      <c r="Z6905" s="58"/>
      <c r="AA6905" s="58"/>
      <c r="AB6905" s="58"/>
    </row>
    <row r="6906" spans="24:28" x14ac:dyDescent="0.2">
      <c r="X6906" s="58"/>
      <c r="Y6906" s="58"/>
      <c r="Z6906" s="58"/>
      <c r="AA6906" s="58"/>
      <c r="AB6906" s="58"/>
    </row>
    <row r="6907" spans="24:28" x14ac:dyDescent="0.2">
      <c r="X6907" s="58"/>
      <c r="Y6907" s="58"/>
      <c r="Z6907" s="58"/>
      <c r="AA6907" s="58"/>
      <c r="AB6907" s="58"/>
    </row>
    <row r="6908" spans="24:28" x14ac:dyDescent="0.2">
      <c r="X6908" s="58"/>
      <c r="Y6908" s="58"/>
      <c r="Z6908" s="58"/>
      <c r="AA6908" s="58"/>
      <c r="AB6908" s="58"/>
    </row>
    <row r="6909" spans="24:28" x14ac:dyDescent="0.2">
      <c r="X6909" s="58"/>
      <c r="Y6909" s="58"/>
      <c r="Z6909" s="58"/>
      <c r="AA6909" s="58"/>
      <c r="AB6909" s="58"/>
    </row>
    <row r="6910" spans="24:28" x14ac:dyDescent="0.2">
      <c r="X6910" s="58"/>
      <c r="Y6910" s="58"/>
      <c r="Z6910" s="58"/>
      <c r="AA6910" s="58"/>
      <c r="AB6910" s="58"/>
    </row>
    <row r="6911" spans="24:28" x14ac:dyDescent="0.2">
      <c r="X6911" s="58"/>
      <c r="Y6911" s="58"/>
      <c r="Z6911" s="58"/>
      <c r="AA6911" s="58"/>
      <c r="AB6911" s="58"/>
    </row>
    <row r="6912" spans="24:28" x14ac:dyDescent="0.2">
      <c r="X6912" s="58"/>
      <c r="Y6912" s="58"/>
      <c r="Z6912" s="58"/>
      <c r="AA6912" s="58"/>
      <c r="AB6912" s="58"/>
    </row>
    <row r="6913" spans="24:28" x14ac:dyDescent="0.2">
      <c r="X6913" s="58"/>
      <c r="Y6913" s="58"/>
      <c r="Z6913" s="58"/>
      <c r="AA6913" s="58"/>
      <c r="AB6913" s="58"/>
    </row>
    <row r="6914" spans="24:28" x14ac:dyDescent="0.2">
      <c r="X6914" s="58"/>
      <c r="Y6914" s="58"/>
      <c r="Z6914" s="58"/>
      <c r="AA6914" s="58"/>
      <c r="AB6914" s="58"/>
    </row>
    <row r="6915" spans="24:28" x14ac:dyDescent="0.2">
      <c r="X6915" s="58"/>
      <c r="Y6915" s="58"/>
      <c r="Z6915" s="58"/>
      <c r="AA6915" s="58"/>
      <c r="AB6915" s="58"/>
    </row>
    <row r="6916" spans="24:28" x14ac:dyDescent="0.2">
      <c r="X6916" s="58"/>
      <c r="Y6916" s="58"/>
      <c r="Z6916" s="58"/>
      <c r="AA6916" s="58"/>
      <c r="AB6916" s="58"/>
    </row>
    <row r="6917" spans="24:28" x14ac:dyDescent="0.2">
      <c r="X6917" s="58"/>
      <c r="Y6917" s="58"/>
      <c r="Z6917" s="58"/>
      <c r="AA6917" s="58"/>
      <c r="AB6917" s="58"/>
    </row>
    <row r="6918" spans="24:28" x14ac:dyDescent="0.2">
      <c r="X6918" s="58"/>
      <c r="Y6918" s="58"/>
      <c r="Z6918" s="58"/>
      <c r="AA6918" s="58"/>
      <c r="AB6918" s="58"/>
    </row>
    <row r="6919" spans="24:28" x14ac:dyDescent="0.2">
      <c r="X6919" s="58"/>
      <c r="Y6919" s="58"/>
      <c r="Z6919" s="58"/>
      <c r="AA6919" s="58"/>
      <c r="AB6919" s="58"/>
    </row>
    <row r="6920" spans="24:28" x14ac:dyDescent="0.2">
      <c r="X6920" s="58"/>
      <c r="Y6920" s="58"/>
      <c r="Z6920" s="58"/>
      <c r="AA6920" s="58"/>
      <c r="AB6920" s="58"/>
    </row>
    <row r="6921" spans="24:28" x14ac:dyDescent="0.2">
      <c r="X6921" s="58"/>
      <c r="Y6921" s="58"/>
      <c r="Z6921" s="58"/>
      <c r="AA6921" s="58"/>
      <c r="AB6921" s="58"/>
    </row>
    <row r="6922" spans="24:28" x14ac:dyDescent="0.2">
      <c r="X6922" s="58"/>
      <c r="Y6922" s="58"/>
      <c r="Z6922" s="58"/>
      <c r="AA6922" s="58"/>
      <c r="AB6922" s="58"/>
    </row>
    <row r="6923" spans="24:28" x14ac:dyDescent="0.2">
      <c r="X6923" s="58"/>
      <c r="Y6923" s="58"/>
      <c r="Z6923" s="58"/>
      <c r="AA6923" s="58"/>
      <c r="AB6923" s="58"/>
    </row>
    <row r="6924" spans="24:28" x14ac:dyDescent="0.2">
      <c r="X6924" s="58"/>
      <c r="Y6924" s="58"/>
      <c r="Z6924" s="58"/>
      <c r="AA6924" s="58"/>
      <c r="AB6924" s="58"/>
    </row>
    <row r="6925" spans="24:28" x14ac:dyDescent="0.2">
      <c r="X6925" s="58"/>
      <c r="Y6925" s="58"/>
      <c r="Z6925" s="58"/>
      <c r="AA6925" s="58"/>
      <c r="AB6925" s="58"/>
    </row>
    <row r="6926" spans="24:28" x14ac:dyDescent="0.2">
      <c r="X6926" s="58"/>
      <c r="Y6926" s="58"/>
      <c r="Z6926" s="58"/>
      <c r="AA6926" s="58"/>
      <c r="AB6926" s="58"/>
    </row>
    <row r="6927" spans="24:28" x14ac:dyDescent="0.2">
      <c r="X6927" s="58"/>
      <c r="Y6927" s="58"/>
      <c r="Z6927" s="58"/>
      <c r="AA6927" s="58"/>
      <c r="AB6927" s="58"/>
    </row>
    <row r="6928" spans="24:28" x14ac:dyDescent="0.2">
      <c r="X6928" s="58"/>
      <c r="Y6928" s="58"/>
      <c r="Z6928" s="58"/>
      <c r="AA6928" s="58"/>
      <c r="AB6928" s="58"/>
    </row>
    <row r="6929" spans="24:28" x14ac:dyDescent="0.2">
      <c r="X6929" s="58"/>
      <c r="Y6929" s="58"/>
      <c r="Z6929" s="58"/>
      <c r="AA6929" s="58"/>
      <c r="AB6929" s="58"/>
    </row>
    <row r="6930" spans="24:28" x14ac:dyDescent="0.2">
      <c r="X6930" s="58"/>
      <c r="Y6930" s="58"/>
      <c r="Z6930" s="58"/>
      <c r="AA6930" s="58"/>
      <c r="AB6930" s="58"/>
    </row>
    <row r="6931" spans="24:28" x14ac:dyDescent="0.2">
      <c r="X6931" s="58"/>
      <c r="Y6931" s="58"/>
      <c r="Z6931" s="58"/>
      <c r="AA6931" s="58"/>
      <c r="AB6931" s="58"/>
    </row>
    <row r="6932" spans="24:28" x14ac:dyDescent="0.2">
      <c r="X6932" s="58"/>
      <c r="Y6932" s="58"/>
      <c r="Z6932" s="58"/>
      <c r="AA6932" s="58"/>
      <c r="AB6932" s="58"/>
    </row>
    <row r="6933" spans="24:28" x14ac:dyDescent="0.2">
      <c r="X6933" s="58"/>
      <c r="Y6933" s="58"/>
      <c r="Z6933" s="58"/>
      <c r="AA6933" s="58"/>
      <c r="AB6933" s="58"/>
    </row>
    <row r="6934" spans="24:28" x14ac:dyDescent="0.2">
      <c r="X6934" s="58"/>
      <c r="Y6934" s="58"/>
      <c r="Z6934" s="58"/>
      <c r="AA6934" s="58"/>
      <c r="AB6934" s="58"/>
    </row>
    <row r="6935" spans="24:28" x14ac:dyDescent="0.2">
      <c r="X6935" s="58"/>
      <c r="Y6935" s="58"/>
      <c r="Z6935" s="58"/>
      <c r="AA6935" s="58"/>
      <c r="AB6935" s="58"/>
    </row>
    <row r="6936" spans="24:28" x14ac:dyDescent="0.2">
      <c r="X6936" s="58"/>
      <c r="Y6936" s="58"/>
      <c r="Z6936" s="58"/>
      <c r="AA6936" s="58"/>
      <c r="AB6936" s="58"/>
    </row>
    <row r="6937" spans="24:28" x14ac:dyDescent="0.2">
      <c r="X6937" s="58"/>
      <c r="Y6937" s="58"/>
      <c r="Z6937" s="58"/>
      <c r="AA6937" s="58"/>
      <c r="AB6937" s="58"/>
    </row>
    <row r="6938" spans="24:28" x14ac:dyDescent="0.2">
      <c r="X6938" s="58"/>
      <c r="Y6938" s="58"/>
      <c r="Z6938" s="58"/>
      <c r="AA6938" s="58"/>
      <c r="AB6938" s="58"/>
    </row>
    <row r="6939" spans="24:28" x14ac:dyDescent="0.2">
      <c r="X6939" s="58"/>
      <c r="Y6939" s="58"/>
      <c r="Z6939" s="58"/>
      <c r="AA6939" s="58"/>
      <c r="AB6939" s="58"/>
    </row>
    <row r="6940" spans="24:28" x14ac:dyDescent="0.2">
      <c r="X6940" s="58"/>
      <c r="Y6940" s="58"/>
      <c r="Z6940" s="58"/>
      <c r="AA6940" s="58"/>
      <c r="AB6940" s="58"/>
    </row>
    <row r="6941" spans="24:28" x14ac:dyDescent="0.2">
      <c r="X6941" s="58"/>
      <c r="Y6941" s="58"/>
      <c r="Z6941" s="58"/>
      <c r="AA6941" s="58"/>
      <c r="AB6941" s="58"/>
    </row>
    <row r="6942" spans="24:28" x14ac:dyDescent="0.2">
      <c r="X6942" s="58"/>
      <c r="Y6942" s="58"/>
      <c r="Z6942" s="58"/>
      <c r="AA6942" s="58"/>
      <c r="AB6942" s="58"/>
    </row>
    <row r="6943" spans="24:28" x14ac:dyDescent="0.2">
      <c r="X6943" s="58"/>
      <c r="Y6943" s="58"/>
      <c r="Z6943" s="58"/>
      <c r="AA6943" s="58"/>
      <c r="AB6943" s="58"/>
    </row>
    <row r="6944" spans="24:28" x14ac:dyDescent="0.2">
      <c r="X6944" s="58"/>
      <c r="Y6944" s="58"/>
      <c r="Z6944" s="58"/>
      <c r="AA6944" s="58"/>
      <c r="AB6944" s="58"/>
    </row>
    <row r="6945" spans="24:28" x14ac:dyDescent="0.2">
      <c r="X6945" s="58"/>
      <c r="Y6945" s="58"/>
      <c r="Z6945" s="58"/>
      <c r="AA6945" s="58"/>
      <c r="AB6945" s="58"/>
    </row>
    <row r="6946" spans="24:28" x14ac:dyDescent="0.2">
      <c r="X6946" s="58"/>
      <c r="Y6946" s="58"/>
      <c r="Z6946" s="58"/>
      <c r="AA6946" s="58"/>
      <c r="AB6946" s="58"/>
    </row>
    <row r="6947" spans="24:28" x14ac:dyDescent="0.2">
      <c r="X6947" s="58"/>
      <c r="Y6947" s="58"/>
      <c r="Z6947" s="58"/>
      <c r="AA6947" s="58"/>
      <c r="AB6947" s="58"/>
    </row>
    <row r="6948" spans="24:28" x14ac:dyDescent="0.2">
      <c r="X6948" s="58"/>
      <c r="Y6948" s="58"/>
      <c r="Z6948" s="58"/>
      <c r="AA6948" s="58"/>
      <c r="AB6948" s="58"/>
    </row>
    <row r="6949" spans="24:28" x14ac:dyDescent="0.2">
      <c r="X6949" s="58"/>
      <c r="Y6949" s="58"/>
      <c r="Z6949" s="58"/>
      <c r="AA6949" s="58"/>
      <c r="AB6949" s="58"/>
    </row>
    <row r="6950" spans="24:28" x14ac:dyDescent="0.2">
      <c r="X6950" s="58"/>
      <c r="Y6950" s="58"/>
      <c r="Z6950" s="58"/>
      <c r="AA6950" s="58"/>
      <c r="AB6950" s="58"/>
    </row>
    <row r="6951" spans="24:28" x14ac:dyDescent="0.2">
      <c r="X6951" s="58"/>
      <c r="Y6951" s="58"/>
      <c r="Z6951" s="58"/>
      <c r="AA6951" s="58"/>
      <c r="AB6951" s="58"/>
    </row>
    <row r="6952" spans="24:28" x14ac:dyDescent="0.2">
      <c r="X6952" s="58"/>
      <c r="Y6952" s="58"/>
      <c r="Z6952" s="58"/>
      <c r="AA6952" s="58"/>
      <c r="AB6952" s="58"/>
    </row>
    <row r="6953" spans="24:28" x14ac:dyDescent="0.2">
      <c r="X6953" s="58"/>
      <c r="Y6953" s="58"/>
      <c r="Z6953" s="58"/>
      <c r="AA6953" s="58"/>
      <c r="AB6953" s="58"/>
    </row>
    <row r="6954" spans="24:28" x14ac:dyDescent="0.2">
      <c r="X6954" s="58"/>
      <c r="Y6954" s="58"/>
      <c r="Z6954" s="58"/>
      <c r="AA6954" s="58"/>
      <c r="AB6954" s="58"/>
    </row>
    <row r="6955" spans="24:28" x14ac:dyDescent="0.2">
      <c r="X6955" s="58"/>
      <c r="Y6955" s="58"/>
      <c r="Z6955" s="58"/>
      <c r="AA6955" s="58"/>
      <c r="AB6955" s="58"/>
    </row>
    <row r="6956" spans="24:28" x14ac:dyDescent="0.2">
      <c r="X6956" s="58"/>
      <c r="Y6956" s="58"/>
      <c r="Z6956" s="58"/>
      <c r="AA6956" s="58"/>
      <c r="AB6956" s="58"/>
    </row>
    <row r="6957" spans="24:28" x14ac:dyDescent="0.2">
      <c r="X6957" s="58"/>
      <c r="Y6957" s="58"/>
      <c r="Z6957" s="58"/>
      <c r="AA6957" s="58"/>
      <c r="AB6957" s="58"/>
    </row>
    <row r="6958" spans="24:28" x14ac:dyDescent="0.2">
      <c r="X6958" s="58"/>
      <c r="Y6958" s="58"/>
      <c r="Z6958" s="58"/>
      <c r="AA6958" s="58"/>
      <c r="AB6958" s="58"/>
    </row>
    <row r="6959" spans="24:28" x14ac:dyDescent="0.2">
      <c r="X6959" s="58"/>
      <c r="Y6959" s="58"/>
      <c r="Z6959" s="58"/>
      <c r="AA6959" s="58"/>
      <c r="AB6959" s="58"/>
    </row>
    <row r="6960" spans="24:28" x14ac:dyDescent="0.2">
      <c r="X6960" s="58"/>
      <c r="Y6960" s="58"/>
      <c r="Z6960" s="58"/>
      <c r="AA6960" s="58"/>
      <c r="AB6960" s="58"/>
    </row>
    <row r="6961" spans="24:28" x14ac:dyDescent="0.2">
      <c r="X6961" s="58"/>
      <c r="Y6961" s="58"/>
      <c r="Z6961" s="58"/>
      <c r="AA6961" s="58"/>
      <c r="AB6961" s="58"/>
    </row>
    <row r="6962" spans="24:28" x14ac:dyDescent="0.2">
      <c r="X6962" s="58"/>
      <c r="Y6962" s="58"/>
      <c r="Z6962" s="58"/>
      <c r="AA6962" s="58"/>
      <c r="AB6962" s="58"/>
    </row>
    <row r="6963" spans="24:28" x14ac:dyDescent="0.2">
      <c r="X6963" s="58"/>
      <c r="Y6963" s="58"/>
      <c r="Z6963" s="58"/>
      <c r="AA6963" s="58"/>
      <c r="AB6963" s="58"/>
    </row>
    <row r="6964" spans="24:28" x14ac:dyDescent="0.2">
      <c r="X6964" s="58"/>
      <c r="Y6964" s="58"/>
      <c r="Z6964" s="58"/>
      <c r="AA6964" s="58"/>
      <c r="AB6964" s="58"/>
    </row>
    <row r="6965" spans="24:28" x14ac:dyDescent="0.2">
      <c r="X6965" s="58"/>
      <c r="Y6965" s="58"/>
      <c r="Z6965" s="58"/>
      <c r="AA6965" s="58"/>
      <c r="AB6965" s="58"/>
    </row>
    <row r="6966" spans="24:28" x14ac:dyDescent="0.2">
      <c r="X6966" s="58"/>
      <c r="Y6966" s="58"/>
      <c r="Z6966" s="58"/>
      <c r="AA6966" s="58"/>
      <c r="AB6966" s="58"/>
    </row>
    <row r="6967" spans="24:28" x14ac:dyDescent="0.2">
      <c r="X6967" s="58"/>
      <c r="Y6967" s="58"/>
      <c r="Z6967" s="58"/>
      <c r="AA6967" s="58"/>
      <c r="AB6967" s="58"/>
    </row>
    <row r="6968" spans="24:28" x14ac:dyDescent="0.2">
      <c r="X6968" s="58"/>
      <c r="Y6968" s="58"/>
      <c r="Z6968" s="58"/>
      <c r="AA6968" s="58"/>
      <c r="AB6968" s="58"/>
    </row>
    <row r="6969" spans="24:28" x14ac:dyDescent="0.2">
      <c r="X6969" s="58"/>
      <c r="Y6969" s="58"/>
      <c r="Z6969" s="58"/>
      <c r="AA6969" s="58"/>
      <c r="AB6969" s="58"/>
    </row>
    <row r="6970" spans="24:28" x14ac:dyDescent="0.2">
      <c r="X6970" s="58"/>
      <c r="Y6970" s="58"/>
      <c r="Z6970" s="58"/>
      <c r="AA6970" s="58"/>
      <c r="AB6970" s="58"/>
    </row>
    <row r="6971" spans="24:28" x14ac:dyDescent="0.2">
      <c r="X6971" s="58"/>
      <c r="Y6971" s="58"/>
      <c r="Z6971" s="58"/>
      <c r="AA6971" s="58"/>
      <c r="AB6971" s="58"/>
    </row>
    <row r="6972" spans="24:28" x14ac:dyDescent="0.2">
      <c r="X6972" s="58"/>
      <c r="Y6972" s="58"/>
      <c r="Z6972" s="58"/>
      <c r="AA6972" s="58"/>
      <c r="AB6972" s="58"/>
    </row>
    <row r="6973" spans="24:28" x14ac:dyDescent="0.2">
      <c r="X6973" s="58"/>
      <c r="Y6973" s="58"/>
      <c r="Z6973" s="58"/>
      <c r="AA6973" s="58"/>
      <c r="AB6973" s="58"/>
    </row>
    <row r="6974" spans="24:28" x14ac:dyDescent="0.2">
      <c r="X6974" s="58"/>
      <c r="Y6974" s="58"/>
      <c r="Z6974" s="58"/>
      <c r="AA6974" s="58"/>
      <c r="AB6974" s="58"/>
    </row>
    <row r="6975" spans="24:28" x14ac:dyDescent="0.2">
      <c r="X6975" s="58"/>
      <c r="Y6975" s="58"/>
      <c r="Z6975" s="58"/>
      <c r="AA6975" s="58"/>
      <c r="AB6975" s="58"/>
    </row>
    <row r="6976" spans="24:28" x14ac:dyDescent="0.2">
      <c r="X6976" s="58"/>
      <c r="Y6976" s="58"/>
      <c r="Z6976" s="58"/>
      <c r="AA6976" s="58"/>
      <c r="AB6976" s="58"/>
    </row>
    <row r="6977" spans="24:28" x14ac:dyDescent="0.2">
      <c r="X6977" s="58"/>
      <c r="Y6977" s="58"/>
      <c r="Z6977" s="58"/>
      <c r="AA6977" s="58"/>
      <c r="AB6977" s="58"/>
    </row>
    <row r="6978" spans="24:28" x14ac:dyDescent="0.2">
      <c r="X6978" s="58"/>
      <c r="Y6978" s="58"/>
      <c r="Z6978" s="58"/>
      <c r="AA6978" s="58"/>
      <c r="AB6978" s="58"/>
    </row>
    <row r="6979" spans="24:28" x14ac:dyDescent="0.2">
      <c r="X6979" s="58"/>
      <c r="Y6979" s="58"/>
      <c r="Z6979" s="58"/>
      <c r="AA6979" s="58"/>
      <c r="AB6979" s="58"/>
    </row>
    <row r="6980" spans="24:28" x14ac:dyDescent="0.2">
      <c r="X6980" s="58"/>
      <c r="Y6980" s="58"/>
      <c r="Z6980" s="58"/>
      <c r="AA6980" s="58"/>
      <c r="AB6980" s="58"/>
    </row>
    <row r="6981" spans="24:28" x14ac:dyDescent="0.2">
      <c r="X6981" s="58"/>
      <c r="Y6981" s="58"/>
      <c r="Z6981" s="58"/>
      <c r="AA6981" s="58"/>
      <c r="AB6981" s="58"/>
    </row>
    <row r="6982" spans="24:28" x14ac:dyDescent="0.2">
      <c r="X6982" s="58"/>
      <c r="Y6982" s="58"/>
      <c r="Z6982" s="58"/>
      <c r="AA6982" s="58"/>
      <c r="AB6982" s="58"/>
    </row>
    <row r="6983" spans="24:28" x14ac:dyDescent="0.2">
      <c r="X6983" s="58"/>
      <c r="Y6983" s="58"/>
      <c r="Z6983" s="58"/>
      <c r="AA6983" s="58"/>
      <c r="AB6983" s="58"/>
    </row>
    <row r="6984" spans="24:28" x14ac:dyDescent="0.2">
      <c r="X6984" s="58"/>
      <c r="Y6984" s="58"/>
      <c r="Z6984" s="58"/>
      <c r="AA6984" s="58"/>
      <c r="AB6984" s="58"/>
    </row>
    <row r="6985" spans="24:28" x14ac:dyDescent="0.2">
      <c r="X6985" s="58"/>
      <c r="Y6985" s="58"/>
      <c r="Z6985" s="58"/>
      <c r="AA6985" s="58"/>
      <c r="AB6985" s="58"/>
    </row>
    <row r="6986" spans="24:28" x14ac:dyDescent="0.2">
      <c r="X6986" s="58"/>
      <c r="Y6986" s="58"/>
      <c r="Z6986" s="58"/>
      <c r="AA6986" s="58"/>
      <c r="AB6986" s="58"/>
    </row>
    <row r="6987" spans="24:28" x14ac:dyDescent="0.2">
      <c r="X6987" s="58"/>
      <c r="Y6987" s="58"/>
      <c r="Z6987" s="58"/>
      <c r="AA6987" s="58"/>
      <c r="AB6987" s="58"/>
    </row>
    <row r="6988" spans="24:28" x14ac:dyDescent="0.2">
      <c r="X6988" s="58"/>
      <c r="Y6988" s="58"/>
      <c r="Z6988" s="58"/>
      <c r="AA6988" s="58"/>
      <c r="AB6988" s="58"/>
    </row>
    <row r="6989" spans="24:28" x14ac:dyDescent="0.2">
      <c r="X6989" s="58"/>
      <c r="Y6989" s="58"/>
      <c r="Z6989" s="58"/>
      <c r="AA6989" s="58"/>
      <c r="AB6989" s="58"/>
    </row>
    <row r="6990" spans="24:28" x14ac:dyDescent="0.2">
      <c r="X6990" s="58"/>
      <c r="Y6990" s="58"/>
      <c r="Z6990" s="58"/>
      <c r="AA6990" s="58"/>
      <c r="AB6990" s="58"/>
    </row>
    <row r="6991" spans="24:28" x14ac:dyDescent="0.2">
      <c r="X6991" s="58"/>
      <c r="Y6991" s="58"/>
      <c r="Z6991" s="58"/>
      <c r="AA6991" s="58"/>
      <c r="AB6991" s="58"/>
    </row>
    <row r="6992" spans="24:28" x14ac:dyDescent="0.2">
      <c r="X6992" s="58"/>
      <c r="Y6992" s="58"/>
      <c r="Z6992" s="58"/>
      <c r="AA6992" s="58"/>
      <c r="AB6992" s="58"/>
    </row>
    <row r="6993" spans="24:28" x14ac:dyDescent="0.2">
      <c r="X6993" s="58"/>
      <c r="Y6993" s="58"/>
      <c r="Z6993" s="58"/>
      <c r="AA6993" s="58"/>
      <c r="AB6993" s="58"/>
    </row>
    <row r="6994" spans="24:28" x14ac:dyDescent="0.2">
      <c r="X6994" s="58"/>
      <c r="Y6994" s="58"/>
      <c r="Z6994" s="58"/>
      <c r="AA6994" s="58"/>
      <c r="AB6994" s="58"/>
    </row>
    <row r="6995" spans="24:28" x14ac:dyDescent="0.2">
      <c r="X6995" s="58"/>
      <c r="Y6995" s="58"/>
      <c r="Z6995" s="58"/>
      <c r="AA6995" s="58"/>
      <c r="AB6995" s="58"/>
    </row>
    <row r="6996" spans="24:28" x14ac:dyDescent="0.2">
      <c r="X6996" s="58"/>
      <c r="Y6996" s="58"/>
      <c r="Z6996" s="58"/>
      <c r="AA6996" s="58"/>
      <c r="AB6996" s="58"/>
    </row>
    <row r="6997" spans="24:28" x14ac:dyDescent="0.2">
      <c r="X6997" s="58"/>
      <c r="Y6997" s="58"/>
      <c r="Z6997" s="58"/>
      <c r="AA6997" s="58"/>
      <c r="AB6997" s="58"/>
    </row>
    <row r="6998" spans="24:28" x14ac:dyDescent="0.2">
      <c r="X6998" s="58"/>
      <c r="Y6998" s="58"/>
      <c r="Z6998" s="58"/>
      <c r="AA6998" s="58"/>
      <c r="AB6998" s="58"/>
    </row>
    <row r="6999" spans="24:28" x14ac:dyDescent="0.2">
      <c r="X6999" s="58"/>
      <c r="Y6999" s="58"/>
      <c r="Z6999" s="58"/>
      <c r="AA6999" s="58"/>
      <c r="AB6999" s="58"/>
    </row>
    <row r="7000" spans="24:28" x14ac:dyDescent="0.2">
      <c r="X7000" s="58"/>
      <c r="Y7000" s="58"/>
      <c r="Z7000" s="58"/>
      <c r="AA7000" s="58"/>
      <c r="AB7000" s="58"/>
    </row>
    <row r="7001" spans="24:28" x14ac:dyDescent="0.2">
      <c r="X7001" s="58"/>
      <c r="Y7001" s="58"/>
      <c r="Z7001" s="58"/>
      <c r="AA7001" s="58"/>
      <c r="AB7001" s="58"/>
    </row>
    <row r="7002" spans="24:28" x14ac:dyDescent="0.2">
      <c r="X7002" s="58"/>
      <c r="Y7002" s="58"/>
      <c r="Z7002" s="58"/>
      <c r="AA7002" s="58"/>
      <c r="AB7002" s="58"/>
    </row>
    <row r="7003" spans="24:28" x14ac:dyDescent="0.2">
      <c r="X7003" s="58"/>
      <c r="Y7003" s="58"/>
      <c r="Z7003" s="58"/>
      <c r="AA7003" s="58"/>
      <c r="AB7003" s="58"/>
    </row>
    <row r="7004" spans="24:28" x14ac:dyDescent="0.2">
      <c r="X7004" s="58"/>
      <c r="Y7004" s="58"/>
      <c r="Z7004" s="58"/>
      <c r="AA7004" s="58"/>
      <c r="AB7004" s="58"/>
    </row>
    <row r="7005" spans="24:28" x14ac:dyDescent="0.2">
      <c r="X7005" s="58"/>
      <c r="Y7005" s="58"/>
      <c r="Z7005" s="58"/>
      <c r="AA7005" s="58"/>
      <c r="AB7005" s="58"/>
    </row>
    <row r="7006" spans="24:28" x14ac:dyDescent="0.2">
      <c r="X7006" s="58"/>
      <c r="Y7006" s="58"/>
      <c r="Z7006" s="58"/>
      <c r="AA7006" s="58"/>
      <c r="AB7006" s="58"/>
    </row>
    <row r="7007" spans="24:28" x14ac:dyDescent="0.2">
      <c r="X7007" s="58"/>
      <c r="Y7007" s="58"/>
      <c r="Z7007" s="58"/>
      <c r="AA7007" s="58"/>
      <c r="AB7007" s="58"/>
    </row>
    <row r="7008" spans="24:28" x14ac:dyDescent="0.2">
      <c r="X7008" s="58"/>
      <c r="Y7008" s="58"/>
      <c r="Z7008" s="58"/>
      <c r="AA7008" s="58"/>
      <c r="AB7008" s="58"/>
    </row>
    <row r="7009" spans="24:28" x14ac:dyDescent="0.2">
      <c r="X7009" s="58"/>
      <c r="Y7009" s="58"/>
      <c r="Z7009" s="58"/>
      <c r="AA7009" s="58"/>
      <c r="AB7009" s="58"/>
    </row>
    <row r="7010" spans="24:28" x14ac:dyDescent="0.2">
      <c r="X7010" s="58"/>
      <c r="Y7010" s="58"/>
      <c r="Z7010" s="58"/>
      <c r="AA7010" s="58"/>
      <c r="AB7010" s="58"/>
    </row>
    <row r="7011" spans="24:28" x14ac:dyDescent="0.2">
      <c r="X7011" s="58"/>
      <c r="Y7011" s="58"/>
      <c r="Z7011" s="58"/>
      <c r="AA7011" s="58"/>
      <c r="AB7011" s="58"/>
    </row>
    <row r="7012" spans="24:28" x14ac:dyDescent="0.2">
      <c r="X7012" s="58"/>
      <c r="Y7012" s="58"/>
      <c r="Z7012" s="58"/>
      <c r="AA7012" s="58"/>
      <c r="AB7012" s="58"/>
    </row>
    <row r="7013" spans="24:28" x14ac:dyDescent="0.2">
      <c r="X7013" s="58"/>
      <c r="Y7013" s="58"/>
      <c r="Z7013" s="58"/>
      <c r="AA7013" s="58"/>
      <c r="AB7013" s="58"/>
    </row>
    <row r="7014" spans="24:28" x14ac:dyDescent="0.2">
      <c r="X7014" s="58"/>
      <c r="Y7014" s="58"/>
      <c r="Z7014" s="58"/>
      <c r="AA7014" s="58"/>
      <c r="AB7014" s="58"/>
    </row>
    <row r="7015" spans="24:28" x14ac:dyDescent="0.2">
      <c r="X7015" s="58"/>
      <c r="Y7015" s="58"/>
      <c r="Z7015" s="58"/>
      <c r="AA7015" s="58"/>
      <c r="AB7015" s="58"/>
    </row>
    <row r="7016" spans="24:28" x14ac:dyDescent="0.2">
      <c r="X7016" s="58"/>
      <c r="Y7016" s="58"/>
      <c r="Z7016" s="58"/>
      <c r="AA7016" s="58"/>
      <c r="AB7016" s="58"/>
    </row>
    <row r="7017" spans="24:28" x14ac:dyDescent="0.2">
      <c r="X7017" s="58"/>
      <c r="Y7017" s="58"/>
      <c r="Z7017" s="58"/>
      <c r="AA7017" s="58"/>
      <c r="AB7017" s="58"/>
    </row>
    <row r="7018" spans="24:28" x14ac:dyDescent="0.2">
      <c r="X7018" s="58"/>
      <c r="Y7018" s="58"/>
      <c r="Z7018" s="58"/>
      <c r="AA7018" s="58"/>
      <c r="AB7018" s="58"/>
    </row>
    <row r="7019" spans="24:28" x14ac:dyDescent="0.2">
      <c r="X7019" s="58"/>
      <c r="Y7019" s="58"/>
      <c r="Z7019" s="58"/>
      <c r="AA7019" s="58"/>
      <c r="AB7019" s="58"/>
    </row>
    <row r="7020" spans="24:28" x14ac:dyDescent="0.2">
      <c r="X7020" s="58"/>
      <c r="Y7020" s="58"/>
      <c r="Z7020" s="58"/>
      <c r="AA7020" s="58"/>
      <c r="AB7020" s="58"/>
    </row>
    <row r="7021" spans="24:28" x14ac:dyDescent="0.2">
      <c r="X7021" s="58"/>
      <c r="Y7021" s="58"/>
      <c r="Z7021" s="58"/>
      <c r="AA7021" s="58"/>
      <c r="AB7021" s="58"/>
    </row>
    <row r="7022" spans="24:28" x14ac:dyDescent="0.2">
      <c r="X7022" s="58"/>
      <c r="Y7022" s="58"/>
      <c r="Z7022" s="58"/>
      <c r="AA7022" s="58"/>
      <c r="AB7022" s="58"/>
    </row>
    <row r="7023" spans="24:28" x14ac:dyDescent="0.2">
      <c r="X7023" s="58"/>
      <c r="Y7023" s="58"/>
      <c r="Z7023" s="58"/>
      <c r="AA7023" s="58"/>
      <c r="AB7023" s="58"/>
    </row>
    <row r="7024" spans="24:28" x14ac:dyDescent="0.2">
      <c r="X7024" s="58"/>
      <c r="Y7024" s="58"/>
      <c r="Z7024" s="58"/>
      <c r="AA7024" s="58"/>
      <c r="AB7024" s="58"/>
    </row>
    <row r="7025" spans="24:28" x14ac:dyDescent="0.2">
      <c r="X7025" s="58"/>
      <c r="Y7025" s="58"/>
      <c r="Z7025" s="58"/>
      <c r="AA7025" s="58"/>
      <c r="AB7025" s="58"/>
    </row>
    <row r="7026" spans="24:28" x14ac:dyDescent="0.2">
      <c r="X7026" s="58"/>
      <c r="Y7026" s="58"/>
      <c r="Z7026" s="58"/>
      <c r="AA7026" s="58"/>
      <c r="AB7026" s="58"/>
    </row>
    <row r="7027" spans="24:28" x14ac:dyDescent="0.2">
      <c r="X7027" s="58"/>
      <c r="Y7027" s="58"/>
      <c r="Z7027" s="58"/>
      <c r="AA7027" s="58"/>
      <c r="AB7027" s="58"/>
    </row>
    <row r="7028" spans="24:28" x14ac:dyDescent="0.2">
      <c r="X7028" s="58"/>
      <c r="Y7028" s="58"/>
      <c r="Z7028" s="58"/>
      <c r="AA7028" s="58"/>
      <c r="AB7028" s="58"/>
    </row>
    <row r="7029" spans="24:28" x14ac:dyDescent="0.2">
      <c r="X7029" s="58"/>
      <c r="Y7029" s="58"/>
      <c r="Z7029" s="58"/>
      <c r="AA7029" s="58"/>
      <c r="AB7029" s="58"/>
    </row>
    <row r="7030" spans="24:28" x14ac:dyDescent="0.2">
      <c r="X7030" s="58"/>
      <c r="Y7030" s="58"/>
      <c r="Z7030" s="58"/>
      <c r="AA7030" s="58"/>
      <c r="AB7030" s="58"/>
    </row>
    <row r="7031" spans="24:28" x14ac:dyDescent="0.2">
      <c r="X7031" s="58"/>
      <c r="Y7031" s="58"/>
      <c r="Z7031" s="58"/>
      <c r="AA7031" s="58"/>
      <c r="AB7031" s="58"/>
    </row>
    <row r="7032" spans="24:28" x14ac:dyDescent="0.2">
      <c r="X7032" s="58"/>
      <c r="Y7032" s="58"/>
      <c r="Z7032" s="58"/>
      <c r="AA7032" s="58"/>
      <c r="AB7032" s="58"/>
    </row>
    <row r="7033" spans="24:28" x14ac:dyDescent="0.2">
      <c r="X7033" s="58"/>
      <c r="Y7033" s="58"/>
      <c r="Z7033" s="58"/>
      <c r="AA7033" s="58"/>
      <c r="AB7033" s="58"/>
    </row>
    <row r="7034" spans="24:28" x14ac:dyDescent="0.2">
      <c r="X7034" s="58"/>
      <c r="Y7034" s="58"/>
      <c r="Z7034" s="58"/>
      <c r="AA7034" s="58"/>
      <c r="AB7034" s="58"/>
    </row>
    <row r="7035" spans="24:28" x14ac:dyDescent="0.2">
      <c r="X7035" s="58"/>
      <c r="Y7035" s="58"/>
      <c r="Z7035" s="58"/>
      <c r="AA7035" s="58"/>
      <c r="AB7035" s="58"/>
    </row>
    <row r="7036" spans="24:28" x14ac:dyDescent="0.2">
      <c r="X7036" s="58"/>
      <c r="Y7036" s="58"/>
      <c r="Z7036" s="58"/>
      <c r="AA7036" s="58"/>
      <c r="AB7036" s="58"/>
    </row>
    <row r="7037" spans="24:28" x14ac:dyDescent="0.2">
      <c r="X7037" s="58"/>
      <c r="Y7037" s="58"/>
      <c r="Z7037" s="58"/>
      <c r="AA7037" s="58"/>
      <c r="AB7037" s="58"/>
    </row>
    <row r="7038" spans="24:28" x14ac:dyDescent="0.2">
      <c r="X7038" s="58"/>
      <c r="Y7038" s="58"/>
      <c r="Z7038" s="58"/>
      <c r="AA7038" s="58"/>
      <c r="AB7038" s="58"/>
    </row>
    <row r="7039" spans="24:28" x14ac:dyDescent="0.2">
      <c r="X7039" s="58"/>
      <c r="Y7039" s="58"/>
      <c r="Z7039" s="58"/>
      <c r="AA7039" s="58"/>
      <c r="AB7039" s="58"/>
    </row>
    <row r="7040" spans="24:28" x14ac:dyDescent="0.2">
      <c r="X7040" s="58"/>
      <c r="Y7040" s="58"/>
      <c r="Z7040" s="58"/>
      <c r="AA7040" s="58"/>
      <c r="AB7040" s="58"/>
    </row>
    <row r="7041" spans="24:28" x14ac:dyDescent="0.2">
      <c r="X7041" s="58"/>
      <c r="Y7041" s="58"/>
      <c r="Z7041" s="58"/>
      <c r="AA7041" s="58"/>
      <c r="AB7041" s="58"/>
    </row>
    <row r="7042" spans="24:28" x14ac:dyDescent="0.2">
      <c r="X7042" s="58"/>
      <c r="Y7042" s="58"/>
      <c r="Z7042" s="58"/>
      <c r="AA7042" s="58"/>
      <c r="AB7042" s="58"/>
    </row>
    <row r="7043" spans="24:28" x14ac:dyDescent="0.2">
      <c r="X7043" s="58"/>
      <c r="Y7043" s="58"/>
      <c r="Z7043" s="58"/>
      <c r="AA7043" s="58"/>
      <c r="AB7043" s="58"/>
    </row>
    <row r="7044" spans="24:28" x14ac:dyDescent="0.2">
      <c r="X7044" s="58"/>
      <c r="Y7044" s="58"/>
      <c r="Z7044" s="58"/>
      <c r="AA7044" s="58"/>
      <c r="AB7044" s="58"/>
    </row>
    <row r="7045" spans="24:28" x14ac:dyDescent="0.2">
      <c r="X7045" s="58"/>
      <c r="Y7045" s="58"/>
      <c r="Z7045" s="58"/>
      <c r="AA7045" s="58"/>
      <c r="AB7045" s="58"/>
    </row>
    <row r="7046" spans="24:28" x14ac:dyDescent="0.2">
      <c r="X7046" s="58"/>
      <c r="Y7046" s="58"/>
      <c r="Z7046" s="58"/>
      <c r="AA7046" s="58"/>
      <c r="AB7046" s="58"/>
    </row>
    <row r="7047" spans="24:28" x14ac:dyDescent="0.2">
      <c r="X7047" s="58"/>
      <c r="Y7047" s="58"/>
      <c r="Z7047" s="58"/>
      <c r="AA7047" s="58"/>
      <c r="AB7047" s="58"/>
    </row>
    <row r="7048" spans="24:28" x14ac:dyDescent="0.2">
      <c r="X7048" s="58"/>
      <c r="Y7048" s="58"/>
      <c r="Z7048" s="58"/>
      <c r="AA7048" s="58"/>
      <c r="AB7048" s="58"/>
    </row>
    <row r="7049" spans="24:28" x14ac:dyDescent="0.2">
      <c r="X7049" s="58"/>
      <c r="Y7049" s="58"/>
      <c r="Z7049" s="58"/>
      <c r="AA7049" s="58"/>
      <c r="AB7049" s="58"/>
    </row>
    <row r="7050" spans="24:28" x14ac:dyDescent="0.2">
      <c r="X7050" s="58"/>
      <c r="Y7050" s="58"/>
      <c r="Z7050" s="58"/>
      <c r="AA7050" s="58"/>
      <c r="AB7050" s="58"/>
    </row>
    <row r="7051" spans="24:28" x14ac:dyDescent="0.2">
      <c r="X7051" s="58"/>
      <c r="Y7051" s="58"/>
      <c r="Z7051" s="58"/>
      <c r="AA7051" s="58"/>
      <c r="AB7051" s="58"/>
    </row>
    <row r="7052" spans="24:28" x14ac:dyDescent="0.2">
      <c r="X7052" s="58"/>
      <c r="Y7052" s="58"/>
      <c r="Z7052" s="58"/>
      <c r="AA7052" s="58"/>
      <c r="AB7052" s="58"/>
    </row>
    <row r="7053" spans="24:28" x14ac:dyDescent="0.2">
      <c r="X7053" s="58"/>
      <c r="Y7053" s="58"/>
      <c r="Z7053" s="58"/>
      <c r="AA7053" s="58"/>
      <c r="AB7053" s="58"/>
    </row>
    <row r="7054" spans="24:28" x14ac:dyDescent="0.2">
      <c r="X7054" s="58"/>
      <c r="Y7054" s="58"/>
      <c r="Z7054" s="58"/>
      <c r="AA7054" s="58"/>
      <c r="AB7054" s="58"/>
    </row>
    <row r="7055" spans="24:28" x14ac:dyDescent="0.2">
      <c r="X7055" s="58"/>
      <c r="Y7055" s="58"/>
      <c r="Z7055" s="58"/>
      <c r="AA7055" s="58"/>
      <c r="AB7055" s="58"/>
    </row>
    <row r="7056" spans="24:28" x14ac:dyDescent="0.2">
      <c r="X7056" s="58"/>
      <c r="Y7056" s="58"/>
      <c r="Z7056" s="58"/>
      <c r="AA7056" s="58"/>
      <c r="AB7056" s="58"/>
    </row>
    <row r="7057" spans="24:28" x14ac:dyDescent="0.2">
      <c r="X7057" s="58"/>
      <c r="Y7057" s="58"/>
      <c r="Z7057" s="58"/>
      <c r="AA7057" s="58"/>
      <c r="AB7057" s="58"/>
    </row>
    <row r="7058" spans="24:28" x14ac:dyDescent="0.2">
      <c r="X7058" s="58"/>
      <c r="Y7058" s="58"/>
      <c r="Z7058" s="58"/>
      <c r="AA7058" s="58"/>
      <c r="AB7058" s="58"/>
    </row>
    <row r="7059" spans="24:28" x14ac:dyDescent="0.2">
      <c r="X7059" s="58"/>
      <c r="Y7059" s="58"/>
      <c r="Z7059" s="58"/>
      <c r="AA7059" s="58"/>
      <c r="AB7059" s="58"/>
    </row>
    <row r="7060" spans="24:28" x14ac:dyDescent="0.2">
      <c r="X7060" s="58"/>
      <c r="Y7060" s="58"/>
      <c r="Z7060" s="58"/>
      <c r="AA7060" s="58"/>
      <c r="AB7060" s="58"/>
    </row>
    <row r="7061" spans="24:28" x14ac:dyDescent="0.2">
      <c r="X7061" s="58"/>
      <c r="Y7061" s="58"/>
      <c r="Z7061" s="58"/>
      <c r="AA7061" s="58"/>
      <c r="AB7061" s="58"/>
    </row>
    <row r="7062" spans="24:28" x14ac:dyDescent="0.2">
      <c r="X7062" s="58"/>
      <c r="Y7062" s="58"/>
      <c r="Z7062" s="58"/>
      <c r="AA7062" s="58"/>
      <c r="AB7062" s="58"/>
    </row>
    <row r="7063" spans="24:28" x14ac:dyDescent="0.2">
      <c r="X7063" s="58"/>
      <c r="Y7063" s="58"/>
      <c r="Z7063" s="58"/>
      <c r="AA7063" s="58"/>
      <c r="AB7063" s="58"/>
    </row>
    <row r="7064" spans="24:28" x14ac:dyDescent="0.2">
      <c r="X7064" s="58"/>
      <c r="Y7064" s="58"/>
      <c r="Z7064" s="58"/>
      <c r="AA7064" s="58"/>
      <c r="AB7064" s="58"/>
    </row>
    <row r="7065" spans="24:28" x14ac:dyDescent="0.2">
      <c r="X7065" s="58"/>
      <c r="Y7065" s="58"/>
      <c r="Z7065" s="58"/>
      <c r="AA7065" s="58"/>
      <c r="AB7065" s="58"/>
    </row>
    <row r="7066" spans="24:28" x14ac:dyDescent="0.2">
      <c r="X7066" s="58"/>
      <c r="Y7066" s="58"/>
      <c r="Z7066" s="58"/>
      <c r="AA7066" s="58"/>
      <c r="AB7066" s="58"/>
    </row>
    <row r="7067" spans="24:28" x14ac:dyDescent="0.2">
      <c r="X7067" s="58"/>
      <c r="Y7067" s="58"/>
      <c r="Z7067" s="58"/>
      <c r="AA7067" s="58"/>
      <c r="AB7067" s="58"/>
    </row>
    <row r="7068" spans="24:28" x14ac:dyDescent="0.2">
      <c r="X7068" s="58"/>
      <c r="Y7068" s="58"/>
      <c r="Z7068" s="58"/>
      <c r="AA7068" s="58"/>
      <c r="AB7068" s="58"/>
    </row>
    <row r="7069" spans="24:28" x14ac:dyDescent="0.2">
      <c r="X7069" s="58"/>
      <c r="Y7069" s="58"/>
      <c r="Z7069" s="58"/>
      <c r="AA7069" s="58"/>
      <c r="AB7069" s="58"/>
    </row>
    <row r="7070" spans="24:28" x14ac:dyDescent="0.2">
      <c r="X7070" s="58"/>
      <c r="Y7070" s="58"/>
      <c r="Z7070" s="58"/>
      <c r="AA7070" s="58"/>
      <c r="AB7070" s="58"/>
    </row>
    <row r="7071" spans="24:28" x14ac:dyDescent="0.2">
      <c r="X7071" s="58"/>
      <c r="Y7071" s="58"/>
      <c r="Z7071" s="58"/>
      <c r="AA7071" s="58"/>
      <c r="AB7071" s="58"/>
    </row>
    <row r="7072" spans="24:28" x14ac:dyDescent="0.2">
      <c r="X7072" s="58"/>
      <c r="Y7072" s="58"/>
      <c r="Z7072" s="58"/>
      <c r="AA7072" s="58"/>
      <c r="AB7072" s="58"/>
    </row>
    <row r="7073" spans="24:28" x14ac:dyDescent="0.2">
      <c r="X7073" s="58"/>
      <c r="Y7073" s="58"/>
      <c r="Z7073" s="58"/>
      <c r="AA7073" s="58"/>
      <c r="AB7073" s="58"/>
    </row>
    <row r="7074" spans="24:28" x14ac:dyDescent="0.2">
      <c r="X7074" s="58"/>
      <c r="Y7074" s="58"/>
      <c r="Z7074" s="58"/>
      <c r="AA7074" s="58"/>
      <c r="AB7074" s="58"/>
    </row>
    <row r="7075" spans="24:28" x14ac:dyDescent="0.2">
      <c r="X7075" s="58"/>
      <c r="Y7075" s="58"/>
      <c r="Z7075" s="58"/>
      <c r="AA7075" s="58"/>
      <c r="AB7075" s="58"/>
    </row>
    <row r="7076" spans="24:28" x14ac:dyDescent="0.2">
      <c r="X7076" s="58"/>
      <c r="Y7076" s="58"/>
      <c r="Z7076" s="58"/>
      <c r="AA7076" s="58"/>
      <c r="AB7076" s="58"/>
    </row>
    <row r="7077" spans="24:28" x14ac:dyDescent="0.2">
      <c r="X7077" s="58"/>
      <c r="Y7077" s="58"/>
      <c r="Z7077" s="58"/>
      <c r="AA7077" s="58"/>
      <c r="AB7077" s="58"/>
    </row>
    <row r="7078" spans="24:28" x14ac:dyDescent="0.2">
      <c r="X7078" s="58"/>
      <c r="Y7078" s="58"/>
      <c r="Z7078" s="58"/>
      <c r="AA7078" s="58"/>
      <c r="AB7078" s="58"/>
    </row>
    <row r="7079" spans="24:28" x14ac:dyDescent="0.2">
      <c r="X7079" s="58"/>
      <c r="Y7079" s="58"/>
      <c r="Z7079" s="58"/>
      <c r="AA7079" s="58"/>
      <c r="AB7079" s="58"/>
    </row>
    <row r="7080" spans="24:28" x14ac:dyDescent="0.2">
      <c r="X7080" s="58"/>
      <c r="Y7080" s="58"/>
      <c r="Z7080" s="58"/>
      <c r="AA7080" s="58"/>
      <c r="AB7080" s="58"/>
    </row>
    <row r="7081" spans="24:28" x14ac:dyDescent="0.2">
      <c r="X7081" s="58"/>
      <c r="Y7081" s="58"/>
      <c r="Z7081" s="58"/>
      <c r="AA7081" s="58"/>
      <c r="AB7081" s="58"/>
    </row>
    <row r="7082" spans="24:28" x14ac:dyDescent="0.2">
      <c r="X7082" s="58"/>
      <c r="Y7082" s="58"/>
      <c r="Z7082" s="58"/>
      <c r="AA7082" s="58"/>
      <c r="AB7082" s="58"/>
    </row>
    <row r="7083" spans="24:28" x14ac:dyDescent="0.2">
      <c r="X7083" s="58"/>
      <c r="Y7083" s="58"/>
      <c r="Z7083" s="58"/>
      <c r="AA7083" s="58"/>
      <c r="AB7083" s="58"/>
    </row>
    <row r="7084" spans="24:28" x14ac:dyDescent="0.2">
      <c r="X7084" s="58"/>
      <c r="Y7084" s="58"/>
      <c r="Z7084" s="58"/>
      <c r="AA7084" s="58"/>
      <c r="AB7084" s="58"/>
    </row>
    <row r="7085" spans="24:28" x14ac:dyDescent="0.2">
      <c r="X7085" s="58"/>
      <c r="Y7085" s="58"/>
      <c r="Z7085" s="58"/>
      <c r="AA7085" s="58"/>
      <c r="AB7085" s="58"/>
    </row>
    <row r="7086" spans="24:28" x14ac:dyDescent="0.2">
      <c r="X7086" s="58"/>
      <c r="Y7086" s="58"/>
      <c r="Z7086" s="58"/>
      <c r="AA7086" s="58"/>
      <c r="AB7086" s="58"/>
    </row>
    <row r="7087" spans="24:28" x14ac:dyDescent="0.2">
      <c r="X7087" s="58"/>
      <c r="Y7087" s="58"/>
      <c r="Z7087" s="58"/>
      <c r="AA7087" s="58"/>
      <c r="AB7087" s="58"/>
    </row>
    <row r="7088" spans="24:28" x14ac:dyDescent="0.2">
      <c r="X7088" s="58"/>
      <c r="Y7088" s="58"/>
      <c r="Z7088" s="58"/>
      <c r="AA7088" s="58"/>
      <c r="AB7088" s="58"/>
    </row>
    <row r="7089" spans="24:28" x14ac:dyDescent="0.2">
      <c r="X7089" s="58"/>
      <c r="Y7089" s="58"/>
      <c r="Z7089" s="58"/>
      <c r="AA7089" s="58"/>
      <c r="AB7089" s="58"/>
    </row>
    <row r="7090" spans="24:28" x14ac:dyDescent="0.2">
      <c r="X7090" s="58"/>
      <c r="Y7090" s="58"/>
      <c r="Z7090" s="58"/>
      <c r="AA7090" s="58"/>
      <c r="AB7090" s="58"/>
    </row>
    <row r="7091" spans="24:28" x14ac:dyDescent="0.2">
      <c r="X7091" s="58"/>
      <c r="Y7091" s="58"/>
      <c r="Z7091" s="58"/>
      <c r="AA7091" s="58"/>
      <c r="AB7091" s="58"/>
    </row>
    <row r="7092" spans="24:28" x14ac:dyDescent="0.2">
      <c r="X7092" s="58"/>
      <c r="Y7092" s="58"/>
      <c r="Z7092" s="58"/>
      <c r="AA7092" s="58"/>
      <c r="AB7092" s="58"/>
    </row>
    <row r="7093" spans="24:28" x14ac:dyDescent="0.2">
      <c r="X7093" s="58"/>
      <c r="Y7093" s="58"/>
      <c r="Z7093" s="58"/>
      <c r="AA7093" s="58"/>
      <c r="AB7093" s="58"/>
    </row>
    <row r="7094" spans="24:28" x14ac:dyDescent="0.2">
      <c r="X7094" s="58"/>
      <c r="Y7094" s="58"/>
      <c r="Z7094" s="58"/>
      <c r="AA7094" s="58"/>
      <c r="AB7094" s="58"/>
    </row>
    <row r="7095" spans="24:28" x14ac:dyDescent="0.2">
      <c r="X7095" s="58"/>
      <c r="Y7095" s="58"/>
      <c r="Z7095" s="58"/>
      <c r="AA7095" s="58"/>
      <c r="AB7095" s="58"/>
    </row>
    <row r="7096" spans="24:28" x14ac:dyDescent="0.2">
      <c r="X7096" s="58"/>
      <c r="Y7096" s="58"/>
      <c r="Z7096" s="58"/>
      <c r="AA7096" s="58"/>
      <c r="AB7096" s="58"/>
    </row>
    <row r="7097" spans="24:28" x14ac:dyDescent="0.2">
      <c r="X7097" s="58"/>
      <c r="Y7097" s="58"/>
      <c r="Z7097" s="58"/>
      <c r="AA7097" s="58"/>
      <c r="AB7097" s="58"/>
    </row>
    <row r="7098" spans="24:28" x14ac:dyDescent="0.2">
      <c r="X7098" s="58"/>
      <c r="Y7098" s="58"/>
      <c r="Z7098" s="58"/>
      <c r="AA7098" s="58"/>
      <c r="AB7098" s="58"/>
    </row>
    <row r="7099" spans="24:28" x14ac:dyDescent="0.2">
      <c r="X7099" s="58"/>
      <c r="Y7099" s="58"/>
      <c r="Z7099" s="58"/>
      <c r="AA7099" s="58"/>
      <c r="AB7099" s="58"/>
    </row>
    <row r="7100" spans="24:28" x14ac:dyDescent="0.2">
      <c r="X7100" s="58"/>
      <c r="Y7100" s="58"/>
      <c r="Z7100" s="58"/>
      <c r="AA7100" s="58"/>
      <c r="AB7100" s="58"/>
    </row>
    <row r="7101" spans="24:28" x14ac:dyDescent="0.2">
      <c r="X7101" s="58"/>
      <c r="Y7101" s="58"/>
      <c r="Z7101" s="58"/>
      <c r="AA7101" s="58"/>
      <c r="AB7101" s="58"/>
    </row>
    <row r="7102" spans="24:28" x14ac:dyDescent="0.2">
      <c r="X7102" s="58"/>
      <c r="Y7102" s="58"/>
      <c r="Z7102" s="58"/>
      <c r="AA7102" s="58"/>
      <c r="AB7102" s="58"/>
    </row>
    <row r="7103" spans="24:28" x14ac:dyDescent="0.2">
      <c r="X7103" s="58"/>
      <c r="Y7103" s="58"/>
      <c r="Z7103" s="58"/>
      <c r="AA7103" s="58"/>
      <c r="AB7103" s="58"/>
    </row>
    <row r="7104" spans="24:28" x14ac:dyDescent="0.2">
      <c r="X7104" s="58"/>
      <c r="Y7104" s="58"/>
      <c r="Z7104" s="58"/>
      <c r="AA7104" s="58"/>
      <c r="AB7104" s="58"/>
    </row>
    <row r="7105" spans="24:28" x14ac:dyDescent="0.2">
      <c r="X7105" s="58"/>
      <c r="Y7105" s="58"/>
      <c r="Z7105" s="58"/>
      <c r="AA7105" s="58"/>
      <c r="AB7105" s="58"/>
    </row>
    <row r="7106" spans="24:28" x14ac:dyDescent="0.2">
      <c r="X7106" s="58"/>
      <c r="Y7106" s="58"/>
      <c r="Z7106" s="58"/>
      <c r="AA7106" s="58"/>
      <c r="AB7106" s="58"/>
    </row>
    <row r="7107" spans="24:28" x14ac:dyDescent="0.2">
      <c r="X7107" s="58"/>
      <c r="Y7107" s="58"/>
      <c r="Z7107" s="58"/>
      <c r="AA7107" s="58"/>
      <c r="AB7107" s="58"/>
    </row>
    <row r="7108" spans="24:28" x14ac:dyDescent="0.2">
      <c r="X7108" s="58"/>
      <c r="Y7108" s="58"/>
      <c r="Z7108" s="58"/>
      <c r="AA7108" s="58"/>
      <c r="AB7108" s="58"/>
    </row>
    <row r="7109" spans="24:28" x14ac:dyDescent="0.2">
      <c r="X7109" s="58"/>
      <c r="Y7109" s="58"/>
      <c r="Z7109" s="58"/>
      <c r="AA7109" s="58"/>
      <c r="AB7109" s="58"/>
    </row>
    <row r="7110" spans="24:28" x14ac:dyDescent="0.2">
      <c r="X7110" s="58"/>
      <c r="Y7110" s="58"/>
      <c r="Z7110" s="58"/>
      <c r="AA7110" s="58"/>
      <c r="AB7110" s="58"/>
    </row>
    <row r="7111" spans="24:28" x14ac:dyDescent="0.2">
      <c r="X7111" s="58"/>
      <c r="Y7111" s="58"/>
      <c r="Z7111" s="58"/>
      <c r="AA7111" s="58"/>
      <c r="AB7111" s="58"/>
    </row>
    <row r="7112" spans="24:28" x14ac:dyDescent="0.2">
      <c r="X7112" s="58"/>
      <c r="Y7112" s="58"/>
      <c r="Z7112" s="58"/>
      <c r="AA7112" s="58"/>
      <c r="AB7112" s="58"/>
    </row>
    <row r="7113" spans="24:28" x14ac:dyDescent="0.2">
      <c r="X7113" s="58"/>
      <c r="Y7113" s="58"/>
      <c r="Z7113" s="58"/>
      <c r="AA7113" s="58"/>
      <c r="AB7113" s="58"/>
    </row>
    <row r="7114" spans="24:28" x14ac:dyDescent="0.2">
      <c r="X7114" s="58"/>
      <c r="Y7114" s="58"/>
      <c r="Z7114" s="58"/>
      <c r="AA7114" s="58"/>
      <c r="AB7114" s="58"/>
    </row>
    <row r="7115" spans="24:28" x14ac:dyDescent="0.2">
      <c r="X7115" s="58"/>
      <c r="Y7115" s="58"/>
      <c r="Z7115" s="58"/>
      <c r="AA7115" s="58"/>
      <c r="AB7115" s="58"/>
    </row>
    <row r="7116" spans="24:28" x14ac:dyDescent="0.2">
      <c r="X7116" s="58"/>
      <c r="Y7116" s="58"/>
      <c r="Z7116" s="58"/>
      <c r="AA7116" s="58"/>
      <c r="AB7116" s="58"/>
    </row>
    <row r="7117" spans="24:28" x14ac:dyDescent="0.2">
      <c r="X7117" s="58"/>
      <c r="Y7117" s="58"/>
      <c r="Z7117" s="58"/>
      <c r="AA7117" s="58"/>
      <c r="AB7117" s="58"/>
    </row>
    <row r="7118" spans="24:28" x14ac:dyDescent="0.2">
      <c r="X7118" s="58"/>
      <c r="Y7118" s="58"/>
      <c r="Z7118" s="58"/>
      <c r="AA7118" s="58"/>
      <c r="AB7118" s="58"/>
    </row>
    <row r="7119" spans="24:28" x14ac:dyDescent="0.2">
      <c r="X7119" s="58"/>
      <c r="Y7119" s="58"/>
      <c r="Z7119" s="58"/>
      <c r="AA7119" s="58"/>
      <c r="AB7119" s="58"/>
    </row>
    <row r="7120" spans="24:28" x14ac:dyDescent="0.2">
      <c r="X7120" s="58"/>
      <c r="Y7120" s="58"/>
      <c r="Z7120" s="58"/>
      <c r="AA7120" s="58"/>
      <c r="AB7120" s="58"/>
    </row>
    <row r="7121" spans="24:28" x14ac:dyDescent="0.2">
      <c r="X7121" s="58"/>
      <c r="Y7121" s="58"/>
      <c r="Z7121" s="58"/>
      <c r="AA7121" s="58"/>
      <c r="AB7121" s="58"/>
    </row>
    <row r="7122" spans="24:28" x14ac:dyDescent="0.2">
      <c r="X7122" s="58"/>
      <c r="Y7122" s="58"/>
      <c r="Z7122" s="58"/>
      <c r="AA7122" s="58"/>
      <c r="AB7122" s="58"/>
    </row>
    <row r="7123" spans="24:28" x14ac:dyDescent="0.2">
      <c r="X7123" s="58"/>
      <c r="Y7123" s="58"/>
      <c r="Z7123" s="58"/>
      <c r="AA7123" s="58"/>
      <c r="AB7123" s="58"/>
    </row>
    <row r="7124" spans="24:28" x14ac:dyDescent="0.2">
      <c r="X7124" s="58"/>
      <c r="Y7124" s="58"/>
      <c r="Z7124" s="58"/>
      <c r="AA7124" s="58"/>
      <c r="AB7124" s="58"/>
    </row>
    <row r="7125" spans="24:28" x14ac:dyDescent="0.2">
      <c r="X7125" s="58"/>
      <c r="Y7125" s="58"/>
      <c r="Z7125" s="58"/>
      <c r="AA7125" s="58"/>
      <c r="AB7125" s="58"/>
    </row>
    <row r="7126" spans="24:28" x14ac:dyDescent="0.2">
      <c r="X7126" s="58"/>
      <c r="Y7126" s="58"/>
      <c r="Z7126" s="58"/>
      <c r="AA7126" s="58"/>
      <c r="AB7126" s="58"/>
    </row>
    <row r="7127" spans="24:28" x14ac:dyDescent="0.2">
      <c r="X7127" s="58"/>
      <c r="Y7127" s="58"/>
      <c r="Z7127" s="58"/>
      <c r="AA7127" s="58"/>
      <c r="AB7127" s="58"/>
    </row>
    <row r="7128" spans="24:28" x14ac:dyDescent="0.2">
      <c r="X7128" s="58"/>
      <c r="Y7128" s="58"/>
      <c r="Z7128" s="58"/>
      <c r="AA7128" s="58"/>
      <c r="AB7128" s="58"/>
    </row>
    <row r="7129" spans="24:28" x14ac:dyDescent="0.2">
      <c r="X7129" s="58"/>
      <c r="Y7129" s="58"/>
      <c r="Z7129" s="58"/>
      <c r="AA7129" s="58"/>
      <c r="AB7129" s="58"/>
    </row>
    <row r="7130" spans="24:28" x14ac:dyDescent="0.2">
      <c r="X7130" s="58"/>
      <c r="Y7130" s="58"/>
      <c r="Z7130" s="58"/>
      <c r="AA7130" s="58"/>
      <c r="AB7130" s="58"/>
    </row>
    <row r="7131" spans="24:28" x14ac:dyDescent="0.2">
      <c r="X7131" s="58"/>
      <c r="Y7131" s="58"/>
      <c r="Z7131" s="58"/>
      <c r="AA7131" s="58"/>
      <c r="AB7131" s="58"/>
    </row>
    <row r="7132" spans="24:28" x14ac:dyDescent="0.2">
      <c r="X7132" s="58"/>
      <c r="Y7132" s="58"/>
      <c r="Z7132" s="58"/>
      <c r="AA7132" s="58"/>
      <c r="AB7132" s="58"/>
    </row>
    <row r="7133" spans="24:28" x14ac:dyDescent="0.2">
      <c r="X7133" s="58"/>
      <c r="Y7133" s="58"/>
      <c r="Z7133" s="58"/>
      <c r="AA7133" s="58"/>
      <c r="AB7133" s="58"/>
    </row>
    <row r="7134" spans="24:28" x14ac:dyDescent="0.2">
      <c r="X7134" s="58"/>
      <c r="Y7134" s="58"/>
      <c r="Z7134" s="58"/>
      <c r="AA7134" s="58"/>
      <c r="AB7134" s="58"/>
    </row>
    <row r="7135" spans="24:28" x14ac:dyDescent="0.2">
      <c r="X7135" s="58"/>
      <c r="Y7135" s="58"/>
      <c r="Z7135" s="58"/>
      <c r="AA7135" s="58"/>
      <c r="AB7135" s="58"/>
    </row>
    <row r="7136" spans="24:28" x14ac:dyDescent="0.2">
      <c r="X7136" s="58"/>
      <c r="Y7136" s="58"/>
      <c r="Z7136" s="58"/>
      <c r="AA7136" s="58"/>
      <c r="AB7136" s="58"/>
    </row>
    <row r="7137" spans="24:28" x14ac:dyDescent="0.2">
      <c r="X7137" s="58"/>
      <c r="Y7137" s="58"/>
      <c r="Z7137" s="58"/>
      <c r="AA7137" s="58"/>
      <c r="AB7137" s="58"/>
    </row>
    <row r="7138" spans="24:28" x14ac:dyDescent="0.2">
      <c r="X7138" s="58"/>
      <c r="Y7138" s="58"/>
      <c r="Z7138" s="58"/>
      <c r="AA7138" s="58"/>
      <c r="AB7138" s="58"/>
    </row>
    <row r="7139" spans="24:28" x14ac:dyDescent="0.2">
      <c r="X7139" s="58"/>
      <c r="Y7139" s="58"/>
      <c r="Z7139" s="58"/>
      <c r="AA7139" s="58"/>
      <c r="AB7139" s="58"/>
    </row>
    <row r="7140" spans="24:28" x14ac:dyDescent="0.2">
      <c r="X7140" s="58"/>
      <c r="Y7140" s="58"/>
      <c r="Z7140" s="58"/>
      <c r="AA7140" s="58"/>
      <c r="AB7140" s="58"/>
    </row>
    <row r="7141" spans="24:28" x14ac:dyDescent="0.2">
      <c r="X7141" s="58"/>
      <c r="Y7141" s="58"/>
      <c r="Z7141" s="58"/>
      <c r="AA7141" s="58"/>
      <c r="AB7141" s="58"/>
    </row>
    <row r="7142" spans="24:28" x14ac:dyDescent="0.2">
      <c r="X7142" s="58"/>
      <c r="Y7142" s="58"/>
      <c r="Z7142" s="58"/>
      <c r="AA7142" s="58"/>
      <c r="AB7142" s="58"/>
    </row>
    <row r="7143" spans="24:28" x14ac:dyDescent="0.2">
      <c r="X7143" s="58"/>
      <c r="Y7143" s="58"/>
      <c r="Z7143" s="58"/>
      <c r="AA7143" s="58"/>
      <c r="AB7143" s="58"/>
    </row>
    <row r="7144" spans="24:28" x14ac:dyDescent="0.2">
      <c r="X7144" s="58"/>
      <c r="Y7144" s="58"/>
      <c r="Z7144" s="58"/>
      <c r="AA7144" s="58"/>
      <c r="AB7144" s="58"/>
    </row>
    <row r="7145" spans="24:28" x14ac:dyDescent="0.2">
      <c r="X7145" s="58"/>
      <c r="Y7145" s="58"/>
      <c r="Z7145" s="58"/>
      <c r="AA7145" s="58"/>
      <c r="AB7145" s="58"/>
    </row>
    <row r="7146" spans="24:28" x14ac:dyDescent="0.2">
      <c r="X7146" s="58"/>
      <c r="Y7146" s="58"/>
      <c r="Z7146" s="58"/>
      <c r="AA7146" s="58"/>
      <c r="AB7146" s="58"/>
    </row>
    <row r="7147" spans="24:28" x14ac:dyDescent="0.2">
      <c r="X7147" s="58"/>
      <c r="Y7147" s="58"/>
      <c r="Z7147" s="58"/>
      <c r="AA7147" s="58"/>
      <c r="AB7147" s="58"/>
    </row>
    <row r="7148" spans="24:28" x14ac:dyDescent="0.2">
      <c r="X7148" s="58"/>
      <c r="Y7148" s="58"/>
      <c r="Z7148" s="58"/>
      <c r="AA7148" s="58"/>
      <c r="AB7148" s="58"/>
    </row>
    <row r="7149" spans="24:28" x14ac:dyDescent="0.2">
      <c r="X7149" s="58"/>
      <c r="Y7149" s="58"/>
      <c r="Z7149" s="58"/>
      <c r="AA7149" s="58"/>
      <c r="AB7149" s="58"/>
    </row>
    <row r="7150" spans="24:28" x14ac:dyDescent="0.2">
      <c r="X7150" s="58"/>
      <c r="Y7150" s="58"/>
      <c r="Z7150" s="58"/>
      <c r="AA7150" s="58"/>
      <c r="AB7150" s="58"/>
    </row>
    <row r="7151" spans="24:28" x14ac:dyDescent="0.2">
      <c r="X7151" s="58"/>
      <c r="Y7151" s="58"/>
      <c r="Z7151" s="58"/>
      <c r="AA7151" s="58"/>
      <c r="AB7151" s="58"/>
    </row>
    <row r="7152" spans="24:28" x14ac:dyDescent="0.2">
      <c r="X7152" s="58"/>
      <c r="Y7152" s="58"/>
      <c r="Z7152" s="58"/>
      <c r="AA7152" s="58"/>
      <c r="AB7152" s="58"/>
    </row>
    <row r="7153" spans="24:28" x14ac:dyDescent="0.2">
      <c r="X7153" s="58"/>
      <c r="Y7153" s="58"/>
      <c r="Z7153" s="58"/>
      <c r="AA7153" s="58"/>
      <c r="AB7153" s="58"/>
    </row>
    <row r="7154" spans="24:28" x14ac:dyDescent="0.2">
      <c r="X7154" s="58"/>
      <c r="Y7154" s="58"/>
      <c r="Z7154" s="58"/>
      <c r="AA7154" s="58"/>
      <c r="AB7154" s="58"/>
    </row>
    <row r="7155" spans="24:28" x14ac:dyDescent="0.2">
      <c r="X7155" s="58"/>
      <c r="Y7155" s="58"/>
      <c r="Z7155" s="58"/>
      <c r="AA7155" s="58"/>
      <c r="AB7155" s="58"/>
    </row>
    <row r="7156" spans="24:28" x14ac:dyDescent="0.2">
      <c r="X7156" s="58"/>
      <c r="Y7156" s="58"/>
      <c r="Z7156" s="58"/>
      <c r="AA7156" s="58"/>
      <c r="AB7156" s="58"/>
    </row>
    <row r="7157" spans="24:28" x14ac:dyDescent="0.2">
      <c r="X7157" s="58"/>
      <c r="Y7157" s="58"/>
      <c r="Z7157" s="58"/>
      <c r="AA7157" s="58"/>
      <c r="AB7157" s="58"/>
    </row>
    <row r="7158" spans="24:28" x14ac:dyDescent="0.2">
      <c r="X7158" s="58"/>
      <c r="Y7158" s="58"/>
      <c r="Z7158" s="58"/>
      <c r="AA7158" s="58"/>
      <c r="AB7158" s="58"/>
    </row>
    <row r="7159" spans="24:28" x14ac:dyDescent="0.2">
      <c r="X7159" s="58"/>
      <c r="Y7159" s="58"/>
      <c r="Z7159" s="58"/>
      <c r="AA7159" s="58"/>
      <c r="AB7159" s="58"/>
    </row>
    <row r="7160" spans="24:28" x14ac:dyDescent="0.2">
      <c r="X7160" s="58"/>
      <c r="Y7160" s="58"/>
      <c r="Z7160" s="58"/>
      <c r="AA7160" s="58"/>
      <c r="AB7160" s="58"/>
    </row>
    <row r="7161" spans="24:28" x14ac:dyDescent="0.2">
      <c r="X7161" s="58"/>
      <c r="Y7161" s="58"/>
      <c r="Z7161" s="58"/>
      <c r="AA7161" s="58"/>
      <c r="AB7161" s="58"/>
    </row>
    <row r="7162" spans="24:28" x14ac:dyDescent="0.2">
      <c r="X7162" s="58"/>
      <c r="Y7162" s="58"/>
      <c r="Z7162" s="58"/>
      <c r="AA7162" s="58"/>
      <c r="AB7162" s="58"/>
    </row>
    <row r="7163" spans="24:28" x14ac:dyDescent="0.2">
      <c r="X7163" s="58"/>
      <c r="Y7163" s="58"/>
      <c r="Z7163" s="58"/>
      <c r="AA7163" s="58"/>
      <c r="AB7163" s="58"/>
    </row>
    <row r="7164" spans="24:28" x14ac:dyDescent="0.2">
      <c r="X7164" s="58"/>
      <c r="Y7164" s="58"/>
      <c r="Z7164" s="58"/>
      <c r="AA7164" s="58"/>
      <c r="AB7164" s="58"/>
    </row>
    <row r="7165" spans="24:28" x14ac:dyDescent="0.2">
      <c r="X7165" s="58"/>
      <c r="Y7165" s="58"/>
      <c r="Z7165" s="58"/>
      <c r="AA7165" s="58"/>
      <c r="AB7165" s="58"/>
    </row>
    <row r="7166" spans="24:28" x14ac:dyDescent="0.2">
      <c r="X7166" s="58"/>
      <c r="Y7166" s="58"/>
      <c r="Z7166" s="58"/>
      <c r="AA7166" s="58"/>
      <c r="AB7166" s="58"/>
    </row>
    <row r="7167" spans="24:28" x14ac:dyDescent="0.2">
      <c r="X7167" s="58"/>
      <c r="Y7167" s="58"/>
      <c r="Z7167" s="58"/>
      <c r="AA7167" s="58"/>
      <c r="AB7167" s="58"/>
    </row>
    <row r="7168" spans="24:28" x14ac:dyDescent="0.2">
      <c r="X7168" s="58"/>
      <c r="Y7168" s="58"/>
      <c r="Z7168" s="58"/>
      <c r="AA7168" s="58"/>
      <c r="AB7168" s="58"/>
    </row>
    <row r="7169" spans="24:28" x14ac:dyDescent="0.2">
      <c r="X7169" s="58"/>
      <c r="Y7169" s="58"/>
      <c r="Z7169" s="58"/>
      <c r="AA7169" s="58"/>
      <c r="AB7169" s="58"/>
    </row>
    <row r="7170" spans="24:28" x14ac:dyDescent="0.2">
      <c r="X7170" s="58"/>
      <c r="Y7170" s="58"/>
      <c r="Z7170" s="58"/>
      <c r="AA7170" s="58"/>
      <c r="AB7170" s="58"/>
    </row>
    <row r="7171" spans="24:28" x14ac:dyDescent="0.2">
      <c r="X7171" s="58"/>
      <c r="Y7171" s="58"/>
      <c r="Z7171" s="58"/>
      <c r="AA7171" s="58"/>
      <c r="AB7171" s="58"/>
    </row>
    <row r="7172" spans="24:28" x14ac:dyDescent="0.2">
      <c r="X7172" s="58"/>
      <c r="Y7172" s="58"/>
      <c r="Z7172" s="58"/>
      <c r="AA7172" s="58"/>
      <c r="AB7172" s="58"/>
    </row>
    <row r="7173" spans="24:28" x14ac:dyDescent="0.2">
      <c r="X7173" s="58"/>
      <c r="Y7173" s="58"/>
      <c r="Z7173" s="58"/>
      <c r="AA7173" s="58"/>
      <c r="AB7173" s="58"/>
    </row>
    <row r="7174" spans="24:28" x14ac:dyDescent="0.2">
      <c r="X7174" s="58"/>
      <c r="Y7174" s="58"/>
      <c r="Z7174" s="58"/>
      <c r="AA7174" s="58"/>
      <c r="AB7174" s="58"/>
    </row>
    <row r="7175" spans="24:28" x14ac:dyDescent="0.2">
      <c r="X7175" s="58"/>
      <c r="Y7175" s="58"/>
      <c r="Z7175" s="58"/>
      <c r="AA7175" s="58"/>
      <c r="AB7175" s="58"/>
    </row>
    <row r="7176" spans="24:28" x14ac:dyDescent="0.2">
      <c r="X7176" s="58"/>
      <c r="Y7176" s="58"/>
      <c r="Z7176" s="58"/>
      <c r="AA7176" s="58"/>
      <c r="AB7176" s="58"/>
    </row>
    <row r="7177" spans="24:28" x14ac:dyDescent="0.2">
      <c r="X7177" s="58"/>
      <c r="Y7177" s="58"/>
      <c r="Z7177" s="58"/>
      <c r="AA7177" s="58"/>
      <c r="AB7177" s="58"/>
    </row>
    <row r="7178" spans="24:28" x14ac:dyDescent="0.2">
      <c r="X7178" s="58"/>
      <c r="Y7178" s="58"/>
      <c r="Z7178" s="58"/>
      <c r="AA7178" s="58"/>
      <c r="AB7178" s="58"/>
    </row>
    <row r="7179" spans="24:28" x14ac:dyDescent="0.2">
      <c r="X7179" s="58"/>
      <c r="Y7179" s="58"/>
      <c r="Z7179" s="58"/>
      <c r="AA7179" s="58"/>
      <c r="AB7179" s="58"/>
    </row>
    <row r="7180" spans="24:28" x14ac:dyDescent="0.2">
      <c r="X7180" s="58"/>
      <c r="Y7180" s="58"/>
      <c r="Z7180" s="58"/>
      <c r="AA7180" s="58"/>
      <c r="AB7180" s="58"/>
    </row>
    <row r="7181" spans="24:28" x14ac:dyDescent="0.2">
      <c r="X7181" s="58"/>
      <c r="Y7181" s="58"/>
      <c r="Z7181" s="58"/>
      <c r="AA7181" s="58"/>
      <c r="AB7181" s="58"/>
    </row>
    <row r="7182" spans="24:28" x14ac:dyDescent="0.2">
      <c r="X7182" s="58"/>
      <c r="Y7182" s="58"/>
      <c r="Z7182" s="58"/>
      <c r="AA7182" s="58"/>
      <c r="AB7182" s="58"/>
    </row>
    <row r="7183" spans="24:28" x14ac:dyDescent="0.2">
      <c r="X7183" s="58"/>
      <c r="Y7183" s="58"/>
      <c r="Z7183" s="58"/>
      <c r="AA7183" s="58"/>
      <c r="AB7183" s="58"/>
    </row>
    <row r="7184" spans="24:28" x14ac:dyDescent="0.2">
      <c r="X7184" s="58"/>
      <c r="Y7184" s="58"/>
      <c r="Z7184" s="58"/>
      <c r="AA7184" s="58"/>
      <c r="AB7184" s="58"/>
    </row>
    <row r="7185" spans="24:28" x14ac:dyDescent="0.2">
      <c r="X7185" s="58"/>
      <c r="Y7185" s="58"/>
      <c r="Z7185" s="58"/>
      <c r="AA7185" s="58"/>
      <c r="AB7185" s="58"/>
    </row>
    <row r="7186" spans="24:28" x14ac:dyDescent="0.2">
      <c r="X7186" s="58"/>
      <c r="Y7186" s="58"/>
      <c r="Z7186" s="58"/>
      <c r="AA7186" s="58"/>
      <c r="AB7186" s="58"/>
    </row>
    <row r="7187" spans="24:28" x14ac:dyDescent="0.2">
      <c r="X7187" s="58"/>
      <c r="Y7187" s="58"/>
      <c r="Z7187" s="58"/>
      <c r="AA7187" s="58"/>
      <c r="AB7187" s="58"/>
    </row>
    <row r="7188" spans="24:28" x14ac:dyDescent="0.2">
      <c r="X7188" s="58"/>
      <c r="Y7188" s="58"/>
      <c r="Z7188" s="58"/>
      <c r="AA7188" s="58"/>
      <c r="AB7188" s="58"/>
    </row>
    <row r="7189" spans="24:28" x14ac:dyDescent="0.2">
      <c r="X7189" s="58"/>
      <c r="Y7189" s="58"/>
      <c r="Z7189" s="58"/>
      <c r="AA7189" s="58"/>
      <c r="AB7189" s="58"/>
    </row>
    <row r="7190" spans="24:28" x14ac:dyDescent="0.2">
      <c r="X7190" s="58"/>
      <c r="Y7190" s="58"/>
      <c r="Z7190" s="58"/>
      <c r="AA7190" s="58"/>
      <c r="AB7190" s="58"/>
    </row>
    <row r="7191" spans="24:28" x14ac:dyDescent="0.2">
      <c r="X7191" s="58"/>
      <c r="Y7191" s="58"/>
      <c r="Z7191" s="58"/>
      <c r="AA7191" s="58"/>
      <c r="AB7191" s="58"/>
    </row>
    <row r="7192" spans="24:28" x14ac:dyDescent="0.2">
      <c r="X7192" s="58"/>
      <c r="Y7192" s="58"/>
      <c r="Z7192" s="58"/>
      <c r="AA7192" s="58"/>
      <c r="AB7192" s="58"/>
    </row>
    <row r="7193" spans="24:28" x14ac:dyDescent="0.2">
      <c r="X7193" s="58"/>
      <c r="Y7193" s="58"/>
      <c r="Z7193" s="58"/>
      <c r="AA7193" s="58"/>
      <c r="AB7193" s="58"/>
    </row>
    <row r="7194" spans="24:28" x14ac:dyDescent="0.2">
      <c r="X7194" s="58"/>
      <c r="Y7194" s="58"/>
      <c r="Z7194" s="58"/>
      <c r="AA7194" s="58"/>
      <c r="AB7194" s="58"/>
    </row>
    <row r="7195" spans="24:28" x14ac:dyDescent="0.2">
      <c r="X7195" s="58"/>
      <c r="Y7195" s="58"/>
      <c r="Z7195" s="58"/>
      <c r="AA7195" s="58"/>
      <c r="AB7195" s="58"/>
    </row>
    <row r="7196" spans="24:28" x14ac:dyDescent="0.2">
      <c r="X7196" s="58"/>
      <c r="Y7196" s="58"/>
      <c r="Z7196" s="58"/>
      <c r="AA7196" s="58"/>
      <c r="AB7196" s="58"/>
    </row>
    <row r="7197" spans="24:28" x14ac:dyDescent="0.2">
      <c r="X7197" s="58"/>
      <c r="Y7197" s="58"/>
      <c r="Z7197" s="58"/>
      <c r="AA7197" s="58"/>
      <c r="AB7197" s="58"/>
    </row>
    <row r="7198" spans="24:28" x14ac:dyDescent="0.2">
      <c r="X7198" s="58"/>
      <c r="Y7198" s="58"/>
      <c r="Z7198" s="58"/>
      <c r="AA7198" s="58"/>
      <c r="AB7198" s="58"/>
    </row>
    <row r="7199" spans="24:28" x14ac:dyDescent="0.2">
      <c r="X7199" s="58"/>
      <c r="Y7199" s="58"/>
      <c r="Z7199" s="58"/>
      <c r="AA7199" s="58"/>
      <c r="AB7199" s="58"/>
    </row>
    <row r="7200" spans="24:28" x14ac:dyDescent="0.2">
      <c r="X7200" s="58"/>
      <c r="Y7200" s="58"/>
      <c r="Z7200" s="58"/>
      <c r="AA7200" s="58"/>
      <c r="AB7200" s="58"/>
    </row>
    <row r="7201" spans="24:28" x14ac:dyDescent="0.2">
      <c r="X7201" s="58"/>
      <c r="Y7201" s="58"/>
      <c r="Z7201" s="58"/>
      <c r="AA7201" s="58"/>
      <c r="AB7201" s="58"/>
    </row>
    <row r="7202" spans="24:28" x14ac:dyDescent="0.2">
      <c r="X7202" s="58"/>
      <c r="Y7202" s="58"/>
      <c r="Z7202" s="58"/>
      <c r="AA7202" s="58"/>
      <c r="AB7202" s="58"/>
    </row>
    <row r="7203" spans="24:28" x14ac:dyDescent="0.2">
      <c r="X7203" s="58"/>
      <c r="Y7203" s="58"/>
      <c r="Z7203" s="58"/>
      <c r="AA7203" s="58"/>
      <c r="AB7203" s="58"/>
    </row>
    <row r="7204" spans="24:28" x14ac:dyDescent="0.2">
      <c r="X7204" s="58"/>
      <c r="Y7204" s="58"/>
      <c r="Z7204" s="58"/>
      <c r="AA7204" s="58"/>
      <c r="AB7204" s="58"/>
    </row>
    <row r="7205" spans="24:28" x14ac:dyDescent="0.2">
      <c r="X7205" s="58"/>
      <c r="Y7205" s="58"/>
      <c r="Z7205" s="58"/>
      <c r="AA7205" s="58"/>
      <c r="AB7205" s="58"/>
    </row>
    <row r="7206" spans="24:28" x14ac:dyDescent="0.2">
      <c r="X7206" s="58"/>
      <c r="Y7206" s="58"/>
      <c r="Z7206" s="58"/>
      <c r="AA7206" s="58"/>
      <c r="AB7206" s="58"/>
    </row>
    <row r="7207" spans="24:28" x14ac:dyDescent="0.2">
      <c r="X7207" s="58"/>
      <c r="Y7207" s="58"/>
      <c r="Z7207" s="58"/>
      <c r="AA7207" s="58"/>
      <c r="AB7207" s="58"/>
    </row>
    <row r="7208" spans="24:28" x14ac:dyDescent="0.2">
      <c r="X7208" s="58"/>
      <c r="Y7208" s="58"/>
      <c r="Z7208" s="58"/>
      <c r="AA7208" s="58"/>
      <c r="AB7208" s="58"/>
    </row>
    <row r="7209" spans="24:28" x14ac:dyDescent="0.2">
      <c r="X7209" s="58"/>
      <c r="Y7209" s="58"/>
      <c r="Z7209" s="58"/>
      <c r="AA7209" s="58"/>
      <c r="AB7209" s="58"/>
    </row>
    <row r="7210" spans="24:28" x14ac:dyDescent="0.2">
      <c r="X7210" s="58"/>
      <c r="Y7210" s="58"/>
      <c r="Z7210" s="58"/>
      <c r="AA7210" s="58"/>
      <c r="AB7210" s="58"/>
    </row>
    <row r="7211" spans="24:28" x14ac:dyDescent="0.2">
      <c r="X7211" s="58"/>
      <c r="Y7211" s="58"/>
      <c r="Z7211" s="58"/>
      <c r="AA7211" s="58"/>
      <c r="AB7211" s="58"/>
    </row>
    <row r="7212" spans="24:28" x14ac:dyDescent="0.2">
      <c r="X7212" s="58"/>
      <c r="Y7212" s="58"/>
      <c r="Z7212" s="58"/>
      <c r="AA7212" s="58"/>
      <c r="AB7212" s="58"/>
    </row>
    <row r="7213" spans="24:28" x14ac:dyDescent="0.2">
      <c r="X7213" s="58"/>
      <c r="Y7213" s="58"/>
      <c r="Z7213" s="58"/>
      <c r="AA7213" s="58"/>
      <c r="AB7213" s="58"/>
    </row>
    <row r="7214" spans="24:28" x14ac:dyDescent="0.2">
      <c r="X7214" s="58"/>
      <c r="Y7214" s="58"/>
      <c r="Z7214" s="58"/>
      <c r="AA7214" s="58"/>
      <c r="AB7214" s="58"/>
    </row>
    <row r="7215" spans="24:28" x14ac:dyDescent="0.2">
      <c r="X7215" s="58"/>
      <c r="Y7215" s="58"/>
      <c r="Z7215" s="58"/>
      <c r="AA7215" s="58"/>
      <c r="AB7215" s="58"/>
    </row>
    <row r="7216" spans="24:28" x14ac:dyDescent="0.2">
      <c r="X7216" s="58"/>
      <c r="Y7216" s="58"/>
      <c r="Z7216" s="58"/>
      <c r="AA7216" s="58"/>
      <c r="AB7216" s="58"/>
    </row>
    <row r="7217" spans="24:28" x14ac:dyDescent="0.2">
      <c r="X7217" s="58"/>
      <c r="Y7217" s="58"/>
      <c r="Z7217" s="58"/>
      <c r="AA7217" s="58"/>
      <c r="AB7217" s="58"/>
    </row>
    <row r="7218" spans="24:28" x14ac:dyDescent="0.2">
      <c r="X7218" s="58"/>
      <c r="Y7218" s="58"/>
      <c r="Z7218" s="58"/>
      <c r="AA7218" s="58"/>
      <c r="AB7218" s="58"/>
    </row>
    <row r="7219" spans="24:28" x14ac:dyDescent="0.2">
      <c r="X7219" s="58"/>
      <c r="Y7219" s="58"/>
      <c r="Z7219" s="58"/>
      <c r="AA7219" s="58"/>
      <c r="AB7219" s="58"/>
    </row>
    <row r="7220" spans="24:28" x14ac:dyDescent="0.2">
      <c r="X7220" s="58"/>
      <c r="Y7220" s="58"/>
      <c r="Z7220" s="58"/>
      <c r="AA7220" s="58"/>
      <c r="AB7220" s="58"/>
    </row>
    <row r="7221" spans="24:28" x14ac:dyDescent="0.2">
      <c r="X7221" s="58"/>
      <c r="Y7221" s="58"/>
      <c r="Z7221" s="58"/>
      <c r="AA7221" s="58"/>
      <c r="AB7221" s="58"/>
    </row>
    <row r="7222" spans="24:28" x14ac:dyDescent="0.2">
      <c r="X7222" s="58"/>
      <c r="Y7222" s="58"/>
      <c r="Z7222" s="58"/>
      <c r="AA7222" s="58"/>
      <c r="AB7222" s="58"/>
    </row>
    <row r="7223" spans="24:28" x14ac:dyDescent="0.2">
      <c r="X7223" s="58"/>
      <c r="Y7223" s="58"/>
      <c r="Z7223" s="58"/>
      <c r="AA7223" s="58"/>
      <c r="AB7223" s="58"/>
    </row>
    <row r="7224" spans="24:28" x14ac:dyDescent="0.2">
      <c r="X7224" s="58"/>
      <c r="Y7224" s="58"/>
      <c r="Z7224" s="58"/>
      <c r="AA7224" s="58"/>
      <c r="AB7224" s="58"/>
    </row>
    <row r="7225" spans="24:28" x14ac:dyDescent="0.2">
      <c r="X7225" s="58"/>
      <c r="Y7225" s="58"/>
      <c r="Z7225" s="58"/>
      <c r="AA7225" s="58"/>
      <c r="AB7225" s="58"/>
    </row>
    <row r="7226" spans="24:28" x14ac:dyDescent="0.2">
      <c r="X7226" s="58"/>
      <c r="Y7226" s="58"/>
      <c r="Z7226" s="58"/>
      <c r="AA7226" s="58"/>
      <c r="AB7226" s="58"/>
    </row>
    <row r="7227" spans="24:28" x14ac:dyDescent="0.2">
      <c r="X7227" s="58"/>
      <c r="Y7227" s="58"/>
      <c r="Z7227" s="58"/>
      <c r="AA7227" s="58"/>
      <c r="AB7227" s="58"/>
    </row>
    <row r="7228" spans="24:28" x14ac:dyDescent="0.2">
      <c r="X7228" s="58"/>
      <c r="Y7228" s="58"/>
      <c r="Z7228" s="58"/>
      <c r="AA7228" s="58"/>
      <c r="AB7228" s="58"/>
    </row>
    <row r="7229" spans="24:28" x14ac:dyDescent="0.2">
      <c r="X7229" s="58"/>
      <c r="Y7229" s="58"/>
      <c r="Z7229" s="58"/>
      <c r="AA7229" s="58"/>
      <c r="AB7229" s="58"/>
    </row>
    <row r="7230" spans="24:28" x14ac:dyDescent="0.2">
      <c r="X7230" s="58"/>
      <c r="Y7230" s="58"/>
      <c r="Z7230" s="58"/>
      <c r="AA7230" s="58"/>
      <c r="AB7230" s="58"/>
    </row>
    <row r="7231" spans="24:28" x14ac:dyDescent="0.2">
      <c r="X7231" s="58"/>
      <c r="Y7231" s="58"/>
      <c r="Z7231" s="58"/>
      <c r="AA7231" s="58"/>
      <c r="AB7231" s="58"/>
    </row>
    <row r="7232" spans="24:28" x14ac:dyDescent="0.2">
      <c r="X7232" s="58"/>
      <c r="Y7232" s="58"/>
      <c r="Z7232" s="58"/>
      <c r="AA7232" s="58"/>
      <c r="AB7232" s="58"/>
    </row>
    <row r="7233" spans="24:28" x14ac:dyDescent="0.2">
      <c r="X7233" s="58"/>
      <c r="Y7233" s="58"/>
      <c r="Z7233" s="58"/>
      <c r="AA7233" s="58"/>
      <c r="AB7233" s="58"/>
    </row>
    <row r="7234" spans="24:28" x14ac:dyDescent="0.2">
      <c r="X7234" s="58"/>
      <c r="Y7234" s="58"/>
      <c r="Z7234" s="58"/>
      <c r="AA7234" s="58"/>
      <c r="AB7234" s="58"/>
    </row>
    <row r="7235" spans="24:28" x14ac:dyDescent="0.2">
      <c r="X7235" s="58"/>
      <c r="Y7235" s="58"/>
      <c r="Z7235" s="58"/>
      <c r="AA7235" s="58"/>
      <c r="AB7235" s="58"/>
    </row>
    <row r="7236" spans="24:28" x14ac:dyDescent="0.2">
      <c r="X7236" s="58"/>
      <c r="Y7236" s="58"/>
      <c r="Z7236" s="58"/>
      <c r="AA7236" s="58"/>
      <c r="AB7236" s="58"/>
    </row>
    <row r="7237" spans="24:28" x14ac:dyDescent="0.2">
      <c r="X7237" s="58"/>
      <c r="Y7237" s="58"/>
      <c r="Z7237" s="58"/>
      <c r="AA7237" s="58"/>
      <c r="AB7237" s="58"/>
    </row>
    <row r="7238" spans="24:28" x14ac:dyDescent="0.2">
      <c r="X7238" s="58"/>
      <c r="Y7238" s="58"/>
      <c r="Z7238" s="58"/>
      <c r="AA7238" s="58"/>
      <c r="AB7238" s="58"/>
    </row>
    <row r="7239" spans="24:28" x14ac:dyDescent="0.2">
      <c r="X7239" s="58"/>
      <c r="Y7239" s="58"/>
      <c r="Z7239" s="58"/>
      <c r="AA7239" s="58"/>
      <c r="AB7239" s="58"/>
    </row>
    <row r="7240" spans="24:28" x14ac:dyDescent="0.2">
      <c r="X7240" s="58"/>
      <c r="Y7240" s="58"/>
      <c r="Z7240" s="58"/>
      <c r="AA7240" s="58"/>
      <c r="AB7240" s="58"/>
    </row>
    <row r="7241" spans="24:28" x14ac:dyDescent="0.2">
      <c r="X7241" s="58"/>
      <c r="Y7241" s="58"/>
      <c r="Z7241" s="58"/>
      <c r="AA7241" s="58"/>
      <c r="AB7241" s="58"/>
    </row>
    <row r="7242" spans="24:28" x14ac:dyDescent="0.2">
      <c r="X7242" s="58"/>
      <c r="Y7242" s="58"/>
      <c r="Z7242" s="58"/>
      <c r="AA7242" s="58"/>
      <c r="AB7242" s="58"/>
    </row>
    <row r="7243" spans="24:28" x14ac:dyDescent="0.2">
      <c r="X7243" s="58"/>
      <c r="Y7243" s="58"/>
      <c r="Z7243" s="58"/>
      <c r="AA7243" s="58"/>
      <c r="AB7243" s="58"/>
    </row>
    <row r="7244" spans="24:28" x14ac:dyDescent="0.2">
      <c r="X7244" s="58"/>
      <c r="Y7244" s="58"/>
      <c r="Z7244" s="58"/>
      <c r="AA7244" s="58"/>
      <c r="AB7244" s="58"/>
    </row>
    <row r="7245" spans="24:28" x14ac:dyDescent="0.2">
      <c r="X7245" s="58"/>
      <c r="Y7245" s="58"/>
      <c r="Z7245" s="58"/>
      <c r="AA7245" s="58"/>
      <c r="AB7245" s="58"/>
    </row>
    <row r="7246" spans="24:28" x14ac:dyDescent="0.2">
      <c r="X7246" s="58"/>
      <c r="Y7246" s="58"/>
      <c r="Z7246" s="58"/>
      <c r="AA7246" s="58"/>
      <c r="AB7246" s="58"/>
    </row>
    <row r="7247" spans="24:28" x14ac:dyDescent="0.2">
      <c r="X7247" s="58"/>
      <c r="Y7247" s="58"/>
      <c r="Z7247" s="58"/>
      <c r="AA7247" s="58"/>
      <c r="AB7247" s="58"/>
    </row>
    <row r="7248" spans="24:28" x14ac:dyDescent="0.2">
      <c r="X7248" s="58"/>
      <c r="Y7248" s="58"/>
      <c r="Z7248" s="58"/>
      <c r="AA7248" s="58"/>
      <c r="AB7248" s="58"/>
    </row>
    <row r="7249" spans="24:28" x14ac:dyDescent="0.2">
      <c r="X7249" s="58"/>
      <c r="Y7249" s="58"/>
      <c r="Z7249" s="58"/>
      <c r="AA7249" s="58"/>
      <c r="AB7249" s="58"/>
    </row>
    <row r="7250" spans="24:28" x14ac:dyDescent="0.2">
      <c r="X7250" s="58"/>
      <c r="Y7250" s="58"/>
      <c r="Z7250" s="58"/>
      <c r="AA7250" s="58"/>
      <c r="AB7250" s="58"/>
    </row>
    <row r="7251" spans="24:28" x14ac:dyDescent="0.2">
      <c r="X7251" s="58"/>
      <c r="Y7251" s="58"/>
      <c r="Z7251" s="58"/>
      <c r="AA7251" s="58"/>
      <c r="AB7251" s="58"/>
    </row>
    <row r="7252" spans="24:28" x14ac:dyDescent="0.2">
      <c r="X7252" s="58"/>
      <c r="Y7252" s="58"/>
      <c r="Z7252" s="58"/>
      <c r="AA7252" s="58"/>
      <c r="AB7252" s="58"/>
    </row>
    <row r="7253" spans="24:28" x14ac:dyDescent="0.2">
      <c r="X7253" s="58"/>
      <c r="Y7253" s="58"/>
      <c r="Z7253" s="58"/>
      <c r="AA7253" s="58"/>
      <c r="AB7253" s="58"/>
    </row>
    <row r="7254" spans="24:28" x14ac:dyDescent="0.2">
      <c r="X7254" s="58"/>
      <c r="Y7254" s="58"/>
      <c r="Z7254" s="58"/>
      <c r="AA7254" s="58"/>
      <c r="AB7254" s="58"/>
    </row>
    <row r="7255" spans="24:28" x14ac:dyDescent="0.2">
      <c r="X7255" s="58"/>
      <c r="Y7255" s="58"/>
      <c r="Z7255" s="58"/>
      <c r="AA7255" s="58"/>
      <c r="AB7255" s="58"/>
    </row>
    <row r="7256" spans="24:28" x14ac:dyDescent="0.2">
      <c r="X7256" s="58"/>
      <c r="Y7256" s="58"/>
      <c r="Z7256" s="58"/>
      <c r="AA7256" s="58"/>
      <c r="AB7256" s="58"/>
    </row>
    <row r="7257" spans="24:28" x14ac:dyDescent="0.2">
      <c r="X7257" s="58"/>
      <c r="Y7257" s="58"/>
      <c r="Z7257" s="58"/>
      <c r="AA7257" s="58"/>
      <c r="AB7257" s="58"/>
    </row>
    <row r="7258" spans="24:28" x14ac:dyDescent="0.2">
      <c r="X7258" s="58"/>
      <c r="Y7258" s="58"/>
      <c r="Z7258" s="58"/>
      <c r="AA7258" s="58"/>
      <c r="AB7258" s="58"/>
    </row>
    <row r="7259" spans="24:28" x14ac:dyDescent="0.2">
      <c r="X7259" s="58"/>
      <c r="Y7259" s="58"/>
      <c r="Z7259" s="58"/>
      <c r="AA7259" s="58"/>
      <c r="AB7259" s="58"/>
    </row>
    <row r="7260" spans="24:28" x14ac:dyDescent="0.2">
      <c r="X7260" s="58"/>
      <c r="Y7260" s="58"/>
      <c r="Z7260" s="58"/>
      <c r="AA7260" s="58"/>
      <c r="AB7260" s="58"/>
    </row>
    <row r="7261" spans="24:28" x14ac:dyDescent="0.2">
      <c r="X7261" s="58"/>
      <c r="Y7261" s="58"/>
      <c r="Z7261" s="58"/>
      <c r="AA7261" s="58"/>
      <c r="AB7261" s="58"/>
    </row>
    <row r="7262" spans="24:28" x14ac:dyDescent="0.2">
      <c r="X7262" s="58"/>
      <c r="Y7262" s="58"/>
      <c r="Z7262" s="58"/>
      <c r="AA7262" s="58"/>
      <c r="AB7262" s="58"/>
    </row>
    <row r="7263" spans="24:28" x14ac:dyDescent="0.2">
      <c r="X7263" s="58"/>
      <c r="Y7263" s="58"/>
      <c r="Z7263" s="58"/>
      <c r="AA7263" s="58"/>
      <c r="AB7263" s="58"/>
    </row>
    <row r="7264" spans="24:28" x14ac:dyDescent="0.2">
      <c r="X7264" s="58"/>
      <c r="Y7264" s="58"/>
      <c r="Z7264" s="58"/>
      <c r="AA7264" s="58"/>
      <c r="AB7264" s="58"/>
    </row>
    <row r="7265" spans="24:28" x14ac:dyDescent="0.2">
      <c r="X7265" s="58"/>
      <c r="Y7265" s="58"/>
      <c r="Z7265" s="58"/>
      <c r="AA7265" s="58"/>
      <c r="AB7265" s="58"/>
    </row>
    <row r="7266" spans="24:28" x14ac:dyDescent="0.2">
      <c r="X7266" s="58"/>
      <c r="Y7266" s="58"/>
      <c r="Z7266" s="58"/>
      <c r="AA7266" s="58"/>
      <c r="AB7266" s="58"/>
    </row>
    <row r="7267" spans="24:28" x14ac:dyDescent="0.2">
      <c r="X7267" s="58"/>
      <c r="Y7267" s="58"/>
      <c r="Z7267" s="58"/>
      <c r="AA7267" s="58"/>
      <c r="AB7267" s="58"/>
    </row>
    <row r="7268" spans="24:28" x14ac:dyDescent="0.2">
      <c r="X7268" s="58"/>
      <c r="Y7268" s="58"/>
      <c r="Z7268" s="58"/>
      <c r="AA7268" s="58"/>
      <c r="AB7268" s="58"/>
    </row>
    <row r="7269" spans="24:28" x14ac:dyDescent="0.2">
      <c r="X7269" s="58"/>
      <c r="Y7269" s="58"/>
      <c r="Z7269" s="58"/>
      <c r="AA7269" s="58"/>
      <c r="AB7269" s="58"/>
    </row>
    <row r="7270" spans="24:28" x14ac:dyDescent="0.2">
      <c r="X7270" s="58"/>
      <c r="Y7270" s="58"/>
      <c r="Z7270" s="58"/>
      <c r="AA7270" s="58"/>
      <c r="AB7270" s="58"/>
    </row>
    <row r="7271" spans="24:28" x14ac:dyDescent="0.2">
      <c r="X7271" s="58"/>
      <c r="Y7271" s="58"/>
      <c r="Z7271" s="58"/>
      <c r="AA7271" s="58"/>
      <c r="AB7271" s="58"/>
    </row>
    <row r="7272" spans="24:28" x14ac:dyDescent="0.2">
      <c r="X7272" s="58"/>
      <c r="Y7272" s="58"/>
      <c r="Z7272" s="58"/>
      <c r="AA7272" s="58"/>
      <c r="AB7272" s="58"/>
    </row>
    <row r="7273" spans="24:28" x14ac:dyDescent="0.2">
      <c r="X7273" s="58"/>
      <c r="Y7273" s="58"/>
      <c r="Z7273" s="58"/>
      <c r="AA7273" s="58"/>
      <c r="AB7273" s="58"/>
    </row>
    <row r="7274" spans="24:28" x14ac:dyDescent="0.2">
      <c r="X7274" s="58"/>
      <c r="Y7274" s="58"/>
      <c r="Z7274" s="58"/>
      <c r="AA7274" s="58"/>
      <c r="AB7274" s="58"/>
    </row>
    <row r="7275" spans="24:28" x14ac:dyDescent="0.2">
      <c r="X7275" s="58"/>
      <c r="Y7275" s="58"/>
      <c r="Z7275" s="58"/>
      <c r="AA7275" s="58"/>
      <c r="AB7275" s="58"/>
    </row>
    <row r="7276" spans="24:28" x14ac:dyDescent="0.2">
      <c r="X7276" s="58"/>
      <c r="Y7276" s="58"/>
      <c r="Z7276" s="58"/>
      <c r="AA7276" s="58"/>
      <c r="AB7276" s="58"/>
    </row>
    <row r="7277" spans="24:28" x14ac:dyDescent="0.2">
      <c r="X7277" s="58"/>
      <c r="Y7277" s="58"/>
      <c r="Z7277" s="58"/>
      <c r="AA7277" s="58"/>
      <c r="AB7277" s="58"/>
    </row>
    <row r="7278" spans="24:28" x14ac:dyDescent="0.2">
      <c r="X7278" s="58"/>
      <c r="Y7278" s="58"/>
      <c r="Z7278" s="58"/>
      <c r="AA7278" s="58"/>
      <c r="AB7278" s="58"/>
    </row>
    <row r="7279" spans="24:28" x14ac:dyDescent="0.2">
      <c r="X7279" s="58"/>
      <c r="Y7279" s="58"/>
      <c r="Z7279" s="58"/>
      <c r="AA7279" s="58"/>
      <c r="AB7279" s="58"/>
    </row>
    <row r="7280" spans="24:28" x14ac:dyDescent="0.2">
      <c r="X7280" s="58"/>
      <c r="Y7280" s="58"/>
      <c r="Z7280" s="58"/>
      <c r="AA7280" s="58"/>
      <c r="AB7280" s="58"/>
    </row>
    <row r="7281" spans="24:28" x14ac:dyDescent="0.2">
      <c r="X7281" s="58"/>
      <c r="Y7281" s="58"/>
      <c r="Z7281" s="58"/>
      <c r="AA7281" s="58"/>
      <c r="AB7281" s="58"/>
    </row>
    <row r="7282" spans="24:28" x14ac:dyDescent="0.2">
      <c r="X7282" s="58"/>
      <c r="Y7282" s="58"/>
      <c r="Z7282" s="58"/>
      <c r="AA7282" s="58"/>
      <c r="AB7282" s="58"/>
    </row>
    <row r="7283" spans="24:28" x14ac:dyDescent="0.2">
      <c r="X7283" s="58"/>
      <c r="Y7283" s="58"/>
      <c r="Z7283" s="58"/>
      <c r="AA7283" s="58"/>
      <c r="AB7283" s="58"/>
    </row>
    <row r="7284" spans="24:28" x14ac:dyDescent="0.2">
      <c r="X7284" s="58"/>
      <c r="Y7284" s="58"/>
      <c r="Z7284" s="58"/>
      <c r="AA7284" s="58"/>
      <c r="AB7284" s="58"/>
    </row>
    <row r="7285" spans="24:28" x14ac:dyDescent="0.2">
      <c r="X7285" s="58"/>
      <c r="Y7285" s="58"/>
      <c r="Z7285" s="58"/>
      <c r="AA7285" s="58"/>
      <c r="AB7285" s="58"/>
    </row>
    <row r="7286" spans="24:28" x14ac:dyDescent="0.2">
      <c r="X7286" s="58"/>
      <c r="Y7286" s="58"/>
      <c r="Z7286" s="58"/>
      <c r="AA7286" s="58"/>
      <c r="AB7286" s="58"/>
    </row>
    <row r="7287" spans="24:28" x14ac:dyDescent="0.2">
      <c r="X7287" s="58"/>
      <c r="Y7287" s="58"/>
      <c r="Z7287" s="58"/>
      <c r="AA7287" s="58"/>
      <c r="AB7287" s="58"/>
    </row>
    <row r="7288" spans="24:28" x14ac:dyDescent="0.2">
      <c r="X7288" s="58"/>
      <c r="Y7288" s="58"/>
      <c r="Z7288" s="58"/>
      <c r="AA7288" s="58"/>
      <c r="AB7288" s="58"/>
    </row>
    <row r="7289" spans="24:28" x14ac:dyDescent="0.2">
      <c r="X7289" s="58"/>
      <c r="Y7289" s="58"/>
      <c r="Z7289" s="58"/>
      <c r="AA7289" s="58"/>
      <c r="AB7289" s="58"/>
    </row>
    <row r="7290" spans="24:28" x14ac:dyDescent="0.2">
      <c r="X7290" s="58"/>
      <c r="Y7290" s="58"/>
      <c r="Z7290" s="58"/>
      <c r="AA7290" s="58"/>
      <c r="AB7290" s="58"/>
    </row>
    <row r="7291" spans="24:28" x14ac:dyDescent="0.2">
      <c r="X7291" s="58"/>
      <c r="Y7291" s="58"/>
      <c r="Z7291" s="58"/>
      <c r="AA7291" s="58"/>
      <c r="AB7291" s="58"/>
    </row>
    <row r="7292" spans="24:28" x14ac:dyDescent="0.2">
      <c r="X7292" s="58"/>
      <c r="Y7292" s="58"/>
      <c r="Z7292" s="58"/>
      <c r="AA7292" s="58"/>
      <c r="AB7292" s="58"/>
    </row>
    <row r="7293" spans="24:28" x14ac:dyDescent="0.2">
      <c r="X7293" s="58"/>
      <c r="Y7293" s="58"/>
      <c r="Z7293" s="58"/>
      <c r="AA7293" s="58"/>
      <c r="AB7293" s="58"/>
    </row>
    <row r="7294" spans="24:28" x14ac:dyDescent="0.2">
      <c r="X7294" s="58"/>
      <c r="Y7294" s="58"/>
      <c r="Z7294" s="58"/>
      <c r="AA7294" s="58"/>
      <c r="AB7294" s="58"/>
    </row>
    <row r="7295" spans="24:28" x14ac:dyDescent="0.2">
      <c r="X7295" s="58"/>
      <c r="Y7295" s="58"/>
      <c r="Z7295" s="58"/>
      <c r="AA7295" s="58"/>
      <c r="AB7295" s="58"/>
    </row>
    <row r="7296" spans="24:28" x14ac:dyDescent="0.2">
      <c r="X7296" s="58"/>
      <c r="Y7296" s="58"/>
      <c r="Z7296" s="58"/>
      <c r="AA7296" s="58"/>
      <c r="AB7296" s="58"/>
    </row>
    <row r="7297" spans="24:28" x14ac:dyDescent="0.2">
      <c r="X7297" s="58"/>
      <c r="Y7297" s="58"/>
      <c r="Z7297" s="58"/>
      <c r="AA7297" s="58"/>
      <c r="AB7297" s="58"/>
    </row>
    <row r="7298" spans="24:28" x14ac:dyDescent="0.2">
      <c r="X7298" s="58"/>
      <c r="Y7298" s="58"/>
      <c r="Z7298" s="58"/>
      <c r="AA7298" s="58"/>
      <c r="AB7298" s="58"/>
    </row>
    <row r="7299" spans="24:28" x14ac:dyDescent="0.2">
      <c r="X7299" s="58"/>
      <c r="Y7299" s="58"/>
      <c r="Z7299" s="58"/>
      <c r="AA7299" s="58"/>
      <c r="AB7299" s="58"/>
    </row>
    <row r="7300" spans="24:28" x14ac:dyDescent="0.2">
      <c r="X7300" s="58"/>
      <c r="Y7300" s="58"/>
      <c r="Z7300" s="58"/>
      <c r="AA7300" s="58"/>
      <c r="AB7300" s="58"/>
    </row>
    <row r="7301" spans="24:28" x14ac:dyDescent="0.2">
      <c r="X7301" s="58"/>
      <c r="Y7301" s="58"/>
      <c r="Z7301" s="58"/>
      <c r="AA7301" s="58"/>
      <c r="AB7301" s="58"/>
    </row>
    <row r="7302" spans="24:28" x14ac:dyDescent="0.2">
      <c r="X7302" s="58"/>
      <c r="Y7302" s="58"/>
      <c r="Z7302" s="58"/>
      <c r="AA7302" s="58"/>
      <c r="AB7302" s="58"/>
    </row>
    <row r="7303" spans="24:28" x14ac:dyDescent="0.2">
      <c r="X7303" s="58"/>
      <c r="Y7303" s="58"/>
      <c r="Z7303" s="58"/>
      <c r="AA7303" s="58"/>
      <c r="AB7303" s="58"/>
    </row>
    <row r="7304" spans="24:28" x14ac:dyDescent="0.2">
      <c r="X7304" s="58"/>
      <c r="Y7304" s="58"/>
      <c r="Z7304" s="58"/>
      <c r="AA7304" s="58"/>
      <c r="AB7304" s="58"/>
    </row>
    <row r="7305" spans="24:28" x14ac:dyDescent="0.2">
      <c r="X7305" s="58"/>
      <c r="Y7305" s="58"/>
      <c r="Z7305" s="58"/>
      <c r="AA7305" s="58"/>
      <c r="AB7305" s="58"/>
    </row>
    <row r="7306" spans="24:28" x14ac:dyDescent="0.2">
      <c r="X7306" s="58"/>
      <c r="Y7306" s="58"/>
      <c r="Z7306" s="58"/>
      <c r="AA7306" s="58"/>
      <c r="AB7306" s="58"/>
    </row>
    <row r="7307" spans="24:28" x14ac:dyDescent="0.2">
      <c r="X7307" s="58"/>
      <c r="Y7307" s="58"/>
      <c r="Z7307" s="58"/>
      <c r="AA7307" s="58"/>
      <c r="AB7307" s="58"/>
    </row>
    <row r="7308" spans="24:28" x14ac:dyDescent="0.2">
      <c r="X7308" s="58"/>
      <c r="Y7308" s="58"/>
      <c r="Z7308" s="58"/>
      <c r="AA7308" s="58"/>
      <c r="AB7308" s="58"/>
    </row>
    <row r="7309" spans="24:28" x14ac:dyDescent="0.2">
      <c r="X7309" s="58"/>
      <c r="Y7309" s="58"/>
      <c r="Z7309" s="58"/>
      <c r="AA7309" s="58"/>
      <c r="AB7309" s="58"/>
    </row>
    <row r="7310" spans="24:28" x14ac:dyDescent="0.2">
      <c r="X7310" s="58"/>
      <c r="Y7310" s="58"/>
      <c r="Z7310" s="58"/>
      <c r="AA7310" s="58"/>
      <c r="AB7310" s="58"/>
    </row>
    <row r="7311" spans="24:28" x14ac:dyDescent="0.2">
      <c r="X7311" s="58"/>
      <c r="Y7311" s="58"/>
      <c r="Z7311" s="58"/>
      <c r="AA7311" s="58"/>
      <c r="AB7311" s="58"/>
    </row>
    <row r="7312" spans="24:28" x14ac:dyDescent="0.2">
      <c r="X7312" s="58"/>
      <c r="Y7312" s="58"/>
      <c r="Z7312" s="58"/>
      <c r="AA7312" s="58"/>
      <c r="AB7312" s="58"/>
    </row>
    <row r="7313" spans="24:28" x14ac:dyDescent="0.2">
      <c r="X7313" s="58"/>
      <c r="Y7313" s="58"/>
      <c r="Z7313" s="58"/>
      <c r="AA7313" s="58"/>
      <c r="AB7313" s="58"/>
    </row>
    <row r="7314" spans="24:28" x14ac:dyDescent="0.2">
      <c r="X7314" s="58"/>
      <c r="Y7314" s="58"/>
      <c r="Z7314" s="58"/>
      <c r="AA7314" s="58"/>
      <c r="AB7314" s="58"/>
    </row>
    <row r="7315" spans="24:28" x14ac:dyDescent="0.2">
      <c r="X7315" s="58"/>
      <c r="Y7315" s="58"/>
      <c r="Z7315" s="58"/>
      <c r="AA7315" s="58"/>
      <c r="AB7315" s="58"/>
    </row>
    <row r="7316" spans="24:28" x14ac:dyDescent="0.2">
      <c r="X7316" s="58"/>
      <c r="Y7316" s="58"/>
      <c r="Z7316" s="58"/>
      <c r="AA7316" s="58"/>
      <c r="AB7316" s="58"/>
    </row>
    <row r="7317" spans="24:28" x14ac:dyDescent="0.2">
      <c r="X7317" s="58"/>
      <c r="Y7317" s="58"/>
      <c r="Z7317" s="58"/>
      <c r="AA7317" s="58"/>
      <c r="AB7317" s="58"/>
    </row>
    <row r="7318" spans="24:28" x14ac:dyDescent="0.2">
      <c r="X7318" s="58"/>
      <c r="Y7318" s="58"/>
      <c r="Z7318" s="58"/>
      <c r="AA7318" s="58"/>
      <c r="AB7318" s="58"/>
    </row>
    <row r="7319" spans="24:28" x14ac:dyDescent="0.2">
      <c r="X7319" s="58"/>
      <c r="Y7319" s="58"/>
      <c r="Z7319" s="58"/>
      <c r="AA7319" s="58"/>
      <c r="AB7319" s="58"/>
    </row>
    <row r="7320" spans="24:28" x14ac:dyDescent="0.2">
      <c r="X7320" s="58"/>
      <c r="Y7320" s="58"/>
      <c r="Z7320" s="58"/>
      <c r="AA7320" s="58"/>
      <c r="AB7320" s="58"/>
    </row>
    <row r="7321" spans="24:28" x14ac:dyDescent="0.2">
      <c r="X7321" s="58"/>
      <c r="Y7321" s="58"/>
      <c r="Z7321" s="58"/>
      <c r="AA7321" s="58"/>
      <c r="AB7321" s="58"/>
    </row>
    <row r="7322" spans="24:28" x14ac:dyDescent="0.2">
      <c r="X7322" s="58"/>
      <c r="Y7322" s="58"/>
      <c r="Z7322" s="58"/>
      <c r="AA7322" s="58"/>
      <c r="AB7322" s="58"/>
    </row>
    <row r="7323" spans="24:28" x14ac:dyDescent="0.2">
      <c r="X7323" s="58"/>
      <c r="Y7323" s="58"/>
      <c r="Z7323" s="58"/>
      <c r="AA7323" s="58"/>
      <c r="AB7323" s="58"/>
    </row>
    <row r="7324" spans="24:28" x14ac:dyDescent="0.2">
      <c r="X7324" s="58"/>
      <c r="Y7324" s="58"/>
      <c r="Z7324" s="58"/>
      <c r="AA7324" s="58"/>
      <c r="AB7324" s="58"/>
    </row>
    <row r="7325" spans="24:28" x14ac:dyDescent="0.2">
      <c r="X7325" s="58"/>
      <c r="Y7325" s="58"/>
      <c r="Z7325" s="58"/>
      <c r="AA7325" s="58"/>
      <c r="AB7325" s="58"/>
    </row>
    <row r="7326" spans="24:28" x14ac:dyDescent="0.2">
      <c r="X7326" s="58"/>
      <c r="Y7326" s="58"/>
      <c r="Z7326" s="58"/>
      <c r="AA7326" s="58"/>
      <c r="AB7326" s="58"/>
    </row>
    <row r="7327" spans="24:28" x14ac:dyDescent="0.2">
      <c r="X7327" s="58"/>
      <c r="Y7327" s="58"/>
      <c r="Z7327" s="58"/>
      <c r="AA7327" s="58"/>
      <c r="AB7327" s="58"/>
    </row>
    <row r="7328" spans="24:28" x14ac:dyDescent="0.2">
      <c r="X7328" s="58"/>
      <c r="Y7328" s="58"/>
      <c r="Z7328" s="58"/>
      <c r="AA7328" s="58"/>
      <c r="AB7328" s="58"/>
    </row>
    <row r="7329" spans="24:28" x14ac:dyDescent="0.2">
      <c r="X7329" s="58"/>
      <c r="Y7329" s="58"/>
      <c r="Z7329" s="58"/>
      <c r="AA7329" s="58"/>
      <c r="AB7329" s="58"/>
    </row>
    <row r="7330" spans="24:28" x14ac:dyDescent="0.2">
      <c r="X7330" s="58"/>
      <c r="Y7330" s="58"/>
      <c r="Z7330" s="58"/>
      <c r="AA7330" s="58"/>
      <c r="AB7330" s="58"/>
    </row>
    <row r="7331" spans="24:28" x14ac:dyDescent="0.2">
      <c r="X7331" s="58"/>
      <c r="Y7331" s="58"/>
      <c r="Z7331" s="58"/>
      <c r="AA7331" s="58"/>
      <c r="AB7331" s="58"/>
    </row>
    <row r="7332" spans="24:28" x14ac:dyDescent="0.2">
      <c r="X7332" s="58"/>
      <c r="Y7332" s="58"/>
      <c r="Z7332" s="58"/>
      <c r="AA7332" s="58"/>
      <c r="AB7332" s="58"/>
    </row>
    <row r="7333" spans="24:28" x14ac:dyDescent="0.2">
      <c r="X7333" s="58"/>
      <c r="Y7333" s="58"/>
      <c r="Z7333" s="58"/>
      <c r="AA7333" s="58"/>
      <c r="AB7333" s="58"/>
    </row>
    <row r="7334" spans="24:28" x14ac:dyDescent="0.2">
      <c r="X7334" s="58"/>
      <c r="Y7334" s="58"/>
      <c r="Z7334" s="58"/>
      <c r="AA7334" s="58"/>
      <c r="AB7334" s="58"/>
    </row>
    <row r="7335" spans="24:28" x14ac:dyDescent="0.2">
      <c r="X7335" s="58"/>
      <c r="Y7335" s="58"/>
      <c r="Z7335" s="58"/>
      <c r="AA7335" s="58"/>
      <c r="AB7335" s="58"/>
    </row>
    <row r="7336" spans="24:28" x14ac:dyDescent="0.2">
      <c r="X7336" s="58"/>
      <c r="Y7336" s="58"/>
      <c r="Z7336" s="58"/>
      <c r="AA7336" s="58"/>
      <c r="AB7336" s="58"/>
    </row>
    <row r="7337" spans="24:28" x14ac:dyDescent="0.2">
      <c r="X7337" s="58"/>
      <c r="Y7337" s="58"/>
      <c r="Z7337" s="58"/>
      <c r="AA7337" s="58"/>
      <c r="AB7337" s="58"/>
    </row>
    <row r="7338" spans="24:28" x14ac:dyDescent="0.2">
      <c r="X7338" s="58"/>
      <c r="Y7338" s="58"/>
      <c r="Z7338" s="58"/>
      <c r="AA7338" s="58"/>
      <c r="AB7338" s="58"/>
    </row>
    <row r="7339" spans="24:28" x14ac:dyDescent="0.2">
      <c r="X7339" s="58"/>
      <c r="Y7339" s="58"/>
      <c r="Z7339" s="58"/>
      <c r="AA7339" s="58"/>
      <c r="AB7339" s="58"/>
    </row>
    <row r="7340" spans="24:28" x14ac:dyDescent="0.2">
      <c r="X7340" s="58"/>
      <c r="Y7340" s="58"/>
      <c r="Z7340" s="58"/>
      <c r="AA7340" s="58"/>
      <c r="AB7340" s="58"/>
    </row>
    <row r="7341" spans="24:28" x14ac:dyDescent="0.2">
      <c r="X7341" s="58"/>
      <c r="Y7341" s="58"/>
      <c r="Z7341" s="58"/>
      <c r="AA7341" s="58"/>
      <c r="AB7341" s="58"/>
    </row>
    <row r="7342" spans="24:28" x14ac:dyDescent="0.2">
      <c r="X7342" s="58"/>
      <c r="Y7342" s="58"/>
      <c r="Z7342" s="58"/>
      <c r="AA7342" s="58"/>
      <c r="AB7342" s="58"/>
    </row>
    <row r="7343" spans="24:28" x14ac:dyDescent="0.2">
      <c r="X7343" s="58"/>
      <c r="Y7343" s="58"/>
      <c r="Z7343" s="58"/>
      <c r="AA7343" s="58"/>
      <c r="AB7343" s="58"/>
    </row>
    <row r="7344" spans="24:28" x14ac:dyDescent="0.2">
      <c r="X7344" s="58"/>
      <c r="Y7344" s="58"/>
      <c r="Z7344" s="58"/>
      <c r="AA7344" s="58"/>
      <c r="AB7344" s="58"/>
    </row>
    <row r="7345" spans="24:28" x14ac:dyDescent="0.2">
      <c r="X7345" s="58"/>
      <c r="Y7345" s="58"/>
      <c r="Z7345" s="58"/>
      <c r="AA7345" s="58"/>
      <c r="AB7345" s="58"/>
    </row>
    <row r="7346" spans="24:28" x14ac:dyDescent="0.2">
      <c r="X7346" s="58"/>
      <c r="Y7346" s="58"/>
      <c r="Z7346" s="58"/>
      <c r="AA7346" s="58"/>
      <c r="AB7346" s="58"/>
    </row>
    <row r="7347" spans="24:28" x14ac:dyDescent="0.2">
      <c r="X7347" s="58"/>
      <c r="Y7347" s="58"/>
      <c r="Z7347" s="58"/>
      <c r="AA7347" s="58"/>
      <c r="AB7347" s="58"/>
    </row>
    <row r="7348" spans="24:28" x14ac:dyDescent="0.2">
      <c r="X7348" s="58"/>
      <c r="Y7348" s="58"/>
      <c r="Z7348" s="58"/>
      <c r="AA7348" s="58"/>
      <c r="AB7348" s="58"/>
    </row>
    <row r="7349" spans="24:28" x14ac:dyDescent="0.2">
      <c r="X7349" s="58"/>
      <c r="Y7349" s="58"/>
      <c r="Z7349" s="58"/>
      <c r="AA7349" s="58"/>
      <c r="AB7349" s="58"/>
    </row>
    <row r="7350" spans="24:28" x14ac:dyDescent="0.2">
      <c r="X7350" s="58"/>
      <c r="Y7350" s="58"/>
      <c r="Z7350" s="58"/>
      <c r="AA7350" s="58"/>
      <c r="AB7350" s="58"/>
    </row>
    <row r="7351" spans="24:28" x14ac:dyDescent="0.2">
      <c r="X7351" s="58"/>
      <c r="Y7351" s="58"/>
      <c r="Z7351" s="58"/>
      <c r="AA7351" s="58"/>
      <c r="AB7351" s="58"/>
    </row>
    <row r="7352" spans="24:28" x14ac:dyDescent="0.2">
      <c r="X7352" s="58"/>
      <c r="Y7352" s="58"/>
      <c r="Z7352" s="58"/>
      <c r="AA7352" s="58"/>
      <c r="AB7352" s="58"/>
    </row>
    <row r="7353" spans="24:28" x14ac:dyDescent="0.2">
      <c r="X7353" s="58"/>
      <c r="Y7353" s="58"/>
      <c r="Z7353" s="58"/>
      <c r="AA7353" s="58"/>
      <c r="AB7353" s="58"/>
    </row>
    <row r="7354" spans="24:28" x14ac:dyDescent="0.2">
      <c r="X7354" s="58"/>
      <c r="Y7354" s="58"/>
      <c r="Z7354" s="58"/>
      <c r="AA7354" s="58"/>
      <c r="AB7354" s="58"/>
    </row>
    <row r="7355" spans="24:28" x14ac:dyDescent="0.2">
      <c r="X7355" s="58"/>
      <c r="Y7355" s="58"/>
      <c r="Z7355" s="58"/>
      <c r="AA7355" s="58"/>
      <c r="AB7355" s="58"/>
    </row>
    <row r="7356" spans="24:28" x14ac:dyDescent="0.2">
      <c r="X7356" s="58"/>
      <c r="Y7356" s="58"/>
      <c r="Z7356" s="58"/>
      <c r="AA7356" s="58"/>
      <c r="AB7356" s="58"/>
    </row>
    <row r="7357" spans="24:28" x14ac:dyDescent="0.2">
      <c r="X7357" s="58"/>
      <c r="Y7357" s="58"/>
      <c r="Z7357" s="58"/>
      <c r="AA7357" s="58"/>
      <c r="AB7357" s="58"/>
    </row>
    <row r="7358" spans="24:28" x14ac:dyDescent="0.2">
      <c r="X7358" s="58"/>
      <c r="Y7358" s="58"/>
      <c r="Z7358" s="58"/>
      <c r="AA7358" s="58"/>
      <c r="AB7358" s="58"/>
    </row>
    <row r="7359" spans="24:28" x14ac:dyDescent="0.2">
      <c r="X7359" s="58"/>
      <c r="Y7359" s="58"/>
      <c r="Z7359" s="58"/>
      <c r="AA7359" s="58"/>
      <c r="AB7359" s="58"/>
    </row>
    <row r="7360" spans="24:28" x14ac:dyDescent="0.2">
      <c r="X7360" s="58"/>
      <c r="Y7360" s="58"/>
      <c r="Z7360" s="58"/>
      <c r="AA7360" s="58"/>
      <c r="AB7360" s="58"/>
    </row>
    <row r="7361" spans="24:28" x14ac:dyDescent="0.2">
      <c r="X7361" s="58"/>
      <c r="Y7361" s="58"/>
      <c r="Z7361" s="58"/>
      <c r="AA7361" s="58"/>
      <c r="AB7361" s="58"/>
    </row>
    <row r="7362" spans="24:28" x14ac:dyDescent="0.2">
      <c r="X7362" s="58"/>
      <c r="Y7362" s="58"/>
      <c r="Z7362" s="58"/>
      <c r="AA7362" s="58"/>
      <c r="AB7362" s="58"/>
    </row>
    <row r="7363" spans="24:28" x14ac:dyDescent="0.2">
      <c r="X7363" s="58"/>
      <c r="Y7363" s="58"/>
      <c r="Z7363" s="58"/>
      <c r="AA7363" s="58"/>
      <c r="AB7363" s="58"/>
    </row>
    <row r="7364" spans="24:28" x14ac:dyDescent="0.2">
      <c r="X7364" s="58"/>
      <c r="Y7364" s="58"/>
      <c r="Z7364" s="58"/>
      <c r="AA7364" s="58"/>
      <c r="AB7364" s="58"/>
    </row>
    <row r="7365" spans="24:28" x14ac:dyDescent="0.2">
      <c r="X7365" s="58"/>
      <c r="Y7365" s="58"/>
      <c r="Z7365" s="58"/>
      <c r="AA7365" s="58"/>
      <c r="AB7365" s="58"/>
    </row>
    <row r="7366" spans="24:28" x14ac:dyDescent="0.2">
      <c r="X7366" s="58"/>
      <c r="Y7366" s="58"/>
      <c r="Z7366" s="58"/>
      <c r="AA7366" s="58"/>
      <c r="AB7366" s="58"/>
    </row>
    <row r="7367" spans="24:28" x14ac:dyDescent="0.2">
      <c r="X7367" s="58"/>
      <c r="Y7367" s="58"/>
      <c r="Z7367" s="58"/>
      <c r="AA7367" s="58"/>
      <c r="AB7367" s="58"/>
    </row>
    <row r="7368" spans="24:28" x14ac:dyDescent="0.2">
      <c r="X7368" s="58"/>
      <c r="Y7368" s="58"/>
      <c r="Z7368" s="58"/>
      <c r="AA7368" s="58"/>
      <c r="AB7368" s="58"/>
    </row>
    <row r="7369" spans="24:28" x14ac:dyDescent="0.2">
      <c r="X7369" s="58"/>
      <c r="Y7369" s="58"/>
      <c r="Z7369" s="58"/>
      <c r="AA7369" s="58"/>
      <c r="AB7369" s="58"/>
    </row>
    <row r="7370" spans="24:28" x14ac:dyDescent="0.2">
      <c r="X7370" s="58"/>
      <c r="Y7370" s="58"/>
      <c r="Z7370" s="58"/>
      <c r="AA7370" s="58"/>
      <c r="AB7370" s="58"/>
    </row>
    <row r="7371" spans="24:28" x14ac:dyDescent="0.2">
      <c r="X7371" s="58"/>
      <c r="Y7371" s="58"/>
      <c r="Z7371" s="58"/>
      <c r="AA7371" s="58"/>
      <c r="AB7371" s="58"/>
    </row>
    <row r="7372" spans="24:28" x14ac:dyDescent="0.2">
      <c r="X7372" s="58"/>
      <c r="Y7372" s="58"/>
      <c r="Z7372" s="58"/>
      <c r="AA7372" s="58"/>
      <c r="AB7372" s="58"/>
    </row>
    <row r="7373" spans="24:28" x14ac:dyDescent="0.2">
      <c r="X7373" s="58"/>
      <c r="Y7373" s="58"/>
      <c r="Z7373" s="58"/>
      <c r="AA7373" s="58"/>
      <c r="AB7373" s="58"/>
    </row>
    <row r="7374" spans="24:28" x14ac:dyDescent="0.2">
      <c r="X7374" s="58"/>
      <c r="Y7374" s="58"/>
      <c r="Z7374" s="58"/>
      <c r="AA7374" s="58"/>
      <c r="AB7374" s="58"/>
    </row>
    <row r="7375" spans="24:28" x14ac:dyDescent="0.2">
      <c r="X7375" s="58"/>
      <c r="Y7375" s="58"/>
      <c r="Z7375" s="58"/>
      <c r="AA7375" s="58"/>
      <c r="AB7375" s="58"/>
    </row>
    <row r="7376" spans="24:28" x14ac:dyDescent="0.2">
      <c r="X7376" s="58"/>
      <c r="Y7376" s="58"/>
      <c r="Z7376" s="58"/>
      <c r="AA7376" s="58"/>
      <c r="AB7376" s="58"/>
    </row>
    <row r="7377" spans="24:28" x14ac:dyDescent="0.2">
      <c r="X7377" s="58"/>
      <c r="Y7377" s="58"/>
      <c r="Z7377" s="58"/>
      <c r="AA7377" s="58"/>
      <c r="AB7377" s="58"/>
    </row>
    <row r="7378" spans="24:28" x14ac:dyDescent="0.2">
      <c r="X7378" s="58"/>
      <c r="Y7378" s="58"/>
      <c r="Z7378" s="58"/>
      <c r="AA7378" s="58"/>
      <c r="AB7378" s="58"/>
    </row>
    <row r="7379" spans="24:28" x14ac:dyDescent="0.2">
      <c r="X7379" s="58"/>
      <c r="Y7379" s="58"/>
      <c r="Z7379" s="58"/>
      <c r="AA7379" s="58"/>
      <c r="AB7379" s="58"/>
    </row>
    <row r="7380" spans="24:28" x14ac:dyDescent="0.2">
      <c r="X7380" s="58"/>
      <c r="Y7380" s="58"/>
      <c r="Z7380" s="58"/>
      <c r="AA7380" s="58"/>
      <c r="AB7380" s="58"/>
    </row>
    <row r="7381" spans="24:28" x14ac:dyDescent="0.2">
      <c r="X7381" s="58"/>
      <c r="Y7381" s="58"/>
      <c r="Z7381" s="58"/>
      <c r="AA7381" s="58"/>
      <c r="AB7381" s="58"/>
    </row>
    <row r="7382" spans="24:28" x14ac:dyDescent="0.2">
      <c r="X7382" s="58"/>
      <c r="Y7382" s="58"/>
      <c r="Z7382" s="58"/>
      <c r="AA7382" s="58"/>
      <c r="AB7382" s="58"/>
    </row>
    <row r="7383" spans="24:28" x14ac:dyDescent="0.2">
      <c r="X7383" s="58"/>
      <c r="Y7383" s="58"/>
      <c r="Z7383" s="58"/>
      <c r="AA7383" s="58"/>
      <c r="AB7383" s="58"/>
    </row>
    <row r="7384" spans="24:28" x14ac:dyDescent="0.2">
      <c r="X7384" s="58"/>
      <c r="Y7384" s="58"/>
      <c r="Z7384" s="58"/>
      <c r="AA7384" s="58"/>
      <c r="AB7384" s="58"/>
    </row>
    <row r="7385" spans="24:28" x14ac:dyDescent="0.2">
      <c r="X7385" s="58"/>
      <c r="Y7385" s="58"/>
      <c r="Z7385" s="58"/>
      <c r="AA7385" s="58"/>
      <c r="AB7385" s="58"/>
    </row>
    <row r="7386" spans="24:28" x14ac:dyDescent="0.2">
      <c r="X7386" s="58"/>
      <c r="Y7386" s="58"/>
      <c r="Z7386" s="58"/>
      <c r="AA7386" s="58"/>
      <c r="AB7386" s="58"/>
    </row>
    <row r="7387" spans="24:28" x14ac:dyDescent="0.2">
      <c r="X7387" s="58"/>
      <c r="Y7387" s="58"/>
      <c r="Z7387" s="58"/>
      <c r="AA7387" s="58"/>
      <c r="AB7387" s="58"/>
    </row>
    <row r="7388" spans="24:28" x14ac:dyDescent="0.2">
      <c r="X7388" s="58"/>
      <c r="Y7388" s="58"/>
      <c r="Z7388" s="58"/>
      <c r="AA7388" s="58"/>
      <c r="AB7388" s="58"/>
    </row>
    <row r="7389" spans="24:28" x14ac:dyDescent="0.2">
      <c r="X7389" s="58"/>
      <c r="Y7389" s="58"/>
      <c r="Z7389" s="58"/>
      <c r="AA7389" s="58"/>
      <c r="AB7389" s="58"/>
    </row>
    <row r="7390" spans="24:28" x14ac:dyDescent="0.2">
      <c r="X7390" s="58"/>
      <c r="Y7390" s="58"/>
      <c r="Z7390" s="58"/>
      <c r="AA7390" s="58"/>
      <c r="AB7390" s="58"/>
    </row>
    <row r="7391" spans="24:28" x14ac:dyDescent="0.2">
      <c r="X7391" s="58"/>
      <c r="Y7391" s="58"/>
      <c r="Z7391" s="58"/>
      <c r="AA7391" s="58"/>
      <c r="AB7391" s="58"/>
    </row>
    <row r="7392" spans="24:28" x14ac:dyDescent="0.2">
      <c r="X7392" s="58"/>
      <c r="Y7392" s="58"/>
      <c r="Z7392" s="58"/>
      <c r="AA7392" s="58"/>
      <c r="AB7392" s="58"/>
    </row>
    <row r="7393" spans="24:28" x14ac:dyDescent="0.2">
      <c r="X7393" s="58"/>
      <c r="Y7393" s="58"/>
      <c r="Z7393" s="58"/>
      <c r="AA7393" s="58"/>
      <c r="AB7393" s="58"/>
    </row>
    <row r="7394" spans="24:28" x14ac:dyDescent="0.2">
      <c r="X7394" s="58"/>
      <c r="Y7394" s="58"/>
      <c r="Z7394" s="58"/>
      <c r="AA7394" s="58"/>
      <c r="AB7394" s="58"/>
    </row>
    <row r="7395" spans="24:28" x14ac:dyDescent="0.2">
      <c r="X7395" s="58"/>
      <c r="Y7395" s="58"/>
      <c r="Z7395" s="58"/>
      <c r="AA7395" s="58"/>
      <c r="AB7395" s="58"/>
    </row>
    <row r="7396" spans="24:28" x14ac:dyDescent="0.2">
      <c r="X7396" s="58"/>
      <c r="Y7396" s="58"/>
      <c r="Z7396" s="58"/>
      <c r="AA7396" s="58"/>
      <c r="AB7396" s="58"/>
    </row>
    <row r="7397" spans="24:28" x14ac:dyDescent="0.2">
      <c r="X7397" s="58"/>
      <c r="Y7397" s="58"/>
      <c r="Z7397" s="58"/>
      <c r="AA7397" s="58"/>
      <c r="AB7397" s="58"/>
    </row>
    <row r="7398" spans="24:28" x14ac:dyDescent="0.2">
      <c r="X7398" s="58"/>
      <c r="Y7398" s="58"/>
      <c r="Z7398" s="58"/>
      <c r="AA7398" s="58"/>
      <c r="AB7398" s="58"/>
    </row>
    <row r="7399" spans="24:28" x14ac:dyDescent="0.2">
      <c r="X7399" s="58"/>
      <c r="Y7399" s="58"/>
      <c r="Z7399" s="58"/>
      <c r="AA7399" s="58"/>
      <c r="AB7399" s="58"/>
    </row>
    <row r="7400" spans="24:28" x14ac:dyDescent="0.2">
      <c r="X7400" s="58"/>
      <c r="Y7400" s="58"/>
      <c r="Z7400" s="58"/>
      <c r="AA7400" s="58"/>
      <c r="AB7400" s="58"/>
    </row>
    <row r="7401" spans="24:28" x14ac:dyDescent="0.2">
      <c r="X7401" s="58"/>
      <c r="Y7401" s="58"/>
      <c r="Z7401" s="58"/>
      <c r="AA7401" s="58"/>
      <c r="AB7401" s="58"/>
    </row>
    <row r="7402" spans="24:28" x14ac:dyDescent="0.2">
      <c r="X7402" s="58"/>
      <c r="Y7402" s="58"/>
      <c r="Z7402" s="58"/>
      <c r="AA7402" s="58"/>
      <c r="AB7402" s="58"/>
    </row>
    <row r="7403" spans="24:28" x14ac:dyDescent="0.2">
      <c r="X7403" s="58"/>
      <c r="Y7403" s="58"/>
      <c r="Z7403" s="58"/>
      <c r="AA7403" s="58"/>
      <c r="AB7403" s="58"/>
    </row>
    <row r="7404" spans="24:28" x14ac:dyDescent="0.2">
      <c r="X7404" s="58"/>
      <c r="Y7404" s="58"/>
      <c r="Z7404" s="58"/>
      <c r="AA7404" s="58"/>
      <c r="AB7404" s="58"/>
    </row>
    <row r="7405" spans="24:28" x14ac:dyDescent="0.2">
      <c r="X7405" s="58"/>
      <c r="Y7405" s="58"/>
      <c r="Z7405" s="58"/>
      <c r="AA7405" s="58"/>
      <c r="AB7405" s="58"/>
    </row>
    <row r="7406" spans="24:28" x14ac:dyDescent="0.2">
      <c r="X7406" s="58"/>
      <c r="Y7406" s="58"/>
      <c r="Z7406" s="58"/>
      <c r="AA7406" s="58"/>
      <c r="AB7406" s="58"/>
    </row>
    <row r="7407" spans="24:28" x14ac:dyDescent="0.2">
      <c r="X7407" s="58"/>
      <c r="Y7407" s="58"/>
      <c r="Z7407" s="58"/>
      <c r="AA7407" s="58"/>
      <c r="AB7407" s="58"/>
    </row>
    <row r="7408" spans="24:28" x14ac:dyDescent="0.2">
      <c r="X7408" s="58"/>
      <c r="Y7408" s="58"/>
      <c r="Z7408" s="58"/>
      <c r="AA7408" s="58"/>
      <c r="AB7408" s="58"/>
    </row>
    <row r="7409" spans="24:28" x14ac:dyDescent="0.2">
      <c r="X7409" s="58"/>
      <c r="Y7409" s="58"/>
      <c r="Z7409" s="58"/>
      <c r="AA7409" s="58"/>
      <c r="AB7409" s="58"/>
    </row>
    <row r="7410" spans="24:28" x14ac:dyDescent="0.2">
      <c r="X7410" s="58"/>
      <c r="Y7410" s="58"/>
      <c r="Z7410" s="58"/>
      <c r="AA7410" s="58"/>
      <c r="AB7410" s="58"/>
    </row>
    <row r="7411" spans="24:28" x14ac:dyDescent="0.2">
      <c r="X7411" s="58"/>
      <c r="Y7411" s="58"/>
      <c r="Z7411" s="58"/>
      <c r="AA7411" s="58"/>
      <c r="AB7411" s="58"/>
    </row>
    <row r="7412" spans="24:28" x14ac:dyDescent="0.2">
      <c r="X7412" s="58"/>
      <c r="Y7412" s="58"/>
      <c r="Z7412" s="58"/>
      <c r="AA7412" s="58"/>
      <c r="AB7412" s="58"/>
    </row>
    <row r="7413" spans="24:28" x14ac:dyDescent="0.2">
      <c r="X7413" s="58"/>
      <c r="Y7413" s="58"/>
      <c r="Z7413" s="58"/>
      <c r="AA7413" s="58"/>
      <c r="AB7413" s="58"/>
    </row>
    <row r="7414" spans="24:28" x14ac:dyDescent="0.2">
      <c r="X7414" s="58"/>
      <c r="Y7414" s="58"/>
      <c r="Z7414" s="58"/>
      <c r="AA7414" s="58"/>
      <c r="AB7414" s="58"/>
    </row>
    <row r="7415" spans="24:28" x14ac:dyDescent="0.2">
      <c r="X7415" s="58"/>
      <c r="Y7415" s="58"/>
      <c r="Z7415" s="58"/>
      <c r="AA7415" s="58"/>
      <c r="AB7415" s="58"/>
    </row>
    <row r="7416" spans="24:28" x14ac:dyDescent="0.2">
      <c r="X7416" s="58"/>
      <c r="Y7416" s="58"/>
      <c r="Z7416" s="58"/>
      <c r="AA7416" s="58"/>
      <c r="AB7416" s="58"/>
    </row>
    <row r="7417" spans="24:28" x14ac:dyDescent="0.2">
      <c r="X7417" s="58"/>
      <c r="Y7417" s="58"/>
      <c r="Z7417" s="58"/>
      <c r="AA7417" s="58"/>
      <c r="AB7417" s="58"/>
    </row>
    <row r="7418" spans="24:28" x14ac:dyDescent="0.2">
      <c r="X7418" s="58"/>
      <c r="Y7418" s="58"/>
      <c r="Z7418" s="58"/>
      <c r="AA7418" s="58"/>
      <c r="AB7418" s="58"/>
    </row>
    <row r="7419" spans="24:28" x14ac:dyDescent="0.2">
      <c r="X7419" s="58"/>
      <c r="Y7419" s="58"/>
      <c r="Z7419" s="58"/>
      <c r="AA7419" s="58"/>
      <c r="AB7419" s="58"/>
    </row>
    <row r="7420" spans="24:28" x14ac:dyDescent="0.2">
      <c r="X7420" s="58"/>
      <c r="Y7420" s="58"/>
      <c r="Z7420" s="58"/>
      <c r="AA7420" s="58"/>
      <c r="AB7420" s="58"/>
    </row>
    <row r="7421" spans="24:28" x14ac:dyDescent="0.2">
      <c r="X7421" s="58"/>
      <c r="Y7421" s="58"/>
      <c r="Z7421" s="58"/>
      <c r="AA7421" s="58"/>
      <c r="AB7421" s="58"/>
    </row>
    <row r="7422" spans="24:28" x14ac:dyDescent="0.2">
      <c r="X7422" s="58"/>
      <c r="Y7422" s="58"/>
      <c r="Z7422" s="58"/>
      <c r="AA7422" s="58"/>
      <c r="AB7422" s="58"/>
    </row>
    <row r="7423" spans="24:28" x14ac:dyDescent="0.2">
      <c r="X7423" s="58"/>
      <c r="Y7423" s="58"/>
      <c r="Z7423" s="58"/>
      <c r="AA7423" s="58"/>
      <c r="AB7423" s="58"/>
    </row>
    <row r="7424" spans="24:28" x14ac:dyDescent="0.2">
      <c r="X7424" s="58"/>
      <c r="Y7424" s="58"/>
      <c r="Z7424" s="58"/>
      <c r="AA7424" s="58"/>
      <c r="AB7424" s="58"/>
    </row>
    <row r="7425" spans="24:28" x14ac:dyDescent="0.2">
      <c r="X7425" s="58"/>
      <c r="Y7425" s="58"/>
      <c r="Z7425" s="58"/>
      <c r="AA7425" s="58"/>
      <c r="AB7425" s="58"/>
    </row>
    <row r="7426" spans="24:28" x14ac:dyDescent="0.2">
      <c r="X7426" s="58"/>
      <c r="Y7426" s="58"/>
      <c r="Z7426" s="58"/>
      <c r="AA7426" s="58"/>
      <c r="AB7426" s="58"/>
    </row>
    <row r="7427" spans="24:28" x14ac:dyDescent="0.2">
      <c r="X7427" s="58"/>
      <c r="Y7427" s="58"/>
      <c r="Z7427" s="58"/>
      <c r="AA7427" s="58"/>
      <c r="AB7427" s="58"/>
    </row>
    <row r="7428" spans="24:28" x14ac:dyDescent="0.2">
      <c r="X7428" s="58"/>
      <c r="Y7428" s="58"/>
      <c r="Z7428" s="58"/>
      <c r="AA7428" s="58"/>
      <c r="AB7428" s="58"/>
    </row>
    <row r="7429" spans="24:28" x14ac:dyDescent="0.2">
      <c r="X7429" s="58"/>
      <c r="Y7429" s="58"/>
      <c r="Z7429" s="58"/>
      <c r="AA7429" s="58"/>
      <c r="AB7429" s="58"/>
    </row>
    <row r="7430" spans="24:28" x14ac:dyDescent="0.2">
      <c r="X7430" s="58"/>
      <c r="Y7430" s="58"/>
      <c r="Z7430" s="58"/>
      <c r="AA7430" s="58"/>
      <c r="AB7430" s="58"/>
    </row>
    <row r="7431" spans="24:28" x14ac:dyDescent="0.2">
      <c r="X7431" s="58"/>
      <c r="Y7431" s="58"/>
      <c r="Z7431" s="58"/>
      <c r="AA7431" s="58"/>
      <c r="AB7431" s="58"/>
    </row>
    <row r="7432" spans="24:28" x14ac:dyDescent="0.2">
      <c r="X7432" s="58"/>
      <c r="Y7432" s="58"/>
      <c r="Z7432" s="58"/>
      <c r="AA7432" s="58"/>
      <c r="AB7432" s="58"/>
    </row>
    <row r="7433" spans="24:28" x14ac:dyDescent="0.2">
      <c r="X7433" s="58"/>
      <c r="Y7433" s="58"/>
      <c r="Z7433" s="58"/>
      <c r="AA7433" s="58"/>
      <c r="AB7433" s="58"/>
    </row>
    <row r="7434" spans="24:28" x14ac:dyDescent="0.2">
      <c r="X7434" s="58"/>
      <c r="Y7434" s="58"/>
      <c r="Z7434" s="58"/>
      <c r="AA7434" s="58"/>
      <c r="AB7434" s="58"/>
    </row>
    <row r="7435" spans="24:28" x14ac:dyDescent="0.2">
      <c r="X7435" s="58"/>
      <c r="Y7435" s="58"/>
      <c r="Z7435" s="58"/>
      <c r="AA7435" s="58"/>
      <c r="AB7435" s="58"/>
    </row>
    <row r="7436" spans="24:28" x14ac:dyDescent="0.2">
      <c r="X7436" s="58"/>
      <c r="Y7436" s="58"/>
      <c r="Z7436" s="58"/>
      <c r="AA7436" s="58"/>
      <c r="AB7436" s="58"/>
    </row>
    <row r="7437" spans="24:28" x14ac:dyDescent="0.2">
      <c r="X7437" s="58"/>
      <c r="Y7437" s="58"/>
      <c r="Z7437" s="58"/>
      <c r="AA7437" s="58"/>
      <c r="AB7437" s="58"/>
    </row>
    <row r="7438" spans="24:28" x14ac:dyDescent="0.2">
      <c r="X7438" s="58"/>
      <c r="Y7438" s="58"/>
      <c r="Z7438" s="58"/>
      <c r="AA7438" s="58"/>
      <c r="AB7438" s="58"/>
    </row>
    <row r="7439" spans="24:28" x14ac:dyDescent="0.2">
      <c r="X7439" s="58"/>
      <c r="Y7439" s="58"/>
      <c r="Z7439" s="58"/>
      <c r="AA7439" s="58"/>
      <c r="AB7439" s="58"/>
    </row>
    <row r="7440" spans="24:28" x14ac:dyDescent="0.2">
      <c r="X7440" s="58"/>
      <c r="Y7440" s="58"/>
      <c r="Z7440" s="58"/>
      <c r="AA7440" s="58"/>
      <c r="AB7440" s="58"/>
    </row>
    <row r="7441" spans="24:28" x14ac:dyDescent="0.2">
      <c r="X7441" s="58"/>
      <c r="Y7441" s="58"/>
      <c r="Z7441" s="58"/>
      <c r="AA7441" s="58"/>
      <c r="AB7441" s="58"/>
    </row>
    <row r="7442" spans="24:28" x14ac:dyDescent="0.2">
      <c r="X7442" s="58"/>
      <c r="Y7442" s="58"/>
      <c r="Z7442" s="58"/>
      <c r="AA7442" s="58"/>
      <c r="AB7442" s="58"/>
    </row>
    <row r="7443" spans="24:28" x14ac:dyDescent="0.2">
      <c r="X7443" s="58"/>
      <c r="Y7443" s="58"/>
      <c r="Z7443" s="58"/>
      <c r="AA7443" s="58"/>
      <c r="AB7443" s="58"/>
    </row>
    <row r="7444" spans="24:28" x14ac:dyDescent="0.2">
      <c r="X7444" s="58"/>
      <c r="Y7444" s="58"/>
      <c r="Z7444" s="58"/>
      <c r="AA7444" s="58"/>
      <c r="AB7444" s="58"/>
    </row>
    <row r="7445" spans="24:28" x14ac:dyDescent="0.2">
      <c r="X7445" s="58"/>
      <c r="Y7445" s="58"/>
      <c r="Z7445" s="58"/>
      <c r="AA7445" s="58"/>
      <c r="AB7445" s="58"/>
    </row>
    <row r="7446" spans="24:28" x14ac:dyDescent="0.2">
      <c r="X7446" s="58"/>
      <c r="Y7446" s="58"/>
      <c r="Z7446" s="58"/>
      <c r="AA7446" s="58"/>
      <c r="AB7446" s="58"/>
    </row>
    <row r="7447" spans="24:28" x14ac:dyDescent="0.2">
      <c r="X7447" s="58"/>
      <c r="Y7447" s="58"/>
      <c r="Z7447" s="58"/>
      <c r="AA7447" s="58"/>
      <c r="AB7447" s="58"/>
    </row>
    <row r="7448" spans="24:28" x14ac:dyDescent="0.2">
      <c r="X7448" s="58"/>
      <c r="Y7448" s="58"/>
      <c r="Z7448" s="58"/>
      <c r="AA7448" s="58"/>
      <c r="AB7448" s="58"/>
    </row>
    <row r="7449" spans="24:28" x14ac:dyDescent="0.2">
      <c r="X7449" s="58"/>
      <c r="Y7449" s="58"/>
      <c r="Z7449" s="58"/>
      <c r="AA7449" s="58"/>
      <c r="AB7449" s="58"/>
    </row>
    <row r="7450" spans="24:28" x14ac:dyDescent="0.2">
      <c r="X7450" s="58"/>
      <c r="Y7450" s="58"/>
      <c r="Z7450" s="58"/>
      <c r="AA7450" s="58"/>
      <c r="AB7450" s="58"/>
    </row>
    <row r="7451" spans="24:28" x14ac:dyDescent="0.2">
      <c r="X7451" s="58"/>
      <c r="Y7451" s="58"/>
      <c r="Z7451" s="58"/>
      <c r="AA7451" s="58"/>
      <c r="AB7451" s="58"/>
    </row>
    <row r="7452" spans="24:28" x14ac:dyDescent="0.2">
      <c r="X7452" s="58"/>
      <c r="Y7452" s="58"/>
      <c r="Z7452" s="58"/>
      <c r="AA7452" s="58"/>
      <c r="AB7452" s="58"/>
    </row>
    <row r="7453" spans="24:28" x14ac:dyDescent="0.2">
      <c r="X7453" s="58"/>
      <c r="Y7453" s="58"/>
      <c r="Z7453" s="58"/>
      <c r="AA7453" s="58"/>
      <c r="AB7453" s="58"/>
    </row>
    <row r="7454" spans="24:28" x14ac:dyDescent="0.2">
      <c r="X7454" s="58"/>
      <c r="Y7454" s="58"/>
      <c r="Z7454" s="58"/>
      <c r="AA7454" s="58"/>
      <c r="AB7454" s="58"/>
    </row>
    <row r="7455" spans="24:28" x14ac:dyDescent="0.2">
      <c r="X7455" s="58"/>
      <c r="Y7455" s="58"/>
      <c r="Z7455" s="58"/>
      <c r="AA7455" s="58"/>
      <c r="AB7455" s="58"/>
    </row>
    <row r="7456" spans="24:28" x14ac:dyDescent="0.2">
      <c r="X7456" s="58"/>
      <c r="Y7456" s="58"/>
      <c r="Z7456" s="58"/>
      <c r="AA7456" s="58"/>
      <c r="AB7456" s="58"/>
    </row>
    <row r="7457" spans="24:28" x14ac:dyDescent="0.2">
      <c r="X7457" s="58"/>
      <c r="Y7457" s="58"/>
      <c r="Z7457" s="58"/>
      <c r="AA7457" s="58"/>
      <c r="AB7457" s="58"/>
    </row>
    <row r="7458" spans="24:28" x14ac:dyDescent="0.2">
      <c r="X7458" s="58"/>
      <c r="Y7458" s="58"/>
      <c r="Z7458" s="58"/>
      <c r="AA7458" s="58"/>
      <c r="AB7458" s="58"/>
    </row>
    <row r="7459" spans="24:28" x14ac:dyDescent="0.2">
      <c r="X7459" s="58"/>
      <c r="Y7459" s="58"/>
      <c r="Z7459" s="58"/>
      <c r="AA7459" s="58"/>
      <c r="AB7459" s="58"/>
    </row>
    <row r="7460" spans="24:28" x14ac:dyDescent="0.2">
      <c r="X7460" s="58"/>
      <c r="Y7460" s="58"/>
      <c r="Z7460" s="58"/>
      <c r="AA7460" s="58"/>
      <c r="AB7460" s="58"/>
    </row>
    <row r="7461" spans="24:28" x14ac:dyDescent="0.2">
      <c r="X7461" s="58"/>
      <c r="Y7461" s="58"/>
      <c r="Z7461" s="58"/>
      <c r="AA7461" s="58"/>
      <c r="AB7461" s="58"/>
    </row>
    <row r="7462" spans="24:28" x14ac:dyDescent="0.2">
      <c r="X7462" s="58"/>
      <c r="Y7462" s="58"/>
      <c r="Z7462" s="58"/>
      <c r="AA7462" s="58"/>
      <c r="AB7462" s="58"/>
    </row>
    <row r="7463" spans="24:28" x14ac:dyDescent="0.2">
      <c r="X7463" s="58"/>
      <c r="Y7463" s="58"/>
      <c r="Z7463" s="58"/>
      <c r="AA7463" s="58"/>
      <c r="AB7463" s="58"/>
    </row>
    <row r="7464" spans="24:28" x14ac:dyDescent="0.2">
      <c r="X7464" s="58"/>
      <c r="Y7464" s="58"/>
      <c r="Z7464" s="58"/>
      <c r="AA7464" s="58"/>
      <c r="AB7464" s="58"/>
    </row>
    <row r="7465" spans="24:28" x14ac:dyDescent="0.2">
      <c r="X7465" s="58"/>
      <c r="Y7465" s="58"/>
      <c r="Z7465" s="58"/>
      <c r="AA7465" s="58"/>
      <c r="AB7465" s="58"/>
    </row>
    <row r="7466" spans="24:28" x14ac:dyDescent="0.2">
      <c r="X7466" s="58"/>
      <c r="Y7466" s="58"/>
      <c r="Z7466" s="58"/>
      <c r="AA7466" s="58"/>
      <c r="AB7466" s="58"/>
    </row>
    <row r="7467" spans="24:28" x14ac:dyDescent="0.2">
      <c r="X7467" s="58"/>
      <c r="Y7467" s="58"/>
      <c r="Z7467" s="58"/>
      <c r="AA7467" s="58"/>
      <c r="AB7467" s="58"/>
    </row>
    <row r="7468" spans="24:28" x14ac:dyDescent="0.2">
      <c r="X7468" s="58"/>
      <c r="Y7468" s="58"/>
      <c r="Z7468" s="58"/>
      <c r="AA7468" s="58"/>
      <c r="AB7468" s="58"/>
    </row>
    <row r="7469" spans="24:28" x14ac:dyDescent="0.2">
      <c r="X7469" s="58"/>
      <c r="Y7469" s="58"/>
      <c r="Z7469" s="58"/>
      <c r="AA7469" s="58"/>
      <c r="AB7469" s="58"/>
    </row>
    <row r="7470" spans="24:28" x14ac:dyDescent="0.2">
      <c r="X7470" s="58"/>
      <c r="Y7470" s="58"/>
      <c r="Z7470" s="58"/>
      <c r="AA7470" s="58"/>
      <c r="AB7470" s="58"/>
    </row>
    <row r="7471" spans="24:28" x14ac:dyDescent="0.2">
      <c r="X7471" s="58"/>
      <c r="Y7471" s="58"/>
      <c r="Z7471" s="58"/>
      <c r="AA7471" s="58"/>
      <c r="AB7471" s="58"/>
    </row>
    <row r="7472" spans="24:28" x14ac:dyDescent="0.2">
      <c r="X7472" s="58"/>
      <c r="Y7472" s="58"/>
      <c r="Z7472" s="58"/>
      <c r="AA7472" s="58"/>
      <c r="AB7472" s="58"/>
    </row>
    <row r="7473" spans="24:28" x14ac:dyDescent="0.2">
      <c r="X7473" s="58"/>
      <c r="Y7473" s="58"/>
      <c r="Z7473" s="58"/>
      <c r="AA7473" s="58"/>
      <c r="AB7473" s="58"/>
    </row>
    <row r="7474" spans="24:28" x14ac:dyDescent="0.2">
      <c r="X7474" s="58"/>
      <c r="Y7474" s="58"/>
      <c r="Z7474" s="58"/>
      <c r="AA7474" s="58"/>
      <c r="AB7474" s="58"/>
    </row>
    <row r="7475" spans="24:28" x14ac:dyDescent="0.2">
      <c r="X7475" s="58"/>
      <c r="Y7475" s="58"/>
      <c r="Z7475" s="58"/>
      <c r="AA7475" s="58"/>
      <c r="AB7475" s="58"/>
    </row>
    <row r="7476" spans="24:28" x14ac:dyDescent="0.2">
      <c r="X7476" s="58"/>
      <c r="Y7476" s="58"/>
      <c r="Z7476" s="58"/>
      <c r="AA7476" s="58"/>
      <c r="AB7476" s="58"/>
    </row>
    <row r="7477" spans="24:28" x14ac:dyDescent="0.2">
      <c r="X7477" s="58"/>
      <c r="Y7477" s="58"/>
      <c r="Z7477" s="58"/>
      <c r="AA7477" s="58"/>
      <c r="AB7477" s="58"/>
    </row>
    <row r="7478" spans="24:28" x14ac:dyDescent="0.2">
      <c r="X7478" s="58"/>
      <c r="Y7478" s="58"/>
      <c r="Z7478" s="58"/>
      <c r="AA7478" s="58"/>
      <c r="AB7478" s="58"/>
    </row>
    <row r="7479" spans="24:28" x14ac:dyDescent="0.2">
      <c r="X7479" s="58"/>
      <c r="Y7479" s="58"/>
      <c r="Z7479" s="58"/>
      <c r="AA7479" s="58"/>
      <c r="AB7479" s="58"/>
    </row>
    <row r="7480" spans="24:28" x14ac:dyDescent="0.2">
      <c r="X7480" s="58"/>
      <c r="Y7480" s="58"/>
      <c r="Z7480" s="58"/>
      <c r="AA7480" s="58"/>
      <c r="AB7480" s="58"/>
    </row>
    <row r="7481" spans="24:28" x14ac:dyDescent="0.2">
      <c r="X7481" s="58"/>
      <c r="Y7481" s="58"/>
      <c r="Z7481" s="58"/>
      <c r="AA7481" s="58"/>
      <c r="AB7481" s="58"/>
    </row>
    <row r="7482" spans="24:28" x14ac:dyDescent="0.2">
      <c r="X7482" s="58"/>
      <c r="Y7482" s="58"/>
      <c r="Z7482" s="58"/>
      <c r="AA7482" s="58"/>
      <c r="AB7482" s="58"/>
    </row>
    <row r="7483" spans="24:28" x14ac:dyDescent="0.2">
      <c r="X7483" s="58"/>
      <c r="Y7483" s="58"/>
      <c r="Z7483" s="58"/>
      <c r="AA7483" s="58"/>
      <c r="AB7483" s="58"/>
    </row>
    <row r="7484" spans="24:28" x14ac:dyDescent="0.2">
      <c r="X7484" s="58"/>
      <c r="Y7484" s="58"/>
      <c r="Z7484" s="58"/>
      <c r="AA7484" s="58"/>
      <c r="AB7484" s="58"/>
    </row>
    <row r="7485" spans="24:28" x14ac:dyDescent="0.2">
      <c r="X7485" s="58"/>
      <c r="Y7485" s="58"/>
      <c r="Z7485" s="58"/>
      <c r="AA7485" s="58"/>
      <c r="AB7485" s="58"/>
    </row>
    <row r="7486" spans="24:28" x14ac:dyDescent="0.2">
      <c r="X7486" s="58"/>
      <c r="Y7486" s="58"/>
      <c r="Z7486" s="58"/>
      <c r="AA7486" s="58"/>
      <c r="AB7486" s="58"/>
    </row>
    <row r="7487" spans="24:28" x14ac:dyDescent="0.2">
      <c r="X7487" s="58"/>
      <c r="Y7487" s="58"/>
      <c r="Z7487" s="58"/>
      <c r="AA7487" s="58"/>
      <c r="AB7487" s="58"/>
    </row>
    <row r="7488" spans="24:28" x14ac:dyDescent="0.2">
      <c r="X7488" s="58"/>
      <c r="Y7488" s="58"/>
      <c r="Z7488" s="58"/>
      <c r="AA7488" s="58"/>
      <c r="AB7488" s="58"/>
    </row>
    <row r="7489" spans="24:28" x14ac:dyDescent="0.2">
      <c r="X7489" s="58"/>
      <c r="Y7489" s="58"/>
      <c r="Z7489" s="58"/>
      <c r="AA7489" s="58"/>
      <c r="AB7489" s="58"/>
    </row>
    <row r="7490" spans="24:28" x14ac:dyDescent="0.2">
      <c r="X7490" s="58"/>
      <c r="Y7490" s="58"/>
      <c r="Z7490" s="58"/>
      <c r="AA7490" s="58"/>
      <c r="AB7490" s="58"/>
    </row>
    <row r="7491" spans="24:28" x14ac:dyDescent="0.2">
      <c r="X7491" s="58"/>
      <c r="Y7491" s="58"/>
      <c r="Z7491" s="58"/>
      <c r="AA7491" s="58"/>
      <c r="AB7491" s="58"/>
    </row>
    <row r="7492" spans="24:28" x14ac:dyDescent="0.2">
      <c r="X7492" s="58"/>
      <c r="Y7492" s="58"/>
      <c r="Z7492" s="58"/>
      <c r="AA7492" s="58"/>
      <c r="AB7492" s="58"/>
    </row>
    <row r="7493" spans="24:28" x14ac:dyDescent="0.2">
      <c r="X7493" s="58"/>
      <c r="Y7493" s="58"/>
      <c r="Z7493" s="58"/>
      <c r="AA7493" s="58"/>
      <c r="AB7493" s="58"/>
    </row>
    <row r="7494" spans="24:28" x14ac:dyDescent="0.2">
      <c r="X7494" s="58"/>
      <c r="Y7494" s="58"/>
      <c r="Z7494" s="58"/>
      <c r="AA7494" s="58"/>
      <c r="AB7494" s="58"/>
    </row>
    <row r="7495" spans="24:28" x14ac:dyDescent="0.2">
      <c r="X7495" s="58"/>
      <c r="Y7495" s="58"/>
      <c r="Z7495" s="58"/>
      <c r="AA7495" s="58"/>
      <c r="AB7495" s="58"/>
    </row>
    <row r="7496" spans="24:28" x14ac:dyDescent="0.2">
      <c r="X7496" s="58"/>
      <c r="Y7496" s="58"/>
      <c r="Z7496" s="58"/>
      <c r="AA7496" s="58"/>
      <c r="AB7496" s="58"/>
    </row>
    <row r="7497" spans="24:28" x14ac:dyDescent="0.2">
      <c r="X7497" s="58"/>
      <c r="Y7497" s="58"/>
      <c r="Z7497" s="58"/>
      <c r="AA7497" s="58"/>
      <c r="AB7497" s="58"/>
    </row>
    <row r="7498" spans="24:28" x14ac:dyDescent="0.2">
      <c r="X7498" s="58"/>
      <c r="Y7498" s="58"/>
      <c r="Z7498" s="58"/>
      <c r="AA7498" s="58"/>
      <c r="AB7498" s="58"/>
    </row>
    <row r="7499" spans="24:28" x14ac:dyDescent="0.2">
      <c r="X7499" s="58"/>
      <c r="Y7499" s="58"/>
      <c r="Z7499" s="58"/>
      <c r="AA7499" s="58"/>
      <c r="AB7499" s="58"/>
    </row>
    <row r="7500" spans="24:28" x14ac:dyDescent="0.2">
      <c r="X7500" s="58"/>
      <c r="Y7500" s="58"/>
      <c r="Z7500" s="58"/>
      <c r="AA7500" s="58"/>
      <c r="AB7500" s="58"/>
    </row>
    <row r="7501" spans="24:28" x14ac:dyDescent="0.2">
      <c r="X7501" s="58"/>
      <c r="Y7501" s="58"/>
      <c r="Z7501" s="58"/>
      <c r="AA7501" s="58"/>
      <c r="AB7501" s="58"/>
    </row>
    <row r="7502" spans="24:28" x14ac:dyDescent="0.2">
      <c r="X7502" s="58"/>
      <c r="Y7502" s="58"/>
      <c r="Z7502" s="58"/>
      <c r="AA7502" s="58"/>
      <c r="AB7502" s="58"/>
    </row>
    <row r="7503" spans="24:28" x14ac:dyDescent="0.2">
      <c r="X7503" s="58"/>
      <c r="Y7503" s="58"/>
      <c r="Z7503" s="58"/>
      <c r="AA7503" s="58"/>
      <c r="AB7503" s="58"/>
    </row>
    <row r="7504" spans="24:28" x14ac:dyDescent="0.2">
      <c r="X7504" s="58"/>
      <c r="Y7504" s="58"/>
      <c r="Z7504" s="58"/>
      <c r="AA7504" s="58"/>
      <c r="AB7504" s="58"/>
    </row>
    <row r="7505" spans="24:28" x14ac:dyDescent="0.2">
      <c r="X7505" s="58"/>
      <c r="Y7505" s="58"/>
      <c r="Z7505" s="58"/>
      <c r="AA7505" s="58"/>
      <c r="AB7505" s="58"/>
    </row>
    <row r="7506" spans="24:28" x14ac:dyDescent="0.2">
      <c r="X7506" s="58"/>
      <c r="Y7506" s="58"/>
      <c r="Z7506" s="58"/>
      <c r="AA7506" s="58"/>
      <c r="AB7506" s="58"/>
    </row>
    <row r="7507" spans="24:28" x14ac:dyDescent="0.2">
      <c r="X7507" s="58"/>
      <c r="Y7507" s="58"/>
      <c r="Z7507" s="58"/>
      <c r="AA7507" s="58"/>
      <c r="AB7507" s="58"/>
    </row>
    <row r="7508" spans="24:28" x14ac:dyDescent="0.2">
      <c r="X7508" s="58"/>
      <c r="Y7508" s="58"/>
      <c r="Z7508" s="58"/>
      <c r="AA7508" s="58"/>
      <c r="AB7508" s="58"/>
    </row>
    <row r="7509" spans="24:28" x14ac:dyDescent="0.2">
      <c r="X7509" s="58"/>
      <c r="Y7509" s="58"/>
      <c r="Z7509" s="58"/>
      <c r="AA7509" s="58"/>
      <c r="AB7509" s="58"/>
    </row>
    <row r="7510" spans="24:28" x14ac:dyDescent="0.2">
      <c r="X7510" s="58"/>
      <c r="Y7510" s="58"/>
      <c r="Z7510" s="58"/>
      <c r="AA7510" s="58"/>
      <c r="AB7510" s="58"/>
    </row>
    <row r="7511" spans="24:28" x14ac:dyDescent="0.2">
      <c r="X7511" s="58"/>
      <c r="Y7511" s="58"/>
      <c r="Z7511" s="58"/>
      <c r="AA7511" s="58"/>
      <c r="AB7511" s="58"/>
    </row>
    <row r="7512" spans="24:28" x14ac:dyDescent="0.2">
      <c r="X7512" s="58"/>
      <c r="Y7512" s="58"/>
      <c r="Z7512" s="58"/>
      <c r="AA7512" s="58"/>
      <c r="AB7512" s="58"/>
    </row>
    <row r="7513" spans="24:28" x14ac:dyDescent="0.2">
      <c r="X7513" s="58"/>
      <c r="Y7513" s="58"/>
      <c r="Z7513" s="58"/>
      <c r="AA7513" s="58"/>
      <c r="AB7513" s="58"/>
    </row>
    <row r="7514" spans="24:28" x14ac:dyDescent="0.2">
      <c r="X7514" s="58"/>
      <c r="Y7514" s="58"/>
      <c r="Z7514" s="58"/>
      <c r="AA7514" s="58"/>
      <c r="AB7514" s="58"/>
    </row>
    <row r="7515" spans="24:28" x14ac:dyDescent="0.2">
      <c r="X7515" s="58"/>
      <c r="Y7515" s="58"/>
      <c r="Z7515" s="58"/>
      <c r="AA7515" s="58"/>
      <c r="AB7515" s="58"/>
    </row>
    <row r="7516" spans="24:28" x14ac:dyDescent="0.2">
      <c r="X7516" s="58"/>
      <c r="Y7516" s="58"/>
      <c r="Z7516" s="58"/>
      <c r="AA7516" s="58"/>
      <c r="AB7516" s="58"/>
    </row>
    <row r="7517" spans="24:28" x14ac:dyDescent="0.2">
      <c r="X7517" s="58"/>
      <c r="Y7517" s="58"/>
      <c r="Z7517" s="58"/>
      <c r="AA7517" s="58"/>
      <c r="AB7517" s="58"/>
    </row>
    <row r="7518" spans="24:28" x14ac:dyDescent="0.2">
      <c r="X7518" s="58"/>
      <c r="Y7518" s="58"/>
      <c r="Z7518" s="58"/>
      <c r="AA7518" s="58"/>
      <c r="AB7518" s="58"/>
    </row>
    <row r="7519" spans="24:28" x14ac:dyDescent="0.2">
      <c r="X7519" s="58"/>
      <c r="Y7519" s="58"/>
      <c r="Z7519" s="58"/>
      <c r="AA7519" s="58"/>
      <c r="AB7519" s="58"/>
    </row>
    <row r="7520" spans="24:28" x14ac:dyDescent="0.2">
      <c r="X7520" s="58"/>
      <c r="Y7520" s="58"/>
      <c r="Z7520" s="58"/>
      <c r="AA7520" s="58"/>
      <c r="AB7520" s="58"/>
    </row>
    <row r="7521" spans="24:28" x14ac:dyDescent="0.2">
      <c r="X7521" s="58"/>
      <c r="Y7521" s="58"/>
      <c r="Z7521" s="58"/>
      <c r="AA7521" s="58"/>
      <c r="AB7521" s="58"/>
    </row>
    <row r="7522" spans="24:28" x14ac:dyDescent="0.2">
      <c r="X7522" s="58"/>
      <c r="Y7522" s="58"/>
      <c r="Z7522" s="58"/>
      <c r="AA7522" s="58"/>
      <c r="AB7522" s="58"/>
    </row>
    <row r="7523" spans="24:28" x14ac:dyDescent="0.2">
      <c r="X7523" s="58"/>
      <c r="Y7523" s="58"/>
      <c r="Z7523" s="58"/>
      <c r="AA7523" s="58"/>
      <c r="AB7523" s="58"/>
    </row>
    <row r="7524" spans="24:28" x14ac:dyDescent="0.2">
      <c r="X7524" s="58"/>
      <c r="Y7524" s="58"/>
      <c r="Z7524" s="58"/>
      <c r="AA7524" s="58"/>
      <c r="AB7524" s="58"/>
    </row>
    <row r="7525" spans="24:28" x14ac:dyDescent="0.2">
      <c r="X7525" s="58"/>
      <c r="Y7525" s="58"/>
      <c r="Z7525" s="58"/>
      <c r="AA7525" s="58"/>
      <c r="AB7525" s="58"/>
    </row>
    <row r="7526" spans="24:28" x14ac:dyDescent="0.2">
      <c r="X7526" s="58"/>
      <c r="Y7526" s="58"/>
      <c r="Z7526" s="58"/>
      <c r="AA7526" s="58"/>
      <c r="AB7526" s="58"/>
    </row>
    <row r="7527" spans="24:28" x14ac:dyDescent="0.2">
      <c r="X7527" s="58"/>
      <c r="Y7527" s="58"/>
      <c r="Z7527" s="58"/>
      <c r="AA7527" s="58"/>
      <c r="AB7527" s="58"/>
    </row>
    <row r="7528" spans="24:28" x14ac:dyDescent="0.2">
      <c r="X7528" s="58"/>
      <c r="Y7528" s="58"/>
      <c r="Z7528" s="58"/>
      <c r="AA7528" s="58"/>
      <c r="AB7528" s="58"/>
    </row>
    <row r="7529" spans="24:28" x14ac:dyDescent="0.2">
      <c r="X7529" s="58"/>
      <c r="Y7529" s="58"/>
      <c r="Z7529" s="58"/>
      <c r="AA7529" s="58"/>
      <c r="AB7529" s="58"/>
    </row>
    <row r="7530" spans="24:28" x14ac:dyDescent="0.2">
      <c r="X7530" s="58"/>
      <c r="Y7530" s="58"/>
      <c r="Z7530" s="58"/>
      <c r="AA7530" s="58"/>
      <c r="AB7530" s="58"/>
    </row>
    <row r="7531" spans="24:28" x14ac:dyDescent="0.2">
      <c r="X7531" s="58"/>
      <c r="Y7531" s="58"/>
      <c r="Z7531" s="58"/>
      <c r="AA7531" s="58"/>
      <c r="AB7531" s="58"/>
    </row>
    <row r="7532" spans="24:28" x14ac:dyDescent="0.2">
      <c r="X7532" s="58"/>
      <c r="Y7532" s="58"/>
      <c r="Z7532" s="58"/>
      <c r="AA7532" s="58"/>
      <c r="AB7532" s="58"/>
    </row>
    <row r="7533" spans="24:28" x14ac:dyDescent="0.2">
      <c r="X7533" s="58"/>
      <c r="Y7533" s="58"/>
      <c r="Z7533" s="58"/>
      <c r="AA7533" s="58"/>
      <c r="AB7533" s="58"/>
    </row>
    <row r="7534" spans="24:28" x14ac:dyDescent="0.2">
      <c r="X7534" s="58"/>
      <c r="Y7534" s="58"/>
      <c r="Z7534" s="58"/>
      <c r="AA7534" s="58"/>
      <c r="AB7534" s="58"/>
    </row>
    <row r="7535" spans="24:28" x14ac:dyDescent="0.2">
      <c r="X7535" s="58"/>
      <c r="Y7535" s="58"/>
      <c r="Z7535" s="58"/>
      <c r="AA7535" s="58"/>
      <c r="AB7535" s="58"/>
    </row>
    <row r="7536" spans="24:28" x14ac:dyDescent="0.2">
      <c r="X7536" s="58"/>
      <c r="Y7536" s="58"/>
      <c r="Z7536" s="58"/>
      <c r="AA7536" s="58"/>
      <c r="AB7536" s="58"/>
    </row>
    <row r="7537" spans="24:28" x14ac:dyDescent="0.2">
      <c r="X7537" s="58"/>
      <c r="Y7537" s="58"/>
      <c r="Z7537" s="58"/>
      <c r="AA7537" s="58"/>
      <c r="AB7537" s="58"/>
    </row>
    <row r="7538" spans="24:28" x14ac:dyDescent="0.2">
      <c r="X7538" s="58"/>
      <c r="Y7538" s="58"/>
      <c r="Z7538" s="58"/>
      <c r="AA7538" s="58"/>
      <c r="AB7538" s="58"/>
    </row>
    <row r="7539" spans="24:28" x14ac:dyDescent="0.2">
      <c r="X7539" s="58"/>
      <c r="Y7539" s="58"/>
      <c r="Z7539" s="58"/>
      <c r="AA7539" s="58"/>
      <c r="AB7539" s="58"/>
    </row>
    <row r="7540" spans="24:28" x14ac:dyDescent="0.2">
      <c r="X7540" s="58"/>
      <c r="Y7540" s="58"/>
      <c r="Z7540" s="58"/>
      <c r="AA7540" s="58"/>
      <c r="AB7540" s="58"/>
    </row>
    <row r="7541" spans="24:28" x14ac:dyDescent="0.2">
      <c r="X7541" s="58"/>
      <c r="Y7541" s="58"/>
      <c r="Z7541" s="58"/>
      <c r="AA7541" s="58"/>
      <c r="AB7541" s="58"/>
    </row>
    <row r="7542" spans="24:28" x14ac:dyDescent="0.2">
      <c r="X7542" s="58"/>
      <c r="Y7542" s="58"/>
      <c r="Z7542" s="58"/>
      <c r="AA7542" s="58"/>
      <c r="AB7542" s="58"/>
    </row>
    <row r="7543" spans="24:28" x14ac:dyDescent="0.2">
      <c r="X7543" s="58"/>
      <c r="Y7543" s="58"/>
      <c r="Z7543" s="58"/>
      <c r="AA7543" s="58"/>
      <c r="AB7543" s="58"/>
    </row>
    <row r="7544" spans="24:28" x14ac:dyDescent="0.2">
      <c r="X7544" s="58"/>
      <c r="Y7544" s="58"/>
      <c r="Z7544" s="58"/>
      <c r="AA7544" s="58"/>
      <c r="AB7544" s="58"/>
    </row>
    <row r="7545" spans="24:28" x14ac:dyDescent="0.2">
      <c r="X7545" s="58"/>
      <c r="Y7545" s="58"/>
      <c r="Z7545" s="58"/>
      <c r="AA7545" s="58"/>
      <c r="AB7545" s="58"/>
    </row>
    <row r="7546" spans="24:28" x14ac:dyDescent="0.2">
      <c r="X7546" s="58"/>
      <c r="Y7546" s="58"/>
      <c r="Z7546" s="58"/>
      <c r="AA7546" s="58"/>
      <c r="AB7546" s="58"/>
    </row>
    <row r="7547" spans="24:28" x14ac:dyDescent="0.2">
      <c r="X7547" s="58"/>
      <c r="Y7547" s="58"/>
      <c r="Z7547" s="58"/>
      <c r="AA7547" s="58"/>
      <c r="AB7547" s="58"/>
    </row>
    <row r="7548" spans="24:28" x14ac:dyDescent="0.2">
      <c r="X7548" s="58"/>
      <c r="Y7548" s="58"/>
      <c r="Z7548" s="58"/>
      <c r="AA7548" s="58"/>
      <c r="AB7548" s="58"/>
    </row>
    <row r="7549" spans="24:28" x14ac:dyDescent="0.2">
      <c r="X7549" s="58"/>
      <c r="Y7549" s="58"/>
      <c r="Z7549" s="58"/>
      <c r="AA7549" s="58"/>
      <c r="AB7549" s="58"/>
    </row>
    <row r="7550" spans="24:28" x14ac:dyDescent="0.2">
      <c r="X7550" s="58"/>
      <c r="Y7550" s="58"/>
      <c r="Z7550" s="58"/>
      <c r="AA7550" s="58"/>
      <c r="AB7550" s="58"/>
    </row>
    <row r="7551" spans="24:28" x14ac:dyDescent="0.2">
      <c r="X7551" s="58"/>
      <c r="Y7551" s="58"/>
      <c r="Z7551" s="58"/>
      <c r="AA7551" s="58"/>
      <c r="AB7551" s="58"/>
    </row>
    <row r="7552" spans="24:28" x14ac:dyDescent="0.2">
      <c r="X7552" s="58"/>
      <c r="Y7552" s="58"/>
      <c r="Z7552" s="58"/>
      <c r="AA7552" s="58"/>
      <c r="AB7552" s="58"/>
    </row>
    <row r="7553" spans="24:28" x14ac:dyDescent="0.2">
      <c r="X7553" s="58"/>
      <c r="Y7553" s="58"/>
      <c r="Z7553" s="58"/>
      <c r="AA7553" s="58"/>
      <c r="AB7553" s="58"/>
    </row>
    <row r="7554" spans="24:28" x14ac:dyDescent="0.2">
      <c r="X7554" s="58"/>
      <c r="Y7554" s="58"/>
      <c r="Z7554" s="58"/>
      <c r="AA7554" s="58"/>
      <c r="AB7554" s="58"/>
    </row>
    <row r="7555" spans="24:28" x14ac:dyDescent="0.2">
      <c r="X7555" s="58"/>
      <c r="Y7555" s="58"/>
      <c r="Z7555" s="58"/>
      <c r="AA7555" s="58"/>
      <c r="AB7555" s="58"/>
    </row>
    <row r="7556" spans="24:28" x14ac:dyDescent="0.2">
      <c r="X7556" s="58"/>
      <c r="Y7556" s="58"/>
      <c r="Z7556" s="58"/>
      <c r="AA7556" s="58"/>
      <c r="AB7556" s="58"/>
    </row>
    <row r="7557" spans="24:28" x14ac:dyDescent="0.2">
      <c r="X7557" s="58"/>
      <c r="Y7557" s="58"/>
      <c r="Z7557" s="58"/>
      <c r="AA7557" s="58"/>
      <c r="AB7557" s="58"/>
    </row>
    <row r="7558" spans="24:28" x14ac:dyDescent="0.2">
      <c r="X7558" s="58"/>
      <c r="Y7558" s="58"/>
      <c r="Z7558" s="58"/>
      <c r="AA7558" s="58"/>
      <c r="AB7558" s="58"/>
    </row>
    <row r="7559" spans="24:28" x14ac:dyDescent="0.2">
      <c r="X7559" s="58"/>
      <c r="Y7559" s="58"/>
      <c r="Z7559" s="58"/>
      <c r="AA7559" s="58"/>
      <c r="AB7559" s="58"/>
    </row>
    <row r="7560" spans="24:28" x14ac:dyDescent="0.2">
      <c r="X7560" s="58"/>
      <c r="Y7560" s="58"/>
      <c r="Z7560" s="58"/>
      <c r="AA7560" s="58"/>
      <c r="AB7560" s="58"/>
    </row>
    <row r="7561" spans="24:28" x14ac:dyDescent="0.2">
      <c r="X7561" s="58"/>
      <c r="Y7561" s="58"/>
      <c r="Z7561" s="58"/>
      <c r="AA7561" s="58"/>
      <c r="AB7561" s="58"/>
    </row>
    <row r="7562" spans="24:28" x14ac:dyDescent="0.2">
      <c r="X7562" s="58"/>
      <c r="Y7562" s="58"/>
      <c r="Z7562" s="58"/>
      <c r="AA7562" s="58"/>
      <c r="AB7562" s="58"/>
    </row>
    <row r="7563" spans="24:28" x14ac:dyDescent="0.2">
      <c r="X7563" s="58"/>
      <c r="Y7563" s="58"/>
      <c r="Z7563" s="58"/>
      <c r="AA7563" s="58"/>
      <c r="AB7563" s="58"/>
    </row>
    <row r="7564" spans="24:28" x14ac:dyDescent="0.2">
      <c r="X7564" s="58"/>
      <c r="Y7564" s="58"/>
      <c r="Z7564" s="58"/>
      <c r="AA7564" s="58"/>
      <c r="AB7564" s="58"/>
    </row>
    <row r="7565" spans="24:28" x14ac:dyDescent="0.2">
      <c r="X7565" s="58"/>
      <c r="Y7565" s="58"/>
      <c r="Z7565" s="58"/>
      <c r="AA7565" s="58"/>
      <c r="AB7565" s="58"/>
    </row>
    <row r="7566" spans="24:28" x14ac:dyDescent="0.2">
      <c r="X7566" s="58"/>
      <c r="Y7566" s="58"/>
      <c r="Z7566" s="58"/>
      <c r="AA7566" s="58"/>
      <c r="AB7566" s="58"/>
    </row>
    <row r="7567" spans="24:28" x14ac:dyDescent="0.2">
      <c r="X7567" s="58"/>
      <c r="Y7567" s="58"/>
      <c r="Z7567" s="58"/>
      <c r="AA7567" s="58"/>
      <c r="AB7567" s="58"/>
    </row>
    <row r="7568" spans="24:28" x14ac:dyDescent="0.2">
      <c r="X7568" s="58"/>
      <c r="Y7568" s="58"/>
      <c r="Z7568" s="58"/>
      <c r="AA7568" s="58"/>
      <c r="AB7568" s="58"/>
    </row>
    <row r="7569" spans="24:28" x14ac:dyDescent="0.2">
      <c r="X7569" s="58"/>
      <c r="Y7569" s="58"/>
      <c r="Z7569" s="58"/>
      <c r="AA7569" s="58"/>
      <c r="AB7569" s="58"/>
    </row>
    <row r="7570" spans="24:28" x14ac:dyDescent="0.2">
      <c r="X7570" s="58"/>
      <c r="Y7570" s="58"/>
      <c r="Z7570" s="58"/>
      <c r="AA7570" s="58"/>
      <c r="AB7570" s="58"/>
    </row>
    <row r="7571" spans="24:28" x14ac:dyDescent="0.2">
      <c r="X7571" s="58"/>
      <c r="Y7571" s="58"/>
      <c r="Z7571" s="58"/>
      <c r="AA7571" s="58"/>
      <c r="AB7571" s="58"/>
    </row>
    <row r="7572" spans="24:28" x14ac:dyDescent="0.2">
      <c r="X7572" s="58"/>
      <c r="Y7572" s="58"/>
      <c r="Z7572" s="58"/>
      <c r="AA7572" s="58"/>
      <c r="AB7572" s="58"/>
    </row>
    <row r="7573" spans="24:28" x14ac:dyDescent="0.2">
      <c r="X7573" s="58"/>
      <c r="Y7573" s="58"/>
      <c r="Z7573" s="58"/>
      <c r="AA7573" s="58"/>
      <c r="AB7573" s="58"/>
    </row>
    <row r="7574" spans="24:28" x14ac:dyDescent="0.2">
      <c r="X7574" s="58"/>
      <c r="Y7574" s="58"/>
      <c r="Z7574" s="58"/>
      <c r="AA7574" s="58"/>
      <c r="AB7574" s="58"/>
    </row>
    <row r="7575" spans="24:28" x14ac:dyDescent="0.2">
      <c r="X7575" s="58"/>
      <c r="Y7575" s="58"/>
      <c r="Z7575" s="58"/>
      <c r="AA7575" s="58"/>
      <c r="AB7575" s="58"/>
    </row>
    <row r="7576" spans="24:28" x14ac:dyDescent="0.2">
      <c r="X7576" s="58"/>
      <c r="Y7576" s="58"/>
      <c r="Z7576" s="58"/>
      <c r="AA7576" s="58"/>
      <c r="AB7576" s="58"/>
    </row>
    <row r="7577" spans="24:28" x14ac:dyDescent="0.2">
      <c r="X7577" s="58"/>
      <c r="Y7577" s="58"/>
      <c r="Z7577" s="58"/>
      <c r="AA7577" s="58"/>
      <c r="AB7577" s="58"/>
    </row>
    <row r="7578" spans="24:28" x14ac:dyDescent="0.2">
      <c r="X7578" s="58"/>
      <c r="Y7578" s="58"/>
      <c r="Z7578" s="58"/>
      <c r="AA7578" s="58"/>
      <c r="AB7578" s="58"/>
    </row>
    <row r="7579" spans="24:28" x14ac:dyDescent="0.2">
      <c r="X7579" s="58"/>
      <c r="Y7579" s="58"/>
      <c r="Z7579" s="58"/>
      <c r="AA7579" s="58"/>
      <c r="AB7579" s="58"/>
    </row>
    <row r="7580" spans="24:28" x14ac:dyDescent="0.2">
      <c r="X7580" s="58"/>
      <c r="Y7580" s="58"/>
      <c r="Z7580" s="58"/>
      <c r="AA7580" s="58"/>
      <c r="AB7580" s="58"/>
    </row>
    <row r="7581" spans="24:28" x14ac:dyDescent="0.2">
      <c r="X7581" s="58"/>
      <c r="Y7581" s="58"/>
      <c r="Z7581" s="58"/>
      <c r="AA7581" s="58"/>
      <c r="AB7581" s="58"/>
    </row>
    <row r="7582" spans="24:28" x14ac:dyDescent="0.2">
      <c r="X7582" s="58"/>
      <c r="Y7582" s="58"/>
      <c r="Z7582" s="58"/>
      <c r="AA7582" s="58"/>
      <c r="AB7582" s="58"/>
    </row>
    <row r="7583" spans="24:28" x14ac:dyDescent="0.2">
      <c r="X7583" s="58"/>
      <c r="Y7583" s="58"/>
      <c r="Z7583" s="58"/>
      <c r="AA7583" s="58"/>
      <c r="AB7583" s="58"/>
    </row>
    <row r="7584" spans="24:28" x14ac:dyDescent="0.2">
      <c r="X7584" s="58"/>
      <c r="Y7584" s="58"/>
      <c r="Z7584" s="58"/>
      <c r="AA7584" s="58"/>
      <c r="AB7584" s="58"/>
    </row>
    <row r="7585" spans="24:28" x14ac:dyDescent="0.2">
      <c r="X7585" s="58"/>
      <c r="Y7585" s="58"/>
      <c r="Z7585" s="58"/>
      <c r="AA7585" s="58"/>
      <c r="AB7585" s="58"/>
    </row>
    <row r="7586" spans="24:28" x14ac:dyDescent="0.2">
      <c r="X7586" s="58"/>
      <c r="Y7586" s="58"/>
      <c r="Z7586" s="58"/>
      <c r="AA7586" s="58"/>
      <c r="AB7586" s="58"/>
    </row>
    <row r="7587" spans="24:28" x14ac:dyDescent="0.2">
      <c r="X7587" s="58"/>
      <c r="Y7587" s="58"/>
      <c r="Z7587" s="58"/>
      <c r="AA7587" s="58"/>
      <c r="AB7587" s="58"/>
    </row>
    <row r="7588" spans="24:28" x14ac:dyDescent="0.2">
      <c r="X7588" s="58"/>
      <c r="Y7588" s="58"/>
      <c r="Z7588" s="58"/>
      <c r="AA7588" s="58"/>
      <c r="AB7588" s="58"/>
    </row>
    <row r="7589" spans="24:28" x14ac:dyDescent="0.2">
      <c r="X7589" s="58"/>
      <c r="Y7589" s="58"/>
      <c r="Z7589" s="58"/>
      <c r="AA7589" s="58"/>
      <c r="AB7589" s="58"/>
    </row>
    <row r="7590" spans="24:28" x14ac:dyDescent="0.2">
      <c r="X7590" s="58"/>
      <c r="Y7590" s="58"/>
      <c r="Z7590" s="58"/>
      <c r="AA7590" s="58"/>
      <c r="AB7590" s="58"/>
    </row>
    <row r="7591" spans="24:28" x14ac:dyDescent="0.2">
      <c r="X7591" s="58"/>
      <c r="Y7591" s="58"/>
      <c r="Z7591" s="58"/>
      <c r="AA7591" s="58"/>
      <c r="AB7591" s="58"/>
    </row>
    <row r="7592" spans="24:28" x14ac:dyDescent="0.2">
      <c r="X7592" s="58"/>
      <c r="Y7592" s="58"/>
      <c r="Z7592" s="58"/>
      <c r="AA7592" s="58"/>
      <c r="AB7592" s="58"/>
    </row>
    <row r="7593" spans="24:28" x14ac:dyDescent="0.2">
      <c r="X7593" s="58"/>
      <c r="Y7593" s="58"/>
      <c r="Z7593" s="58"/>
      <c r="AA7593" s="58"/>
      <c r="AB7593" s="58"/>
    </row>
    <row r="7594" spans="24:28" x14ac:dyDescent="0.2">
      <c r="X7594" s="58"/>
      <c r="Y7594" s="58"/>
      <c r="Z7594" s="58"/>
      <c r="AA7594" s="58"/>
      <c r="AB7594" s="58"/>
    </row>
    <row r="7595" spans="24:28" x14ac:dyDescent="0.2">
      <c r="X7595" s="58"/>
      <c r="Y7595" s="58"/>
      <c r="Z7595" s="58"/>
      <c r="AA7595" s="58"/>
      <c r="AB7595" s="58"/>
    </row>
    <row r="7596" spans="24:28" x14ac:dyDescent="0.2">
      <c r="X7596" s="58"/>
      <c r="Y7596" s="58"/>
      <c r="Z7596" s="58"/>
      <c r="AA7596" s="58"/>
      <c r="AB7596" s="58"/>
    </row>
    <row r="7597" spans="24:28" x14ac:dyDescent="0.2">
      <c r="X7597" s="58"/>
      <c r="Y7597" s="58"/>
      <c r="Z7597" s="58"/>
      <c r="AA7597" s="58"/>
      <c r="AB7597" s="58"/>
    </row>
    <row r="7598" spans="24:28" x14ac:dyDescent="0.2">
      <c r="X7598" s="58"/>
      <c r="Y7598" s="58"/>
      <c r="Z7598" s="58"/>
      <c r="AA7598" s="58"/>
      <c r="AB7598" s="58"/>
    </row>
    <row r="7599" spans="24:28" x14ac:dyDescent="0.2">
      <c r="X7599" s="58"/>
      <c r="Y7599" s="58"/>
      <c r="Z7599" s="58"/>
      <c r="AA7599" s="58"/>
      <c r="AB7599" s="58"/>
    </row>
    <row r="7600" spans="24:28" x14ac:dyDescent="0.2">
      <c r="X7600" s="58"/>
      <c r="Y7600" s="58"/>
      <c r="Z7600" s="58"/>
      <c r="AA7600" s="58"/>
      <c r="AB7600" s="58"/>
    </row>
    <row r="7601" spans="24:28" x14ac:dyDescent="0.2">
      <c r="X7601" s="58"/>
      <c r="Y7601" s="58"/>
      <c r="Z7601" s="58"/>
      <c r="AA7601" s="58"/>
      <c r="AB7601" s="58"/>
    </row>
    <row r="7602" spans="24:28" x14ac:dyDescent="0.2">
      <c r="X7602" s="58"/>
      <c r="Y7602" s="58"/>
      <c r="Z7602" s="58"/>
      <c r="AA7602" s="58"/>
      <c r="AB7602" s="58"/>
    </row>
    <row r="7603" spans="24:28" x14ac:dyDescent="0.2">
      <c r="X7603" s="58"/>
      <c r="Y7603" s="58"/>
      <c r="Z7603" s="58"/>
      <c r="AA7603" s="58"/>
      <c r="AB7603" s="58"/>
    </row>
    <row r="7604" spans="24:28" x14ac:dyDescent="0.2">
      <c r="X7604" s="58"/>
      <c r="Y7604" s="58"/>
      <c r="Z7604" s="58"/>
      <c r="AA7604" s="58"/>
      <c r="AB7604" s="58"/>
    </row>
    <row r="7605" spans="24:28" x14ac:dyDescent="0.2">
      <c r="X7605" s="58"/>
      <c r="Y7605" s="58"/>
      <c r="Z7605" s="58"/>
      <c r="AA7605" s="58"/>
      <c r="AB7605" s="58"/>
    </row>
    <row r="7606" spans="24:28" x14ac:dyDescent="0.2">
      <c r="X7606" s="58"/>
      <c r="Y7606" s="58"/>
      <c r="Z7606" s="58"/>
      <c r="AA7606" s="58"/>
      <c r="AB7606" s="58"/>
    </row>
    <row r="7607" spans="24:28" x14ac:dyDescent="0.2">
      <c r="X7607" s="58"/>
      <c r="Y7607" s="58"/>
      <c r="Z7607" s="58"/>
      <c r="AA7607" s="58"/>
      <c r="AB7607" s="58"/>
    </row>
    <row r="7608" spans="24:28" x14ac:dyDescent="0.2">
      <c r="X7608" s="58"/>
      <c r="Y7608" s="58"/>
      <c r="Z7608" s="58"/>
      <c r="AA7608" s="58"/>
      <c r="AB7608" s="58"/>
    </row>
    <row r="7609" spans="24:28" x14ac:dyDescent="0.2">
      <c r="X7609" s="58"/>
      <c r="Y7609" s="58"/>
      <c r="Z7609" s="58"/>
      <c r="AA7609" s="58"/>
      <c r="AB7609" s="58"/>
    </row>
    <row r="7610" spans="24:28" x14ac:dyDescent="0.2">
      <c r="X7610" s="58"/>
      <c r="Y7610" s="58"/>
      <c r="Z7610" s="58"/>
      <c r="AA7610" s="58"/>
      <c r="AB7610" s="58"/>
    </row>
    <row r="7611" spans="24:28" x14ac:dyDescent="0.2">
      <c r="X7611" s="58"/>
      <c r="Y7611" s="58"/>
      <c r="Z7611" s="58"/>
      <c r="AA7611" s="58"/>
      <c r="AB7611" s="58"/>
    </row>
    <row r="7612" spans="24:28" x14ac:dyDescent="0.2">
      <c r="X7612" s="58"/>
      <c r="Y7612" s="58"/>
      <c r="Z7612" s="58"/>
      <c r="AA7612" s="58"/>
      <c r="AB7612" s="58"/>
    </row>
    <row r="7613" spans="24:28" x14ac:dyDescent="0.2">
      <c r="X7613" s="58"/>
      <c r="Y7613" s="58"/>
      <c r="Z7613" s="58"/>
      <c r="AA7613" s="58"/>
      <c r="AB7613" s="58"/>
    </row>
    <row r="7614" spans="24:28" x14ac:dyDescent="0.2">
      <c r="X7614" s="58"/>
      <c r="Y7614" s="58"/>
      <c r="Z7614" s="58"/>
      <c r="AA7614" s="58"/>
      <c r="AB7614" s="58"/>
    </row>
    <row r="7615" spans="24:28" x14ac:dyDescent="0.2">
      <c r="X7615" s="58"/>
      <c r="Y7615" s="58"/>
      <c r="Z7615" s="58"/>
      <c r="AA7615" s="58"/>
      <c r="AB7615" s="58"/>
    </row>
    <row r="7616" spans="24:28" x14ac:dyDescent="0.2">
      <c r="X7616" s="58"/>
      <c r="Y7616" s="58"/>
      <c r="Z7616" s="58"/>
      <c r="AA7616" s="58"/>
      <c r="AB7616" s="58"/>
    </row>
    <row r="7617" spans="24:28" x14ac:dyDescent="0.2">
      <c r="X7617" s="58"/>
      <c r="Y7617" s="58"/>
      <c r="Z7617" s="58"/>
      <c r="AA7617" s="58"/>
      <c r="AB7617" s="58"/>
    </row>
    <row r="7618" spans="24:28" x14ac:dyDescent="0.2">
      <c r="X7618" s="58"/>
      <c r="Y7618" s="58"/>
      <c r="Z7618" s="58"/>
      <c r="AA7618" s="58"/>
      <c r="AB7618" s="58"/>
    </row>
    <row r="7619" spans="24:28" x14ac:dyDescent="0.2">
      <c r="X7619" s="58"/>
      <c r="Y7619" s="58"/>
      <c r="Z7619" s="58"/>
      <c r="AA7619" s="58"/>
      <c r="AB7619" s="58"/>
    </row>
    <row r="7620" spans="24:28" x14ac:dyDescent="0.2">
      <c r="X7620" s="58"/>
      <c r="Y7620" s="58"/>
      <c r="Z7620" s="58"/>
      <c r="AA7620" s="58"/>
      <c r="AB7620" s="58"/>
    </row>
    <row r="7621" spans="24:28" x14ac:dyDescent="0.2">
      <c r="X7621" s="58"/>
      <c r="Y7621" s="58"/>
      <c r="Z7621" s="58"/>
      <c r="AA7621" s="58"/>
      <c r="AB7621" s="58"/>
    </row>
    <row r="7622" spans="24:28" x14ac:dyDescent="0.2">
      <c r="X7622" s="58"/>
      <c r="Y7622" s="58"/>
      <c r="Z7622" s="58"/>
      <c r="AA7622" s="58"/>
      <c r="AB7622" s="58"/>
    </row>
    <row r="7623" spans="24:28" x14ac:dyDescent="0.2">
      <c r="X7623" s="58"/>
      <c r="Y7623" s="58"/>
      <c r="Z7623" s="58"/>
      <c r="AA7623" s="58"/>
      <c r="AB7623" s="58"/>
    </row>
    <row r="7624" spans="24:28" x14ac:dyDescent="0.2">
      <c r="X7624" s="58"/>
      <c r="Y7624" s="58"/>
      <c r="Z7624" s="58"/>
      <c r="AA7624" s="58"/>
      <c r="AB7624" s="58"/>
    </row>
    <row r="7625" spans="24:28" x14ac:dyDescent="0.2">
      <c r="X7625" s="58"/>
      <c r="Y7625" s="58"/>
      <c r="Z7625" s="58"/>
      <c r="AA7625" s="58"/>
      <c r="AB7625" s="58"/>
    </row>
    <row r="7626" spans="24:28" x14ac:dyDescent="0.2">
      <c r="X7626" s="58"/>
      <c r="Y7626" s="58"/>
      <c r="Z7626" s="58"/>
      <c r="AA7626" s="58"/>
      <c r="AB7626" s="58"/>
    </row>
    <row r="7627" spans="24:28" x14ac:dyDescent="0.2">
      <c r="X7627" s="58"/>
      <c r="Y7627" s="58"/>
      <c r="Z7627" s="58"/>
      <c r="AA7627" s="58"/>
      <c r="AB7627" s="58"/>
    </row>
    <row r="7628" spans="24:28" x14ac:dyDescent="0.2">
      <c r="X7628" s="58"/>
      <c r="Y7628" s="58"/>
      <c r="Z7628" s="58"/>
      <c r="AA7628" s="58"/>
      <c r="AB7628" s="58"/>
    </row>
    <row r="7629" spans="24:28" x14ac:dyDescent="0.2">
      <c r="X7629" s="58"/>
      <c r="Y7629" s="58"/>
      <c r="Z7629" s="58"/>
      <c r="AA7629" s="58"/>
      <c r="AB7629" s="58"/>
    </row>
    <row r="7630" spans="24:28" x14ac:dyDescent="0.2">
      <c r="X7630" s="58"/>
      <c r="Y7630" s="58"/>
      <c r="Z7630" s="58"/>
      <c r="AA7630" s="58"/>
      <c r="AB7630" s="58"/>
    </row>
    <row r="7631" spans="24:28" x14ac:dyDescent="0.2">
      <c r="X7631" s="58"/>
      <c r="Y7631" s="58"/>
      <c r="Z7631" s="58"/>
      <c r="AA7631" s="58"/>
      <c r="AB7631" s="58"/>
    </row>
    <row r="7632" spans="24:28" x14ac:dyDescent="0.2">
      <c r="X7632" s="58"/>
      <c r="Y7632" s="58"/>
      <c r="Z7632" s="58"/>
      <c r="AA7632" s="58"/>
      <c r="AB7632" s="58"/>
    </row>
    <row r="7633" spans="24:28" x14ac:dyDescent="0.2">
      <c r="X7633" s="58"/>
      <c r="Y7633" s="58"/>
      <c r="Z7633" s="58"/>
      <c r="AA7633" s="58"/>
      <c r="AB7633" s="58"/>
    </row>
    <row r="7634" spans="24:28" x14ac:dyDescent="0.2">
      <c r="X7634" s="58"/>
      <c r="Y7634" s="58"/>
      <c r="Z7634" s="58"/>
      <c r="AA7634" s="58"/>
      <c r="AB7634" s="58"/>
    </row>
    <row r="7635" spans="24:28" x14ac:dyDescent="0.2">
      <c r="X7635" s="58"/>
      <c r="Y7635" s="58"/>
      <c r="Z7635" s="58"/>
      <c r="AA7635" s="58"/>
      <c r="AB7635" s="58"/>
    </row>
    <row r="7636" spans="24:28" x14ac:dyDescent="0.2">
      <c r="X7636" s="58"/>
      <c r="Y7636" s="58"/>
      <c r="Z7636" s="58"/>
      <c r="AA7636" s="58"/>
      <c r="AB7636" s="58"/>
    </row>
    <row r="7637" spans="24:28" x14ac:dyDescent="0.2">
      <c r="X7637" s="58"/>
      <c r="Y7637" s="58"/>
      <c r="Z7637" s="58"/>
      <c r="AA7637" s="58"/>
      <c r="AB7637" s="58"/>
    </row>
    <row r="7638" spans="24:28" x14ac:dyDescent="0.2">
      <c r="X7638" s="58"/>
      <c r="Y7638" s="58"/>
      <c r="Z7638" s="58"/>
      <c r="AA7638" s="58"/>
      <c r="AB7638" s="58"/>
    </row>
    <row r="7639" spans="24:28" x14ac:dyDescent="0.2">
      <c r="X7639" s="58"/>
      <c r="Y7639" s="58"/>
      <c r="Z7639" s="58"/>
      <c r="AA7639" s="58"/>
      <c r="AB7639" s="58"/>
    </row>
    <row r="7640" spans="24:28" x14ac:dyDescent="0.2">
      <c r="X7640" s="58"/>
      <c r="Y7640" s="58"/>
      <c r="Z7640" s="58"/>
      <c r="AA7640" s="58"/>
      <c r="AB7640" s="58"/>
    </row>
    <row r="7641" spans="24:28" x14ac:dyDescent="0.2">
      <c r="X7641" s="58"/>
      <c r="Y7641" s="58"/>
      <c r="Z7641" s="58"/>
      <c r="AA7641" s="58"/>
      <c r="AB7641" s="58"/>
    </row>
    <row r="7642" spans="24:28" x14ac:dyDescent="0.2">
      <c r="X7642" s="58"/>
      <c r="Y7642" s="58"/>
      <c r="Z7642" s="58"/>
      <c r="AA7642" s="58"/>
      <c r="AB7642" s="58"/>
    </row>
    <row r="7643" spans="24:28" x14ac:dyDescent="0.2">
      <c r="X7643" s="58"/>
      <c r="Y7643" s="58"/>
      <c r="Z7643" s="58"/>
      <c r="AA7643" s="58"/>
      <c r="AB7643" s="58"/>
    </row>
    <row r="7644" spans="24:28" x14ac:dyDescent="0.2">
      <c r="X7644" s="58"/>
      <c r="Y7644" s="58"/>
      <c r="Z7644" s="58"/>
      <c r="AA7644" s="58"/>
      <c r="AB7644" s="58"/>
    </row>
    <row r="7645" spans="24:28" x14ac:dyDescent="0.2">
      <c r="X7645" s="58"/>
      <c r="Y7645" s="58"/>
      <c r="Z7645" s="58"/>
      <c r="AA7645" s="58"/>
      <c r="AB7645" s="58"/>
    </row>
    <row r="7646" spans="24:28" x14ac:dyDescent="0.2">
      <c r="X7646" s="58"/>
      <c r="Y7646" s="58"/>
      <c r="Z7646" s="58"/>
      <c r="AA7646" s="58"/>
      <c r="AB7646" s="58"/>
    </row>
    <row r="7647" spans="24:28" x14ac:dyDescent="0.2">
      <c r="X7647" s="58"/>
      <c r="Y7647" s="58"/>
      <c r="Z7647" s="58"/>
      <c r="AA7647" s="58"/>
      <c r="AB7647" s="58"/>
    </row>
    <row r="7648" spans="24:28" x14ac:dyDescent="0.2">
      <c r="X7648" s="58"/>
      <c r="Y7648" s="58"/>
      <c r="Z7648" s="58"/>
      <c r="AA7648" s="58"/>
      <c r="AB7648" s="58"/>
    </row>
    <row r="7649" spans="24:28" x14ac:dyDescent="0.2">
      <c r="X7649" s="58"/>
      <c r="Y7649" s="58"/>
      <c r="Z7649" s="58"/>
      <c r="AA7649" s="58"/>
      <c r="AB7649" s="58"/>
    </row>
    <row r="7650" spans="24:28" x14ac:dyDescent="0.2">
      <c r="X7650" s="58"/>
      <c r="Y7650" s="58"/>
      <c r="Z7650" s="58"/>
      <c r="AA7650" s="58"/>
      <c r="AB7650" s="58"/>
    </row>
    <row r="7651" spans="24:28" x14ac:dyDescent="0.2">
      <c r="X7651" s="58"/>
      <c r="Y7651" s="58"/>
      <c r="Z7651" s="58"/>
      <c r="AA7651" s="58"/>
      <c r="AB7651" s="58"/>
    </row>
    <row r="7652" spans="24:28" x14ac:dyDescent="0.2">
      <c r="X7652" s="58"/>
      <c r="Y7652" s="58"/>
      <c r="Z7652" s="58"/>
      <c r="AA7652" s="58"/>
      <c r="AB7652" s="58"/>
    </row>
    <row r="7653" spans="24:28" x14ac:dyDescent="0.2">
      <c r="X7653" s="58"/>
      <c r="Y7653" s="58"/>
      <c r="Z7653" s="58"/>
      <c r="AA7653" s="58"/>
      <c r="AB7653" s="58"/>
    </row>
    <row r="7654" spans="24:28" x14ac:dyDescent="0.2">
      <c r="X7654" s="58"/>
      <c r="Y7654" s="58"/>
      <c r="Z7654" s="58"/>
      <c r="AA7654" s="58"/>
      <c r="AB7654" s="58"/>
    </row>
    <row r="7655" spans="24:28" x14ac:dyDescent="0.2">
      <c r="X7655" s="58"/>
      <c r="Y7655" s="58"/>
      <c r="Z7655" s="58"/>
      <c r="AA7655" s="58"/>
      <c r="AB7655" s="58"/>
    </row>
    <row r="7656" spans="24:28" x14ac:dyDescent="0.2">
      <c r="X7656" s="58"/>
      <c r="Y7656" s="58"/>
      <c r="Z7656" s="58"/>
      <c r="AA7656" s="58"/>
      <c r="AB7656" s="58"/>
    </row>
    <row r="7657" spans="24:28" x14ac:dyDescent="0.2">
      <c r="X7657" s="58"/>
      <c r="Y7657" s="58"/>
      <c r="Z7657" s="58"/>
      <c r="AA7657" s="58"/>
      <c r="AB7657" s="58"/>
    </row>
    <row r="7658" spans="24:28" x14ac:dyDescent="0.2">
      <c r="X7658" s="58"/>
      <c r="Y7658" s="58"/>
      <c r="Z7658" s="58"/>
      <c r="AA7658" s="58"/>
      <c r="AB7658" s="58"/>
    </row>
    <row r="7659" spans="24:28" x14ac:dyDescent="0.2">
      <c r="X7659" s="58"/>
      <c r="Y7659" s="58"/>
      <c r="Z7659" s="58"/>
      <c r="AA7659" s="58"/>
      <c r="AB7659" s="58"/>
    </row>
    <row r="7660" spans="24:28" x14ac:dyDescent="0.2">
      <c r="X7660" s="58"/>
      <c r="Y7660" s="58"/>
      <c r="Z7660" s="58"/>
      <c r="AA7660" s="58"/>
      <c r="AB7660" s="58"/>
    </row>
    <row r="7661" spans="24:28" x14ac:dyDescent="0.2">
      <c r="X7661" s="58"/>
      <c r="Y7661" s="58"/>
      <c r="Z7661" s="58"/>
      <c r="AA7661" s="58"/>
      <c r="AB7661" s="58"/>
    </row>
    <row r="7662" spans="24:28" x14ac:dyDescent="0.2">
      <c r="X7662" s="58"/>
      <c r="Y7662" s="58"/>
      <c r="Z7662" s="58"/>
      <c r="AA7662" s="58"/>
      <c r="AB7662" s="58"/>
    </row>
    <row r="7663" spans="24:28" x14ac:dyDescent="0.2">
      <c r="X7663" s="58"/>
      <c r="Y7663" s="58"/>
      <c r="Z7663" s="58"/>
      <c r="AA7663" s="58"/>
      <c r="AB7663" s="58"/>
    </row>
    <row r="7664" spans="24:28" x14ac:dyDescent="0.2">
      <c r="X7664" s="58"/>
      <c r="Y7664" s="58"/>
      <c r="Z7664" s="58"/>
      <c r="AA7664" s="58"/>
      <c r="AB7664" s="58"/>
    </row>
    <row r="7665" spans="24:28" x14ac:dyDescent="0.2">
      <c r="X7665" s="58"/>
      <c r="Y7665" s="58"/>
      <c r="Z7665" s="58"/>
      <c r="AA7665" s="58"/>
      <c r="AB7665" s="58"/>
    </row>
    <row r="7666" spans="24:28" x14ac:dyDescent="0.2">
      <c r="X7666" s="58"/>
      <c r="Y7666" s="58"/>
      <c r="Z7666" s="58"/>
      <c r="AA7666" s="58"/>
      <c r="AB7666" s="58"/>
    </row>
    <row r="7667" spans="24:28" x14ac:dyDescent="0.2">
      <c r="X7667" s="58"/>
      <c r="Y7667" s="58"/>
      <c r="Z7667" s="58"/>
      <c r="AA7667" s="58"/>
      <c r="AB7667" s="58"/>
    </row>
    <row r="7668" spans="24:28" x14ac:dyDescent="0.2">
      <c r="X7668" s="58"/>
      <c r="Y7668" s="58"/>
      <c r="Z7668" s="58"/>
      <c r="AA7668" s="58"/>
      <c r="AB7668" s="58"/>
    </row>
    <row r="7669" spans="24:28" x14ac:dyDescent="0.2">
      <c r="X7669" s="58"/>
      <c r="Y7669" s="58"/>
      <c r="Z7669" s="58"/>
      <c r="AA7669" s="58"/>
      <c r="AB7669" s="58"/>
    </row>
    <row r="7670" spans="24:28" x14ac:dyDescent="0.2">
      <c r="X7670" s="58"/>
      <c r="Y7670" s="58"/>
      <c r="Z7670" s="58"/>
      <c r="AA7670" s="58"/>
      <c r="AB7670" s="58"/>
    </row>
    <row r="7671" spans="24:28" x14ac:dyDescent="0.2">
      <c r="X7671" s="58"/>
      <c r="Y7671" s="58"/>
      <c r="Z7671" s="58"/>
      <c r="AA7671" s="58"/>
      <c r="AB7671" s="58"/>
    </row>
    <row r="7672" spans="24:28" x14ac:dyDescent="0.2">
      <c r="X7672" s="58"/>
      <c r="Y7672" s="58"/>
      <c r="Z7672" s="58"/>
      <c r="AA7672" s="58"/>
      <c r="AB7672" s="58"/>
    </row>
    <row r="7673" spans="24:28" x14ac:dyDescent="0.2">
      <c r="X7673" s="58"/>
      <c r="Y7673" s="58"/>
      <c r="Z7673" s="58"/>
      <c r="AA7673" s="58"/>
      <c r="AB7673" s="58"/>
    </row>
    <row r="7674" spans="24:28" x14ac:dyDescent="0.2">
      <c r="X7674" s="58"/>
      <c r="Y7674" s="58"/>
      <c r="Z7674" s="58"/>
      <c r="AA7674" s="58"/>
      <c r="AB7674" s="58"/>
    </row>
    <row r="7675" spans="24:28" x14ac:dyDescent="0.2">
      <c r="X7675" s="58"/>
      <c r="Y7675" s="58"/>
      <c r="Z7675" s="58"/>
      <c r="AA7675" s="58"/>
      <c r="AB7675" s="58"/>
    </row>
    <row r="7676" spans="24:28" x14ac:dyDescent="0.2">
      <c r="X7676" s="58"/>
      <c r="Y7676" s="58"/>
      <c r="Z7676" s="58"/>
      <c r="AA7676" s="58"/>
      <c r="AB7676" s="58"/>
    </row>
    <row r="7677" spans="24:28" x14ac:dyDescent="0.2">
      <c r="X7677" s="58"/>
      <c r="Y7677" s="58"/>
      <c r="Z7677" s="58"/>
      <c r="AA7677" s="58"/>
      <c r="AB7677" s="58"/>
    </row>
    <row r="7678" spans="24:28" x14ac:dyDescent="0.2">
      <c r="X7678" s="58"/>
      <c r="Y7678" s="58"/>
      <c r="Z7678" s="58"/>
      <c r="AA7678" s="58"/>
      <c r="AB7678" s="58"/>
    </row>
    <row r="7679" spans="24:28" x14ac:dyDescent="0.2">
      <c r="X7679" s="58"/>
      <c r="Y7679" s="58"/>
      <c r="Z7679" s="58"/>
      <c r="AA7679" s="58"/>
      <c r="AB7679" s="58"/>
    </row>
    <row r="7680" spans="24:28" x14ac:dyDescent="0.2">
      <c r="X7680" s="58"/>
      <c r="Y7680" s="58"/>
      <c r="Z7680" s="58"/>
      <c r="AA7680" s="58"/>
      <c r="AB7680" s="58"/>
    </row>
    <row r="7681" spans="24:28" x14ac:dyDescent="0.2">
      <c r="X7681" s="58"/>
      <c r="Y7681" s="58"/>
      <c r="Z7681" s="58"/>
      <c r="AA7681" s="58"/>
      <c r="AB7681" s="58"/>
    </row>
    <row r="7682" spans="24:28" x14ac:dyDescent="0.2">
      <c r="X7682" s="58"/>
      <c r="Y7682" s="58"/>
      <c r="Z7682" s="58"/>
      <c r="AA7682" s="58"/>
      <c r="AB7682" s="58"/>
    </row>
    <row r="7683" spans="24:28" x14ac:dyDescent="0.2">
      <c r="X7683" s="58"/>
      <c r="Y7683" s="58"/>
      <c r="Z7683" s="58"/>
      <c r="AA7683" s="58"/>
      <c r="AB7683" s="58"/>
    </row>
    <row r="7684" spans="24:28" x14ac:dyDescent="0.2">
      <c r="X7684" s="58"/>
      <c r="Y7684" s="58"/>
      <c r="Z7684" s="58"/>
      <c r="AA7684" s="58"/>
      <c r="AB7684" s="58"/>
    </row>
    <row r="7685" spans="24:28" x14ac:dyDescent="0.2">
      <c r="X7685" s="58"/>
      <c r="Y7685" s="58"/>
      <c r="Z7685" s="58"/>
      <c r="AA7685" s="58"/>
      <c r="AB7685" s="58"/>
    </row>
    <row r="7686" spans="24:28" x14ac:dyDescent="0.2">
      <c r="X7686" s="58"/>
      <c r="Y7686" s="58"/>
      <c r="Z7686" s="58"/>
      <c r="AA7686" s="58"/>
      <c r="AB7686" s="58"/>
    </row>
    <row r="7687" spans="24:28" x14ac:dyDescent="0.2">
      <c r="X7687" s="58"/>
      <c r="Y7687" s="58"/>
      <c r="Z7687" s="58"/>
      <c r="AA7687" s="58"/>
      <c r="AB7687" s="58"/>
    </row>
    <row r="7688" spans="24:28" x14ac:dyDescent="0.2">
      <c r="X7688" s="58"/>
      <c r="Y7688" s="58"/>
      <c r="Z7688" s="58"/>
      <c r="AA7688" s="58"/>
      <c r="AB7688" s="58"/>
    </row>
    <row r="7689" spans="24:28" x14ac:dyDescent="0.2">
      <c r="X7689" s="58"/>
      <c r="Y7689" s="58"/>
      <c r="Z7689" s="58"/>
      <c r="AA7689" s="58"/>
      <c r="AB7689" s="58"/>
    </row>
    <row r="7690" spans="24:28" x14ac:dyDescent="0.2">
      <c r="X7690" s="58"/>
      <c r="Y7690" s="58"/>
      <c r="Z7690" s="58"/>
      <c r="AA7690" s="58"/>
      <c r="AB7690" s="58"/>
    </row>
    <row r="7691" spans="24:28" x14ac:dyDescent="0.2">
      <c r="X7691" s="58"/>
      <c r="Y7691" s="58"/>
      <c r="Z7691" s="58"/>
      <c r="AA7691" s="58"/>
      <c r="AB7691" s="58"/>
    </row>
    <row r="7692" spans="24:28" x14ac:dyDescent="0.2">
      <c r="X7692" s="58"/>
      <c r="Y7692" s="58"/>
      <c r="Z7692" s="58"/>
      <c r="AA7692" s="58"/>
      <c r="AB7692" s="58"/>
    </row>
    <row r="7693" spans="24:28" x14ac:dyDescent="0.2">
      <c r="X7693" s="58"/>
      <c r="Y7693" s="58"/>
      <c r="Z7693" s="58"/>
      <c r="AA7693" s="58"/>
      <c r="AB7693" s="58"/>
    </row>
    <row r="7694" spans="24:28" x14ac:dyDescent="0.2">
      <c r="X7694" s="58"/>
      <c r="Y7694" s="58"/>
      <c r="Z7694" s="58"/>
      <c r="AA7694" s="58"/>
      <c r="AB7694" s="58"/>
    </row>
    <row r="7695" spans="24:28" x14ac:dyDescent="0.2">
      <c r="X7695" s="58"/>
      <c r="Y7695" s="58"/>
      <c r="Z7695" s="58"/>
      <c r="AA7695" s="58"/>
      <c r="AB7695" s="58"/>
    </row>
    <row r="7696" spans="24:28" x14ac:dyDescent="0.2">
      <c r="X7696" s="58"/>
      <c r="Y7696" s="58"/>
      <c r="Z7696" s="58"/>
      <c r="AA7696" s="58"/>
      <c r="AB7696" s="58"/>
    </row>
    <row r="7697" spans="24:28" x14ac:dyDescent="0.2">
      <c r="X7697" s="58"/>
      <c r="Y7697" s="58"/>
      <c r="Z7697" s="58"/>
      <c r="AA7697" s="58"/>
      <c r="AB7697" s="58"/>
    </row>
    <row r="7698" spans="24:28" x14ac:dyDescent="0.2">
      <c r="X7698" s="58"/>
      <c r="Y7698" s="58"/>
      <c r="Z7698" s="58"/>
      <c r="AA7698" s="58"/>
      <c r="AB7698" s="58"/>
    </row>
    <row r="7699" spans="24:28" x14ac:dyDescent="0.2">
      <c r="X7699" s="58"/>
      <c r="Y7699" s="58"/>
      <c r="Z7699" s="58"/>
      <c r="AA7699" s="58"/>
      <c r="AB7699" s="58"/>
    </row>
    <row r="7700" spans="24:28" x14ac:dyDescent="0.2">
      <c r="X7700" s="58"/>
      <c r="Y7700" s="58"/>
      <c r="Z7700" s="58"/>
      <c r="AA7700" s="58"/>
      <c r="AB7700" s="58"/>
    </row>
    <row r="7701" spans="24:28" x14ac:dyDescent="0.2">
      <c r="X7701" s="58"/>
      <c r="Y7701" s="58"/>
      <c r="Z7701" s="58"/>
      <c r="AA7701" s="58"/>
      <c r="AB7701" s="58"/>
    </row>
    <row r="7702" spans="24:28" x14ac:dyDescent="0.2">
      <c r="X7702" s="58"/>
      <c r="Y7702" s="58"/>
      <c r="Z7702" s="58"/>
      <c r="AA7702" s="58"/>
      <c r="AB7702" s="58"/>
    </row>
    <row r="7703" spans="24:28" x14ac:dyDescent="0.2">
      <c r="X7703" s="58"/>
      <c r="Y7703" s="58"/>
      <c r="Z7703" s="58"/>
      <c r="AA7703" s="58"/>
      <c r="AB7703" s="58"/>
    </row>
    <row r="7704" spans="24:28" x14ac:dyDescent="0.2">
      <c r="X7704" s="58"/>
      <c r="Y7704" s="58"/>
      <c r="Z7704" s="58"/>
      <c r="AA7704" s="58"/>
      <c r="AB7704" s="58"/>
    </row>
    <row r="7705" spans="24:28" x14ac:dyDescent="0.2">
      <c r="X7705" s="58"/>
      <c r="Y7705" s="58"/>
      <c r="Z7705" s="58"/>
      <c r="AA7705" s="58"/>
      <c r="AB7705" s="58"/>
    </row>
    <row r="7706" spans="24:28" x14ac:dyDescent="0.2">
      <c r="X7706" s="58"/>
      <c r="Y7706" s="58"/>
      <c r="Z7706" s="58"/>
      <c r="AA7706" s="58"/>
      <c r="AB7706" s="58"/>
    </row>
    <row r="7707" spans="24:28" x14ac:dyDescent="0.2">
      <c r="X7707" s="58"/>
      <c r="Y7707" s="58"/>
      <c r="Z7707" s="58"/>
      <c r="AA7707" s="58"/>
      <c r="AB7707" s="58"/>
    </row>
    <row r="7708" spans="24:28" x14ac:dyDescent="0.2">
      <c r="X7708" s="58"/>
      <c r="Y7708" s="58"/>
      <c r="Z7708" s="58"/>
      <c r="AA7708" s="58"/>
      <c r="AB7708" s="58"/>
    </row>
    <row r="7709" spans="24:28" x14ac:dyDescent="0.2">
      <c r="X7709" s="58"/>
      <c r="Y7709" s="58"/>
      <c r="Z7709" s="58"/>
      <c r="AA7709" s="58"/>
      <c r="AB7709" s="58"/>
    </row>
    <row r="7710" spans="24:28" x14ac:dyDescent="0.2">
      <c r="X7710" s="58"/>
      <c r="Y7710" s="58"/>
      <c r="Z7710" s="58"/>
      <c r="AA7710" s="58"/>
      <c r="AB7710" s="58"/>
    </row>
    <row r="7711" spans="24:28" x14ac:dyDescent="0.2">
      <c r="X7711" s="58"/>
      <c r="Y7711" s="58"/>
      <c r="Z7711" s="58"/>
      <c r="AA7711" s="58"/>
      <c r="AB7711" s="58"/>
    </row>
    <row r="7712" spans="24:28" x14ac:dyDescent="0.2">
      <c r="X7712" s="58"/>
      <c r="Y7712" s="58"/>
      <c r="Z7712" s="58"/>
      <c r="AA7712" s="58"/>
      <c r="AB7712" s="58"/>
    </row>
    <row r="7713" spans="24:28" x14ac:dyDescent="0.2">
      <c r="X7713" s="58"/>
      <c r="Y7713" s="58"/>
      <c r="Z7713" s="58"/>
      <c r="AA7713" s="58"/>
      <c r="AB7713" s="58"/>
    </row>
    <row r="7714" spans="24:28" x14ac:dyDescent="0.2">
      <c r="X7714" s="58"/>
      <c r="Y7714" s="58"/>
      <c r="Z7714" s="58"/>
      <c r="AA7714" s="58"/>
      <c r="AB7714" s="58"/>
    </row>
    <row r="7715" spans="24:28" x14ac:dyDescent="0.2">
      <c r="X7715" s="58"/>
      <c r="Y7715" s="58"/>
      <c r="Z7715" s="58"/>
      <c r="AA7715" s="58"/>
      <c r="AB7715" s="58"/>
    </row>
    <row r="7716" spans="24:28" x14ac:dyDescent="0.2">
      <c r="X7716" s="58"/>
      <c r="Y7716" s="58"/>
      <c r="Z7716" s="58"/>
      <c r="AA7716" s="58"/>
      <c r="AB7716" s="58"/>
    </row>
    <row r="7717" spans="24:28" x14ac:dyDescent="0.2">
      <c r="X7717" s="58"/>
      <c r="Y7717" s="58"/>
      <c r="Z7717" s="58"/>
      <c r="AA7717" s="58"/>
      <c r="AB7717" s="58"/>
    </row>
    <row r="7718" spans="24:28" x14ac:dyDescent="0.2">
      <c r="X7718" s="58"/>
      <c r="Y7718" s="58"/>
      <c r="Z7718" s="58"/>
      <c r="AA7718" s="58"/>
      <c r="AB7718" s="58"/>
    </row>
    <row r="7719" spans="24:28" x14ac:dyDescent="0.2">
      <c r="X7719" s="58"/>
      <c r="Y7719" s="58"/>
      <c r="Z7719" s="58"/>
      <c r="AA7719" s="58"/>
      <c r="AB7719" s="58"/>
    </row>
    <row r="7720" spans="24:28" x14ac:dyDescent="0.2">
      <c r="X7720" s="58"/>
      <c r="Y7720" s="58"/>
      <c r="Z7720" s="58"/>
      <c r="AA7720" s="58"/>
      <c r="AB7720" s="58"/>
    </row>
    <row r="7721" spans="24:28" x14ac:dyDescent="0.2">
      <c r="X7721" s="58"/>
      <c r="Y7721" s="58"/>
      <c r="Z7721" s="58"/>
      <c r="AA7721" s="58"/>
      <c r="AB7721" s="58"/>
    </row>
    <row r="7722" spans="24:28" x14ac:dyDescent="0.2">
      <c r="X7722" s="58"/>
      <c r="Y7722" s="58"/>
      <c r="Z7722" s="58"/>
      <c r="AA7722" s="58"/>
      <c r="AB7722" s="58"/>
    </row>
    <row r="7723" spans="24:28" x14ac:dyDescent="0.2">
      <c r="X7723" s="58"/>
      <c r="Y7723" s="58"/>
      <c r="Z7723" s="58"/>
      <c r="AA7723" s="58"/>
      <c r="AB7723" s="58"/>
    </row>
    <row r="7724" spans="24:28" x14ac:dyDescent="0.2">
      <c r="X7724" s="58"/>
      <c r="Y7724" s="58"/>
      <c r="Z7724" s="58"/>
      <c r="AA7724" s="58"/>
      <c r="AB7724" s="58"/>
    </row>
    <row r="7725" spans="24:28" x14ac:dyDescent="0.2">
      <c r="X7725" s="58"/>
      <c r="Y7725" s="58"/>
      <c r="Z7725" s="58"/>
      <c r="AA7725" s="58"/>
      <c r="AB7725" s="58"/>
    </row>
    <row r="7726" spans="24:28" x14ac:dyDescent="0.2">
      <c r="X7726" s="58"/>
      <c r="Y7726" s="58"/>
      <c r="Z7726" s="58"/>
      <c r="AA7726" s="58"/>
      <c r="AB7726" s="58"/>
    </row>
    <row r="7727" spans="24:28" x14ac:dyDescent="0.2">
      <c r="X7727" s="58"/>
      <c r="Y7727" s="58"/>
      <c r="Z7727" s="58"/>
      <c r="AA7727" s="58"/>
      <c r="AB7727" s="58"/>
    </row>
    <row r="7728" spans="24:28" x14ac:dyDescent="0.2">
      <c r="X7728" s="58"/>
      <c r="Y7728" s="58"/>
      <c r="Z7728" s="58"/>
      <c r="AA7728" s="58"/>
      <c r="AB7728" s="58"/>
    </row>
    <row r="7729" spans="24:28" x14ac:dyDescent="0.2">
      <c r="X7729" s="58"/>
      <c r="Y7729" s="58"/>
      <c r="Z7729" s="58"/>
      <c r="AA7729" s="58"/>
      <c r="AB7729" s="58"/>
    </row>
    <row r="7730" spans="24:28" x14ac:dyDescent="0.2">
      <c r="X7730" s="58"/>
      <c r="Y7730" s="58"/>
      <c r="Z7730" s="58"/>
      <c r="AA7730" s="58"/>
      <c r="AB7730" s="58"/>
    </row>
    <row r="7731" spans="24:28" x14ac:dyDescent="0.2">
      <c r="X7731" s="58"/>
      <c r="Y7731" s="58"/>
      <c r="Z7731" s="58"/>
      <c r="AA7731" s="58"/>
      <c r="AB7731" s="58"/>
    </row>
    <row r="7732" spans="24:28" x14ac:dyDescent="0.2">
      <c r="X7732" s="58"/>
      <c r="Y7732" s="58"/>
      <c r="Z7732" s="58"/>
      <c r="AA7732" s="58"/>
      <c r="AB7732" s="58"/>
    </row>
    <row r="7733" spans="24:28" x14ac:dyDescent="0.2">
      <c r="X7733" s="58"/>
      <c r="Y7733" s="58"/>
      <c r="Z7733" s="58"/>
      <c r="AA7733" s="58"/>
      <c r="AB7733" s="58"/>
    </row>
    <row r="7734" spans="24:28" x14ac:dyDescent="0.2">
      <c r="X7734" s="58"/>
      <c r="Y7734" s="58"/>
      <c r="Z7734" s="58"/>
      <c r="AA7734" s="58"/>
      <c r="AB7734" s="58"/>
    </row>
    <row r="7735" spans="24:28" x14ac:dyDescent="0.2">
      <c r="X7735" s="58"/>
      <c r="Y7735" s="58"/>
      <c r="Z7735" s="58"/>
      <c r="AA7735" s="58"/>
      <c r="AB7735" s="58"/>
    </row>
    <row r="7736" spans="24:28" x14ac:dyDescent="0.2">
      <c r="X7736" s="58"/>
      <c r="Y7736" s="58"/>
      <c r="Z7736" s="58"/>
      <c r="AA7736" s="58"/>
      <c r="AB7736" s="58"/>
    </row>
    <row r="7737" spans="24:28" x14ac:dyDescent="0.2">
      <c r="X7737" s="58"/>
      <c r="Y7737" s="58"/>
      <c r="Z7737" s="58"/>
      <c r="AA7737" s="58"/>
      <c r="AB7737" s="58"/>
    </row>
    <row r="7738" spans="24:28" x14ac:dyDescent="0.2">
      <c r="X7738" s="58"/>
      <c r="Y7738" s="58"/>
      <c r="Z7738" s="58"/>
      <c r="AA7738" s="58"/>
      <c r="AB7738" s="58"/>
    </row>
    <row r="7739" spans="24:28" x14ac:dyDescent="0.2">
      <c r="X7739" s="58"/>
      <c r="Y7739" s="58"/>
      <c r="Z7739" s="58"/>
      <c r="AA7739" s="58"/>
      <c r="AB7739" s="58"/>
    </row>
    <row r="7740" spans="24:28" x14ac:dyDescent="0.2">
      <c r="X7740" s="58"/>
      <c r="Y7740" s="58"/>
      <c r="Z7740" s="58"/>
      <c r="AA7740" s="58"/>
      <c r="AB7740" s="58"/>
    </row>
    <row r="7741" spans="24:28" x14ac:dyDescent="0.2">
      <c r="X7741" s="58"/>
      <c r="Y7741" s="58"/>
      <c r="Z7741" s="58"/>
      <c r="AA7741" s="58"/>
      <c r="AB7741" s="58"/>
    </row>
    <row r="7742" spans="24:28" x14ac:dyDescent="0.2">
      <c r="X7742" s="58"/>
      <c r="Y7742" s="58"/>
      <c r="Z7742" s="58"/>
      <c r="AA7742" s="58"/>
      <c r="AB7742" s="58"/>
    </row>
    <row r="7743" spans="24:28" x14ac:dyDescent="0.2">
      <c r="X7743" s="58"/>
      <c r="Y7743" s="58"/>
      <c r="Z7743" s="58"/>
      <c r="AA7743" s="58"/>
      <c r="AB7743" s="58"/>
    </row>
    <row r="7744" spans="24:28" x14ac:dyDescent="0.2">
      <c r="X7744" s="58"/>
      <c r="Y7744" s="58"/>
      <c r="Z7744" s="58"/>
      <c r="AA7744" s="58"/>
      <c r="AB7744" s="58"/>
    </row>
    <row r="7745" spans="24:28" x14ac:dyDescent="0.2">
      <c r="X7745" s="58"/>
      <c r="Y7745" s="58"/>
      <c r="Z7745" s="58"/>
      <c r="AA7745" s="58"/>
      <c r="AB7745" s="58"/>
    </row>
    <row r="7746" spans="24:28" x14ac:dyDescent="0.2">
      <c r="X7746" s="58"/>
      <c r="Y7746" s="58"/>
      <c r="Z7746" s="58"/>
      <c r="AA7746" s="58"/>
      <c r="AB7746" s="58"/>
    </row>
    <row r="7747" spans="24:28" x14ac:dyDescent="0.2">
      <c r="X7747" s="58"/>
      <c r="Y7747" s="58"/>
      <c r="Z7747" s="58"/>
      <c r="AA7747" s="58"/>
      <c r="AB7747" s="58"/>
    </row>
    <row r="7748" spans="24:28" x14ac:dyDescent="0.2">
      <c r="X7748" s="58"/>
      <c r="Y7748" s="58"/>
      <c r="Z7748" s="58"/>
      <c r="AA7748" s="58"/>
      <c r="AB7748" s="58"/>
    </row>
    <row r="7749" spans="24:28" x14ac:dyDescent="0.2">
      <c r="X7749" s="58"/>
      <c r="Y7749" s="58"/>
      <c r="Z7749" s="58"/>
      <c r="AA7749" s="58"/>
      <c r="AB7749" s="58"/>
    </row>
    <row r="7750" spans="24:28" x14ac:dyDescent="0.2">
      <c r="X7750" s="58"/>
      <c r="Y7750" s="58"/>
      <c r="Z7750" s="58"/>
      <c r="AA7750" s="58"/>
      <c r="AB7750" s="58"/>
    </row>
    <row r="7751" spans="24:28" x14ac:dyDescent="0.2">
      <c r="X7751" s="58"/>
      <c r="Y7751" s="58"/>
      <c r="Z7751" s="58"/>
      <c r="AA7751" s="58"/>
      <c r="AB7751" s="58"/>
    </row>
    <row r="7752" spans="24:28" x14ac:dyDescent="0.2">
      <c r="X7752" s="58"/>
      <c r="Y7752" s="58"/>
      <c r="Z7752" s="58"/>
      <c r="AA7752" s="58"/>
      <c r="AB7752" s="58"/>
    </row>
    <row r="7753" spans="24:28" x14ac:dyDescent="0.2">
      <c r="X7753" s="58"/>
      <c r="Y7753" s="58"/>
      <c r="Z7753" s="58"/>
      <c r="AA7753" s="58"/>
      <c r="AB7753" s="58"/>
    </row>
    <row r="7754" spans="24:28" x14ac:dyDescent="0.2">
      <c r="X7754" s="58"/>
      <c r="Y7754" s="58"/>
      <c r="Z7754" s="58"/>
      <c r="AA7754" s="58"/>
      <c r="AB7754" s="58"/>
    </row>
    <row r="7755" spans="24:28" x14ac:dyDescent="0.2">
      <c r="X7755" s="58"/>
      <c r="Y7755" s="58"/>
      <c r="Z7755" s="58"/>
      <c r="AA7755" s="58"/>
      <c r="AB7755" s="58"/>
    </row>
    <row r="7756" spans="24:28" x14ac:dyDescent="0.2">
      <c r="X7756" s="58"/>
      <c r="Y7756" s="58"/>
      <c r="Z7756" s="58"/>
      <c r="AA7756" s="58"/>
      <c r="AB7756" s="58"/>
    </row>
    <row r="7757" spans="24:28" x14ac:dyDescent="0.2">
      <c r="X7757" s="58"/>
      <c r="Y7757" s="58"/>
      <c r="Z7757" s="58"/>
      <c r="AA7757" s="58"/>
      <c r="AB7757" s="58"/>
    </row>
    <row r="7758" spans="24:28" x14ac:dyDescent="0.2">
      <c r="X7758" s="58"/>
      <c r="Y7758" s="58"/>
      <c r="Z7758" s="58"/>
      <c r="AA7758" s="58"/>
      <c r="AB7758" s="58"/>
    </row>
    <row r="7759" spans="24:28" x14ac:dyDescent="0.2">
      <c r="X7759" s="58"/>
      <c r="Y7759" s="58"/>
      <c r="Z7759" s="58"/>
      <c r="AA7759" s="58"/>
      <c r="AB7759" s="58"/>
    </row>
    <row r="7760" spans="24:28" x14ac:dyDescent="0.2">
      <c r="X7760" s="58"/>
      <c r="Y7760" s="58"/>
      <c r="Z7760" s="58"/>
      <c r="AA7760" s="58"/>
      <c r="AB7760" s="58"/>
    </row>
    <row r="7761" spans="24:28" x14ac:dyDescent="0.2">
      <c r="X7761" s="58"/>
      <c r="Y7761" s="58"/>
      <c r="Z7761" s="58"/>
      <c r="AA7761" s="58"/>
      <c r="AB7761" s="58"/>
    </row>
    <row r="7762" spans="24:28" x14ac:dyDescent="0.2">
      <c r="X7762" s="58"/>
      <c r="Y7762" s="58"/>
      <c r="Z7762" s="58"/>
      <c r="AA7762" s="58"/>
      <c r="AB7762" s="58"/>
    </row>
    <row r="7763" spans="24:28" x14ac:dyDescent="0.2">
      <c r="X7763" s="58"/>
      <c r="Y7763" s="58"/>
      <c r="Z7763" s="58"/>
      <c r="AA7763" s="58"/>
      <c r="AB7763" s="58"/>
    </row>
    <row r="7764" spans="24:28" x14ac:dyDescent="0.2">
      <c r="X7764" s="58"/>
      <c r="Y7764" s="58"/>
      <c r="Z7764" s="58"/>
      <c r="AA7764" s="58"/>
      <c r="AB7764" s="58"/>
    </row>
    <row r="7765" spans="24:28" x14ac:dyDescent="0.2">
      <c r="X7765" s="58"/>
      <c r="Y7765" s="58"/>
      <c r="Z7765" s="58"/>
      <c r="AA7765" s="58"/>
      <c r="AB7765" s="58"/>
    </row>
    <row r="7766" spans="24:28" x14ac:dyDescent="0.2">
      <c r="X7766" s="58"/>
      <c r="Y7766" s="58"/>
      <c r="Z7766" s="58"/>
      <c r="AA7766" s="58"/>
      <c r="AB7766" s="58"/>
    </row>
    <row r="7767" spans="24:28" x14ac:dyDescent="0.2">
      <c r="X7767" s="58"/>
      <c r="Y7767" s="58"/>
      <c r="Z7767" s="58"/>
      <c r="AA7767" s="58"/>
      <c r="AB7767" s="58"/>
    </row>
    <row r="7768" spans="24:28" x14ac:dyDescent="0.2">
      <c r="X7768" s="58"/>
      <c r="Y7768" s="58"/>
      <c r="Z7768" s="58"/>
      <c r="AA7768" s="58"/>
      <c r="AB7768" s="58"/>
    </row>
    <row r="7769" spans="24:28" x14ac:dyDescent="0.2">
      <c r="X7769" s="58"/>
      <c r="Y7769" s="58"/>
      <c r="Z7769" s="58"/>
      <c r="AA7769" s="58"/>
      <c r="AB7769" s="58"/>
    </row>
    <row r="7770" spans="24:28" x14ac:dyDescent="0.2">
      <c r="X7770" s="58"/>
      <c r="Y7770" s="58"/>
      <c r="Z7770" s="58"/>
      <c r="AA7770" s="58"/>
      <c r="AB7770" s="58"/>
    </row>
    <row r="7771" spans="24:28" x14ac:dyDescent="0.2">
      <c r="X7771" s="58"/>
      <c r="Y7771" s="58"/>
      <c r="Z7771" s="58"/>
      <c r="AA7771" s="58"/>
      <c r="AB7771" s="58"/>
    </row>
    <row r="7772" spans="24:28" x14ac:dyDescent="0.2">
      <c r="X7772" s="58"/>
      <c r="Y7772" s="58"/>
      <c r="Z7772" s="58"/>
      <c r="AA7772" s="58"/>
      <c r="AB7772" s="58"/>
    </row>
    <row r="7773" spans="24:28" x14ac:dyDescent="0.2">
      <c r="X7773" s="58"/>
      <c r="Y7773" s="58"/>
      <c r="Z7773" s="58"/>
      <c r="AA7773" s="58"/>
      <c r="AB7773" s="58"/>
    </row>
    <row r="7774" spans="24:28" x14ac:dyDescent="0.2">
      <c r="X7774" s="58"/>
      <c r="Y7774" s="58"/>
      <c r="Z7774" s="58"/>
      <c r="AA7774" s="58"/>
      <c r="AB7774" s="58"/>
    </row>
    <row r="7775" spans="24:28" x14ac:dyDescent="0.2">
      <c r="X7775" s="58"/>
      <c r="Y7775" s="58"/>
      <c r="Z7775" s="58"/>
      <c r="AA7775" s="58"/>
      <c r="AB7775" s="58"/>
    </row>
    <row r="7776" spans="24:28" x14ac:dyDescent="0.2">
      <c r="X7776" s="58"/>
      <c r="Y7776" s="58"/>
      <c r="Z7776" s="58"/>
      <c r="AA7776" s="58"/>
      <c r="AB7776" s="58"/>
    </row>
    <row r="7777" spans="24:28" x14ac:dyDescent="0.2">
      <c r="X7777" s="58"/>
      <c r="Y7777" s="58"/>
      <c r="Z7777" s="58"/>
      <c r="AA7777" s="58"/>
      <c r="AB7777" s="58"/>
    </row>
    <row r="7778" spans="24:28" x14ac:dyDescent="0.2">
      <c r="X7778" s="58"/>
      <c r="Y7778" s="58"/>
      <c r="Z7778" s="58"/>
      <c r="AA7778" s="58"/>
      <c r="AB7778" s="58"/>
    </row>
    <row r="7779" spans="24:28" x14ac:dyDescent="0.2">
      <c r="X7779" s="58"/>
      <c r="Y7779" s="58"/>
      <c r="Z7779" s="58"/>
      <c r="AA7779" s="58"/>
      <c r="AB7779" s="58"/>
    </row>
    <row r="7780" spans="24:28" x14ac:dyDescent="0.2">
      <c r="X7780" s="58"/>
      <c r="Y7780" s="58"/>
      <c r="Z7780" s="58"/>
      <c r="AA7780" s="58"/>
      <c r="AB7780" s="58"/>
    </row>
    <row r="7781" spans="24:28" x14ac:dyDescent="0.2">
      <c r="X7781" s="58"/>
      <c r="Y7781" s="58"/>
      <c r="Z7781" s="58"/>
      <c r="AA7781" s="58"/>
      <c r="AB7781" s="58"/>
    </row>
    <row r="7782" spans="24:28" x14ac:dyDescent="0.2">
      <c r="X7782" s="58"/>
      <c r="Y7782" s="58"/>
      <c r="Z7782" s="58"/>
      <c r="AA7782" s="58"/>
      <c r="AB7782" s="58"/>
    </row>
    <row r="7783" spans="24:28" x14ac:dyDescent="0.2">
      <c r="X7783" s="58"/>
      <c r="Y7783" s="58"/>
      <c r="Z7783" s="58"/>
      <c r="AA7783" s="58"/>
      <c r="AB7783" s="58"/>
    </row>
    <row r="7784" spans="24:28" x14ac:dyDescent="0.2">
      <c r="X7784" s="58"/>
      <c r="Y7784" s="58"/>
      <c r="Z7784" s="58"/>
      <c r="AA7784" s="58"/>
      <c r="AB7784" s="58"/>
    </row>
    <row r="7785" spans="24:28" x14ac:dyDescent="0.2">
      <c r="X7785" s="58"/>
      <c r="Y7785" s="58"/>
      <c r="Z7785" s="58"/>
      <c r="AA7785" s="58"/>
      <c r="AB7785" s="58"/>
    </row>
    <row r="7786" spans="24:28" x14ac:dyDescent="0.2">
      <c r="X7786" s="58"/>
      <c r="Y7786" s="58"/>
      <c r="Z7786" s="58"/>
      <c r="AA7786" s="58"/>
      <c r="AB7786" s="58"/>
    </row>
    <row r="7787" spans="24:28" x14ac:dyDescent="0.2">
      <c r="X7787" s="58"/>
      <c r="Y7787" s="58"/>
      <c r="Z7787" s="58"/>
      <c r="AA7787" s="58"/>
      <c r="AB7787" s="58"/>
    </row>
    <row r="7788" spans="24:28" x14ac:dyDescent="0.2">
      <c r="X7788" s="58"/>
      <c r="Y7788" s="58"/>
      <c r="Z7788" s="58"/>
      <c r="AA7788" s="58"/>
      <c r="AB7788" s="58"/>
    </row>
    <row r="7789" spans="24:28" x14ac:dyDescent="0.2">
      <c r="X7789" s="58"/>
      <c r="Y7789" s="58"/>
      <c r="Z7789" s="58"/>
      <c r="AA7789" s="58"/>
      <c r="AB7789" s="58"/>
    </row>
    <row r="7790" spans="24:28" x14ac:dyDescent="0.2">
      <c r="X7790" s="58"/>
      <c r="Y7790" s="58"/>
      <c r="Z7790" s="58"/>
      <c r="AA7790" s="58"/>
      <c r="AB7790" s="58"/>
    </row>
    <row r="7791" spans="24:28" x14ac:dyDescent="0.2">
      <c r="X7791" s="58"/>
      <c r="Y7791" s="58"/>
      <c r="Z7791" s="58"/>
      <c r="AA7791" s="58"/>
      <c r="AB7791" s="58"/>
    </row>
    <row r="7792" spans="24:28" x14ac:dyDescent="0.2">
      <c r="X7792" s="58"/>
      <c r="Y7792" s="58"/>
      <c r="Z7792" s="58"/>
      <c r="AA7792" s="58"/>
      <c r="AB7792" s="58"/>
    </row>
    <row r="7793" spans="24:28" x14ac:dyDescent="0.2">
      <c r="X7793" s="58"/>
      <c r="Y7793" s="58"/>
      <c r="Z7793" s="58"/>
      <c r="AA7793" s="58"/>
      <c r="AB7793" s="58"/>
    </row>
    <row r="7794" spans="24:28" x14ac:dyDescent="0.2">
      <c r="X7794" s="58"/>
      <c r="Y7794" s="58"/>
      <c r="Z7794" s="58"/>
      <c r="AA7794" s="58"/>
      <c r="AB7794" s="58"/>
    </row>
    <row r="7795" spans="24:28" x14ac:dyDescent="0.2">
      <c r="X7795" s="58"/>
      <c r="Y7795" s="58"/>
      <c r="Z7795" s="58"/>
      <c r="AA7795" s="58"/>
      <c r="AB7795" s="58"/>
    </row>
    <row r="7796" spans="24:28" x14ac:dyDescent="0.2">
      <c r="X7796" s="58"/>
      <c r="Y7796" s="58"/>
      <c r="Z7796" s="58"/>
      <c r="AA7796" s="58"/>
      <c r="AB7796" s="58"/>
    </row>
    <row r="7797" spans="24:28" x14ac:dyDescent="0.2">
      <c r="X7797" s="58"/>
      <c r="Y7797" s="58"/>
      <c r="Z7797" s="58"/>
      <c r="AA7797" s="58"/>
      <c r="AB7797" s="58"/>
    </row>
    <row r="7798" spans="24:28" x14ac:dyDescent="0.2">
      <c r="X7798" s="58"/>
      <c r="Y7798" s="58"/>
      <c r="Z7798" s="58"/>
      <c r="AA7798" s="58"/>
      <c r="AB7798" s="58"/>
    </row>
    <row r="7799" spans="24:28" x14ac:dyDescent="0.2">
      <c r="X7799" s="58"/>
      <c r="Y7799" s="58"/>
      <c r="Z7799" s="58"/>
      <c r="AA7799" s="58"/>
      <c r="AB7799" s="58"/>
    </row>
    <row r="7800" spans="24:28" x14ac:dyDescent="0.2">
      <c r="X7800" s="58"/>
      <c r="Y7800" s="58"/>
      <c r="Z7800" s="58"/>
      <c r="AA7800" s="58"/>
      <c r="AB7800" s="58"/>
    </row>
    <row r="7801" spans="24:28" x14ac:dyDescent="0.2">
      <c r="X7801" s="58"/>
      <c r="Y7801" s="58"/>
      <c r="Z7801" s="58"/>
      <c r="AA7801" s="58"/>
      <c r="AB7801" s="58"/>
    </row>
    <row r="7802" spans="24:28" x14ac:dyDescent="0.2">
      <c r="X7802" s="58"/>
      <c r="Y7802" s="58"/>
      <c r="Z7802" s="58"/>
      <c r="AA7802" s="58"/>
      <c r="AB7802" s="58"/>
    </row>
    <row r="7803" spans="24:28" x14ac:dyDescent="0.2">
      <c r="X7803" s="58"/>
      <c r="Y7803" s="58"/>
      <c r="Z7803" s="58"/>
      <c r="AA7803" s="58"/>
      <c r="AB7803" s="58"/>
    </row>
    <row r="7804" spans="24:28" x14ac:dyDescent="0.2">
      <c r="X7804" s="58"/>
      <c r="Y7804" s="58"/>
      <c r="Z7804" s="58"/>
      <c r="AA7804" s="58"/>
      <c r="AB7804" s="58"/>
    </row>
    <row r="7805" spans="24:28" x14ac:dyDescent="0.2">
      <c r="X7805" s="58"/>
      <c r="Y7805" s="58"/>
      <c r="Z7805" s="58"/>
      <c r="AA7805" s="58"/>
      <c r="AB7805" s="58"/>
    </row>
    <row r="7806" spans="24:28" x14ac:dyDescent="0.2">
      <c r="X7806" s="58"/>
      <c r="Y7806" s="58"/>
      <c r="Z7806" s="58"/>
      <c r="AA7806" s="58"/>
      <c r="AB7806" s="58"/>
    </row>
    <row r="7807" spans="24:28" x14ac:dyDescent="0.2">
      <c r="X7807" s="58"/>
      <c r="Y7807" s="58"/>
      <c r="Z7807" s="58"/>
      <c r="AA7807" s="58"/>
      <c r="AB7807" s="58"/>
    </row>
    <row r="7808" spans="24:28" x14ac:dyDescent="0.2">
      <c r="X7808" s="58"/>
      <c r="Y7808" s="58"/>
      <c r="Z7808" s="58"/>
      <c r="AA7808" s="58"/>
      <c r="AB7808" s="58"/>
    </row>
    <row r="7809" spans="24:28" x14ac:dyDescent="0.2">
      <c r="X7809" s="58"/>
      <c r="Y7809" s="58"/>
      <c r="Z7809" s="58"/>
      <c r="AA7809" s="58"/>
      <c r="AB7809" s="58"/>
    </row>
    <row r="7810" spans="24:28" x14ac:dyDescent="0.2">
      <c r="X7810" s="58"/>
      <c r="Y7810" s="58"/>
      <c r="Z7810" s="58"/>
      <c r="AA7810" s="58"/>
      <c r="AB7810" s="58"/>
    </row>
    <row r="7811" spans="24:28" x14ac:dyDescent="0.2">
      <c r="X7811" s="58"/>
      <c r="Y7811" s="58"/>
      <c r="Z7811" s="58"/>
      <c r="AA7811" s="58"/>
      <c r="AB7811" s="58"/>
    </row>
    <row r="7812" spans="24:28" x14ac:dyDescent="0.2">
      <c r="X7812" s="58"/>
      <c r="Y7812" s="58"/>
      <c r="Z7812" s="58"/>
      <c r="AA7812" s="58"/>
      <c r="AB7812" s="58"/>
    </row>
    <row r="7813" spans="24:28" x14ac:dyDescent="0.2">
      <c r="X7813" s="58"/>
      <c r="Y7813" s="58"/>
      <c r="Z7813" s="58"/>
      <c r="AA7813" s="58"/>
      <c r="AB7813" s="58"/>
    </row>
    <row r="7814" spans="24:28" x14ac:dyDescent="0.2">
      <c r="X7814" s="58"/>
      <c r="Y7814" s="58"/>
      <c r="Z7814" s="58"/>
      <c r="AA7814" s="58"/>
      <c r="AB7814" s="58"/>
    </row>
    <row r="7815" spans="24:28" x14ac:dyDescent="0.2">
      <c r="X7815" s="58"/>
      <c r="Y7815" s="58"/>
      <c r="Z7815" s="58"/>
      <c r="AA7815" s="58"/>
      <c r="AB7815" s="58"/>
    </row>
    <row r="7816" spans="24:28" x14ac:dyDescent="0.2">
      <c r="X7816" s="58"/>
      <c r="Y7816" s="58"/>
      <c r="Z7816" s="58"/>
      <c r="AA7816" s="58"/>
      <c r="AB7816" s="58"/>
    </row>
    <row r="7817" spans="24:28" x14ac:dyDescent="0.2">
      <c r="X7817" s="58"/>
      <c r="Y7817" s="58"/>
      <c r="Z7817" s="58"/>
      <c r="AA7817" s="58"/>
      <c r="AB7817" s="58"/>
    </row>
    <row r="7818" spans="24:28" x14ac:dyDescent="0.2">
      <c r="X7818" s="58"/>
      <c r="Y7818" s="58"/>
      <c r="Z7818" s="58"/>
      <c r="AA7818" s="58"/>
      <c r="AB7818" s="58"/>
    </row>
    <row r="7819" spans="24:28" x14ac:dyDescent="0.2">
      <c r="X7819" s="58"/>
      <c r="Y7819" s="58"/>
      <c r="Z7819" s="58"/>
      <c r="AA7819" s="58"/>
      <c r="AB7819" s="58"/>
    </row>
    <row r="7820" spans="24:28" x14ac:dyDescent="0.2">
      <c r="X7820" s="58"/>
      <c r="Y7820" s="58"/>
      <c r="Z7820" s="58"/>
      <c r="AA7820" s="58"/>
      <c r="AB7820" s="58"/>
    </row>
    <row r="7821" spans="24:28" x14ac:dyDescent="0.2">
      <c r="X7821" s="58"/>
      <c r="Y7821" s="58"/>
      <c r="Z7821" s="58"/>
      <c r="AA7821" s="58"/>
      <c r="AB7821" s="58"/>
    </row>
    <row r="7822" spans="24:28" x14ac:dyDescent="0.2">
      <c r="X7822" s="58"/>
      <c r="Y7822" s="58"/>
      <c r="Z7822" s="58"/>
      <c r="AA7822" s="58"/>
      <c r="AB7822" s="58"/>
    </row>
    <row r="7823" spans="24:28" x14ac:dyDescent="0.2">
      <c r="X7823" s="58"/>
      <c r="Y7823" s="58"/>
      <c r="Z7823" s="58"/>
      <c r="AA7823" s="58"/>
      <c r="AB7823" s="58"/>
    </row>
    <row r="7824" spans="24:28" x14ac:dyDescent="0.2">
      <c r="X7824" s="58"/>
      <c r="Y7824" s="58"/>
      <c r="Z7824" s="58"/>
      <c r="AA7824" s="58"/>
      <c r="AB7824" s="58"/>
    </row>
    <row r="7825" spans="24:28" x14ac:dyDescent="0.2">
      <c r="X7825" s="58"/>
      <c r="Y7825" s="58"/>
      <c r="Z7825" s="58"/>
      <c r="AA7825" s="58"/>
      <c r="AB7825" s="58"/>
    </row>
    <row r="7826" spans="24:28" x14ac:dyDescent="0.2">
      <c r="X7826" s="58"/>
      <c r="Y7826" s="58"/>
      <c r="Z7826" s="58"/>
      <c r="AA7826" s="58"/>
      <c r="AB7826" s="58"/>
    </row>
    <row r="7827" spans="24:28" x14ac:dyDescent="0.2">
      <c r="X7827" s="58"/>
      <c r="Y7827" s="58"/>
      <c r="Z7827" s="58"/>
      <c r="AA7827" s="58"/>
      <c r="AB7827" s="58"/>
    </row>
    <row r="7828" spans="24:28" x14ac:dyDescent="0.2">
      <c r="X7828" s="58"/>
      <c r="Y7828" s="58"/>
      <c r="Z7828" s="58"/>
      <c r="AA7828" s="58"/>
      <c r="AB7828" s="58"/>
    </row>
    <row r="7829" spans="24:28" x14ac:dyDescent="0.2">
      <c r="X7829" s="58"/>
      <c r="Y7829" s="58"/>
      <c r="Z7829" s="58"/>
      <c r="AA7829" s="58"/>
      <c r="AB7829" s="58"/>
    </row>
    <row r="7830" spans="24:28" x14ac:dyDescent="0.2">
      <c r="X7830" s="58"/>
      <c r="Y7830" s="58"/>
      <c r="Z7830" s="58"/>
      <c r="AA7830" s="58"/>
      <c r="AB7830" s="58"/>
    </row>
    <row r="7831" spans="24:28" x14ac:dyDescent="0.2">
      <c r="X7831" s="58"/>
      <c r="Y7831" s="58"/>
      <c r="Z7831" s="58"/>
      <c r="AA7831" s="58"/>
      <c r="AB7831" s="58"/>
    </row>
    <row r="7832" spans="24:28" x14ac:dyDescent="0.2">
      <c r="X7832" s="58"/>
      <c r="Y7832" s="58"/>
      <c r="Z7832" s="58"/>
      <c r="AA7832" s="58"/>
      <c r="AB7832" s="58"/>
    </row>
    <row r="7833" spans="24:28" x14ac:dyDescent="0.2">
      <c r="X7833" s="58"/>
      <c r="Y7833" s="58"/>
      <c r="Z7833" s="58"/>
      <c r="AA7833" s="58"/>
      <c r="AB7833" s="58"/>
    </row>
    <row r="7834" spans="24:28" x14ac:dyDescent="0.2">
      <c r="X7834" s="58"/>
      <c r="Y7834" s="58"/>
      <c r="Z7834" s="58"/>
      <c r="AA7834" s="58"/>
      <c r="AB7834" s="58"/>
    </row>
    <row r="7835" spans="24:28" x14ac:dyDescent="0.2">
      <c r="X7835" s="58"/>
      <c r="Y7835" s="58"/>
      <c r="Z7835" s="58"/>
      <c r="AA7835" s="58"/>
      <c r="AB7835" s="58"/>
    </row>
    <row r="7836" spans="24:28" x14ac:dyDescent="0.2">
      <c r="X7836" s="58"/>
      <c r="Y7836" s="58"/>
      <c r="Z7836" s="58"/>
      <c r="AA7836" s="58"/>
      <c r="AB7836" s="58"/>
    </row>
    <row r="7837" spans="24:28" x14ac:dyDescent="0.2">
      <c r="X7837" s="58"/>
      <c r="Y7837" s="58"/>
      <c r="Z7837" s="58"/>
      <c r="AA7837" s="58"/>
      <c r="AB7837" s="58"/>
    </row>
    <row r="7838" spans="24:28" x14ac:dyDescent="0.2">
      <c r="X7838" s="58"/>
      <c r="Y7838" s="58"/>
      <c r="Z7838" s="58"/>
      <c r="AA7838" s="58"/>
      <c r="AB7838" s="58"/>
    </row>
    <row r="7839" spans="24:28" x14ac:dyDescent="0.2">
      <c r="X7839" s="58"/>
      <c r="Y7839" s="58"/>
      <c r="Z7839" s="58"/>
      <c r="AA7839" s="58"/>
      <c r="AB7839" s="58"/>
    </row>
    <row r="7840" spans="24:28" x14ac:dyDescent="0.2">
      <c r="X7840" s="58"/>
      <c r="Y7840" s="58"/>
      <c r="Z7840" s="58"/>
      <c r="AA7840" s="58"/>
      <c r="AB7840" s="58"/>
    </row>
    <row r="7841" spans="24:28" x14ac:dyDescent="0.2">
      <c r="X7841" s="58"/>
      <c r="Y7841" s="58"/>
      <c r="Z7841" s="58"/>
      <c r="AA7841" s="58"/>
      <c r="AB7841" s="58"/>
    </row>
    <row r="7842" spans="24:28" x14ac:dyDescent="0.2">
      <c r="X7842" s="58"/>
      <c r="Y7842" s="58"/>
      <c r="Z7842" s="58"/>
      <c r="AA7842" s="58"/>
      <c r="AB7842" s="58"/>
    </row>
    <row r="7843" spans="24:28" x14ac:dyDescent="0.2">
      <c r="X7843" s="58"/>
      <c r="Y7843" s="58"/>
      <c r="Z7843" s="58"/>
      <c r="AA7843" s="58"/>
      <c r="AB7843" s="58"/>
    </row>
    <row r="7844" spans="24:28" x14ac:dyDescent="0.2">
      <c r="X7844" s="58"/>
      <c r="Y7844" s="58"/>
      <c r="Z7844" s="58"/>
      <c r="AA7844" s="58"/>
      <c r="AB7844" s="58"/>
    </row>
    <row r="7845" spans="24:28" x14ac:dyDescent="0.2">
      <c r="X7845" s="58"/>
      <c r="Y7845" s="58"/>
      <c r="Z7845" s="58"/>
      <c r="AA7845" s="58"/>
      <c r="AB7845" s="58"/>
    </row>
    <row r="7846" spans="24:28" x14ac:dyDescent="0.2">
      <c r="X7846" s="58"/>
      <c r="Y7846" s="58"/>
      <c r="Z7846" s="58"/>
      <c r="AA7846" s="58"/>
      <c r="AB7846" s="58"/>
    </row>
    <row r="7847" spans="24:28" x14ac:dyDescent="0.2">
      <c r="X7847" s="58"/>
      <c r="Y7847" s="58"/>
      <c r="Z7847" s="58"/>
      <c r="AA7847" s="58"/>
      <c r="AB7847" s="58"/>
    </row>
    <row r="7848" spans="24:28" x14ac:dyDescent="0.2">
      <c r="X7848" s="58"/>
      <c r="Y7848" s="58"/>
      <c r="Z7848" s="58"/>
      <c r="AA7848" s="58"/>
      <c r="AB7848" s="58"/>
    </row>
    <row r="7849" spans="24:28" x14ac:dyDescent="0.2">
      <c r="X7849" s="58"/>
      <c r="Y7849" s="58"/>
      <c r="Z7849" s="58"/>
      <c r="AA7849" s="58"/>
      <c r="AB7849" s="58"/>
    </row>
    <row r="7850" spans="24:28" x14ac:dyDescent="0.2">
      <c r="X7850" s="58"/>
      <c r="Y7850" s="58"/>
      <c r="Z7850" s="58"/>
      <c r="AA7850" s="58"/>
      <c r="AB7850" s="58"/>
    </row>
    <row r="7851" spans="24:28" x14ac:dyDescent="0.2">
      <c r="X7851" s="58"/>
      <c r="Y7851" s="58"/>
      <c r="Z7851" s="58"/>
      <c r="AA7851" s="58"/>
      <c r="AB7851" s="58"/>
    </row>
    <row r="7852" spans="24:28" x14ac:dyDescent="0.2">
      <c r="X7852" s="58"/>
      <c r="Y7852" s="58"/>
      <c r="Z7852" s="58"/>
      <c r="AA7852" s="58"/>
      <c r="AB7852" s="58"/>
    </row>
    <row r="7853" spans="24:28" x14ac:dyDescent="0.2">
      <c r="X7853" s="58"/>
      <c r="Y7853" s="58"/>
      <c r="Z7853" s="58"/>
      <c r="AA7853" s="58"/>
      <c r="AB7853" s="58"/>
    </row>
    <row r="7854" spans="24:28" x14ac:dyDescent="0.2">
      <c r="X7854" s="58"/>
      <c r="Y7854" s="58"/>
      <c r="Z7854" s="58"/>
      <c r="AA7854" s="58"/>
      <c r="AB7854" s="58"/>
    </row>
    <row r="7855" spans="24:28" x14ac:dyDescent="0.2">
      <c r="X7855" s="58"/>
      <c r="Y7855" s="58"/>
      <c r="Z7855" s="58"/>
      <c r="AA7855" s="58"/>
      <c r="AB7855" s="58"/>
    </row>
    <row r="7856" spans="24:28" x14ac:dyDescent="0.2">
      <c r="X7856" s="58"/>
      <c r="Y7856" s="58"/>
      <c r="Z7856" s="58"/>
      <c r="AA7856" s="58"/>
      <c r="AB7856" s="58"/>
    </row>
    <row r="7857" spans="24:28" x14ac:dyDescent="0.2">
      <c r="X7857" s="58"/>
      <c r="Y7857" s="58"/>
      <c r="Z7857" s="58"/>
      <c r="AA7857" s="58"/>
      <c r="AB7857" s="58"/>
    </row>
    <row r="7858" spans="24:28" x14ac:dyDescent="0.2">
      <c r="X7858" s="58"/>
      <c r="Y7858" s="58"/>
      <c r="Z7858" s="58"/>
      <c r="AA7858" s="58"/>
      <c r="AB7858" s="58"/>
    </row>
    <row r="7859" spans="24:28" x14ac:dyDescent="0.2">
      <c r="X7859" s="58"/>
      <c r="Y7859" s="58"/>
      <c r="Z7859" s="58"/>
      <c r="AA7859" s="58"/>
      <c r="AB7859" s="58"/>
    </row>
    <row r="7860" spans="24:28" x14ac:dyDescent="0.2">
      <c r="X7860" s="58"/>
      <c r="Y7860" s="58"/>
      <c r="Z7860" s="58"/>
      <c r="AA7860" s="58"/>
      <c r="AB7860" s="58"/>
    </row>
    <row r="7861" spans="24:28" x14ac:dyDescent="0.2">
      <c r="X7861" s="58"/>
      <c r="Y7861" s="58"/>
      <c r="Z7861" s="58"/>
      <c r="AA7861" s="58"/>
      <c r="AB7861" s="58"/>
    </row>
    <row r="7862" spans="24:28" x14ac:dyDescent="0.2">
      <c r="X7862" s="58"/>
      <c r="Y7862" s="58"/>
      <c r="Z7862" s="58"/>
      <c r="AA7862" s="58"/>
      <c r="AB7862" s="58"/>
    </row>
    <row r="7863" spans="24:28" x14ac:dyDescent="0.2">
      <c r="X7863" s="58"/>
      <c r="Y7863" s="58"/>
      <c r="Z7863" s="58"/>
      <c r="AA7863" s="58"/>
      <c r="AB7863" s="58"/>
    </row>
    <row r="7864" spans="24:28" x14ac:dyDescent="0.2">
      <c r="X7864" s="58"/>
      <c r="Y7864" s="58"/>
      <c r="Z7864" s="58"/>
      <c r="AA7864" s="58"/>
      <c r="AB7864" s="58"/>
    </row>
    <row r="7865" spans="24:28" x14ac:dyDescent="0.2">
      <c r="X7865" s="58"/>
      <c r="Y7865" s="58"/>
      <c r="Z7865" s="58"/>
      <c r="AA7865" s="58"/>
      <c r="AB7865" s="58"/>
    </row>
    <row r="7866" spans="24:28" x14ac:dyDescent="0.2">
      <c r="X7866" s="58"/>
      <c r="Y7866" s="58"/>
      <c r="Z7866" s="58"/>
      <c r="AA7866" s="58"/>
      <c r="AB7866" s="58"/>
    </row>
    <row r="7867" spans="24:28" x14ac:dyDescent="0.2">
      <c r="X7867" s="58"/>
      <c r="Y7867" s="58"/>
      <c r="Z7867" s="58"/>
      <c r="AA7867" s="58"/>
      <c r="AB7867" s="58"/>
    </row>
    <row r="7868" spans="24:28" x14ac:dyDescent="0.2">
      <c r="X7868" s="58"/>
      <c r="Y7868" s="58"/>
      <c r="Z7868" s="58"/>
      <c r="AA7868" s="58"/>
      <c r="AB7868" s="58"/>
    </row>
    <row r="7869" spans="24:28" x14ac:dyDescent="0.2">
      <c r="X7869" s="58"/>
      <c r="Y7869" s="58"/>
      <c r="Z7869" s="58"/>
      <c r="AA7869" s="58"/>
      <c r="AB7869" s="58"/>
    </row>
    <row r="7870" spans="24:28" x14ac:dyDescent="0.2">
      <c r="X7870" s="58"/>
      <c r="Y7870" s="58"/>
      <c r="Z7870" s="58"/>
      <c r="AA7870" s="58"/>
      <c r="AB7870" s="58"/>
    </row>
    <row r="7871" spans="24:28" x14ac:dyDescent="0.2">
      <c r="X7871" s="58"/>
      <c r="Y7871" s="58"/>
      <c r="Z7871" s="58"/>
      <c r="AA7871" s="58"/>
      <c r="AB7871" s="58"/>
    </row>
    <row r="7872" spans="24:28" x14ac:dyDescent="0.2">
      <c r="X7872" s="58"/>
      <c r="Y7872" s="58"/>
      <c r="Z7872" s="58"/>
      <c r="AA7872" s="58"/>
      <c r="AB7872" s="58"/>
    </row>
    <row r="7873" spans="24:28" x14ac:dyDescent="0.2">
      <c r="X7873" s="58"/>
      <c r="Y7873" s="58"/>
      <c r="Z7873" s="58"/>
      <c r="AA7873" s="58"/>
      <c r="AB7873" s="58"/>
    </row>
    <row r="7874" spans="24:28" x14ac:dyDescent="0.2">
      <c r="X7874" s="58"/>
      <c r="Y7874" s="58"/>
      <c r="Z7874" s="58"/>
      <c r="AA7874" s="58"/>
      <c r="AB7874" s="58"/>
    </row>
    <row r="7875" spans="24:28" x14ac:dyDescent="0.2">
      <c r="X7875" s="58"/>
      <c r="Y7875" s="58"/>
      <c r="Z7875" s="58"/>
      <c r="AA7875" s="58"/>
      <c r="AB7875" s="58"/>
    </row>
    <row r="7876" spans="24:28" x14ac:dyDescent="0.2">
      <c r="X7876" s="58"/>
      <c r="Y7876" s="58"/>
      <c r="Z7876" s="58"/>
      <c r="AA7876" s="58"/>
      <c r="AB7876" s="58"/>
    </row>
    <row r="7877" spans="24:28" x14ac:dyDescent="0.2">
      <c r="X7877" s="58"/>
      <c r="Y7877" s="58"/>
      <c r="Z7877" s="58"/>
      <c r="AA7877" s="58"/>
      <c r="AB7877" s="58"/>
    </row>
    <row r="7878" spans="24:28" x14ac:dyDescent="0.2">
      <c r="X7878" s="58"/>
      <c r="Y7878" s="58"/>
      <c r="Z7878" s="58"/>
      <c r="AA7878" s="58"/>
      <c r="AB7878" s="58"/>
    </row>
    <row r="7879" spans="24:28" x14ac:dyDescent="0.2">
      <c r="X7879" s="58"/>
      <c r="Y7879" s="58"/>
      <c r="Z7879" s="58"/>
      <c r="AA7879" s="58"/>
      <c r="AB7879" s="58"/>
    </row>
    <row r="7880" spans="24:28" x14ac:dyDescent="0.2">
      <c r="X7880" s="58"/>
      <c r="Y7880" s="58"/>
      <c r="Z7880" s="58"/>
      <c r="AA7880" s="58"/>
      <c r="AB7880" s="58"/>
    </row>
    <row r="7881" spans="24:28" x14ac:dyDescent="0.2">
      <c r="X7881" s="58"/>
      <c r="Y7881" s="58"/>
      <c r="Z7881" s="58"/>
      <c r="AA7881" s="58"/>
      <c r="AB7881" s="58"/>
    </row>
    <row r="7882" spans="24:28" x14ac:dyDescent="0.2">
      <c r="X7882" s="58"/>
      <c r="Y7882" s="58"/>
      <c r="Z7882" s="58"/>
      <c r="AA7882" s="58"/>
      <c r="AB7882" s="58"/>
    </row>
    <row r="7883" spans="24:28" x14ac:dyDescent="0.2">
      <c r="X7883" s="58"/>
      <c r="Y7883" s="58"/>
      <c r="Z7883" s="58"/>
      <c r="AA7883" s="58"/>
      <c r="AB7883" s="58"/>
    </row>
    <row r="7884" spans="24:28" x14ac:dyDescent="0.2">
      <c r="X7884" s="58"/>
      <c r="Y7884" s="58"/>
      <c r="Z7884" s="58"/>
      <c r="AA7884" s="58"/>
      <c r="AB7884" s="58"/>
    </row>
    <row r="7885" spans="24:28" x14ac:dyDescent="0.2">
      <c r="X7885" s="58"/>
      <c r="Y7885" s="58"/>
      <c r="Z7885" s="58"/>
      <c r="AA7885" s="58"/>
      <c r="AB7885" s="58"/>
    </row>
    <row r="7886" spans="24:28" x14ac:dyDescent="0.2">
      <c r="X7886" s="58"/>
      <c r="Y7886" s="58"/>
      <c r="Z7886" s="58"/>
      <c r="AA7886" s="58"/>
      <c r="AB7886" s="58"/>
    </row>
    <row r="7887" spans="24:28" x14ac:dyDescent="0.2">
      <c r="X7887" s="58"/>
      <c r="Y7887" s="58"/>
      <c r="Z7887" s="58"/>
      <c r="AA7887" s="58"/>
      <c r="AB7887" s="58"/>
    </row>
    <row r="7888" spans="24:28" x14ac:dyDescent="0.2">
      <c r="X7888" s="58"/>
      <c r="Y7888" s="58"/>
      <c r="Z7888" s="58"/>
      <c r="AA7888" s="58"/>
      <c r="AB7888" s="58"/>
    </row>
    <row r="7889" spans="24:28" x14ac:dyDescent="0.2">
      <c r="X7889" s="58"/>
      <c r="Y7889" s="58"/>
      <c r="Z7889" s="58"/>
      <c r="AA7889" s="58"/>
      <c r="AB7889" s="58"/>
    </row>
    <row r="7890" spans="24:28" x14ac:dyDescent="0.2">
      <c r="X7890" s="58"/>
      <c r="Y7890" s="58"/>
      <c r="Z7890" s="58"/>
      <c r="AA7890" s="58"/>
      <c r="AB7890" s="58"/>
    </row>
    <row r="7891" spans="24:28" x14ac:dyDescent="0.2">
      <c r="X7891" s="58"/>
      <c r="Y7891" s="58"/>
      <c r="Z7891" s="58"/>
      <c r="AA7891" s="58"/>
      <c r="AB7891" s="58"/>
    </row>
    <row r="7892" spans="24:28" x14ac:dyDescent="0.2">
      <c r="X7892" s="58"/>
      <c r="Y7892" s="58"/>
      <c r="Z7892" s="58"/>
      <c r="AA7892" s="58"/>
      <c r="AB7892" s="58"/>
    </row>
    <row r="7893" spans="24:28" x14ac:dyDescent="0.2">
      <c r="X7893" s="58"/>
      <c r="Y7893" s="58"/>
      <c r="Z7893" s="58"/>
      <c r="AA7893" s="58"/>
      <c r="AB7893" s="58"/>
    </row>
    <row r="7894" spans="24:28" x14ac:dyDescent="0.2">
      <c r="X7894" s="58"/>
      <c r="Y7894" s="58"/>
      <c r="Z7894" s="58"/>
      <c r="AA7894" s="58"/>
      <c r="AB7894" s="58"/>
    </row>
    <row r="7895" spans="24:28" x14ac:dyDescent="0.2">
      <c r="X7895" s="58"/>
      <c r="Y7895" s="58"/>
      <c r="Z7895" s="58"/>
      <c r="AA7895" s="58"/>
      <c r="AB7895" s="58"/>
    </row>
    <row r="7896" spans="24:28" x14ac:dyDescent="0.2">
      <c r="X7896" s="58"/>
      <c r="Y7896" s="58"/>
      <c r="Z7896" s="58"/>
      <c r="AA7896" s="58"/>
      <c r="AB7896" s="58"/>
    </row>
    <row r="7897" spans="24:28" x14ac:dyDescent="0.2">
      <c r="X7897" s="58"/>
      <c r="Y7897" s="58"/>
      <c r="Z7897" s="58"/>
      <c r="AA7897" s="58"/>
      <c r="AB7897" s="58"/>
    </row>
    <row r="7898" spans="24:28" x14ac:dyDescent="0.2">
      <c r="X7898" s="58"/>
      <c r="Y7898" s="58"/>
      <c r="Z7898" s="58"/>
      <c r="AA7898" s="58"/>
      <c r="AB7898" s="58"/>
    </row>
    <row r="7899" spans="24:28" x14ac:dyDescent="0.2">
      <c r="X7899" s="58"/>
      <c r="Y7899" s="58"/>
      <c r="Z7899" s="58"/>
      <c r="AA7899" s="58"/>
      <c r="AB7899" s="58"/>
    </row>
    <row r="7900" spans="24:28" x14ac:dyDescent="0.2">
      <c r="X7900" s="58"/>
      <c r="Y7900" s="58"/>
      <c r="Z7900" s="58"/>
      <c r="AA7900" s="58"/>
      <c r="AB7900" s="58"/>
    </row>
    <row r="7901" spans="24:28" x14ac:dyDescent="0.2">
      <c r="X7901" s="58"/>
      <c r="Y7901" s="58"/>
      <c r="Z7901" s="58"/>
      <c r="AA7901" s="58"/>
      <c r="AB7901" s="58"/>
    </row>
    <row r="7902" spans="24:28" x14ac:dyDescent="0.2">
      <c r="X7902" s="58"/>
      <c r="Y7902" s="58"/>
      <c r="Z7902" s="58"/>
      <c r="AA7902" s="58"/>
      <c r="AB7902" s="58"/>
    </row>
    <row r="7903" spans="24:28" x14ac:dyDescent="0.2">
      <c r="X7903" s="58"/>
      <c r="Y7903" s="58"/>
      <c r="Z7903" s="58"/>
      <c r="AA7903" s="58"/>
      <c r="AB7903" s="58"/>
    </row>
    <row r="7904" spans="24:28" x14ac:dyDescent="0.2">
      <c r="X7904" s="58"/>
      <c r="Y7904" s="58"/>
      <c r="Z7904" s="58"/>
      <c r="AA7904" s="58"/>
      <c r="AB7904" s="58"/>
    </row>
    <row r="7905" spans="24:28" x14ac:dyDescent="0.2">
      <c r="X7905" s="58"/>
      <c r="Y7905" s="58"/>
      <c r="Z7905" s="58"/>
      <c r="AA7905" s="58"/>
      <c r="AB7905" s="58"/>
    </row>
    <row r="7906" spans="24:28" x14ac:dyDescent="0.2">
      <c r="X7906" s="58"/>
      <c r="Y7906" s="58"/>
      <c r="Z7906" s="58"/>
      <c r="AA7906" s="58"/>
      <c r="AB7906" s="58"/>
    </row>
    <row r="7907" spans="24:28" x14ac:dyDescent="0.2">
      <c r="X7907" s="58"/>
      <c r="Y7907" s="58"/>
      <c r="Z7907" s="58"/>
      <c r="AA7907" s="58"/>
      <c r="AB7907" s="58"/>
    </row>
    <row r="7908" spans="24:28" x14ac:dyDescent="0.2">
      <c r="X7908" s="58"/>
      <c r="Y7908" s="58"/>
      <c r="Z7908" s="58"/>
      <c r="AA7908" s="58"/>
      <c r="AB7908" s="58"/>
    </row>
    <row r="7909" spans="24:28" x14ac:dyDescent="0.2">
      <c r="X7909" s="58"/>
      <c r="Y7909" s="58"/>
      <c r="Z7909" s="58"/>
      <c r="AA7909" s="58"/>
      <c r="AB7909" s="58"/>
    </row>
    <row r="7910" spans="24:28" x14ac:dyDescent="0.2">
      <c r="X7910" s="58"/>
      <c r="Y7910" s="58"/>
      <c r="Z7910" s="58"/>
      <c r="AA7910" s="58"/>
      <c r="AB7910" s="58"/>
    </row>
    <row r="7911" spans="24:28" x14ac:dyDescent="0.2">
      <c r="X7911" s="58"/>
      <c r="Y7911" s="58"/>
      <c r="Z7911" s="58"/>
      <c r="AA7911" s="58"/>
      <c r="AB7911" s="58"/>
    </row>
    <row r="7912" spans="24:28" x14ac:dyDescent="0.2">
      <c r="X7912" s="58"/>
      <c r="Y7912" s="58"/>
      <c r="Z7912" s="58"/>
      <c r="AA7912" s="58"/>
      <c r="AB7912" s="58"/>
    </row>
    <row r="7913" spans="24:28" x14ac:dyDescent="0.2">
      <c r="X7913" s="58"/>
      <c r="Y7913" s="58"/>
      <c r="Z7913" s="58"/>
      <c r="AA7913" s="58"/>
      <c r="AB7913" s="58"/>
    </row>
    <row r="7914" spans="24:28" x14ac:dyDescent="0.2">
      <c r="X7914" s="58"/>
      <c r="Y7914" s="58"/>
      <c r="Z7914" s="58"/>
      <c r="AA7914" s="58"/>
      <c r="AB7914" s="58"/>
    </row>
    <row r="7915" spans="24:28" x14ac:dyDescent="0.2">
      <c r="X7915" s="58"/>
      <c r="Y7915" s="58"/>
      <c r="Z7915" s="58"/>
      <c r="AA7915" s="58"/>
      <c r="AB7915" s="58"/>
    </row>
    <row r="7916" spans="24:28" x14ac:dyDescent="0.2">
      <c r="X7916" s="58"/>
      <c r="Y7916" s="58"/>
      <c r="Z7916" s="58"/>
      <c r="AA7916" s="58"/>
      <c r="AB7916" s="58"/>
    </row>
    <row r="7917" spans="24:28" x14ac:dyDescent="0.2">
      <c r="X7917" s="58"/>
      <c r="Y7917" s="58"/>
      <c r="Z7917" s="58"/>
      <c r="AA7917" s="58"/>
      <c r="AB7917" s="58"/>
    </row>
    <row r="7918" spans="24:28" x14ac:dyDescent="0.2">
      <c r="X7918" s="58"/>
      <c r="Y7918" s="58"/>
      <c r="Z7918" s="58"/>
      <c r="AA7918" s="58"/>
      <c r="AB7918" s="58"/>
    </row>
    <row r="7919" spans="24:28" x14ac:dyDescent="0.2">
      <c r="X7919" s="58"/>
      <c r="Y7919" s="58"/>
      <c r="Z7919" s="58"/>
      <c r="AA7919" s="58"/>
      <c r="AB7919" s="58"/>
    </row>
    <row r="7920" spans="24:28" x14ac:dyDescent="0.2">
      <c r="X7920" s="58"/>
      <c r="Y7920" s="58"/>
      <c r="Z7920" s="58"/>
      <c r="AA7920" s="58"/>
      <c r="AB7920" s="58"/>
    </row>
    <row r="7921" spans="24:28" x14ac:dyDescent="0.2">
      <c r="X7921" s="58"/>
      <c r="Y7921" s="58"/>
      <c r="Z7921" s="58"/>
      <c r="AA7921" s="58"/>
      <c r="AB7921" s="58"/>
    </row>
    <row r="7922" spans="24:28" x14ac:dyDescent="0.2">
      <c r="X7922" s="58"/>
      <c r="Y7922" s="58"/>
      <c r="Z7922" s="58"/>
      <c r="AA7922" s="58"/>
      <c r="AB7922" s="58"/>
    </row>
    <row r="7923" spans="24:28" x14ac:dyDescent="0.2">
      <c r="X7923" s="58"/>
      <c r="Y7923" s="58"/>
      <c r="Z7923" s="58"/>
      <c r="AA7923" s="58"/>
      <c r="AB7923" s="58"/>
    </row>
    <row r="7924" spans="24:28" x14ac:dyDescent="0.2">
      <c r="X7924" s="58"/>
      <c r="Y7924" s="58"/>
      <c r="Z7924" s="58"/>
      <c r="AA7924" s="58"/>
      <c r="AB7924" s="58"/>
    </row>
    <row r="7925" spans="24:28" x14ac:dyDescent="0.2">
      <c r="X7925" s="58"/>
      <c r="Y7925" s="58"/>
      <c r="Z7925" s="58"/>
      <c r="AA7925" s="58"/>
      <c r="AB7925" s="58"/>
    </row>
    <row r="7926" spans="24:28" x14ac:dyDescent="0.2">
      <c r="X7926" s="58"/>
      <c r="Y7926" s="58"/>
      <c r="Z7926" s="58"/>
      <c r="AA7926" s="58"/>
      <c r="AB7926" s="58"/>
    </row>
    <row r="7927" spans="24:28" x14ac:dyDescent="0.2">
      <c r="X7927" s="58"/>
      <c r="Y7927" s="58"/>
      <c r="Z7927" s="58"/>
      <c r="AA7927" s="58"/>
      <c r="AB7927" s="58"/>
    </row>
    <row r="7928" spans="24:28" x14ac:dyDescent="0.2">
      <c r="X7928" s="58"/>
      <c r="Y7928" s="58"/>
      <c r="Z7928" s="58"/>
      <c r="AA7928" s="58"/>
      <c r="AB7928" s="58"/>
    </row>
    <row r="7929" spans="24:28" x14ac:dyDescent="0.2">
      <c r="X7929" s="58"/>
      <c r="Y7929" s="58"/>
      <c r="Z7929" s="58"/>
      <c r="AA7929" s="58"/>
      <c r="AB7929" s="58"/>
    </row>
    <row r="7930" spans="24:28" x14ac:dyDescent="0.2">
      <c r="X7930" s="58"/>
      <c r="Y7930" s="58"/>
      <c r="Z7930" s="58"/>
      <c r="AA7930" s="58"/>
      <c r="AB7930" s="58"/>
    </row>
    <row r="7931" spans="24:28" x14ac:dyDescent="0.2">
      <c r="X7931" s="58"/>
      <c r="Y7931" s="58"/>
      <c r="Z7931" s="58"/>
      <c r="AA7931" s="58"/>
      <c r="AB7931" s="58"/>
    </row>
    <row r="7932" spans="24:28" x14ac:dyDescent="0.2">
      <c r="X7932" s="58"/>
      <c r="Y7932" s="58"/>
      <c r="Z7932" s="58"/>
      <c r="AA7932" s="58"/>
      <c r="AB7932" s="58"/>
    </row>
    <row r="7933" spans="24:28" x14ac:dyDescent="0.2">
      <c r="X7933" s="58"/>
      <c r="Y7933" s="58"/>
      <c r="Z7933" s="58"/>
      <c r="AA7933" s="58"/>
      <c r="AB7933" s="58"/>
    </row>
    <row r="7934" spans="24:28" x14ac:dyDescent="0.2">
      <c r="X7934" s="58"/>
      <c r="Y7934" s="58"/>
      <c r="Z7934" s="58"/>
      <c r="AA7934" s="58"/>
      <c r="AB7934" s="58"/>
    </row>
    <row r="7935" spans="24:28" x14ac:dyDescent="0.2">
      <c r="X7935" s="58"/>
      <c r="Y7935" s="58"/>
      <c r="Z7935" s="58"/>
      <c r="AA7935" s="58"/>
      <c r="AB7935" s="58"/>
    </row>
    <row r="7936" spans="24:28" x14ac:dyDescent="0.2">
      <c r="X7936" s="58"/>
      <c r="Y7936" s="58"/>
      <c r="Z7936" s="58"/>
      <c r="AA7936" s="58"/>
      <c r="AB7936" s="58"/>
    </row>
    <row r="7937" spans="24:28" x14ac:dyDescent="0.2">
      <c r="X7937" s="58"/>
      <c r="Y7937" s="58"/>
      <c r="Z7937" s="58"/>
      <c r="AA7937" s="58"/>
      <c r="AB7937" s="58"/>
    </row>
    <row r="7938" spans="24:28" x14ac:dyDescent="0.2">
      <c r="X7938" s="58"/>
      <c r="Y7938" s="58"/>
      <c r="Z7938" s="58"/>
      <c r="AA7938" s="58"/>
      <c r="AB7938" s="58"/>
    </row>
    <row r="7939" spans="24:28" x14ac:dyDescent="0.2">
      <c r="X7939" s="58"/>
      <c r="Y7939" s="58"/>
      <c r="Z7939" s="58"/>
      <c r="AA7939" s="58"/>
      <c r="AB7939" s="58"/>
    </row>
    <row r="7940" spans="24:28" x14ac:dyDescent="0.2">
      <c r="X7940" s="58"/>
      <c r="Y7940" s="58"/>
      <c r="Z7940" s="58"/>
      <c r="AA7940" s="58"/>
      <c r="AB7940" s="58"/>
    </row>
    <row r="7941" spans="24:28" x14ac:dyDescent="0.2">
      <c r="X7941" s="58"/>
      <c r="Y7941" s="58"/>
      <c r="Z7941" s="58"/>
      <c r="AA7941" s="58"/>
      <c r="AB7941" s="58"/>
    </row>
    <row r="7942" spans="24:28" x14ac:dyDescent="0.2">
      <c r="X7942" s="58"/>
      <c r="Y7942" s="58"/>
      <c r="Z7942" s="58"/>
      <c r="AA7942" s="58"/>
      <c r="AB7942" s="58"/>
    </row>
    <row r="7943" spans="24:28" x14ac:dyDescent="0.2">
      <c r="X7943" s="58"/>
      <c r="Y7943" s="58"/>
      <c r="Z7943" s="58"/>
      <c r="AA7943" s="58"/>
      <c r="AB7943" s="58"/>
    </row>
    <row r="7944" spans="24:28" x14ac:dyDescent="0.2">
      <c r="X7944" s="58"/>
      <c r="Y7944" s="58"/>
      <c r="Z7944" s="58"/>
      <c r="AA7944" s="58"/>
      <c r="AB7944" s="58"/>
    </row>
    <row r="7945" spans="24:28" x14ac:dyDescent="0.2">
      <c r="X7945" s="58"/>
      <c r="Y7945" s="58"/>
      <c r="Z7945" s="58"/>
      <c r="AA7945" s="58"/>
      <c r="AB7945" s="58"/>
    </row>
    <row r="7946" spans="24:28" x14ac:dyDescent="0.2">
      <c r="X7946" s="58"/>
      <c r="Y7946" s="58"/>
      <c r="Z7946" s="58"/>
      <c r="AA7946" s="58"/>
      <c r="AB7946" s="58"/>
    </row>
    <row r="7947" spans="24:28" x14ac:dyDescent="0.2">
      <c r="X7947" s="58"/>
      <c r="Y7947" s="58"/>
      <c r="Z7947" s="58"/>
      <c r="AA7947" s="58"/>
      <c r="AB7947" s="58"/>
    </row>
    <row r="7948" spans="24:28" x14ac:dyDescent="0.2">
      <c r="X7948" s="58"/>
      <c r="Y7948" s="58"/>
      <c r="Z7948" s="58"/>
      <c r="AA7948" s="58"/>
      <c r="AB7948" s="58"/>
    </row>
    <row r="7949" spans="24:28" x14ac:dyDescent="0.2">
      <c r="X7949" s="58"/>
      <c r="Y7949" s="58"/>
      <c r="Z7949" s="58"/>
      <c r="AA7949" s="58"/>
      <c r="AB7949" s="58"/>
    </row>
    <row r="7950" spans="24:28" x14ac:dyDescent="0.2">
      <c r="X7950" s="58"/>
      <c r="Y7950" s="58"/>
      <c r="Z7950" s="58"/>
      <c r="AA7950" s="58"/>
      <c r="AB7950" s="58"/>
    </row>
    <row r="7951" spans="24:28" x14ac:dyDescent="0.2">
      <c r="X7951" s="58"/>
      <c r="Y7951" s="58"/>
      <c r="Z7951" s="58"/>
      <c r="AA7951" s="58"/>
      <c r="AB7951" s="58"/>
    </row>
    <row r="7952" spans="24:28" x14ac:dyDescent="0.2">
      <c r="X7952" s="58"/>
      <c r="Y7952" s="58"/>
      <c r="Z7952" s="58"/>
      <c r="AA7952" s="58"/>
      <c r="AB7952" s="58"/>
    </row>
    <row r="7953" spans="24:28" x14ac:dyDescent="0.2">
      <c r="X7953" s="58"/>
      <c r="Y7953" s="58"/>
      <c r="Z7953" s="58"/>
      <c r="AA7953" s="58"/>
      <c r="AB7953" s="58"/>
    </row>
    <row r="7954" spans="24:28" x14ac:dyDescent="0.2">
      <c r="X7954" s="58"/>
      <c r="Y7954" s="58"/>
      <c r="Z7954" s="58"/>
      <c r="AA7954" s="58"/>
      <c r="AB7954" s="58"/>
    </row>
    <row r="7955" spans="24:28" x14ac:dyDescent="0.2">
      <c r="X7955" s="58"/>
      <c r="Y7955" s="58"/>
      <c r="Z7955" s="58"/>
      <c r="AA7955" s="58"/>
      <c r="AB7955" s="58"/>
    </row>
    <row r="7956" spans="24:28" x14ac:dyDescent="0.2">
      <c r="X7956" s="58"/>
      <c r="Y7956" s="58"/>
      <c r="Z7956" s="58"/>
      <c r="AA7956" s="58"/>
      <c r="AB7956" s="58"/>
    </row>
    <row r="7957" spans="24:28" x14ac:dyDescent="0.2">
      <c r="X7957" s="58"/>
      <c r="Y7957" s="58"/>
      <c r="Z7957" s="58"/>
      <c r="AA7957" s="58"/>
      <c r="AB7957" s="58"/>
    </row>
    <row r="7958" spans="24:28" x14ac:dyDescent="0.2">
      <c r="X7958" s="58"/>
      <c r="Y7958" s="58"/>
      <c r="Z7958" s="58"/>
      <c r="AA7958" s="58"/>
      <c r="AB7958" s="58"/>
    </row>
    <row r="7959" spans="24:28" x14ac:dyDescent="0.2">
      <c r="X7959" s="58"/>
      <c r="Y7959" s="58"/>
      <c r="Z7959" s="58"/>
      <c r="AA7959" s="58"/>
      <c r="AB7959" s="58"/>
    </row>
    <row r="7960" spans="24:28" x14ac:dyDescent="0.2">
      <c r="X7960" s="58"/>
      <c r="Y7960" s="58"/>
      <c r="Z7960" s="58"/>
      <c r="AA7960" s="58"/>
      <c r="AB7960" s="58"/>
    </row>
    <row r="7961" spans="24:28" x14ac:dyDescent="0.2">
      <c r="X7961" s="58"/>
      <c r="Y7961" s="58"/>
      <c r="Z7961" s="58"/>
      <c r="AA7961" s="58"/>
      <c r="AB7961" s="58"/>
    </row>
    <row r="7962" spans="24:28" x14ac:dyDescent="0.2">
      <c r="X7962" s="58"/>
      <c r="Y7962" s="58"/>
      <c r="Z7962" s="58"/>
      <c r="AA7962" s="58"/>
      <c r="AB7962" s="58"/>
    </row>
    <row r="7963" spans="24:28" x14ac:dyDescent="0.2">
      <c r="X7963" s="58"/>
      <c r="Y7963" s="58"/>
      <c r="Z7963" s="58"/>
      <c r="AA7963" s="58"/>
      <c r="AB7963" s="58"/>
    </row>
    <row r="7964" spans="24:28" x14ac:dyDescent="0.2">
      <c r="X7964" s="58"/>
      <c r="Y7964" s="58"/>
      <c r="Z7964" s="58"/>
      <c r="AA7964" s="58"/>
      <c r="AB7964" s="58"/>
    </row>
    <row r="7965" spans="24:28" x14ac:dyDescent="0.2">
      <c r="X7965" s="58"/>
      <c r="Y7965" s="58"/>
      <c r="Z7965" s="58"/>
      <c r="AA7965" s="58"/>
      <c r="AB7965" s="58"/>
    </row>
    <row r="7966" spans="24:28" x14ac:dyDescent="0.2">
      <c r="X7966" s="58"/>
      <c r="Y7966" s="58"/>
      <c r="Z7966" s="58"/>
      <c r="AA7966" s="58"/>
      <c r="AB7966" s="58"/>
    </row>
    <row r="7967" spans="24:28" x14ac:dyDescent="0.2">
      <c r="X7967" s="58"/>
      <c r="Y7967" s="58"/>
      <c r="Z7967" s="58"/>
      <c r="AA7967" s="58"/>
      <c r="AB7967" s="58"/>
    </row>
    <row r="7968" spans="24:28" x14ac:dyDescent="0.2">
      <c r="X7968" s="58"/>
      <c r="Y7968" s="58"/>
      <c r="Z7968" s="58"/>
      <c r="AA7968" s="58"/>
      <c r="AB7968" s="58"/>
    </row>
    <row r="7969" spans="24:28" x14ac:dyDescent="0.2">
      <c r="X7969" s="58"/>
      <c r="Y7969" s="58"/>
      <c r="Z7969" s="58"/>
      <c r="AA7969" s="58"/>
      <c r="AB7969" s="58"/>
    </row>
    <row r="7970" spans="24:28" x14ac:dyDescent="0.2">
      <c r="X7970" s="58"/>
      <c r="Y7970" s="58"/>
      <c r="Z7970" s="58"/>
      <c r="AA7970" s="58"/>
      <c r="AB7970" s="58"/>
    </row>
    <row r="7971" spans="24:28" x14ac:dyDescent="0.2">
      <c r="X7971" s="58"/>
      <c r="Y7971" s="58"/>
      <c r="Z7971" s="58"/>
      <c r="AA7971" s="58"/>
      <c r="AB7971" s="58"/>
    </row>
    <row r="7972" spans="24:28" x14ac:dyDescent="0.2">
      <c r="X7972" s="58"/>
      <c r="Y7972" s="58"/>
      <c r="Z7972" s="58"/>
      <c r="AA7972" s="58"/>
      <c r="AB7972" s="58"/>
    </row>
    <row r="7973" spans="24:28" x14ac:dyDescent="0.2">
      <c r="X7973" s="58"/>
      <c r="Y7973" s="58"/>
      <c r="Z7973" s="58"/>
      <c r="AA7973" s="58"/>
      <c r="AB7973" s="58"/>
    </row>
    <row r="7974" spans="24:28" x14ac:dyDescent="0.2">
      <c r="X7974" s="58"/>
      <c r="Y7974" s="58"/>
      <c r="Z7974" s="58"/>
      <c r="AA7974" s="58"/>
      <c r="AB7974" s="58"/>
    </row>
    <row r="7975" spans="24:28" x14ac:dyDescent="0.2">
      <c r="X7975" s="58"/>
      <c r="Y7975" s="58"/>
      <c r="Z7975" s="58"/>
      <c r="AA7975" s="58"/>
      <c r="AB7975" s="58"/>
    </row>
    <row r="7976" spans="24:28" x14ac:dyDescent="0.2">
      <c r="X7976" s="58"/>
      <c r="Y7976" s="58"/>
      <c r="Z7976" s="58"/>
      <c r="AA7976" s="58"/>
      <c r="AB7976" s="58"/>
    </row>
    <row r="7977" spans="24:28" x14ac:dyDescent="0.2">
      <c r="X7977" s="58"/>
      <c r="Y7977" s="58"/>
      <c r="Z7977" s="58"/>
      <c r="AA7977" s="58"/>
      <c r="AB7977" s="58"/>
    </row>
    <row r="7978" spans="24:28" x14ac:dyDescent="0.2">
      <c r="X7978" s="58"/>
      <c r="Y7978" s="58"/>
      <c r="Z7978" s="58"/>
      <c r="AA7978" s="58"/>
      <c r="AB7978" s="58"/>
    </row>
    <row r="7979" spans="24:28" x14ac:dyDescent="0.2">
      <c r="X7979" s="58"/>
      <c r="Y7979" s="58"/>
      <c r="Z7979" s="58"/>
      <c r="AA7979" s="58"/>
      <c r="AB7979" s="58"/>
    </row>
    <row r="7980" spans="24:28" x14ac:dyDescent="0.2">
      <c r="X7980" s="58"/>
      <c r="Y7980" s="58"/>
      <c r="Z7980" s="58"/>
      <c r="AA7980" s="58"/>
      <c r="AB7980" s="58"/>
    </row>
    <row r="7981" spans="24:28" x14ac:dyDescent="0.2">
      <c r="X7981" s="58"/>
      <c r="Y7981" s="58"/>
      <c r="Z7981" s="58"/>
      <c r="AA7981" s="58"/>
      <c r="AB7981" s="58"/>
    </row>
    <row r="7982" spans="24:28" x14ac:dyDescent="0.2">
      <c r="X7982" s="58"/>
      <c r="Y7982" s="58"/>
      <c r="Z7982" s="58"/>
      <c r="AA7982" s="58"/>
      <c r="AB7982" s="58"/>
    </row>
    <row r="7983" spans="24:28" x14ac:dyDescent="0.2">
      <c r="X7983" s="58"/>
      <c r="Y7983" s="58"/>
      <c r="Z7983" s="58"/>
      <c r="AA7983" s="58"/>
      <c r="AB7983" s="58"/>
    </row>
    <row r="7984" spans="24:28" x14ac:dyDescent="0.2">
      <c r="X7984" s="58"/>
      <c r="Y7984" s="58"/>
      <c r="Z7984" s="58"/>
      <c r="AA7984" s="58"/>
      <c r="AB7984" s="58"/>
    </row>
    <row r="7985" spans="24:28" x14ac:dyDescent="0.2">
      <c r="X7985" s="58"/>
      <c r="Y7985" s="58"/>
      <c r="Z7985" s="58"/>
      <c r="AA7985" s="58"/>
      <c r="AB7985" s="58"/>
    </row>
    <row r="7986" spans="24:28" x14ac:dyDescent="0.2">
      <c r="X7986" s="58"/>
      <c r="Y7986" s="58"/>
      <c r="Z7986" s="58"/>
      <c r="AA7986" s="58"/>
      <c r="AB7986" s="58"/>
    </row>
    <row r="7987" spans="24:28" x14ac:dyDescent="0.2">
      <c r="X7987" s="58"/>
      <c r="Y7987" s="58"/>
      <c r="Z7987" s="58"/>
      <c r="AA7987" s="58"/>
      <c r="AB7987" s="58"/>
    </row>
    <row r="7988" spans="24:28" x14ac:dyDescent="0.2">
      <c r="X7988" s="58"/>
      <c r="Y7988" s="58"/>
      <c r="Z7988" s="58"/>
      <c r="AA7988" s="58"/>
      <c r="AB7988" s="58"/>
    </row>
    <row r="7989" spans="24:28" x14ac:dyDescent="0.2">
      <c r="X7989" s="58"/>
      <c r="Y7989" s="58"/>
      <c r="Z7989" s="58"/>
      <c r="AA7989" s="58"/>
      <c r="AB7989" s="58"/>
    </row>
    <row r="7990" spans="24:28" x14ac:dyDescent="0.2">
      <c r="X7990" s="58"/>
      <c r="Y7990" s="58"/>
      <c r="Z7990" s="58"/>
      <c r="AA7990" s="58"/>
      <c r="AB7990" s="58"/>
    </row>
    <row r="7991" spans="24:28" x14ac:dyDescent="0.2">
      <c r="X7991" s="58"/>
      <c r="Y7991" s="58"/>
      <c r="Z7991" s="58"/>
      <c r="AA7991" s="58"/>
      <c r="AB7991" s="58"/>
    </row>
    <row r="7992" spans="24:28" x14ac:dyDescent="0.2">
      <c r="X7992" s="58"/>
      <c r="Y7992" s="58"/>
      <c r="Z7992" s="58"/>
      <c r="AA7992" s="58"/>
      <c r="AB7992" s="58"/>
    </row>
    <row r="7993" spans="24:28" x14ac:dyDescent="0.2">
      <c r="X7993" s="58"/>
      <c r="Y7993" s="58"/>
      <c r="Z7993" s="58"/>
      <c r="AA7993" s="58"/>
      <c r="AB7993" s="58"/>
    </row>
    <row r="7994" spans="24:28" x14ac:dyDescent="0.2">
      <c r="X7994" s="58"/>
      <c r="Y7994" s="58"/>
      <c r="Z7994" s="58"/>
      <c r="AA7994" s="58"/>
      <c r="AB7994" s="58"/>
    </row>
    <row r="7995" spans="24:28" x14ac:dyDescent="0.2">
      <c r="X7995" s="58"/>
      <c r="Y7995" s="58"/>
      <c r="Z7995" s="58"/>
      <c r="AA7995" s="58"/>
      <c r="AB7995" s="58"/>
    </row>
    <row r="7996" spans="24:28" x14ac:dyDescent="0.2">
      <c r="X7996" s="58"/>
      <c r="Y7996" s="58"/>
      <c r="Z7996" s="58"/>
      <c r="AA7996" s="58"/>
      <c r="AB7996" s="58"/>
    </row>
    <row r="7997" spans="24:28" x14ac:dyDescent="0.2">
      <c r="X7997" s="58"/>
      <c r="Y7997" s="58"/>
      <c r="Z7997" s="58"/>
      <c r="AA7997" s="58"/>
      <c r="AB7997" s="58"/>
    </row>
    <row r="7998" spans="24:28" x14ac:dyDescent="0.2">
      <c r="X7998" s="58"/>
      <c r="Y7998" s="58"/>
      <c r="Z7998" s="58"/>
      <c r="AA7998" s="58"/>
      <c r="AB7998" s="58"/>
    </row>
    <row r="7999" spans="24:28" x14ac:dyDescent="0.2">
      <c r="X7999" s="58"/>
      <c r="Y7999" s="58"/>
      <c r="Z7999" s="58"/>
      <c r="AA7999" s="58"/>
      <c r="AB7999" s="58"/>
    </row>
    <row r="8000" spans="24:28" x14ac:dyDescent="0.2">
      <c r="X8000" s="58"/>
      <c r="Y8000" s="58"/>
      <c r="Z8000" s="58"/>
      <c r="AA8000" s="58"/>
      <c r="AB8000" s="58"/>
    </row>
    <row r="8001" spans="24:28" x14ac:dyDescent="0.2">
      <c r="X8001" s="58"/>
      <c r="Y8001" s="58"/>
      <c r="Z8001" s="58"/>
      <c r="AA8001" s="58"/>
      <c r="AB8001" s="58"/>
    </row>
    <row r="8002" spans="24:28" x14ac:dyDescent="0.2">
      <c r="X8002" s="58"/>
      <c r="Y8002" s="58"/>
      <c r="Z8002" s="58"/>
      <c r="AA8002" s="58"/>
      <c r="AB8002" s="58"/>
    </row>
    <row r="8003" spans="24:28" x14ac:dyDescent="0.2">
      <c r="X8003" s="58"/>
      <c r="Y8003" s="58"/>
      <c r="Z8003" s="58"/>
      <c r="AA8003" s="58"/>
      <c r="AB8003" s="58"/>
    </row>
    <row r="8004" spans="24:28" x14ac:dyDescent="0.2">
      <c r="X8004" s="58"/>
      <c r="Y8004" s="58"/>
      <c r="Z8004" s="58"/>
      <c r="AA8004" s="58"/>
      <c r="AB8004" s="58"/>
    </row>
    <row r="8005" spans="24:28" x14ac:dyDescent="0.2">
      <c r="X8005" s="58"/>
      <c r="Y8005" s="58"/>
      <c r="Z8005" s="58"/>
      <c r="AA8005" s="58"/>
      <c r="AB8005" s="58"/>
    </row>
    <row r="8006" spans="24:28" x14ac:dyDescent="0.2">
      <c r="X8006" s="58"/>
      <c r="Y8006" s="58"/>
      <c r="Z8006" s="58"/>
      <c r="AA8006" s="58"/>
      <c r="AB8006" s="58"/>
    </row>
    <row r="8007" spans="24:28" x14ac:dyDescent="0.2">
      <c r="X8007" s="58"/>
      <c r="Y8007" s="58"/>
      <c r="Z8007" s="58"/>
      <c r="AA8007" s="58"/>
      <c r="AB8007" s="58"/>
    </row>
    <row r="8008" spans="24:28" x14ac:dyDescent="0.2">
      <c r="X8008" s="58"/>
      <c r="Y8008" s="58"/>
      <c r="Z8008" s="58"/>
      <c r="AA8008" s="58"/>
      <c r="AB8008" s="58"/>
    </row>
    <row r="8009" spans="24:28" x14ac:dyDescent="0.2">
      <c r="X8009" s="58"/>
      <c r="Y8009" s="58"/>
      <c r="Z8009" s="58"/>
      <c r="AA8009" s="58"/>
      <c r="AB8009" s="58"/>
    </row>
    <row r="8010" spans="24:28" x14ac:dyDescent="0.2">
      <c r="X8010" s="58"/>
      <c r="Y8010" s="58"/>
      <c r="Z8010" s="58"/>
      <c r="AA8010" s="58"/>
      <c r="AB8010" s="58"/>
    </row>
    <row r="8011" spans="24:28" x14ac:dyDescent="0.2">
      <c r="X8011" s="58"/>
      <c r="Y8011" s="58"/>
      <c r="Z8011" s="58"/>
      <c r="AA8011" s="58"/>
      <c r="AB8011" s="58"/>
    </row>
    <row r="8012" spans="24:28" x14ac:dyDescent="0.2">
      <c r="X8012" s="58"/>
      <c r="Y8012" s="58"/>
      <c r="Z8012" s="58"/>
      <c r="AA8012" s="58"/>
      <c r="AB8012" s="58"/>
    </row>
    <row r="8013" spans="24:28" x14ac:dyDescent="0.2">
      <c r="X8013" s="58"/>
      <c r="Y8013" s="58"/>
      <c r="Z8013" s="58"/>
      <c r="AA8013" s="58"/>
      <c r="AB8013" s="58"/>
    </row>
    <row r="8014" spans="24:28" x14ac:dyDescent="0.2">
      <c r="X8014" s="58"/>
      <c r="Y8014" s="58"/>
      <c r="Z8014" s="58"/>
      <c r="AA8014" s="58"/>
      <c r="AB8014" s="58"/>
    </row>
    <row r="8015" spans="24:28" x14ac:dyDescent="0.2">
      <c r="X8015" s="58"/>
      <c r="Y8015" s="58"/>
      <c r="Z8015" s="58"/>
      <c r="AA8015" s="58"/>
      <c r="AB8015" s="58"/>
    </row>
    <row r="8016" spans="24:28" x14ac:dyDescent="0.2">
      <c r="X8016" s="58"/>
      <c r="Y8016" s="58"/>
      <c r="Z8016" s="58"/>
      <c r="AA8016" s="58"/>
      <c r="AB8016" s="58"/>
    </row>
    <row r="8017" spans="24:28" x14ac:dyDescent="0.2">
      <c r="X8017" s="58"/>
      <c r="Y8017" s="58"/>
      <c r="Z8017" s="58"/>
      <c r="AA8017" s="58"/>
      <c r="AB8017" s="58"/>
    </row>
    <row r="8018" spans="24:28" x14ac:dyDescent="0.2">
      <c r="X8018" s="58"/>
      <c r="Y8018" s="58"/>
      <c r="Z8018" s="58"/>
      <c r="AA8018" s="58"/>
      <c r="AB8018" s="58"/>
    </row>
    <row r="8019" spans="24:28" x14ac:dyDescent="0.2">
      <c r="X8019" s="58"/>
      <c r="Y8019" s="58"/>
      <c r="Z8019" s="58"/>
      <c r="AA8019" s="58"/>
      <c r="AB8019" s="58"/>
    </row>
    <row r="8020" spans="24:28" x14ac:dyDescent="0.2">
      <c r="X8020" s="58"/>
      <c r="Y8020" s="58"/>
      <c r="Z8020" s="58"/>
      <c r="AA8020" s="58"/>
      <c r="AB8020" s="58"/>
    </row>
    <row r="8021" spans="24:28" x14ac:dyDescent="0.2">
      <c r="X8021" s="58"/>
      <c r="Y8021" s="58"/>
      <c r="Z8021" s="58"/>
      <c r="AA8021" s="58"/>
      <c r="AB8021" s="58"/>
    </row>
    <row r="8022" spans="24:28" x14ac:dyDescent="0.2">
      <c r="X8022" s="58"/>
      <c r="Y8022" s="58"/>
      <c r="Z8022" s="58"/>
      <c r="AA8022" s="58"/>
      <c r="AB8022" s="58"/>
    </row>
    <row r="8023" spans="24:28" x14ac:dyDescent="0.2">
      <c r="X8023" s="58"/>
      <c r="Y8023" s="58"/>
      <c r="Z8023" s="58"/>
      <c r="AA8023" s="58"/>
      <c r="AB8023" s="58"/>
    </row>
    <row r="8024" spans="24:28" x14ac:dyDescent="0.2">
      <c r="X8024" s="58"/>
      <c r="Y8024" s="58"/>
      <c r="Z8024" s="58"/>
      <c r="AA8024" s="58"/>
      <c r="AB8024" s="58"/>
    </row>
    <row r="8025" spans="24:28" x14ac:dyDescent="0.2">
      <c r="X8025" s="58"/>
      <c r="Y8025" s="58"/>
      <c r="Z8025" s="58"/>
      <c r="AA8025" s="58"/>
      <c r="AB8025" s="58"/>
    </row>
    <row r="8026" spans="24:28" x14ac:dyDescent="0.2">
      <c r="X8026" s="58"/>
      <c r="Y8026" s="58"/>
      <c r="Z8026" s="58"/>
      <c r="AA8026" s="58"/>
      <c r="AB8026" s="58"/>
    </row>
    <row r="8027" spans="24:28" x14ac:dyDescent="0.2">
      <c r="X8027" s="58"/>
      <c r="Y8027" s="58"/>
      <c r="Z8027" s="58"/>
      <c r="AA8027" s="58"/>
      <c r="AB8027" s="58"/>
    </row>
    <row r="8028" spans="24:28" x14ac:dyDescent="0.2">
      <c r="X8028" s="58"/>
      <c r="Y8028" s="58"/>
      <c r="Z8028" s="58"/>
      <c r="AA8028" s="58"/>
      <c r="AB8028" s="58"/>
    </row>
    <row r="8029" spans="24:28" x14ac:dyDescent="0.2">
      <c r="X8029" s="58"/>
      <c r="Y8029" s="58"/>
      <c r="Z8029" s="58"/>
      <c r="AA8029" s="58"/>
      <c r="AB8029" s="58"/>
    </row>
    <row r="8030" spans="24:28" x14ac:dyDescent="0.2">
      <c r="X8030" s="58"/>
      <c r="Y8030" s="58"/>
      <c r="Z8030" s="58"/>
      <c r="AA8030" s="58"/>
      <c r="AB8030" s="58"/>
    </row>
    <row r="8031" spans="24:28" x14ac:dyDescent="0.2">
      <c r="X8031" s="58"/>
      <c r="Y8031" s="58"/>
      <c r="Z8031" s="58"/>
      <c r="AA8031" s="58"/>
      <c r="AB8031" s="58"/>
    </row>
    <row r="8032" spans="24:28" x14ac:dyDescent="0.2">
      <c r="X8032" s="58"/>
      <c r="Y8032" s="58"/>
      <c r="Z8032" s="58"/>
      <c r="AA8032" s="58"/>
      <c r="AB8032" s="58"/>
    </row>
    <row r="8033" spans="24:28" x14ac:dyDescent="0.2">
      <c r="X8033" s="58"/>
      <c r="Y8033" s="58"/>
      <c r="Z8033" s="58"/>
      <c r="AA8033" s="58"/>
      <c r="AB8033" s="58"/>
    </row>
    <row r="8034" spans="24:28" x14ac:dyDescent="0.2">
      <c r="X8034" s="58"/>
      <c r="Y8034" s="58"/>
      <c r="Z8034" s="58"/>
      <c r="AA8034" s="58"/>
      <c r="AB8034" s="58"/>
    </row>
    <row r="8035" spans="24:28" x14ac:dyDescent="0.2">
      <c r="X8035" s="58"/>
      <c r="Y8035" s="58"/>
      <c r="Z8035" s="58"/>
      <c r="AA8035" s="58"/>
      <c r="AB8035" s="58"/>
    </row>
    <row r="8036" spans="24:28" x14ac:dyDescent="0.2">
      <c r="X8036" s="58"/>
      <c r="Y8036" s="58"/>
      <c r="Z8036" s="58"/>
      <c r="AA8036" s="58"/>
      <c r="AB8036" s="58"/>
    </row>
    <row r="8037" spans="24:28" x14ac:dyDescent="0.2">
      <c r="X8037" s="58"/>
      <c r="Y8037" s="58"/>
      <c r="Z8037" s="58"/>
      <c r="AA8037" s="58"/>
      <c r="AB8037" s="58"/>
    </row>
    <row r="8038" spans="24:28" x14ac:dyDescent="0.2">
      <c r="X8038" s="58"/>
      <c r="Y8038" s="58"/>
      <c r="Z8038" s="58"/>
      <c r="AA8038" s="58"/>
      <c r="AB8038" s="58"/>
    </row>
    <row r="8039" spans="24:28" x14ac:dyDescent="0.2">
      <c r="X8039" s="58"/>
      <c r="Y8039" s="58"/>
      <c r="Z8039" s="58"/>
      <c r="AA8039" s="58"/>
      <c r="AB8039" s="58"/>
    </row>
    <row r="8040" spans="24:28" x14ac:dyDescent="0.2">
      <c r="X8040" s="58"/>
      <c r="Y8040" s="58"/>
      <c r="Z8040" s="58"/>
      <c r="AA8040" s="58"/>
      <c r="AB8040" s="58"/>
    </row>
    <row r="8041" spans="24:28" x14ac:dyDescent="0.2">
      <c r="X8041" s="58"/>
      <c r="Y8041" s="58"/>
      <c r="Z8041" s="58"/>
      <c r="AA8041" s="58"/>
      <c r="AB8041" s="58"/>
    </row>
    <row r="8042" spans="24:28" x14ac:dyDescent="0.2">
      <c r="X8042" s="58"/>
      <c r="Y8042" s="58"/>
      <c r="Z8042" s="58"/>
      <c r="AA8042" s="58"/>
      <c r="AB8042" s="58"/>
    </row>
    <row r="8043" spans="24:28" x14ac:dyDescent="0.2">
      <c r="X8043" s="58"/>
      <c r="Y8043" s="58"/>
      <c r="Z8043" s="58"/>
      <c r="AA8043" s="58"/>
      <c r="AB8043" s="58"/>
    </row>
    <row r="8044" spans="24:28" x14ac:dyDescent="0.2">
      <c r="X8044" s="58"/>
      <c r="Y8044" s="58"/>
      <c r="Z8044" s="58"/>
      <c r="AA8044" s="58"/>
      <c r="AB8044" s="58"/>
    </row>
    <row r="8045" spans="24:28" x14ac:dyDescent="0.2">
      <c r="X8045" s="58"/>
      <c r="Y8045" s="58"/>
      <c r="Z8045" s="58"/>
      <c r="AA8045" s="58"/>
      <c r="AB8045" s="58"/>
    </row>
    <row r="8046" spans="24:28" x14ac:dyDescent="0.2">
      <c r="X8046" s="58"/>
      <c r="Y8046" s="58"/>
      <c r="Z8046" s="58"/>
      <c r="AA8046" s="58"/>
      <c r="AB8046" s="58"/>
    </row>
    <row r="8047" spans="24:28" x14ac:dyDescent="0.2">
      <c r="X8047" s="58"/>
      <c r="Y8047" s="58"/>
      <c r="Z8047" s="58"/>
      <c r="AA8047" s="58"/>
      <c r="AB8047" s="58"/>
    </row>
    <row r="8048" spans="24:28" x14ac:dyDescent="0.2">
      <c r="X8048" s="58"/>
      <c r="Y8048" s="58"/>
      <c r="Z8048" s="58"/>
      <c r="AA8048" s="58"/>
      <c r="AB8048" s="58"/>
    </row>
    <row r="8049" spans="24:28" x14ac:dyDescent="0.2">
      <c r="X8049" s="58"/>
      <c r="Y8049" s="58"/>
      <c r="Z8049" s="58"/>
      <c r="AA8049" s="58"/>
      <c r="AB8049" s="58"/>
    </row>
    <row r="8050" spans="24:28" x14ac:dyDescent="0.2">
      <c r="X8050" s="58"/>
      <c r="Y8050" s="58"/>
      <c r="Z8050" s="58"/>
      <c r="AA8050" s="58"/>
      <c r="AB8050" s="58"/>
    </row>
    <row r="8051" spans="24:28" x14ac:dyDescent="0.2">
      <c r="X8051" s="58"/>
      <c r="Y8051" s="58"/>
      <c r="Z8051" s="58"/>
      <c r="AA8051" s="58"/>
      <c r="AB8051" s="58"/>
    </row>
    <row r="8052" spans="24:28" x14ac:dyDescent="0.2">
      <c r="X8052" s="58"/>
      <c r="Y8052" s="58"/>
      <c r="Z8052" s="58"/>
      <c r="AA8052" s="58"/>
      <c r="AB8052" s="58"/>
    </row>
    <row r="8053" spans="24:28" x14ac:dyDescent="0.2">
      <c r="X8053" s="58"/>
      <c r="Y8053" s="58"/>
      <c r="Z8053" s="58"/>
      <c r="AA8053" s="58"/>
      <c r="AB8053" s="58"/>
    </row>
    <row r="8054" spans="24:28" x14ac:dyDescent="0.2">
      <c r="X8054" s="58"/>
      <c r="Y8054" s="58"/>
      <c r="Z8054" s="58"/>
      <c r="AA8054" s="58"/>
      <c r="AB8054" s="58"/>
    </row>
    <row r="8055" spans="24:28" x14ac:dyDescent="0.2">
      <c r="X8055" s="58"/>
      <c r="Y8055" s="58"/>
      <c r="Z8055" s="58"/>
      <c r="AA8055" s="58"/>
      <c r="AB8055" s="58"/>
    </row>
    <row r="8056" spans="24:28" x14ac:dyDescent="0.2">
      <c r="X8056" s="58"/>
      <c r="Y8056" s="58"/>
      <c r="Z8056" s="58"/>
      <c r="AA8056" s="58"/>
      <c r="AB8056" s="58"/>
    </row>
    <row r="8057" spans="24:28" x14ac:dyDescent="0.2">
      <c r="X8057" s="58"/>
      <c r="Y8057" s="58"/>
      <c r="Z8057" s="58"/>
      <c r="AA8057" s="58"/>
      <c r="AB8057" s="58"/>
    </row>
    <row r="8058" spans="24:28" x14ac:dyDescent="0.2">
      <c r="X8058" s="58"/>
      <c r="Y8058" s="58"/>
      <c r="Z8058" s="58"/>
      <c r="AA8058" s="58"/>
      <c r="AB8058" s="58"/>
    </row>
    <row r="8059" spans="24:28" x14ac:dyDescent="0.2">
      <c r="X8059" s="58"/>
      <c r="Y8059" s="58"/>
      <c r="Z8059" s="58"/>
      <c r="AA8059" s="58"/>
      <c r="AB8059" s="58"/>
    </row>
    <row r="8060" spans="24:28" x14ac:dyDescent="0.2">
      <c r="X8060" s="58"/>
      <c r="Y8060" s="58"/>
      <c r="Z8060" s="58"/>
      <c r="AA8060" s="58"/>
      <c r="AB8060" s="58"/>
    </row>
    <row r="8061" spans="24:28" x14ac:dyDescent="0.2">
      <c r="X8061" s="58"/>
      <c r="Y8061" s="58"/>
      <c r="Z8061" s="58"/>
      <c r="AA8061" s="58"/>
      <c r="AB8061" s="58"/>
    </row>
    <row r="8062" spans="24:28" x14ac:dyDescent="0.2">
      <c r="X8062" s="58"/>
      <c r="Y8062" s="58"/>
      <c r="Z8062" s="58"/>
      <c r="AA8062" s="58"/>
      <c r="AB8062" s="58"/>
    </row>
    <row r="8063" spans="24:28" x14ac:dyDescent="0.2">
      <c r="X8063" s="58"/>
      <c r="Y8063" s="58"/>
      <c r="Z8063" s="58"/>
      <c r="AA8063" s="58"/>
      <c r="AB8063" s="58"/>
    </row>
    <row r="8064" spans="24:28" x14ac:dyDescent="0.2">
      <c r="X8064" s="58"/>
      <c r="Y8064" s="58"/>
      <c r="Z8064" s="58"/>
      <c r="AA8064" s="58"/>
      <c r="AB8064" s="58"/>
    </row>
    <row r="8065" spans="24:28" x14ac:dyDescent="0.2">
      <c r="X8065" s="58"/>
      <c r="Y8065" s="58"/>
      <c r="Z8065" s="58"/>
      <c r="AA8065" s="58"/>
      <c r="AB8065" s="58"/>
    </row>
    <row r="8066" spans="24:28" x14ac:dyDescent="0.2">
      <c r="X8066" s="58"/>
      <c r="Y8066" s="58"/>
      <c r="Z8066" s="58"/>
      <c r="AA8066" s="58"/>
      <c r="AB8066" s="58"/>
    </row>
    <row r="8067" spans="24:28" x14ac:dyDescent="0.2">
      <c r="X8067" s="58"/>
      <c r="Y8067" s="58"/>
      <c r="Z8067" s="58"/>
      <c r="AA8067" s="58"/>
      <c r="AB8067" s="58"/>
    </row>
    <row r="8068" spans="24:28" x14ac:dyDescent="0.2">
      <c r="X8068" s="58"/>
      <c r="Y8068" s="58"/>
      <c r="Z8068" s="58"/>
      <c r="AA8068" s="58"/>
      <c r="AB8068" s="58"/>
    </row>
    <row r="8069" spans="24:28" x14ac:dyDescent="0.2">
      <c r="X8069" s="58"/>
      <c r="Y8069" s="58"/>
      <c r="Z8069" s="58"/>
      <c r="AA8069" s="58"/>
      <c r="AB8069" s="58"/>
    </row>
    <row r="8070" spans="24:28" x14ac:dyDescent="0.2">
      <c r="X8070" s="58"/>
      <c r="Y8070" s="58"/>
      <c r="Z8070" s="58"/>
      <c r="AA8070" s="58"/>
      <c r="AB8070" s="58"/>
    </row>
    <row r="8071" spans="24:28" x14ac:dyDescent="0.2">
      <c r="X8071" s="58"/>
      <c r="Y8071" s="58"/>
      <c r="Z8071" s="58"/>
      <c r="AA8071" s="58"/>
      <c r="AB8071" s="58"/>
    </row>
    <row r="8072" spans="24:28" x14ac:dyDescent="0.2">
      <c r="X8072" s="58"/>
      <c r="Y8072" s="58"/>
      <c r="Z8072" s="58"/>
      <c r="AA8072" s="58"/>
      <c r="AB8072" s="58"/>
    </row>
    <row r="8073" spans="24:28" x14ac:dyDescent="0.2">
      <c r="X8073" s="58"/>
      <c r="Y8073" s="58"/>
      <c r="Z8073" s="58"/>
      <c r="AA8073" s="58"/>
      <c r="AB8073" s="58"/>
    </row>
    <row r="8074" spans="24:28" x14ac:dyDescent="0.2">
      <c r="X8074" s="58"/>
      <c r="Y8074" s="58"/>
      <c r="Z8074" s="58"/>
      <c r="AA8074" s="58"/>
      <c r="AB8074" s="58"/>
    </row>
    <row r="8075" spans="24:28" x14ac:dyDescent="0.2">
      <c r="X8075" s="58"/>
      <c r="Y8075" s="58"/>
      <c r="Z8075" s="58"/>
      <c r="AA8075" s="58"/>
      <c r="AB8075" s="58"/>
    </row>
    <row r="8076" spans="24:28" x14ac:dyDescent="0.2">
      <c r="X8076" s="58"/>
      <c r="Y8076" s="58"/>
      <c r="Z8076" s="58"/>
      <c r="AA8076" s="58"/>
      <c r="AB8076" s="58"/>
    </row>
    <row r="8077" spans="24:28" x14ac:dyDescent="0.2">
      <c r="X8077" s="58"/>
      <c r="Y8077" s="58"/>
      <c r="Z8077" s="58"/>
      <c r="AA8077" s="58"/>
      <c r="AB8077" s="58"/>
    </row>
    <row r="8078" spans="24:28" x14ac:dyDescent="0.2">
      <c r="X8078" s="58"/>
      <c r="Y8078" s="58"/>
      <c r="Z8078" s="58"/>
      <c r="AA8078" s="58"/>
      <c r="AB8078" s="58"/>
    </row>
    <row r="8079" spans="24:28" x14ac:dyDescent="0.2">
      <c r="X8079" s="58"/>
      <c r="Y8079" s="58"/>
      <c r="Z8079" s="58"/>
      <c r="AA8079" s="58"/>
      <c r="AB8079" s="58"/>
    </row>
    <row r="8080" spans="24:28" x14ac:dyDescent="0.2">
      <c r="X8080" s="58"/>
      <c r="Y8080" s="58"/>
      <c r="Z8080" s="58"/>
      <c r="AA8080" s="58"/>
      <c r="AB8080" s="58"/>
    </row>
    <row r="8081" spans="24:28" x14ac:dyDescent="0.2">
      <c r="X8081" s="58"/>
      <c r="Y8081" s="58"/>
      <c r="Z8081" s="58"/>
      <c r="AA8081" s="58"/>
      <c r="AB8081" s="58"/>
    </row>
    <row r="8082" spans="24:28" x14ac:dyDescent="0.2">
      <c r="X8082" s="58"/>
      <c r="Y8082" s="58"/>
      <c r="Z8082" s="58"/>
      <c r="AA8082" s="58"/>
      <c r="AB8082" s="58"/>
    </row>
    <row r="8083" spans="24:28" x14ac:dyDescent="0.2">
      <c r="X8083" s="58"/>
      <c r="Y8083" s="58"/>
      <c r="Z8083" s="58"/>
      <c r="AA8083" s="58"/>
      <c r="AB8083" s="58"/>
    </row>
    <row r="8084" spans="24:28" x14ac:dyDescent="0.2">
      <c r="X8084" s="58"/>
      <c r="Y8084" s="58"/>
      <c r="Z8084" s="58"/>
      <c r="AA8084" s="58"/>
      <c r="AB8084" s="58"/>
    </row>
    <row r="8085" spans="24:28" x14ac:dyDescent="0.2">
      <c r="X8085" s="58"/>
      <c r="Y8085" s="58"/>
      <c r="Z8085" s="58"/>
      <c r="AA8085" s="58"/>
      <c r="AB8085" s="58"/>
    </row>
    <row r="8086" spans="24:28" x14ac:dyDescent="0.2">
      <c r="X8086" s="58"/>
      <c r="Y8086" s="58"/>
      <c r="Z8086" s="58"/>
      <c r="AA8086" s="58"/>
      <c r="AB8086" s="58"/>
    </row>
    <row r="8087" spans="24:28" x14ac:dyDescent="0.2">
      <c r="X8087" s="58"/>
      <c r="Y8087" s="58"/>
      <c r="Z8087" s="58"/>
      <c r="AA8087" s="58"/>
      <c r="AB8087" s="58"/>
    </row>
    <row r="8088" spans="24:28" x14ac:dyDescent="0.2">
      <c r="X8088" s="58"/>
      <c r="Y8088" s="58"/>
      <c r="Z8088" s="58"/>
      <c r="AA8088" s="58"/>
      <c r="AB8088" s="58"/>
    </row>
    <row r="8089" spans="24:28" x14ac:dyDescent="0.2">
      <c r="X8089" s="58"/>
      <c r="Y8089" s="58"/>
      <c r="Z8089" s="58"/>
      <c r="AA8089" s="58"/>
      <c r="AB8089" s="58"/>
    </row>
    <row r="8090" spans="24:28" x14ac:dyDescent="0.2">
      <c r="X8090" s="58"/>
      <c r="Y8090" s="58"/>
      <c r="Z8090" s="58"/>
      <c r="AA8090" s="58"/>
      <c r="AB8090" s="58"/>
    </row>
    <row r="8091" spans="24:28" x14ac:dyDescent="0.2">
      <c r="X8091" s="58"/>
      <c r="Y8091" s="58"/>
      <c r="Z8091" s="58"/>
      <c r="AA8091" s="58"/>
      <c r="AB8091" s="58"/>
    </row>
    <row r="8092" spans="24:28" x14ac:dyDescent="0.2">
      <c r="X8092" s="58"/>
      <c r="Y8092" s="58"/>
      <c r="Z8092" s="58"/>
      <c r="AA8092" s="58"/>
      <c r="AB8092" s="58"/>
    </row>
    <row r="8093" spans="24:28" x14ac:dyDescent="0.2">
      <c r="X8093" s="58"/>
      <c r="Y8093" s="58"/>
      <c r="Z8093" s="58"/>
      <c r="AA8093" s="58"/>
      <c r="AB8093" s="58"/>
    </row>
    <row r="8094" spans="24:28" x14ac:dyDescent="0.2">
      <c r="X8094" s="58"/>
      <c r="Y8094" s="58"/>
      <c r="Z8094" s="58"/>
      <c r="AA8094" s="58"/>
      <c r="AB8094" s="58"/>
    </row>
    <row r="8095" spans="24:28" x14ac:dyDescent="0.2">
      <c r="X8095" s="58"/>
      <c r="Y8095" s="58"/>
      <c r="Z8095" s="58"/>
      <c r="AA8095" s="58"/>
      <c r="AB8095" s="58"/>
    </row>
    <row r="8096" spans="24:28" x14ac:dyDescent="0.2">
      <c r="X8096" s="58"/>
      <c r="Y8096" s="58"/>
      <c r="Z8096" s="58"/>
      <c r="AA8096" s="58"/>
      <c r="AB8096" s="58"/>
    </row>
    <row r="8097" spans="24:28" x14ac:dyDescent="0.2">
      <c r="X8097" s="58"/>
      <c r="Y8097" s="58"/>
      <c r="Z8097" s="58"/>
      <c r="AA8097" s="58"/>
      <c r="AB8097" s="58"/>
    </row>
    <row r="8098" spans="24:28" x14ac:dyDescent="0.2">
      <c r="X8098" s="58"/>
      <c r="Y8098" s="58"/>
      <c r="Z8098" s="58"/>
      <c r="AA8098" s="58"/>
      <c r="AB8098" s="58"/>
    </row>
    <row r="8099" spans="24:28" x14ac:dyDescent="0.2">
      <c r="X8099" s="58"/>
      <c r="Y8099" s="58"/>
      <c r="Z8099" s="58"/>
      <c r="AA8099" s="58"/>
      <c r="AB8099" s="58"/>
    </row>
    <row r="8100" spans="24:28" x14ac:dyDescent="0.2">
      <c r="X8100" s="58"/>
      <c r="Y8100" s="58"/>
      <c r="Z8100" s="58"/>
      <c r="AA8100" s="58"/>
      <c r="AB8100" s="58"/>
    </row>
    <row r="8101" spans="24:28" x14ac:dyDescent="0.2">
      <c r="X8101" s="58"/>
      <c r="Y8101" s="58"/>
      <c r="Z8101" s="58"/>
      <c r="AA8101" s="58"/>
      <c r="AB8101" s="58"/>
    </row>
    <row r="8102" spans="24:28" x14ac:dyDescent="0.2">
      <c r="X8102" s="58"/>
      <c r="Y8102" s="58"/>
      <c r="Z8102" s="58"/>
      <c r="AA8102" s="58"/>
      <c r="AB8102" s="58"/>
    </row>
    <row r="8103" spans="24:28" x14ac:dyDescent="0.2">
      <c r="X8103" s="58"/>
      <c r="Y8103" s="58"/>
      <c r="Z8103" s="58"/>
      <c r="AA8103" s="58"/>
      <c r="AB8103" s="58"/>
    </row>
    <row r="8104" spans="24:28" x14ac:dyDescent="0.2">
      <c r="X8104" s="58"/>
      <c r="Y8104" s="58"/>
      <c r="Z8104" s="58"/>
      <c r="AA8104" s="58"/>
      <c r="AB8104" s="58"/>
    </row>
    <row r="8105" spans="24:28" x14ac:dyDescent="0.2">
      <c r="X8105" s="58"/>
      <c r="Y8105" s="58"/>
      <c r="Z8105" s="58"/>
      <c r="AA8105" s="58"/>
      <c r="AB8105" s="58"/>
    </row>
    <row r="8106" spans="24:28" x14ac:dyDescent="0.2">
      <c r="X8106" s="58"/>
      <c r="Y8106" s="58"/>
      <c r="Z8106" s="58"/>
      <c r="AA8106" s="58"/>
      <c r="AB8106" s="58"/>
    </row>
    <row r="8107" spans="24:28" x14ac:dyDescent="0.2">
      <c r="X8107" s="58"/>
      <c r="Y8107" s="58"/>
      <c r="Z8107" s="58"/>
      <c r="AA8107" s="58"/>
      <c r="AB8107" s="58"/>
    </row>
    <row r="8108" spans="24:28" x14ac:dyDescent="0.2">
      <c r="X8108" s="58"/>
      <c r="Y8108" s="58"/>
      <c r="Z8108" s="58"/>
      <c r="AA8108" s="58"/>
      <c r="AB8108" s="58"/>
    </row>
    <row r="8109" spans="24:28" x14ac:dyDescent="0.2">
      <c r="X8109" s="58"/>
      <c r="Y8109" s="58"/>
      <c r="Z8109" s="58"/>
      <c r="AA8109" s="58"/>
      <c r="AB8109" s="58"/>
    </row>
    <row r="8110" spans="24:28" x14ac:dyDescent="0.2">
      <c r="X8110" s="58"/>
      <c r="Y8110" s="58"/>
      <c r="Z8110" s="58"/>
      <c r="AA8110" s="58"/>
      <c r="AB8110" s="58"/>
    </row>
    <row r="8111" spans="24:28" x14ac:dyDescent="0.2">
      <c r="X8111" s="58"/>
      <c r="Y8111" s="58"/>
      <c r="Z8111" s="58"/>
      <c r="AA8111" s="58"/>
      <c r="AB8111" s="58"/>
    </row>
    <row r="8112" spans="24:28" x14ac:dyDescent="0.2">
      <c r="X8112" s="58"/>
      <c r="Y8112" s="58"/>
      <c r="Z8112" s="58"/>
      <c r="AA8112" s="58"/>
      <c r="AB8112" s="58"/>
    </row>
    <row r="8113" spans="24:28" x14ac:dyDescent="0.2">
      <c r="X8113" s="58"/>
      <c r="Y8113" s="58"/>
      <c r="Z8113" s="58"/>
      <c r="AA8113" s="58"/>
      <c r="AB8113" s="58"/>
    </row>
    <row r="8114" spans="24:28" x14ac:dyDescent="0.2">
      <c r="X8114" s="58"/>
      <c r="Y8114" s="58"/>
      <c r="Z8114" s="58"/>
      <c r="AA8114" s="58"/>
      <c r="AB8114" s="58"/>
    </row>
    <row r="8115" spans="24:28" x14ac:dyDescent="0.2">
      <c r="X8115" s="58"/>
      <c r="Y8115" s="58"/>
      <c r="Z8115" s="58"/>
      <c r="AA8115" s="58"/>
      <c r="AB8115" s="58"/>
    </row>
    <row r="8116" spans="24:28" x14ac:dyDescent="0.2">
      <c r="X8116" s="58"/>
      <c r="Y8116" s="58"/>
      <c r="Z8116" s="58"/>
      <c r="AA8116" s="58"/>
      <c r="AB8116" s="58"/>
    </row>
    <row r="8117" spans="24:28" x14ac:dyDescent="0.2">
      <c r="X8117" s="58"/>
      <c r="Y8117" s="58"/>
      <c r="Z8117" s="58"/>
      <c r="AA8117" s="58"/>
      <c r="AB8117" s="58"/>
    </row>
    <row r="8118" spans="24:28" x14ac:dyDescent="0.2">
      <c r="X8118" s="58"/>
      <c r="Y8118" s="58"/>
      <c r="Z8118" s="58"/>
      <c r="AA8118" s="58"/>
      <c r="AB8118" s="58"/>
    </row>
    <row r="8119" spans="24:28" x14ac:dyDescent="0.2">
      <c r="X8119" s="58"/>
      <c r="Y8119" s="58"/>
      <c r="Z8119" s="58"/>
      <c r="AA8119" s="58"/>
      <c r="AB8119" s="58"/>
    </row>
    <row r="8120" spans="24:28" x14ac:dyDescent="0.2">
      <c r="X8120" s="58"/>
      <c r="Y8120" s="58"/>
      <c r="Z8120" s="58"/>
      <c r="AA8120" s="58"/>
      <c r="AB8120" s="58"/>
    </row>
    <row r="8121" spans="24:28" x14ac:dyDescent="0.2">
      <c r="X8121" s="58"/>
      <c r="Y8121" s="58"/>
      <c r="Z8121" s="58"/>
      <c r="AA8121" s="58"/>
      <c r="AB8121" s="58"/>
    </row>
    <row r="8122" spans="24:28" x14ac:dyDescent="0.2">
      <c r="X8122" s="58"/>
      <c r="Y8122" s="58"/>
      <c r="Z8122" s="58"/>
      <c r="AA8122" s="58"/>
      <c r="AB8122" s="58"/>
    </row>
    <row r="8123" spans="24:28" x14ac:dyDescent="0.2">
      <c r="X8123" s="58"/>
      <c r="Y8123" s="58"/>
      <c r="Z8123" s="58"/>
      <c r="AA8123" s="58"/>
      <c r="AB8123" s="58"/>
    </row>
    <row r="8124" spans="24:28" x14ac:dyDescent="0.2">
      <c r="X8124" s="58"/>
      <c r="Y8124" s="58"/>
      <c r="Z8124" s="58"/>
      <c r="AA8124" s="58"/>
      <c r="AB8124" s="58"/>
    </row>
    <row r="8125" spans="24:28" x14ac:dyDescent="0.2">
      <c r="X8125" s="58"/>
      <c r="Y8125" s="58"/>
      <c r="Z8125" s="58"/>
      <c r="AA8125" s="58"/>
      <c r="AB8125" s="58"/>
    </row>
    <row r="8126" spans="24:28" x14ac:dyDescent="0.2">
      <c r="X8126" s="58"/>
      <c r="Y8126" s="58"/>
      <c r="Z8126" s="58"/>
      <c r="AA8126" s="58"/>
      <c r="AB8126" s="58"/>
    </row>
    <row r="8127" spans="24:28" x14ac:dyDescent="0.2">
      <c r="X8127" s="58"/>
      <c r="Y8127" s="58"/>
      <c r="Z8127" s="58"/>
      <c r="AA8127" s="58"/>
      <c r="AB8127" s="58"/>
    </row>
    <row r="8128" spans="24:28" x14ac:dyDescent="0.2">
      <c r="X8128" s="58"/>
      <c r="Y8128" s="58"/>
      <c r="Z8128" s="58"/>
      <c r="AA8128" s="58"/>
      <c r="AB8128" s="58"/>
    </row>
    <row r="8129" spans="24:28" x14ac:dyDescent="0.2">
      <c r="X8129" s="58"/>
      <c r="Y8129" s="58"/>
      <c r="Z8129" s="58"/>
      <c r="AA8129" s="58"/>
      <c r="AB8129" s="58"/>
    </row>
    <row r="8130" spans="24:28" x14ac:dyDescent="0.2">
      <c r="X8130" s="58"/>
      <c r="Y8130" s="58"/>
      <c r="Z8130" s="58"/>
      <c r="AA8130" s="58"/>
      <c r="AB8130" s="58"/>
    </row>
    <row r="8131" spans="24:28" x14ac:dyDescent="0.2">
      <c r="X8131" s="58"/>
      <c r="Y8131" s="58"/>
      <c r="Z8131" s="58"/>
      <c r="AA8131" s="58"/>
      <c r="AB8131" s="58"/>
    </row>
    <row r="8132" spans="24:28" x14ac:dyDescent="0.2">
      <c r="X8132" s="58"/>
      <c r="Y8132" s="58"/>
      <c r="Z8132" s="58"/>
      <c r="AA8132" s="58"/>
      <c r="AB8132" s="58"/>
    </row>
    <row r="8133" spans="24:28" x14ac:dyDescent="0.2">
      <c r="X8133" s="58"/>
      <c r="Y8133" s="58"/>
      <c r="Z8133" s="58"/>
      <c r="AA8133" s="58"/>
      <c r="AB8133" s="58"/>
    </row>
    <row r="8134" spans="24:28" x14ac:dyDescent="0.2">
      <c r="X8134" s="58"/>
      <c r="Y8134" s="58"/>
      <c r="Z8134" s="58"/>
      <c r="AA8134" s="58"/>
      <c r="AB8134" s="58"/>
    </row>
    <row r="8135" spans="24:28" x14ac:dyDescent="0.2">
      <c r="X8135" s="58"/>
      <c r="Y8135" s="58"/>
      <c r="Z8135" s="58"/>
      <c r="AA8135" s="58"/>
      <c r="AB8135" s="58"/>
    </row>
    <row r="8136" spans="24:28" x14ac:dyDescent="0.2">
      <c r="X8136" s="58"/>
      <c r="Y8136" s="58"/>
      <c r="Z8136" s="58"/>
      <c r="AA8136" s="58"/>
      <c r="AB8136" s="58"/>
    </row>
    <row r="8137" spans="24:28" x14ac:dyDescent="0.2">
      <c r="X8137" s="58"/>
      <c r="Y8137" s="58"/>
      <c r="Z8137" s="58"/>
      <c r="AA8137" s="58"/>
      <c r="AB8137" s="58"/>
    </row>
    <row r="8138" spans="24:28" x14ac:dyDescent="0.2">
      <c r="X8138" s="58"/>
      <c r="Y8138" s="58"/>
      <c r="Z8138" s="58"/>
      <c r="AA8138" s="58"/>
      <c r="AB8138" s="58"/>
    </row>
    <row r="8139" spans="24:28" x14ac:dyDescent="0.2">
      <c r="X8139" s="58"/>
      <c r="Y8139" s="58"/>
      <c r="Z8139" s="58"/>
      <c r="AA8139" s="58"/>
      <c r="AB8139" s="58"/>
    </row>
    <row r="8140" spans="24:28" x14ac:dyDescent="0.2">
      <c r="X8140" s="58"/>
      <c r="Y8140" s="58"/>
      <c r="Z8140" s="58"/>
      <c r="AA8140" s="58"/>
      <c r="AB8140" s="58"/>
    </row>
    <row r="8141" spans="24:28" x14ac:dyDescent="0.2">
      <c r="X8141" s="58"/>
      <c r="Y8141" s="58"/>
      <c r="Z8141" s="58"/>
      <c r="AA8141" s="58"/>
      <c r="AB8141" s="58"/>
    </row>
    <row r="8142" spans="24:28" x14ac:dyDescent="0.2">
      <c r="X8142" s="58"/>
      <c r="Y8142" s="58"/>
      <c r="Z8142" s="58"/>
      <c r="AA8142" s="58"/>
      <c r="AB8142" s="58"/>
    </row>
    <row r="8143" spans="24:28" x14ac:dyDescent="0.2">
      <c r="X8143" s="58"/>
      <c r="Y8143" s="58"/>
      <c r="Z8143" s="58"/>
      <c r="AA8143" s="58"/>
      <c r="AB8143" s="58"/>
    </row>
    <row r="8144" spans="24:28" x14ac:dyDescent="0.2">
      <c r="X8144" s="58"/>
      <c r="Y8144" s="58"/>
      <c r="Z8144" s="58"/>
      <c r="AA8144" s="58"/>
      <c r="AB8144" s="58"/>
    </row>
    <row r="8145" spans="24:28" x14ac:dyDescent="0.2">
      <c r="X8145" s="58"/>
      <c r="Y8145" s="58"/>
      <c r="Z8145" s="58"/>
      <c r="AA8145" s="58"/>
      <c r="AB8145" s="58"/>
    </row>
    <row r="8146" spans="24:28" x14ac:dyDescent="0.2">
      <c r="X8146" s="58"/>
      <c r="Y8146" s="58"/>
      <c r="Z8146" s="58"/>
      <c r="AA8146" s="58"/>
      <c r="AB8146" s="58"/>
    </row>
    <row r="8147" spans="24:28" x14ac:dyDescent="0.2">
      <c r="X8147" s="58"/>
      <c r="Y8147" s="58"/>
      <c r="Z8147" s="58"/>
      <c r="AA8147" s="58"/>
      <c r="AB8147" s="58"/>
    </row>
    <row r="8148" spans="24:28" x14ac:dyDescent="0.2">
      <c r="X8148" s="58"/>
      <c r="Y8148" s="58"/>
      <c r="Z8148" s="58"/>
      <c r="AA8148" s="58"/>
      <c r="AB8148" s="58"/>
    </row>
    <row r="8149" spans="24:28" x14ac:dyDescent="0.2">
      <c r="X8149" s="58"/>
      <c r="Y8149" s="58"/>
      <c r="Z8149" s="58"/>
      <c r="AA8149" s="58"/>
      <c r="AB8149" s="58"/>
    </row>
    <row r="8150" spans="24:28" x14ac:dyDescent="0.2">
      <c r="X8150" s="58"/>
      <c r="Y8150" s="58"/>
      <c r="Z8150" s="58"/>
      <c r="AA8150" s="58"/>
      <c r="AB8150" s="58"/>
    </row>
    <row r="8151" spans="24:28" x14ac:dyDescent="0.2">
      <c r="X8151" s="58"/>
      <c r="Y8151" s="58"/>
      <c r="Z8151" s="58"/>
      <c r="AA8151" s="58"/>
      <c r="AB8151" s="58"/>
    </row>
    <row r="8152" spans="24:28" x14ac:dyDescent="0.2">
      <c r="X8152" s="58"/>
      <c r="Y8152" s="58"/>
      <c r="Z8152" s="58"/>
      <c r="AA8152" s="58"/>
      <c r="AB8152" s="58"/>
    </row>
    <row r="8153" spans="24:28" x14ac:dyDescent="0.2">
      <c r="X8153" s="58"/>
      <c r="Y8153" s="58"/>
      <c r="Z8153" s="58"/>
      <c r="AA8153" s="58"/>
      <c r="AB8153" s="58"/>
    </row>
    <row r="8154" spans="24:28" x14ac:dyDescent="0.2">
      <c r="X8154" s="58"/>
      <c r="Y8154" s="58"/>
      <c r="Z8154" s="58"/>
      <c r="AA8154" s="58"/>
      <c r="AB8154" s="58"/>
    </row>
    <row r="8155" spans="24:28" x14ac:dyDescent="0.2">
      <c r="X8155" s="58"/>
      <c r="Y8155" s="58"/>
      <c r="Z8155" s="58"/>
      <c r="AA8155" s="58"/>
      <c r="AB8155" s="58"/>
    </row>
    <row r="8156" spans="24:28" x14ac:dyDescent="0.2">
      <c r="X8156" s="58"/>
      <c r="Y8156" s="58"/>
      <c r="Z8156" s="58"/>
      <c r="AA8156" s="58"/>
      <c r="AB8156" s="58"/>
    </row>
    <row r="8157" spans="24:28" x14ac:dyDescent="0.2">
      <c r="X8157" s="58"/>
      <c r="Y8157" s="58"/>
      <c r="Z8157" s="58"/>
      <c r="AA8157" s="58"/>
      <c r="AB8157" s="58"/>
    </row>
    <row r="8158" spans="24:28" x14ac:dyDescent="0.2">
      <c r="X8158" s="58"/>
      <c r="Y8158" s="58"/>
      <c r="Z8158" s="58"/>
      <c r="AA8158" s="58"/>
      <c r="AB8158" s="58"/>
    </row>
    <row r="8159" spans="24:28" x14ac:dyDescent="0.2">
      <c r="X8159" s="58"/>
      <c r="Y8159" s="58"/>
      <c r="Z8159" s="58"/>
      <c r="AA8159" s="58"/>
      <c r="AB8159" s="58"/>
    </row>
    <row r="8160" spans="24:28" x14ac:dyDescent="0.2">
      <c r="X8160" s="58"/>
      <c r="Y8160" s="58"/>
      <c r="Z8160" s="58"/>
      <c r="AA8160" s="58"/>
      <c r="AB8160" s="58"/>
    </row>
    <row r="8161" spans="24:28" x14ac:dyDescent="0.2">
      <c r="X8161" s="58"/>
      <c r="Y8161" s="58"/>
      <c r="Z8161" s="58"/>
      <c r="AA8161" s="58"/>
      <c r="AB8161" s="58"/>
    </row>
    <row r="8162" spans="24:28" x14ac:dyDescent="0.2">
      <c r="X8162" s="58"/>
      <c r="Y8162" s="58"/>
      <c r="Z8162" s="58"/>
      <c r="AA8162" s="58"/>
      <c r="AB8162" s="58"/>
    </row>
    <row r="8163" spans="24:28" x14ac:dyDescent="0.2">
      <c r="X8163" s="58"/>
      <c r="Y8163" s="58"/>
      <c r="Z8163" s="58"/>
      <c r="AA8163" s="58"/>
      <c r="AB8163" s="58"/>
    </row>
    <row r="8164" spans="24:28" x14ac:dyDescent="0.2">
      <c r="X8164" s="58"/>
      <c r="Y8164" s="58"/>
      <c r="Z8164" s="58"/>
      <c r="AA8164" s="58"/>
      <c r="AB8164" s="58"/>
    </row>
    <row r="8165" spans="24:28" x14ac:dyDescent="0.2">
      <c r="X8165" s="58"/>
      <c r="Y8165" s="58"/>
      <c r="Z8165" s="58"/>
      <c r="AA8165" s="58"/>
      <c r="AB8165" s="58"/>
    </row>
    <row r="8166" spans="24:28" x14ac:dyDescent="0.2">
      <c r="X8166" s="58"/>
      <c r="Y8166" s="58"/>
      <c r="Z8166" s="58"/>
      <c r="AA8166" s="58"/>
      <c r="AB8166" s="58"/>
    </row>
    <row r="8167" spans="24:28" x14ac:dyDescent="0.2">
      <c r="X8167" s="58"/>
      <c r="Y8167" s="58"/>
      <c r="Z8167" s="58"/>
      <c r="AA8167" s="58"/>
      <c r="AB8167" s="58"/>
    </row>
    <row r="8168" spans="24:28" x14ac:dyDescent="0.2">
      <c r="X8168" s="58"/>
      <c r="Y8168" s="58"/>
      <c r="Z8168" s="58"/>
      <c r="AA8168" s="58"/>
      <c r="AB8168" s="58"/>
    </row>
    <row r="8169" spans="24:28" x14ac:dyDescent="0.2">
      <c r="X8169" s="58"/>
      <c r="Y8169" s="58"/>
      <c r="Z8169" s="58"/>
      <c r="AA8169" s="58"/>
      <c r="AB8169" s="58"/>
    </row>
    <row r="8170" spans="24:28" x14ac:dyDescent="0.2">
      <c r="X8170" s="58"/>
      <c r="Y8170" s="58"/>
      <c r="Z8170" s="58"/>
      <c r="AA8170" s="58"/>
      <c r="AB8170" s="58"/>
    </row>
    <row r="8171" spans="24:28" x14ac:dyDescent="0.2">
      <c r="X8171" s="58"/>
      <c r="Y8171" s="58"/>
      <c r="Z8171" s="58"/>
      <c r="AA8171" s="58"/>
      <c r="AB8171" s="58"/>
    </row>
    <row r="8172" spans="24:28" x14ac:dyDescent="0.2">
      <c r="X8172" s="58"/>
      <c r="Y8172" s="58"/>
      <c r="Z8172" s="58"/>
      <c r="AA8172" s="58"/>
      <c r="AB8172" s="58"/>
    </row>
    <row r="8173" spans="24:28" x14ac:dyDescent="0.2">
      <c r="X8173" s="58"/>
      <c r="Y8173" s="58"/>
      <c r="Z8173" s="58"/>
      <c r="AA8173" s="58"/>
      <c r="AB8173" s="58"/>
    </row>
    <row r="8174" spans="24:28" x14ac:dyDescent="0.2">
      <c r="X8174" s="58"/>
      <c r="Y8174" s="58"/>
      <c r="Z8174" s="58"/>
      <c r="AA8174" s="58"/>
      <c r="AB8174" s="58"/>
    </row>
    <row r="8175" spans="24:28" x14ac:dyDescent="0.2">
      <c r="X8175" s="58"/>
      <c r="Y8175" s="58"/>
      <c r="Z8175" s="58"/>
      <c r="AA8175" s="58"/>
      <c r="AB8175" s="58"/>
    </row>
    <row r="8176" spans="24:28" x14ac:dyDescent="0.2">
      <c r="X8176" s="58"/>
      <c r="Y8176" s="58"/>
      <c r="Z8176" s="58"/>
      <c r="AA8176" s="58"/>
      <c r="AB8176" s="58"/>
    </row>
    <row r="8177" spans="24:28" x14ac:dyDescent="0.2">
      <c r="X8177" s="58"/>
      <c r="Y8177" s="58"/>
      <c r="Z8177" s="58"/>
      <c r="AA8177" s="58"/>
      <c r="AB8177" s="58"/>
    </row>
    <row r="8178" spans="24:28" x14ac:dyDescent="0.2">
      <c r="X8178" s="58"/>
      <c r="Y8178" s="58"/>
      <c r="Z8178" s="58"/>
      <c r="AA8178" s="58"/>
      <c r="AB8178" s="58"/>
    </row>
    <row r="8179" spans="24:28" x14ac:dyDescent="0.2">
      <c r="X8179" s="58"/>
      <c r="Y8179" s="58"/>
      <c r="Z8179" s="58"/>
      <c r="AA8179" s="58"/>
      <c r="AB8179" s="58"/>
    </row>
    <row r="8180" spans="24:28" x14ac:dyDescent="0.2">
      <c r="X8180" s="58"/>
      <c r="Y8180" s="58"/>
      <c r="Z8180" s="58"/>
      <c r="AA8180" s="58"/>
      <c r="AB8180" s="58"/>
    </row>
    <row r="8181" spans="24:28" x14ac:dyDescent="0.2">
      <c r="X8181" s="58"/>
      <c r="Y8181" s="58"/>
      <c r="Z8181" s="58"/>
      <c r="AA8181" s="58"/>
      <c r="AB8181" s="58"/>
    </row>
    <row r="8182" spans="24:28" x14ac:dyDescent="0.2">
      <c r="X8182" s="58"/>
      <c r="Y8182" s="58"/>
      <c r="Z8182" s="58"/>
      <c r="AA8182" s="58"/>
      <c r="AB8182" s="58"/>
    </row>
    <row r="8183" spans="24:28" x14ac:dyDescent="0.2">
      <c r="X8183" s="58"/>
      <c r="Y8183" s="58"/>
      <c r="Z8183" s="58"/>
      <c r="AA8183" s="58"/>
      <c r="AB8183" s="58"/>
    </row>
    <row r="8184" spans="24:28" x14ac:dyDescent="0.2">
      <c r="X8184" s="58"/>
      <c r="Y8184" s="58"/>
      <c r="Z8184" s="58"/>
      <c r="AA8184" s="58"/>
      <c r="AB8184" s="58"/>
    </row>
    <row r="8185" spans="24:28" x14ac:dyDescent="0.2">
      <c r="X8185" s="58"/>
      <c r="Y8185" s="58"/>
      <c r="Z8185" s="58"/>
      <c r="AA8185" s="58"/>
      <c r="AB8185" s="58"/>
    </row>
    <row r="8186" spans="24:28" x14ac:dyDescent="0.2">
      <c r="X8186" s="58"/>
      <c r="Y8186" s="58"/>
      <c r="Z8186" s="58"/>
      <c r="AA8186" s="58"/>
      <c r="AB8186" s="58"/>
    </row>
    <row r="8187" spans="24:28" x14ac:dyDescent="0.2">
      <c r="X8187" s="58"/>
      <c r="Y8187" s="58"/>
      <c r="Z8187" s="58"/>
      <c r="AA8187" s="58"/>
      <c r="AB8187" s="58"/>
    </row>
    <row r="8188" spans="24:28" x14ac:dyDescent="0.2">
      <c r="X8188" s="58"/>
      <c r="Y8188" s="58"/>
      <c r="Z8188" s="58"/>
      <c r="AA8188" s="58"/>
      <c r="AB8188" s="58"/>
    </row>
    <row r="8189" spans="24:28" x14ac:dyDescent="0.2">
      <c r="X8189" s="58"/>
      <c r="Y8189" s="58"/>
      <c r="Z8189" s="58"/>
      <c r="AA8189" s="58"/>
      <c r="AB8189" s="58"/>
    </row>
    <row r="8190" spans="24:28" x14ac:dyDescent="0.2">
      <c r="X8190" s="58"/>
      <c r="Y8190" s="58"/>
      <c r="Z8190" s="58"/>
      <c r="AA8190" s="58"/>
      <c r="AB8190" s="58"/>
    </row>
    <row r="8191" spans="24:28" x14ac:dyDescent="0.2">
      <c r="X8191" s="58"/>
      <c r="Y8191" s="58"/>
      <c r="Z8191" s="58"/>
      <c r="AA8191" s="58"/>
      <c r="AB8191" s="58"/>
    </row>
    <row r="8192" spans="24:28" x14ac:dyDescent="0.2">
      <c r="X8192" s="58"/>
      <c r="Y8192" s="58"/>
      <c r="Z8192" s="58"/>
      <c r="AA8192" s="58"/>
      <c r="AB8192" s="58"/>
    </row>
    <row r="8193" spans="24:28" x14ac:dyDescent="0.2">
      <c r="X8193" s="58"/>
      <c r="Y8193" s="58"/>
      <c r="Z8193" s="58"/>
      <c r="AA8193" s="58"/>
      <c r="AB8193" s="58"/>
    </row>
    <row r="8194" spans="24:28" x14ac:dyDescent="0.2">
      <c r="X8194" s="58"/>
      <c r="Y8194" s="58"/>
      <c r="Z8194" s="58"/>
      <c r="AA8194" s="58"/>
      <c r="AB8194" s="58"/>
    </row>
    <row r="8195" spans="24:28" x14ac:dyDescent="0.2">
      <c r="X8195" s="58"/>
      <c r="Y8195" s="58"/>
      <c r="Z8195" s="58"/>
      <c r="AA8195" s="58"/>
      <c r="AB8195" s="58"/>
    </row>
    <row r="8196" spans="24:28" x14ac:dyDescent="0.2">
      <c r="X8196" s="58"/>
      <c r="Y8196" s="58"/>
      <c r="Z8196" s="58"/>
      <c r="AA8196" s="58"/>
      <c r="AB8196" s="58"/>
    </row>
    <row r="8197" spans="24:28" x14ac:dyDescent="0.2">
      <c r="X8197" s="58"/>
      <c r="Y8197" s="58"/>
      <c r="Z8197" s="58"/>
      <c r="AA8197" s="58"/>
      <c r="AB8197" s="58"/>
    </row>
    <row r="8198" spans="24:28" x14ac:dyDescent="0.2">
      <c r="X8198" s="58"/>
      <c r="Y8198" s="58"/>
      <c r="Z8198" s="58"/>
      <c r="AA8198" s="58"/>
      <c r="AB8198" s="58"/>
    </row>
    <row r="8199" spans="24:28" x14ac:dyDescent="0.2">
      <c r="X8199" s="58"/>
      <c r="Y8199" s="58"/>
      <c r="Z8199" s="58"/>
      <c r="AA8199" s="58"/>
      <c r="AB8199" s="58"/>
    </row>
    <row r="8200" spans="24:28" x14ac:dyDescent="0.2">
      <c r="X8200" s="58"/>
      <c r="Y8200" s="58"/>
      <c r="Z8200" s="58"/>
      <c r="AA8200" s="58"/>
      <c r="AB8200" s="58"/>
    </row>
    <row r="8201" spans="24:28" x14ac:dyDescent="0.2">
      <c r="X8201" s="58"/>
      <c r="Y8201" s="58"/>
      <c r="Z8201" s="58"/>
      <c r="AA8201" s="58"/>
      <c r="AB8201" s="58"/>
    </row>
    <row r="8202" spans="24:28" x14ac:dyDescent="0.2">
      <c r="X8202" s="58"/>
      <c r="Y8202" s="58"/>
      <c r="Z8202" s="58"/>
      <c r="AA8202" s="58"/>
      <c r="AB8202" s="58"/>
    </row>
    <row r="8203" spans="24:28" x14ac:dyDescent="0.2">
      <c r="X8203" s="58"/>
      <c r="Y8203" s="58"/>
      <c r="Z8203" s="58"/>
      <c r="AA8203" s="58"/>
      <c r="AB8203" s="58"/>
    </row>
    <row r="8204" spans="24:28" x14ac:dyDescent="0.2">
      <c r="X8204" s="58"/>
      <c r="Y8204" s="58"/>
      <c r="Z8204" s="58"/>
      <c r="AA8204" s="58"/>
      <c r="AB8204" s="58"/>
    </row>
    <row r="8205" spans="24:28" x14ac:dyDescent="0.2">
      <c r="X8205" s="58"/>
      <c r="Y8205" s="58"/>
      <c r="Z8205" s="58"/>
      <c r="AA8205" s="58"/>
      <c r="AB8205" s="58"/>
    </row>
    <row r="8206" spans="24:28" x14ac:dyDescent="0.2">
      <c r="X8206" s="58"/>
      <c r="Y8206" s="58"/>
      <c r="Z8206" s="58"/>
      <c r="AA8206" s="58"/>
      <c r="AB8206" s="58"/>
    </row>
    <row r="8207" spans="24:28" x14ac:dyDescent="0.2">
      <c r="X8207" s="58"/>
      <c r="Y8207" s="58"/>
      <c r="Z8207" s="58"/>
      <c r="AA8207" s="58"/>
      <c r="AB8207" s="58"/>
    </row>
    <row r="8208" spans="24:28" x14ac:dyDescent="0.2">
      <c r="X8208" s="58"/>
      <c r="Y8208" s="58"/>
      <c r="Z8208" s="58"/>
      <c r="AA8208" s="58"/>
      <c r="AB8208" s="58"/>
    </row>
    <row r="8209" spans="24:28" x14ac:dyDescent="0.2">
      <c r="X8209" s="58"/>
      <c r="Y8209" s="58"/>
      <c r="Z8209" s="58"/>
      <c r="AA8209" s="58"/>
      <c r="AB8209" s="58"/>
    </row>
    <row r="8210" spans="24:28" x14ac:dyDescent="0.2">
      <c r="X8210" s="58"/>
      <c r="Y8210" s="58"/>
      <c r="Z8210" s="58"/>
      <c r="AA8210" s="58"/>
      <c r="AB8210" s="58"/>
    </row>
    <row r="8211" spans="24:28" x14ac:dyDescent="0.2">
      <c r="X8211" s="58"/>
      <c r="Y8211" s="58"/>
      <c r="Z8211" s="58"/>
      <c r="AA8211" s="58"/>
      <c r="AB8211" s="58"/>
    </row>
    <row r="8212" spans="24:28" x14ac:dyDescent="0.2">
      <c r="X8212" s="58"/>
      <c r="Y8212" s="58"/>
      <c r="Z8212" s="58"/>
      <c r="AA8212" s="58"/>
      <c r="AB8212" s="58"/>
    </row>
    <row r="8213" spans="24:28" x14ac:dyDescent="0.2">
      <c r="X8213" s="58"/>
      <c r="Y8213" s="58"/>
      <c r="Z8213" s="58"/>
      <c r="AA8213" s="58"/>
      <c r="AB8213" s="58"/>
    </row>
    <row r="8214" spans="24:28" x14ac:dyDescent="0.2">
      <c r="X8214" s="58"/>
      <c r="Y8214" s="58"/>
      <c r="Z8214" s="58"/>
      <c r="AA8214" s="58"/>
      <c r="AB8214" s="58"/>
    </row>
    <row r="8215" spans="24:28" x14ac:dyDescent="0.2">
      <c r="X8215" s="58"/>
      <c r="Y8215" s="58"/>
      <c r="Z8215" s="58"/>
      <c r="AA8215" s="58"/>
      <c r="AB8215" s="58"/>
    </row>
    <row r="8216" spans="24:28" x14ac:dyDescent="0.2">
      <c r="X8216" s="58"/>
      <c r="Y8216" s="58"/>
      <c r="Z8216" s="58"/>
      <c r="AA8216" s="58"/>
      <c r="AB8216" s="58"/>
    </row>
    <row r="8217" spans="24:28" x14ac:dyDescent="0.2">
      <c r="X8217" s="58"/>
      <c r="Y8217" s="58"/>
      <c r="Z8217" s="58"/>
      <c r="AA8217" s="58"/>
      <c r="AB8217" s="58"/>
    </row>
    <row r="8218" spans="24:28" x14ac:dyDescent="0.2">
      <c r="X8218" s="58"/>
      <c r="Y8218" s="58"/>
      <c r="Z8218" s="58"/>
      <c r="AA8218" s="58"/>
      <c r="AB8218" s="58"/>
    </row>
    <row r="8219" spans="24:28" x14ac:dyDescent="0.2">
      <c r="X8219" s="58"/>
      <c r="Y8219" s="58"/>
      <c r="Z8219" s="58"/>
      <c r="AA8219" s="58"/>
      <c r="AB8219" s="58"/>
    </row>
    <row r="8220" spans="24:28" x14ac:dyDescent="0.2">
      <c r="X8220" s="58"/>
      <c r="Y8220" s="58"/>
      <c r="Z8220" s="58"/>
      <c r="AA8220" s="58"/>
      <c r="AB8220" s="58"/>
    </row>
    <row r="8221" spans="24:28" x14ac:dyDescent="0.2">
      <c r="X8221" s="58"/>
      <c r="Y8221" s="58"/>
      <c r="Z8221" s="58"/>
      <c r="AA8221" s="58"/>
      <c r="AB8221" s="58"/>
    </row>
    <row r="8222" spans="24:28" x14ac:dyDescent="0.2">
      <c r="X8222" s="58"/>
      <c r="Y8222" s="58"/>
      <c r="Z8222" s="58"/>
      <c r="AA8222" s="58"/>
      <c r="AB8222" s="58"/>
    </row>
    <row r="8223" spans="24:28" x14ac:dyDescent="0.2">
      <c r="X8223" s="58"/>
      <c r="Y8223" s="58"/>
      <c r="Z8223" s="58"/>
      <c r="AA8223" s="58"/>
      <c r="AB8223" s="58"/>
    </row>
    <row r="8224" spans="24:28" x14ac:dyDescent="0.2">
      <c r="X8224" s="58"/>
      <c r="Y8224" s="58"/>
      <c r="Z8224" s="58"/>
      <c r="AA8224" s="58"/>
      <c r="AB8224" s="58"/>
    </row>
    <row r="8225" spans="24:28" x14ac:dyDescent="0.2">
      <c r="X8225" s="58"/>
      <c r="Y8225" s="58"/>
      <c r="Z8225" s="58"/>
      <c r="AA8225" s="58"/>
      <c r="AB8225" s="58"/>
    </row>
    <row r="8226" spans="24:28" x14ac:dyDescent="0.2">
      <c r="X8226" s="58"/>
      <c r="Y8226" s="58"/>
      <c r="Z8226" s="58"/>
      <c r="AA8226" s="58"/>
      <c r="AB8226" s="58"/>
    </row>
    <row r="8227" spans="24:28" x14ac:dyDescent="0.2">
      <c r="X8227" s="58"/>
      <c r="Y8227" s="58"/>
      <c r="Z8227" s="58"/>
      <c r="AA8227" s="58"/>
      <c r="AB8227" s="58"/>
    </row>
    <row r="8228" spans="24:28" x14ac:dyDescent="0.2">
      <c r="X8228" s="58"/>
      <c r="Y8228" s="58"/>
      <c r="Z8228" s="58"/>
      <c r="AA8228" s="58"/>
      <c r="AB8228" s="58"/>
    </row>
    <row r="8229" spans="24:28" x14ac:dyDescent="0.2">
      <c r="X8229" s="58"/>
      <c r="Y8229" s="58"/>
      <c r="Z8229" s="58"/>
      <c r="AA8229" s="58"/>
      <c r="AB8229" s="58"/>
    </row>
    <row r="8230" spans="24:28" x14ac:dyDescent="0.2">
      <c r="X8230" s="58"/>
      <c r="Y8230" s="58"/>
      <c r="Z8230" s="58"/>
      <c r="AA8230" s="58"/>
      <c r="AB8230" s="58"/>
    </row>
    <row r="8231" spans="24:28" x14ac:dyDescent="0.2">
      <c r="X8231" s="58"/>
      <c r="Y8231" s="58"/>
      <c r="Z8231" s="58"/>
      <c r="AA8231" s="58"/>
      <c r="AB8231" s="58"/>
    </row>
    <row r="8232" spans="24:28" x14ac:dyDescent="0.2">
      <c r="X8232" s="58"/>
      <c r="Y8232" s="58"/>
      <c r="Z8232" s="58"/>
      <c r="AA8232" s="58"/>
      <c r="AB8232" s="58"/>
    </row>
    <row r="8233" spans="24:28" x14ac:dyDescent="0.2">
      <c r="X8233" s="58"/>
      <c r="Y8233" s="58"/>
      <c r="Z8233" s="58"/>
      <c r="AA8233" s="58"/>
      <c r="AB8233" s="58"/>
    </row>
    <row r="8234" spans="24:28" x14ac:dyDescent="0.2">
      <c r="X8234" s="58"/>
      <c r="Y8234" s="58"/>
      <c r="Z8234" s="58"/>
      <c r="AA8234" s="58"/>
      <c r="AB8234" s="58"/>
    </row>
    <row r="8235" spans="24:28" x14ac:dyDescent="0.2">
      <c r="X8235" s="58"/>
      <c r="Y8235" s="58"/>
      <c r="Z8235" s="58"/>
      <c r="AA8235" s="58"/>
      <c r="AB8235" s="58"/>
    </row>
    <row r="8236" spans="24:28" x14ac:dyDescent="0.2">
      <c r="X8236" s="58"/>
      <c r="Y8236" s="58"/>
      <c r="Z8236" s="58"/>
      <c r="AA8236" s="58"/>
      <c r="AB8236" s="58"/>
    </row>
    <row r="8237" spans="24:28" x14ac:dyDescent="0.2">
      <c r="X8237" s="58"/>
      <c r="Y8237" s="58"/>
      <c r="Z8237" s="58"/>
      <c r="AA8237" s="58"/>
      <c r="AB8237" s="58"/>
    </row>
    <row r="8238" spans="24:28" x14ac:dyDescent="0.2">
      <c r="X8238" s="58"/>
      <c r="Y8238" s="58"/>
      <c r="Z8238" s="58"/>
      <c r="AA8238" s="58"/>
      <c r="AB8238" s="58"/>
    </row>
    <row r="8239" spans="24:28" x14ac:dyDescent="0.2">
      <c r="X8239" s="58"/>
      <c r="Y8239" s="58"/>
      <c r="Z8239" s="58"/>
      <c r="AA8239" s="58"/>
      <c r="AB8239" s="58"/>
    </row>
    <row r="8240" spans="24:28" x14ac:dyDescent="0.2">
      <c r="X8240" s="58"/>
      <c r="Y8240" s="58"/>
      <c r="Z8240" s="58"/>
      <c r="AA8240" s="58"/>
      <c r="AB8240" s="58"/>
    </row>
    <row r="8241" spans="24:28" x14ac:dyDescent="0.2">
      <c r="X8241" s="58"/>
      <c r="Y8241" s="58"/>
      <c r="Z8241" s="58"/>
      <c r="AA8241" s="58"/>
      <c r="AB8241" s="58"/>
    </row>
    <row r="8242" spans="24:28" x14ac:dyDescent="0.2">
      <c r="X8242" s="58"/>
      <c r="Y8242" s="58"/>
      <c r="Z8242" s="58"/>
      <c r="AA8242" s="58"/>
      <c r="AB8242" s="58"/>
    </row>
    <row r="8243" spans="24:28" x14ac:dyDescent="0.2">
      <c r="X8243" s="58"/>
      <c r="Y8243" s="58"/>
      <c r="Z8243" s="58"/>
      <c r="AA8243" s="58"/>
      <c r="AB8243" s="58"/>
    </row>
    <row r="8244" spans="24:28" x14ac:dyDescent="0.2">
      <c r="X8244" s="58"/>
      <c r="Y8244" s="58"/>
      <c r="Z8244" s="58"/>
      <c r="AA8244" s="58"/>
      <c r="AB8244" s="58"/>
    </row>
    <row r="8245" spans="24:28" x14ac:dyDescent="0.2">
      <c r="X8245" s="58"/>
      <c r="Y8245" s="58"/>
      <c r="Z8245" s="58"/>
      <c r="AA8245" s="58"/>
      <c r="AB8245" s="58"/>
    </row>
    <row r="8246" spans="24:28" x14ac:dyDescent="0.2">
      <c r="X8246" s="58"/>
      <c r="Y8246" s="58"/>
      <c r="Z8246" s="58"/>
      <c r="AA8246" s="58"/>
      <c r="AB8246" s="58"/>
    </row>
    <row r="8247" spans="24:28" x14ac:dyDescent="0.2">
      <c r="X8247" s="58"/>
      <c r="Y8247" s="58"/>
      <c r="Z8247" s="58"/>
      <c r="AA8247" s="58"/>
      <c r="AB8247" s="58"/>
    </row>
    <row r="8248" spans="24:28" x14ac:dyDescent="0.2">
      <c r="X8248" s="58"/>
      <c r="Y8248" s="58"/>
      <c r="Z8248" s="58"/>
      <c r="AA8248" s="58"/>
      <c r="AB8248" s="58"/>
    </row>
    <row r="8249" spans="24:28" x14ac:dyDescent="0.2">
      <c r="X8249" s="58"/>
      <c r="Y8249" s="58"/>
      <c r="Z8249" s="58"/>
      <c r="AA8249" s="58"/>
      <c r="AB8249" s="58"/>
    </row>
    <row r="8250" spans="24:28" x14ac:dyDescent="0.2">
      <c r="X8250" s="58"/>
      <c r="Y8250" s="58"/>
      <c r="Z8250" s="58"/>
      <c r="AA8250" s="58"/>
      <c r="AB8250" s="58"/>
    </row>
    <row r="8251" spans="24:28" x14ac:dyDescent="0.2">
      <c r="X8251" s="58"/>
      <c r="Y8251" s="58"/>
      <c r="Z8251" s="58"/>
      <c r="AA8251" s="58"/>
      <c r="AB8251" s="58"/>
    </row>
    <row r="8252" spans="24:28" x14ac:dyDescent="0.2">
      <c r="X8252" s="58"/>
      <c r="Y8252" s="58"/>
      <c r="Z8252" s="58"/>
      <c r="AA8252" s="58"/>
      <c r="AB8252" s="58"/>
    </row>
    <row r="8253" spans="24:28" x14ac:dyDescent="0.2">
      <c r="X8253" s="58"/>
      <c r="Y8253" s="58"/>
      <c r="Z8253" s="58"/>
      <c r="AA8253" s="58"/>
      <c r="AB8253" s="58"/>
    </row>
    <row r="8254" spans="24:28" x14ac:dyDescent="0.2">
      <c r="X8254" s="58"/>
      <c r="Y8254" s="58"/>
      <c r="Z8254" s="58"/>
      <c r="AA8254" s="58"/>
      <c r="AB8254" s="58"/>
    </row>
    <row r="8255" spans="24:28" x14ac:dyDescent="0.2">
      <c r="X8255" s="58"/>
      <c r="Y8255" s="58"/>
      <c r="Z8255" s="58"/>
      <c r="AA8255" s="58"/>
      <c r="AB8255" s="58"/>
    </row>
    <row r="8256" spans="24:28" x14ac:dyDescent="0.2">
      <c r="X8256" s="58"/>
      <c r="Y8256" s="58"/>
      <c r="Z8256" s="58"/>
      <c r="AA8256" s="58"/>
      <c r="AB8256" s="58"/>
    </row>
    <row r="8257" spans="24:28" x14ac:dyDescent="0.2">
      <c r="X8257" s="58"/>
      <c r="Y8257" s="58"/>
      <c r="Z8257" s="58"/>
      <c r="AA8257" s="58"/>
      <c r="AB8257" s="58"/>
    </row>
    <row r="8258" spans="24:28" x14ac:dyDescent="0.2">
      <c r="X8258" s="58"/>
      <c r="Y8258" s="58"/>
      <c r="Z8258" s="58"/>
      <c r="AA8258" s="58"/>
      <c r="AB8258" s="58"/>
    </row>
    <row r="8259" spans="24:28" x14ac:dyDescent="0.2">
      <c r="X8259" s="58"/>
      <c r="Y8259" s="58"/>
      <c r="Z8259" s="58"/>
      <c r="AA8259" s="58"/>
      <c r="AB8259" s="58"/>
    </row>
    <row r="8260" spans="24:28" x14ac:dyDescent="0.2">
      <c r="X8260" s="58"/>
      <c r="Y8260" s="58"/>
      <c r="Z8260" s="58"/>
      <c r="AA8260" s="58"/>
      <c r="AB8260" s="58"/>
    </row>
    <row r="8261" spans="24:28" x14ac:dyDescent="0.2">
      <c r="X8261" s="58"/>
      <c r="Y8261" s="58"/>
      <c r="Z8261" s="58"/>
      <c r="AA8261" s="58"/>
      <c r="AB8261" s="58"/>
    </row>
    <row r="8262" spans="24:28" x14ac:dyDescent="0.2">
      <c r="X8262" s="58"/>
      <c r="Y8262" s="58"/>
      <c r="Z8262" s="58"/>
      <c r="AA8262" s="58"/>
      <c r="AB8262" s="58"/>
    </row>
    <row r="8263" spans="24:28" x14ac:dyDescent="0.2">
      <c r="X8263" s="58"/>
      <c r="Y8263" s="58"/>
      <c r="Z8263" s="58"/>
      <c r="AA8263" s="58"/>
      <c r="AB8263" s="58"/>
    </row>
    <row r="8264" spans="24:28" x14ac:dyDescent="0.2">
      <c r="X8264" s="58"/>
      <c r="Y8264" s="58"/>
      <c r="Z8264" s="58"/>
      <c r="AA8264" s="58"/>
      <c r="AB8264" s="58"/>
    </row>
    <row r="8265" spans="24:28" x14ac:dyDescent="0.2">
      <c r="X8265" s="58"/>
      <c r="Y8265" s="58"/>
      <c r="Z8265" s="58"/>
      <c r="AA8265" s="58"/>
      <c r="AB8265" s="58"/>
    </row>
    <row r="8266" spans="24:28" x14ac:dyDescent="0.2">
      <c r="X8266" s="58"/>
      <c r="Y8266" s="58"/>
      <c r="Z8266" s="58"/>
      <c r="AA8266" s="58"/>
      <c r="AB8266" s="58"/>
    </row>
    <row r="8267" spans="24:28" x14ac:dyDescent="0.2">
      <c r="X8267" s="58"/>
      <c r="Y8267" s="58"/>
      <c r="Z8267" s="58"/>
      <c r="AA8267" s="58"/>
      <c r="AB8267" s="58"/>
    </row>
    <row r="8268" spans="24:28" x14ac:dyDescent="0.2">
      <c r="X8268" s="58"/>
      <c r="Y8268" s="58"/>
      <c r="Z8268" s="58"/>
      <c r="AA8268" s="58"/>
      <c r="AB8268" s="58"/>
    </row>
    <row r="8269" spans="24:28" x14ac:dyDescent="0.2">
      <c r="X8269" s="58"/>
      <c r="Y8269" s="58"/>
      <c r="Z8269" s="58"/>
      <c r="AA8269" s="58"/>
      <c r="AB8269" s="58"/>
    </row>
    <row r="8270" spans="24:28" x14ac:dyDescent="0.2">
      <c r="X8270" s="58"/>
      <c r="Y8270" s="58"/>
      <c r="Z8270" s="58"/>
      <c r="AA8270" s="58"/>
      <c r="AB8270" s="58"/>
    </row>
    <row r="8271" spans="24:28" x14ac:dyDescent="0.2">
      <c r="X8271" s="58"/>
      <c r="Y8271" s="58"/>
      <c r="Z8271" s="58"/>
      <c r="AA8271" s="58"/>
      <c r="AB8271" s="58"/>
    </row>
    <row r="8272" spans="24:28" x14ac:dyDescent="0.2">
      <c r="X8272" s="58"/>
      <c r="Y8272" s="58"/>
      <c r="Z8272" s="58"/>
      <c r="AA8272" s="58"/>
      <c r="AB8272" s="58"/>
    </row>
    <row r="8273" spans="24:28" x14ac:dyDescent="0.2">
      <c r="X8273" s="58"/>
      <c r="Y8273" s="58"/>
      <c r="Z8273" s="58"/>
      <c r="AA8273" s="58"/>
      <c r="AB8273" s="58"/>
    </row>
    <row r="8274" spans="24:28" x14ac:dyDescent="0.2">
      <c r="X8274" s="58"/>
      <c r="Y8274" s="58"/>
      <c r="Z8274" s="58"/>
      <c r="AA8274" s="58"/>
      <c r="AB8274" s="58"/>
    </row>
    <row r="8275" spans="24:28" x14ac:dyDescent="0.2">
      <c r="X8275" s="58"/>
      <c r="Y8275" s="58"/>
      <c r="Z8275" s="58"/>
      <c r="AA8275" s="58"/>
      <c r="AB8275" s="58"/>
    </row>
    <row r="8276" spans="24:28" x14ac:dyDescent="0.2">
      <c r="X8276" s="58"/>
      <c r="Y8276" s="58"/>
      <c r="Z8276" s="58"/>
      <c r="AA8276" s="58"/>
      <c r="AB8276" s="58"/>
    </row>
    <row r="8277" spans="24:28" x14ac:dyDescent="0.2">
      <c r="X8277" s="58"/>
      <c r="Y8277" s="58"/>
      <c r="Z8277" s="58"/>
      <c r="AA8277" s="58"/>
      <c r="AB8277" s="58"/>
    </row>
    <row r="8278" spans="24:28" x14ac:dyDescent="0.2">
      <c r="X8278" s="58"/>
      <c r="Y8278" s="58"/>
      <c r="Z8278" s="58"/>
      <c r="AA8278" s="58"/>
      <c r="AB8278" s="58"/>
    </row>
    <row r="8279" spans="24:28" x14ac:dyDescent="0.2">
      <c r="X8279" s="58"/>
      <c r="Y8279" s="58"/>
      <c r="Z8279" s="58"/>
      <c r="AA8279" s="58"/>
      <c r="AB8279" s="58"/>
    </row>
    <row r="8280" spans="24:28" x14ac:dyDescent="0.2">
      <c r="X8280" s="58"/>
      <c r="Y8280" s="58"/>
      <c r="Z8280" s="58"/>
      <c r="AA8280" s="58"/>
      <c r="AB8280" s="58"/>
    </row>
    <row r="8281" spans="24:28" x14ac:dyDescent="0.2">
      <c r="X8281" s="58"/>
      <c r="Y8281" s="58"/>
      <c r="Z8281" s="58"/>
      <c r="AA8281" s="58"/>
      <c r="AB8281" s="58"/>
    </row>
    <row r="8282" spans="24:28" x14ac:dyDescent="0.2">
      <c r="X8282" s="58"/>
      <c r="Y8282" s="58"/>
      <c r="Z8282" s="58"/>
      <c r="AA8282" s="58"/>
      <c r="AB8282" s="58"/>
    </row>
    <row r="8283" spans="24:28" x14ac:dyDescent="0.2">
      <c r="X8283" s="58"/>
      <c r="Y8283" s="58"/>
      <c r="Z8283" s="58"/>
      <c r="AA8283" s="58"/>
      <c r="AB8283" s="58"/>
    </row>
    <row r="8284" spans="24:28" x14ac:dyDescent="0.2">
      <c r="X8284" s="58"/>
      <c r="Y8284" s="58"/>
      <c r="Z8284" s="58"/>
      <c r="AA8284" s="58"/>
      <c r="AB8284" s="58"/>
    </row>
    <row r="8285" spans="24:28" x14ac:dyDescent="0.2">
      <c r="X8285" s="58"/>
      <c r="Y8285" s="58"/>
      <c r="Z8285" s="58"/>
      <c r="AA8285" s="58"/>
      <c r="AB8285" s="58"/>
    </row>
    <row r="8286" spans="24:28" x14ac:dyDescent="0.2">
      <c r="X8286" s="58"/>
      <c r="Y8286" s="58"/>
      <c r="Z8286" s="58"/>
      <c r="AA8286" s="58"/>
      <c r="AB8286" s="58"/>
    </row>
    <row r="8287" spans="24:28" x14ac:dyDescent="0.2">
      <c r="X8287" s="58"/>
      <c r="Y8287" s="58"/>
      <c r="Z8287" s="58"/>
      <c r="AA8287" s="58"/>
      <c r="AB8287" s="58"/>
    </row>
    <row r="8288" spans="24:28" x14ac:dyDescent="0.2">
      <c r="X8288" s="58"/>
      <c r="Y8288" s="58"/>
      <c r="Z8288" s="58"/>
      <c r="AA8288" s="58"/>
      <c r="AB8288" s="58"/>
    </row>
    <row r="8289" spans="24:28" x14ac:dyDescent="0.2">
      <c r="X8289" s="58"/>
      <c r="Y8289" s="58"/>
      <c r="Z8289" s="58"/>
      <c r="AA8289" s="58"/>
      <c r="AB8289" s="58"/>
    </row>
    <row r="8290" spans="24:28" x14ac:dyDescent="0.2">
      <c r="X8290" s="58"/>
      <c r="Y8290" s="58"/>
      <c r="Z8290" s="58"/>
      <c r="AA8290" s="58"/>
      <c r="AB8290" s="58"/>
    </row>
    <row r="8291" spans="24:28" x14ac:dyDescent="0.2">
      <c r="X8291" s="58"/>
      <c r="Y8291" s="58"/>
      <c r="Z8291" s="58"/>
      <c r="AA8291" s="58"/>
      <c r="AB8291" s="58"/>
    </row>
    <row r="8292" spans="24:28" x14ac:dyDescent="0.2">
      <c r="X8292" s="58"/>
      <c r="Y8292" s="58"/>
      <c r="Z8292" s="58"/>
      <c r="AA8292" s="58"/>
      <c r="AB8292" s="58"/>
    </row>
    <row r="8293" spans="24:28" x14ac:dyDescent="0.2">
      <c r="X8293" s="58"/>
      <c r="Y8293" s="58"/>
      <c r="Z8293" s="58"/>
      <c r="AA8293" s="58"/>
      <c r="AB8293" s="58"/>
    </row>
    <row r="8294" spans="24:28" x14ac:dyDescent="0.2">
      <c r="X8294" s="58"/>
      <c r="Y8294" s="58"/>
      <c r="Z8294" s="58"/>
      <c r="AA8294" s="58"/>
      <c r="AB8294" s="58"/>
    </row>
    <row r="8295" spans="24:28" x14ac:dyDescent="0.2">
      <c r="X8295" s="58"/>
      <c r="Y8295" s="58"/>
      <c r="Z8295" s="58"/>
      <c r="AA8295" s="58"/>
      <c r="AB8295" s="58"/>
    </row>
    <row r="8296" spans="24:28" x14ac:dyDescent="0.2">
      <c r="X8296" s="58"/>
      <c r="Y8296" s="58"/>
      <c r="Z8296" s="58"/>
      <c r="AA8296" s="58"/>
      <c r="AB8296" s="58"/>
    </row>
    <row r="8297" spans="24:28" x14ac:dyDescent="0.2">
      <c r="X8297" s="58"/>
      <c r="Y8297" s="58"/>
      <c r="Z8297" s="58"/>
      <c r="AA8297" s="58"/>
      <c r="AB8297" s="58"/>
    </row>
    <row r="8298" spans="24:28" x14ac:dyDescent="0.2">
      <c r="X8298" s="58"/>
      <c r="Y8298" s="58"/>
      <c r="Z8298" s="58"/>
      <c r="AA8298" s="58"/>
      <c r="AB8298" s="58"/>
    </row>
    <row r="8299" spans="24:28" x14ac:dyDescent="0.2">
      <c r="X8299" s="58"/>
      <c r="Y8299" s="58"/>
      <c r="Z8299" s="58"/>
      <c r="AA8299" s="58"/>
      <c r="AB8299" s="58"/>
    </row>
    <row r="8300" spans="24:28" x14ac:dyDescent="0.2">
      <c r="X8300" s="58"/>
      <c r="Y8300" s="58"/>
      <c r="Z8300" s="58"/>
      <c r="AA8300" s="58"/>
      <c r="AB8300" s="58"/>
    </row>
    <row r="8301" spans="24:28" x14ac:dyDescent="0.2">
      <c r="X8301" s="58"/>
      <c r="Y8301" s="58"/>
      <c r="Z8301" s="58"/>
      <c r="AA8301" s="58"/>
      <c r="AB8301" s="58"/>
    </row>
    <row r="8302" spans="24:28" x14ac:dyDescent="0.2">
      <c r="X8302" s="58"/>
      <c r="Y8302" s="58"/>
      <c r="Z8302" s="58"/>
      <c r="AA8302" s="58"/>
      <c r="AB8302" s="58"/>
    </row>
    <row r="8303" spans="24:28" x14ac:dyDescent="0.2">
      <c r="X8303" s="58"/>
      <c r="Y8303" s="58"/>
      <c r="Z8303" s="58"/>
      <c r="AA8303" s="58"/>
      <c r="AB8303" s="58"/>
    </row>
    <row r="8304" spans="24:28" x14ac:dyDescent="0.2">
      <c r="X8304" s="58"/>
      <c r="Y8304" s="58"/>
      <c r="Z8304" s="58"/>
      <c r="AA8304" s="58"/>
      <c r="AB8304" s="58"/>
    </row>
    <row r="8305" spans="24:28" x14ac:dyDescent="0.2">
      <c r="X8305" s="58"/>
      <c r="Y8305" s="58"/>
      <c r="Z8305" s="58"/>
      <c r="AA8305" s="58"/>
      <c r="AB8305" s="58"/>
    </row>
    <row r="8306" spans="24:28" x14ac:dyDescent="0.2">
      <c r="X8306" s="58"/>
      <c r="Y8306" s="58"/>
      <c r="Z8306" s="58"/>
      <c r="AA8306" s="58"/>
      <c r="AB8306" s="58"/>
    </row>
    <row r="8307" spans="24:28" x14ac:dyDescent="0.2">
      <c r="X8307" s="58"/>
      <c r="Y8307" s="58"/>
      <c r="Z8307" s="58"/>
      <c r="AA8307" s="58"/>
      <c r="AB8307" s="58"/>
    </row>
    <row r="8308" spans="24:28" x14ac:dyDescent="0.2">
      <c r="X8308" s="58"/>
      <c r="Y8308" s="58"/>
      <c r="Z8308" s="58"/>
      <c r="AA8308" s="58"/>
      <c r="AB8308" s="58"/>
    </row>
    <row r="8309" spans="24:28" x14ac:dyDescent="0.2">
      <c r="X8309" s="58"/>
      <c r="Y8309" s="58"/>
      <c r="Z8309" s="58"/>
      <c r="AA8309" s="58"/>
      <c r="AB8309" s="58"/>
    </row>
    <row r="8310" spans="24:28" x14ac:dyDescent="0.2">
      <c r="X8310" s="58"/>
      <c r="Y8310" s="58"/>
      <c r="Z8310" s="58"/>
      <c r="AA8310" s="58"/>
      <c r="AB8310" s="58"/>
    </row>
    <row r="8311" spans="24:28" x14ac:dyDescent="0.2">
      <c r="X8311" s="58"/>
      <c r="Y8311" s="58"/>
      <c r="Z8311" s="58"/>
      <c r="AA8311" s="58"/>
      <c r="AB8311" s="58"/>
    </row>
    <row r="8312" spans="24:28" x14ac:dyDescent="0.2">
      <c r="X8312" s="58"/>
      <c r="Y8312" s="58"/>
      <c r="Z8312" s="58"/>
      <c r="AA8312" s="58"/>
      <c r="AB8312" s="58"/>
    </row>
    <row r="8313" spans="24:28" x14ac:dyDescent="0.2">
      <c r="X8313" s="58"/>
      <c r="Y8313" s="58"/>
      <c r="Z8313" s="58"/>
      <c r="AA8313" s="58"/>
      <c r="AB8313" s="58"/>
    </row>
    <row r="8314" spans="24:28" x14ac:dyDescent="0.2">
      <c r="X8314" s="58"/>
      <c r="Y8314" s="58"/>
      <c r="Z8314" s="58"/>
      <c r="AA8314" s="58"/>
      <c r="AB8314" s="58"/>
    </row>
    <row r="8315" spans="24:28" x14ac:dyDescent="0.2">
      <c r="X8315" s="58"/>
      <c r="Y8315" s="58"/>
      <c r="Z8315" s="58"/>
      <c r="AA8315" s="58"/>
      <c r="AB8315" s="58"/>
    </row>
    <row r="8316" spans="24:28" x14ac:dyDescent="0.2">
      <c r="X8316" s="58"/>
      <c r="Y8316" s="58"/>
      <c r="Z8316" s="58"/>
      <c r="AA8316" s="58"/>
      <c r="AB8316" s="58"/>
    </row>
    <row r="8317" spans="24:28" x14ac:dyDescent="0.2">
      <c r="X8317" s="58"/>
      <c r="Y8317" s="58"/>
      <c r="Z8317" s="58"/>
      <c r="AA8317" s="58"/>
      <c r="AB8317" s="58"/>
    </row>
    <row r="8318" spans="24:28" x14ac:dyDescent="0.2">
      <c r="X8318" s="58"/>
      <c r="Y8318" s="58"/>
      <c r="Z8318" s="58"/>
      <c r="AA8318" s="58"/>
      <c r="AB8318" s="58"/>
    </row>
    <row r="8319" spans="24:28" x14ac:dyDescent="0.2">
      <c r="X8319" s="58"/>
      <c r="Y8319" s="58"/>
      <c r="Z8319" s="58"/>
      <c r="AA8319" s="58"/>
      <c r="AB8319" s="58"/>
    </row>
    <row r="8320" spans="24:28" x14ac:dyDescent="0.2">
      <c r="X8320" s="58"/>
      <c r="Y8320" s="58"/>
      <c r="Z8320" s="58"/>
      <c r="AA8320" s="58"/>
      <c r="AB8320" s="58"/>
    </row>
    <row r="8321" spans="24:28" x14ac:dyDescent="0.2">
      <c r="X8321" s="58"/>
      <c r="Y8321" s="58"/>
      <c r="Z8321" s="58"/>
      <c r="AA8321" s="58"/>
      <c r="AB8321" s="58"/>
    </row>
    <row r="8322" spans="24:28" x14ac:dyDescent="0.2">
      <c r="X8322" s="58"/>
      <c r="Y8322" s="58"/>
      <c r="Z8322" s="58"/>
      <c r="AA8322" s="58"/>
      <c r="AB8322" s="58"/>
    </row>
    <row r="8323" spans="24:28" x14ac:dyDescent="0.2">
      <c r="X8323" s="58"/>
      <c r="Y8323" s="58"/>
      <c r="Z8323" s="58"/>
      <c r="AA8323" s="58"/>
      <c r="AB8323" s="58"/>
    </row>
    <row r="8324" spans="24:28" x14ac:dyDescent="0.2">
      <c r="X8324" s="58"/>
      <c r="Y8324" s="58"/>
      <c r="Z8324" s="58"/>
      <c r="AA8324" s="58"/>
      <c r="AB8324" s="58"/>
    </row>
    <row r="8325" spans="24:28" x14ac:dyDescent="0.2">
      <c r="X8325" s="58"/>
      <c r="Y8325" s="58"/>
      <c r="Z8325" s="58"/>
      <c r="AA8325" s="58"/>
      <c r="AB8325" s="58"/>
    </row>
    <row r="8326" spans="24:28" x14ac:dyDescent="0.2">
      <c r="X8326" s="58"/>
      <c r="Y8326" s="58"/>
      <c r="Z8326" s="58"/>
      <c r="AA8326" s="58"/>
      <c r="AB8326" s="58"/>
    </row>
    <row r="8327" spans="24:28" x14ac:dyDescent="0.2">
      <c r="X8327" s="58"/>
      <c r="Y8327" s="58"/>
      <c r="Z8327" s="58"/>
      <c r="AA8327" s="58"/>
      <c r="AB8327" s="58"/>
    </row>
    <row r="8328" spans="24:28" x14ac:dyDescent="0.2">
      <c r="X8328" s="58"/>
      <c r="Y8328" s="58"/>
      <c r="Z8328" s="58"/>
      <c r="AA8328" s="58"/>
      <c r="AB8328" s="58"/>
    </row>
    <row r="8329" spans="24:28" x14ac:dyDescent="0.2">
      <c r="X8329" s="58"/>
      <c r="Y8329" s="58"/>
      <c r="Z8329" s="58"/>
      <c r="AA8329" s="58"/>
      <c r="AB8329" s="58"/>
    </row>
    <row r="8330" spans="24:28" x14ac:dyDescent="0.2">
      <c r="X8330" s="58"/>
      <c r="Y8330" s="58"/>
      <c r="Z8330" s="58"/>
      <c r="AA8330" s="58"/>
      <c r="AB8330" s="58"/>
    </row>
    <row r="8331" spans="24:28" x14ac:dyDescent="0.2">
      <c r="X8331" s="58"/>
      <c r="Y8331" s="58"/>
      <c r="Z8331" s="58"/>
      <c r="AA8331" s="58"/>
      <c r="AB8331" s="58"/>
    </row>
    <row r="8332" spans="24:28" x14ac:dyDescent="0.2">
      <c r="X8332" s="58"/>
      <c r="Y8332" s="58"/>
      <c r="Z8332" s="58"/>
      <c r="AA8332" s="58"/>
      <c r="AB8332" s="58"/>
    </row>
    <row r="8333" spans="24:28" x14ac:dyDescent="0.2">
      <c r="X8333" s="58"/>
      <c r="Y8333" s="58"/>
      <c r="Z8333" s="58"/>
      <c r="AA8333" s="58"/>
      <c r="AB8333" s="58"/>
    </row>
    <row r="8334" spans="24:28" x14ac:dyDescent="0.2">
      <c r="X8334" s="58"/>
      <c r="Y8334" s="58"/>
      <c r="Z8334" s="58"/>
      <c r="AA8334" s="58"/>
      <c r="AB8334" s="58"/>
    </row>
    <row r="8335" spans="24:28" x14ac:dyDescent="0.2">
      <c r="X8335" s="58"/>
      <c r="Y8335" s="58"/>
      <c r="Z8335" s="58"/>
      <c r="AA8335" s="58"/>
      <c r="AB8335" s="58"/>
    </row>
    <row r="8336" spans="24:28" x14ac:dyDescent="0.2">
      <c r="X8336" s="58"/>
      <c r="Y8336" s="58"/>
      <c r="Z8336" s="58"/>
      <c r="AA8336" s="58"/>
      <c r="AB8336" s="58"/>
    </row>
    <row r="8337" spans="24:28" x14ac:dyDescent="0.2">
      <c r="X8337" s="58"/>
      <c r="Y8337" s="58"/>
      <c r="Z8337" s="58"/>
      <c r="AA8337" s="58"/>
      <c r="AB8337" s="58"/>
    </row>
    <row r="8338" spans="24:28" x14ac:dyDescent="0.2">
      <c r="X8338" s="58"/>
      <c r="Y8338" s="58"/>
      <c r="Z8338" s="58"/>
      <c r="AA8338" s="58"/>
      <c r="AB8338" s="58"/>
    </row>
    <row r="8339" spans="24:28" x14ac:dyDescent="0.2">
      <c r="X8339" s="58"/>
      <c r="Y8339" s="58"/>
      <c r="Z8339" s="58"/>
      <c r="AA8339" s="58"/>
      <c r="AB8339" s="58"/>
    </row>
    <row r="8340" spans="24:28" x14ac:dyDescent="0.2">
      <c r="X8340" s="58"/>
      <c r="Y8340" s="58"/>
      <c r="Z8340" s="58"/>
      <c r="AA8340" s="58"/>
      <c r="AB8340" s="58"/>
    </row>
    <row r="8341" spans="24:28" x14ac:dyDescent="0.2">
      <c r="X8341" s="58"/>
      <c r="Y8341" s="58"/>
      <c r="Z8341" s="58"/>
      <c r="AA8341" s="58"/>
      <c r="AB8341" s="58"/>
    </row>
    <row r="8342" spans="24:28" x14ac:dyDescent="0.2">
      <c r="X8342" s="58"/>
      <c r="Y8342" s="58"/>
      <c r="Z8342" s="58"/>
      <c r="AA8342" s="58"/>
      <c r="AB8342" s="58"/>
    </row>
    <row r="8343" spans="24:28" x14ac:dyDescent="0.2">
      <c r="X8343" s="58"/>
      <c r="Y8343" s="58"/>
      <c r="Z8343" s="58"/>
      <c r="AA8343" s="58"/>
      <c r="AB8343" s="58"/>
    </row>
    <row r="8344" spans="24:28" x14ac:dyDescent="0.2">
      <c r="X8344" s="58"/>
      <c r="Y8344" s="58"/>
      <c r="Z8344" s="58"/>
      <c r="AA8344" s="58"/>
      <c r="AB8344" s="58"/>
    </row>
    <row r="8345" spans="24:28" x14ac:dyDescent="0.2">
      <c r="X8345" s="58"/>
      <c r="Y8345" s="58"/>
      <c r="Z8345" s="58"/>
      <c r="AA8345" s="58"/>
      <c r="AB8345" s="58"/>
    </row>
    <row r="8346" spans="24:28" x14ac:dyDescent="0.2">
      <c r="X8346" s="58"/>
      <c r="Y8346" s="58"/>
      <c r="Z8346" s="58"/>
      <c r="AA8346" s="58"/>
      <c r="AB8346" s="58"/>
    </row>
    <row r="8347" spans="24:28" x14ac:dyDescent="0.2">
      <c r="X8347" s="58"/>
      <c r="Y8347" s="58"/>
      <c r="Z8347" s="58"/>
      <c r="AA8347" s="58"/>
      <c r="AB8347" s="58"/>
    </row>
    <row r="8348" spans="24:28" x14ac:dyDescent="0.2">
      <c r="X8348" s="58"/>
      <c r="Y8348" s="58"/>
      <c r="Z8348" s="58"/>
      <c r="AA8348" s="58"/>
      <c r="AB8348" s="58"/>
    </row>
    <row r="8349" spans="24:28" x14ac:dyDescent="0.2">
      <c r="X8349" s="58"/>
      <c r="Y8349" s="58"/>
      <c r="Z8349" s="58"/>
      <c r="AA8349" s="58"/>
      <c r="AB8349" s="58"/>
    </row>
    <row r="8350" spans="24:28" x14ac:dyDescent="0.2">
      <c r="X8350" s="58"/>
      <c r="Y8350" s="58"/>
      <c r="Z8350" s="58"/>
      <c r="AA8350" s="58"/>
      <c r="AB8350" s="58"/>
    </row>
    <row r="8351" spans="24:28" x14ac:dyDescent="0.2">
      <c r="X8351" s="58"/>
      <c r="Y8351" s="58"/>
      <c r="Z8351" s="58"/>
      <c r="AA8351" s="58"/>
      <c r="AB8351" s="58"/>
    </row>
    <row r="8352" spans="24:28" x14ac:dyDescent="0.2">
      <c r="X8352" s="58"/>
      <c r="Y8352" s="58"/>
      <c r="Z8352" s="58"/>
      <c r="AA8352" s="58"/>
      <c r="AB8352" s="58"/>
    </row>
    <row r="8353" spans="24:28" x14ac:dyDescent="0.2">
      <c r="X8353" s="58"/>
      <c r="Y8353" s="58"/>
      <c r="Z8353" s="58"/>
      <c r="AA8353" s="58"/>
      <c r="AB8353" s="58"/>
    </row>
    <row r="8354" spans="24:28" x14ac:dyDescent="0.2">
      <c r="X8354" s="58"/>
      <c r="Y8354" s="58"/>
      <c r="Z8354" s="58"/>
      <c r="AA8354" s="58"/>
      <c r="AB8354" s="58"/>
    </row>
    <row r="8355" spans="24:28" x14ac:dyDescent="0.2">
      <c r="X8355" s="58"/>
      <c r="Y8355" s="58"/>
      <c r="Z8355" s="58"/>
      <c r="AA8355" s="58"/>
      <c r="AB8355" s="58"/>
    </row>
    <row r="8356" spans="24:28" x14ac:dyDescent="0.2">
      <c r="X8356" s="58"/>
      <c r="Y8356" s="58"/>
      <c r="Z8356" s="58"/>
      <c r="AA8356" s="58"/>
      <c r="AB8356" s="58"/>
    </row>
    <row r="8357" spans="24:28" x14ac:dyDescent="0.2">
      <c r="X8357" s="58"/>
      <c r="Y8357" s="58"/>
      <c r="Z8357" s="58"/>
      <c r="AA8357" s="58"/>
      <c r="AB8357" s="58"/>
    </row>
    <row r="8358" spans="24:28" x14ac:dyDescent="0.2">
      <c r="X8358" s="58"/>
      <c r="Y8358" s="58"/>
      <c r="Z8358" s="58"/>
      <c r="AA8358" s="58"/>
      <c r="AB8358" s="58"/>
    </row>
    <row r="8359" spans="24:28" x14ac:dyDescent="0.2">
      <c r="X8359" s="58"/>
      <c r="Y8359" s="58"/>
      <c r="Z8359" s="58"/>
      <c r="AA8359" s="58"/>
      <c r="AB8359" s="58"/>
    </row>
    <row r="8360" spans="24:28" x14ac:dyDescent="0.2">
      <c r="X8360" s="58"/>
      <c r="Y8360" s="58"/>
      <c r="Z8360" s="58"/>
      <c r="AA8360" s="58"/>
      <c r="AB8360" s="58"/>
    </row>
    <row r="8361" spans="24:28" x14ac:dyDescent="0.2">
      <c r="X8361" s="58"/>
      <c r="Y8361" s="58"/>
      <c r="Z8361" s="58"/>
      <c r="AA8361" s="58"/>
      <c r="AB8361" s="58"/>
    </row>
    <row r="8362" spans="24:28" x14ac:dyDescent="0.2">
      <c r="X8362" s="58"/>
      <c r="Y8362" s="58"/>
      <c r="Z8362" s="58"/>
      <c r="AA8362" s="58"/>
      <c r="AB8362" s="58"/>
    </row>
    <row r="8363" spans="24:28" x14ac:dyDescent="0.2">
      <c r="X8363" s="58"/>
      <c r="Y8363" s="58"/>
      <c r="Z8363" s="58"/>
      <c r="AA8363" s="58"/>
      <c r="AB8363" s="58"/>
    </row>
    <row r="8364" spans="24:28" x14ac:dyDescent="0.2">
      <c r="X8364" s="58"/>
      <c r="Y8364" s="58"/>
      <c r="Z8364" s="58"/>
      <c r="AA8364" s="58"/>
      <c r="AB8364" s="58"/>
    </row>
    <row r="8365" spans="24:28" x14ac:dyDescent="0.2">
      <c r="X8365" s="58"/>
      <c r="Y8365" s="58"/>
      <c r="Z8365" s="58"/>
      <c r="AA8365" s="58"/>
      <c r="AB8365" s="58"/>
    </row>
    <row r="8366" spans="24:28" x14ac:dyDescent="0.2">
      <c r="X8366" s="58"/>
      <c r="Y8366" s="58"/>
      <c r="Z8366" s="58"/>
      <c r="AA8366" s="58"/>
      <c r="AB8366" s="58"/>
    </row>
    <row r="8367" spans="24:28" x14ac:dyDescent="0.2">
      <c r="X8367" s="58"/>
      <c r="Y8367" s="58"/>
      <c r="Z8367" s="58"/>
      <c r="AA8367" s="58"/>
      <c r="AB8367" s="58"/>
    </row>
    <row r="8368" spans="24:28" x14ac:dyDescent="0.2">
      <c r="X8368" s="58"/>
      <c r="Y8368" s="58"/>
      <c r="Z8368" s="58"/>
      <c r="AA8368" s="58"/>
      <c r="AB8368" s="58"/>
    </row>
    <row r="8369" spans="24:28" x14ac:dyDescent="0.2">
      <c r="X8369" s="58"/>
      <c r="Y8369" s="58"/>
      <c r="Z8369" s="58"/>
      <c r="AA8369" s="58"/>
      <c r="AB8369" s="58"/>
    </row>
    <row r="8370" spans="24:28" x14ac:dyDescent="0.2">
      <c r="X8370" s="58"/>
      <c r="Y8370" s="58"/>
      <c r="Z8370" s="58"/>
      <c r="AA8370" s="58"/>
      <c r="AB8370" s="58"/>
    </row>
    <row r="8371" spans="24:28" x14ac:dyDescent="0.2">
      <c r="X8371" s="58"/>
      <c r="Y8371" s="58"/>
      <c r="Z8371" s="58"/>
      <c r="AA8371" s="58"/>
      <c r="AB8371" s="58"/>
    </row>
    <row r="8372" spans="24:28" x14ac:dyDescent="0.2">
      <c r="X8372" s="58"/>
      <c r="Y8372" s="58"/>
      <c r="Z8372" s="58"/>
      <c r="AA8372" s="58"/>
      <c r="AB8372" s="58"/>
    </row>
    <row r="8373" spans="24:28" x14ac:dyDescent="0.2">
      <c r="X8373" s="58"/>
      <c r="Y8373" s="58"/>
      <c r="Z8373" s="58"/>
      <c r="AA8373" s="58"/>
      <c r="AB8373" s="58"/>
    </row>
    <row r="8374" spans="24:28" x14ac:dyDescent="0.2">
      <c r="X8374" s="58"/>
      <c r="Y8374" s="58"/>
      <c r="Z8374" s="58"/>
      <c r="AA8374" s="58"/>
      <c r="AB8374" s="58"/>
    </row>
    <row r="8375" spans="24:28" x14ac:dyDescent="0.2">
      <c r="X8375" s="58"/>
      <c r="Y8375" s="58"/>
      <c r="Z8375" s="58"/>
      <c r="AA8375" s="58"/>
      <c r="AB8375" s="58"/>
    </row>
    <row r="8376" spans="24:28" x14ac:dyDescent="0.2">
      <c r="X8376" s="58"/>
      <c r="Y8376" s="58"/>
      <c r="Z8376" s="58"/>
      <c r="AA8376" s="58"/>
      <c r="AB8376" s="58"/>
    </row>
    <row r="8377" spans="24:28" x14ac:dyDescent="0.2">
      <c r="X8377" s="58"/>
      <c r="Y8377" s="58"/>
      <c r="Z8377" s="58"/>
      <c r="AA8377" s="58"/>
      <c r="AB8377" s="58"/>
    </row>
    <row r="8378" spans="24:28" x14ac:dyDescent="0.2">
      <c r="X8378" s="58"/>
      <c r="Y8378" s="58"/>
      <c r="Z8378" s="58"/>
      <c r="AA8378" s="58"/>
      <c r="AB8378" s="58"/>
    </row>
    <row r="8379" spans="24:28" x14ac:dyDescent="0.2">
      <c r="X8379" s="58"/>
      <c r="Y8379" s="58"/>
      <c r="Z8379" s="58"/>
      <c r="AA8379" s="58"/>
      <c r="AB8379" s="58"/>
    </row>
    <row r="8380" spans="24:28" x14ac:dyDescent="0.2">
      <c r="X8380" s="58"/>
      <c r="Y8380" s="58"/>
      <c r="Z8380" s="58"/>
      <c r="AA8380" s="58"/>
      <c r="AB8380" s="58"/>
    </row>
    <row r="8381" spans="24:28" x14ac:dyDescent="0.2">
      <c r="X8381" s="58"/>
      <c r="Y8381" s="58"/>
      <c r="Z8381" s="58"/>
      <c r="AA8381" s="58"/>
      <c r="AB8381" s="58"/>
    </row>
    <row r="8382" spans="24:28" x14ac:dyDescent="0.2">
      <c r="X8382" s="58"/>
      <c r="Y8382" s="58"/>
      <c r="Z8382" s="58"/>
      <c r="AA8382" s="58"/>
      <c r="AB8382" s="58"/>
    </row>
    <row r="8383" spans="24:28" x14ac:dyDescent="0.2">
      <c r="X8383" s="58"/>
      <c r="Y8383" s="58"/>
      <c r="Z8383" s="58"/>
      <c r="AA8383" s="58"/>
      <c r="AB8383" s="58"/>
    </row>
    <row r="8384" spans="24:28" x14ac:dyDescent="0.2">
      <c r="X8384" s="58"/>
      <c r="Y8384" s="58"/>
      <c r="Z8384" s="58"/>
      <c r="AA8384" s="58"/>
      <c r="AB8384" s="58"/>
    </row>
    <row r="8385" spans="24:28" x14ac:dyDescent="0.2">
      <c r="X8385" s="58"/>
      <c r="Y8385" s="58"/>
      <c r="Z8385" s="58"/>
      <c r="AA8385" s="58"/>
      <c r="AB8385" s="58"/>
    </row>
    <row r="8386" spans="24:28" x14ac:dyDescent="0.2">
      <c r="X8386" s="58"/>
      <c r="Y8386" s="58"/>
      <c r="Z8386" s="58"/>
      <c r="AA8386" s="58"/>
      <c r="AB8386" s="58"/>
    </row>
    <row r="8387" spans="24:28" x14ac:dyDescent="0.2">
      <c r="X8387" s="58"/>
      <c r="Y8387" s="58"/>
      <c r="Z8387" s="58"/>
      <c r="AA8387" s="58"/>
      <c r="AB8387" s="58"/>
    </row>
    <row r="8388" spans="24:28" x14ac:dyDescent="0.2">
      <c r="X8388" s="58"/>
      <c r="Y8388" s="58"/>
      <c r="Z8388" s="58"/>
      <c r="AA8388" s="58"/>
      <c r="AB8388" s="58"/>
    </row>
    <row r="8389" spans="24:28" x14ac:dyDescent="0.2">
      <c r="X8389" s="58"/>
      <c r="Y8389" s="58"/>
      <c r="Z8389" s="58"/>
      <c r="AA8389" s="58"/>
      <c r="AB8389" s="58"/>
    </row>
    <row r="8390" spans="24:28" x14ac:dyDescent="0.2">
      <c r="X8390" s="58"/>
      <c r="Y8390" s="58"/>
      <c r="Z8390" s="58"/>
      <c r="AA8390" s="58"/>
      <c r="AB8390" s="58"/>
    </row>
    <row r="8391" spans="24:28" x14ac:dyDescent="0.2">
      <c r="X8391" s="58"/>
      <c r="Y8391" s="58"/>
      <c r="Z8391" s="58"/>
      <c r="AA8391" s="58"/>
      <c r="AB8391" s="58"/>
    </row>
    <row r="8392" spans="24:28" x14ac:dyDescent="0.2">
      <c r="X8392" s="58"/>
      <c r="Y8392" s="58"/>
      <c r="Z8392" s="58"/>
      <c r="AA8392" s="58"/>
      <c r="AB8392" s="58"/>
    </row>
    <row r="8393" spans="24:28" x14ac:dyDescent="0.2">
      <c r="X8393" s="58"/>
      <c r="Y8393" s="58"/>
      <c r="Z8393" s="58"/>
      <c r="AA8393" s="58"/>
      <c r="AB8393" s="58"/>
    </row>
    <row r="8394" spans="24:28" x14ac:dyDescent="0.2">
      <c r="X8394" s="58"/>
      <c r="Y8394" s="58"/>
      <c r="Z8394" s="58"/>
      <c r="AA8394" s="58"/>
      <c r="AB8394" s="58"/>
    </row>
    <row r="8395" spans="24:28" x14ac:dyDescent="0.2">
      <c r="X8395" s="58"/>
      <c r="Y8395" s="58"/>
      <c r="Z8395" s="58"/>
      <c r="AA8395" s="58"/>
      <c r="AB8395" s="58"/>
    </row>
    <row r="8396" spans="24:28" x14ac:dyDescent="0.2">
      <c r="X8396" s="58"/>
      <c r="Y8396" s="58"/>
      <c r="Z8396" s="58"/>
      <c r="AA8396" s="58"/>
      <c r="AB8396" s="58"/>
    </row>
    <row r="8397" spans="24:28" x14ac:dyDescent="0.2">
      <c r="X8397" s="58"/>
      <c r="Y8397" s="58"/>
      <c r="Z8397" s="58"/>
      <c r="AA8397" s="58"/>
      <c r="AB8397" s="58"/>
    </row>
    <row r="8398" spans="24:28" x14ac:dyDescent="0.2">
      <c r="X8398" s="58"/>
      <c r="Y8398" s="58"/>
      <c r="Z8398" s="58"/>
      <c r="AA8398" s="58"/>
      <c r="AB8398" s="58"/>
    </row>
    <row r="8399" spans="24:28" x14ac:dyDescent="0.2">
      <c r="X8399" s="58"/>
      <c r="Y8399" s="58"/>
      <c r="Z8399" s="58"/>
      <c r="AA8399" s="58"/>
      <c r="AB8399" s="58"/>
    </row>
    <row r="8400" spans="24:28" x14ac:dyDescent="0.2">
      <c r="X8400" s="58"/>
      <c r="Y8400" s="58"/>
      <c r="Z8400" s="58"/>
      <c r="AA8400" s="58"/>
      <c r="AB8400" s="58"/>
    </row>
    <row r="8401" spans="24:28" x14ac:dyDescent="0.2">
      <c r="X8401" s="58"/>
      <c r="Y8401" s="58"/>
      <c r="Z8401" s="58"/>
      <c r="AA8401" s="58"/>
      <c r="AB8401" s="58"/>
    </row>
    <row r="8402" spans="24:28" x14ac:dyDescent="0.2">
      <c r="X8402" s="58"/>
      <c r="Y8402" s="58"/>
      <c r="Z8402" s="58"/>
      <c r="AA8402" s="58"/>
      <c r="AB8402" s="58"/>
    </row>
    <row r="8403" spans="24:28" x14ac:dyDescent="0.2">
      <c r="X8403" s="58"/>
      <c r="Y8403" s="58"/>
      <c r="Z8403" s="58"/>
      <c r="AA8403" s="58"/>
      <c r="AB8403" s="58"/>
    </row>
    <row r="8404" spans="24:28" x14ac:dyDescent="0.2">
      <c r="X8404" s="58"/>
      <c r="Y8404" s="58"/>
      <c r="Z8404" s="58"/>
      <c r="AA8404" s="58"/>
      <c r="AB8404" s="58"/>
    </row>
    <row r="8405" spans="24:28" x14ac:dyDescent="0.2">
      <c r="X8405" s="58"/>
      <c r="Y8405" s="58"/>
      <c r="Z8405" s="58"/>
      <c r="AA8405" s="58"/>
      <c r="AB8405" s="58"/>
    </row>
    <row r="8406" spans="24:28" x14ac:dyDescent="0.2">
      <c r="X8406" s="58"/>
      <c r="Y8406" s="58"/>
      <c r="Z8406" s="58"/>
      <c r="AA8406" s="58"/>
      <c r="AB8406" s="58"/>
    </row>
    <row r="8407" spans="24:28" x14ac:dyDescent="0.2">
      <c r="X8407" s="58"/>
      <c r="Y8407" s="58"/>
      <c r="Z8407" s="58"/>
      <c r="AA8407" s="58"/>
      <c r="AB8407" s="58"/>
    </row>
    <row r="8408" spans="24:28" x14ac:dyDescent="0.2">
      <c r="X8408" s="58"/>
      <c r="Y8408" s="58"/>
      <c r="Z8408" s="58"/>
      <c r="AA8408" s="58"/>
      <c r="AB8408" s="58"/>
    </row>
    <row r="8409" spans="24:28" x14ac:dyDescent="0.2">
      <c r="X8409" s="58"/>
      <c r="Y8409" s="58"/>
      <c r="Z8409" s="58"/>
      <c r="AA8409" s="58"/>
      <c r="AB8409" s="58"/>
    </row>
    <row r="8410" spans="24:28" x14ac:dyDescent="0.2">
      <c r="X8410" s="58"/>
      <c r="Y8410" s="58"/>
      <c r="Z8410" s="58"/>
      <c r="AA8410" s="58"/>
      <c r="AB8410" s="58"/>
    </row>
    <row r="8411" spans="24:28" x14ac:dyDescent="0.2">
      <c r="X8411" s="58"/>
      <c r="Y8411" s="58"/>
      <c r="Z8411" s="58"/>
      <c r="AA8411" s="58"/>
      <c r="AB8411" s="58"/>
    </row>
    <row r="8412" spans="24:28" x14ac:dyDescent="0.2">
      <c r="X8412" s="58"/>
      <c r="Y8412" s="58"/>
      <c r="Z8412" s="58"/>
      <c r="AA8412" s="58"/>
      <c r="AB8412" s="58"/>
    </row>
    <row r="8413" spans="24:28" x14ac:dyDescent="0.2">
      <c r="X8413" s="58"/>
      <c r="Y8413" s="58"/>
      <c r="Z8413" s="58"/>
      <c r="AA8413" s="58"/>
      <c r="AB8413" s="58"/>
    </row>
    <row r="8414" spans="24:28" x14ac:dyDescent="0.2">
      <c r="X8414" s="58"/>
      <c r="Y8414" s="58"/>
      <c r="Z8414" s="58"/>
      <c r="AA8414" s="58"/>
      <c r="AB8414" s="58"/>
    </row>
    <row r="8415" spans="24:28" x14ac:dyDescent="0.2">
      <c r="X8415" s="58"/>
      <c r="Y8415" s="58"/>
      <c r="Z8415" s="58"/>
      <c r="AA8415" s="58"/>
      <c r="AB8415" s="58"/>
    </row>
    <row r="8416" spans="24:28" x14ac:dyDescent="0.2">
      <c r="X8416" s="58"/>
      <c r="Y8416" s="58"/>
      <c r="Z8416" s="58"/>
      <c r="AA8416" s="58"/>
      <c r="AB8416" s="58"/>
    </row>
    <row r="8417" spans="24:28" x14ac:dyDescent="0.2">
      <c r="X8417" s="58"/>
      <c r="Y8417" s="58"/>
      <c r="Z8417" s="58"/>
      <c r="AA8417" s="58"/>
      <c r="AB8417" s="58"/>
    </row>
    <row r="8418" spans="24:28" x14ac:dyDescent="0.2">
      <c r="X8418" s="58"/>
      <c r="Y8418" s="58"/>
      <c r="Z8418" s="58"/>
      <c r="AA8418" s="58"/>
      <c r="AB8418" s="58"/>
    </row>
    <row r="8419" spans="24:28" x14ac:dyDescent="0.2">
      <c r="X8419" s="58"/>
      <c r="Y8419" s="58"/>
      <c r="Z8419" s="58"/>
      <c r="AA8419" s="58"/>
      <c r="AB8419" s="58"/>
    </row>
    <row r="8420" spans="24:28" x14ac:dyDescent="0.2">
      <c r="X8420" s="58"/>
      <c r="Y8420" s="58"/>
      <c r="Z8420" s="58"/>
      <c r="AA8420" s="58"/>
      <c r="AB8420" s="58"/>
    </row>
    <row r="8421" spans="24:28" x14ac:dyDescent="0.2">
      <c r="X8421" s="58"/>
      <c r="Y8421" s="58"/>
      <c r="Z8421" s="58"/>
      <c r="AA8421" s="58"/>
      <c r="AB8421" s="58"/>
    </row>
    <row r="8422" spans="24:28" x14ac:dyDescent="0.2">
      <c r="X8422" s="58"/>
      <c r="Y8422" s="58"/>
      <c r="Z8422" s="58"/>
      <c r="AA8422" s="58"/>
      <c r="AB8422" s="58"/>
    </row>
    <row r="8423" spans="24:28" x14ac:dyDescent="0.2">
      <c r="X8423" s="58"/>
      <c r="Y8423" s="58"/>
      <c r="Z8423" s="58"/>
      <c r="AA8423" s="58"/>
      <c r="AB8423" s="58"/>
    </row>
    <row r="8424" spans="24:28" x14ac:dyDescent="0.2">
      <c r="X8424" s="58"/>
      <c r="Y8424" s="58"/>
      <c r="Z8424" s="58"/>
      <c r="AA8424" s="58"/>
      <c r="AB8424" s="58"/>
    </row>
    <row r="8425" spans="24:28" x14ac:dyDescent="0.2">
      <c r="X8425" s="58"/>
      <c r="Y8425" s="58"/>
      <c r="Z8425" s="58"/>
      <c r="AA8425" s="58"/>
      <c r="AB8425" s="58"/>
    </row>
    <row r="8426" spans="24:28" x14ac:dyDescent="0.2">
      <c r="X8426" s="58"/>
      <c r="Y8426" s="58"/>
      <c r="Z8426" s="58"/>
      <c r="AA8426" s="58"/>
      <c r="AB8426" s="58"/>
    </row>
    <row r="8427" spans="24:28" x14ac:dyDescent="0.2">
      <c r="X8427" s="58"/>
      <c r="Y8427" s="58"/>
      <c r="Z8427" s="58"/>
      <c r="AA8427" s="58"/>
      <c r="AB8427" s="58"/>
    </row>
    <row r="8428" spans="24:28" x14ac:dyDescent="0.2">
      <c r="X8428" s="58"/>
      <c r="Y8428" s="58"/>
      <c r="Z8428" s="58"/>
      <c r="AA8428" s="58"/>
      <c r="AB8428" s="58"/>
    </row>
    <row r="8429" spans="24:28" x14ac:dyDescent="0.2">
      <c r="X8429" s="58"/>
      <c r="Y8429" s="58"/>
      <c r="Z8429" s="58"/>
      <c r="AA8429" s="58"/>
      <c r="AB8429" s="58"/>
    </row>
    <row r="8430" spans="24:28" x14ac:dyDescent="0.2">
      <c r="X8430" s="58"/>
      <c r="Y8430" s="58"/>
      <c r="Z8430" s="58"/>
      <c r="AA8430" s="58"/>
      <c r="AB8430" s="58"/>
    </row>
    <row r="8431" spans="24:28" x14ac:dyDescent="0.2">
      <c r="X8431" s="58"/>
      <c r="Y8431" s="58"/>
      <c r="Z8431" s="58"/>
      <c r="AA8431" s="58"/>
      <c r="AB8431" s="58"/>
    </row>
    <row r="8432" spans="24:28" x14ac:dyDescent="0.2">
      <c r="X8432" s="58"/>
      <c r="Y8432" s="58"/>
      <c r="Z8432" s="58"/>
      <c r="AA8432" s="58"/>
      <c r="AB8432" s="58"/>
    </row>
    <row r="8433" spans="24:28" x14ac:dyDescent="0.2">
      <c r="X8433" s="58"/>
      <c r="Y8433" s="58"/>
      <c r="Z8433" s="58"/>
      <c r="AA8433" s="58"/>
      <c r="AB8433" s="58"/>
    </row>
    <row r="8434" spans="24:28" x14ac:dyDescent="0.2">
      <c r="X8434" s="58"/>
      <c r="Y8434" s="58"/>
      <c r="Z8434" s="58"/>
      <c r="AA8434" s="58"/>
      <c r="AB8434" s="58"/>
    </row>
    <row r="8435" spans="24:28" x14ac:dyDescent="0.2">
      <c r="X8435" s="58"/>
      <c r="Y8435" s="58"/>
      <c r="Z8435" s="58"/>
      <c r="AA8435" s="58"/>
      <c r="AB8435" s="58"/>
    </row>
    <row r="8436" spans="24:28" x14ac:dyDescent="0.2">
      <c r="X8436" s="58"/>
      <c r="Y8436" s="58"/>
      <c r="Z8436" s="58"/>
      <c r="AA8436" s="58"/>
      <c r="AB8436" s="58"/>
    </row>
    <row r="8437" spans="24:28" x14ac:dyDescent="0.2">
      <c r="X8437" s="58"/>
      <c r="Y8437" s="58"/>
      <c r="Z8437" s="58"/>
      <c r="AA8437" s="58"/>
      <c r="AB8437" s="58"/>
    </row>
    <row r="8438" spans="24:28" x14ac:dyDescent="0.2">
      <c r="X8438" s="58"/>
      <c r="Y8438" s="58"/>
      <c r="Z8438" s="58"/>
      <c r="AA8438" s="58"/>
      <c r="AB8438" s="58"/>
    </row>
    <row r="8439" spans="24:28" x14ac:dyDescent="0.2">
      <c r="X8439" s="58"/>
      <c r="Y8439" s="58"/>
      <c r="Z8439" s="58"/>
      <c r="AA8439" s="58"/>
      <c r="AB8439" s="58"/>
    </row>
    <row r="8440" spans="24:28" x14ac:dyDescent="0.2">
      <c r="X8440" s="58"/>
      <c r="Y8440" s="58"/>
      <c r="Z8440" s="58"/>
      <c r="AA8440" s="58"/>
      <c r="AB8440" s="58"/>
    </row>
    <row r="8441" spans="24:28" x14ac:dyDescent="0.2">
      <c r="X8441" s="58"/>
      <c r="Y8441" s="58"/>
      <c r="Z8441" s="58"/>
      <c r="AA8441" s="58"/>
      <c r="AB8441" s="58"/>
    </row>
    <row r="8442" spans="24:28" x14ac:dyDescent="0.2">
      <c r="X8442" s="58"/>
      <c r="Y8442" s="58"/>
      <c r="Z8442" s="58"/>
      <c r="AA8442" s="58"/>
      <c r="AB8442" s="58"/>
    </row>
    <row r="8443" spans="24:28" x14ac:dyDescent="0.2">
      <c r="X8443" s="58"/>
      <c r="Y8443" s="58"/>
      <c r="Z8443" s="58"/>
      <c r="AA8443" s="58"/>
      <c r="AB8443" s="58"/>
    </row>
    <row r="8444" spans="24:28" x14ac:dyDescent="0.2">
      <c r="X8444" s="58"/>
      <c r="Y8444" s="58"/>
      <c r="Z8444" s="58"/>
      <c r="AA8444" s="58"/>
      <c r="AB8444" s="58"/>
    </row>
    <row r="8445" spans="24:28" x14ac:dyDescent="0.2">
      <c r="X8445" s="58"/>
      <c r="Y8445" s="58"/>
      <c r="Z8445" s="58"/>
      <c r="AA8445" s="58"/>
      <c r="AB8445" s="58"/>
    </row>
    <row r="8446" spans="24:28" x14ac:dyDescent="0.2">
      <c r="X8446" s="58"/>
      <c r="Y8446" s="58"/>
      <c r="Z8446" s="58"/>
      <c r="AA8446" s="58"/>
      <c r="AB8446" s="58"/>
    </row>
    <row r="8447" spans="24:28" x14ac:dyDescent="0.2">
      <c r="X8447" s="58"/>
      <c r="Y8447" s="58"/>
      <c r="Z8447" s="58"/>
      <c r="AA8447" s="58"/>
      <c r="AB8447" s="58"/>
    </row>
    <row r="8448" spans="24:28" x14ac:dyDescent="0.2">
      <c r="X8448" s="58"/>
      <c r="Y8448" s="58"/>
      <c r="Z8448" s="58"/>
      <c r="AA8448" s="58"/>
      <c r="AB8448" s="58"/>
    </row>
    <row r="8449" spans="24:28" x14ac:dyDescent="0.2">
      <c r="X8449" s="58"/>
      <c r="Y8449" s="58"/>
      <c r="Z8449" s="58"/>
      <c r="AA8449" s="58"/>
      <c r="AB8449" s="58"/>
    </row>
    <row r="8450" spans="24:28" x14ac:dyDescent="0.2">
      <c r="X8450" s="58"/>
      <c r="Y8450" s="58"/>
      <c r="Z8450" s="58"/>
      <c r="AA8450" s="58"/>
      <c r="AB8450" s="58"/>
    </row>
    <row r="8451" spans="24:28" x14ac:dyDescent="0.2">
      <c r="X8451" s="58"/>
      <c r="Y8451" s="58"/>
      <c r="Z8451" s="58"/>
      <c r="AA8451" s="58"/>
      <c r="AB8451" s="58"/>
    </row>
    <row r="8452" spans="24:28" x14ac:dyDescent="0.2">
      <c r="X8452" s="58"/>
      <c r="Y8452" s="58"/>
      <c r="Z8452" s="58"/>
      <c r="AA8452" s="58"/>
      <c r="AB8452" s="58"/>
    </row>
    <row r="8453" spans="24:28" x14ac:dyDescent="0.2">
      <c r="X8453" s="58"/>
      <c r="Y8453" s="58"/>
      <c r="Z8453" s="58"/>
      <c r="AA8453" s="58"/>
      <c r="AB8453" s="58"/>
    </row>
    <row r="8454" spans="24:28" x14ac:dyDescent="0.2">
      <c r="X8454" s="58"/>
      <c r="Y8454" s="58"/>
      <c r="Z8454" s="58"/>
      <c r="AA8454" s="58"/>
      <c r="AB8454" s="58"/>
    </row>
    <row r="8455" spans="24:28" x14ac:dyDescent="0.2">
      <c r="X8455" s="58"/>
      <c r="Y8455" s="58"/>
      <c r="Z8455" s="58"/>
      <c r="AA8455" s="58"/>
      <c r="AB8455" s="58"/>
    </row>
    <row r="8456" spans="24:28" x14ac:dyDescent="0.2">
      <c r="X8456" s="58"/>
      <c r="Y8456" s="58"/>
      <c r="Z8456" s="58"/>
      <c r="AA8456" s="58"/>
      <c r="AB8456" s="58"/>
    </row>
    <row r="8457" spans="24:28" x14ac:dyDescent="0.2">
      <c r="X8457" s="58"/>
      <c r="Y8457" s="58"/>
      <c r="Z8457" s="58"/>
      <c r="AA8457" s="58"/>
      <c r="AB8457" s="58"/>
    </row>
    <row r="8458" spans="24:28" x14ac:dyDescent="0.2">
      <c r="X8458" s="58"/>
      <c r="Y8458" s="58"/>
      <c r="Z8458" s="58"/>
      <c r="AA8458" s="58"/>
      <c r="AB8458" s="58"/>
    </row>
    <row r="8459" spans="24:28" x14ac:dyDescent="0.2">
      <c r="X8459" s="58"/>
      <c r="Y8459" s="58"/>
      <c r="Z8459" s="58"/>
      <c r="AA8459" s="58"/>
      <c r="AB8459" s="58"/>
    </row>
    <row r="8460" spans="24:28" x14ac:dyDescent="0.2">
      <c r="X8460" s="58"/>
      <c r="Y8460" s="58"/>
      <c r="Z8460" s="58"/>
      <c r="AA8460" s="58"/>
      <c r="AB8460" s="58"/>
    </row>
    <row r="8461" spans="24:28" x14ac:dyDescent="0.2">
      <c r="X8461" s="58"/>
      <c r="Y8461" s="58"/>
      <c r="Z8461" s="58"/>
      <c r="AA8461" s="58"/>
      <c r="AB8461" s="58"/>
    </row>
    <row r="8462" spans="24:28" x14ac:dyDescent="0.2">
      <c r="X8462" s="58"/>
      <c r="Y8462" s="58"/>
      <c r="Z8462" s="58"/>
      <c r="AA8462" s="58"/>
      <c r="AB8462" s="58"/>
    </row>
    <row r="8463" spans="24:28" x14ac:dyDescent="0.2">
      <c r="X8463" s="58"/>
      <c r="Y8463" s="58"/>
      <c r="Z8463" s="58"/>
      <c r="AA8463" s="58"/>
      <c r="AB8463" s="58"/>
    </row>
    <row r="8464" spans="24:28" x14ac:dyDescent="0.2">
      <c r="X8464" s="58"/>
      <c r="Y8464" s="58"/>
      <c r="Z8464" s="58"/>
      <c r="AA8464" s="58"/>
      <c r="AB8464" s="58"/>
    </row>
    <row r="8465" spans="24:28" x14ac:dyDescent="0.2">
      <c r="X8465" s="58"/>
      <c r="Y8465" s="58"/>
      <c r="Z8465" s="58"/>
      <c r="AA8465" s="58"/>
      <c r="AB8465" s="58"/>
    </row>
    <row r="8466" spans="24:28" x14ac:dyDescent="0.2">
      <c r="X8466" s="58"/>
      <c r="Y8466" s="58"/>
      <c r="Z8466" s="58"/>
      <c r="AA8466" s="58"/>
      <c r="AB8466" s="58"/>
    </row>
    <row r="8467" spans="24:28" x14ac:dyDescent="0.2">
      <c r="X8467" s="58"/>
      <c r="Y8467" s="58"/>
      <c r="Z8467" s="58"/>
      <c r="AA8467" s="58"/>
      <c r="AB8467" s="58"/>
    </row>
    <row r="8468" spans="24:28" x14ac:dyDescent="0.2">
      <c r="X8468" s="58"/>
      <c r="Y8468" s="58"/>
      <c r="Z8468" s="58"/>
      <c r="AA8468" s="58"/>
      <c r="AB8468" s="58"/>
    </row>
    <row r="8469" spans="24:28" x14ac:dyDescent="0.2">
      <c r="X8469" s="58"/>
      <c r="Y8469" s="58"/>
      <c r="Z8469" s="58"/>
      <c r="AA8469" s="58"/>
      <c r="AB8469" s="58"/>
    </row>
    <row r="8470" spans="24:28" x14ac:dyDescent="0.2">
      <c r="X8470" s="58"/>
      <c r="Y8470" s="58"/>
      <c r="Z8470" s="58"/>
      <c r="AA8470" s="58"/>
      <c r="AB8470" s="58"/>
    </row>
    <row r="8471" spans="24:28" x14ac:dyDescent="0.2">
      <c r="X8471" s="58"/>
      <c r="Y8471" s="58"/>
      <c r="Z8471" s="58"/>
      <c r="AA8471" s="58"/>
      <c r="AB8471" s="58"/>
    </row>
    <row r="8472" spans="24:28" x14ac:dyDescent="0.2">
      <c r="X8472" s="58"/>
      <c r="Y8472" s="58"/>
      <c r="Z8472" s="58"/>
      <c r="AA8472" s="58"/>
      <c r="AB8472" s="58"/>
    </row>
    <row r="8473" spans="24:28" x14ac:dyDescent="0.2">
      <c r="X8473" s="58"/>
      <c r="Y8473" s="58"/>
      <c r="Z8473" s="58"/>
      <c r="AA8473" s="58"/>
      <c r="AB8473" s="58"/>
    </row>
    <row r="8474" spans="24:28" x14ac:dyDescent="0.2">
      <c r="X8474" s="58"/>
      <c r="Y8474" s="58"/>
      <c r="Z8474" s="58"/>
      <c r="AA8474" s="58"/>
      <c r="AB8474" s="58"/>
    </row>
    <row r="8475" spans="24:28" x14ac:dyDescent="0.2">
      <c r="X8475" s="58"/>
      <c r="Y8475" s="58"/>
      <c r="Z8475" s="58"/>
      <c r="AA8475" s="58"/>
      <c r="AB8475" s="58"/>
    </row>
    <row r="8476" spans="24:28" x14ac:dyDescent="0.2">
      <c r="X8476" s="58"/>
      <c r="Y8476" s="58"/>
      <c r="Z8476" s="58"/>
      <c r="AA8476" s="58"/>
      <c r="AB8476" s="58"/>
    </row>
    <row r="8477" spans="24:28" x14ac:dyDescent="0.2">
      <c r="X8477" s="58"/>
      <c r="Y8477" s="58"/>
      <c r="Z8477" s="58"/>
      <c r="AA8477" s="58"/>
      <c r="AB8477" s="58"/>
    </row>
    <row r="8478" spans="24:28" x14ac:dyDescent="0.2">
      <c r="X8478" s="58"/>
      <c r="Y8478" s="58"/>
      <c r="Z8478" s="58"/>
      <c r="AA8478" s="58"/>
      <c r="AB8478" s="58"/>
    </row>
    <row r="8479" spans="24:28" x14ac:dyDescent="0.2">
      <c r="X8479" s="58"/>
      <c r="Y8479" s="58"/>
      <c r="Z8479" s="58"/>
      <c r="AA8479" s="58"/>
      <c r="AB8479" s="58"/>
    </row>
    <row r="8480" spans="24:28" x14ac:dyDescent="0.2">
      <c r="X8480" s="58"/>
      <c r="Y8480" s="58"/>
      <c r="Z8480" s="58"/>
      <c r="AA8480" s="58"/>
      <c r="AB8480" s="58"/>
    </row>
    <row r="8481" spans="24:28" x14ac:dyDescent="0.2">
      <c r="X8481" s="58"/>
      <c r="Y8481" s="58"/>
      <c r="Z8481" s="58"/>
      <c r="AA8481" s="58"/>
      <c r="AB8481" s="58"/>
    </row>
    <row r="8482" spans="24:28" x14ac:dyDescent="0.2">
      <c r="X8482" s="58"/>
      <c r="Y8482" s="58"/>
      <c r="Z8482" s="58"/>
      <c r="AA8482" s="58"/>
      <c r="AB8482" s="58"/>
    </row>
    <row r="8483" spans="24:28" x14ac:dyDescent="0.2">
      <c r="X8483" s="58"/>
      <c r="Y8483" s="58"/>
      <c r="Z8483" s="58"/>
      <c r="AA8483" s="58"/>
      <c r="AB8483" s="58"/>
    </row>
    <row r="8484" spans="24:28" x14ac:dyDescent="0.2">
      <c r="X8484" s="58"/>
      <c r="Y8484" s="58"/>
      <c r="Z8484" s="58"/>
      <c r="AA8484" s="58"/>
      <c r="AB8484" s="58"/>
    </row>
    <row r="8485" spans="24:28" x14ac:dyDescent="0.2">
      <c r="X8485" s="58"/>
      <c r="Y8485" s="58"/>
      <c r="Z8485" s="58"/>
      <c r="AA8485" s="58"/>
      <c r="AB8485" s="58"/>
    </row>
    <row r="8486" spans="24:28" x14ac:dyDescent="0.2">
      <c r="X8486" s="58"/>
      <c r="Y8486" s="58"/>
      <c r="Z8486" s="58"/>
      <c r="AA8486" s="58"/>
      <c r="AB8486" s="58"/>
    </row>
    <row r="8487" spans="24:28" x14ac:dyDescent="0.2">
      <c r="X8487" s="58"/>
      <c r="Y8487" s="58"/>
      <c r="Z8487" s="58"/>
      <c r="AA8487" s="58"/>
      <c r="AB8487" s="58"/>
    </row>
    <row r="8488" spans="24:28" x14ac:dyDescent="0.2">
      <c r="X8488" s="58"/>
      <c r="Y8488" s="58"/>
      <c r="Z8488" s="58"/>
      <c r="AA8488" s="58"/>
      <c r="AB8488" s="58"/>
    </row>
    <row r="8489" spans="24:28" x14ac:dyDescent="0.2">
      <c r="X8489" s="58"/>
      <c r="Y8489" s="58"/>
      <c r="Z8489" s="58"/>
      <c r="AA8489" s="58"/>
      <c r="AB8489" s="58"/>
    </row>
    <row r="8490" spans="24:28" x14ac:dyDescent="0.2">
      <c r="X8490" s="58"/>
      <c r="Y8490" s="58"/>
      <c r="Z8490" s="58"/>
      <c r="AA8490" s="58"/>
      <c r="AB8490" s="58"/>
    </row>
    <row r="8491" spans="24:28" x14ac:dyDescent="0.2">
      <c r="X8491" s="58"/>
      <c r="Y8491" s="58"/>
      <c r="Z8491" s="58"/>
      <c r="AA8491" s="58"/>
      <c r="AB8491" s="58"/>
    </row>
    <row r="8492" spans="24:28" x14ac:dyDescent="0.2">
      <c r="X8492" s="58"/>
      <c r="Y8492" s="58"/>
      <c r="Z8492" s="58"/>
      <c r="AA8492" s="58"/>
      <c r="AB8492" s="58"/>
    </row>
    <row r="8493" spans="24:28" x14ac:dyDescent="0.2">
      <c r="X8493" s="58"/>
      <c r="Y8493" s="58"/>
      <c r="Z8493" s="58"/>
      <c r="AA8493" s="58"/>
      <c r="AB8493" s="58"/>
    </row>
    <row r="8494" spans="24:28" x14ac:dyDescent="0.2">
      <c r="X8494" s="58"/>
      <c r="Y8494" s="58"/>
      <c r="Z8494" s="58"/>
      <c r="AA8494" s="58"/>
      <c r="AB8494" s="58"/>
    </row>
    <row r="8495" spans="24:28" x14ac:dyDescent="0.2">
      <c r="X8495" s="58"/>
      <c r="Y8495" s="58"/>
      <c r="Z8495" s="58"/>
      <c r="AA8495" s="58"/>
      <c r="AB8495" s="58"/>
    </row>
    <row r="8496" spans="24:28" x14ac:dyDescent="0.2">
      <c r="X8496" s="58"/>
      <c r="Y8496" s="58"/>
      <c r="Z8496" s="58"/>
      <c r="AA8496" s="58"/>
      <c r="AB8496" s="58"/>
    </row>
    <row r="8497" spans="24:28" x14ac:dyDescent="0.2">
      <c r="X8497" s="58"/>
      <c r="Y8497" s="58"/>
      <c r="Z8497" s="58"/>
      <c r="AA8497" s="58"/>
      <c r="AB8497" s="58"/>
    </row>
    <row r="8498" spans="24:28" x14ac:dyDescent="0.2">
      <c r="X8498" s="58"/>
      <c r="Y8498" s="58"/>
      <c r="Z8498" s="58"/>
      <c r="AA8498" s="58"/>
      <c r="AB8498" s="58"/>
    </row>
    <row r="8499" spans="24:28" x14ac:dyDescent="0.2">
      <c r="X8499" s="58"/>
      <c r="Y8499" s="58"/>
      <c r="Z8499" s="58"/>
      <c r="AA8499" s="58"/>
      <c r="AB8499" s="58"/>
    </row>
    <row r="8500" spans="24:28" x14ac:dyDescent="0.2">
      <c r="X8500" s="58"/>
      <c r="Y8500" s="58"/>
      <c r="Z8500" s="58"/>
      <c r="AA8500" s="58"/>
      <c r="AB8500" s="58"/>
    </row>
    <row r="8501" spans="24:28" x14ac:dyDescent="0.2">
      <c r="X8501" s="58"/>
      <c r="Y8501" s="58"/>
      <c r="Z8501" s="58"/>
      <c r="AA8501" s="58"/>
      <c r="AB8501" s="58"/>
    </row>
    <row r="8502" spans="24:28" x14ac:dyDescent="0.2">
      <c r="X8502" s="58"/>
      <c r="Y8502" s="58"/>
      <c r="Z8502" s="58"/>
      <c r="AA8502" s="58"/>
      <c r="AB8502" s="58"/>
    </row>
    <row r="8503" spans="24:28" x14ac:dyDescent="0.2">
      <c r="X8503" s="58"/>
      <c r="Y8503" s="58"/>
      <c r="Z8503" s="58"/>
      <c r="AA8503" s="58"/>
      <c r="AB8503" s="58"/>
    </row>
    <row r="8504" spans="24:28" x14ac:dyDescent="0.2">
      <c r="X8504" s="58"/>
      <c r="Y8504" s="58"/>
      <c r="Z8504" s="58"/>
      <c r="AA8504" s="58"/>
      <c r="AB8504" s="58"/>
    </row>
    <row r="8505" spans="24:28" x14ac:dyDescent="0.2">
      <c r="X8505" s="58"/>
      <c r="Y8505" s="58"/>
      <c r="Z8505" s="58"/>
      <c r="AA8505" s="58"/>
      <c r="AB8505" s="58"/>
    </row>
    <row r="8506" spans="24:28" x14ac:dyDescent="0.2">
      <c r="X8506" s="58"/>
      <c r="Y8506" s="58"/>
      <c r="Z8506" s="58"/>
      <c r="AA8506" s="58"/>
      <c r="AB8506" s="58"/>
    </row>
    <row r="8507" spans="24:28" x14ac:dyDescent="0.2">
      <c r="X8507" s="58"/>
      <c r="Y8507" s="58"/>
      <c r="Z8507" s="58"/>
      <c r="AA8507" s="58"/>
      <c r="AB8507" s="58"/>
    </row>
    <row r="8508" spans="24:28" x14ac:dyDescent="0.2">
      <c r="X8508" s="58"/>
      <c r="Y8508" s="58"/>
      <c r="Z8508" s="58"/>
      <c r="AA8508" s="58"/>
      <c r="AB8508" s="58"/>
    </row>
    <row r="8509" spans="24:28" x14ac:dyDescent="0.2">
      <c r="X8509" s="58"/>
      <c r="Y8509" s="58"/>
      <c r="Z8509" s="58"/>
      <c r="AA8509" s="58"/>
      <c r="AB8509" s="58"/>
    </row>
    <row r="8510" spans="24:28" x14ac:dyDescent="0.2">
      <c r="X8510" s="58"/>
      <c r="Y8510" s="58"/>
      <c r="Z8510" s="58"/>
      <c r="AA8510" s="58"/>
      <c r="AB8510" s="58"/>
    </row>
    <row r="8511" spans="24:28" x14ac:dyDescent="0.2">
      <c r="X8511" s="58"/>
      <c r="Y8511" s="58"/>
      <c r="Z8511" s="58"/>
      <c r="AA8511" s="58"/>
      <c r="AB8511" s="58"/>
    </row>
    <row r="8512" spans="24:28" x14ac:dyDescent="0.2">
      <c r="X8512" s="58"/>
      <c r="Y8512" s="58"/>
      <c r="Z8512" s="58"/>
      <c r="AA8512" s="58"/>
      <c r="AB8512" s="58"/>
    </row>
    <row r="8513" spans="24:28" x14ac:dyDescent="0.2">
      <c r="X8513" s="58"/>
      <c r="Y8513" s="58"/>
      <c r="Z8513" s="58"/>
      <c r="AA8513" s="58"/>
      <c r="AB8513" s="58"/>
    </row>
    <row r="8514" spans="24:28" x14ac:dyDescent="0.2">
      <c r="X8514" s="58"/>
      <c r="Y8514" s="58"/>
      <c r="Z8514" s="58"/>
      <c r="AA8514" s="58"/>
      <c r="AB8514" s="58"/>
    </row>
    <row r="8515" spans="24:28" x14ac:dyDescent="0.2">
      <c r="X8515" s="58"/>
      <c r="Y8515" s="58"/>
      <c r="Z8515" s="58"/>
      <c r="AA8515" s="58"/>
      <c r="AB8515" s="58"/>
    </row>
    <row r="8516" spans="24:28" x14ac:dyDescent="0.2">
      <c r="X8516" s="58"/>
      <c r="Y8516" s="58"/>
      <c r="Z8516" s="58"/>
      <c r="AA8516" s="58"/>
      <c r="AB8516" s="58"/>
    </row>
    <row r="8517" spans="24:28" x14ac:dyDescent="0.2">
      <c r="X8517" s="58"/>
      <c r="Y8517" s="58"/>
      <c r="Z8517" s="58"/>
      <c r="AA8517" s="58"/>
      <c r="AB8517" s="58"/>
    </row>
    <row r="8518" spans="24:28" x14ac:dyDescent="0.2">
      <c r="X8518" s="58"/>
      <c r="Y8518" s="58"/>
      <c r="Z8518" s="58"/>
      <c r="AA8518" s="58"/>
      <c r="AB8518" s="58"/>
    </row>
    <row r="8519" spans="24:28" x14ac:dyDescent="0.2">
      <c r="X8519" s="58"/>
      <c r="Y8519" s="58"/>
      <c r="Z8519" s="58"/>
      <c r="AA8519" s="58"/>
      <c r="AB8519" s="58"/>
    </row>
    <row r="8520" spans="24:28" x14ac:dyDescent="0.2">
      <c r="X8520" s="58"/>
      <c r="Y8520" s="58"/>
      <c r="Z8520" s="58"/>
      <c r="AA8520" s="58"/>
      <c r="AB8520" s="58"/>
    </row>
    <row r="8521" spans="24:28" x14ac:dyDescent="0.2">
      <c r="X8521" s="58"/>
      <c r="Y8521" s="58"/>
      <c r="Z8521" s="58"/>
      <c r="AA8521" s="58"/>
      <c r="AB8521" s="58"/>
    </row>
    <row r="8522" spans="24:28" x14ac:dyDescent="0.2">
      <c r="X8522" s="58"/>
      <c r="Y8522" s="58"/>
      <c r="Z8522" s="58"/>
      <c r="AA8522" s="58"/>
      <c r="AB8522" s="58"/>
    </row>
    <row r="8523" spans="24:28" x14ac:dyDescent="0.2">
      <c r="X8523" s="58"/>
      <c r="Y8523" s="58"/>
      <c r="Z8523" s="58"/>
      <c r="AA8523" s="58"/>
      <c r="AB8523" s="58"/>
    </row>
    <row r="8524" spans="24:28" x14ac:dyDescent="0.2">
      <c r="X8524" s="58"/>
      <c r="Y8524" s="58"/>
      <c r="Z8524" s="58"/>
      <c r="AA8524" s="58"/>
      <c r="AB8524" s="58"/>
    </row>
    <row r="8525" spans="24:28" x14ac:dyDescent="0.2">
      <c r="X8525" s="58"/>
      <c r="Y8525" s="58"/>
      <c r="Z8525" s="58"/>
      <c r="AA8525" s="58"/>
      <c r="AB8525" s="58"/>
    </row>
    <row r="8526" spans="24:28" x14ac:dyDescent="0.2">
      <c r="X8526" s="58"/>
      <c r="Y8526" s="58"/>
      <c r="Z8526" s="58"/>
      <c r="AA8526" s="58"/>
      <c r="AB8526" s="58"/>
    </row>
    <row r="8527" spans="24:28" x14ac:dyDescent="0.2">
      <c r="X8527" s="58"/>
      <c r="Y8527" s="58"/>
      <c r="Z8527" s="58"/>
      <c r="AA8527" s="58"/>
      <c r="AB8527" s="58"/>
    </row>
    <row r="8528" spans="24:28" x14ac:dyDescent="0.2">
      <c r="X8528" s="58"/>
      <c r="Y8528" s="58"/>
      <c r="Z8528" s="58"/>
      <c r="AA8528" s="58"/>
      <c r="AB8528" s="58"/>
    </row>
    <row r="8529" spans="24:28" x14ac:dyDescent="0.2">
      <c r="X8529" s="58"/>
      <c r="Y8529" s="58"/>
      <c r="Z8529" s="58"/>
      <c r="AA8529" s="58"/>
      <c r="AB8529" s="58"/>
    </row>
    <row r="8530" spans="24:28" x14ac:dyDescent="0.2">
      <c r="X8530" s="58"/>
      <c r="Y8530" s="58"/>
      <c r="Z8530" s="58"/>
      <c r="AA8530" s="58"/>
      <c r="AB8530" s="58"/>
    </row>
    <row r="8531" spans="24:28" x14ac:dyDescent="0.2">
      <c r="X8531" s="58"/>
      <c r="Y8531" s="58"/>
      <c r="Z8531" s="58"/>
      <c r="AA8531" s="58"/>
      <c r="AB8531" s="58"/>
    </row>
    <row r="8532" spans="24:28" x14ac:dyDescent="0.2">
      <c r="X8532" s="58"/>
      <c r="Y8532" s="58"/>
      <c r="Z8532" s="58"/>
      <c r="AA8532" s="58"/>
      <c r="AB8532" s="58"/>
    </row>
    <row r="8533" spans="24:28" x14ac:dyDescent="0.2">
      <c r="X8533" s="58"/>
      <c r="Y8533" s="58"/>
      <c r="Z8533" s="58"/>
      <c r="AA8533" s="58"/>
      <c r="AB8533" s="58"/>
    </row>
    <row r="8534" spans="24:28" x14ac:dyDescent="0.2">
      <c r="X8534" s="58"/>
      <c r="Y8534" s="58"/>
      <c r="Z8534" s="58"/>
      <c r="AA8534" s="58"/>
      <c r="AB8534" s="58"/>
    </row>
    <row r="8535" spans="24:28" x14ac:dyDescent="0.2">
      <c r="X8535" s="58"/>
      <c r="Y8535" s="58"/>
      <c r="Z8535" s="58"/>
      <c r="AA8535" s="58"/>
      <c r="AB8535" s="58"/>
    </row>
    <row r="8536" spans="24:28" x14ac:dyDescent="0.2">
      <c r="X8536" s="58"/>
      <c r="Y8536" s="58"/>
      <c r="Z8536" s="58"/>
      <c r="AA8536" s="58"/>
      <c r="AB8536" s="58"/>
    </row>
    <row r="8537" spans="24:28" x14ac:dyDescent="0.2">
      <c r="X8537" s="58"/>
      <c r="Y8537" s="58"/>
      <c r="Z8537" s="58"/>
      <c r="AA8537" s="58"/>
      <c r="AB8537" s="58"/>
    </row>
    <row r="8538" spans="24:28" x14ac:dyDescent="0.2">
      <c r="X8538" s="58"/>
      <c r="Y8538" s="58"/>
      <c r="Z8538" s="58"/>
      <c r="AA8538" s="58"/>
      <c r="AB8538" s="58"/>
    </row>
    <row r="8539" spans="24:28" x14ac:dyDescent="0.2">
      <c r="X8539" s="58"/>
      <c r="Y8539" s="58"/>
      <c r="Z8539" s="58"/>
      <c r="AA8539" s="58"/>
      <c r="AB8539" s="58"/>
    </row>
    <row r="8540" spans="24:28" x14ac:dyDescent="0.2">
      <c r="X8540" s="58"/>
      <c r="Y8540" s="58"/>
      <c r="Z8540" s="58"/>
      <c r="AA8540" s="58"/>
      <c r="AB8540" s="58"/>
    </row>
    <row r="8541" spans="24:28" x14ac:dyDescent="0.2">
      <c r="X8541" s="58"/>
      <c r="Y8541" s="58"/>
      <c r="Z8541" s="58"/>
      <c r="AA8541" s="58"/>
      <c r="AB8541" s="58"/>
    </row>
    <row r="8542" spans="24:28" x14ac:dyDescent="0.2">
      <c r="X8542" s="58"/>
      <c r="Y8542" s="58"/>
      <c r="Z8542" s="58"/>
      <c r="AA8542" s="58"/>
      <c r="AB8542" s="58"/>
    </row>
    <row r="8543" spans="24:28" x14ac:dyDescent="0.2">
      <c r="X8543" s="58"/>
      <c r="Y8543" s="58"/>
      <c r="Z8543" s="58"/>
      <c r="AA8543" s="58"/>
      <c r="AB8543" s="58"/>
    </row>
    <row r="8544" spans="24:28" x14ac:dyDescent="0.2">
      <c r="X8544" s="58"/>
      <c r="Y8544" s="58"/>
      <c r="Z8544" s="58"/>
      <c r="AA8544" s="58"/>
      <c r="AB8544" s="58"/>
    </row>
    <row r="8545" spans="24:28" x14ac:dyDescent="0.2">
      <c r="X8545" s="58"/>
      <c r="Y8545" s="58"/>
      <c r="Z8545" s="58"/>
      <c r="AA8545" s="58"/>
      <c r="AB8545" s="58"/>
    </row>
    <row r="8546" spans="24:28" x14ac:dyDescent="0.2">
      <c r="X8546" s="58"/>
      <c r="Y8546" s="58"/>
      <c r="Z8546" s="58"/>
      <c r="AA8546" s="58"/>
      <c r="AB8546" s="58"/>
    </row>
    <row r="8547" spans="24:28" x14ac:dyDescent="0.2">
      <c r="X8547" s="58"/>
      <c r="Y8547" s="58"/>
      <c r="Z8547" s="58"/>
      <c r="AA8547" s="58"/>
      <c r="AB8547" s="58"/>
    </row>
    <row r="8548" spans="24:28" x14ac:dyDescent="0.2">
      <c r="X8548" s="58"/>
      <c r="Y8548" s="58"/>
      <c r="Z8548" s="58"/>
      <c r="AA8548" s="58"/>
      <c r="AB8548" s="58"/>
    </row>
    <row r="8549" spans="24:28" x14ac:dyDescent="0.2">
      <c r="X8549" s="58"/>
      <c r="Y8549" s="58"/>
      <c r="Z8549" s="58"/>
      <c r="AA8549" s="58"/>
      <c r="AB8549" s="58"/>
    </row>
    <row r="8550" spans="24:28" x14ac:dyDescent="0.2">
      <c r="X8550" s="58"/>
      <c r="Y8550" s="58"/>
      <c r="Z8550" s="58"/>
      <c r="AA8550" s="58"/>
      <c r="AB8550" s="58"/>
    </row>
    <row r="8551" spans="24:28" x14ac:dyDescent="0.2">
      <c r="X8551" s="58"/>
      <c r="Y8551" s="58"/>
      <c r="Z8551" s="58"/>
      <c r="AA8551" s="58"/>
      <c r="AB8551" s="58"/>
    </row>
    <row r="8552" spans="24:28" x14ac:dyDescent="0.2">
      <c r="X8552" s="58"/>
      <c r="Y8552" s="58"/>
      <c r="Z8552" s="58"/>
      <c r="AA8552" s="58"/>
      <c r="AB8552" s="58"/>
    </row>
    <row r="8553" spans="24:28" x14ac:dyDescent="0.2">
      <c r="X8553" s="58"/>
      <c r="Y8553" s="58"/>
      <c r="Z8553" s="58"/>
      <c r="AA8553" s="58"/>
      <c r="AB8553" s="58"/>
    </row>
    <row r="8554" spans="24:28" x14ac:dyDescent="0.2">
      <c r="X8554" s="58"/>
      <c r="Y8554" s="58"/>
      <c r="Z8554" s="58"/>
      <c r="AA8554" s="58"/>
      <c r="AB8554" s="58"/>
    </row>
    <row r="8555" spans="24:28" x14ac:dyDescent="0.2">
      <c r="X8555" s="58"/>
      <c r="Y8555" s="58"/>
      <c r="Z8555" s="58"/>
      <c r="AA8555" s="58"/>
      <c r="AB8555" s="58"/>
    </row>
    <row r="8556" spans="24:28" x14ac:dyDescent="0.2">
      <c r="X8556" s="58"/>
      <c r="Y8556" s="58"/>
      <c r="Z8556" s="58"/>
      <c r="AA8556" s="58"/>
      <c r="AB8556" s="58"/>
    </row>
    <row r="8557" spans="24:28" x14ac:dyDescent="0.2">
      <c r="X8557" s="58"/>
      <c r="Y8557" s="58"/>
      <c r="Z8557" s="58"/>
      <c r="AA8557" s="58"/>
      <c r="AB8557" s="58"/>
    </row>
    <row r="8558" spans="24:28" x14ac:dyDescent="0.2">
      <c r="X8558" s="58"/>
      <c r="Y8558" s="58"/>
      <c r="Z8558" s="58"/>
      <c r="AA8558" s="58"/>
      <c r="AB8558" s="58"/>
    </row>
    <row r="8559" spans="24:28" x14ac:dyDescent="0.2">
      <c r="X8559" s="58"/>
      <c r="Y8559" s="58"/>
      <c r="Z8559" s="58"/>
      <c r="AA8559" s="58"/>
      <c r="AB8559" s="58"/>
    </row>
    <row r="8560" spans="24:28" x14ac:dyDescent="0.2">
      <c r="X8560" s="58"/>
      <c r="Y8560" s="58"/>
      <c r="Z8560" s="58"/>
      <c r="AA8560" s="58"/>
      <c r="AB8560" s="58"/>
    </row>
    <row r="8561" spans="24:28" x14ac:dyDescent="0.2">
      <c r="X8561" s="58"/>
      <c r="Y8561" s="58"/>
      <c r="Z8561" s="58"/>
      <c r="AA8561" s="58"/>
      <c r="AB8561" s="58"/>
    </row>
    <row r="8562" spans="24:28" x14ac:dyDescent="0.2">
      <c r="X8562" s="58"/>
      <c r="Y8562" s="58"/>
      <c r="Z8562" s="58"/>
      <c r="AA8562" s="58"/>
      <c r="AB8562" s="58"/>
    </row>
    <row r="8563" spans="24:28" x14ac:dyDescent="0.2">
      <c r="X8563" s="58"/>
      <c r="Y8563" s="58"/>
      <c r="Z8563" s="58"/>
      <c r="AA8563" s="58"/>
      <c r="AB8563" s="58"/>
    </row>
    <row r="8564" spans="24:28" x14ac:dyDescent="0.2">
      <c r="X8564" s="58"/>
      <c r="Y8564" s="58"/>
      <c r="Z8564" s="58"/>
      <c r="AA8564" s="58"/>
      <c r="AB8564" s="58"/>
    </row>
    <row r="8565" spans="24:28" x14ac:dyDescent="0.2">
      <c r="X8565" s="58"/>
      <c r="Y8565" s="58"/>
      <c r="Z8565" s="58"/>
      <c r="AA8565" s="58"/>
      <c r="AB8565" s="58"/>
    </row>
    <row r="8566" spans="24:28" x14ac:dyDescent="0.2">
      <c r="X8566" s="58"/>
      <c r="Y8566" s="58"/>
      <c r="Z8566" s="58"/>
      <c r="AA8566" s="58"/>
      <c r="AB8566" s="58"/>
    </row>
    <row r="8567" spans="24:28" x14ac:dyDescent="0.2">
      <c r="X8567" s="58"/>
      <c r="Y8567" s="58"/>
      <c r="Z8567" s="58"/>
      <c r="AA8567" s="58"/>
      <c r="AB8567" s="58"/>
    </row>
    <row r="8568" spans="24:28" x14ac:dyDescent="0.2">
      <c r="X8568" s="58"/>
      <c r="Y8568" s="58"/>
      <c r="Z8568" s="58"/>
      <c r="AA8568" s="58"/>
      <c r="AB8568" s="58"/>
    </row>
    <row r="8569" spans="24:28" x14ac:dyDescent="0.2">
      <c r="X8569" s="58"/>
      <c r="Y8569" s="58"/>
      <c r="Z8569" s="58"/>
      <c r="AA8569" s="58"/>
      <c r="AB8569" s="58"/>
    </row>
    <row r="8570" spans="24:28" x14ac:dyDescent="0.2">
      <c r="X8570" s="58"/>
      <c r="Y8570" s="58"/>
      <c r="Z8570" s="58"/>
      <c r="AA8570" s="58"/>
      <c r="AB8570" s="58"/>
    </row>
    <row r="8571" spans="24:28" x14ac:dyDescent="0.2">
      <c r="X8571" s="58"/>
      <c r="Y8571" s="58"/>
      <c r="Z8571" s="58"/>
      <c r="AA8571" s="58"/>
      <c r="AB8571" s="58"/>
    </row>
    <row r="8572" spans="24:28" x14ac:dyDescent="0.2">
      <c r="X8572" s="58"/>
      <c r="Y8572" s="58"/>
      <c r="Z8572" s="58"/>
      <c r="AA8572" s="58"/>
      <c r="AB8572" s="58"/>
    </row>
    <row r="8573" spans="24:28" x14ac:dyDescent="0.2">
      <c r="X8573" s="58"/>
      <c r="Y8573" s="58"/>
      <c r="Z8573" s="58"/>
      <c r="AA8573" s="58"/>
      <c r="AB8573" s="58"/>
    </row>
    <row r="8574" spans="24:28" x14ac:dyDescent="0.2">
      <c r="X8574" s="58"/>
      <c r="Y8574" s="58"/>
      <c r="Z8574" s="58"/>
      <c r="AA8574" s="58"/>
      <c r="AB8574" s="58"/>
    </row>
    <row r="8575" spans="24:28" x14ac:dyDescent="0.2">
      <c r="X8575" s="58"/>
      <c r="Y8575" s="58"/>
      <c r="Z8575" s="58"/>
      <c r="AA8575" s="58"/>
      <c r="AB8575" s="58"/>
    </row>
    <row r="8576" spans="24:28" x14ac:dyDescent="0.2">
      <c r="X8576" s="58"/>
      <c r="Y8576" s="58"/>
      <c r="Z8576" s="58"/>
      <c r="AA8576" s="58"/>
      <c r="AB8576" s="58"/>
    </row>
    <row r="8577" spans="24:28" x14ac:dyDescent="0.2">
      <c r="X8577" s="58"/>
      <c r="Y8577" s="58"/>
      <c r="Z8577" s="58"/>
      <c r="AA8577" s="58"/>
      <c r="AB8577" s="58"/>
    </row>
    <row r="8578" spans="24:28" x14ac:dyDescent="0.2">
      <c r="X8578" s="58"/>
      <c r="Y8578" s="58"/>
      <c r="Z8578" s="58"/>
      <c r="AA8578" s="58"/>
      <c r="AB8578" s="58"/>
    </row>
    <row r="8579" spans="24:28" x14ac:dyDescent="0.2">
      <c r="X8579" s="58"/>
      <c r="Y8579" s="58"/>
      <c r="Z8579" s="58"/>
      <c r="AA8579" s="58"/>
      <c r="AB8579" s="58"/>
    </row>
    <row r="8580" spans="24:28" x14ac:dyDescent="0.2">
      <c r="X8580" s="58"/>
      <c r="Y8580" s="58"/>
      <c r="Z8580" s="58"/>
      <c r="AA8580" s="58"/>
      <c r="AB8580" s="58"/>
    </row>
    <row r="8581" spans="24:28" x14ac:dyDescent="0.2">
      <c r="X8581" s="58"/>
      <c r="Y8581" s="58"/>
      <c r="Z8581" s="58"/>
      <c r="AA8581" s="58"/>
      <c r="AB8581" s="58"/>
    </row>
    <row r="8582" spans="24:28" x14ac:dyDescent="0.2">
      <c r="X8582" s="58"/>
      <c r="Y8582" s="58"/>
      <c r="Z8582" s="58"/>
      <c r="AA8582" s="58"/>
      <c r="AB8582" s="58"/>
    </row>
    <row r="8583" spans="24:28" x14ac:dyDescent="0.2">
      <c r="X8583" s="58"/>
      <c r="Y8583" s="58"/>
      <c r="Z8583" s="58"/>
      <c r="AA8583" s="58"/>
      <c r="AB8583" s="58"/>
    </row>
    <row r="8584" spans="24:28" x14ac:dyDescent="0.2">
      <c r="X8584" s="58"/>
      <c r="Y8584" s="58"/>
      <c r="Z8584" s="58"/>
      <c r="AA8584" s="58"/>
      <c r="AB8584" s="58"/>
    </row>
    <row r="8585" spans="24:28" x14ac:dyDescent="0.2">
      <c r="X8585" s="58"/>
      <c r="Y8585" s="58"/>
      <c r="Z8585" s="58"/>
      <c r="AA8585" s="58"/>
      <c r="AB8585" s="58"/>
    </row>
    <row r="8586" spans="24:28" x14ac:dyDescent="0.2">
      <c r="X8586" s="58"/>
      <c r="Y8586" s="58"/>
      <c r="Z8586" s="58"/>
      <c r="AA8586" s="58"/>
      <c r="AB8586" s="58"/>
    </row>
    <row r="8587" spans="24:28" x14ac:dyDescent="0.2">
      <c r="X8587" s="58"/>
      <c r="Y8587" s="58"/>
      <c r="Z8587" s="58"/>
      <c r="AA8587" s="58"/>
      <c r="AB8587" s="58"/>
    </row>
    <row r="8588" spans="24:28" x14ac:dyDescent="0.2">
      <c r="X8588" s="58"/>
      <c r="Y8588" s="58"/>
      <c r="Z8588" s="58"/>
      <c r="AA8588" s="58"/>
      <c r="AB8588" s="58"/>
    </row>
    <row r="8589" spans="24:28" x14ac:dyDescent="0.2">
      <c r="X8589" s="58"/>
      <c r="Y8589" s="58"/>
      <c r="Z8589" s="58"/>
      <c r="AA8589" s="58"/>
      <c r="AB8589" s="58"/>
    </row>
    <row r="8590" spans="24:28" x14ac:dyDescent="0.2">
      <c r="X8590" s="58"/>
      <c r="Y8590" s="58"/>
      <c r="Z8590" s="58"/>
      <c r="AA8590" s="58"/>
      <c r="AB8590" s="58"/>
    </row>
    <row r="8591" spans="24:28" x14ac:dyDescent="0.2">
      <c r="X8591" s="58"/>
      <c r="Y8591" s="58"/>
      <c r="Z8591" s="58"/>
      <c r="AA8591" s="58"/>
      <c r="AB8591" s="58"/>
    </row>
    <row r="8592" spans="24:28" x14ac:dyDescent="0.2">
      <c r="X8592" s="58"/>
      <c r="Y8592" s="58"/>
      <c r="Z8592" s="58"/>
      <c r="AA8592" s="58"/>
      <c r="AB8592" s="58"/>
    </row>
    <row r="8593" spans="24:28" x14ac:dyDescent="0.2">
      <c r="X8593" s="58"/>
      <c r="Y8593" s="58"/>
      <c r="Z8593" s="58"/>
      <c r="AA8593" s="58"/>
      <c r="AB8593" s="58"/>
    </row>
    <row r="8594" spans="24:28" x14ac:dyDescent="0.2">
      <c r="X8594" s="58"/>
      <c r="Y8594" s="58"/>
      <c r="Z8594" s="58"/>
      <c r="AA8594" s="58"/>
      <c r="AB8594" s="58"/>
    </row>
    <row r="8595" spans="24:28" x14ac:dyDescent="0.2">
      <c r="X8595" s="58"/>
      <c r="Y8595" s="58"/>
      <c r="Z8595" s="58"/>
      <c r="AA8595" s="58"/>
      <c r="AB8595" s="58"/>
    </row>
    <row r="8596" spans="24:28" x14ac:dyDescent="0.2">
      <c r="X8596" s="58"/>
      <c r="Y8596" s="58"/>
      <c r="Z8596" s="58"/>
      <c r="AA8596" s="58"/>
      <c r="AB8596" s="58"/>
    </row>
    <row r="8597" spans="24:28" x14ac:dyDescent="0.2">
      <c r="X8597" s="58"/>
      <c r="Y8597" s="58"/>
      <c r="Z8597" s="58"/>
      <c r="AA8597" s="58"/>
      <c r="AB8597" s="58"/>
    </row>
    <row r="8598" spans="24:28" x14ac:dyDescent="0.2">
      <c r="X8598" s="58"/>
      <c r="Y8598" s="58"/>
      <c r="Z8598" s="58"/>
      <c r="AA8598" s="58"/>
      <c r="AB8598" s="58"/>
    </row>
    <row r="8599" spans="24:28" x14ac:dyDescent="0.2">
      <c r="X8599" s="58"/>
      <c r="Y8599" s="58"/>
      <c r="Z8599" s="58"/>
      <c r="AA8599" s="58"/>
      <c r="AB8599" s="58"/>
    </row>
    <row r="8600" spans="24:28" x14ac:dyDescent="0.2">
      <c r="X8600" s="58"/>
      <c r="Y8600" s="58"/>
      <c r="Z8600" s="58"/>
      <c r="AA8600" s="58"/>
      <c r="AB8600" s="58"/>
    </row>
    <row r="8601" spans="24:28" x14ac:dyDescent="0.2">
      <c r="X8601" s="58"/>
      <c r="Y8601" s="58"/>
      <c r="Z8601" s="58"/>
      <c r="AA8601" s="58"/>
      <c r="AB8601" s="58"/>
    </row>
    <row r="8602" spans="24:28" x14ac:dyDescent="0.2">
      <c r="X8602" s="58"/>
      <c r="Y8602" s="58"/>
      <c r="Z8602" s="58"/>
      <c r="AA8602" s="58"/>
      <c r="AB8602" s="58"/>
    </row>
    <row r="8603" spans="24:28" x14ac:dyDescent="0.2">
      <c r="X8603" s="58"/>
      <c r="Y8603" s="58"/>
      <c r="Z8603" s="58"/>
      <c r="AA8603" s="58"/>
      <c r="AB8603" s="58"/>
    </row>
    <row r="8604" spans="24:28" x14ac:dyDescent="0.2">
      <c r="X8604" s="58"/>
      <c r="Y8604" s="58"/>
      <c r="Z8604" s="58"/>
      <c r="AA8604" s="58"/>
      <c r="AB8604" s="58"/>
    </row>
    <row r="8605" spans="24:28" x14ac:dyDescent="0.2">
      <c r="X8605" s="58"/>
      <c r="Y8605" s="58"/>
      <c r="Z8605" s="58"/>
      <c r="AA8605" s="58"/>
      <c r="AB8605" s="58"/>
    </row>
    <row r="8606" spans="24:28" x14ac:dyDescent="0.2">
      <c r="X8606" s="58"/>
      <c r="Y8606" s="58"/>
      <c r="Z8606" s="58"/>
      <c r="AA8606" s="58"/>
      <c r="AB8606" s="58"/>
    </row>
    <row r="8607" spans="24:28" x14ac:dyDescent="0.2">
      <c r="X8607" s="58"/>
      <c r="Y8607" s="58"/>
      <c r="Z8607" s="58"/>
      <c r="AA8607" s="58"/>
      <c r="AB8607" s="58"/>
    </row>
    <row r="8608" spans="24:28" x14ac:dyDescent="0.2">
      <c r="X8608" s="58"/>
      <c r="Y8608" s="58"/>
      <c r="Z8608" s="58"/>
      <c r="AA8608" s="58"/>
      <c r="AB8608" s="58"/>
    </row>
    <row r="8609" spans="24:28" x14ac:dyDescent="0.2">
      <c r="X8609" s="58"/>
      <c r="Y8609" s="58"/>
      <c r="Z8609" s="58"/>
      <c r="AA8609" s="58"/>
      <c r="AB8609" s="58"/>
    </row>
    <row r="8610" spans="24:28" x14ac:dyDescent="0.2">
      <c r="X8610" s="58"/>
      <c r="Y8610" s="58"/>
      <c r="Z8610" s="58"/>
      <c r="AA8610" s="58"/>
      <c r="AB8610" s="58"/>
    </row>
    <row r="8611" spans="24:28" x14ac:dyDescent="0.2">
      <c r="X8611" s="58"/>
      <c r="Y8611" s="58"/>
      <c r="Z8611" s="58"/>
      <c r="AA8611" s="58"/>
      <c r="AB8611" s="58"/>
    </row>
    <row r="8612" spans="24:28" x14ac:dyDescent="0.2">
      <c r="X8612" s="58"/>
      <c r="Y8612" s="58"/>
      <c r="Z8612" s="58"/>
      <c r="AA8612" s="58"/>
      <c r="AB8612" s="58"/>
    </row>
    <row r="8613" spans="24:28" x14ac:dyDescent="0.2">
      <c r="X8613" s="58"/>
      <c r="Y8613" s="58"/>
      <c r="Z8613" s="58"/>
      <c r="AA8613" s="58"/>
      <c r="AB8613" s="58"/>
    </row>
    <row r="8614" spans="24:28" x14ac:dyDescent="0.2">
      <c r="X8614" s="58"/>
      <c r="Y8614" s="58"/>
      <c r="Z8614" s="58"/>
      <c r="AA8614" s="58"/>
      <c r="AB8614" s="58"/>
    </row>
    <row r="8615" spans="24:28" x14ac:dyDescent="0.2">
      <c r="X8615" s="58"/>
      <c r="Y8615" s="58"/>
      <c r="Z8615" s="58"/>
      <c r="AA8615" s="58"/>
      <c r="AB8615" s="58"/>
    </row>
    <row r="8616" spans="24:28" x14ac:dyDescent="0.2">
      <c r="X8616" s="58"/>
      <c r="Y8616" s="58"/>
      <c r="Z8616" s="58"/>
      <c r="AA8616" s="58"/>
      <c r="AB8616" s="58"/>
    </row>
    <row r="8617" spans="24:28" x14ac:dyDescent="0.2">
      <c r="X8617" s="58"/>
      <c r="Y8617" s="58"/>
      <c r="Z8617" s="58"/>
      <c r="AA8617" s="58"/>
      <c r="AB8617" s="58"/>
    </row>
    <row r="8618" spans="24:28" x14ac:dyDescent="0.2">
      <c r="X8618" s="58"/>
      <c r="Y8618" s="58"/>
      <c r="Z8618" s="58"/>
      <c r="AA8618" s="58"/>
      <c r="AB8618" s="58"/>
    </row>
    <row r="8619" spans="24:28" x14ac:dyDescent="0.2">
      <c r="X8619" s="58"/>
      <c r="Y8619" s="58"/>
      <c r="Z8619" s="58"/>
      <c r="AA8619" s="58"/>
      <c r="AB8619" s="58"/>
    </row>
    <row r="8620" spans="24:28" x14ac:dyDescent="0.2">
      <c r="X8620" s="58"/>
      <c r="Y8620" s="58"/>
      <c r="Z8620" s="58"/>
      <c r="AA8620" s="58"/>
      <c r="AB8620" s="58"/>
    </row>
    <row r="8621" spans="24:28" x14ac:dyDescent="0.2">
      <c r="X8621" s="58"/>
      <c r="Y8621" s="58"/>
      <c r="Z8621" s="58"/>
      <c r="AA8621" s="58"/>
      <c r="AB8621" s="58"/>
    </row>
    <row r="8622" spans="24:28" x14ac:dyDescent="0.2">
      <c r="X8622" s="58"/>
      <c r="Y8622" s="58"/>
      <c r="Z8622" s="58"/>
      <c r="AA8622" s="58"/>
      <c r="AB8622" s="58"/>
    </row>
    <row r="8623" spans="24:28" x14ac:dyDescent="0.2">
      <c r="X8623" s="58"/>
      <c r="Y8623" s="58"/>
      <c r="Z8623" s="58"/>
      <c r="AA8623" s="58"/>
      <c r="AB8623" s="58"/>
    </row>
    <row r="8624" spans="24:28" x14ac:dyDescent="0.2">
      <c r="X8624" s="58"/>
      <c r="Y8624" s="58"/>
      <c r="Z8624" s="58"/>
      <c r="AA8624" s="58"/>
      <c r="AB8624" s="58"/>
    </row>
    <row r="8625" spans="24:28" x14ac:dyDescent="0.2">
      <c r="X8625" s="58"/>
      <c r="Y8625" s="58"/>
      <c r="Z8625" s="58"/>
      <c r="AA8625" s="58"/>
      <c r="AB8625" s="58"/>
    </row>
    <row r="8626" spans="24:28" x14ac:dyDescent="0.2">
      <c r="X8626" s="58"/>
      <c r="Y8626" s="58"/>
      <c r="Z8626" s="58"/>
      <c r="AA8626" s="58"/>
      <c r="AB8626" s="58"/>
    </row>
    <row r="8627" spans="24:28" x14ac:dyDescent="0.2">
      <c r="X8627" s="58"/>
      <c r="Y8627" s="58"/>
      <c r="Z8627" s="58"/>
      <c r="AA8627" s="58"/>
      <c r="AB8627" s="58"/>
    </row>
    <row r="8628" spans="24:28" x14ac:dyDescent="0.2">
      <c r="X8628" s="58"/>
      <c r="Y8628" s="58"/>
      <c r="Z8628" s="58"/>
      <c r="AA8628" s="58"/>
      <c r="AB8628" s="58"/>
    </row>
    <row r="8629" spans="24:28" x14ac:dyDescent="0.2">
      <c r="X8629" s="58"/>
      <c r="Y8629" s="58"/>
      <c r="Z8629" s="58"/>
      <c r="AA8629" s="58"/>
      <c r="AB8629" s="58"/>
    </row>
    <row r="8630" spans="24:28" x14ac:dyDescent="0.2">
      <c r="X8630" s="58"/>
      <c r="Y8630" s="58"/>
      <c r="Z8630" s="58"/>
      <c r="AA8630" s="58"/>
      <c r="AB8630" s="58"/>
    </row>
    <row r="8631" spans="24:28" x14ac:dyDescent="0.2">
      <c r="X8631" s="58"/>
      <c r="Y8631" s="58"/>
      <c r="Z8631" s="58"/>
      <c r="AA8631" s="58"/>
      <c r="AB8631" s="58"/>
    </row>
    <row r="8632" spans="24:28" x14ac:dyDescent="0.2">
      <c r="X8632" s="58"/>
      <c r="Y8632" s="58"/>
      <c r="Z8632" s="58"/>
      <c r="AA8632" s="58"/>
      <c r="AB8632" s="58"/>
    </row>
    <row r="8633" spans="24:28" x14ac:dyDescent="0.2">
      <c r="X8633" s="58"/>
      <c r="Y8633" s="58"/>
      <c r="Z8633" s="58"/>
      <c r="AA8633" s="58"/>
      <c r="AB8633" s="58"/>
    </row>
    <row r="8634" spans="24:28" x14ac:dyDescent="0.2">
      <c r="X8634" s="58"/>
      <c r="Y8634" s="58"/>
      <c r="Z8634" s="58"/>
      <c r="AA8634" s="58"/>
      <c r="AB8634" s="58"/>
    </row>
    <row r="8635" spans="24:28" x14ac:dyDescent="0.2">
      <c r="X8635" s="58"/>
      <c r="Y8635" s="58"/>
      <c r="Z8635" s="58"/>
      <c r="AA8635" s="58"/>
      <c r="AB8635" s="58"/>
    </row>
    <row r="8636" spans="24:28" x14ac:dyDescent="0.2">
      <c r="X8636" s="58"/>
      <c r="Y8636" s="58"/>
      <c r="Z8636" s="58"/>
      <c r="AA8636" s="58"/>
      <c r="AB8636" s="58"/>
    </row>
    <row r="8637" spans="24:28" x14ac:dyDescent="0.2">
      <c r="X8637" s="58"/>
      <c r="Y8637" s="58"/>
      <c r="Z8637" s="58"/>
      <c r="AA8637" s="58"/>
      <c r="AB8637" s="58"/>
    </row>
    <row r="8638" spans="24:28" x14ac:dyDescent="0.2">
      <c r="X8638" s="58"/>
      <c r="Y8638" s="58"/>
      <c r="Z8638" s="58"/>
      <c r="AA8638" s="58"/>
      <c r="AB8638" s="58"/>
    </row>
    <row r="8639" spans="24:28" x14ac:dyDescent="0.2">
      <c r="X8639" s="58"/>
      <c r="Y8639" s="58"/>
      <c r="Z8639" s="58"/>
      <c r="AA8639" s="58"/>
      <c r="AB8639" s="58"/>
    </row>
    <row r="8640" spans="24:28" x14ac:dyDescent="0.2">
      <c r="X8640" s="58"/>
      <c r="Y8640" s="58"/>
      <c r="Z8640" s="58"/>
      <c r="AA8640" s="58"/>
      <c r="AB8640" s="58"/>
    </row>
    <row r="8641" spans="24:28" x14ac:dyDescent="0.2">
      <c r="X8641" s="58"/>
      <c r="Y8641" s="58"/>
      <c r="Z8641" s="58"/>
      <c r="AA8641" s="58"/>
      <c r="AB8641" s="58"/>
    </row>
    <row r="8642" spans="24:28" x14ac:dyDescent="0.2">
      <c r="X8642" s="58"/>
      <c r="Y8642" s="58"/>
      <c r="Z8642" s="58"/>
      <c r="AA8642" s="58"/>
      <c r="AB8642" s="58"/>
    </row>
    <row r="8643" spans="24:28" x14ac:dyDescent="0.2">
      <c r="X8643" s="58"/>
      <c r="Y8643" s="58"/>
      <c r="Z8643" s="58"/>
      <c r="AA8643" s="58"/>
      <c r="AB8643" s="58"/>
    </row>
    <row r="8644" spans="24:28" x14ac:dyDescent="0.2">
      <c r="X8644" s="58"/>
      <c r="Y8644" s="58"/>
      <c r="Z8644" s="58"/>
      <c r="AA8644" s="58"/>
      <c r="AB8644" s="58"/>
    </row>
    <row r="8645" spans="24:28" x14ac:dyDescent="0.2">
      <c r="X8645" s="58"/>
      <c r="Y8645" s="58"/>
      <c r="Z8645" s="58"/>
      <c r="AA8645" s="58"/>
      <c r="AB8645" s="58"/>
    </row>
    <row r="8646" spans="24:28" x14ac:dyDescent="0.2">
      <c r="X8646" s="58"/>
      <c r="Y8646" s="58"/>
      <c r="Z8646" s="58"/>
      <c r="AA8646" s="58"/>
      <c r="AB8646" s="58"/>
    </row>
    <row r="8647" spans="24:28" x14ac:dyDescent="0.2">
      <c r="X8647" s="58"/>
      <c r="Y8647" s="58"/>
      <c r="Z8647" s="58"/>
      <c r="AA8647" s="58"/>
      <c r="AB8647" s="58"/>
    </row>
    <row r="8648" spans="24:28" x14ac:dyDescent="0.2">
      <c r="X8648" s="58"/>
      <c r="Y8648" s="58"/>
      <c r="Z8648" s="58"/>
      <c r="AA8648" s="58"/>
      <c r="AB8648" s="58"/>
    </row>
    <row r="8649" spans="24:28" x14ac:dyDescent="0.2">
      <c r="X8649" s="58"/>
      <c r="Y8649" s="58"/>
      <c r="Z8649" s="58"/>
      <c r="AA8649" s="58"/>
      <c r="AB8649" s="58"/>
    </row>
    <row r="8650" spans="24:28" x14ac:dyDescent="0.2">
      <c r="X8650" s="58"/>
      <c r="Y8650" s="58"/>
      <c r="Z8650" s="58"/>
      <c r="AA8650" s="58"/>
      <c r="AB8650" s="58"/>
    </row>
    <row r="8651" spans="24:28" x14ac:dyDescent="0.2">
      <c r="X8651" s="58"/>
      <c r="Y8651" s="58"/>
      <c r="Z8651" s="58"/>
      <c r="AA8651" s="58"/>
      <c r="AB8651" s="58"/>
    </row>
    <row r="8652" spans="24:28" x14ac:dyDescent="0.2">
      <c r="X8652" s="58"/>
      <c r="Y8652" s="58"/>
      <c r="Z8652" s="58"/>
      <c r="AA8652" s="58"/>
      <c r="AB8652" s="58"/>
    </row>
    <row r="8653" spans="24:28" x14ac:dyDescent="0.2">
      <c r="X8653" s="58"/>
      <c r="Y8653" s="58"/>
      <c r="Z8653" s="58"/>
      <c r="AA8653" s="58"/>
      <c r="AB8653" s="58"/>
    </row>
    <row r="8654" spans="24:28" x14ac:dyDescent="0.2">
      <c r="X8654" s="58"/>
      <c r="Y8654" s="58"/>
      <c r="Z8654" s="58"/>
      <c r="AA8654" s="58"/>
      <c r="AB8654" s="58"/>
    </row>
    <row r="8655" spans="24:28" x14ac:dyDescent="0.2">
      <c r="X8655" s="58"/>
      <c r="Y8655" s="58"/>
      <c r="Z8655" s="58"/>
      <c r="AA8655" s="58"/>
      <c r="AB8655" s="58"/>
    </row>
    <row r="8656" spans="24:28" x14ac:dyDescent="0.2">
      <c r="X8656" s="58"/>
      <c r="Y8656" s="58"/>
      <c r="Z8656" s="58"/>
      <c r="AA8656" s="58"/>
      <c r="AB8656" s="58"/>
    </row>
    <row r="8657" spans="24:28" x14ac:dyDescent="0.2">
      <c r="X8657" s="58"/>
      <c r="Y8657" s="58"/>
      <c r="Z8657" s="58"/>
      <c r="AA8657" s="58"/>
      <c r="AB8657" s="58"/>
    </row>
    <row r="8658" spans="24:28" x14ac:dyDescent="0.2">
      <c r="X8658" s="58"/>
      <c r="Y8658" s="58"/>
      <c r="Z8658" s="58"/>
      <c r="AA8658" s="58"/>
      <c r="AB8658" s="58"/>
    </row>
    <row r="8659" spans="24:28" x14ac:dyDescent="0.2">
      <c r="X8659" s="58"/>
      <c r="Y8659" s="58"/>
      <c r="Z8659" s="58"/>
      <c r="AA8659" s="58"/>
      <c r="AB8659" s="58"/>
    </row>
    <row r="8660" spans="24:28" x14ac:dyDescent="0.2">
      <c r="X8660" s="58"/>
      <c r="Y8660" s="58"/>
      <c r="Z8660" s="58"/>
      <c r="AA8660" s="58"/>
      <c r="AB8660" s="58"/>
    </row>
    <row r="8661" spans="24:28" x14ac:dyDescent="0.2">
      <c r="X8661" s="58"/>
      <c r="Y8661" s="58"/>
      <c r="Z8661" s="58"/>
      <c r="AA8661" s="58"/>
      <c r="AB8661" s="58"/>
    </row>
    <row r="8662" spans="24:28" x14ac:dyDescent="0.2">
      <c r="X8662" s="58"/>
      <c r="Y8662" s="58"/>
      <c r="Z8662" s="58"/>
      <c r="AA8662" s="58"/>
      <c r="AB8662" s="58"/>
    </row>
    <row r="8663" spans="24:28" x14ac:dyDescent="0.2">
      <c r="X8663" s="58"/>
      <c r="Y8663" s="58"/>
      <c r="Z8663" s="58"/>
      <c r="AA8663" s="58"/>
      <c r="AB8663" s="58"/>
    </row>
    <row r="8664" spans="24:28" x14ac:dyDescent="0.2">
      <c r="X8664" s="58"/>
      <c r="Y8664" s="58"/>
      <c r="Z8664" s="58"/>
      <c r="AA8664" s="58"/>
      <c r="AB8664" s="58"/>
    </row>
    <row r="8665" spans="24:28" x14ac:dyDescent="0.2">
      <c r="X8665" s="58"/>
      <c r="Y8665" s="58"/>
      <c r="Z8665" s="58"/>
      <c r="AA8665" s="58"/>
      <c r="AB8665" s="58"/>
    </row>
    <row r="8666" spans="24:28" x14ac:dyDescent="0.2">
      <c r="X8666" s="58"/>
      <c r="Y8666" s="58"/>
      <c r="Z8666" s="58"/>
      <c r="AA8666" s="58"/>
      <c r="AB8666" s="58"/>
    </row>
    <row r="8667" spans="24:28" x14ac:dyDescent="0.2">
      <c r="X8667" s="58"/>
      <c r="Y8667" s="58"/>
      <c r="Z8667" s="58"/>
      <c r="AA8667" s="58"/>
      <c r="AB8667" s="58"/>
    </row>
    <row r="8668" spans="24:28" x14ac:dyDescent="0.2">
      <c r="X8668" s="58"/>
      <c r="Y8668" s="58"/>
      <c r="Z8668" s="58"/>
      <c r="AA8668" s="58"/>
      <c r="AB8668" s="58"/>
    </row>
    <row r="8669" spans="24:28" x14ac:dyDescent="0.2">
      <c r="X8669" s="58"/>
      <c r="Y8669" s="58"/>
      <c r="Z8669" s="58"/>
      <c r="AA8669" s="58"/>
      <c r="AB8669" s="58"/>
    </row>
    <row r="8670" spans="24:28" x14ac:dyDescent="0.2">
      <c r="X8670" s="58"/>
      <c r="Y8670" s="58"/>
      <c r="Z8670" s="58"/>
      <c r="AA8670" s="58"/>
      <c r="AB8670" s="58"/>
    </row>
    <row r="8671" spans="24:28" x14ac:dyDescent="0.2">
      <c r="X8671" s="58"/>
      <c r="Y8671" s="58"/>
      <c r="Z8671" s="58"/>
      <c r="AA8671" s="58"/>
      <c r="AB8671" s="58"/>
    </row>
    <row r="8672" spans="24:28" x14ac:dyDescent="0.2">
      <c r="X8672" s="58"/>
      <c r="Y8672" s="58"/>
      <c r="Z8672" s="58"/>
      <c r="AA8672" s="58"/>
      <c r="AB8672" s="58"/>
    </row>
    <row r="8673" spans="24:28" x14ac:dyDescent="0.2">
      <c r="X8673" s="58"/>
      <c r="Y8673" s="58"/>
      <c r="Z8673" s="58"/>
      <c r="AA8673" s="58"/>
      <c r="AB8673" s="58"/>
    </row>
    <row r="8674" spans="24:28" x14ac:dyDescent="0.2">
      <c r="X8674" s="58"/>
      <c r="Y8674" s="58"/>
      <c r="Z8674" s="58"/>
      <c r="AA8674" s="58"/>
      <c r="AB8674" s="58"/>
    </row>
    <row r="8675" spans="24:28" x14ac:dyDescent="0.2">
      <c r="X8675" s="58"/>
      <c r="Y8675" s="58"/>
      <c r="Z8675" s="58"/>
      <c r="AA8675" s="58"/>
      <c r="AB8675" s="58"/>
    </row>
    <row r="8676" spans="24:28" x14ac:dyDescent="0.2">
      <c r="X8676" s="58"/>
      <c r="Y8676" s="58"/>
      <c r="Z8676" s="58"/>
      <c r="AA8676" s="58"/>
      <c r="AB8676" s="58"/>
    </row>
    <row r="8677" spans="24:28" x14ac:dyDescent="0.2">
      <c r="X8677" s="58"/>
      <c r="Y8677" s="58"/>
      <c r="Z8677" s="58"/>
      <c r="AA8677" s="58"/>
      <c r="AB8677" s="58"/>
    </row>
    <row r="8678" spans="24:28" x14ac:dyDescent="0.2">
      <c r="X8678" s="58"/>
      <c r="Y8678" s="58"/>
      <c r="Z8678" s="58"/>
      <c r="AA8678" s="58"/>
      <c r="AB8678" s="58"/>
    </row>
    <row r="8679" spans="24:28" x14ac:dyDescent="0.2">
      <c r="X8679" s="58"/>
      <c r="Y8679" s="58"/>
      <c r="Z8679" s="58"/>
      <c r="AA8679" s="58"/>
      <c r="AB8679" s="58"/>
    </row>
    <row r="8680" spans="24:28" x14ac:dyDescent="0.2">
      <c r="X8680" s="58"/>
      <c r="Y8680" s="58"/>
      <c r="Z8680" s="58"/>
      <c r="AA8680" s="58"/>
      <c r="AB8680" s="58"/>
    </row>
    <row r="8681" spans="24:28" x14ac:dyDescent="0.2">
      <c r="X8681" s="58"/>
      <c r="Y8681" s="58"/>
      <c r="Z8681" s="58"/>
      <c r="AA8681" s="58"/>
      <c r="AB8681" s="58"/>
    </row>
    <row r="8682" spans="24:28" x14ac:dyDescent="0.2">
      <c r="X8682" s="58"/>
      <c r="Y8682" s="58"/>
      <c r="Z8682" s="58"/>
      <c r="AA8682" s="58"/>
      <c r="AB8682" s="58"/>
    </row>
    <row r="8683" spans="24:28" x14ac:dyDescent="0.2">
      <c r="X8683" s="58"/>
      <c r="Y8683" s="58"/>
      <c r="Z8683" s="58"/>
      <c r="AA8683" s="58"/>
      <c r="AB8683" s="58"/>
    </row>
    <row r="8684" spans="24:28" x14ac:dyDescent="0.2">
      <c r="X8684" s="58"/>
      <c r="Y8684" s="58"/>
      <c r="Z8684" s="58"/>
      <c r="AA8684" s="58"/>
      <c r="AB8684" s="58"/>
    </row>
    <row r="8685" spans="24:28" x14ac:dyDescent="0.2">
      <c r="X8685" s="58"/>
      <c r="Y8685" s="58"/>
      <c r="Z8685" s="58"/>
      <c r="AA8685" s="58"/>
      <c r="AB8685" s="58"/>
    </row>
    <row r="8686" spans="24:28" x14ac:dyDescent="0.2">
      <c r="X8686" s="58"/>
      <c r="Y8686" s="58"/>
      <c r="Z8686" s="58"/>
      <c r="AA8686" s="58"/>
      <c r="AB8686" s="58"/>
    </row>
    <row r="8687" spans="24:28" x14ac:dyDescent="0.2">
      <c r="X8687" s="58"/>
      <c r="Y8687" s="58"/>
      <c r="Z8687" s="58"/>
      <c r="AA8687" s="58"/>
      <c r="AB8687" s="58"/>
    </row>
    <row r="8688" spans="24:28" x14ac:dyDescent="0.2">
      <c r="X8688" s="58"/>
      <c r="Y8688" s="58"/>
      <c r="Z8688" s="58"/>
      <c r="AA8688" s="58"/>
      <c r="AB8688" s="58"/>
    </row>
    <row r="8689" spans="24:28" x14ac:dyDescent="0.2">
      <c r="X8689" s="58"/>
      <c r="Y8689" s="58"/>
      <c r="Z8689" s="58"/>
      <c r="AA8689" s="58"/>
      <c r="AB8689" s="58"/>
    </row>
    <row r="8690" spans="24:28" x14ac:dyDescent="0.2">
      <c r="X8690" s="58"/>
      <c r="Y8690" s="58"/>
      <c r="Z8690" s="58"/>
      <c r="AA8690" s="58"/>
      <c r="AB8690" s="58"/>
    </row>
    <row r="8691" spans="24:28" x14ac:dyDescent="0.2">
      <c r="X8691" s="58"/>
      <c r="Y8691" s="58"/>
      <c r="Z8691" s="58"/>
      <c r="AA8691" s="58"/>
      <c r="AB8691" s="58"/>
    </row>
    <row r="8692" spans="24:28" x14ac:dyDescent="0.2">
      <c r="X8692" s="58"/>
      <c r="Y8692" s="58"/>
      <c r="Z8692" s="58"/>
      <c r="AA8692" s="58"/>
      <c r="AB8692" s="58"/>
    </row>
    <row r="8693" spans="24:28" x14ac:dyDescent="0.2">
      <c r="X8693" s="58"/>
      <c r="Y8693" s="58"/>
      <c r="Z8693" s="58"/>
      <c r="AA8693" s="58"/>
      <c r="AB8693" s="58"/>
    </row>
    <row r="8694" spans="24:28" x14ac:dyDescent="0.2">
      <c r="X8694" s="58"/>
      <c r="Y8694" s="58"/>
      <c r="Z8694" s="58"/>
      <c r="AA8694" s="58"/>
      <c r="AB8694" s="58"/>
    </row>
    <row r="8695" spans="24:28" x14ac:dyDescent="0.2">
      <c r="X8695" s="58"/>
      <c r="Y8695" s="58"/>
      <c r="Z8695" s="58"/>
      <c r="AA8695" s="58"/>
      <c r="AB8695" s="58"/>
    </row>
    <row r="8696" spans="24:28" x14ac:dyDescent="0.2">
      <c r="X8696" s="58"/>
      <c r="Y8696" s="58"/>
      <c r="Z8696" s="58"/>
      <c r="AA8696" s="58"/>
      <c r="AB8696" s="58"/>
    </row>
    <row r="8697" spans="24:28" x14ac:dyDescent="0.2">
      <c r="X8697" s="58"/>
      <c r="Y8697" s="58"/>
      <c r="Z8697" s="58"/>
      <c r="AA8697" s="58"/>
      <c r="AB8697" s="58"/>
    </row>
    <row r="8698" spans="24:28" x14ac:dyDescent="0.2">
      <c r="X8698" s="58"/>
      <c r="Y8698" s="58"/>
      <c r="Z8698" s="58"/>
      <c r="AA8698" s="58"/>
      <c r="AB8698" s="58"/>
    </row>
    <row r="8699" spans="24:28" x14ac:dyDescent="0.2">
      <c r="X8699" s="58"/>
      <c r="Y8699" s="58"/>
      <c r="Z8699" s="58"/>
      <c r="AA8699" s="58"/>
      <c r="AB8699" s="58"/>
    </row>
    <row r="8700" spans="24:28" x14ac:dyDescent="0.2">
      <c r="X8700" s="58"/>
      <c r="Y8700" s="58"/>
      <c r="Z8700" s="58"/>
      <c r="AA8700" s="58"/>
      <c r="AB8700" s="58"/>
    </row>
    <row r="8701" spans="24:28" x14ac:dyDescent="0.2">
      <c r="X8701" s="58"/>
      <c r="Y8701" s="58"/>
      <c r="Z8701" s="58"/>
      <c r="AA8701" s="58"/>
      <c r="AB8701" s="58"/>
    </row>
    <row r="8702" spans="24:28" x14ac:dyDescent="0.2">
      <c r="X8702" s="58"/>
      <c r="Y8702" s="58"/>
      <c r="Z8702" s="58"/>
      <c r="AA8702" s="58"/>
      <c r="AB8702" s="58"/>
    </row>
    <row r="8703" spans="24:28" x14ac:dyDescent="0.2">
      <c r="X8703" s="58"/>
      <c r="Y8703" s="58"/>
      <c r="Z8703" s="58"/>
      <c r="AA8703" s="58"/>
      <c r="AB8703" s="58"/>
    </row>
    <row r="8704" spans="24:28" x14ac:dyDescent="0.2">
      <c r="X8704" s="58"/>
      <c r="Y8704" s="58"/>
      <c r="Z8704" s="58"/>
      <c r="AA8704" s="58"/>
      <c r="AB8704" s="58"/>
    </row>
    <row r="8705" spans="24:28" x14ac:dyDescent="0.2">
      <c r="X8705" s="58"/>
      <c r="Y8705" s="58"/>
      <c r="Z8705" s="58"/>
      <c r="AA8705" s="58"/>
      <c r="AB8705" s="58"/>
    </row>
    <row r="8706" spans="24:28" x14ac:dyDescent="0.2">
      <c r="X8706" s="58"/>
      <c r="Y8706" s="58"/>
      <c r="Z8706" s="58"/>
      <c r="AA8706" s="58"/>
      <c r="AB8706" s="58"/>
    </row>
    <row r="8707" spans="24:28" x14ac:dyDescent="0.2">
      <c r="X8707" s="58"/>
      <c r="Y8707" s="58"/>
      <c r="Z8707" s="58"/>
      <c r="AA8707" s="58"/>
      <c r="AB8707" s="58"/>
    </row>
    <row r="8708" spans="24:28" x14ac:dyDescent="0.2">
      <c r="X8708" s="58"/>
      <c r="Y8708" s="58"/>
      <c r="Z8708" s="58"/>
      <c r="AA8708" s="58"/>
      <c r="AB8708" s="58"/>
    </row>
    <row r="8709" spans="24:28" x14ac:dyDescent="0.2">
      <c r="X8709" s="58"/>
      <c r="Y8709" s="58"/>
      <c r="Z8709" s="58"/>
      <c r="AA8709" s="58"/>
      <c r="AB8709" s="58"/>
    </row>
    <row r="8710" spans="24:28" x14ac:dyDescent="0.2">
      <c r="X8710" s="58"/>
      <c r="Y8710" s="58"/>
      <c r="Z8710" s="58"/>
      <c r="AA8710" s="58"/>
      <c r="AB8710" s="58"/>
    </row>
    <row r="8711" spans="24:28" x14ac:dyDescent="0.2">
      <c r="X8711" s="58"/>
      <c r="Y8711" s="58"/>
      <c r="Z8711" s="58"/>
      <c r="AA8711" s="58"/>
      <c r="AB8711" s="58"/>
    </row>
    <row r="8712" spans="24:28" x14ac:dyDescent="0.2">
      <c r="X8712" s="58"/>
      <c r="Y8712" s="58"/>
      <c r="Z8712" s="58"/>
      <c r="AA8712" s="58"/>
      <c r="AB8712" s="58"/>
    </row>
    <row r="8713" spans="24:28" x14ac:dyDescent="0.2">
      <c r="X8713" s="58"/>
      <c r="Y8713" s="58"/>
      <c r="Z8713" s="58"/>
      <c r="AA8713" s="58"/>
      <c r="AB8713" s="58"/>
    </row>
    <row r="8714" spans="24:28" x14ac:dyDescent="0.2">
      <c r="X8714" s="58"/>
      <c r="Y8714" s="58"/>
      <c r="Z8714" s="58"/>
      <c r="AA8714" s="58"/>
      <c r="AB8714" s="58"/>
    </row>
    <row r="8715" spans="24:28" x14ac:dyDescent="0.2">
      <c r="X8715" s="58"/>
      <c r="Y8715" s="58"/>
      <c r="Z8715" s="58"/>
      <c r="AA8715" s="58"/>
      <c r="AB8715" s="58"/>
    </row>
    <row r="8716" spans="24:28" x14ac:dyDescent="0.2">
      <c r="X8716" s="58"/>
      <c r="Y8716" s="58"/>
      <c r="Z8716" s="58"/>
      <c r="AA8716" s="58"/>
      <c r="AB8716" s="58"/>
    </row>
    <row r="8717" spans="24:28" x14ac:dyDescent="0.2">
      <c r="X8717" s="58"/>
      <c r="Y8717" s="58"/>
      <c r="Z8717" s="58"/>
      <c r="AA8717" s="58"/>
      <c r="AB8717" s="58"/>
    </row>
    <row r="8718" spans="24:28" x14ac:dyDescent="0.2">
      <c r="X8718" s="58"/>
      <c r="Y8718" s="58"/>
      <c r="Z8718" s="58"/>
      <c r="AA8718" s="58"/>
      <c r="AB8718" s="58"/>
    </row>
    <row r="8719" spans="24:28" x14ac:dyDescent="0.2">
      <c r="X8719" s="58"/>
      <c r="Y8719" s="58"/>
      <c r="Z8719" s="58"/>
      <c r="AA8719" s="58"/>
      <c r="AB8719" s="58"/>
    </row>
    <row r="8720" spans="24:28" x14ac:dyDescent="0.2">
      <c r="X8720" s="58"/>
      <c r="Y8720" s="58"/>
      <c r="Z8720" s="58"/>
      <c r="AA8720" s="58"/>
      <c r="AB8720" s="58"/>
    </row>
    <row r="8721" spans="24:28" x14ac:dyDescent="0.2">
      <c r="X8721" s="58"/>
      <c r="Y8721" s="58"/>
      <c r="Z8721" s="58"/>
      <c r="AA8721" s="58"/>
      <c r="AB8721" s="58"/>
    </row>
    <row r="8722" spans="24:28" x14ac:dyDescent="0.2">
      <c r="X8722" s="58"/>
      <c r="Y8722" s="58"/>
      <c r="Z8722" s="58"/>
      <c r="AA8722" s="58"/>
      <c r="AB8722" s="58"/>
    </row>
    <row r="8723" spans="24:28" x14ac:dyDescent="0.2">
      <c r="X8723" s="58"/>
      <c r="Y8723" s="58"/>
      <c r="Z8723" s="58"/>
      <c r="AA8723" s="58"/>
      <c r="AB8723" s="58"/>
    </row>
    <row r="8724" spans="24:28" x14ac:dyDescent="0.2">
      <c r="X8724" s="58"/>
      <c r="Y8724" s="58"/>
      <c r="Z8724" s="58"/>
      <c r="AA8724" s="58"/>
      <c r="AB8724" s="58"/>
    </row>
    <row r="8725" spans="24:28" x14ac:dyDescent="0.2">
      <c r="X8725" s="58"/>
      <c r="Y8725" s="58"/>
      <c r="Z8725" s="58"/>
      <c r="AA8725" s="58"/>
      <c r="AB8725" s="58"/>
    </row>
    <row r="8726" spans="24:28" x14ac:dyDescent="0.2">
      <c r="X8726" s="58"/>
      <c r="Y8726" s="58"/>
      <c r="Z8726" s="58"/>
      <c r="AA8726" s="58"/>
      <c r="AB8726" s="58"/>
    </row>
    <row r="8727" spans="24:28" x14ac:dyDescent="0.2">
      <c r="X8727" s="58"/>
      <c r="Y8727" s="58"/>
      <c r="Z8727" s="58"/>
      <c r="AA8727" s="58"/>
      <c r="AB8727" s="58"/>
    </row>
    <row r="8728" spans="24:28" x14ac:dyDescent="0.2">
      <c r="X8728" s="58"/>
      <c r="Y8728" s="58"/>
      <c r="Z8728" s="58"/>
      <c r="AA8728" s="58"/>
      <c r="AB8728" s="58"/>
    </row>
    <row r="8729" spans="24:28" x14ac:dyDescent="0.2">
      <c r="X8729" s="58"/>
      <c r="Y8729" s="58"/>
      <c r="Z8729" s="58"/>
      <c r="AA8729" s="58"/>
      <c r="AB8729" s="58"/>
    </row>
    <row r="8730" spans="24:28" x14ac:dyDescent="0.2">
      <c r="X8730" s="58"/>
      <c r="Y8730" s="58"/>
      <c r="Z8730" s="58"/>
      <c r="AA8730" s="58"/>
      <c r="AB8730" s="58"/>
    </row>
    <row r="8731" spans="24:28" x14ac:dyDescent="0.2">
      <c r="X8731" s="58"/>
      <c r="Y8731" s="58"/>
      <c r="Z8731" s="58"/>
      <c r="AA8731" s="58"/>
      <c r="AB8731" s="58"/>
    </row>
    <row r="8732" spans="24:28" x14ac:dyDescent="0.2">
      <c r="X8732" s="58"/>
      <c r="Y8732" s="58"/>
      <c r="Z8732" s="58"/>
      <c r="AA8732" s="58"/>
      <c r="AB8732" s="58"/>
    </row>
    <row r="8733" spans="24:28" x14ac:dyDescent="0.2">
      <c r="X8733" s="58"/>
      <c r="Y8733" s="58"/>
      <c r="Z8733" s="58"/>
      <c r="AA8733" s="58"/>
      <c r="AB8733" s="58"/>
    </row>
    <row r="8734" spans="24:28" x14ac:dyDescent="0.2">
      <c r="X8734" s="58"/>
      <c r="Y8734" s="58"/>
      <c r="Z8734" s="58"/>
      <c r="AA8734" s="58"/>
      <c r="AB8734" s="58"/>
    </row>
    <row r="8735" spans="24:28" x14ac:dyDescent="0.2">
      <c r="X8735" s="58"/>
      <c r="Y8735" s="58"/>
      <c r="Z8735" s="58"/>
      <c r="AA8735" s="58"/>
      <c r="AB8735" s="58"/>
    </row>
    <row r="8736" spans="24:28" x14ac:dyDescent="0.2">
      <c r="X8736" s="58"/>
      <c r="Y8736" s="58"/>
      <c r="Z8736" s="58"/>
      <c r="AA8736" s="58"/>
      <c r="AB8736" s="58"/>
    </row>
    <row r="8737" spans="24:28" x14ac:dyDescent="0.2">
      <c r="X8737" s="58"/>
      <c r="Y8737" s="58"/>
      <c r="Z8737" s="58"/>
      <c r="AA8737" s="58"/>
      <c r="AB8737" s="58"/>
    </row>
    <row r="8738" spans="24:28" x14ac:dyDescent="0.2">
      <c r="X8738" s="58"/>
      <c r="Y8738" s="58"/>
      <c r="Z8738" s="58"/>
      <c r="AA8738" s="58"/>
      <c r="AB8738" s="58"/>
    </row>
    <row r="8739" spans="24:28" x14ac:dyDescent="0.2">
      <c r="X8739" s="58"/>
      <c r="Y8739" s="58"/>
      <c r="Z8739" s="58"/>
      <c r="AA8739" s="58"/>
      <c r="AB8739" s="58"/>
    </row>
    <row r="8740" spans="24:28" x14ac:dyDescent="0.2">
      <c r="X8740" s="58"/>
      <c r="Y8740" s="58"/>
      <c r="Z8740" s="58"/>
      <c r="AA8740" s="58"/>
      <c r="AB8740" s="58"/>
    </row>
    <row r="8741" spans="24:28" x14ac:dyDescent="0.2">
      <c r="X8741" s="58"/>
      <c r="Y8741" s="58"/>
      <c r="Z8741" s="58"/>
      <c r="AA8741" s="58"/>
      <c r="AB8741" s="58"/>
    </row>
    <row r="8742" spans="24:28" x14ac:dyDescent="0.2">
      <c r="X8742" s="58"/>
      <c r="Y8742" s="58"/>
      <c r="Z8742" s="58"/>
      <c r="AA8742" s="58"/>
      <c r="AB8742" s="58"/>
    </row>
    <row r="8743" spans="24:28" x14ac:dyDescent="0.2">
      <c r="X8743" s="58"/>
      <c r="Y8743" s="58"/>
      <c r="Z8743" s="58"/>
      <c r="AA8743" s="58"/>
      <c r="AB8743" s="58"/>
    </row>
    <row r="8744" spans="24:28" x14ac:dyDescent="0.2">
      <c r="X8744" s="58"/>
      <c r="Y8744" s="58"/>
      <c r="Z8744" s="58"/>
      <c r="AA8744" s="58"/>
      <c r="AB8744" s="58"/>
    </row>
    <row r="8745" spans="24:28" x14ac:dyDescent="0.2">
      <c r="X8745" s="58"/>
      <c r="Y8745" s="58"/>
      <c r="Z8745" s="58"/>
      <c r="AA8745" s="58"/>
      <c r="AB8745" s="58"/>
    </row>
    <row r="8746" spans="24:28" x14ac:dyDescent="0.2">
      <c r="X8746" s="58"/>
      <c r="Y8746" s="58"/>
      <c r="Z8746" s="58"/>
      <c r="AA8746" s="58"/>
      <c r="AB8746" s="58"/>
    </row>
    <row r="8747" spans="24:28" x14ac:dyDescent="0.2">
      <c r="X8747" s="58"/>
      <c r="Y8747" s="58"/>
      <c r="Z8747" s="58"/>
      <c r="AA8747" s="58"/>
      <c r="AB8747" s="58"/>
    </row>
    <row r="8748" spans="24:28" x14ac:dyDescent="0.2">
      <c r="X8748" s="58"/>
      <c r="Y8748" s="58"/>
      <c r="Z8748" s="58"/>
      <c r="AA8748" s="58"/>
      <c r="AB8748" s="58"/>
    </row>
    <row r="8749" spans="24:28" x14ac:dyDescent="0.2">
      <c r="X8749" s="58"/>
      <c r="Y8749" s="58"/>
      <c r="Z8749" s="58"/>
      <c r="AA8749" s="58"/>
      <c r="AB8749" s="58"/>
    </row>
    <row r="8750" spans="24:28" x14ac:dyDescent="0.2">
      <c r="X8750" s="58"/>
      <c r="Y8750" s="58"/>
      <c r="Z8750" s="58"/>
      <c r="AA8750" s="58"/>
      <c r="AB8750" s="58"/>
    </row>
    <row r="8751" spans="24:28" x14ac:dyDescent="0.2">
      <c r="X8751" s="58"/>
      <c r="Y8751" s="58"/>
      <c r="Z8751" s="58"/>
      <c r="AA8751" s="58"/>
      <c r="AB8751" s="58"/>
    </row>
    <row r="8752" spans="24:28" x14ac:dyDescent="0.2">
      <c r="X8752" s="58"/>
      <c r="Y8752" s="58"/>
      <c r="Z8752" s="58"/>
      <c r="AA8752" s="58"/>
      <c r="AB8752" s="58"/>
    </row>
    <row r="8753" spans="24:28" x14ac:dyDescent="0.2">
      <c r="X8753" s="58"/>
      <c r="Y8753" s="58"/>
      <c r="Z8753" s="58"/>
      <c r="AA8753" s="58"/>
      <c r="AB8753" s="58"/>
    </row>
    <row r="8754" spans="24:28" x14ac:dyDescent="0.2">
      <c r="X8754" s="58"/>
      <c r="Y8754" s="58"/>
      <c r="Z8754" s="58"/>
      <c r="AA8754" s="58"/>
      <c r="AB8754" s="58"/>
    </row>
    <row r="8755" spans="24:28" x14ac:dyDescent="0.2">
      <c r="X8755" s="58"/>
      <c r="Y8755" s="58"/>
      <c r="Z8755" s="58"/>
      <c r="AA8755" s="58"/>
      <c r="AB8755" s="58"/>
    </row>
    <row r="8756" spans="24:28" x14ac:dyDescent="0.2">
      <c r="X8756" s="58"/>
      <c r="Y8756" s="58"/>
      <c r="Z8756" s="58"/>
      <c r="AA8756" s="58"/>
      <c r="AB8756" s="58"/>
    </row>
    <row r="8757" spans="24:28" x14ac:dyDescent="0.2">
      <c r="X8757" s="58"/>
      <c r="Y8757" s="58"/>
      <c r="Z8757" s="58"/>
      <c r="AA8757" s="58"/>
      <c r="AB8757" s="58"/>
    </row>
    <row r="8758" spans="24:28" x14ac:dyDescent="0.2">
      <c r="X8758" s="58"/>
      <c r="Y8758" s="58"/>
      <c r="Z8758" s="58"/>
      <c r="AA8758" s="58"/>
      <c r="AB8758" s="58"/>
    </row>
    <row r="8759" spans="24:28" x14ac:dyDescent="0.2">
      <c r="X8759" s="58"/>
      <c r="Y8759" s="58"/>
      <c r="Z8759" s="58"/>
      <c r="AA8759" s="58"/>
      <c r="AB8759" s="58"/>
    </row>
    <row r="8760" spans="24:28" x14ac:dyDescent="0.2">
      <c r="X8760" s="58"/>
      <c r="Y8760" s="58"/>
      <c r="Z8760" s="58"/>
      <c r="AA8760" s="58"/>
      <c r="AB8760" s="58"/>
    </row>
    <row r="8761" spans="24:28" x14ac:dyDescent="0.2">
      <c r="X8761" s="58"/>
      <c r="Y8761" s="58"/>
      <c r="Z8761" s="58"/>
      <c r="AA8761" s="58"/>
      <c r="AB8761" s="58"/>
    </row>
    <row r="8762" spans="24:28" x14ac:dyDescent="0.2">
      <c r="X8762" s="58"/>
      <c r="Y8762" s="58"/>
      <c r="Z8762" s="58"/>
      <c r="AA8762" s="58"/>
      <c r="AB8762" s="58"/>
    </row>
    <row r="8763" spans="24:28" x14ac:dyDescent="0.2">
      <c r="X8763" s="58"/>
      <c r="Y8763" s="58"/>
      <c r="Z8763" s="58"/>
      <c r="AA8763" s="58"/>
      <c r="AB8763" s="58"/>
    </row>
    <row r="8764" spans="24:28" x14ac:dyDescent="0.2">
      <c r="X8764" s="58"/>
      <c r="Y8764" s="58"/>
      <c r="Z8764" s="58"/>
      <c r="AA8764" s="58"/>
      <c r="AB8764" s="58"/>
    </row>
    <row r="8765" spans="24:28" x14ac:dyDescent="0.2">
      <c r="X8765" s="58"/>
      <c r="Y8765" s="58"/>
      <c r="Z8765" s="58"/>
      <c r="AA8765" s="58"/>
      <c r="AB8765" s="58"/>
    </row>
    <row r="8766" spans="24:28" x14ac:dyDescent="0.2">
      <c r="X8766" s="58"/>
      <c r="Y8766" s="58"/>
      <c r="Z8766" s="58"/>
      <c r="AA8766" s="58"/>
      <c r="AB8766" s="58"/>
    </row>
    <row r="8767" spans="24:28" x14ac:dyDescent="0.2">
      <c r="X8767" s="58"/>
      <c r="Y8767" s="58"/>
      <c r="Z8767" s="58"/>
      <c r="AA8767" s="58"/>
      <c r="AB8767" s="58"/>
    </row>
    <row r="8768" spans="24:28" x14ac:dyDescent="0.2">
      <c r="X8768" s="58"/>
      <c r="Y8768" s="58"/>
      <c r="Z8768" s="58"/>
      <c r="AA8768" s="58"/>
      <c r="AB8768" s="58"/>
    </row>
    <row r="8769" spans="24:28" x14ac:dyDescent="0.2">
      <c r="X8769" s="58"/>
      <c r="Y8769" s="58"/>
      <c r="Z8769" s="58"/>
      <c r="AA8769" s="58"/>
      <c r="AB8769" s="58"/>
    </row>
    <row r="8770" spans="24:28" x14ac:dyDescent="0.2">
      <c r="X8770" s="58"/>
      <c r="Y8770" s="58"/>
      <c r="Z8770" s="58"/>
      <c r="AA8770" s="58"/>
      <c r="AB8770" s="58"/>
    </row>
    <row r="8771" spans="24:28" x14ac:dyDescent="0.2">
      <c r="X8771" s="58"/>
      <c r="Y8771" s="58"/>
      <c r="Z8771" s="58"/>
      <c r="AA8771" s="58"/>
      <c r="AB8771" s="58"/>
    </row>
    <row r="8772" spans="24:28" x14ac:dyDescent="0.2">
      <c r="X8772" s="58"/>
      <c r="Y8772" s="58"/>
      <c r="Z8772" s="58"/>
      <c r="AA8772" s="58"/>
      <c r="AB8772" s="58"/>
    </row>
    <row r="8773" spans="24:28" x14ac:dyDescent="0.2">
      <c r="X8773" s="58"/>
      <c r="Y8773" s="58"/>
      <c r="Z8773" s="58"/>
      <c r="AA8773" s="58"/>
      <c r="AB8773" s="58"/>
    </row>
    <row r="8774" spans="24:28" x14ac:dyDescent="0.2">
      <c r="X8774" s="58"/>
      <c r="Y8774" s="58"/>
      <c r="Z8774" s="58"/>
      <c r="AA8774" s="58"/>
      <c r="AB8774" s="58"/>
    </row>
    <row r="8775" spans="24:28" x14ac:dyDescent="0.2">
      <c r="X8775" s="58"/>
      <c r="Y8775" s="58"/>
      <c r="Z8775" s="58"/>
      <c r="AA8775" s="58"/>
      <c r="AB8775" s="58"/>
    </row>
    <row r="8776" spans="24:28" x14ac:dyDescent="0.2">
      <c r="X8776" s="58"/>
      <c r="Y8776" s="58"/>
      <c r="Z8776" s="58"/>
      <c r="AA8776" s="58"/>
      <c r="AB8776" s="58"/>
    </row>
    <row r="8777" spans="24:28" x14ac:dyDescent="0.2">
      <c r="X8777" s="58"/>
      <c r="Y8777" s="58"/>
      <c r="Z8777" s="58"/>
      <c r="AA8777" s="58"/>
      <c r="AB8777" s="58"/>
    </row>
    <row r="8778" spans="24:28" x14ac:dyDescent="0.2">
      <c r="X8778" s="58"/>
      <c r="Y8778" s="58"/>
      <c r="Z8778" s="58"/>
      <c r="AA8778" s="58"/>
      <c r="AB8778" s="58"/>
    </row>
    <row r="8779" spans="24:28" x14ac:dyDescent="0.2">
      <c r="X8779" s="58"/>
      <c r="Y8779" s="58"/>
      <c r="Z8779" s="58"/>
      <c r="AA8779" s="58"/>
      <c r="AB8779" s="58"/>
    </row>
    <row r="8780" spans="24:28" x14ac:dyDescent="0.2">
      <c r="X8780" s="58"/>
      <c r="Y8780" s="58"/>
      <c r="Z8780" s="58"/>
      <c r="AA8780" s="58"/>
      <c r="AB8780" s="58"/>
    </row>
    <row r="8781" spans="24:28" x14ac:dyDescent="0.2">
      <c r="X8781" s="58"/>
      <c r="Y8781" s="58"/>
      <c r="Z8781" s="58"/>
      <c r="AA8781" s="58"/>
      <c r="AB8781" s="58"/>
    </row>
    <row r="8782" spans="24:28" x14ac:dyDescent="0.2">
      <c r="X8782" s="58"/>
      <c r="Y8782" s="58"/>
      <c r="Z8782" s="58"/>
      <c r="AA8782" s="58"/>
      <c r="AB8782" s="58"/>
    </row>
    <row r="8783" spans="24:28" x14ac:dyDescent="0.2">
      <c r="X8783" s="58"/>
      <c r="Y8783" s="58"/>
      <c r="Z8783" s="58"/>
      <c r="AA8783" s="58"/>
      <c r="AB8783" s="58"/>
    </row>
    <row r="8784" spans="24:28" x14ac:dyDescent="0.2">
      <c r="X8784" s="58"/>
      <c r="Y8784" s="58"/>
      <c r="Z8784" s="58"/>
      <c r="AA8784" s="58"/>
      <c r="AB8784" s="58"/>
    </row>
    <row r="8785" spans="24:28" x14ac:dyDescent="0.2">
      <c r="X8785" s="58"/>
      <c r="Y8785" s="58"/>
      <c r="Z8785" s="58"/>
      <c r="AA8785" s="58"/>
      <c r="AB8785" s="58"/>
    </row>
    <row r="8786" spans="24:28" x14ac:dyDescent="0.2">
      <c r="X8786" s="58"/>
      <c r="Y8786" s="58"/>
      <c r="Z8786" s="58"/>
      <c r="AA8786" s="58"/>
      <c r="AB8786" s="58"/>
    </row>
    <row r="8787" spans="24:28" x14ac:dyDescent="0.2">
      <c r="X8787" s="58"/>
      <c r="Y8787" s="58"/>
      <c r="Z8787" s="58"/>
      <c r="AA8787" s="58"/>
      <c r="AB8787" s="58"/>
    </row>
    <row r="8788" spans="24:28" x14ac:dyDescent="0.2">
      <c r="X8788" s="58"/>
      <c r="Y8788" s="58"/>
      <c r="Z8788" s="58"/>
      <c r="AA8788" s="58"/>
      <c r="AB8788" s="58"/>
    </row>
    <row r="8789" spans="24:28" x14ac:dyDescent="0.2">
      <c r="X8789" s="58"/>
      <c r="Y8789" s="58"/>
      <c r="Z8789" s="58"/>
      <c r="AA8789" s="58"/>
      <c r="AB8789" s="58"/>
    </row>
    <row r="8790" spans="24:28" x14ac:dyDescent="0.2">
      <c r="X8790" s="58"/>
      <c r="Y8790" s="58"/>
      <c r="Z8790" s="58"/>
      <c r="AA8790" s="58"/>
      <c r="AB8790" s="58"/>
    </row>
    <row r="8791" spans="24:28" x14ac:dyDescent="0.2">
      <c r="X8791" s="58"/>
      <c r="Y8791" s="58"/>
      <c r="Z8791" s="58"/>
      <c r="AA8791" s="58"/>
      <c r="AB8791" s="58"/>
    </row>
    <row r="8792" spans="24:28" x14ac:dyDescent="0.2">
      <c r="X8792" s="58"/>
      <c r="Y8792" s="58"/>
      <c r="Z8792" s="58"/>
      <c r="AA8792" s="58"/>
      <c r="AB8792" s="58"/>
    </row>
    <row r="8793" spans="24:28" x14ac:dyDescent="0.2">
      <c r="X8793" s="58"/>
      <c r="Y8793" s="58"/>
      <c r="Z8793" s="58"/>
      <c r="AA8793" s="58"/>
      <c r="AB8793" s="58"/>
    </row>
    <row r="8794" spans="24:28" x14ac:dyDescent="0.2">
      <c r="X8794" s="58"/>
      <c r="Y8794" s="58"/>
      <c r="Z8794" s="58"/>
      <c r="AA8794" s="58"/>
      <c r="AB8794" s="58"/>
    </row>
    <row r="8795" spans="24:28" x14ac:dyDescent="0.2">
      <c r="X8795" s="58"/>
      <c r="Y8795" s="58"/>
      <c r="Z8795" s="58"/>
      <c r="AA8795" s="58"/>
      <c r="AB8795" s="58"/>
    </row>
    <row r="8796" spans="24:28" x14ac:dyDescent="0.2">
      <c r="X8796" s="58"/>
      <c r="Y8796" s="58"/>
      <c r="Z8796" s="58"/>
      <c r="AA8796" s="58"/>
      <c r="AB8796" s="58"/>
    </row>
    <row r="8797" spans="24:28" x14ac:dyDescent="0.2">
      <c r="X8797" s="58"/>
      <c r="Y8797" s="58"/>
      <c r="Z8797" s="58"/>
      <c r="AA8797" s="58"/>
      <c r="AB8797" s="58"/>
    </row>
    <row r="8798" spans="24:28" x14ac:dyDescent="0.2">
      <c r="X8798" s="58"/>
      <c r="Y8798" s="58"/>
      <c r="Z8798" s="58"/>
      <c r="AA8798" s="58"/>
      <c r="AB8798" s="58"/>
    </row>
    <row r="8799" spans="24:28" x14ac:dyDescent="0.2">
      <c r="X8799" s="58"/>
      <c r="Y8799" s="58"/>
      <c r="Z8799" s="58"/>
      <c r="AA8799" s="58"/>
      <c r="AB8799" s="58"/>
    </row>
    <row r="8800" spans="24:28" x14ac:dyDescent="0.2">
      <c r="X8800" s="58"/>
      <c r="Y8800" s="58"/>
      <c r="Z8800" s="58"/>
      <c r="AA8800" s="58"/>
      <c r="AB8800" s="58"/>
    </row>
    <row r="8801" spans="24:28" x14ac:dyDescent="0.2">
      <c r="X8801" s="58"/>
      <c r="Y8801" s="58"/>
      <c r="Z8801" s="58"/>
      <c r="AA8801" s="58"/>
      <c r="AB8801" s="58"/>
    </row>
    <row r="8802" spans="24:28" x14ac:dyDescent="0.2">
      <c r="X8802" s="58"/>
      <c r="Y8802" s="58"/>
      <c r="Z8802" s="58"/>
      <c r="AA8802" s="58"/>
      <c r="AB8802" s="58"/>
    </row>
    <row r="8803" spans="24:28" x14ac:dyDescent="0.2">
      <c r="X8803" s="58"/>
      <c r="Y8803" s="58"/>
      <c r="Z8803" s="58"/>
      <c r="AA8803" s="58"/>
      <c r="AB8803" s="58"/>
    </row>
    <row r="8804" spans="24:28" x14ac:dyDescent="0.2">
      <c r="X8804" s="58"/>
      <c r="Y8804" s="58"/>
      <c r="Z8804" s="58"/>
      <c r="AA8804" s="58"/>
      <c r="AB8804" s="58"/>
    </row>
    <row r="8805" spans="24:28" x14ac:dyDescent="0.2">
      <c r="X8805" s="58"/>
      <c r="Y8805" s="58"/>
      <c r="Z8805" s="58"/>
      <c r="AA8805" s="58"/>
      <c r="AB8805" s="58"/>
    </row>
    <row r="8806" spans="24:28" x14ac:dyDescent="0.2">
      <c r="X8806" s="58"/>
      <c r="Y8806" s="58"/>
      <c r="Z8806" s="58"/>
      <c r="AA8806" s="58"/>
      <c r="AB8806" s="58"/>
    </row>
    <row r="8807" spans="24:28" x14ac:dyDescent="0.2">
      <c r="X8807" s="58"/>
      <c r="Y8807" s="58"/>
      <c r="Z8807" s="58"/>
      <c r="AA8807" s="58"/>
      <c r="AB8807" s="58"/>
    </row>
    <row r="8808" spans="24:28" x14ac:dyDescent="0.2">
      <c r="X8808" s="58"/>
      <c r="Y8808" s="58"/>
      <c r="Z8808" s="58"/>
      <c r="AA8808" s="58"/>
      <c r="AB8808" s="58"/>
    </row>
    <row r="8809" spans="24:28" x14ac:dyDescent="0.2">
      <c r="X8809" s="58"/>
      <c r="Y8809" s="58"/>
      <c r="Z8809" s="58"/>
      <c r="AA8809" s="58"/>
      <c r="AB8809" s="58"/>
    </row>
    <row r="8810" spans="24:28" x14ac:dyDescent="0.2">
      <c r="X8810" s="58"/>
      <c r="Y8810" s="58"/>
      <c r="Z8810" s="58"/>
      <c r="AA8810" s="58"/>
      <c r="AB8810" s="58"/>
    </row>
    <row r="8811" spans="24:28" x14ac:dyDescent="0.2">
      <c r="X8811" s="58"/>
      <c r="Y8811" s="58"/>
      <c r="Z8811" s="58"/>
      <c r="AA8811" s="58"/>
      <c r="AB8811" s="58"/>
    </row>
    <row r="8812" spans="24:28" x14ac:dyDescent="0.2">
      <c r="X8812" s="58"/>
      <c r="Y8812" s="58"/>
      <c r="Z8812" s="58"/>
      <c r="AA8812" s="58"/>
      <c r="AB8812" s="58"/>
    </row>
    <row r="8813" spans="24:28" x14ac:dyDescent="0.2">
      <c r="X8813" s="58"/>
      <c r="Y8813" s="58"/>
      <c r="Z8813" s="58"/>
      <c r="AA8813" s="58"/>
      <c r="AB8813" s="58"/>
    </row>
    <row r="8814" spans="24:28" x14ac:dyDescent="0.2">
      <c r="X8814" s="58"/>
      <c r="Y8814" s="58"/>
      <c r="Z8814" s="58"/>
      <c r="AA8814" s="58"/>
      <c r="AB8814" s="58"/>
    </row>
    <row r="8815" spans="24:28" x14ac:dyDescent="0.2">
      <c r="X8815" s="58"/>
      <c r="Y8815" s="58"/>
      <c r="Z8815" s="58"/>
      <c r="AA8815" s="58"/>
      <c r="AB8815" s="58"/>
    </row>
    <row r="8816" spans="24:28" x14ac:dyDescent="0.2">
      <c r="X8816" s="58"/>
      <c r="Y8816" s="58"/>
      <c r="Z8816" s="58"/>
      <c r="AA8816" s="58"/>
      <c r="AB8816" s="58"/>
    </row>
    <row r="8817" spans="24:28" x14ac:dyDescent="0.2">
      <c r="X8817" s="58"/>
      <c r="Y8817" s="58"/>
      <c r="Z8817" s="58"/>
      <c r="AA8817" s="58"/>
      <c r="AB8817" s="58"/>
    </row>
    <row r="8818" spans="24:28" x14ac:dyDescent="0.2">
      <c r="X8818" s="58"/>
      <c r="Y8818" s="58"/>
      <c r="Z8818" s="58"/>
      <c r="AA8818" s="58"/>
      <c r="AB8818" s="58"/>
    </row>
    <row r="8819" spans="24:28" x14ac:dyDescent="0.2">
      <c r="X8819" s="58"/>
      <c r="Y8819" s="58"/>
      <c r="Z8819" s="58"/>
      <c r="AA8819" s="58"/>
      <c r="AB8819" s="58"/>
    </row>
    <row r="8820" spans="24:28" x14ac:dyDescent="0.2">
      <c r="X8820" s="58"/>
      <c r="Y8820" s="58"/>
      <c r="Z8820" s="58"/>
      <c r="AA8820" s="58"/>
      <c r="AB8820" s="58"/>
    </row>
    <row r="8821" spans="24:28" x14ac:dyDescent="0.2">
      <c r="X8821" s="58"/>
      <c r="Y8821" s="58"/>
      <c r="Z8821" s="58"/>
      <c r="AA8821" s="58"/>
      <c r="AB8821" s="58"/>
    </row>
    <row r="8822" spans="24:28" x14ac:dyDescent="0.2">
      <c r="X8822" s="58"/>
      <c r="Y8822" s="58"/>
      <c r="Z8822" s="58"/>
      <c r="AA8822" s="58"/>
      <c r="AB8822" s="58"/>
    </row>
    <row r="8823" spans="24:28" x14ac:dyDescent="0.2">
      <c r="X8823" s="58"/>
      <c r="Y8823" s="58"/>
      <c r="Z8823" s="58"/>
      <c r="AA8823" s="58"/>
      <c r="AB8823" s="58"/>
    </row>
    <row r="8824" spans="24:28" x14ac:dyDescent="0.2">
      <c r="X8824" s="58"/>
      <c r="Y8824" s="58"/>
      <c r="Z8824" s="58"/>
      <c r="AA8824" s="58"/>
      <c r="AB8824" s="58"/>
    </row>
    <row r="8825" spans="24:28" x14ac:dyDescent="0.2">
      <c r="X8825" s="58"/>
      <c r="Y8825" s="58"/>
      <c r="Z8825" s="58"/>
      <c r="AA8825" s="58"/>
      <c r="AB8825" s="58"/>
    </row>
    <row r="8826" spans="24:28" x14ac:dyDescent="0.2">
      <c r="X8826" s="58"/>
      <c r="Y8826" s="58"/>
      <c r="Z8826" s="58"/>
      <c r="AA8826" s="58"/>
      <c r="AB8826" s="58"/>
    </row>
    <row r="8827" spans="24:28" x14ac:dyDescent="0.2">
      <c r="X8827" s="58"/>
      <c r="Y8827" s="58"/>
      <c r="Z8827" s="58"/>
      <c r="AA8827" s="58"/>
      <c r="AB8827" s="58"/>
    </row>
    <row r="8828" spans="24:28" x14ac:dyDescent="0.2">
      <c r="X8828" s="58"/>
      <c r="Y8828" s="58"/>
      <c r="Z8828" s="58"/>
      <c r="AA8828" s="58"/>
      <c r="AB8828" s="58"/>
    </row>
    <row r="8829" spans="24:28" x14ac:dyDescent="0.2">
      <c r="X8829" s="58"/>
      <c r="Y8829" s="58"/>
      <c r="Z8829" s="58"/>
      <c r="AA8829" s="58"/>
      <c r="AB8829" s="58"/>
    </row>
    <row r="8830" spans="24:28" x14ac:dyDescent="0.2">
      <c r="X8830" s="58"/>
      <c r="Y8830" s="58"/>
      <c r="Z8830" s="58"/>
      <c r="AA8830" s="58"/>
      <c r="AB8830" s="58"/>
    </row>
    <row r="8831" spans="24:28" x14ac:dyDescent="0.2">
      <c r="X8831" s="58"/>
      <c r="Y8831" s="58"/>
      <c r="Z8831" s="58"/>
      <c r="AA8831" s="58"/>
      <c r="AB8831" s="58"/>
    </row>
    <row r="8832" spans="24:28" x14ac:dyDescent="0.2">
      <c r="X8832" s="58"/>
      <c r="Y8832" s="58"/>
      <c r="Z8832" s="58"/>
      <c r="AA8832" s="58"/>
      <c r="AB8832" s="58"/>
    </row>
    <row r="8833" spans="24:28" x14ac:dyDescent="0.2">
      <c r="X8833" s="58"/>
      <c r="Y8833" s="58"/>
      <c r="Z8833" s="58"/>
      <c r="AA8833" s="58"/>
      <c r="AB8833" s="58"/>
    </row>
    <row r="8834" spans="24:28" x14ac:dyDescent="0.2">
      <c r="X8834" s="58"/>
      <c r="Y8834" s="58"/>
      <c r="Z8834" s="58"/>
      <c r="AA8834" s="58"/>
      <c r="AB8834" s="58"/>
    </row>
    <row r="8835" spans="24:28" x14ac:dyDescent="0.2">
      <c r="X8835" s="58"/>
      <c r="Y8835" s="58"/>
      <c r="Z8835" s="58"/>
      <c r="AA8835" s="58"/>
      <c r="AB8835" s="58"/>
    </row>
    <row r="8836" spans="24:28" x14ac:dyDescent="0.2">
      <c r="X8836" s="58"/>
      <c r="Y8836" s="58"/>
      <c r="Z8836" s="58"/>
      <c r="AA8836" s="58"/>
      <c r="AB8836" s="58"/>
    </row>
    <row r="8837" spans="24:28" x14ac:dyDescent="0.2">
      <c r="X8837" s="58"/>
      <c r="Y8837" s="58"/>
      <c r="Z8837" s="58"/>
      <c r="AA8837" s="58"/>
      <c r="AB8837" s="58"/>
    </row>
    <row r="8838" spans="24:28" x14ac:dyDescent="0.2">
      <c r="X8838" s="58"/>
      <c r="Y8838" s="58"/>
      <c r="Z8838" s="58"/>
      <c r="AA8838" s="58"/>
      <c r="AB8838" s="58"/>
    </row>
    <row r="8839" spans="24:28" x14ac:dyDescent="0.2">
      <c r="X8839" s="58"/>
      <c r="Y8839" s="58"/>
      <c r="Z8839" s="58"/>
      <c r="AA8839" s="58"/>
      <c r="AB8839" s="58"/>
    </row>
    <row r="8840" spans="24:28" x14ac:dyDescent="0.2">
      <c r="X8840" s="58"/>
      <c r="Y8840" s="58"/>
      <c r="Z8840" s="58"/>
      <c r="AA8840" s="58"/>
      <c r="AB8840" s="58"/>
    </row>
    <row r="8841" spans="24:28" x14ac:dyDescent="0.2">
      <c r="X8841" s="58"/>
      <c r="Y8841" s="58"/>
      <c r="Z8841" s="58"/>
      <c r="AA8841" s="58"/>
      <c r="AB8841" s="58"/>
    </row>
    <row r="8842" spans="24:28" x14ac:dyDescent="0.2">
      <c r="X8842" s="58"/>
      <c r="Y8842" s="58"/>
      <c r="Z8842" s="58"/>
      <c r="AA8842" s="58"/>
      <c r="AB8842" s="58"/>
    </row>
    <row r="8843" spans="24:28" x14ac:dyDescent="0.2">
      <c r="X8843" s="58"/>
      <c r="Y8843" s="58"/>
      <c r="Z8843" s="58"/>
      <c r="AA8843" s="58"/>
      <c r="AB8843" s="58"/>
    </row>
    <row r="8844" spans="24:28" x14ac:dyDescent="0.2">
      <c r="X8844" s="58"/>
      <c r="Y8844" s="58"/>
      <c r="Z8844" s="58"/>
      <c r="AA8844" s="58"/>
      <c r="AB8844" s="58"/>
    </row>
    <row r="8845" spans="24:28" x14ac:dyDescent="0.2">
      <c r="X8845" s="58"/>
      <c r="Y8845" s="58"/>
      <c r="Z8845" s="58"/>
      <c r="AA8845" s="58"/>
      <c r="AB8845" s="58"/>
    </row>
    <row r="8846" spans="24:28" x14ac:dyDescent="0.2">
      <c r="X8846" s="58"/>
      <c r="Y8846" s="58"/>
      <c r="Z8846" s="58"/>
      <c r="AA8846" s="58"/>
      <c r="AB8846" s="58"/>
    </row>
    <row r="8847" spans="24:28" x14ac:dyDescent="0.2">
      <c r="X8847" s="58"/>
      <c r="Y8847" s="58"/>
      <c r="Z8847" s="58"/>
      <c r="AA8847" s="58"/>
      <c r="AB8847" s="58"/>
    </row>
    <row r="8848" spans="24:28" x14ac:dyDescent="0.2">
      <c r="X8848" s="58"/>
      <c r="Y8848" s="58"/>
      <c r="Z8848" s="58"/>
      <c r="AA8848" s="58"/>
      <c r="AB8848" s="58"/>
    </row>
    <row r="8849" spans="24:28" x14ac:dyDescent="0.2">
      <c r="X8849" s="58"/>
      <c r="Y8849" s="58"/>
      <c r="Z8849" s="58"/>
      <c r="AA8849" s="58"/>
      <c r="AB8849" s="58"/>
    </row>
    <row r="8850" spans="24:28" x14ac:dyDescent="0.2">
      <c r="X8850" s="58"/>
      <c r="Y8850" s="58"/>
      <c r="Z8850" s="58"/>
      <c r="AA8850" s="58"/>
      <c r="AB8850" s="58"/>
    </row>
    <row r="8851" spans="24:28" x14ac:dyDescent="0.2">
      <c r="X8851" s="58"/>
      <c r="Y8851" s="58"/>
      <c r="Z8851" s="58"/>
      <c r="AA8851" s="58"/>
      <c r="AB8851" s="58"/>
    </row>
    <row r="8852" spans="24:28" x14ac:dyDescent="0.2">
      <c r="X8852" s="58"/>
      <c r="Y8852" s="58"/>
      <c r="Z8852" s="58"/>
      <c r="AA8852" s="58"/>
      <c r="AB8852" s="58"/>
    </row>
    <row r="8853" spans="24:28" x14ac:dyDescent="0.2">
      <c r="X8853" s="58"/>
      <c r="Y8853" s="58"/>
      <c r="Z8853" s="58"/>
      <c r="AA8853" s="58"/>
      <c r="AB8853" s="58"/>
    </row>
    <row r="8854" spans="24:28" x14ac:dyDescent="0.2">
      <c r="X8854" s="58"/>
      <c r="Y8854" s="58"/>
      <c r="Z8854" s="58"/>
      <c r="AA8854" s="58"/>
      <c r="AB8854" s="58"/>
    </row>
    <row r="8855" spans="24:28" x14ac:dyDescent="0.2">
      <c r="X8855" s="58"/>
      <c r="Y8855" s="58"/>
      <c r="Z8855" s="58"/>
      <c r="AA8855" s="58"/>
      <c r="AB8855" s="58"/>
    </row>
    <row r="8856" spans="24:28" x14ac:dyDescent="0.2">
      <c r="X8856" s="58"/>
      <c r="Y8856" s="58"/>
      <c r="Z8856" s="58"/>
      <c r="AA8856" s="58"/>
      <c r="AB8856" s="58"/>
    </row>
    <row r="8857" spans="24:28" x14ac:dyDescent="0.2">
      <c r="X8857" s="58"/>
      <c r="Y8857" s="58"/>
      <c r="Z8857" s="58"/>
      <c r="AA8857" s="58"/>
      <c r="AB8857" s="58"/>
    </row>
    <row r="8858" spans="24:28" x14ac:dyDescent="0.2">
      <c r="X8858" s="58"/>
      <c r="Y8858" s="58"/>
      <c r="Z8858" s="58"/>
      <c r="AA8858" s="58"/>
      <c r="AB8858" s="58"/>
    </row>
    <row r="8859" spans="24:28" x14ac:dyDescent="0.2">
      <c r="X8859" s="58"/>
      <c r="Y8859" s="58"/>
      <c r="Z8859" s="58"/>
      <c r="AA8859" s="58"/>
      <c r="AB8859" s="58"/>
    </row>
    <row r="8860" spans="24:28" x14ac:dyDescent="0.2">
      <c r="X8860" s="58"/>
      <c r="Y8860" s="58"/>
      <c r="Z8860" s="58"/>
      <c r="AA8860" s="58"/>
      <c r="AB8860" s="58"/>
    </row>
    <row r="8861" spans="24:28" x14ac:dyDescent="0.2">
      <c r="X8861" s="58"/>
      <c r="Y8861" s="58"/>
      <c r="Z8861" s="58"/>
      <c r="AA8861" s="58"/>
      <c r="AB8861" s="58"/>
    </row>
    <row r="8862" spans="24:28" x14ac:dyDescent="0.2">
      <c r="X8862" s="58"/>
      <c r="Y8862" s="58"/>
      <c r="Z8862" s="58"/>
      <c r="AA8862" s="58"/>
      <c r="AB8862" s="58"/>
    </row>
    <row r="8863" spans="24:28" x14ac:dyDescent="0.2">
      <c r="X8863" s="58"/>
      <c r="Y8863" s="58"/>
      <c r="Z8863" s="58"/>
      <c r="AA8863" s="58"/>
      <c r="AB8863" s="58"/>
    </row>
    <row r="8864" spans="24:28" x14ac:dyDescent="0.2">
      <c r="X8864" s="58"/>
      <c r="Y8864" s="58"/>
      <c r="Z8864" s="58"/>
      <c r="AA8864" s="58"/>
      <c r="AB8864" s="58"/>
    </row>
    <row r="8865" spans="24:28" x14ac:dyDescent="0.2">
      <c r="X8865" s="58"/>
      <c r="Y8865" s="58"/>
      <c r="Z8865" s="58"/>
      <c r="AA8865" s="58"/>
      <c r="AB8865" s="58"/>
    </row>
    <row r="8866" spans="24:28" x14ac:dyDescent="0.2">
      <c r="X8866" s="58"/>
      <c r="Y8866" s="58"/>
      <c r="Z8866" s="58"/>
      <c r="AA8866" s="58"/>
      <c r="AB8866" s="58"/>
    </row>
    <row r="8867" spans="24:28" x14ac:dyDescent="0.2">
      <c r="X8867" s="58"/>
      <c r="Y8867" s="58"/>
      <c r="Z8867" s="58"/>
      <c r="AA8867" s="58"/>
      <c r="AB8867" s="58"/>
    </row>
    <row r="8868" spans="24:28" x14ac:dyDescent="0.2">
      <c r="X8868" s="58"/>
      <c r="Y8868" s="58"/>
      <c r="Z8868" s="58"/>
      <c r="AA8868" s="58"/>
      <c r="AB8868" s="58"/>
    </row>
    <row r="8869" spans="24:28" x14ac:dyDescent="0.2">
      <c r="X8869" s="58"/>
      <c r="Y8869" s="58"/>
      <c r="Z8869" s="58"/>
      <c r="AA8869" s="58"/>
      <c r="AB8869" s="58"/>
    </row>
    <row r="8870" spans="24:28" x14ac:dyDescent="0.2">
      <c r="X8870" s="58"/>
      <c r="Y8870" s="58"/>
      <c r="Z8870" s="58"/>
      <c r="AA8870" s="58"/>
      <c r="AB8870" s="58"/>
    </row>
    <row r="8871" spans="24:28" x14ac:dyDescent="0.2">
      <c r="X8871" s="58"/>
      <c r="Y8871" s="58"/>
      <c r="Z8871" s="58"/>
      <c r="AA8871" s="58"/>
      <c r="AB8871" s="58"/>
    </row>
    <row r="8872" spans="24:28" x14ac:dyDescent="0.2">
      <c r="X8872" s="58"/>
      <c r="Y8872" s="58"/>
      <c r="Z8872" s="58"/>
      <c r="AA8872" s="58"/>
      <c r="AB8872" s="58"/>
    </row>
    <row r="8873" spans="24:28" x14ac:dyDescent="0.2">
      <c r="X8873" s="58"/>
      <c r="Y8873" s="58"/>
      <c r="Z8873" s="58"/>
      <c r="AA8873" s="58"/>
      <c r="AB8873" s="58"/>
    </row>
    <row r="8874" spans="24:28" x14ac:dyDescent="0.2">
      <c r="X8874" s="58"/>
      <c r="Y8874" s="58"/>
      <c r="Z8874" s="58"/>
      <c r="AA8874" s="58"/>
      <c r="AB8874" s="58"/>
    </row>
    <row r="8875" spans="24:28" x14ac:dyDescent="0.2">
      <c r="X8875" s="58"/>
      <c r="Y8875" s="58"/>
      <c r="Z8875" s="58"/>
      <c r="AA8875" s="58"/>
      <c r="AB8875" s="58"/>
    </row>
    <row r="8876" spans="24:28" x14ac:dyDescent="0.2">
      <c r="X8876" s="58"/>
      <c r="Y8876" s="58"/>
      <c r="Z8876" s="58"/>
      <c r="AA8876" s="58"/>
      <c r="AB8876" s="58"/>
    </row>
    <row r="8877" spans="24:28" x14ac:dyDescent="0.2">
      <c r="X8877" s="58"/>
      <c r="Y8877" s="58"/>
      <c r="Z8877" s="58"/>
      <c r="AA8877" s="58"/>
      <c r="AB8877" s="58"/>
    </row>
    <row r="8878" spans="24:28" x14ac:dyDescent="0.2">
      <c r="X8878" s="58"/>
      <c r="Y8878" s="58"/>
      <c r="Z8878" s="58"/>
      <c r="AA8878" s="58"/>
      <c r="AB8878" s="58"/>
    </row>
    <row r="8879" spans="24:28" x14ac:dyDescent="0.2">
      <c r="X8879" s="58"/>
      <c r="Y8879" s="58"/>
      <c r="Z8879" s="58"/>
      <c r="AA8879" s="58"/>
      <c r="AB8879" s="58"/>
    </row>
    <row r="8880" spans="24:28" x14ac:dyDescent="0.2">
      <c r="X8880" s="58"/>
      <c r="Y8880" s="58"/>
      <c r="Z8880" s="58"/>
      <c r="AA8880" s="58"/>
      <c r="AB8880" s="58"/>
    </row>
    <row r="8881" spans="24:28" x14ac:dyDescent="0.2">
      <c r="X8881" s="58"/>
      <c r="Y8881" s="58"/>
      <c r="Z8881" s="58"/>
      <c r="AA8881" s="58"/>
      <c r="AB8881" s="58"/>
    </row>
    <row r="8882" spans="24:28" x14ac:dyDescent="0.2">
      <c r="X8882" s="58"/>
      <c r="Y8882" s="58"/>
      <c r="Z8882" s="58"/>
      <c r="AA8882" s="58"/>
      <c r="AB8882" s="58"/>
    </row>
    <row r="8883" spans="24:28" x14ac:dyDescent="0.2">
      <c r="X8883" s="58"/>
      <c r="Y8883" s="58"/>
      <c r="Z8883" s="58"/>
      <c r="AA8883" s="58"/>
      <c r="AB8883" s="58"/>
    </row>
    <row r="8884" spans="24:28" x14ac:dyDescent="0.2">
      <c r="X8884" s="58"/>
      <c r="Y8884" s="58"/>
      <c r="Z8884" s="58"/>
      <c r="AA8884" s="58"/>
      <c r="AB8884" s="58"/>
    </row>
    <row r="8885" spans="24:28" x14ac:dyDescent="0.2">
      <c r="X8885" s="58"/>
      <c r="Y8885" s="58"/>
      <c r="Z8885" s="58"/>
      <c r="AA8885" s="58"/>
      <c r="AB8885" s="58"/>
    </row>
    <row r="8886" spans="24:28" x14ac:dyDescent="0.2">
      <c r="X8886" s="58"/>
      <c r="Y8886" s="58"/>
      <c r="Z8886" s="58"/>
      <c r="AA8886" s="58"/>
      <c r="AB8886" s="58"/>
    </row>
    <row r="8887" spans="24:28" x14ac:dyDescent="0.2">
      <c r="X8887" s="58"/>
      <c r="Y8887" s="58"/>
      <c r="Z8887" s="58"/>
      <c r="AA8887" s="58"/>
      <c r="AB8887" s="58"/>
    </row>
    <row r="8888" spans="24:28" x14ac:dyDescent="0.2">
      <c r="X8888" s="58"/>
      <c r="Y8888" s="58"/>
      <c r="Z8888" s="58"/>
      <c r="AA8888" s="58"/>
      <c r="AB8888" s="58"/>
    </row>
    <row r="8889" spans="24:28" x14ac:dyDescent="0.2">
      <c r="X8889" s="58"/>
      <c r="Y8889" s="58"/>
      <c r="Z8889" s="58"/>
      <c r="AA8889" s="58"/>
      <c r="AB8889" s="58"/>
    </row>
    <row r="8890" spans="24:28" x14ac:dyDescent="0.2">
      <c r="X8890" s="58"/>
      <c r="Y8890" s="58"/>
      <c r="Z8890" s="58"/>
      <c r="AA8890" s="58"/>
      <c r="AB8890" s="58"/>
    </row>
    <row r="8891" spans="24:28" x14ac:dyDescent="0.2">
      <c r="X8891" s="58"/>
      <c r="Y8891" s="58"/>
      <c r="Z8891" s="58"/>
      <c r="AA8891" s="58"/>
      <c r="AB8891" s="58"/>
    </row>
    <row r="8892" spans="24:28" x14ac:dyDescent="0.2">
      <c r="X8892" s="58"/>
      <c r="Y8892" s="58"/>
      <c r="Z8892" s="58"/>
      <c r="AA8892" s="58"/>
      <c r="AB8892" s="58"/>
    </row>
    <row r="8893" spans="24:28" x14ac:dyDescent="0.2">
      <c r="X8893" s="58"/>
      <c r="Y8893" s="58"/>
      <c r="Z8893" s="58"/>
      <c r="AA8893" s="58"/>
      <c r="AB8893" s="58"/>
    </row>
    <row r="8894" spans="24:28" x14ac:dyDescent="0.2">
      <c r="X8894" s="58"/>
      <c r="Y8894" s="58"/>
      <c r="Z8894" s="58"/>
      <c r="AA8894" s="58"/>
      <c r="AB8894" s="58"/>
    </row>
    <row r="8895" spans="24:28" x14ac:dyDescent="0.2">
      <c r="X8895" s="58"/>
      <c r="Y8895" s="58"/>
      <c r="Z8895" s="58"/>
      <c r="AA8895" s="58"/>
      <c r="AB8895" s="58"/>
    </row>
    <row r="8896" spans="24:28" x14ac:dyDescent="0.2">
      <c r="X8896" s="58"/>
      <c r="Y8896" s="58"/>
      <c r="Z8896" s="58"/>
      <c r="AA8896" s="58"/>
      <c r="AB8896" s="58"/>
    </row>
    <row r="8897" spans="24:28" x14ac:dyDescent="0.2">
      <c r="X8897" s="58"/>
      <c r="Y8897" s="58"/>
      <c r="Z8897" s="58"/>
      <c r="AA8897" s="58"/>
      <c r="AB8897" s="58"/>
    </row>
    <row r="8898" spans="24:28" x14ac:dyDescent="0.2">
      <c r="X8898" s="58"/>
      <c r="Y8898" s="58"/>
      <c r="Z8898" s="58"/>
      <c r="AA8898" s="58"/>
      <c r="AB8898" s="58"/>
    </row>
    <row r="8899" spans="24:28" x14ac:dyDescent="0.2">
      <c r="X8899" s="58"/>
      <c r="Y8899" s="58"/>
      <c r="Z8899" s="58"/>
      <c r="AA8899" s="58"/>
      <c r="AB8899" s="58"/>
    </row>
    <row r="8900" spans="24:28" x14ac:dyDescent="0.2">
      <c r="X8900" s="58"/>
      <c r="Y8900" s="58"/>
      <c r="Z8900" s="58"/>
      <c r="AA8900" s="58"/>
      <c r="AB8900" s="58"/>
    </row>
    <row r="8901" spans="24:28" x14ac:dyDescent="0.2">
      <c r="X8901" s="58"/>
      <c r="Y8901" s="58"/>
      <c r="Z8901" s="58"/>
      <c r="AA8901" s="58"/>
      <c r="AB8901" s="58"/>
    </row>
    <row r="8902" spans="24:28" x14ac:dyDescent="0.2">
      <c r="X8902" s="58"/>
      <c r="Y8902" s="58"/>
      <c r="Z8902" s="58"/>
      <c r="AA8902" s="58"/>
      <c r="AB8902" s="58"/>
    </row>
    <row r="8903" spans="24:28" x14ac:dyDescent="0.2">
      <c r="X8903" s="58"/>
      <c r="Y8903" s="58"/>
      <c r="Z8903" s="58"/>
      <c r="AA8903" s="58"/>
      <c r="AB8903" s="58"/>
    </row>
    <row r="8904" spans="24:28" x14ac:dyDescent="0.2">
      <c r="X8904" s="58"/>
      <c r="Y8904" s="58"/>
      <c r="Z8904" s="58"/>
      <c r="AA8904" s="58"/>
      <c r="AB8904" s="58"/>
    </row>
    <row r="8905" spans="24:28" x14ac:dyDescent="0.2">
      <c r="X8905" s="58"/>
      <c r="Y8905" s="58"/>
      <c r="Z8905" s="58"/>
      <c r="AA8905" s="58"/>
      <c r="AB8905" s="58"/>
    </row>
    <row r="8906" spans="24:28" x14ac:dyDescent="0.2">
      <c r="X8906" s="58"/>
      <c r="Y8906" s="58"/>
      <c r="Z8906" s="58"/>
      <c r="AA8906" s="58"/>
      <c r="AB8906" s="58"/>
    </row>
    <row r="8907" spans="24:28" x14ac:dyDescent="0.2">
      <c r="X8907" s="58"/>
      <c r="Y8907" s="58"/>
      <c r="Z8907" s="58"/>
      <c r="AA8907" s="58"/>
      <c r="AB8907" s="58"/>
    </row>
    <row r="8908" spans="24:28" x14ac:dyDescent="0.2">
      <c r="X8908" s="58"/>
      <c r="Y8908" s="58"/>
      <c r="Z8908" s="58"/>
      <c r="AA8908" s="58"/>
      <c r="AB8908" s="58"/>
    </row>
    <row r="8909" spans="24:28" x14ac:dyDescent="0.2">
      <c r="X8909" s="58"/>
      <c r="Y8909" s="58"/>
      <c r="Z8909" s="58"/>
      <c r="AA8909" s="58"/>
      <c r="AB8909" s="58"/>
    </row>
    <row r="8910" spans="24:28" x14ac:dyDescent="0.2">
      <c r="X8910" s="58"/>
      <c r="Y8910" s="58"/>
      <c r="Z8910" s="58"/>
      <c r="AA8910" s="58"/>
      <c r="AB8910" s="58"/>
    </row>
    <row r="8911" spans="24:28" x14ac:dyDescent="0.2">
      <c r="X8911" s="58"/>
      <c r="Y8911" s="58"/>
      <c r="Z8911" s="58"/>
      <c r="AA8911" s="58"/>
      <c r="AB8911" s="58"/>
    </row>
    <row r="8912" spans="24:28" x14ac:dyDescent="0.2">
      <c r="X8912" s="58"/>
      <c r="Y8912" s="58"/>
      <c r="Z8912" s="58"/>
      <c r="AA8912" s="58"/>
      <c r="AB8912" s="58"/>
    </row>
    <row r="8913" spans="24:28" x14ac:dyDescent="0.2">
      <c r="X8913" s="58"/>
      <c r="Y8913" s="58"/>
      <c r="Z8913" s="58"/>
      <c r="AA8913" s="58"/>
      <c r="AB8913" s="58"/>
    </row>
    <row r="8914" spans="24:28" x14ac:dyDescent="0.2">
      <c r="X8914" s="58"/>
      <c r="Y8914" s="58"/>
      <c r="Z8914" s="58"/>
      <c r="AA8914" s="58"/>
      <c r="AB8914" s="58"/>
    </row>
    <row r="8915" spans="24:28" x14ac:dyDescent="0.2">
      <c r="X8915" s="58"/>
      <c r="Y8915" s="58"/>
      <c r="Z8915" s="58"/>
      <c r="AA8915" s="58"/>
      <c r="AB8915" s="58"/>
    </row>
    <row r="8916" spans="24:28" x14ac:dyDescent="0.2">
      <c r="X8916" s="58"/>
      <c r="Y8916" s="58"/>
      <c r="Z8916" s="58"/>
      <c r="AA8916" s="58"/>
      <c r="AB8916" s="58"/>
    </row>
    <row r="8917" spans="24:28" x14ac:dyDescent="0.2">
      <c r="X8917" s="58"/>
      <c r="Y8917" s="58"/>
      <c r="Z8917" s="58"/>
      <c r="AA8917" s="58"/>
      <c r="AB8917" s="58"/>
    </row>
    <row r="8918" spans="24:28" x14ac:dyDescent="0.2">
      <c r="X8918" s="58"/>
      <c r="Y8918" s="58"/>
      <c r="Z8918" s="58"/>
      <c r="AA8918" s="58"/>
      <c r="AB8918" s="58"/>
    </row>
    <row r="8919" spans="24:28" x14ac:dyDescent="0.2">
      <c r="X8919" s="58"/>
      <c r="Y8919" s="58"/>
      <c r="Z8919" s="58"/>
      <c r="AA8919" s="58"/>
      <c r="AB8919" s="58"/>
    </row>
    <row r="8920" spans="24:28" x14ac:dyDescent="0.2">
      <c r="X8920" s="58"/>
      <c r="Y8920" s="58"/>
      <c r="Z8920" s="58"/>
      <c r="AA8920" s="58"/>
      <c r="AB8920" s="58"/>
    </row>
    <row r="8921" spans="24:28" x14ac:dyDescent="0.2">
      <c r="X8921" s="58"/>
      <c r="Y8921" s="58"/>
      <c r="Z8921" s="58"/>
      <c r="AA8921" s="58"/>
      <c r="AB8921" s="58"/>
    </row>
    <row r="8922" spans="24:28" x14ac:dyDescent="0.2">
      <c r="X8922" s="58"/>
      <c r="Y8922" s="58"/>
      <c r="Z8922" s="58"/>
      <c r="AA8922" s="58"/>
      <c r="AB8922" s="58"/>
    </row>
    <row r="8923" spans="24:28" x14ac:dyDescent="0.2">
      <c r="X8923" s="58"/>
      <c r="Y8923" s="58"/>
      <c r="Z8923" s="58"/>
      <c r="AA8923" s="58"/>
      <c r="AB8923" s="58"/>
    </row>
    <row r="8924" spans="24:28" x14ac:dyDescent="0.2">
      <c r="X8924" s="58"/>
      <c r="Y8924" s="58"/>
      <c r="Z8924" s="58"/>
      <c r="AA8924" s="58"/>
      <c r="AB8924" s="58"/>
    </row>
    <row r="8925" spans="24:28" x14ac:dyDescent="0.2">
      <c r="X8925" s="58"/>
      <c r="Y8925" s="58"/>
      <c r="Z8925" s="58"/>
      <c r="AA8925" s="58"/>
      <c r="AB8925" s="58"/>
    </row>
    <row r="8926" spans="24:28" x14ac:dyDescent="0.2">
      <c r="X8926" s="58"/>
      <c r="Y8926" s="58"/>
      <c r="Z8926" s="58"/>
      <c r="AA8926" s="58"/>
      <c r="AB8926" s="58"/>
    </row>
    <row r="8927" spans="24:28" x14ac:dyDescent="0.2">
      <c r="X8927" s="58"/>
      <c r="Y8927" s="58"/>
      <c r="Z8927" s="58"/>
      <c r="AA8927" s="58"/>
      <c r="AB8927" s="58"/>
    </row>
    <row r="8928" spans="24:28" x14ac:dyDescent="0.2">
      <c r="X8928" s="58"/>
      <c r="Y8928" s="58"/>
      <c r="Z8928" s="58"/>
      <c r="AA8928" s="58"/>
      <c r="AB8928" s="58"/>
    </row>
    <row r="8929" spans="24:28" x14ac:dyDescent="0.2">
      <c r="X8929" s="58"/>
      <c r="Y8929" s="58"/>
      <c r="Z8929" s="58"/>
      <c r="AA8929" s="58"/>
      <c r="AB8929" s="58"/>
    </row>
    <row r="8930" spans="24:28" x14ac:dyDescent="0.2">
      <c r="X8930" s="58"/>
      <c r="Y8930" s="58"/>
      <c r="Z8930" s="58"/>
      <c r="AA8930" s="58"/>
      <c r="AB8930" s="58"/>
    </row>
    <row r="8931" spans="24:28" x14ac:dyDescent="0.2">
      <c r="X8931" s="58"/>
      <c r="Y8931" s="58"/>
      <c r="Z8931" s="58"/>
      <c r="AA8931" s="58"/>
      <c r="AB8931" s="58"/>
    </row>
    <row r="8932" spans="24:28" x14ac:dyDescent="0.2">
      <c r="X8932" s="58"/>
      <c r="Y8932" s="58"/>
      <c r="Z8932" s="58"/>
      <c r="AA8932" s="58"/>
      <c r="AB8932" s="58"/>
    </row>
    <row r="8933" spans="24:28" x14ac:dyDescent="0.2">
      <c r="X8933" s="58"/>
      <c r="Y8933" s="58"/>
      <c r="Z8933" s="58"/>
      <c r="AA8933" s="58"/>
      <c r="AB8933" s="58"/>
    </row>
    <row r="8934" spans="24:28" x14ac:dyDescent="0.2">
      <c r="X8934" s="58"/>
      <c r="Y8934" s="58"/>
      <c r="Z8934" s="58"/>
      <c r="AA8934" s="58"/>
      <c r="AB8934" s="58"/>
    </row>
    <row r="8935" spans="24:28" x14ac:dyDescent="0.2">
      <c r="X8935" s="58"/>
      <c r="Y8935" s="58"/>
      <c r="Z8935" s="58"/>
      <c r="AA8935" s="58"/>
      <c r="AB8935" s="58"/>
    </row>
    <row r="8936" spans="24:28" x14ac:dyDescent="0.2">
      <c r="X8936" s="58"/>
      <c r="Y8936" s="58"/>
      <c r="Z8936" s="58"/>
      <c r="AA8936" s="58"/>
      <c r="AB8936" s="58"/>
    </row>
    <row r="8937" spans="24:28" x14ac:dyDescent="0.2">
      <c r="X8937" s="58"/>
      <c r="Y8937" s="58"/>
      <c r="Z8937" s="58"/>
      <c r="AA8937" s="58"/>
      <c r="AB8937" s="58"/>
    </row>
    <row r="8938" spans="24:28" x14ac:dyDescent="0.2">
      <c r="X8938" s="58"/>
      <c r="Y8938" s="58"/>
      <c r="Z8938" s="58"/>
      <c r="AA8938" s="58"/>
      <c r="AB8938" s="58"/>
    </row>
    <row r="8939" spans="24:28" x14ac:dyDescent="0.2">
      <c r="X8939" s="58"/>
      <c r="Y8939" s="58"/>
      <c r="Z8939" s="58"/>
      <c r="AA8939" s="58"/>
      <c r="AB8939" s="58"/>
    </row>
    <row r="8940" spans="24:28" x14ac:dyDescent="0.2">
      <c r="X8940" s="58"/>
      <c r="Y8940" s="58"/>
      <c r="Z8940" s="58"/>
      <c r="AA8940" s="58"/>
      <c r="AB8940" s="58"/>
    </row>
    <row r="8941" spans="24:28" x14ac:dyDescent="0.2">
      <c r="X8941" s="58"/>
      <c r="Y8941" s="58"/>
      <c r="Z8941" s="58"/>
      <c r="AA8941" s="58"/>
      <c r="AB8941" s="58"/>
    </row>
    <row r="8942" spans="24:28" x14ac:dyDescent="0.2">
      <c r="X8942" s="58"/>
      <c r="Y8942" s="58"/>
      <c r="Z8942" s="58"/>
      <c r="AA8942" s="58"/>
      <c r="AB8942" s="58"/>
    </row>
    <row r="8943" spans="24:28" x14ac:dyDescent="0.2">
      <c r="X8943" s="58"/>
      <c r="Y8943" s="58"/>
      <c r="Z8943" s="58"/>
      <c r="AA8943" s="58"/>
      <c r="AB8943" s="58"/>
    </row>
    <row r="8944" spans="24:28" x14ac:dyDescent="0.2">
      <c r="X8944" s="58"/>
      <c r="Y8944" s="58"/>
      <c r="Z8944" s="58"/>
      <c r="AA8944" s="58"/>
      <c r="AB8944" s="58"/>
    </row>
    <row r="8945" spans="24:28" x14ac:dyDescent="0.2">
      <c r="X8945" s="58"/>
      <c r="Y8945" s="58"/>
      <c r="Z8945" s="58"/>
      <c r="AA8945" s="58"/>
      <c r="AB8945" s="58"/>
    </row>
    <row r="8946" spans="24:28" x14ac:dyDescent="0.2">
      <c r="X8946" s="58"/>
      <c r="Y8946" s="58"/>
      <c r="Z8946" s="58"/>
      <c r="AA8946" s="58"/>
      <c r="AB8946" s="58"/>
    </row>
    <row r="8947" spans="24:28" x14ac:dyDescent="0.2">
      <c r="X8947" s="58"/>
      <c r="Y8947" s="58"/>
      <c r="Z8947" s="58"/>
      <c r="AA8947" s="58"/>
      <c r="AB8947" s="58"/>
    </row>
    <row r="8948" spans="24:28" x14ac:dyDescent="0.2">
      <c r="X8948" s="58"/>
      <c r="Y8948" s="58"/>
      <c r="Z8948" s="58"/>
      <c r="AA8948" s="58"/>
      <c r="AB8948" s="58"/>
    </row>
    <row r="8949" spans="24:28" x14ac:dyDescent="0.2">
      <c r="X8949" s="58"/>
      <c r="Y8949" s="58"/>
      <c r="Z8949" s="58"/>
      <c r="AA8949" s="58"/>
      <c r="AB8949" s="58"/>
    </row>
    <row r="8950" spans="24:28" x14ac:dyDescent="0.2">
      <c r="X8950" s="58"/>
      <c r="Y8950" s="58"/>
      <c r="Z8950" s="58"/>
      <c r="AA8950" s="58"/>
      <c r="AB8950" s="58"/>
    </row>
    <row r="8951" spans="24:28" x14ac:dyDescent="0.2">
      <c r="X8951" s="58"/>
      <c r="Y8951" s="58"/>
      <c r="Z8951" s="58"/>
      <c r="AA8951" s="58"/>
      <c r="AB8951" s="58"/>
    </row>
    <row r="8952" spans="24:28" x14ac:dyDescent="0.2">
      <c r="X8952" s="58"/>
      <c r="Y8952" s="58"/>
      <c r="Z8952" s="58"/>
      <c r="AA8952" s="58"/>
      <c r="AB8952" s="58"/>
    </row>
    <row r="8953" spans="24:28" x14ac:dyDescent="0.2">
      <c r="X8953" s="58"/>
      <c r="Y8953" s="58"/>
      <c r="Z8953" s="58"/>
      <c r="AA8953" s="58"/>
      <c r="AB8953" s="58"/>
    </row>
    <row r="8954" spans="24:28" x14ac:dyDescent="0.2">
      <c r="X8954" s="58"/>
      <c r="Y8954" s="58"/>
      <c r="Z8954" s="58"/>
      <c r="AA8954" s="58"/>
      <c r="AB8954" s="58"/>
    </row>
    <row r="8955" spans="24:28" x14ac:dyDescent="0.2">
      <c r="X8955" s="58"/>
      <c r="Y8955" s="58"/>
      <c r="Z8955" s="58"/>
      <c r="AA8955" s="58"/>
      <c r="AB8955" s="58"/>
    </row>
    <row r="8956" spans="24:28" x14ac:dyDescent="0.2">
      <c r="X8956" s="58"/>
      <c r="Y8956" s="58"/>
      <c r="Z8956" s="58"/>
      <c r="AA8956" s="58"/>
      <c r="AB8956" s="58"/>
    </row>
    <row r="8957" spans="24:28" x14ac:dyDescent="0.2">
      <c r="X8957" s="58"/>
      <c r="Y8957" s="58"/>
      <c r="Z8957" s="58"/>
      <c r="AA8957" s="58"/>
      <c r="AB8957" s="58"/>
    </row>
    <row r="8958" spans="24:28" x14ac:dyDescent="0.2">
      <c r="X8958" s="58"/>
      <c r="Y8958" s="58"/>
      <c r="Z8958" s="58"/>
      <c r="AA8958" s="58"/>
      <c r="AB8958" s="58"/>
    </row>
    <row r="8959" spans="24:28" x14ac:dyDescent="0.2">
      <c r="X8959" s="58"/>
      <c r="Y8959" s="58"/>
      <c r="Z8959" s="58"/>
      <c r="AA8959" s="58"/>
      <c r="AB8959" s="58"/>
    </row>
    <row r="8960" spans="24:28" x14ac:dyDescent="0.2">
      <c r="X8960" s="58"/>
      <c r="Y8960" s="58"/>
      <c r="Z8960" s="58"/>
      <c r="AA8960" s="58"/>
      <c r="AB8960" s="58"/>
    </row>
    <row r="8961" spans="24:28" x14ac:dyDescent="0.2">
      <c r="X8961" s="58"/>
      <c r="Y8961" s="58"/>
      <c r="Z8961" s="58"/>
      <c r="AA8961" s="58"/>
      <c r="AB8961" s="58"/>
    </row>
    <row r="8962" spans="24:28" x14ac:dyDescent="0.2">
      <c r="X8962" s="58"/>
      <c r="Y8962" s="58"/>
      <c r="Z8962" s="58"/>
      <c r="AA8962" s="58"/>
      <c r="AB8962" s="58"/>
    </row>
    <row r="8963" spans="24:28" x14ac:dyDescent="0.2">
      <c r="X8963" s="58"/>
      <c r="Y8963" s="58"/>
      <c r="Z8963" s="58"/>
      <c r="AA8963" s="58"/>
      <c r="AB8963" s="58"/>
    </row>
    <row r="8964" spans="24:28" x14ac:dyDescent="0.2">
      <c r="X8964" s="58"/>
      <c r="Y8964" s="58"/>
      <c r="Z8964" s="58"/>
      <c r="AA8964" s="58"/>
      <c r="AB8964" s="58"/>
    </row>
    <row r="8965" spans="24:28" x14ac:dyDescent="0.2">
      <c r="X8965" s="58"/>
      <c r="Y8965" s="58"/>
      <c r="Z8965" s="58"/>
      <c r="AA8965" s="58"/>
      <c r="AB8965" s="58"/>
    </row>
    <row r="8966" spans="24:28" x14ac:dyDescent="0.2">
      <c r="X8966" s="58"/>
      <c r="Y8966" s="58"/>
      <c r="Z8966" s="58"/>
      <c r="AA8966" s="58"/>
      <c r="AB8966" s="58"/>
    </row>
    <row r="8967" spans="24:28" x14ac:dyDescent="0.2">
      <c r="X8967" s="58"/>
      <c r="Y8967" s="58"/>
      <c r="Z8967" s="58"/>
      <c r="AA8967" s="58"/>
      <c r="AB8967" s="58"/>
    </row>
    <row r="8968" spans="24:28" x14ac:dyDescent="0.2">
      <c r="X8968" s="58"/>
      <c r="Y8968" s="58"/>
      <c r="Z8968" s="58"/>
      <c r="AA8968" s="58"/>
      <c r="AB8968" s="58"/>
    </row>
    <row r="8969" spans="24:28" x14ac:dyDescent="0.2">
      <c r="X8969" s="58"/>
      <c r="Y8969" s="58"/>
      <c r="Z8969" s="58"/>
      <c r="AA8969" s="58"/>
      <c r="AB8969" s="58"/>
    </row>
    <row r="8970" spans="24:28" x14ac:dyDescent="0.2">
      <c r="X8970" s="58"/>
      <c r="Y8970" s="58"/>
      <c r="Z8970" s="58"/>
      <c r="AA8970" s="58"/>
      <c r="AB8970" s="58"/>
    </row>
    <row r="8971" spans="24:28" x14ac:dyDescent="0.2">
      <c r="X8971" s="58"/>
      <c r="Y8971" s="58"/>
      <c r="Z8971" s="58"/>
      <c r="AA8971" s="58"/>
      <c r="AB8971" s="58"/>
    </row>
    <row r="8972" spans="24:28" x14ac:dyDescent="0.2">
      <c r="X8972" s="58"/>
      <c r="Y8972" s="58"/>
      <c r="Z8972" s="58"/>
      <c r="AA8972" s="58"/>
      <c r="AB8972" s="58"/>
    </row>
    <row r="8973" spans="24:28" x14ac:dyDescent="0.2">
      <c r="X8973" s="58"/>
      <c r="Y8973" s="58"/>
      <c r="Z8973" s="58"/>
      <c r="AA8973" s="58"/>
      <c r="AB8973" s="58"/>
    </row>
    <row r="8974" spans="24:28" x14ac:dyDescent="0.2">
      <c r="X8974" s="58"/>
      <c r="Y8974" s="58"/>
      <c r="Z8974" s="58"/>
      <c r="AA8974" s="58"/>
      <c r="AB8974" s="58"/>
    </row>
    <row r="8975" spans="24:28" x14ac:dyDescent="0.2">
      <c r="X8975" s="58"/>
      <c r="Y8975" s="58"/>
      <c r="Z8975" s="58"/>
      <c r="AA8975" s="58"/>
      <c r="AB8975" s="58"/>
    </row>
    <row r="8976" spans="24:28" x14ac:dyDescent="0.2">
      <c r="X8976" s="58"/>
      <c r="Y8976" s="58"/>
      <c r="Z8976" s="58"/>
      <c r="AA8976" s="58"/>
      <c r="AB8976" s="58"/>
    </row>
    <row r="8977" spans="24:28" x14ac:dyDescent="0.2">
      <c r="X8977" s="58"/>
      <c r="Y8977" s="58"/>
      <c r="Z8977" s="58"/>
      <c r="AA8977" s="58"/>
      <c r="AB8977" s="58"/>
    </row>
    <row r="8978" spans="24:28" x14ac:dyDescent="0.2">
      <c r="X8978" s="58"/>
      <c r="Y8978" s="58"/>
      <c r="Z8978" s="58"/>
      <c r="AA8978" s="58"/>
      <c r="AB8978" s="58"/>
    </row>
    <row r="8979" spans="24:28" x14ac:dyDescent="0.2">
      <c r="X8979" s="58"/>
      <c r="Y8979" s="58"/>
      <c r="Z8979" s="58"/>
      <c r="AA8979" s="58"/>
      <c r="AB8979" s="58"/>
    </row>
    <row r="8980" spans="24:28" x14ac:dyDescent="0.2">
      <c r="X8980" s="58"/>
      <c r="Y8980" s="58"/>
      <c r="Z8980" s="58"/>
      <c r="AA8980" s="58"/>
      <c r="AB8980" s="58"/>
    </row>
    <row r="8981" spans="24:28" x14ac:dyDescent="0.2">
      <c r="X8981" s="58"/>
      <c r="Y8981" s="58"/>
      <c r="Z8981" s="58"/>
      <c r="AA8981" s="58"/>
      <c r="AB8981" s="58"/>
    </row>
    <row r="8982" spans="24:28" x14ac:dyDescent="0.2">
      <c r="X8982" s="58"/>
      <c r="Y8982" s="58"/>
      <c r="Z8982" s="58"/>
      <c r="AA8982" s="58"/>
      <c r="AB8982" s="58"/>
    </row>
    <row r="8983" spans="24:28" x14ac:dyDescent="0.2">
      <c r="X8983" s="58"/>
      <c r="Y8983" s="58"/>
      <c r="Z8983" s="58"/>
      <c r="AA8983" s="58"/>
      <c r="AB8983" s="58"/>
    </row>
    <row r="8984" spans="24:28" x14ac:dyDescent="0.2">
      <c r="X8984" s="58"/>
      <c r="Y8984" s="58"/>
      <c r="Z8984" s="58"/>
      <c r="AA8984" s="58"/>
      <c r="AB8984" s="58"/>
    </row>
    <row r="8985" spans="24:28" x14ac:dyDescent="0.2">
      <c r="X8985" s="58"/>
      <c r="Y8985" s="58"/>
      <c r="Z8985" s="58"/>
      <c r="AA8985" s="58"/>
      <c r="AB8985" s="58"/>
    </row>
    <row r="8986" spans="24:28" x14ac:dyDescent="0.2">
      <c r="X8986" s="58"/>
      <c r="Y8986" s="58"/>
      <c r="Z8986" s="58"/>
      <c r="AA8986" s="58"/>
      <c r="AB8986" s="58"/>
    </row>
    <row r="8987" spans="24:28" x14ac:dyDescent="0.2">
      <c r="X8987" s="58"/>
      <c r="Y8987" s="58"/>
      <c r="Z8987" s="58"/>
      <c r="AA8987" s="58"/>
      <c r="AB8987" s="58"/>
    </row>
    <row r="8988" spans="24:28" x14ac:dyDescent="0.2">
      <c r="X8988" s="58"/>
      <c r="Y8988" s="58"/>
      <c r="Z8988" s="58"/>
      <c r="AA8988" s="58"/>
      <c r="AB8988" s="58"/>
    </row>
    <row r="8989" spans="24:28" x14ac:dyDescent="0.2">
      <c r="X8989" s="58"/>
      <c r="Y8989" s="58"/>
      <c r="Z8989" s="58"/>
      <c r="AA8989" s="58"/>
      <c r="AB8989" s="58"/>
    </row>
    <row r="8990" spans="24:28" x14ac:dyDescent="0.2">
      <c r="X8990" s="58"/>
      <c r="Y8990" s="58"/>
      <c r="Z8990" s="58"/>
      <c r="AA8990" s="58"/>
      <c r="AB8990" s="58"/>
    </row>
    <row r="8991" spans="24:28" x14ac:dyDescent="0.2">
      <c r="X8991" s="58"/>
      <c r="Y8991" s="58"/>
      <c r="Z8991" s="58"/>
      <c r="AA8991" s="58"/>
      <c r="AB8991" s="58"/>
    </row>
    <row r="8992" spans="24:28" x14ac:dyDescent="0.2">
      <c r="X8992" s="58"/>
      <c r="Y8992" s="58"/>
      <c r="Z8992" s="58"/>
      <c r="AA8992" s="58"/>
      <c r="AB8992" s="58"/>
    </row>
    <row r="8993" spans="24:28" x14ac:dyDescent="0.2">
      <c r="X8993" s="58"/>
      <c r="Y8993" s="58"/>
      <c r="Z8993" s="58"/>
      <c r="AA8993" s="58"/>
      <c r="AB8993" s="58"/>
    </row>
    <row r="8994" spans="24:28" x14ac:dyDescent="0.2">
      <c r="X8994" s="58"/>
      <c r="Y8994" s="58"/>
      <c r="Z8994" s="58"/>
      <c r="AA8994" s="58"/>
      <c r="AB8994" s="58"/>
    </row>
    <row r="8995" spans="24:28" x14ac:dyDescent="0.2">
      <c r="X8995" s="58"/>
      <c r="Y8995" s="58"/>
      <c r="Z8995" s="58"/>
      <c r="AA8995" s="58"/>
      <c r="AB8995" s="58"/>
    </row>
    <row r="8996" spans="24:28" x14ac:dyDescent="0.2">
      <c r="X8996" s="58"/>
      <c r="Y8996" s="58"/>
      <c r="Z8996" s="58"/>
      <c r="AA8996" s="58"/>
      <c r="AB8996" s="58"/>
    </row>
    <row r="8997" spans="24:28" x14ac:dyDescent="0.2">
      <c r="X8997" s="58"/>
      <c r="Y8997" s="58"/>
      <c r="Z8997" s="58"/>
      <c r="AA8997" s="58"/>
      <c r="AB8997" s="58"/>
    </row>
    <row r="8998" spans="24:28" x14ac:dyDescent="0.2">
      <c r="X8998" s="58"/>
      <c r="Y8998" s="58"/>
      <c r="Z8998" s="58"/>
      <c r="AA8998" s="58"/>
      <c r="AB8998" s="58"/>
    </row>
    <row r="8999" spans="24:28" x14ac:dyDescent="0.2">
      <c r="X8999" s="58"/>
      <c r="Y8999" s="58"/>
      <c r="Z8999" s="58"/>
      <c r="AA8999" s="58"/>
      <c r="AB8999" s="58"/>
    </row>
    <row r="9000" spans="24:28" x14ac:dyDescent="0.2">
      <c r="X9000" s="58"/>
      <c r="Y9000" s="58"/>
      <c r="Z9000" s="58"/>
      <c r="AA9000" s="58"/>
      <c r="AB9000" s="58"/>
    </row>
    <row r="9001" spans="24:28" x14ac:dyDescent="0.2">
      <c r="X9001" s="58"/>
      <c r="Y9001" s="58"/>
      <c r="Z9001" s="58"/>
      <c r="AA9001" s="58"/>
      <c r="AB9001" s="58"/>
    </row>
    <row r="9002" spans="24:28" x14ac:dyDescent="0.2">
      <c r="X9002" s="58"/>
      <c r="Y9002" s="58"/>
      <c r="Z9002" s="58"/>
      <c r="AA9002" s="58"/>
      <c r="AB9002" s="58"/>
    </row>
    <row r="9003" spans="24:28" x14ac:dyDescent="0.2">
      <c r="X9003" s="58"/>
      <c r="Y9003" s="58"/>
      <c r="Z9003" s="58"/>
      <c r="AA9003" s="58"/>
      <c r="AB9003" s="58"/>
    </row>
    <row r="9004" spans="24:28" x14ac:dyDescent="0.2">
      <c r="X9004" s="58"/>
      <c r="Y9004" s="58"/>
      <c r="Z9004" s="58"/>
      <c r="AA9004" s="58"/>
      <c r="AB9004" s="58"/>
    </row>
    <row r="9005" spans="24:28" x14ac:dyDescent="0.2">
      <c r="X9005" s="58"/>
      <c r="Y9005" s="58"/>
      <c r="Z9005" s="58"/>
      <c r="AA9005" s="58"/>
      <c r="AB9005" s="58"/>
    </row>
    <row r="9006" spans="24:28" x14ac:dyDescent="0.2">
      <c r="X9006" s="58"/>
      <c r="Y9006" s="58"/>
      <c r="Z9006" s="58"/>
      <c r="AA9006" s="58"/>
      <c r="AB9006" s="58"/>
    </row>
    <row r="9007" spans="24:28" x14ac:dyDescent="0.2">
      <c r="X9007" s="58"/>
      <c r="Y9007" s="58"/>
      <c r="Z9007" s="58"/>
      <c r="AA9007" s="58"/>
      <c r="AB9007" s="58"/>
    </row>
    <row r="9008" spans="24:28" x14ac:dyDescent="0.2">
      <c r="X9008" s="58"/>
      <c r="Y9008" s="58"/>
      <c r="Z9008" s="58"/>
      <c r="AA9008" s="58"/>
      <c r="AB9008" s="58"/>
    </row>
    <row r="9009" spans="24:28" x14ac:dyDescent="0.2">
      <c r="X9009" s="58"/>
      <c r="Y9009" s="58"/>
      <c r="Z9009" s="58"/>
      <c r="AA9009" s="58"/>
      <c r="AB9009" s="58"/>
    </row>
    <row r="9010" spans="24:28" x14ac:dyDescent="0.2">
      <c r="X9010" s="58"/>
      <c r="Y9010" s="58"/>
      <c r="Z9010" s="58"/>
      <c r="AA9010" s="58"/>
      <c r="AB9010" s="58"/>
    </row>
    <row r="9011" spans="24:28" x14ac:dyDescent="0.2">
      <c r="X9011" s="58"/>
      <c r="Y9011" s="58"/>
      <c r="Z9011" s="58"/>
      <c r="AA9011" s="58"/>
      <c r="AB9011" s="58"/>
    </row>
    <row r="9012" spans="24:28" x14ac:dyDescent="0.2">
      <c r="X9012" s="58"/>
      <c r="Y9012" s="58"/>
      <c r="Z9012" s="58"/>
      <c r="AA9012" s="58"/>
      <c r="AB9012" s="58"/>
    </row>
    <row r="9013" spans="24:28" x14ac:dyDescent="0.2">
      <c r="X9013" s="58"/>
      <c r="Y9013" s="58"/>
      <c r="Z9013" s="58"/>
      <c r="AA9013" s="58"/>
      <c r="AB9013" s="58"/>
    </row>
    <row r="9014" spans="24:28" x14ac:dyDescent="0.2">
      <c r="X9014" s="58"/>
      <c r="Y9014" s="58"/>
      <c r="Z9014" s="58"/>
      <c r="AA9014" s="58"/>
      <c r="AB9014" s="58"/>
    </row>
    <row r="9015" spans="24:28" x14ac:dyDescent="0.2">
      <c r="X9015" s="58"/>
      <c r="Y9015" s="58"/>
      <c r="Z9015" s="58"/>
      <c r="AA9015" s="58"/>
      <c r="AB9015" s="58"/>
    </row>
    <row r="9016" spans="24:28" x14ac:dyDescent="0.2">
      <c r="X9016" s="58"/>
      <c r="Y9016" s="58"/>
      <c r="Z9016" s="58"/>
      <c r="AA9016" s="58"/>
      <c r="AB9016" s="58"/>
    </row>
    <row r="9017" spans="24:28" x14ac:dyDescent="0.2">
      <c r="X9017" s="58"/>
      <c r="Y9017" s="58"/>
      <c r="Z9017" s="58"/>
      <c r="AA9017" s="58"/>
      <c r="AB9017" s="58"/>
    </row>
    <row r="9018" spans="24:28" x14ac:dyDescent="0.2">
      <c r="X9018" s="58"/>
      <c r="Y9018" s="58"/>
      <c r="Z9018" s="58"/>
      <c r="AA9018" s="58"/>
      <c r="AB9018" s="58"/>
    </row>
    <row r="9019" spans="24:28" x14ac:dyDescent="0.2">
      <c r="X9019" s="58"/>
      <c r="Y9019" s="58"/>
      <c r="Z9019" s="58"/>
      <c r="AA9019" s="58"/>
      <c r="AB9019" s="58"/>
    </row>
    <row r="9020" spans="24:28" x14ac:dyDescent="0.2">
      <c r="X9020" s="58"/>
      <c r="Y9020" s="58"/>
      <c r="Z9020" s="58"/>
      <c r="AA9020" s="58"/>
      <c r="AB9020" s="58"/>
    </row>
    <row r="9021" spans="24:28" x14ac:dyDescent="0.2">
      <c r="X9021" s="58"/>
      <c r="Y9021" s="58"/>
      <c r="Z9021" s="58"/>
      <c r="AA9021" s="58"/>
      <c r="AB9021" s="58"/>
    </row>
    <row r="9022" spans="24:28" x14ac:dyDescent="0.2">
      <c r="X9022" s="58"/>
      <c r="Y9022" s="58"/>
      <c r="Z9022" s="58"/>
      <c r="AA9022" s="58"/>
      <c r="AB9022" s="58"/>
    </row>
    <row r="9023" spans="24:28" x14ac:dyDescent="0.2">
      <c r="X9023" s="58"/>
      <c r="Y9023" s="58"/>
      <c r="Z9023" s="58"/>
      <c r="AA9023" s="58"/>
      <c r="AB9023" s="58"/>
    </row>
    <row r="9024" spans="24:28" x14ac:dyDescent="0.2">
      <c r="X9024" s="58"/>
      <c r="Y9024" s="58"/>
      <c r="Z9024" s="58"/>
      <c r="AA9024" s="58"/>
      <c r="AB9024" s="58"/>
    </row>
    <row r="9025" spans="24:28" x14ac:dyDescent="0.2">
      <c r="X9025" s="58"/>
      <c r="Y9025" s="58"/>
      <c r="Z9025" s="58"/>
      <c r="AA9025" s="58"/>
      <c r="AB9025" s="58"/>
    </row>
    <row r="9026" spans="24:28" x14ac:dyDescent="0.2">
      <c r="X9026" s="58"/>
      <c r="Y9026" s="58"/>
      <c r="Z9026" s="58"/>
      <c r="AA9026" s="58"/>
      <c r="AB9026" s="58"/>
    </row>
    <row r="9027" spans="24:28" x14ac:dyDescent="0.2">
      <c r="X9027" s="58"/>
      <c r="Y9027" s="58"/>
      <c r="Z9027" s="58"/>
      <c r="AA9027" s="58"/>
      <c r="AB9027" s="58"/>
    </row>
    <row r="9028" spans="24:28" x14ac:dyDescent="0.2">
      <c r="X9028" s="58"/>
      <c r="Y9028" s="58"/>
      <c r="Z9028" s="58"/>
      <c r="AA9028" s="58"/>
      <c r="AB9028" s="58"/>
    </row>
    <row r="9029" spans="24:28" x14ac:dyDescent="0.2">
      <c r="X9029" s="58"/>
      <c r="Y9029" s="58"/>
      <c r="Z9029" s="58"/>
      <c r="AA9029" s="58"/>
      <c r="AB9029" s="58"/>
    </row>
    <row r="9030" spans="24:28" x14ac:dyDescent="0.2">
      <c r="X9030" s="58"/>
      <c r="Y9030" s="58"/>
      <c r="Z9030" s="58"/>
      <c r="AA9030" s="58"/>
      <c r="AB9030" s="58"/>
    </row>
    <row r="9031" spans="24:28" x14ac:dyDescent="0.2">
      <c r="X9031" s="58"/>
      <c r="Y9031" s="58"/>
      <c r="Z9031" s="58"/>
      <c r="AA9031" s="58"/>
      <c r="AB9031" s="58"/>
    </row>
    <row r="9032" spans="24:28" x14ac:dyDescent="0.2">
      <c r="X9032" s="58"/>
      <c r="Y9032" s="58"/>
      <c r="Z9032" s="58"/>
      <c r="AA9032" s="58"/>
      <c r="AB9032" s="58"/>
    </row>
    <row r="9033" spans="24:28" x14ac:dyDescent="0.2">
      <c r="X9033" s="58"/>
      <c r="Y9033" s="58"/>
      <c r="Z9033" s="58"/>
      <c r="AA9033" s="58"/>
      <c r="AB9033" s="58"/>
    </row>
    <row r="9034" spans="24:28" x14ac:dyDescent="0.2">
      <c r="X9034" s="58"/>
      <c r="Y9034" s="58"/>
      <c r="Z9034" s="58"/>
      <c r="AA9034" s="58"/>
      <c r="AB9034" s="58"/>
    </row>
    <row r="9035" spans="24:28" x14ac:dyDescent="0.2">
      <c r="X9035" s="58"/>
      <c r="Y9035" s="58"/>
      <c r="Z9035" s="58"/>
      <c r="AA9035" s="58"/>
      <c r="AB9035" s="58"/>
    </row>
    <row r="9036" spans="24:28" x14ac:dyDescent="0.2">
      <c r="X9036" s="58"/>
      <c r="Y9036" s="58"/>
      <c r="Z9036" s="58"/>
      <c r="AA9036" s="58"/>
      <c r="AB9036" s="58"/>
    </row>
    <row r="9037" spans="24:28" x14ac:dyDescent="0.2">
      <c r="X9037" s="58"/>
      <c r="Y9037" s="58"/>
      <c r="Z9037" s="58"/>
      <c r="AA9037" s="58"/>
      <c r="AB9037" s="58"/>
    </row>
    <row r="9038" spans="24:28" x14ac:dyDescent="0.2">
      <c r="X9038" s="58"/>
      <c r="Y9038" s="58"/>
      <c r="Z9038" s="58"/>
      <c r="AA9038" s="58"/>
      <c r="AB9038" s="58"/>
    </row>
    <row r="9039" spans="24:28" x14ac:dyDescent="0.2">
      <c r="X9039" s="58"/>
      <c r="Y9039" s="58"/>
      <c r="Z9039" s="58"/>
      <c r="AA9039" s="58"/>
      <c r="AB9039" s="58"/>
    </row>
    <row r="9040" spans="24:28" x14ac:dyDescent="0.2">
      <c r="X9040" s="58"/>
      <c r="Y9040" s="58"/>
      <c r="Z9040" s="58"/>
      <c r="AA9040" s="58"/>
      <c r="AB9040" s="58"/>
    </row>
    <row r="9041" spans="24:28" x14ac:dyDescent="0.2">
      <c r="X9041" s="58"/>
      <c r="Y9041" s="58"/>
      <c r="Z9041" s="58"/>
      <c r="AA9041" s="58"/>
      <c r="AB9041" s="58"/>
    </row>
    <row r="9042" spans="24:28" x14ac:dyDescent="0.2">
      <c r="X9042" s="58"/>
      <c r="Y9042" s="58"/>
      <c r="Z9042" s="58"/>
      <c r="AA9042" s="58"/>
      <c r="AB9042" s="58"/>
    </row>
    <row r="9043" spans="24:28" x14ac:dyDescent="0.2">
      <c r="X9043" s="58"/>
      <c r="Y9043" s="58"/>
      <c r="Z9043" s="58"/>
      <c r="AA9043" s="58"/>
      <c r="AB9043" s="58"/>
    </row>
    <row r="9044" spans="24:28" x14ac:dyDescent="0.2">
      <c r="X9044" s="58"/>
      <c r="Y9044" s="58"/>
      <c r="Z9044" s="58"/>
      <c r="AA9044" s="58"/>
      <c r="AB9044" s="58"/>
    </row>
    <row r="9045" spans="24:28" x14ac:dyDescent="0.2">
      <c r="X9045" s="58"/>
      <c r="Y9045" s="58"/>
      <c r="Z9045" s="58"/>
      <c r="AA9045" s="58"/>
      <c r="AB9045" s="58"/>
    </row>
    <row r="9046" spans="24:28" x14ac:dyDescent="0.2">
      <c r="X9046" s="58"/>
      <c r="Y9046" s="58"/>
      <c r="Z9046" s="58"/>
      <c r="AA9046" s="58"/>
      <c r="AB9046" s="58"/>
    </row>
    <row r="9047" spans="24:28" x14ac:dyDescent="0.2">
      <c r="X9047" s="58"/>
      <c r="Y9047" s="58"/>
      <c r="Z9047" s="58"/>
      <c r="AA9047" s="58"/>
      <c r="AB9047" s="58"/>
    </row>
    <row r="9048" spans="24:28" x14ac:dyDescent="0.2">
      <c r="X9048" s="58"/>
      <c r="Y9048" s="58"/>
      <c r="Z9048" s="58"/>
      <c r="AA9048" s="58"/>
      <c r="AB9048" s="58"/>
    </row>
    <row r="9049" spans="24:28" x14ac:dyDescent="0.2">
      <c r="X9049" s="58"/>
      <c r="Y9049" s="58"/>
      <c r="Z9049" s="58"/>
      <c r="AA9049" s="58"/>
      <c r="AB9049" s="58"/>
    </row>
    <row r="9050" spans="24:28" x14ac:dyDescent="0.2">
      <c r="X9050" s="58"/>
      <c r="Y9050" s="58"/>
      <c r="Z9050" s="58"/>
      <c r="AA9050" s="58"/>
      <c r="AB9050" s="58"/>
    </row>
    <row r="9051" spans="24:28" x14ac:dyDescent="0.2">
      <c r="X9051" s="58"/>
      <c r="Y9051" s="58"/>
      <c r="Z9051" s="58"/>
      <c r="AA9051" s="58"/>
      <c r="AB9051" s="58"/>
    </row>
    <row r="9052" spans="24:28" x14ac:dyDescent="0.2">
      <c r="X9052" s="58"/>
      <c r="Y9052" s="58"/>
      <c r="Z9052" s="58"/>
      <c r="AA9052" s="58"/>
      <c r="AB9052" s="58"/>
    </row>
    <row r="9053" spans="24:28" x14ac:dyDescent="0.2">
      <c r="X9053" s="58"/>
      <c r="Y9053" s="58"/>
      <c r="Z9053" s="58"/>
      <c r="AA9053" s="58"/>
      <c r="AB9053" s="58"/>
    </row>
    <row r="9054" spans="24:28" x14ac:dyDescent="0.2">
      <c r="X9054" s="58"/>
      <c r="Y9054" s="58"/>
      <c r="Z9054" s="58"/>
      <c r="AA9054" s="58"/>
      <c r="AB9054" s="58"/>
    </row>
    <row r="9055" spans="24:28" x14ac:dyDescent="0.2">
      <c r="X9055" s="58"/>
      <c r="Y9055" s="58"/>
      <c r="Z9055" s="58"/>
      <c r="AA9055" s="58"/>
      <c r="AB9055" s="58"/>
    </row>
    <row r="9056" spans="24:28" x14ac:dyDescent="0.2">
      <c r="X9056" s="58"/>
      <c r="Y9056" s="58"/>
      <c r="Z9056" s="58"/>
      <c r="AA9056" s="58"/>
      <c r="AB9056" s="58"/>
    </row>
    <row r="9057" spans="24:28" x14ac:dyDescent="0.2">
      <c r="X9057" s="58"/>
      <c r="Y9057" s="58"/>
      <c r="Z9057" s="58"/>
      <c r="AA9057" s="58"/>
      <c r="AB9057" s="58"/>
    </row>
    <row r="9058" spans="24:28" x14ac:dyDescent="0.2">
      <c r="X9058" s="58"/>
      <c r="Y9058" s="58"/>
      <c r="Z9058" s="58"/>
      <c r="AA9058" s="58"/>
      <c r="AB9058" s="58"/>
    </row>
    <row r="9059" spans="24:28" x14ac:dyDescent="0.2">
      <c r="X9059" s="58"/>
      <c r="Y9059" s="58"/>
      <c r="Z9059" s="58"/>
      <c r="AA9059" s="58"/>
      <c r="AB9059" s="58"/>
    </row>
    <row r="9060" spans="24:28" x14ac:dyDescent="0.2">
      <c r="X9060" s="58"/>
      <c r="Y9060" s="58"/>
      <c r="Z9060" s="58"/>
      <c r="AA9060" s="58"/>
      <c r="AB9060" s="58"/>
    </row>
    <row r="9061" spans="24:28" x14ac:dyDescent="0.2">
      <c r="X9061" s="58"/>
      <c r="Y9061" s="58"/>
      <c r="Z9061" s="58"/>
      <c r="AA9061" s="58"/>
      <c r="AB9061" s="58"/>
    </row>
    <row r="9062" spans="24:28" x14ac:dyDescent="0.2">
      <c r="X9062" s="58"/>
      <c r="Y9062" s="58"/>
      <c r="Z9062" s="58"/>
      <c r="AA9062" s="58"/>
      <c r="AB9062" s="58"/>
    </row>
    <row r="9063" spans="24:28" x14ac:dyDescent="0.2">
      <c r="X9063" s="58"/>
      <c r="Y9063" s="58"/>
      <c r="Z9063" s="58"/>
      <c r="AA9063" s="58"/>
      <c r="AB9063" s="58"/>
    </row>
    <row r="9064" spans="24:28" x14ac:dyDescent="0.2">
      <c r="X9064" s="58"/>
      <c r="Y9064" s="58"/>
      <c r="Z9064" s="58"/>
      <c r="AA9064" s="58"/>
      <c r="AB9064" s="58"/>
    </row>
    <row r="9065" spans="24:28" x14ac:dyDescent="0.2">
      <c r="X9065" s="58"/>
      <c r="Y9065" s="58"/>
      <c r="Z9065" s="58"/>
      <c r="AA9065" s="58"/>
      <c r="AB9065" s="58"/>
    </row>
    <row r="9066" spans="24:28" x14ac:dyDescent="0.2">
      <c r="X9066" s="58"/>
      <c r="Y9066" s="58"/>
      <c r="Z9066" s="58"/>
      <c r="AA9066" s="58"/>
      <c r="AB9066" s="58"/>
    </row>
    <row r="9067" spans="24:28" x14ac:dyDescent="0.2">
      <c r="X9067" s="58"/>
      <c r="Y9067" s="58"/>
      <c r="Z9067" s="58"/>
      <c r="AA9067" s="58"/>
      <c r="AB9067" s="58"/>
    </row>
    <row r="9068" spans="24:28" x14ac:dyDescent="0.2">
      <c r="X9068" s="58"/>
      <c r="Y9068" s="58"/>
      <c r="Z9068" s="58"/>
      <c r="AA9068" s="58"/>
      <c r="AB9068" s="58"/>
    </row>
    <row r="9069" spans="24:28" x14ac:dyDescent="0.2">
      <c r="X9069" s="58"/>
      <c r="Y9069" s="58"/>
      <c r="Z9069" s="58"/>
      <c r="AA9069" s="58"/>
      <c r="AB9069" s="58"/>
    </row>
    <row r="9070" spans="24:28" x14ac:dyDescent="0.2">
      <c r="X9070" s="58"/>
      <c r="Y9070" s="58"/>
      <c r="Z9070" s="58"/>
      <c r="AA9070" s="58"/>
      <c r="AB9070" s="58"/>
    </row>
    <row r="9071" spans="24:28" x14ac:dyDescent="0.2">
      <c r="X9071" s="58"/>
      <c r="Y9071" s="58"/>
      <c r="Z9071" s="58"/>
      <c r="AA9071" s="58"/>
      <c r="AB9071" s="58"/>
    </row>
    <row r="9072" spans="24:28" x14ac:dyDescent="0.2">
      <c r="X9072" s="58"/>
      <c r="Y9072" s="58"/>
      <c r="Z9072" s="58"/>
      <c r="AA9072" s="58"/>
      <c r="AB9072" s="58"/>
    </row>
    <row r="9073" spans="24:28" x14ac:dyDescent="0.2">
      <c r="X9073" s="58"/>
      <c r="Y9073" s="58"/>
      <c r="Z9073" s="58"/>
      <c r="AA9073" s="58"/>
      <c r="AB9073" s="58"/>
    </row>
    <row r="9074" spans="24:28" x14ac:dyDescent="0.2">
      <c r="X9074" s="58"/>
      <c r="Y9074" s="58"/>
      <c r="Z9074" s="58"/>
      <c r="AA9074" s="58"/>
      <c r="AB9074" s="58"/>
    </row>
    <row r="9075" spans="24:28" x14ac:dyDescent="0.2">
      <c r="X9075" s="58"/>
      <c r="Y9075" s="58"/>
      <c r="Z9075" s="58"/>
      <c r="AA9075" s="58"/>
      <c r="AB9075" s="58"/>
    </row>
    <row r="9076" spans="24:28" x14ac:dyDescent="0.2">
      <c r="X9076" s="58"/>
      <c r="Y9076" s="58"/>
      <c r="Z9076" s="58"/>
      <c r="AA9076" s="58"/>
      <c r="AB9076" s="58"/>
    </row>
    <row r="9077" spans="24:28" x14ac:dyDescent="0.2">
      <c r="X9077" s="58"/>
      <c r="Y9077" s="58"/>
      <c r="Z9077" s="58"/>
      <c r="AA9077" s="58"/>
      <c r="AB9077" s="58"/>
    </row>
    <row r="9078" spans="24:28" x14ac:dyDescent="0.2">
      <c r="X9078" s="58"/>
      <c r="Y9078" s="58"/>
      <c r="Z9078" s="58"/>
      <c r="AA9078" s="58"/>
      <c r="AB9078" s="58"/>
    </row>
    <row r="9079" spans="24:28" x14ac:dyDescent="0.2">
      <c r="X9079" s="58"/>
      <c r="Y9079" s="58"/>
      <c r="Z9079" s="58"/>
      <c r="AA9079" s="58"/>
      <c r="AB9079" s="58"/>
    </row>
    <row r="9080" spans="24:28" x14ac:dyDescent="0.2">
      <c r="X9080" s="58"/>
      <c r="Y9080" s="58"/>
      <c r="Z9080" s="58"/>
      <c r="AA9080" s="58"/>
      <c r="AB9080" s="58"/>
    </row>
    <row r="9081" spans="24:28" x14ac:dyDescent="0.2">
      <c r="X9081" s="58"/>
      <c r="Y9081" s="58"/>
      <c r="Z9081" s="58"/>
      <c r="AA9081" s="58"/>
      <c r="AB9081" s="58"/>
    </row>
    <row r="9082" spans="24:28" x14ac:dyDescent="0.2">
      <c r="X9082" s="58"/>
      <c r="Y9082" s="58"/>
      <c r="Z9082" s="58"/>
      <c r="AA9082" s="58"/>
      <c r="AB9082" s="58"/>
    </row>
    <row r="9083" spans="24:28" x14ac:dyDescent="0.2">
      <c r="X9083" s="58"/>
      <c r="Y9083" s="58"/>
      <c r="Z9083" s="58"/>
      <c r="AA9083" s="58"/>
      <c r="AB9083" s="58"/>
    </row>
    <row r="9084" spans="24:28" x14ac:dyDescent="0.2">
      <c r="X9084" s="58"/>
      <c r="Y9084" s="58"/>
      <c r="Z9084" s="58"/>
      <c r="AA9084" s="58"/>
      <c r="AB9084" s="58"/>
    </row>
    <row r="9085" spans="24:28" x14ac:dyDescent="0.2">
      <c r="X9085" s="58"/>
      <c r="Y9085" s="58"/>
      <c r="Z9085" s="58"/>
      <c r="AA9085" s="58"/>
      <c r="AB9085" s="58"/>
    </row>
    <row r="9086" spans="24:28" x14ac:dyDescent="0.2">
      <c r="X9086" s="58"/>
      <c r="Y9086" s="58"/>
      <c r="Z9086" s="58"/>
      <c r="AA9086" s="58"/>
      <c r="AB9086" s="58"/>
    </row>
    <row r="9087" spans="24:28" x14ac:dyDescent="0.2">
      <c r="X9087" s="58"/>
      <c r="Y9087" s="58"/>
      <c r="Z9087" s="58"/>
      <c r="AA9087" s="58"/>
      <c r="AB9087" s="58"/>
    </row>
    <row r="9088" spans="24:28" x14ac:dyDescent="0.2">
      <c r="X9088" s="58"/>
      <c r="Y9088" s="58"/>
      <c r="Z9088" s="58"/>
      <c r="AA9088" s="58"/>
      <c r="AB9088" s="58"/>
    </row>
    <row r="9089" spans="24:28" x14ac:dyDescent="0.2">
      <c r="X9089" s="58"/>
      <c r="Y9089" s="58"/>
      <c r="Z9089" s="58"/>
      <c r="AA9089" s="58"/>
      <c r="AB9089" s="58"/>
    </row>
    <row r="9090" spans="24:28" x14ac:dyDescent="0.2">
      <c r="X9090" s="58"/>
      <c r="Y9090" s="58"/>
      <c r="Z9090" s="58"/>
      <c r="AA9090" s="58"/>
      <c r="AB9090" s="58"/>
    </row>
    <row r="9091" spans="24:28" x14ac:dyDescent="0.2">
      <c r="X9091" s="58"/>
      <c r="Y9091" s="58"/>
      <c r="Z9091" s="58"/>
      <c r="AA9091" s="58"/>
      <c r="AB9091" s="58"/>
    </row>
    <row r="9092" spans="24:28" x14ac:dyDescent="0.2">
      <c r="X9092" s="58"/>
      <c r="Y9092" s="58"/>
      <c r="Z9092" s="58"/>
      <c r="AA9092" s="58"/>
      <c r="AB9092" s="58"/>
    </row>
    <row r="9093" spans="24:28" x14ac:dyDescent="0.2">
      <c r="X9093" s="58"/>
      <c r="Y9093" s="58"/>
      <c r="Z9093" s="58"/>
      <c r="AA9093" s="58"/>
      <c r="AB9093" s="58"/>
    </row>
    <row r="9094" spans="24:28" x14ac:dyDescent="0.2">
      <c r="X9094" s="58"/>
      <c r="Y9094" s="58"/>
      <c r="Z9094" s="58"/>
      <c r="AA9094" s="58"/>
      <c r="AB9094" s="58"/>
    </row>
    <row r="9095" spans="24:28" x14ac:dyDescent="0.2">
      <c r="X9095" s="58"/>
      <c r="Y9095" s="58"/>
      <c r="Z9095" s="58"/>
      <c r="AA9095" s="58"/>
      <c r="AB9095" s="58"/>
    </row>
    <row r="9096" spans="24:28" x14ac:dyDescent="0.2">
      <c r="X9096" s="58"/>
      <c r="Y9096" s="58"/>
      <c r="Z9096" s="58"/>
      <c r="AA9096" s="58"/>
      <c r="AB9096" s="58"/>
    </row>
    <row r="9097" spans="24:28" x14ac:dyDescent="0.2">
      <c r="X9097" s="58"/>
      <c r="Y9097" s="58"/>
      <c r="Z9097" s="58"/>
      <c r="AA9097" s="58"/>
      <c r="AB9097" s="58"/>
    </row>
    <row r="9098" spans="24:28" x14ac:dyDescent="0.2">
      <c r="X9098" s="58"/>
      <c r="Y9098" s="58"/>
      <c r="Z9098" s="58"/>
      <c r="AA9098" s="58"/>
      <c r="AB9098" s="58"/>
    </row>
    <row r="9099" spans="24:28" x14ac:dyDescent="0.2">
      <c r="X9099" s="58"/>
      <c r="Y9099" s="58"/>
      <c r="Z9099" s="58"/>
      <c r="AA9099" s="58"/>
      <c r="AB9099" s="58"/>
    </row>
    <row r="9100" spans="24:28" x14ac:dyDescent="0.2">
      <c r="X9100" s="58"/>
      <c r="Y9100" s="58"/>
      <c r="Z9100" s="58"/>
      <c r="AA9100" s="58"/>
      <c r="AB9100" s="58"/>
    </row>
    <row r="9101" spans="24:28" x14ac:dyDescent="0.2">
      <c r="X9101" s="58"/>
      <c r="Y9101" s="58"/>
      <c r="Z9101" s="58"/>
      <c r="AA9101" s="58"/>
      <c r="AB9101" s="58"/>
    </row>
    <row r="9102" spans="24:28" x14ac:dyDescent="0.2">
      <c r="X9102" s="58"/>
      <c r="Y9102" s="58"/>
      <c r="Z9102" s="58"/>
      <c r="AA9102" s="58"/>
      <c r="AB9102" s="58"/>
    </row>
    <row r="9103" spans="24:28" x14ac:dyDescent="0.2">
      <c r="X9103" s="58"/>
      <c r="Y9103" s="58"/>
      <c r="Z9103" s="58"/>
      <c r="AA9103" s="58"/>
      <c r="AB9103" s="58"/>
    </row>
    <row r="9104" spans="24:28" x14ac:dyDescent="0.2">
      <c r="X9104" s="58"/>
      <c r="Y9104" s="58"/>
      <c r="Z9104" s="58"/>
      <c r="AA9104" s="58"/>
      <c r="AB9104" s="58"/>
    </row>
    <row r="9105" spans="24:28" x14ac:dyDescent="0.2">
      <c r="X9105" s="58"/>
      <c r="Y9105" s="58"/>
      <c r="Z9105" s="58"/>
      <c r="AA9105" s="58"/>
      <c r="AB9105" s="58"/>
    </row>
    <row r="9106" spans="24:28" x14ac:dyDescent="0.2">
      <c r="X9106" s="58"/>
      <c r="Y9106" s="58"/>
      <c r="Z9106" s="58"/>
      <c r="AA9106" s="58"/>
      <c r="AB9106" s="58"/>
    </row>
    <row r="9107" spans="24:28" x14ac:dyDescent="0.2">
      <c r="X9107" s="58"/>
      <c r="Y9107" s="58"/>
      <c r="Z9107" s="58"/>
      <c r="AA9107" s="58"/>
      <c r="AB9107" s="58"/>
    </row>
    <row r="9108" spans="24:28" x14ac:dyDescent="0.2">
      <c r="X9108" s="58"/>
      <c r="Y9108" s="58"/>
      <c r="Z9108" s="58"/>
      <c r="AA9108" s="58"/>
      <c r="AB9108" s="58"/>
    </row>
    <row r="9109" spans="24:28" x14ac:dyDescent="0.2">
      <c r="X9109" s="58"/>
      <c r="Y9109" s="58"/>
      <c r="Z9109" s="58"/>
      <c r="AA9109" s="58"/>
      <c r="AB9109" s="58"/>
    </row>
    <row r="9110" spans="24:28" x14ac:dyDescent="0.2">
      <c r="X9110" s="58"/>
      <c r="Y9110" s="58"/>
      <c r="Z9110" s="58"/>
      <c r="AA9110" s="58"/>
      <c r="AB9110" s="58"/>
    </row>
    <row r="9111" spans="24:28" x14ac:dyDescent="0.2">
      <c r="X9111" s="58"/>
      <c r="Y9111" s="58"/>
      <c r="Z9111" s="58"/>
      <c r="AA9111" s="58"/>
      <c r="AB9111" s="58"/>
    </row>
    <row r="9112" spans="24:28" x14ac:dyDescent="0.2">
      <c r="X9112" s="58"/>
      <c r="Y9112" s="58"/>
      <c r="Z9112" s="58"/>
      <c r="AA9112" s="58"/>
      <c r="AB9112" s="58"/>
    </row>
    <row r="9113" spans="24:28" x14ac:dyDescent="0.2">
      <c r="X9113" s="58"/>
      <c r="Y9113" s="58"/>
      <c r="Z9113" s="58"/>
      <c r="AA9113" s="58"/>
      <c r="AB9113" s="58"/>
    </row>
    <row r="9114" spans="24:28" x14ac:dyDescent="0.2">
      <c r="X9114" s="58"/>
      <c r="Y9114" s="58"/>
      <c r="Z9114" s="58"/>
      <c r="AA9114" s="58"/>
      <c r="AB9114" s="58"/>
    </row>
    <row r="9115" spans="24:28" x14ac:dyDescent="0.2">
      <c r="X9115" s="58"/>
      <c r="Y9115" s="58"/>
      <c r="Z9115" s="58"/>
      <c r="AA9115" s="58"/>
      <c r="AB9115" s="58"/>
    </row>
    <row r="9116" spans="24:28" x14ac:dyDescent="0.2">
      <c r="X9116" s="58"/>
      <c r="Y9116" s="58"/>
      <c r="Z9116" s="58"/>
      <c r="AA9116" s="58"/>
      <c r="AB9116" s="58"/>
    </row>
    <row r="9117" spans="24:28" x14ac:dyDescent="0.2">
      <c r="X9117" s="58"/>
      <c r="Y9117" s="58"/>
      <c r="Z9117" s="58"/>
      <c r="AA9117" s="58"/>
      <c r="AB9117" s="58"/>
    </row>
    <row r="9118" spans="24:28" x14ac:dyDescent="0.2">
      <c r="X9118" s="58"/>
      <c r="Y9118" s="58"/>
      <c r="Z9118" s="58"/>
      <c r="AA9118" s="58"/>
      <c r="AB9118" s="58"/>
    </row>
    <row r="9119" spans="24:28" x14ac:dyDescent="0.2">
      <c r="X9119" s="58"/>
      <c r="Y9119" s="58"/>
      <c r="Z9119" s="58"/>
      <c r="AA9119" s="58"/>
      <c r="AB9119" s="58"/>
    </row>
    <row r="9120" spans="24:28" x14ac:dyDescent="0.2">
      <c r="X9120" s="58"/>
      <c r="Y9120" s="58"/>
      <c r="Z9120" s="58"/>
      <c r="AA9120" s="58"/>
      <c r="AB9120" s="58"/>
    </row>
    <row r="9121" spans="24:28" x14ac:dyDescent="0.2">
      <c r="X9121" s="58"/>
      <c r="Y9121" s="58"/>
      <c r="Z9121" s="58"/>
      <c r="AA9121" s="58"/>
      <c r="AB9121" s="58"/>
    </row>
    <row r="9122" spans="24:28" x14ac:dyDescent="0.2">
      <c r="X9122" s="58"/>
      <c r="Y9122" s="58"/>
      <c r="Z9122" s="58"/>
      <c r="AA9122" s="58"/>
      <c r="AB9122" s="58"/>
    </row>
    <row r="9123" spans="24:28" x14ac:dyDescent="0.2">
      <c r="X9123" s="58"/>
      <c r="Y9123" s="58"/>
      <c r="Z9123" s="58"/>
      <c r="AA9123" s="58"/>
      <c r="AB9123" s="58"/>
    </row>
    <row r="9124" spans="24:28" x14ac:dyDescent="0.2">
      <c r="X9124" s="58"/>
      <c r="Y9124" s="58"/>
      <c r="Z9124" s="58"/>
      <c r="AA9124" s="58"/>
      <c r="AB9124" s="58"/>
    </row>
    <row r="9125" spans="24:28" x14ac:dyDescent="0.2">
      <c r="X9125" s="58"/>
      <c r="Y9125" s="58"/>
      <c r="Z9125" s="58"/>
      <c r="AA9125" s="58"/>
      <c r="AB9125" s="58"/>
    </row>
    <row r="9126" spans="24:28" x14ac:dyDescent="0.2">
      <c r="X9126" s="58"/>
      <c r="Y9126" s="58"/>
      <c r="Z9126" s="58"/>
      <c r="AA9126" s="58"/>
      <c r="AB9126" s="58"/>
    </row>
    <row r="9127" spans="24:28" x14ac:dyDescent="0.2">
      <c r="X9127" s="58"/>
      <c r="Y9127" s="58"/>
      <c r="Z9127" s="58"/>
      <c r="AA9127" s="58"/>
      <c r="AB9127" s="58"/>
    </row>
    <row r="9128" spans="24:28" x14ac:dyDescent="0.2">
      <c r="X9128" s="58"/>
      <c r="Y9128" s="58"/>
      <c r="Z9128" s="58"/>
      <c r="AA9128" s="58"/>
      <c r="AB9128" s="58"/>
    </row>
    <row r="9129" spans="24:28" x14ac:dyDescent="0.2">
      <c r="X9129" s="58"/>
      <c r="Y9129" s="58"/>
      <c r="Z9129" s="58"/>
      <c r="AA9129" s="58"/>
      <c r="AB9129" s="58"/>
    </row>
    <row r="9130" spans="24:28" x14ac:dyDescent="0.2">
      <c r="X9130" s="58"/>
      <c r="Y9130" s="58"/>
      <c r="Z9130" s="58"/>
      <c r="AA9130" s="58"/>
      <c r="AB9130" s="58"/>
    </row>
    <row r="9131" spans="24:28" x14ac:dyDescent="0.2">
      <c r="X9131" s="58"/>
      <c r="Y9131" s="58"/>
      <c r="Z9131" s="58"/>
      <c r="AA9131" s="58"/>
      <c r="AB9131" s="58"/>
    </row>
    <row r="9132" spans="24:28" x14ac:dyDescent="0.2">
      <c r="X9132" s="58"/>
      <c r="Y9132" s="58"/>
      <c r="Z9132" s="58"/>
      <c r="AA9132" s="58"/>
      <c r="AB9132" s="58"/>
    </row>
    <row r="9133" spans="24:28" x14ac:dyDescent="0.2">
      <c r="X9133" s="58"/>
      <c r="Y9133" s="58"/>
      <c r="Z9133" s="58"/>
      <c r="AA9133" s="58"/>
      <c r="AB9133" s="58"/>
    </row>
    <row r="9134" spans="24:28" x14ac:dyDescent="0.2">
      <c r="X9134" s="58"/>
      <c r="Y9134" s="58"/>
      <c r="Z9134" s="58"/>
      <c r="AA9134" s="58"/>
      <c r="AB9134" s="58"/>
    </row>
    <row r="9135" spans="24:28" x14ac:dyDescent="0.2">
      <c r="X9135" s="58"/>
      <c r="Y9135" s="58"/>
      <c r="Z9135" s="58"/>
      <c r="AA9135" s="58"/>
      <c r="AB9135" s="58"/>
    </row>
    <row r="9136" spans="24:28" x14ac:dyDescent="0.2">
      <c r="X9136" s="58"/>
      <c r="Y9136" s="58"/>
      <c r="Z9136" s="58"/>
      <c r="AA9136" s="58"/>
      <c r="AB9136" s="58"/>
    </row>
    <row r="9137" spans="24:28" x14ac:dyDescent="0.2">
      <c r="X9137" s="58"/>
      <c r="Y9137" s="58"/>
      <c r="Z9137" s="58"/>
      <c r="AA9137" s="58"/>
      <c r="AB9137" s="58"/>
    </row>
    <row r="9138" spans="24:28" x14ac:dyDescent="0.2">
      <c r="X9138" s="58"/>
      <c r="Y9138" s="58"/>
      <c r="Z9138" s="58"/>
      <c r="AA9138" s="58"/>
      <c r="AB9138" s="58"/>
    </row>
    <row r="9139" spans="24:28" x14ac:dyDescent="0.2">
      <c r="X9139" s="58"/>
      <c r="Y9139" s="58"/>
      <c r="Z9139" s="58"/>
      <c r="AA9139" s="58"/>
      <c r="AB9139" s="58"/>
    </row>
    <row r="9140" spans="24:28" x14ac:dyDescent="0.2">
      <c r="X9140" s="58"/>
      <c r="Y9140" s="58"/>
      <c r="Z9140" s="58"/>
      <c r="AA9140" s="58"/>
      <c r="AB9140" s="58"/>
    </row>
    <row r="9141" spans="24:28" x14ac:dyDescent="0.2">
      <c r="X9141" s="58"/>
      <c r="Y9141" s="58"/>
      <c r="Z9141" s="58"/>
      <c r="AA9141" s="58"/>
      <c r="AB9141" s="58"/>
    </row>
    <row r="9142" spans="24:28" x14ac:dyDescent="0.2">
      <c r="X9142" s="58"/>
      <c r="Y9142" s="58"/>
      <c r="Z9142" s="58"/>
      <c r="AA9142" s="58"/>
      <c r="AB9142" s="58"/>
    </row>
    <row r="9143" spans="24:28" x14ac:dyDescent="0.2">
      <c r="X9143" s="58"/>
      <c r="Y9143" s="58"/>
      <c r="Z9143" s="58"/>
      <c r="AA9143" s="58"/>
      <c r="AB9143" s="58"/>
    </row>
    <row r="9144" spans="24:28" x14ac:dyDescent="0.2">
      <c r="X9144" s="58"/>
      <c r="Y9144" s="58"/>
      <c r="Z9144" s="58"/>
      <c r="AA9144" s="58"/>
      <c r="AB9144" s="58"/>
    </row>
    <row r="9145" spans="24:28" x14ac:dyDescent="0.2">
      <c r="X9145" s="58"/>
      <c r="Y9145" s="58"/>
      <c r="Z9145" s="58"/>
      <c r="AA9145" s="58"/>
      <c r="AB9145" s="58"/>
    </row>
    <row r="9146" spans="24:28" x14ac:dyDescent="0.2">
      <c r="X9146" s="58"/>
      <c r="Y9146" s="58"/>
      <c r="Z9146" s="58"/>
      <c r="AA9146" s="58"/>
      <c r="AB9146" s="58"/>
    </row>
    <row r="9147" spans="24:28" x14ac:dyDescent="0.2">
      <c r="X9147" s="58"/>
      <c r="Y9147" s="58"/>
      <c r="Z9147" s="58"/>
      <c r="AA9147" s="58"/>
      <c r="AB9147" s="58"/>
    </row>
    <row r="9148" spans="24:28" x14ac:dyDescent="0.2">
      <c r="X9148" s="58"/>
      <c r="Y9148" s="58"/>
      <c r="Z9148" s="58"/>
      <c r="AA9148" s="58"/>
      <c r="AB9148" s="58"/>
    </row>
    <row r="9149" spans="24:28" x14ac:dyDescent="0.2">
      <c r="X9149" s="58"/>
      <c r="Y9149" s="58"/>
      <c r="Z9149" s="58"/>
      <c r="AA9149" s="58"/>
      <c r="AB9149" s="58"/>
    </row>
    <row r="9150" spans="24:28" x14ac:dyDescent="0.2">
      <c r="X9150" s="58"/>
      <c r="Y9150" s="58"/>
      <c r="Z9150" s="58"/>
      <c r="AA9150" s="58"/>
      <c r="AB9150" s="58"/>
    </row>
    <row r="9151" spans="24:28" x14ac:dyDescent="0.2">
      <c r="X9151" s="58"/>
      <c r="Y9151" s="58"/>
      <c r="Z9151" s="58"/>
      <c r="AA9151" s="58"/>
      <c r="AB9151" s="58"/>
    </row>
    <row r="9152" spans="24:28" x14ac:dyDescent="0.2">
      <c r="X9152" s="58"/>
      <c r="Y9152" s="58"/>
      <c r="Z9152" s="58"/>
      <c r="AA9152" s="58"/>
      <c r="AB9152" s="58"/>
    </row>
    <row r="9153" spans="24:28" x14ac:dyDescent="0.2">
      <c r="X9153" s="58"/>
      <c r="Y9153" s="58"/>
      <c r="Z9153" s="58"/>
      <c r="AA9153" s="58"/>
      <c r="AB9153" s="58"/>
    </row>
    <row r="9154" spans="24:28" x14ac:dyDescent="0.2">
      <c r="X9154" s="58"/>
      <c r="Y9154" s="58"/>
      <c r="Z9154" s="58"/>
      <c r="AA9154" s="58"/>
      <c r="AB9154" s="58"/>
    </row>
    <row r="9155" spans="24:28" x14ac:dyDescent="0.2">
      <c r="X9155" s="58"/>
      <c r="Y9155" s="58"/>
      <c r="Z9155" s="58"/>
      <c r="AA9155" s="58"/>
      <c r="AB9155" s="58"/>
    </row>
    <row r="9156" spans="24:28" x14ac:dyDescent="0.2">
      <c r="X9156" s="58"/>
      <c r="Y9156" s="58"/>
      <c r="Z9156" s="58"/>
      <c r="AA9156" s="58"/>
      <c r="AB9156" s="58"/>
    </row>
    <row r="9157" spans="24:28" x14ac:dyDescent="0.2">
      <c r="X9157" s="58"/>
      <c r="Y9157" s="58"/>
      <c r="Z9157" s="58"/>
      <c r="AA9157" s="58"/>
      <c r="AB9157" s="58"/>
    </row>
    <row r="9158" spans="24:28" x14ac:dyDescent="0.2">
      <c r="X9158" s="58"/>
      <c r="Y9158" s="58"/>
      <c r="Z9158" s="58"/>
      <c r="AA9158" s="58"/>
      <c r="AB9158" s="58"/>
    </row>
    <row r="9159" spans="24:28" x14ac:dyDescent="0.2">
      <c r="X9159" s="58"/>
      <c r="Y9159" s="58"/>
      <c r="Z9159" s="58"/>
      <c r="AA9159" s="58"/>
      <c r="AB9159" s="58"/>
    </row>
    <row r="9160" spans="24:28" x14ac:dyDescent="0.2">
      <c r="X9160" s="58"/>
      <c r="Y9160" s="58"/>
      <c r="Z9160" s="58"/>
      <c r="AA9160" s="58"/>
      <c r="AB9160" s="58"/>
    </row>
    <row r="9161" spans="24:28" x14ac:dyDescent="0.2">
      <c r="X9161" s="58"/>
      <c r="Y9161" s="58"/>
      <c r="Z9161" s="58"/>
      <c r="AA9161" s="58"/>
      <c r="AB9161" s="58"/>
    </row>
    <row r="9162" spans="24:28" x14ac:dyDescent="0.2">
      <c r="X9162" s="58"/>
      <c r="Y9162" s="58"/>
      <c r="Z9162" s="58"/>
      <c r="AA9162" s="58"/>
      <c r="AB9162" s="58"/>
    </row>
    <row r="9163" spans="24:28" x14ac:dyDescent="0.2">
      <c r="X9163" s="58"/>
      <c r="Y9163" s="58"/>
      <c r="Z9163" s="58"/>
      <c r="AA9163" s="58"/>
      <c r="AB9163" s="58"/>
    </row>
    <row r="9164" spans="24:28" x14ac:dyDescent="0.2">
      <c r="X9164" s="58"/>
      <c r="Y9164" s="58"/>
      <c r="Z9164" s="58"/>
      <c r="AA9164" s="58"/>
      <c r="AB9164" s="58"/>
    </row>
    <row r="9165" spans="24:28" x14ac:dyDescent="0.2">
      <c r="X9165" s="58"/>
      <c r="Y9165" s="58"/>
      <c r="Z9165" s="58"/>
      <c r="AA9165" s="58"/>
      <c r="AB9165" s="58"/>
    </row>
    <row r="9166" spans="24:28" x14ac:dyDescent="0.2">
      <c r="X9166" s="58"/>
      <c r="Y9166" s="58"/>
      <c r="Z9166" s="58"/>
      <c r="AA9166" s="58"/>
      <c r="AB9166" s="58"/>
    </row>
    <row r="9167" spans="24:28" x14ac:dyDescent="0.2">
      <c r="X9167" s="58"/>
      <c r="Y9167" s="58"/>
      <c r="Z9167" s="58"/>
      <c r="AA9167" s="58"/>
      <c r="AB9167" s="58"/>
    </row>
    <row r="9168" spans="24:28" x14ac:dyDescent="0.2">
      <c r="X9168" s="58"/>
      <c r="Y9168" s="58"/>
      <c r="Z9168" s="58"/>
      <c r="AA9168" s="58"/>
      <c r="AB9168" s="58"/>
    </row>
    <row r="9169" spans="24:28" x14ac:dyDescent="0.2">
      <c r="X9169" s="58"/>
      <c r="Y9169" s="58"/>
      <c r="Z9169" s="58"/>
      <c r="AA9169" s="58"/>
      <c r="AB9169" s="58"/>
    </row>
    <row r="9170" spans="24:28" x14ac:dyDescent="0.2">
      <c r="X9170" s="58"/>
      <c r="Y9170" s="58"/>
      <c r="Z9170" s="58"/>
      <c r="AA9170" s="58"/>
      <c r="AB9170" s="58"/>
    </row>
    <row r="9171" spans="24:28" x14ac:dyDescent="0.2">
      <c r="X9171" s="58"/>
      <c r="Y9171" s="58"/>
      <c r="Z9171" s="58"/>
      <c r="AA9171" s="58"/>
      <c r="AB9171" s="58"/>
    </row>
    <row r="9172" spans="24:28" x14ac:dyDescent="0.2">
      <c r="X9172" s="58"/>
      <c r="Y9172" s="58"/>
      <c r="Z9172" s="58"/>
      <c r="AA9172" s="58"/>
      <c r="AB9172" s="58"/>
    </row>
    <row r="9173" spans="24:28" x14ac:dyDescent="0.2">
      <c r="X9173" s="58"/>
      <c r="Y9173" s="58"/>
      <c r="Z9173" s="58"/>
      <c r="AA9173" s="58"/>
      <c r="AB9173" s="58"/>
    </row>
    <row r="9174" spans="24:28" x14ac:dyDescent="0.2">
      <c r="X9174" s="58"/>
      <c r="Y9174" s="58"/>
      <c r="Z9174" s="58"/>
      <c r="AA9174" s="58"/>
      <c r="AB9174" s="58"/>
    </row>
    <row r="9175" spans="24:28" x14ac:dyDescent="0.2">
      <c r="X9175" s="58"/>
      <c r="Y9175" s="58"/>
      <c r="Z9175" s="58"/>
      <c r="AA9175" s="58"/>
      <c r="AB9175" s="58"/>
    </row>
    <row r="9176" spans="24:28" x14ac:dyDescent="0.2">
      <c r="X9176" s="58"/>
      <c r="Y9176" s="58"/>
      <c r="Z9176" s="58"/>
      <c r="AA9176" s="58"/>
      <c r="AB9176" s="58"/>
    </row>
    <row r="9177" spans="24:28" x14ac:dyDescent="0.2">
      <c r="X9177" s="58"/>
      <c r="Y9177" s="58"/>
      <c r="Z9177" s="58"/>
      <c r="AA9177" s="58"/>
      <c r="AB9177" s="58"/>
    </row>
    <row r="9178" spans="24:28" x14ac:dyDescent="0.2">
      <c r="X9178" s="58"/>
      <c r="Y9178" s="58"/>
      <c r="Z9178" s="58"/>
      <c r="AA9178" s="58"/>
      <c r="AB9178" s="58"/>
    </row>
    <row r="9179" spans="24:28" x14ac:dyDescent="0.2">
      <c r="X9179" s="58"/>
      <c r="Y9179" s="58"/>
      <c r="Z9179" s="58"/>
      <c r="AA9179" s="58"/>
      <c r="AB9179" s="58"/>
    </row>
    <row r="9180" spans="24:28" x14ac:dyDescent="0.2">
      <c r="X9180" s="58"/>
      <c r="Y9180" s="58"/>
      <c r="Z9180" s="58"/>
      <c r="AA9180" s="58"/>
      <c r="AB9180" s="58"/>
    </row>
    <row r="9181" spans="24:28" x14ac:dyDescent="0.2">
      <c r="X9181" s="58"/>
      <c r="Y9181" s="58"/>
      <c r="Z9181" s="58"/>
      <c r="AA9181" s="58"/>
      <c r="AB9181" s="58"/>
    </row>
    <row r="9182" spans="24:28" x14ac:dyDescent="0.2">
      <c r="X9182" s="58"/>
      <c r="Y9182" s="58"/>
      <c r="Z9182" s="58"/>
      <c r="AA9182" s="58"/>
      <c r="AB9182" s="58"/>
    </row>
    <row r="9183" spans="24:28" x14ac:dyDescent="0.2">
      <c r="X9183" s="58"/>
      <c r="Y9183" s="58"/>
      <c r="Z9183" s="58"/>
      <c r="AA9183" s="58"/>
      <c r="AB9183" s="58"/>
    </row>
    <row r="9184" spans="24:28" x14ac:dyDescent="0.2">
      <c r="X9184" s="58"/>
      <c r="Y9184" s="58"/>
      <c r="Z9184" s="58"/>
      <c r="AA9184" s="58"/>
      <c r="AB9184" s="58"/>
    </row>
    <row r="9185" spans="24:28" x14ac:dyDescent="0.2">
      <c r="X9185" s="58"/>
      <c r="Y9185" s="58"/>
      <c r="Z9185" s="58"/>
      <c r="AA9185" s="58"/>
      <c r="AB9185" s="58"/>
    </row>
    <row r="9186" spans="24:28" x14ac:dyDescent="0.2">
      <c r="X9186" s="58"/>
      <c r="Y9186" s="58"/>
      <c r="Z9186" s="58"/>
      <c r="AA9186" s="58"/>
      <c r="AB9186" s="58"/>
    </row>
    <row r="9187" spans="24:28" x14ac:dyDescent="0.2">
      <c r="X9187" s="58"/>
      <c r="Y9187" s="58"/>
      <c r="Z9187" s="58"/>
      <c r="AA9187" s="58"/>
      <c r="AB9187" s="58"/>
    </row>
    <row r="9188" spans="24:28" x14ac:dyDescent="0.2">
      <c r="X9188" s="58"/>
      <c r="Y9188" s="58"/>
      <c r="Z9188" s="58"/>
      <c r="AA9188" s="58"/>
      <c r="AB9188" s="58"/>
    </row>
    <row r="9189" spans="24:28" x14ac:dyDescent="0.2">
      <c r="X9189" s="58"/>
      <c r="Y9189" s="58"/>
      <c r="Z9189" s="58"/>
      <c r="AA9189" s="58"/>
      <c r="AB9189" s="58"/>
    </row>
    <row r="9190" spans="24:28" x14ac:dyDescent="0.2">
      <c r="X9190" s="58"/>
      <c r="Y9190" s="58"/>
      <c r="Z9190" s="58"/>
      <c r="AA9190" s="58"/>
      <c r="AB9190" s="58"/>
    </row>
    <row r="9191" spans="24:28" x14ac:dyDescent="0.2">
      <c r="X9191" s="58"/>
      <c r="Y9191" s="58"/>
      <c r="Z9191" s="58"/>
      <c r="AA9191" s="58"/>
      <c r="AB9191" s="58"/>
    </row>
    <row r="9192" spans="24:28" x14ac:dyDescent="0.2">
      <c r="X9192" s="58"/>
      <c r="Y9192" s="58"/>
      <c r="Z9192" s="58"/>
      <c r="AA9192" s="58"/>
      <c r="AB9192" s="58"/>
    </row>
    <row r="9193" spans="24:28" x14ac:dyDescent="0.2">
      <c r="X9193" s="58"/>
      <c r="Y9193" s="58"/>
      <c r="Z9193" s="58"/>
      <c r="AA9193" s="58"/>
      <c r="AB9193" s="58"/>
    </row>
    <row r="9194" spans="24:28" x14ac:dyDescent="0.2">
      <c r="X9194" s="58"/>
      <c r="Y9194" s="58"/>
      <c r="Z9194" s="58"/>
      <c r="AA9194" s="58"/>
      <c r="AB9194" s="58"/>
    </row>
    <row r="9195" spans="24:28" x14ac:dyDescent="0.2">
      <c r="X9195" s="58"/>
      <c r="Y9195" s="58"/>
      <c r="Z9195" s="58"/>
      <c r="AA9195" s="58"/>
      <c r="AB9195" s="58"/>
    </row>
    <row r="9196" spans="24:28" x14ac:dyDescent="0.2">
      <c r="X9196" s="58"/>
      <c r="Y9196" s="58"/>
      <c r="Z9196" s="58"/>
      <c r="AA9196" s="58"/>
      <c r="AB9196" s="58"/>
    </row>
    <row r="9197" spans="24:28" x14ac:dyDescent="0.2">
      <c r="X9197" s="58"/>
      <c r="Y9197" s="58"/>
      <c r="Z9197" s="58"/>
      <c r="AA9197" s="58"/>
      <c r="AB9197" s="58"/>
    </row>
    <row r="9198" spans="24:28" x14ac:dyDescent="0.2">
      <c r="X9198" s="58"/>
      <c r="Y9198" s="58"/>
      <c r="Z9198" s="58"/>
      <c r="AA9198" s="58"/>
      <c r="AB9198" s="58"/>
    </row>
    <row r="9199" spans="24:28" x14ac:dyDescent="0.2">
      <c r="X9199" s="58"/>
      <c r="Y9199" s="58"/>
      <c r="Z9199" s="58"/>
      <c r="AA9199" s="58"/>
      <c r="AB9199" s="58"/>
    </row>
    <row r="9200" spans="24:28" x14ac:dyDescent="0.2">
      <c r="X9200" s="58"/>
      <c r="Y9200" s="58"/>
      <c r="Z9200" s="58"/>
      <c r="AA9200" s="58"/>
      <c r="AB9200" s="58"/>
    </row>
    <row r="9201" spans="24:28" x14ac:dyDescent="0.2">
      <c r="X9201" s="58"/>
      <c r="Y9201" s="58"/>
      <c r="Z9201" s="58"/>
      <c r="AA9201" s="58"/>
      <c r="AB9201" s="58"/>
    </row>
    <row r="9202" spans="24:28" x14ac:dyDescent="0.2">
      <c r="X9202" s="58"/>
      <c r="Y9202" s="58"/>
      <c r="Z9202" s="58"/>
      <c r="AA9202" s="58"/>
      <c r="AB9202" s="58"/>
    </row>
    <row r="9203" spans="24:28" x14ac:dyDescent="0.2">
      <c r="X9203" s="58"/>
      <c r="Y9203" s="58"/>
      <c r="Z9203" s="58"/>
      <c r="AA9203" s="58"/>
      <c r="AB9203" s="58"/>
    </row>
    <row r="9204" spans="24:28" x14ac:dyDescent="0.2">
      <c r="X9204" s="58"/>
      <c r="Y9204" s="58"/>
      <c r="Z9204" s="58"/>
      <c r="AA9204" s="58"/>
      <c r="AB9204" s="58"/>
    </row>
    <row r="9205" spans="24:28" x14ac:dyDescent="0.2">
      <c r="X9205" s="58"/>
      <c r="Y9205" s="58"/>
      <c r="Z9205" s="58"/>
      <c r="AA9205" s="58"/>
      <c r="AB9205" s="58"/>
    </row>
    <row r="9206" spans="24:28" x14ac:dyDescent="0.2">
      <c r="X9206" s="58"/>
      <c r="Y9206" s="58"/>
      <c r="Z9206" s="58"/>
      <c r="AA9206" s="58"/>
      <c r="AB9206" s="58"/>
    </row>
    <row r="9207" spans="24:28" x14ac:dyDescent="0.2">
      <c r="X9207" s="58"/>
      <c r="Y9207" s="58"/>
      <c r="Z9207" s="58"/>
      <c r="AA9207" s="58"/>
      <c r="AB9207" s="58"/>
    </row>
    <row r="9208" spans="24:28" x14ac:dyDescent="0.2">
      <c r="X9208" s="58"/>
      <c r="Y9208" s="58"/>
      <c r="Z9208" s="58"/>
      <c r="AA9208" s="58"/>
      <c r="AB9208" s="58"/>
    </row>
    <row r="9209" spans="24:28" x14ac:dyDescent="0.2">
      <c r="X9209" s="58"/>
      <c r="Y9209" s="58"/>
      <c r="Z9209" s="58"/>
      <c r="AA9209" s="58"/>
      <c r="AB9209" s="58"/>
    </row>
    <row r="9210" spans="24:28" x14ac:dyDescent="0.2">
      <c r="X9210" s="58"/>
      <c r="Y9210" s="58"/>
      <c r="Z9210" s="58"/>
      <c r="AA9210" s="58"/>
      <c r="AB9210" s="58"/>
    </row>
    <row r="9211" spans="24:28" x14ac:dyDescent="0.2">
      <c r="X9211" s="58"/>
      <c r="Y9211" s="58"/>
      <c r="Z9211" s="58"/>
      <c r="AA9211" s="58"/>
      <c r="AB9211" s="58"/>
    </row>
    <row r="9212" spans="24:28" x14ac:dyDescent="0.2">
      <c r="X9212" s="58"/>
      <c r="Y9212" s="58"/>
      <c r="Z9212" s="58"/>
      <c r="AA9212" s="58"/>
      <c r="AB9212" s="58"/>
    </row>
    <row r="9213" spans="24:28" x14ac:dyDescent="0.2">
      <c r="X9213" s="58"/>
      <c r="Y9213" s="58"/>
      <c r="Z9213" s="58"/>
      <c r="AA9213" s="58"/>
      <c r="AB9213" s="58"/>
    </row>
    <row r="9214" spans="24:28" x14ac:dyDescent="0.2">
      <c r="X9214" s="58"/>
      <c r="Y9214" s="58"/>
      <c r="Z9214" s="58"/>
      <c r="AA9214" s="58"/>
      <c r="AB9214" s="58"/>
    </row>
    <row r="9215" spans="24:28" x14ac:dyDescent="0.2">
      <c r="X9215" s="58"/>
      <c r="Y9215" s="58"/>
      <c r="Z9215" s="58"/>
      <c r="AA9215" s="58"/>
      <c r="AB9215" s="58"/>
    </row>
    <row r="9216" spans="24:28" x14ac:dyDescent="0.2">
      <c r="X9216" s="58"/>
      <c r="Y9216" s="58"/>
      <c r="Z9216" s="58"/>
      <c r="AA9216" s="58"/>
      <c r="AB9216" s="58"/>
    </row>
    <row r="9217" spans="24:28" x14ac:dyDescent="0.2">
      <c r="X9217" s="58"/>
      <c r="Y9217" s="58"/>
      <c r="Z9217" s="58"/>
      <c r="AA9217" s="58"/>
      <c r="AB9217" s="58"/>
    </row>
    <row r="9218" spans="24:28" x14ac:dyDescent="0.2">
      <c r="X9218" s="58"/>
      <c r="Y9218" s="58"/>
      <c r="Z9218" s="58"/>
      <c r="AA9218" s="58"/>
      <c r="AB9218" s="58"/>
    </row>
    <row r="9219" spans="24:28" x14ac:dyDescent="0.2">
      <c r="X9219" s="58"/>
      <c r="Y9219" s="58"/>
      <c r="Z9219" s="58"/>
      <c r="AA9219" s="58"/>
      <c r="AB9219" s="58"/>
    </row>
    <row r="9220" spans="24:28" x14ac:dyDescent="0.2">
      <c r="X9220" s="58"/>
      <c r="Y9220" s="58"/>
      <c r="Z9220" s="58"/>
      <c r="AA9220" s="58"/>
      <c r="AB9220" s="58"/>
    </row>
    <row r="9221" spans="24:28" x14ac:dyDescent="0.2">
      <c r="X9221" s="58"/>
      <c r="Y9221" s="58"/>
      <c r="Z9221" s="58"/>
      <c r="AA9221" s="58"/>
      <c r="AB9221" s="58"/>
    </row>
    <row r="9222" spans="24:28" x14ac:dyDescent="0.2">
      <c r="X9222" s="58"/>
      <c r="Y9222" s="58"/>
      <c r="Z9222" s="58"/>
      <c r="AA9222" s="58"/>
      <c r="AB9222" s="58"/>
    </row>
    <row r="9223" spans="24:28" x14ac:dyDescent="0.2">
      <c r="X9223" s="58"/>
      <c r="Y9223" s="58"/>
      <c r="Z9223" s="58"/>
      <c r="AA9223" s="58"/>
      <c r="AB9223" s="58"/>
    </row>
    <row r="9224" spans="24:28" x14ac:dyDescent="0.2">
      <c r="X9224" s="58"/>
      <c r="Y9224" s="58"/>
      <c r="Z9224" s="58"/>
      <c r="AA9224" s="58"/>
      <c r="AB9224" s="58"/>
    </row>
    <row r="9225" spans="24:28" x14ac:dyDescent="0.2">
      <c r="X9225" s="58"/>
      <c r="Y9225" s="58"/>
      <c r="Z9225" s="58"/>
      <c r="AA9225" s="58"/>
      <c r="AB9225" s="58"/>
    </row>
    <row r="9226" spans="24:28" x14ac:dyDescent="0.2">
      <c r="X9226" s="58"/>
      <c r="Y9226" s="58"/>
      <c r="Z9226" s="58"/>
      <c r="AA9226" s="58"/>
      <c r="AB9226" s="58"/>
    </row>
    <row r="9227" spans="24:28" x14ac:dyDescent="0.2">
      <c r="X9227" s="58"/>
      <c r="Y9227" s="58"/>
      <c r="Z9227" s="58"/>
      <c r="AA9227" s="58"/>
      <c r="AB9227" s="58"/>
    </row>
    <row r="9228" spans="24:28" x14ac:dyDescent="0.2">
      <c r="X9228" s="58"/>
      <c r="Y9228" s="58"/>
      <c r="Z9228" s="58"/>
      <c r="AA9228" s="58"/>
      <c r="AB9228" s="58"/>
    </row>
    <row r="9229" spans="24:28" x14ac:dyDescent="0.2">
      <c r="X9229" s="58"/>
      <c r="Y9229" s="58"/>
      <c r="Z9229" s="58"/>
      <c r="AA9229" s="58"/>
      <c r="AB9229" s="58"/>
    </row>
    <row r="9230" spans="24:28" x14ac:dyDescent="0.2">
      <c r="X9230" s="58"/>
      <c r="Y9230" s="58"/>
      <c r="Z9230" s="58"/>
      <c r="AA9230" s="58"/>
      <c r="AB9230" s="58"/>
    </row>
    <row r="9231" spans="24:28" x14ac:dyDescent="0.2">
      <c r="X9231" s="58"/>
      <c r="Y9231" s="58"/>
      <c r="Z9231" s="58"/>
      <c r="AA9231" s="58"/>
      <c r="AB9231" s="58"/>
    </row>
    <row r="9232" spans="24:28" x14ac:dyDescent="0.2">
      <c r="X9232" s="58"/>
      <c r="Y9232" s="58"/>
      <c r="Z9232" s="58"/>
      <c r="AA9232" s="58"/>
      <c r="AB9232" s="58"/>
    </row>
    <row r="9233" spans="24:28" x14ac:dyDescent="0.2">
      <c r="X9233" s="58"/>
      <c r="Y9233" s="58"/>
      <c r="Z9233" s="58"/>
      <c r="AA9233" s="58"/>
      <c r="AB9233" s="58"/>
    </row>
    <row r="9234" spans="24:28" x14ac:dyDescent="0.2">
      <c r="X9234" s="58"/>
      <c r="Y9234" s="58"/>
      <c r="Z9234" s="58"/>
      <c r="AA9234" s="58"/>
      <c r="AB9234" s="58"/>
    </row>
    <row r="9235" spans="24:28" x14ac:dyDescent="0.2">
      <c r="X9235" s="58"/>
      <c r="Y9235" s="58"/>
      <c r="Z9235" s="58"/>
      <c r="AA9235" s="58"/>
      <c r="AB9235" s="58"/>
    </row>
    <row r="9236" spans="24:28" x14ac:dyDescent="0.2">
      <c r="X9236" s="58"/>
      <c r="Y9236" s="58"/>
      <c r="Z9236" s="58"/>
      <c r="AA9236" s="58"/>
      <c r="AB9236" s="58"/>
    </row>
    <row r="9237" spans="24:28" x14ac:dyDescent="0.2">
      <c r="X9237" s="58"/>
      <c r="Y9237" s="58"/>
      <c r="Z9237" s="58"/>
      <c r="AA9237" s="58"/>
      <c r="AB9237" s="58"/>
    </row>
    <row r="9238" spans="24:28" x14ac:dyDescent="0.2">
      <c r="X9238" s="58"/>
      <c r="Y9238" s="58"/>
      <c r="Z9238" s="58"/>
      <c r="AA9238" s="58"/>
      <c r="AB9238" s="58"/>
    </row>
    <row r="9239" spans="24:28" x14ac:dyDescent="0.2">
      <c r="X9239" s="58"/>
      <c r="Y9239" s="58"/>
      <c r="Z9239" s="58"/>
      <c r="AA9239" s="58"/>
      <c r="AB9239" s="58"/>
    </row>
    <row r="9240" spans="24:28" x14ac:dyDescent="0.2">
      <c r="X9240" s="58"/>
      <c r="Y9240" s="58"/>
      <c r="Z9240" s="58"/>
      <c r="AA9240" s="58"/>
      <c r="AB9240" s="58"/>
    </row>
    <row r="9241" spans="24:28" x14ac:dyDescent="0.2">
      <c r="X9241" s="58"/>
      <c r="Y9241" s="58"/>
      <c r="Z9241" s="58"/>
      <c r="AA9241" s="58"/>
      <c r="AB9241" s="58"/>
    </row>
    <row r="9242" spans="24:28" x14ac:dyDescent="0.2">
      <c r="X9242" s="58"/>
      <c r="Y9242" s="58"/>
      <c r="Z9242" s="58"/>
      <c r="AA9242" s="58"/>
      <c r="AB9242" s="58"/>
    </row>
    <row r="9243" spans="24:28" x14ac:dyDescent="0.2">
      <c r="X9243" s="58"/>
      <c r="Y9243" s="58"/>
      <c r="Z9243" s="58"/>
      <c r="AA9243" s="58"/>
      <c r="AB9243" s="58"/>
    </row>
    <row r="9244" spans="24:28" x14ac:dyDescent="0.2">
      <c r="X9244" s="58"/>
      <c r="Y9244" s="58"/>
      <c r="Z9244" s="58"/>
      <c r="AA9244" s="58"/>
      <c r="AB9244" s="58"/>
    </row>
    <row r="9245" spans="24:28" x14ac:dyDescent="0.2">
      <c r="X9245" s="58"/>
      <c r="Y9245" s="58"/>
      <c r="Z9245" s="58"/>
      <c r="AA9245" s="58"/>
      <c r="AB9245" s="58"/>
    </row>
    <row r="9246" spans="24:28" x14ac:dyDescent="0.2">
      <c r="X9246" s="58"/>
      <c r="Y9246" s="58"/>
      <c r="Z9246" s="58"/>
      <c r="AA9246" s="58"/>
      <c r="AB9246" s="58"/>
    </row>
    <row r="9247" spans="24:28" x14ac:dyDescent="0.2">
      <c r="X9247" s="58"/>
      <c r="Y9247" s="58"/>
      <c r="Z9247" s="58"/>
      <c r="AA9247" s="58"/>
      <c r="AB9247" s="58"/>
    </row>
    <row r="9248" spans="24:28" x14ac:dyDescent="0.2">
      <c r="X9248" s="58"/>
      <c r="Y9248" s="58"/>
      <c r="Z9248" s="58"/>
      <c r="AA9248" s="58"/>
      <c r="AB9248" s="58"/>
    </row>
    <row r="9249" spans="24:28" x14ac:dyDescent="0.2">
      <c r="X9249" s="58"/>
      <c r="Y9249" s="58"/>
      <c r="Z9249" s="58"/>
      <c r="AA9249" s="58"/>
      <c r="AB9249" s="58"/>
    </row>
    <row r="9250" spans="24:28" x14ac:dyDescent="0.2">
      <c r="X9250" s="58"/>
      <c r="Y9250" s="58"/>
      <c r="Z9250" s="58"/>
      <c r="AA9250" s="58"/>
      <c r="AB9250" s="58"/>
    </row>
    <row r="9251" spans="24:28" x14ac:dyDescent="0.2">
      <c r="X9251" s="58"/>
      <c r="Y9251" s="58"/>
      <c r="Z9251" s="58"/>
      <c r="AA9251" s="58"/>
      <c r="AB9251" s="58"/>
    </row>
    <row r="9252" spans="24:28" x14ac:dyDescent="0.2">
      <c r="X9252" s="58"/>
      <c r="Y9252" s="58"/>
      <c r="Z9252" s="58"/>
      <c r="AA9252" s="58"/>
      <c r="AB9252" s="58"/>
    </row>
    <row r="9253" spans="24:28" x14ac:dyDescent="0.2">
      <c r="X9253" s="58"/>
      <c r="Y9253" s="58"/>
      <c r="Z9253" s="58"/>
      <c r="AA9253" s="58"/>
      <c r="AB9253" s="58"/>
    </row>
    <row r="9254" spans="24:28" x14ac:dyDescent="0.2">
      <c r="X9254" s="58"/>
      <c r="Y9254" s="58"/>
      <c r="Z9254" s="58"/>
      <c r="AA9254" s="58"/>
      <c r="AB9254" s="58"/>
    </row>
    <row r="9255" spans="24:28" x14ac:dyDescent="0.2">
      <c r="X9255" s="58"/>
      <c r="Y9255" s="58"/>
      <c r="Z9255" s="58"/>
      <c r="AA9255" s="58"/>
      <c r="AB9255" s="58"/>
    </row>
    <row r="9256" spans="24:28" x14ac:dyDescent="0.2">
      <c r="X9256" s="58"/>
      <c r="Y9256" s="58"/>
      <c r="Z9256" s="58"/>
      <c r="AA9256" s="58"/>
      <c r="AB9256" s="58"/>
    </row>
    <row r="9257" spans="24:28" x14ac:dyDescent="0.2">
      <c r="X9257" s="58"/>
      <c r="Y9257" s="58"/>
      <c r="Z9257" s="58"/>
      <c r="AA9257" s="58"/>
      <c r="AB9257" s="58"/>
    </row>
    <row r="9258" spans="24:28" x14ac:dyDescent="0.2">
      <c r="X9258" s="58"/>
      <c r="Y9258" s="58"/>
      <c r="Z9258" s="58"/>
      <c r="AA9258" s="58"/>
      <c r="AB9258" s="58"/>
    </row>
    <row r="9259" spans="24:28" x14ac:dyDescent="0.2">
      <c r="X9259" s="58"/>
      <c r="Y9259" s="58"/>
      <c r="Z9259" s="58"/>
      <c r="AA9259" s="58"/>
      <c r="AB9259" s="58"/>
    </row>
    <row r="9260" spans="24:28" x14ac:dyDescent="0.2">
      <c r="X9260" s="58"/>
      <c r="Y9260" s="58"/>
      <c r="Z9260" s="58"/>
      <c r="AA9260" s="58"/>
      <c r="AB9260" s="58"/>
    </row>
    <row r="9261" spans="24:28" x14ac:dyDescent="0.2">
      <c r="X9261" s="58"/>
      <c r="Y9261" s="58"/>
      <c r="Z9261" s="58"/>
      <c r="AA9261" s="58"/>
      <c r="AB9261" s="58"/>
    </row>
    <row r="9262" spans="24:28" x14ac:dyDescent="0.2">
      <c r="X9262" s="58"/>
      <c r="Y9262" s="58"/>
      <c r="Z9262" s="58"/>
      <c r="AA9262" s="58"/>
      <c r="AB9262" s="58"/>
    </row>
    <row r="9263" spans="24:28" x14ac:dyDescent="0.2">
      <c r="X9263" s="58"/>
      <c r="Y9263" s="58"/>
      <c r="Z9263" s="58"/>
      <c r="AA9263" s="58"/>
      <c r="AB9263" s="58"/>
    </row>
    <row r="9264" spans="24:28" x14ac:dyDescent="0.2">
      <c r="X9264" s="58"/>
      <c r="Y9264" s="58"/>
      <c r="Z9264" s="58"/>
      <c r="AA9264" s="58"/>
      <c r="AB9264" s="58"/>
    </row>
    <row r="9265" spans="24:28" x14ac:dyDescent="0.2">
      <c r="X9265" s="58"/>
      <c r="Y9265" s="58"/>
      <c r="Z9265" s="58"/>
      <c r="AA9265" s="58"/>
      <c r="AB9265" s="58"/>
    </row>
    <row r="9266" spans="24:28" x14ac:dyDescent="0.2">
      <c r="X9266" s="58"/>
      <c r="Y9266" s="58"/>
      <c r="Z9266" s="58"/>
      <c r="AA9266" s="58"/>
      <c r="AB9266" s="58"/>
    </row>
    <row r="9267" spans="24:28" x14ac:dyDescent="0.2">
      <c r="X9267" s="58"/>
      <c r="Y9267" s="58"/>
      <c r="Z9267" s="58"/>
      <c r="AA9267" s="58"/>
      <c r="AB9267" s="58"/>
    </row>
    <row r="9268" spans="24:28" x14ac:dyDescent="0.2">
      <c r="X9268" s="58"/>
      <c r="Y9268" s="58"/>
      <c r="Z9268" s="58"/>
      <c r="AA9268" s="58"/>
      <c r="AB9268" s="58"/>
    </row>
    <row r="9269" spans="24:28" x14ac:dyDescent="0.2">
      <c r="X9269" s="58"/>
      <c r="Y9269" s="58"/>
      <c r="Z9269" s="58"/>
      <c r="AA9269" s="58"/>
      <c r="AB9269" s="58"/>
    </row>
    <row r="9270" spans="24:28" x14ac:dyDescent="0.2">
      <c r="X9270" s="58"/>
      <c r="Y9270" s="58"/>
      <c r="Z9270" s="58"/>
      <c r="AA9270" s="58"/>
      <c r="AB9270" s="58"/>
    </row>
    <row r="9271" spans="24:28" x14ac:dyDescent="0.2">
      <c r="X9271" s="58"/>
      <c r="Y9271" s="58"/>
      <c r="Z9271" s="58"/>
      <c r="AA9271" s="58"/>
      <c r="AB9271" s="58"/>
    </row>
    <row r="9272" spans="24:28" x14ac:dyDescent="0.2">
      <c r="X9272" s="58"/>
      <c r="Y9272" s="58"/>
      <c r="Z9272" s="58"/>
      <c r="AA9272" s="58"/>
      <c r="AB9272" s="58"/>
    </row>
    <row r="9273" spans="24:28" x14ac:dyDescent="0.2">
      <c r="X9273" s="58"/>
      <c r="Y9273" s="58"/>
      <c r="Z9273" s="58"/>
      <c r="AA9273" s="58"/>
      <c r="AB9273" s="58"/>
    </row>
    <row r="9274" spans="24:28" x14ac:dyDescent="0.2">
      <c r="X9274" s="58"/>
      <c r="Y9274" s="58"/>
      <c r="Z9274" s="58"/>
      <c r="AA9274" s="58"/>
      <c r="AB9274" s="58"/>
    </row>
    <row r="9275" spans="24:28" x14ac:dyDescent="0.2">
      <c r="X9275" s="58"/>
      <c r="Y9275" s="58"/>
      <c r="Z9275" s="58"/>
      <c r="AA9275" s="58"/>
      <c r="AB9275" s="58"/>
    </row>
    <row r="9276" spans="24:28" x14ac:dyDescent="0.2">
      <c r="X9276" s="58"/>
      <c r="Y9276" s="58"/>
      <c r="Z9276" s="58"/>
      <c r="AA9276" s="58"/>
      <c r="AB9276" s="58"/>
    </row>
    <row r="9277" spans="24:28" x14ac:dyDescent="0.2">
      <c r="X9277" s="58"/>
      <c r="Y9277" s="58"/>
      <c r="Z9277" s="58"/>
      <c r="AA9277" s="58"/>
      <c r="AB9277" s="58"/>
    </row>
    <row r="9278" spans="24:28" x14ac:dyDescent="0.2">
      <c r="X9278" s="58"/>
      <c r="Y9278" s="58"/>
      <c r="Z9278" s="58"/>
      <c r="AA9278" s="58"/>
      <c r="AB9278" s="58"/>
    </row>
    <row r="9279" spans="24:28" x14ac:dyDescent="0.2">
      <c r="X9279" s="58"/>
      <c r="Y9279" s="58"/>
      <c r="Z9279" s="58"/>
      <c r="AA9279" s="58"/>
      <c r="AB9279" s="58"/>
    </row>
    <row r="9280" spans="24:28" x14ac:dyDescent="0.2">
      <c r="X9280" s="58"/>
      <c r="Y9280" s="58"/>
      <c r="Z9280" s="58"/>
      <c r="AA9280" s="58"/>
      <c r="AB9280" s="58"/>
    </row>
    <row r="9281" spans="24:28" x14ac:dyDescent="0.2">
      <c r="X9281" s="58"/>
      <c r="Y9281" s="58"/>
      <c r="Z9281" s="58"/>
      <c r="AA9281" s="58"/>
      <c r="AB9281" s="58"/>
    </row>
    <row r="9282" spans="24:28" x14ac:dyDescent="0.2">
      <c r="X9282" s="58"/>
      <c r="Y9282" s="58"/>
      <c r="Z9282" s="58"/>
      <c r="AA9282" s="58"/>
      <c r="AB9282" s="58"/>
    </row>
    <row r="9283" spans="24:28" x14ac:dyDescent="0.2">
      <c r="X9283" s="58"/>
      <c r="Y9283" s="58"/>
      <c r="Z9283" s="58"/>
      <c r="AA9283" s="58"/>
      <c r="AB9283" s="58"/>
    </row>
    <row r="9284" spans="24:28" x14ac:dyDescent="0.2">
      <c r="X9284" s="58"/>
      <c r="Y9284" s="58"/>
      <c r="Z9284" s="58"/>
      <c r="AA9284" s="58"/>
      <c r="AB9284" s="58"/>
    </row>
    <row r="9285" spans="24:28" x14ac:dyDescent="0.2">
      <c r="X9285" s="58"/>
      <c r="Y9285" s="58"/>
      <c r="Z9285" s="58"/>
      <c r="AA9285" s="58"/>
      <c r="AB9285" s="58"/>
    </row>
    <row r="9286" spans="24:28" x14ac:dyDescent="0.2">
      <c r="X9286" s="58"/>
      <c r="Y9286" s="58"/>
      <c r="Z9286" s="58"/>
      <c r="AA9286" s="58"/>
      <c r="AB9286" s="58"/>
    </row>
    <row r="9287" spans="24:28" x14ac:dyDescent="0.2">
      <c r="X9287" s="58"/>
      <c r="Y9287" s="58"/>
      <c r="Z9287" s="58"/>
      <c r="AA9287" s="58"/>
      <c r="AB9287" s="58"/>
    </row>
    <row r="9288" spans="24:28" x14ac:dyDescent="0.2">
      <c r="X9288" s="58"/>
      <c r="Y9288" s="58"/>
      <c r="Z9288" s="58"/>
      <c r="AA9288" s="58"/>
      <c r="AB9288" s="58"/>
    </row>
    <row r="9289" spans="24:28" x14ac:dyDescent="0.2">
      <c r="X9289" s="58"/>
      <c r="Y9289" s="58"/>
      <c r="Z9289" s="58"/>
      <c r="AA9289" s="58"/>
      <c r="AB9289" s="58"/>
    </row>
    <row r="9290" spans="24:28" x14ac:dyDescent="0.2">
      <c r="X9290" s="58"/>
      <c r="Y9290" s="58"/>
      <c r="Z9290" s="58"/>
      <c r="AA9290" s="58"/>
      <c r="AB9290" s="58"/>
    </row>
    <row r="9291" spans="24:28" x14ac:dyDescent="0.2">
      <c r="X9291" s="58"/>
      <c r="Y9291" s="58"/>
      <c r="Z9291" s="58"/>
      <c r="AA9291" s="58"/>
      <c r="AB9291" s="58"/>
    </row>
    <row r="9292" spans="24:28" x14ac:dyDescent="0.2">
      <c r="X9292" s="58"/>
      <c r="Y9292" s="58"/>
      <c r="Z9292" s="58"/>
      <c r="AA9292" s="58"/>
      <c r="AB9292" s="58"/>
    </row>
    <row r="9293" spans="24:28" x14ac:dyDescent="0.2">
      <c r="X9293" s="58"/>
      <c r="Y9293" s="58"/>
      <c r="Z9293" s="58"/>
      <c r="AA9293" s="58"/>
      <c r="AB9293" s="58"/>
    </row>
    <row r="9294" spans="24:28" x14ac:dyDescent="0.2">
      <c r="X9294" s="58"/>
      <c r="Y9294" s="58"/>
      <c r="Z9294" s="58"/>
      <c r="AA9294" s="58"/>
      <c r="AB9294" s="58"/>
    </row>
    <row r="9295" spans="24:28" x14ac:dyDescent="0.2">
      <c r="X9295" s="58"/>
      <c r="Y9295" s="58"/>
      <c r="Z9295" s="58"/>
      <c r="AA9295" s="58"/>
      <c r="AB9295" s="58"/>
    </row>
    <row r="9296" spans="24:28" x14ac:dyDescent="0.2">
      <c r="X9296" s="58"/>
      <c r="Y9296" s="58"/>
      <c r="Z9296" s="58"/>
      <c r="AA9296" s="58"/>
      <c r="AB9296" s="58"/>
    </row>
    <row r="9297" spans="24:28" x14ac:dyDescent="0.2">
      <c r="X9297" s="58"/>
      <c r="Y9297" s="58"/>
      <c r="Z9297" s="58"/>
      <c r="AA9297" s="58"/>
      <c r="AB9297" s="58"/>
    </row>
    <row r="9298" spans="24:28" x14ac:dyDescent="0.2">
      <c r="X9298" s="58"/>
      <c r="Y9298" s="58"/>
      <c r="Z9298" s="58"/>
      <c r="AA9298" s="58"/>
      <c r="AB9298" s="58"/>
    </row>
    <row r="9299" spans="24:28" x14ac:dyDescent="0.2">
      <c r="X9299" s="58"/>
      <c r="Y9299" s="58"/>
      <c r="Z9299" s="58"/>
      <c r="AA9299" s="58"/>
      <c r="AB9299" s="58"/>
    </row>
    <row r="9300" spans="24:28" x14ac:dyDescent="0.2">
      <c r="X9300" s="58"/>
      <c r="Y9300" s="58"/>
      <c r="Z9300" s="58"/>
      <c r="AA9300" s="58"/>
      <c r="AB9300" s="58"/>
    </row>
    <row r="9301" spans="24:28" x14ac:dyDescent="0.2">
      <c r="X9301" s="58"/>
      <c r="Y9301" s="58"/>
      <c r="Z9301" s="58"/>
      <c r="AA9301" s="58"/>
      <c r="AB9301" s="58"/>
    </row>
    <row r="9302" spans="24:28" x14ac:dyDescent="0.2">
      <c r="X9302" s="58"/>
      <c r="Y9302" s="58"/>
      <c r="Z9302" s="58"/>
      <c r="AA9302" s="58"/>
      <c r="AB9302" s="58"/>
    </row>
    <row r="9303" spans="24:28" x14ac:dyDescent="0.2">
      <c r="X9303" s="58"/>
      <c r="Y9303" s="58"/>
      <c r="Z9303" s="58"/>
      <c r="AA9303" s="58"/>
      <c r="AB9303" s="58"/>
    </row>
    <row r="9304" spans="24:28" x14ac:dyDescent="0.2">
      <c r="X9304" s="58"/>
      <c r="Y9304" s="58"/>
      <c r="Z9304" s="58"/>
      <c r="AA9304" s="58"/>
      <c r="AB9304" s="58"/>
    </row>
    <row r="9305" spans="24:28" x14ac:dyDescent="0.2">
      <c r="X9305" s="58"/>
      <c r="Y9305" s="58"/>
      <c r="Z9305" s="58"/>
      <c r="AA9305" s="58"/>
      <c r="AB9305" s="58"/>
    </row>
    <row r="9306" spans="24:28" x14ac:dyDescent="0.2">
      <c r="X9306" s="58"/>
      <c r="Y9306" s="58"/>
      <c r="Z9306" s="58"/>
      <c r="AA9306" s="58"/>
      <c r="AB9306" s="58"/>
    </row>
    <row r="9307" spans="24:28" x14ac:dyDescent="0.2">
      <c r="X9307" s="58"/>
      <c r="Y9307" s="58"/>
      <c r="Z9307" s="58"/>
      <c r="AA9307" s="58"/>
      <c r="AB9307" s="58"/>
    </row>
    <row r="9308" spans="24:28" x14ac:dyDescent="0.2">
      <c r="X9308" s="58"/>
      <c r="Y9308" s="58"/>
      <c r="Z9308" s="58"/>
      <c r="AA9308" s="58"/>
      <c r="AB9308" s="58"/>
    </row>
    <row r="9309" spans="24:28" x14ac:dyDescent="0.2">
      <c r="X9309" s="58"/>
      <c r="Y9309" s="58"/>
      <c r="Z9309" s="58"/>
      <c r="AA9309" s="58"/>
      <c r="AB9309" s="58"/>
    </row>
    <row r="9310" spans="24:28" x14ac:dyDescent="0.2">
      <c r="X9310" s="58"/>
      <c r="Y9310" s="58"/>
      <c r="Z9310" s="58"/>
      <c r="AA9310" s="58"/>
      <c r="AB9310" s="58"/>
    </row>
    <row r="9311" spans="24:28" x14ac:dyDescent="0.2">
      <c r="X9311" s="58"/>
      <c r="Y9311" s="58"/>
      <c r="Z9311" s="58"/>
      <c r="AA9311" s="58"/>
      <c r="AB9311" s="58"/>
    </row>
    <row r="9312" spans="24:28" x14ac:dyDescent="0.2">
      <c r="X9312" s="58"/>
      <c r="Y9312" s="58"/>
      <c r="Z9312" s="58"/>
      <c r="AA9312" s="58"/>
      <c r="AB9312" s="58"/>
    </row>
    <row r="9313" spans="24:28" x14ac:dyDescent="0.2">
      <c r="X9313" s="58"/>
      <c r="Y9313" s="58"/>
      <c r="Z9313" s="58"/>
      <c r="AA9313" s="58"/>
      <c r="AB9313" s="58"/>
    </row>
    <row r="9314" spans="24:28" x14ac:dyDescent="0.2">
      <c r="X9314" s="58"/>
      <c r="Y9314" s="58"/>
      <c r="Z9314" s="58"/>
      <c r="AA9314" s="58"/>
      <c r="AB9314" s="58"/>
    </row>
    <row r="9315" spans="24:28" x14ac:dyDescent="0.2">
      <c r="X9315" s="58"/>
      <c r="Y9315" s="58"/>
      <c r="Z9315" s="58"/>
      <c r="AA9315" s="58"/>
      <c r="AB9315" s="58"/>
    </row>
    <row r="9316" spans="24:28" x14ac:dyDescent="0.2">
      <c r="X9316" s="58"/>
      <c r="Y9316" s="58"/>
      <c r="Z9316" s="58"/>
      <c r="AA9316" s="58"/>
      <c r="AB9316" s="58"/>
    </row>
    <row r="9317" spans="24:28" x14ac:dyDescent="0.2">
      <c r="X9317" s="58"/>
      <c r="Y9317" s="58"/>
      <c r="Z9317" s="58"/>
      <c r="AA9317" s="58"/>
      <c r="AB9317" s="58"/>
    </row>
    <row r="9318" spans="24:28" x14ac:dyDescent="0.2">
      <c r="X9318" s="58"/>
      <c r="Y9318" s="58"/>
      <c r="Z9318" s="58"/>
      <c r="AA9318" s="58"/>
      <c r="AB9318" s="58"/>
    </row>
    <row r="9319" spans="24:28" x14ac:dyDescent="0.2">
      <c r="X9319" s="58"/>
      <c r="Y9319" s="58"/>
      <c r="Z9319" s="58"/>
      <c r="AA9319" s="58"/>
      <c r="AB9319" s="58"/>
    </row>
    <row r="9320" spans="24:28" x14ac:dyDescent="0.2">
      <c r="X9320" s="58"/>
      <c r="Y9320" s="58"/>
      <c r="Z9320" s="58"/>
      <c r="AA9320" s="58"/>
      <c r="AB9320" s="58"/>
    </row>
    <row r="9321" spans="24:28" x14ac:dyDescent="0.2">
      <c r="X9321" s="58"/>
      <c r="Y9321" s="58"/>
      <c r="Z9321" s="58"/>
      <c r="AA9321" s="58"/>
      <c r="AB9321" s="58"/>
    </row>
    <row r="9322" spans="24:28" x14ac:dyDescent="0.2">
      <c r="X9322" s="58"/>
      <c r="Y9322" s="58"/>
      <c r="Z9322" s="58"/>
      <c r="AA9322" s="58"/>
      <c r="AB9322" s="58"/>
    </row>
    <row r="9323" spans="24:28" x14ac:dyDescent="0.2">
      <c r="X9323" s="58"/>
      <c r="Y9323" s="58"/>
      <c r="Z9323" s="58"/>
      <c r="AA9323" s="58"/>
      <c r="AB9323" s="58"/>
    </row>
    <row r="9324" spans="24:28" x14ac:dyDescent="0.2">
      <c r="X9324" s="58"/>
      <c r="Y9324" s="58"/>
      <c r="Z9324" s="58"/>
      <c r="AA9324" s="58"/>
      <c r="AB9324" s="58"/>
    </row>
    <row r="9325" spans="24:28" x14ac:dyDescent="0.2">
      <c r="X9325" s="58"/>
      <c r="Y9325" s="58"/>
      <c r="Z9325" s="58"/>
      <c r="AA9325" s="58"/>
      <c r="AB9325" s="58"/>
    </row>
    <row r="9326" spans="24:28" x14ac:dyDescent="0.2">
      <c r="X9326" s="58"/>
      <c r="Y9326" s="58"/>
      <c r="Z9326" s="58"/>
      <c r="AA9326" s="58"/>
      <c r="AB9326" s="58"/>
    </row>
    <row r="9327" spans="24:28" x14ac:dyDescent="0.2">
      <c r="X9327" s="58"/>
      <c r="Y9327" s="58"/>
      <c r="Z9327" s="58"/>
      <c r="AA9327" s="58"/>
      <c r="AB9327" s="58"/>
    </row>
    <row r="9328" spans="24:28" x14ac:dyDescent="0.2">
      <c r="X9328" s="58"/>
      <c r="Y9328" s="58"/>
      <c r="Z9328" s="58"/>
      <c r="AA9328" s="58"/>
      <c r="AB9328" s="58"/>
    </row>
    <row r="9329" spans="24:28" x14ac:dyDescent="0.2">
      <c r="X9329" s="58"/>
      <c r="Y9329" s="58"/>
      <c r="Z9329" s="58"/>
      <c r="AA9329" s="58"/>
      <c r="AB9329" s="58"/>
    </row>
    <row r="9330" spans="24:28" x14ac:dyDescent="0.2">
      <c r="X9330" s="58"/>
      <c r="Y9330" s="58"/>
      <c r="Z9330" s="58"/>
      <c r="AA9330" s="58"/>
      <c r="AB9330" s="58"/>
    </row>
    <row r="9331" spans="24:28" x14ac:dyDescent="0.2">
      <c r="X9331" s="58"/>
      <c r="Y9331" s="58"/>
      <c r="Z9331" s="58"/>
      <c r="AA9331" s="58"/>
      <c r="AB9331" s="58"/>
    </row>
    <row r="9332" spans="24:28" x14ac:dyDescent="0.2">
      <c r="X9332" s="58"/>
      <c r="Y9332" s="58"/>
      <c r="Z9332" s="58"/>
      <c r="AA9332" s="58"/>
      <c r="AB9332" s="58"/>
    </row>
    <row r="9333" spans="24:28" x14ac:dyDescent="0.2">
      <c r="X9333" s="58"/>
      <c r="Y9333" s="58"/>
      <c r="Z9333" s="58"/>
      <c r="AA9333" s="58"/>
      <c r="AB9333" s="58"/>
    </row>
    <row r="9334" spans="24:28" x14ac:dyDescent="0.2">
      <c r="X9334" s="58"/>
      <c r="Y9334" s="58"/>
      <c r="Z9334" s="58"/>
      <c r="AA9334" s="58"/>
      <c r="AB9334" s="58"/>
    </row>
    <row r="9335" spans="24:28" x14ac:dyDescent="0.2">
      <c r="X9335" s="58"/>
      <c r="Y9335" s="58"/>
      <c r="Z9335" s="58"/>
      <c r="AA9335" s="58"/>
      <c r="AB9335" s="58"/>
    </row>
    <row r="9336" spans="24:28" x14ac:dyDescent="0.2">
      <c r="X9336" s="58"/>
      <c r="Y9336" s="58"/>
      <c r="Z9336" s="58"/>
      <c r="AA9336" s="58"/>
      <c r="AB9336" s="58"/>
    </row>
    <row r="9337" spans="24:28" x14ac:dyDescent="0.2">
      <c r="X9337" s="58"/>
      <c r="Y9337" s="58"/>
      <c r="Z9337" s="58"/>
      <c r="AA9337" s="58"/>
      <c r="AB9337" s="58"/>
    </row>
    <row r="9338" spans="24:28" x14ac:dyDescent="0.2">
      <c r="X9338" s="58"/>
      <c r="Y9338" s="58"/>
      <c r="Z9338" s="58"/>
      <c r="AA9338" s="58"/>
      <c r="AB9338" s="58"/>
    </row>
    <row r="9339" spans="24:28" x14ac:dyDescent="0.2">
      <c r="X9339" s="58"/>
      <c r="Y9339" s="58"/>
      <c r="Z9339" s="58"/>
      <c r="AA9339" s="58"/>
      <c r="AB9339" s="58"/>
    </row>
    <row r="9340" spans="24:28" x14ac:dyDescent="0.2">
      <c r="X9340" s="58"/>
      <c r="Y9340" s="58"/>
      <c r="Z9340" s="58"/>
      <c r="AA9340" s="58"/>
      <c r="AB9340" s="58"/>
    </row>
    <row r="9341" spans="24:28" x14ac:dyDescent="0.2">
      <c r="X9341" s="58"/>
      <c r="Y9341" s="58"/>
      <c r="Z9341" s="58"/>
      <c r="AA9341" s="58"/>
      <c r="AB9341" s="58"/>
    </row>
    <row r="9342" spans="24:28" x14ac:dyDescent="0.2">
      <c r="X9342" s="58"/>
      <c r="Y9342" s="58"/>
      <c r="Z9342" s="58"/>
      <c r="AA9342" s="58"/>
      <c r="AB9342" s="58"/>
    </row>
    <row r="9343" spans="24:28" x14ac:dyDescent="0.2">
      <c r="X9343" s="58"/>
      <c r="Y9343" s="58"/>
      <c r="Z9343" s="58"/>
      <c r="AA9343" s="58"/>
      <c r="AB9343" s="58"/>
    </row>
    <row r="9344" spans="24:28" x14ac:dyDescent="0.2">
      <c r="X9344" s="58"/>
      <c r="Y9344" s="58"/>
      <c r="Z9344" s="58"/>
      <c r="AA9344" s="58"/>
      <c r="AB9344" s="58"/>
    </row>
    <row r="9345" spans="24:28" x14ac:dyDescent="0.2">
      <c r="X9345" s="58"/>
      <c r="Y9345" s="58"/>
      <c r="Z9345" s="58"/>
      <c r="AA9345" s="58"/>
      <c r="AB9345" s="58"/>
    </row>
    <row r="9346" spans="24:28" x14ac:dyDescent="0.2">
      <c r="X9346" s="58"/>
      <c r="Y9346" s="58"/>
      <c r="Z9346" s="58"/>
      <c r="AA9346" s="58"/>
      <c r="AB9346" s="58"/>
    </row>
    <row r="9347" spans="24:28" x14ac:dyDescent="0.2">
      <c r="X9347" s="58"/>
      <c r="Y9347" s="58"/>
      <c r="Z9347" s="58"/>
      <c r="AA9347" s="58"/>
      <c r="AB9347" s="58"/>
    </row>
    <row r="9348" spans="24:28" x14ac:dyDescent="0.2">
      <c r="X9348" s="58"/>
      <c r="Y9348" s="58"/>
      <c r="Z9348" s="58"/>
      <c r="AA9348" s="58"/>
      <c r="AB9348" s="58"/>
    </row>
    <row r="9349" spans="24:28" x14ac:dyDescent="0.2">
      <c r="X9349" s="58"/>
      <c r="Y9349" s="58"/>
      <c r="Z9349" s="58"/>
      <c r="AA9349" s="58"/>
      <c r="AB9349" s="58"/>
    </row>
    <row r="9350" spans="24:28" x14ac:dyDescent="0.2">
      <c r="X9350" s="58"/>
      <c r="Y9350" s="58"/>
      <c r="Z9350" s="58"/>
      <c r="AA9350" s="58"/>
      <c r="AB9350" s="58"/>
    </row>
    <row r="9351" spans="24:28" x14ac:dyDescent="0.2">
      <c r="X9351" s="58"/>
      <c r="Y9351" s="58"/>
      <c r="Z9351" s="58"/>
      <c r="AA9351" s="58"/>
      <c r="AB9351" s="58"/>
    </row>
    <row r="9352" spans="24:28" x14ac:dyDescent="0.2">
      <c r="X9352" s="58"/>
      <c r="Y9352" s="58"/>
      <c r="Z9352" s="58"/>
      <c r="AA9352" s="58"/>
      <c r="AB9352" s="58"/>
    </row>
    <row r="9353" spans="24:28" x14ac:dyDescent="0.2">
      <c r="X9353" s="58"/>
      <c r="Y9353" s="58"/>
      <c r="Z9353" s="58"/>
      <c r="AA9353" s="58"/>
      <c r="AB9353" s="58"/>
    </row>
    <row r="9354" spans="24:28" x14ac:dyDescent="0.2">
      <c r="X9354" s="58"/>
      <c r="Y9354" s="58"/>
      <c r="Z9354" s="58"/>
      <c r="AA9354" s="58"/>
      <c r="AB9354" s="58"/>
    </row>
    <row r="9355" spans="24:28" x14ac:dyDescent="0.2">
      <c r="X9355" s="58"/>
      <c r="Y9355" s="58"/>
      <c r="Z9355" s="58"/>
      <c r="AA9355" s="58"/>
      <c r="AB9355" s="58"/>
    </row>
    <row r="9356" spans="24:28" x14ac:dyDescent="0.2">
      <c r="X9356" s="58"/>
      <c r="Y9356" s="58"/>
      <c r="Z9356" s="58"/>
      <c r="AA9356" s="58"/>
      <c r="AB9356" s="58"/>
    </row>
    <row r="9357" spans="24:28" x14ac:dyDescent="0.2">
      <c r="X9357" s="58"/>
      <c r="Y9357" s="58"/>
      <c r="Z9357" s="58"/>
      <c r="AA9357" s="58"/>
      <c r="AB9357" s="58"/>
    </row>
    <row r="9358" spans="24:28" x14ac:dyDescent="0.2">
      <c r="X9358" s="58"/>
      <c r="Y9358" s="58"/>
      <c r="Z9358" s="58"/>
      <c r="AA9358" s="58"/>
      <c r="AB9358" s="58"/>
    </row>
    <row r="9359" spans="24:28" x14ac:dyDescent="0.2">
      <c r="X9359" s="58"/>
      <c r="Y9359" s="58"/>
      <c r="Z9359" s="58"/>
      <c r="AA9359" s="58"/>
      <c r="AB9359" s="58"/>
    </row>
    <row r="9360" spans="24:28" x14ac:dyDescent="0.2">
      <c r="X9360" s="58"/>
      <c r="Y9360" s="58"/>
      <c r="Z9360" s="58"/>
      <c r="AA9360" s="58"/>
      <c r="AB9360" s="58"/>
    </row>
    <row r="9361" spans="24:28" x14ac:dyDescent="0.2">
      <c r="X9361" s="58"/>
      <c r="Y9361" s="58"/>
      <c r="Z9361" s="58"/>
      <c r="AA9361" s="58"/>
      <c r="AB9361" s="58"/>
    </row>
    <row r="9362" spans="24:28" x14ac:dyDescent="0.2">
      <c r="X9362" s="58"/>
      <c r="Y9362" s="58"/>
      <c r="Z9362" s="58"/>
      <c r="AA9362" s="58"/>
      <c r="AB9362" s="58"/>
    </row>
    <row r="9363" spans="24:28" x14ac:dyDescent="0.2">
      <c r="X9363" s="58"/>
      <c r="Y9363" s="58"/>
      <c r="Z9363" s="58"/>
      <c r="AA9363" s="58"/>
      <c r="AB9363" s="58"/>
    </row>
    <row r="9364" spans="24:28" x14ac:dyDescent="0.2">
      <c r="X9364" s="58"/>
      <c r="Y9364" s="58"/>
      <c r="Z9364" s="58"/>
      <c r="AA9364" s="58"/>
      <c r="AB9364" s="58"/>
    </row>
    <row r="9365" spans="24:28" x14ac:dyDescent="0.2">
      <c r="X9365" s="58"/>
      <c r="Y9365" s="58"/>
      <c r="Z9365" s="58"/>
      <c r="AA9365" s="58"/>
      <c r="AB9365" s="58"/>
    </row>
    <row r="9366" spans="24:28" x14ac:dyDescent="0.2">
      <c r="X9366" s="58"/>
      <c r="Y9366" s="58"/>
      <c r="Z9366" s="58"/>
      <c r="AA9366" s="58"/>
      <c r="AB9366" s="58"/>
    </row>
    <row r="9367" spans="24:28" x14ac:dyDescent="0.2">
      <c r="X9367" s="58"/>
      <c r="Y9367" s="58"/>
      <c r="Z9367" s="58"/>
      <c r="AA9367" s="58"/>
      <c r="AB9367" s="58"/>
    </row>
    <row r="9368" spans="24:28" x14ac:dyDescent="0.2">
      <c r="X9368" s="58"/>
      <c r="Y9368" s="58"/>
      <c r="Z9368" s="58"/>
      <c r="AA9368" s="58"/>
      <c r="AB9368" s="58"/>
    </row>
    <row r="9369" spans="24:28" x14ac:dyDescent="0.2">
      <c r="X9369" s="58"/>
      <c r="Y9369" s="58"/>
      <c r="Z9369" s="58"/>
      <c r="AA9369" s="58"/>
      <c r="AB9369" s="58"/>
    </row>
    <row r="9370" spans="24:28" x14ac:dyDescent="0.2">
      <c r="X9370" s="58"/>
      <c r="Y9370" s="58"/>
      <c r="Z9370" s="58"/>
      <c r="AA9370" s="58"/>
      <c r="AB9370" s="58"/>
    </row>
    <row r="9371" spans="24:28" x14ac:dyDescent="0.2">
      <c r="X9371" s="58"/>
      <c r="Y9371" s="58"/>
      <c r="Z9371" s="58"/>
      <c r="AA9371" s="58"/>
      <c r="AB9371" s="58"/>
    </row>
    <row r="9372" spans="24:28" x14ac:dyDescent="0.2">
      <c r="X9372" s="58"/>
      <c r="Y9372" s="58"/>
      <c r="Z9372" s="58"/>
      <c r="AA9372" s="58"/>
      <c r="AB9372" s="58"/>
    </row>
    <row r="9373" spans="24:28" x14ac:dyDescent="0.2">
      <c r="X9373" s="58"/>
      <c r="Y9373" s="58"/>
      <c r="Z9373" s="58"/>
      <c r="AA9373" s="58"/>
      <c r="AB9373" s="58"/>
    </row>
    <row r="9374" spans="24:28" x14ac:dyDescent="0.2">
      <c r="X9374" s="58"/>
      <c r="Y9374" s="58"/>
      <c r="Z9374" s="58"/>
      <c r="AA9374" s="58"/>
      <c r="AB9374" s="58"/>
    </row>
    <row r="9375" spans="24:28" x14ac:dyDescent="0.2">
      <c r="X9375" s="58"/>
      <c r="Y9375" s="58"/>
      <c r="Z9375" s="58"/>
      <c r="AA9375" s="58"/>
      <c r="AB9375" s="58"/>
    </row>
    <row r="9376" spans="24:28" x14ac:dyDescent="0.2">
      <c r="X9376" s="58"/>
      <c r="Y9376" s="58"/>
      <c r="Z9376" s="58"/>
      <c r="AA9376" s="58"/>
      <c r="AB9376" s="58"/>
    </row>
    <row r="9377" spans="24:28" x14ac:dyDescent="0.2">
      <c r="X9377" s="58"/>
      <c r="Y9377" s="58"/>
      <c r="Z9377" s="58"/>
      <c r="AA9377" s="58"/>
      <c r="AB9377" s="58"/>
    </row>
    <row r="9378" spans="24:28" x14ac:dyDescent="0.2">
      <c r="X9378" s="58"/>
      <c r="Y9378" s="58"/>
      <c r="Z9378" s="58"/>
      <c r="AA9378" s="58"/>
      <c r="AB9378" s="58"/>
    </row>
    <row r="9379" spans="24:28" x14ac:dyDescent="0.2">
      <c r="X9379" s="58"/>
      <c r="Y9379" s="58"/>
      <c r="Z9379" s="58"/>
      <c r="AA9379" s="58"/>
      <c r="AB9379" s="58"/>
    </row>
    <row r="9380" spans="24:28" x14ac:dyDescent="0.2">
      <c r="X9380" s="58"/>
      <c r="Y9380" s="58"/>
      <c r="Z9380" s="58"/>
      <c r="AA9380" s="58"/>
      <c r="AB9380" s="58"/>
    </row>
    <row r="9381" spans="24:28" x14ac:dyDescent="0.2">
      <c r="X9381" s="58"/>
      <c r="Y9381" s="58"/>
      <c r="Z9381" s="58"/>
      <c r="AA9381" s="58"/>
      <c r="AB9381" s="58"/>
    </row>
    <row r="9382" spans="24:28" x14ac:dyDescent="0.2">
      <c r="X9382" s="58"/>
      <c r="Y9382" s="58"/>
      <c r="Z9382" s="58"/>
      <c r="AA9382" s="58"/>
      <c r="AB9382" s="58"/>
    </row>
    <row r="9383" spans="24:28" x14ac:dyDescent="0.2">
      <c r="X9383" s="58"/>
      <c r="Y9383" s="58"/>
      <c r="Z9383" s="58"/>
      <c r="AA9383" s="58"/>
      <c r="AB9383" s="58"/>
    </row>
    <row r="9384" spans="24:28" x14ac:dyDescent="0.2">
      <c r="X9384" s="58"/>
      <c r="Y9384" s="58"/>
      <c r="Z9384" s="58"/>
      <c r="AA9384" s="58"/>
      <c r="AB9384" s="58"/>
    </row>
    <row r="9385" spans="24:28" x14ac:dyDescent="0.2">
      <c r="X9385" s="58"/>
      <c r="Y9385" s="58"/>
      <c r="Z9385" s="58"/>
      <c r="AA9385" s="58"/>
      <c r="AB9385" s="58"/>
    </row>
    <row r="9386" spans="24:28" x14ac:dyDescent="0.2">
      <c r="X9386" s="58"/>
      <c r="Y9386" s="58"/>
      <c r="Z9386" s="58"/>
      <c r="AA9386" s="58"/>
      <c r="AB9386" s="58"/>
    </row>
    <row r="9387" spans="24:28" x14ac:dyDescent="0.2">
      <c r="X9387" s="58"/>
      <c r="Y9387" s="58"/>
      <c r="Z9387" s="58"/>
      <c r="AA9387" s="58"/>
      <c r="AB9387" s="58"/>
    </row>
    <row r="9388" spans="24:28" x14ac:dyDescent="0.2">
      <c r="X9388" s="58"/>
      <c r="Y9388" s="58"/>
      <c r="Z9388" s="58"/>
      <c r="AA9388" s="58"/>
      <c r="AB9388" s="58"/>
    </row>
    <row r="9389" spans="24:28" x14ac:dyDescent="0.2">
      <c r="X9389" s="58"/>
      <c r="Y9389" s="58"/>
      <c r="Z9389" s="58"/>
      <c r="AA9389" s="58"/>
      <c r="AB9389" s="58"/>
    </row>
    <row r="9390" spans="24:28" x14ac:dyDescent="0.2">
      <c r="X9390" s="58"/>
      <c r="Y9390" s="58"/>
      <c r="Z9390" s="58"/>
      <c r="AA9390" s="58"/>
      <c r="AB9390" s="58"/>
    </row>
    <row r="9391" spans="24:28" x14ac:dyDescent="0.2">
      <c r="X9391" s="58"/>
      <c r="Y9391" s="58"/>
      <c r="Z9391" s="58"/>
      <c r="AA9391" s="58"/>
      <c r="AB9391" s="58"/>
    </row>
    <row r="9392" spans="24:28" x14ac:dyDescent="0.2">
      <c r="X9392" s="58"/>
      <c r="Y9392" s="58"/>
      <c r="Z9392" s="58"/>
      <c r="AA9392" s="58"/>
      <c r="AB9392" s="58"/>
    </row>
    <row r="9393" spans="24:28" x14ac:dyDescent="0.2">
      <c r="X9393" s="58"/>
      <c r="Y9393" s="58"/>
      <c r="Z9393" s="58"/>
      <c r="AA9393" s="58"/>
      <c r="AB9393" s="58"/>
    </row>
    <row r="9394" spans="24:28" x14ac:dyDescent="0.2">
      <c r="X9394" s="58"/>
      <c r="Y9394" s="58"/>
      <c r="Z9394" s="58"/>
      <c r="AA9394" s="58"/>
      <c r="AB9394" s="58"/>
    </row>
    <row r="9395" spans="24:28" x14ac:dyDescent="0.2">
      <c r="X9395" s="58"/>
      <c r="Y9395" s="58"/>
      <c r="Z9395" s="58"/>
      <c r="AA9395" s="58"/>
      <c r="AB9395" s="58"/>
    </row>
    <row r="9396" spans="24:28" x14ac:dyDescent="0.2">
      <c r="X9396" s="58"/>
      <c r="Y9396" s="58"/>
      <c r="Z9396" s="58"/>
      <c r="AA9396" s="58"/>
      <c r="AB9396" s="58"/>
    </row>
    <row r="9397" spans="24:28" x14ac:dyDescent="0.2">
      <c r="X9397" s="58"/>
      <c r="Y9397" s="58"/>
      <c r="Z9397" s="58"/>
      <c r="AA9397" s="58"/>
      <c r="AB9397" s="58"/>
    </row>
    <row r="9398" spans="24:28" x14ac:dyDescent="0.2">
      <c r="X9398" s="58"/>
      <c r="Y9398" s="58"/>
      <c r="Z9398" s="58"/>
      <c r="AA9398" s="58"/>
      <c r="AB9398" s="58"/>
    </row>
    <row r="9399" spans="24:28" x14ac:dyDescent="0.2">
      <c r="X9399" s="58"/>
      <c r="Y9399" s="58"/>
      <c r="Z9399" s="58"/>
      <c r="AA9399" s="58"/>
      <c r="AB9399" s="58"/>
    </row>
    <row r="9400" spans="24:28" x14ac:dyDescent="0.2">
      <c r="X9400" s="58"/>
      <c r="Y9400" s="58"/>
      <c r="Z9400" s="58"/>
      <c r="AA9400" s="58"/>
      <c r="AB9400" s="58"/>
    </row>
    <row r="9401" spans="24:28" x14ac:dyDescent="0.2">
      <c r="X9401" s="58"/>
      <c r="Y9401" s="58"/>
      <c r="Z9401" s="58"/>
      <c r="AA9401" s="58"/>
      <c r="AB9401" s="58"/>
    </row>
    <row r="9402" spans="24:28" x14ac:dyDescent="0.2">
      <c r="X9402" s="58"/>
      <c r="Y9402" s="58"/>
      <c r="Z9402" s="58"/>
      <c r="AA9402" s="58"/>
      <c r="AB9402" s="58"/>
    </row>
    <row r="9403" spans="24:28" x14ac:dyDescent="0.2">
      <c r="X9403" s="58"/>
      <c r="Y9403" s="58"/>
      <c r="Z9403" s="58"/>
      <c r="AA9403" s="58"/>
      <c r="AB9403" s="58"/>
    </row>
    <row r="9404" spans="24:28" x14ac:dyDescent="0.2">
      <c r="X9404" s="58"/>
      <c r="Y9404" s="58"/>
      <c r="Z9404" s="58"/>
      <c r="AA9404" s="58"/>
      <c r="AB9404" s="58"/>
    </row>
    <row r="9405" spans="24:28" x14ac:dyDescent="0.2">
      <c r="X9405" s="58"/>
      <c r="Y9405" s="58"/>
      <c r="Z9405" s="58"/>
      <c r="AA9405" s="58"/>
      <c r="AB9405" s="58"/>
    </row>
    <row r="9406" spans="24:28" x14ac:dyDescent="0.2">
      <c r="X9406" s="58"/>
      <c r="Y9406" s="58"/>
      <c r="Z9406" s="58"/>
      <c r="AA9406" s="58"/>
      <c r="AB9406" s="58"/>
    </row>
    <row r="9407" spans="24:28" x14ac:dyDescent="0.2">
      <c r="X9407" s="58"/>
      <c r="Y9407" s="58"/>
      <c r="Z9407" s="58"/>
      <c r="AA9407" s="58"/>
      <c r="AB9407" s="58"/>
    </row>
    <row r="9408" spans="24:28" x14ac:dyDescent="0.2">
      <c r="X9408" s="58"/>
      <c r="Y9408" s="58"/>
      <c r="Z9408" s="58"/>
      <c r="AA9408" s="58"/>
      <c r="AB9408" s="58"/>
    </row>
    <row r="9409" spans="24:28" x14ac:dyDescent="0.2">
      <c r="X9409" s="58"/>
      <c r="Y9409" s="58"/>
      <c r="Z9409" s="58"/>
      <c r="AA9409" s="58"/>
      <c r="AB9409" s="58"/>
    </row>
    <row r="9410" spans="24:28" x14ac:dyDescent="0.2">
      <c r="X9410" s="58"/>
      <c r="Y9410" s="58"/>
      <c r="Z9410" s="58"/>
      <c r="AA9410" s="58"/>
      <c r="AB9410" s="58"/>
    </row>
    <row r="9411" spans="24:28" x14ac:dyDescent="0.2">
      <c r="X9411" s="58"/>
      <c r="Y9411" s="58"/>
      <c r="Z9411" s="58"/>
      <c r="AA9411" s="58"/>
      <c r="AB9411" s="58"/>
    </row>
    <row r="9412" spans="24:28" x14ac:dyDescent="0.2">
      <c r="X9412" s="58"/>
      <c r="Y9412" s="58"/>
      <c r="Z9412" s="58"/>
      <c r="AA9412" s="58"/>
      <c r="AB9412" s="58"/>
    </row>
    <row r="9413" spans="24:28" x14ac:dyDescent="0.2">
      <c r="X9413" s="58"/>
      <c r="Y9413" s="58"/>
      <c r="Z9413" s="58"/>
      <c r="AA9413" s="58"/>
      <c r="AB9413" s="58"/>
    </row>
    <row r="9414" spans="24:28" x14ac:dyDescent="0.2">
      <c r="X9414" s="58"/>
      <c r="Y9414" s="58"/>
      <c r="Z9414" s="58"/>
      <c r="AA9414" s="58"/>
      <c r="AB9414" s="58"/>
    </row>
    <row r="9415" spans="24:28" x14ac:dyDescent="0.2">
      <c r="X9415" s="58"/>
      <c r="Y9415" s="58"/>
      <c r="Z9415" s="58"/>
      <c r="AA9415" s="58"/>
      <c r="AB9415" s="58"/>
    </row>
    <row r="9416" spans="24:28" x14ac:dyDescent="0.2">
      <c r="X9416" s="58"/>
      <c r="Y9416" s="58"/>
      <c r="Z9416" s="58"/>
      <c r="AA9416" s="58"/>
      <c r="AB9416" s="58"/>
    </row>
    <row r="9417" spans="24:28" x14ac:dyDescent="0.2">
      <c r="X9417" s="58"/>
      <c r="Y9417" s="58"/>
      <c r="Z9417" s="58"/>
      <c r="AA9417" s="58"/>
      <c r="AB9417" s="58"/>
    </row>
    <row r="9418" spans="24:28" x14ac:dyDescent="0.2">
      <c r="X9418" s="58"/>
      <c r="Y9418" s="58"/>
      <c r="Z9418" s="58"/>
      <c r="AA9418" s="58"/>
      <c r="AB9418" s="58"/>
    </row>
    <row r="9419" spans="24:28" x14ac:dyDescent="0.2">
      <c r="X9419" s="58"/>
      <c r="Y9419" s="58"/>
      <c r="Z9419" s="58"/>
      <c r="AA9419" s="58"/>
      <c r="AB9419" s="58"/>
    </row>
    <row r="9420" spans="24:28" x14ac:dyDescent="0.2">
      <c r="X9420" s="58"/>
      <c r="Y9420" s="58"/>
      <c r="Z9420" s="58"/>
      <c r="AA9420" s="58"/>
      <c r="AB9420" s="58"/>
    </row>
    <row r="9421" spans="24:28" x14ac:dyDescent="0.2">
      <c r="X9421" s="58"/>
      <c r="Y9421" s="58"/>
      <c r="Z9421" s="58"/>
      <c r="AA9421" s="58"/>
      <c r="AB9421" s="58"/>
    </row>
    <row r="9422" spans="24:28" x14ac:dyDescent="0.2">
      <c r="X9422" s="58"/>
      <c r="Y9422" s="58"/>
      <c r="Z9422" s="58"/>
      <c r="AA9422" s="58"/>
      <c r="AB9422" s="58"/>
    </row>
    <row r="9423" spans="24:28" x14ac:dyDescent="0.2">
      <c r="X9423" s="58"/>
      <c r="Y9423" s="58"/>
      <c r="Z9423" s="58"/>
      <c r="AA9423" s="58"/>
      <c r="AB9423" s="58"/>
    </row>
    <row r="9424" spans="24:28" x14ac:dyDescent="0.2">
      <c r="X9424" s="58"/>
      <c r="Y9424" s="58"/>
      <c r="Z9424" s="58"/>
      <c r="AA9424" s="58"/>
      <c r="AB9424" s="58"/>
    </row>
    <row r="9425" spans="24:28" x14ac:dyDescent="0.2">
      <c r="X9425" s="58"/>
      <c r="Y9425" s="58"/>
      <c r="Z9425" s="58"/>
      <c r="AA9425" s="58"/>
      <c r="AB9425" s="58"/>
    </row>
    <row r="9426" spans="24:28" x14ac:dyDescent="0.2">
      <c r="X9426" s="58"/>
      <c r="Y9426" s="58"/>
      <c r="Z9426" s="58"/>
      <c r="AA9426" s="58"/>
      <c r="AB9426" s="58"/>
    </row>
    <row r="9427" spans="24:28" x14ac:dyDescent="0.2">
      <c r="X9427" s="58"/>
      <c r="Y9427" s="58"/>
      <c r="Z9427" s="58"/>
      <c r="AA9427" s="58"/>
      <c r="AB9427" s="58"/>
    </row>
    <row r="9428" spans="24:28" x14ac:dyDescent="0.2">
      <c r="X9428" s="58"/>
      <c r="Y9428" s="58"/>
      <c r="Z9428" s="58"/>
      <c r="AA9428" s="58"/>
      <c r="AB9428" s="58"/>
    </row>
    <row r="9429" spans="24:28" x14ac:dyDescent="0.2">
      <c r="X9429" s="58"/>
      <c r="Y9429" s="58"/>
      <c r="Z9429" s="58"/>
      <c r="AA9429" s="58"/>
      <c r="AB9429" s="58"/>
    </row>
    <row r="9430" spans="24:28" x14ac:dyDescent="0.2">
      <c r="X9430" s="58"/>
      <c r="Y9430" s="58"/>
      <c r="Z9430" s="58"/>
      <c r="AA9430" s="58"/>
      <c r="AB9430" s="58"/>
    </row>
    <row r="9431" spans="24:28" x14ac:dyDescent="0.2">
      <c r="X9431" s="58"/>
      <c r="Y9431" s="58"/>
      <c r="Z9431" s="58"/>
      <c r="AA9431" s="58"/>
      <c r="AB9431" s="58"/>
    </row>
    <row r="9432" spans="24:28" x14ac:dyDescent="0.2">
      <c r="X9432" s="58"/>
      <c r="Y9432" s="58"/>
      <c r="Z9432" s="58"/>
      <c r="AA9432" s="58"/>
      <c r="AB9432" s="58"/>
    </row>
    <row r="9433" spans="24:28" x14ac:dyDescent="0.2">
      <c r="X9433" s="58"/>
      <c r="Y9433" s="58"/>
      <c r="Z9433" s="58"/>
      <c r="AA9433" s="58"/>
      <c r="AB9433" s="58"/>
    </row>
    <row r="9434" spans="24:28" x14ac:dyDescent="0.2">
      <c r="X9434" s="58"/>
      <c r="Y9434" s="58"/>
      <c r="Z9434" s="58"/>
      <c r="AA9434" s="58"/>
      <c r="AB9434" s="58"/>
    </row>
    <row r="9435" spans="24:28" x14ac:dyDescent="0.2">
      <c r="X9435" s="58"/>
      <c r="Y9435" s="58"/>
      <c r="Z9435" s="58"/>
      <c r="AA9435" s="58"/>
      <c r="AB9435" s="58"/>
    </row>
    <row r="9436" spans="24:28" x14ac:dyDescent="0.2">
      <c r="X9436" s="58"/>
      <c r="Y9436" s="58"/>
      <c r="Z9436" s="58"/>
      <c r="AA9436" s="58"/>
      <c r="AB9436" s="58"/>
    </row>
    <row r="9437" spans="24:28" x14ac:dyDescent="0.2">
      <c r="X9437" s="58"/>
      <c r="Y9437" s="58"/>
      <c r="Z9437" s="58"/>
      <c r="AA9437" s="58"/>
      <c r="AB9437" s="58"/>
    </row>
    <row r="9438" spans="24:28" x14ac:dyDescent="0.2">
      <c r="X9438" s="58"/>
      <c r="Y9438" s="58"/>
      <c r="Z9438" s="58"/>
      <c r="AA9438" s="58"/>
      <c r="AB9438" s="58"/>
    </row>
    <row r="9439" spans="24:28" x14ac:dyDescent="0.2">
      <c r="X9439" s="58"/>
      <c r="Y9439" s="58"/>
      <c r="Z9439" s="58"/>
      <c r="AA9439" s="58"/>
      <c r="AB9439" s="58"/>
    </row>
    <row r="9440" spans="24:28" x14ac:dyDescent="0.2">
      <c r="X9440" s="58"/>
      <c r="Y9440" s="58"/>
      <c r="Z9440" s="58"/>
      <c r="AA9440" s="58"/>
      <c r="AB9440" s="58"/>
    </row>
    <row r="9441" spans="24:28" x14ac:dyDescent="0.2">
      <c r="X9441" s="58"/>
      <c r="Y9441" s="58"/>
      <c r="Z9441" s="58"/>
      <c r="AA9441" s="58"/>
      <c r="AB9441" s="58"/>
    </row>
    <row r="9442" spans="24:28" x14ac:dyDescent="0.2">
      <c r="X9442" s="58"/>
      <c r="Y9442" s="58"/>
      <c r="Z9442" s="58"/>
      <c r="AA9442" s="58"/>
      <c r="AB9442" s="58"/>
    </row>
    <row r="9443" spans="24:28" x14ac:dyDescent="0.2">
      <c r="X9443" s="58"/>
      <c r="Y9443" s="58"/>
      <c r="Z9443" s="58"/>
      <c r="AA9443" s="58"/>
      <c r="AB9443" s="58"/>
    </row>
    <row r="9444" spans="24:28" x14ac:dyDescent="0.2">
      <c r="X9444" s="58"/>
      <c r="Y9444" s="58"/>
      <c r="Z9444" s="58"/>
      <c r="AA9444" s="58"/>
      <c r="AB9444" s="58"/>
    </row>
    <row r="9445" spans="24:28" x14ac:dyDescent="0.2">
      <c r="X9445" s="58"/>
      <c r="Y9445" s="58"/>
      <c r="Z9445" s="58"/>
      <c r="AA9445" s="58"/>
      <c r="AB9445" s="58"/>
    </row>
    <row r="9446" spans="24:28" x14ac:dyDescent="0.2">
      <c r="X9446" s="58"/>
      <c r="Y9446" s="58"/>
      <c r="Z9446" s="58"/>
      <c r="AA9446" s="58"/>
      <c r="AB9446" s="58"/>
    </row>
    <row r="9447" spans="24:28" x14ac:dyDescent="0.2">
      <c r="X9447" s="58"/>
      <c r="Y9447" s="58"/>
      <c r="Z9447" s="58"/>
      <c r="AA9447" s="58"/>
      <c r="AB9447" s="58"/>
    </row>
    <row r="9448" spans="24:28" x14ac:dyDescent="0.2">
      <c r="X9448" s="58"/>
      <c r="Y9448" s="58"/>
      <c r="Z9448" s="58"/>
      <c r="AA9448" s="58"/>
      <c r="AB9448" s="58"/>
    </row>
    <row r="9449" spans="24:28" x14ac:dyDescent="0.2">
      <c r="X9449" s="58"/>
      <c r="Y9449" s="58"/>
      <c r="Z9449" s="58"/>
      <c r="AA9449" s="58"/>
      <c r="AB9449" s="58"/>
    </row>
    <row r="9450" spans="24:28" x14ac:dyDescent="0.2">
      <c r="X9450" s="58"/>
      <c r="Y9450" s="58"/>
      <c r="Z9450" s="58"/>
      <c r="AA9450" s="58"/>
      <c r="AB9450" s="58"/>
    </row>
    <row r="9451" spans="24:28" x14ac:dyDescent="0.2">
      <c r="X9451" s="58"/>
      <c r="Y9451" s="58"/>
      <c r="Z9451" s="58"/>
      <c r="AA9451" s="58"/>
      <c r="AB9451" s="58"/>
    </row>
    <row r="9452" spans="24:28" x14ac:dyDescent="0.2">
      <c r="X9452" s="58"/>
      <c r="Y9452" s="58"/>
      <c r="Z9452" s="58"/>
      <c r="AA9452" s="58"/>
      <c r="AB9452" s="58"/>
    </row>
    <row r="9453" spans="24:28" x14ac:dyDescent="0.2">
      <c r="X9453" s="58"/>
      <c r="Y9453" s="58"/>
      <c r="Z9453" s="58"/>
      <c r="AA9453" s="58"/>
      <c r="AB9453" s="58"/>
    </row>
    <row r="9454" spans="24:28" x14ac:dyDescent="0.2">
      <c r="X9454" s="58"/>
      <c r="Y9454" s="58"/>
      <c r="Z9454" s="58"/>
      <c r="AA9454" s="58"/>
      <c r="AB9454" s="58"/>
    </row>
    <row r="9455" spans="24:28" x14ac:dyDescent="0.2">
      <c r="X9455" s="58"/>
      <c r="Y9455" s="58"/>
      <c r="Z9455" s="58"/>
      <c r="AA9455" s="58"/>
      <c r="AB9455" s="58"/>
    </row>
    <row r="9456" spans="24:28" x14ac:dyDescent="0.2">
      <c r="X9456" s="58"/>
      <c r="Y9456" s="58"/>
      <c r="Z9456" s="58"/>
      <c r="AA9456" s="58"/>
      <c r="AB9456" s="58"/>
    </row>
    <row r="9457" spans="24:28" x14ac:dyDescent="0.2">
      <c r="X9457" s="58"/>
      <c r="Y9457" s="58"/>
      <c r="Z9457" s="58"/>
      <c r="AA9457" s="58"/>
      <c r="AB9457" s="58"/>
    </row>
    <row r="9458" spans="24:28" x14ac:dyDescent="0.2">
      <c r="X9458" s="58"/>
      <c r="Y9458" s="58"/>
      <c r="Z9458" s="58"/>
      <c r="AA9458" s="58"/>
      <c r="AB9458" s="58"/>
    </row>
    <row r="9459" spans="24:28" x14ac:dyDescent="0.2">
      <c r="X9459" s="58"/>
      <c r="Y9459" s="58"/>
      <c r="Z9459" s="58"/>
      <c r="AA9459" s="58"/>
      <c r="AB9459" s="58"/>
    </row>
    <row r="9460" spans="24:28" x14ac:dyDescent="0.2">
      <c r="X9460" s="58"/>
      <c r="Y9460" s="58"/>
      <c r="Z9460" s="58"/>
      <c r="AA9460" s="58"/>
      <c r="AB9460" s="58"/>
    </row>
    <row r="9461" spans="24:28" x14ac:dyDescent="0.2">
      <c r="X9461" s="58"/>
      <c r="Y9461" s="58"/>
      <c r="Z9461" s="58"/>
      <c r="AA9461" s="58"/>
      <c r="AB9461" s="58"/>
    </row>
    <row r="9462" spans="24:28" x14ac:dyDescent="0.2">
      <c r="X9462" s="58"/>
      <c r="Y9462" s="58"/>
      <c r="Z9462" s="58"/>
      <c r="AA9462" s="58"/>
      <c r="AB9462" s="58"/>
    </row>
    <row r="9463" spans="24:28" x14ac:dyDescent="0.2">
      <c r="X9463" s="58"/>
      <c r="Y9463" s="58"/>
      <c r="Z9463" s="58"/>
      <c r="AA9463" s="58"/>
      <c r="AB9463" s="58"/>
    </row>
    <row r="9464" spans="24:28" x14ac:dyDescent="0.2">
      <c r="X9464" s="58"/>
      <c r="Y9464" s="58"/>
      <c r="Z9464" s="58"/>
      <c r="AA9464" s="58"/>
      <c r="AB9464" s="58"/>
    </row>
    <row r="9465" spans="24:28" x14ac:dyDescent="0.2">
      <c r="X9465" s="58"/>
      <c r="Y9465" s="58"/>
      <c r="Z9465" s="58"/>
      <c r="AA9465" s="58"/>
      <c r="AB9465" s="58"/>
    </row>
    <row r="9466" spans="24:28" x14ac:dyDescent="0.2">
      <c r="X9466" s="58"/>
      <c r="Y9466" s="58"/>
      <c r="Z9466" s="58"/>
      <c r="AA9466" s="58"/>
      <c r="AB9466" s="58"/>
    </row>
    <row r="9467" spans="24:28" x14ac:dyDescent="0.2">
      <c r="X9467" s="58"/>
      <c r="Y9467" s="58"/>
      <c r="Z9467" s="58"/>
      <c r="AA9467" s="58"/>
      <c r="AB9467" s="58"/>
    </row>
    <row r="9468" spans="24:28" x14ac:dyDescent="0.2">
      <c r="X9468" s="58"/>
      <c r="Y9468" s="58"/>
      <c r="Z9468" s="58"/>
      <c r="AA9468" s="58"/>
      <c r="AB9468" s="58"/>
    </row>
    <row r="9469" spans="24:28" x14ac:dyDescent="0.2">
      <c r="X9469" s="58"/>
      <c r="Y9469" s="58"/>
      <c r="Z9469" s="58"/>
      <c r="AA9469" s="58"/>
      <c r="AB9469" s="58"/>
    </row>
    <row r="9470" spans="24:28" x14ac:dyDescent="0.2">
      <c r="X9470" s="58"/>
      <c r="Y9470" s="58"/>
      <c r="Z9470" s="58"/>
      <c r="AA9470" s="58"/>
      <c r="AB9470" s="58"/>
    </row>
    <row r="9471" spans="24:28" x14ac:dyDescent="0.2">
      <c r="X9471" s="58"/>
      <c r="Y9471" s="58"/>
      <c r="Z9471" s="58"/>
      <c r="AA9471" s="58"/>
      <c r="AB9471" s="58"/>
    </row>
    <row r="9472" spans="24:28" x14ac:dyDescent="0.2">
      <c r="X9472" s="58"/>
      <c r="Y9472" s="58"/>
      <c r="Z9472" s="58"/>
      <c r="AA9472" s="58"/>
      <c r="AB9472" s="58"/>
    </row>
    <row r="9473" spans="24:28" x14ac:dyDescent="0.2">
      <c r="X9473" s="58"/>
      <c r="Y9473" s="58"/>
      <c r="Z9473" s="58"/>
      <c r="AA9473" s="58"/>
      <c r="AB9473" s="58"/>
    </row>
    <row r="9474" spans="24:28" x14ac:dyDescent="0.2">
      <c r="X9474" s="58"/>
      <c r="Y9474" s="58"/>
      <c r="Z9474" s="58"/>
      <c r="AA9474" s="58"/>
      <c r="AB9474" s="58"/>
    </row>
    <row r="9475" spans="24:28" x14ac:dyDescent="0.2">
      <c r="X9475" s="58"/>
      <c r="Y9475" s="58"/>
      <c r="Z9475" s="58"/>
      <c r="AA9475" s="58"/>
      <c r="AB9475" s="58"/>
    </row>
    <row r="9476" spans="24:28" x14ac:dyDescent="0.2">
      <c r="X9476" s="58"/>
      <c r="Y9476" s="58"/>
      <c r="Z9476" s="58"/>
      <c r="AA9476" s="58"/>
      <c r="AB9476" s="58"/>
    </row>
    <row r="9477" spans="24:28" x14ac:dyDescent="0.2">
      <c r="X9477" s="58"/>
      <c r="Y9477" s="58"/>
      <c r="Z9477" s="58"/>
      <c r="AA9477" s="58"/>
      <c r="AB9477" s="58"/>
    </row>
    <row r="9478" spans="24:28" x14ac:dyDescent="0.2">
      <c r="X9478" s="58"/>
      <c r="Y9478" s="58"/>
      <c r="Z9478" s="58"/>
      <c r="AA9478" s="58"/>
      <c r="AB9478" s="58"/>
    </row>
    <row r="9479" spans="24:28" x14ac:dyDescent="0.2">
      <c r="X9479" s="58"/>
      <c r="Y9479" s="58"/>
      <c r="Z9479" s="58"/>
      <c r="AA9479" s="58"/>
      <c r="AB9479" s="58"/>
    </row>
    <row r="9480" spans="24:28" x14ac:dyDescent="0.2">
      <c r="X9480" s="58"/>
      <c r="Y9480" s="58"/>
      <c r="Z9480" s="58"/>
      <c r="AA9480" s="58"/>
      <c r="AB9480" s="58"/>
    </row>
    <row r="9481" spans="24:28" x14ac:dyDescent="0.2">
      <c r="X9481" s="58"/>
      <c r="Y9481" s="58"/>
      <c r="Z9481" s="58"/>
      <c r="AA9481" s="58"/>
      <c r="AB9481" s="58"/>
    </row>
    <row r="9482" spans="24:28" x14ac:dyDescent="0.2">
      <c r="X9482" s="58"/>
      <c r="Y9482" s="58"/>
      <c r="Z9482" s="58"/>
      <c r="AA9482" s="58"/>
      <c r="AB9482" s="58"/>
    </row>
    <row r="9483" spans="24:28" x14ac:dyDescent="0.2">
      <c r="X9483" s="58"/>
      <c r="Y9483" s="58"/>
      <c r="Z9483" s="58"/>
      <c r="AA9483" s="58"/>
      <c r="AB9483" s="58"/>
    </row>
    <row r="9484" spans="24:28" x14ac:dyDescent="0.2">
      <c r="X9484" s="58"/>
      <c r="Y9484" s="58"/>
      <c r="Z9484" s="58"/>
      <c r="AA9484" s="58"/>
      <c r="AB9484" s="58"/>
    </row>
    <row r="9485" spans="24:28" x14ac:dyDescent="0.2">
      <c r="X9485" s="58"/>
      <c r="Y9485" s="58"/>
      <c r="Z9485" s="58"/>
      <c r="AA9485" s="58"/>
      <c r="AB9485" s="58"/>
    </row>
    <row r="9486" spans="24:28" x14ac:dyDescent="0.2">
      <c r="X9486" s="58"/>
      <c r="Y9486" s="58"/>
      <c r="Z9486" s="58"/>
      <c r="AA9486" s="58"/>
      <c r="AB9486" s="58"/>
    </row>
    <row r="9487" spans="24:28" x14ac:dyDescent="0.2">
      <c r="X9487" s="58"/>
      <c r="Y9487" s="58"/>
      <c r="Z9487" s="58"/>
      <c r="AA9487" s="58"/>
      <c r="AB9487" s="58"/>
    </row>
    <row r="9488" spans="24:28" x14ac:dyDescent="0.2">
      <c r="X9488" s="58"/>
      <c r="Y9488" s="58"/>
      <c r="Z9488" s="58"/>
      <c r="AA9488" s="58"/>
      <c r="AB9488" s="58"/>
    </row>
    <row r="9489" spans="24:28" x14ac:dyDescent="0.2">
      <c r="X9489" s="58"/>
      <c r="Y9489" s="58"/>
      <c r="Z9489" s="58"/>
      <c r="AA9489" s="58"/>
      <c r="AB9489" s="58"/>
    </row>
    <row r="9490" spans="24:28" x14ac:dyDescent="0.2">
      <c r="X9490" s="58"/>
      <c r="Y9490" s="58"/>
      <c r="Z9490" s="58"/>
      <c r="AA9490" s="58"/>
      <c r="AB9490" s="58"/>
    </row>
    <row r="9491" spans="24:28" x14ac:dyDescent="0.2">
      <c r="X9491" s="58"/>
      <c r="Y9491" s="58"/>
      <c r="Z9491" s="58"/>
      <c r="AA9491" s="58"/>
      <c r="AB9491" s="58"/>
    </row>
    <row r="9492" spans="24:28" x14ac:dyDescent="0.2">
      <c r="X9492" s="58"/>
      <c r="Y9492" s="58"/>
      <c r="Z9492" s="58"/>
      <c r="AA9492" s="58"/>
      <c r="AB9492" s="58"/>
    </row>
    <row r="9493" spans="24:28" x14ac:dyDescent="0.2">
      <c r="X9493" s="58"/>
      <c r="Y9493" s="58"/>
      <c r="Z9493" s="58"/>
      <c r="AA9493" s="58"/>
      <c r="AB9493" s="58"/>
    </row>
    <row r="9494" spans="24:28" x14ac:dyDescent="0.2">
      <c r="X9494" s="58"/>
      <c r="Y9494" s="58"/>
      <c r="Z9494" s="58"/>
      <c r="AA9494" s="58"/>
      <c r="AB9494" s="58"/>
    </row>
    <row r="9495" spans="24:28" x14ac:dyDescent="0.2">
      <c r="X9495" s="58"/>
      <c r="Y9495" s="58"/>
      <c r="Z9495" s="58"/>
      <c r="AA9495" s="58"/>
      <c r="AB9495" s="58"/>
    </row>
    <row r="9496" spans="24:28" x14ac:dyDescent="0.2">
      <c r="X9496" s="58"/>
      <c r="Y9496" s="58"/>
      <c r="Z9496" s="58"/>
      <c r="AA9496" s="58"/>
      <c r="AB9496" s="58"/>
    </row>
    <row r="9497" spans="24:28" x14ac:dyDescent="0.2">
      <c r="X9497" s="58"/>
      <c r="Y9497" s="58"/>
      <c r="Z9497" s="58"/>
      <c r="AA9497" s="58"/>
      <c r="AB9497" s="58"/>
    </row>
    <row r="9498" spans="24:28" x14ac:dyDescent="0.2">
      <c r="X9498" s="58"/>
      <c r="Y9498" s="58"/>
      <c r="Z9498" s="58"/>
      <c r="AA9498" s="58"/>
      <c r="AB9498" s="58"/>
    </row>
    <row r="9499" spans="24:28" x14ac:dyDescent="0.2">
      <c r="X9499" s="58"/>
      <c r="Y9499" s="58"/>
      <c r="Z9499" s="58"/>
      <c r="AA9499" s="58"/>
      <c r="AB9499" s="58"/>
    </row>
    <row r="9500" spans="24:28" x14ac:dyDescent="0.2">
      <c r="X9500" s="58"/>
      <c r="Y9500" s="58"/>
      <c r="Z9500" s="58"/>
      <c r="AA9500" s="58"/>
      <c r="AB9500" s="58"/>
    </row>
    <row r="9501" spans="24:28" x14ac:dyDescent="0.2">
      <c r="X9501" s="58"/>
      <c r="Y9501" s="58"/>
      <c r="Z9501" s="58"/>
      <c r="AA9501" s="58"/>
      <c r="AB9501" s="58"/>
    </row>
    <row r="9502" spans="24:28" x14ac:dyDescent="0.2">
      <c r="X9502" s="58"/>
      <c r="Y9502" s="58"/>
      <c r="Z9502" s="58"/>
      <c r="AA9502" s="58"/>
      <c r="AB9502" s="58"/>
    </row>
    <row r="9503" spans="24:28" x14ac:dyDescent="0.2">
      <c r="X9503" s="58"/>
      <c r="Y9503" s="58"/>
      <c r="Z9503" s="58"/>
      <c r="AA9503" s="58"/>
      <c r="AB9503" s="58"/>
    </row>
    <row r="9504" spans="24:28" x14ac:dyDescent="0.2">
      <c r="X9504" s="58"/>
      <c r="Y9504" s="58"/>
      <c r="Z9504" s="58"/>
      <c r="AA9504" s="58"/>
      <c r="AB9504" s="58"/>
    </row>
    <row r="9505" spans="24:28" x14ac:dyDescent="0.2">
      <c r="X9505" s="58"/>
      <c r="Y9505" s="58"/>
      <c r="Z9505" s="58"/>
      <c r="AA9505" s="58"/>
      <c r="AB9505" s="58"/>
    </row>
    <row r="9506" spans="24:28" x14ac:dyDescent="0.2">
      <c r="X9506" s="58"/>
      <c r="Y9506" s="58"/>
      <c r="Z9506" s="58"/>
      <c r="AA9506" s="58"/>
      <c r="AB9506" s="58"/>
    </row>
    <row r="9507" spans="24:28" x14ac:dyDescent="0.2">
      <c r="X9507" s="58"/>
      <c r="Y9507" s="58"/>
      <c r="Z9507" s="58"/>
      <c r="AA9507" s="58"/>
      <c r="AB9507" s="58"/>
    </row>
    <row r="9508" spans="24:28" x14ac:dyDescent="0.2">
      <c r="X9508" s="58"/>
      <c r="Y9508" s="58"/>
      <c r="Z9508" s="58"/>
      <c r="AA9508" s="58"/>
      <c r="AB9508" s="58"/>
    </row>
    <row r="9509" spans="24:28" x14ac:dyDescent="0.2">
      <c r="X9509" s="58"/>
      <c r="Y9509" s="58"/>
      <c r="Z9509" s="58"/>
      <c r="AA9509" s="58"/>
      <c r="AB9509" s="58"/>
    </row>
    <row r="9510" spans="24:28" x14ac:dyDescent="0.2">
      <c r="X9510" s="58"/>
      <c r="Y9510" s="58"/>
      <c r="Z9510" s="58"/>
      <c r="AA9510" s="58"/>
      <c r="AB9510" s="58"/>
    </row>
    <row r="9511" spans="24:28" x14ac:dyDescent="0.2">
      <c r="X9511" s="58"/>
      <c r="Y9511" s="58"/>
      <c r="Z9511" s="58"/>
      <c r="AA9511" s="58"/>
      <c r="AB9511" s="58"/>
    </row>
    <row r="9512" spans="24:28" x14ac:dyDescent="0.2">
      <c r="X9512" s="58"/>
      <c r="Y9512" s="58"/>
      <c r="Z9512" s="58"/>
      <c r="AA9512" s="58"/>
      <c r="AB9512" s="58"/>
    </row>
    <row r="9513" spans="24:28" x14ac:dyDescent="0.2">
      <c r="X9513" s="58"/>
      <c r="Y9513" s="58"/>
      <c r="Z9513" s="58"/>
      <c r="AA9513" s="58"/>
      <c r="AB9513" s="58"/>
    </row>
    <row r="9514" spans="24:28" x14ac:dyDescent="0.2">
      <c r="X9514" s="58"/>
      <c r="Y9514" s="58"/>
      <c r="Z9514" s="58"/>
      <c r="AA9514" s="58"/>
      <c r="AB9514" s="58"/>
    </row>
    <row r="9515" spans="24:28" x14ac:dyDescent="0.2">
      <c r="X9515" s="58"/>
      <c r="Y9515" s="58"/>
      <c r="Z9515" s="58"/>
      <c r="AA9515" s="58"/>
      <c r="AB9515" s="58"/>
    </row>
    <row r="9516" spans="24:28" x14ac:dyDescent="0.2">
      <c r="X9516" s="58"/>
      <c r="Y9516" s="58"/>
      <c r="Z9516" s="58"/>
      <c r="AA9516" s="58"/>
      <c r="AB9516" s="58"/>
    </row>
    <row r="9517" spans="24:28" x14ac:dyDescent="0.2">
      <c r="X9517" s="58"/>
      <c r="Y9517" s="58"/>
      <c r="Z9517" s="58"/>
      <c r="AA9517" s="58"/>
      <c r="AB9517" s="58"/>
    </row>
    <row r="9518" spans="24:28" x14ac:dyDescent="0.2">
      <c r="X9518" s="58"/>
      <c r="Y9518" s="58"/>
      <c r="Z9518" s="58"/>
      <c r="AA9518" s="58"/>
      <c r="AB9518" s="58"/>
    </row>
    <row r="9519" spans="24:28" x14ac:dyDescent="0.2">
      <c r="X9519" s="58"/>
      <c r="Y9519" s="58"/>
      <c r="Z9519" s="58"/>
      <c r="AA9519" s="58"/>
      <c r="AB9519" s="58"/>
    </row>
    <row r="9520" spans="24:28" x14ac:dyDescent="0.2">
      <c r="X9520" s="58"/>
      <c r="Y9520" s="58"/>
      <c r="Z9520" s="58"/>
      <c r="AA9520" s="58"/>
      <c r="AB9520" s="58"/>
    </row>
    <row r="9521" spans="24:28" x14ac:dyDescent="0.2">
      <c r="X9521" s="58"/>
      <c r="Y9521" s="58"/>
      <c r="Z9521" s="58"/>
      <c r="AA9521" s="58"/>
      <c r="AB9521" s="58"/>
    </row>
    <row r="9522" spans="24:28" x14ac:dyDescent="0.2">
      <c r="X9522" s="58"/>
      <c r="Y9522" s="58"/>
      <c r="Z9522" s="58"/>
      <c r="AA9522" s="58"/>
      <c r="AB9522" s="58"/>
    </row>
    <row r="9523" spans="24:28" x14ac:dyDescent="0.2">
      <c r="X9523" s="58"/>
      <c r="Y9523" s="58"/>
      <c r="Z9523" s="58"/>
      <c r="AA9523" s="58"/>
      <c r="AB9523" s="58"/>
    </row>
    <row r="9524" spans="24:28" x14ac:dyDescent="0.2">
      <c r="X9524" s="58"/>
      <c r="Y9524" s="58"/>
      <c r="Z9524" s="58"/>
      <c r="AA9524" s="58"/>
      <c r="AB9524" s="58"/>
    </row>
    <row r="9525" spans="24:28" x14ac:dyDescent="0.2">
      <c r="X9525" s="58"/>
      <c r="Y9525" s="58"/>
      <c r="Z9525" s="58"/>
      <c r="AA9525" s="58"/>
      <c r="AB9525" s="58"/>
    </row>
    <row r="9526" spans="24:28" x14ac:dyDescent="0.2">
      <c r="X9526" s="58"/>
      <c r="Y9526" s="58"/>
      <c r="Z9526" s="58"/>
      <c r="AA9526" s="58"/>
      <c r="AB9526" s="58"/>
    </row>
    <row r="9527" spans="24:28" x14ac:dyDescent="0.2">
      <c r="X9527" s="58"/>
      <c r="Y9527" s="58"/>
      <c r="Z9527" s="58"/>
      <c r="AA9527" s="58"/>
      <c r="AB9527" s="58"/>
    </row>
    <row r="9528" spans="24:28" x14ac:dyDescent="0.2">
      <c r="X9528" s="58"/>
      <c r="Y9528" s="58"/>
      <c r="Z9528" s="58"/>
      <c r="AA9528" s="58"/>
      <c r="AB9528" s="58"/>
    </row>
    <row r="9529" spans="24:28" x14ac:dyDescent="0.2">
      <c r="X9529" s="58"/>
      <c r="Y9529" s="58"/>
      <c r="Z9529" s="58"/>
      <c r="AA9529" s="58"/>
      <c r="AB9529" s="58"/>
    </row>
    <row r="9530" spans="24:28" x14ac:dyDescent="0.2">
      <c r="X9530" s="58"/>
      <c r="Y9530" s="58"/>
      <c r="Z9530" s="58"/>
      <c r="AA9530" s="58"/>
      <c r="AB9530" s="58"/>
    </row>
    <row r="9531" spans="24:28" x14ac:dyDescent="0.2">
      <c r="X9531" s="58"/>
      <c r="Y9531" s="58"/>
      <c r="Z9531" s="58"/>
      <c r="AA9531" s="58"/>
      <c r="AB9531" s="58"/>
    </row>
    <row r="9532" spans="24:28" x14ac:dyDescent="0.2">
      <c r="X9532" s="58"/>
      <c r="Y9532" s="58"/>
      <c r="Z9532" s="58"/>
      <c r="AA9532" s="58"/>
      <c r="AB9532" s="58"/>
    </row>
    <row r="9533" spans="24:28" x14ac:dyDescent="0.2">
      <c r="X9533" s="58"/>
      <c r="Y9533" s="58"/>
      <c r="Z9533" s="58"/>
      <c r="AA9533" s="58"/>
      <c r="AB9533" s="58"/>
    </row>
    <row r="9534" spans="24:28" x14ac:dyDescent="0.2">
      <c r="X9534" s="58"/>
      <c r="Y9534" s="58"/>
      <c r="Z9534" s="58"/>
      <c r="AA9534" s="58"/>
      <c r="AB9534" s="58"/>
    </row>
    <row r="9535" spans="24:28" x14ac:dyDescent="0.2">
      <c r="X9535" s="58"/>
      <c r="Y9535" s="58"/>
      <c r="Z9535" s="58"/>
      <c r="AA9535" s="58"/>
      <c r="AB9535" s="58"/>
    </row>
    <row r="9536" spans="24:28" x14ac:dyDescent="0.2">
      <c r="X9536" s="58"/>
      <c r="Y9536" s="58"/>
      <c r="Z9536" s="58"/>
      <c r="AA9536" s="58"/>
      <c r="AB9536" s="58"/>
    </row>
    <row r="9537" spans="24:28" x14ac:dyDescent="0.2">
      <c r="X9537" s="58"/>
      <c r="Y9537" s="58"/>
      <c r="Z9537" s="58"/>
      <c r="AA9537" s="58"/>
      <c r="AB9537" s="58"/>
    </row>
    <row r="9538" spans="24:28" x14ac:dyDescent="0.2">
      <c r="X9538" s="58"/>
      <c r="Y9538" s="58"/>
      <c r="Z9538" s="58"/>
      <c r="AA9538" s="58"/>
      <c r="AB9538" s="58"/>
    </row>
    <row r="9539" spans="24:28" x14ac:dyDescent="0.2">
      <c r="X9539" s="58"/>
      <c r="Y9539" s="58"/>
      <c r="Z9539" s="58"/>
      <c r="AA9539" s="58"/>
      <c r="AB9539" s="58"/>
    </row>
    <row r="9540" spans="24:28" x14ac:dyDescent="0.2">
      <c r="X9540" s="58"/>
      <c r="Y9540" s="58"/>
      <c r="Z9540" s="58"/>
      <c r="AA9540" s="58"/>
      <c r="AB9540" s="58"/>
    </row>
    <row r="9541" spans="24:28" x14ac:dyDescent="0.2">
      <c r="X9541" s="58"/>
      <c r="Y9541" s="58"/>
      <c r="Z9541" s="58"/>
      <c r="AA9541" s="58"/>
      <c r="AB9541" s="58"/>
    </row>
    <row r="9542" spans="24:28" x14ac:dyDescent="0.2">
      <c r="X9542" s="58"/>
      <c r="Y9542" s="58"/>
      <c r="Z9542" s="58"/>
      <c r="AA9542" s="58"/>
      <c r="AB9542" s="58"/>
    </row>
    <row r="9543" spans="24:28" x14ac:dyDescent="0.2">
      <c r="X9543" s="58"/>
      <c r="Y9543" s="58"/>
      <c r="Z9543" s="58"/>
      <c r="AA9543" s="58"/>
      <c r="AB9543" s="58"/>
    </row>
    <row r="9544" spans="24:28" x14ac:dyDescent="0.2">
      <c r="X9544" s="58"/>
      <c r="Y9544" s="58"/>
      <c r="Z9544" s="58"/>
      <c r="AA9544" s="58"/>
      <c r="AB9544" s="58"/>
    </row>
    <row r="9545" spans="24:28" x14ac:dyDescent="0.2">
      <c r="X9545" s="58"/>
      <c r="Y9545" s="58"/>
      <c r="Z9545" s="58"/>
      <c r="AA9545" s="58"/>
      <c r="AB9545" s="58"/>
    </row>
    <row r="9546" spans="24:28" x14ac:dyDescent="0.2">
      <c r="X9546" s="58"/>
      <c r="Y9546" s="58"/>
      <c r="Z9546" s="58"/>
      <c r="AA9546" s="58"/>
      <c r="AB9546" s="58"/>
    </row>
    <row r="9547" spans="24:28" x14ac:dyDescent="0.2">
      <c r="X9547" s="58"/>
      <c r="Y9547" s="58"/>
      <c r="Z9547" s="58"/>
      <c r="AA9547" s="58"/>
      <c r="AB9547" s="58"/>
    </row>
    <row r="9548" spans="24:28" x14ac:dyDescent="0.2">
      <c r="X9548" s="58"/>
      <c r="Y9548" s="58"/>
      <c r="Z9548" s="58"/>
      <c r="AA9548" s="58"/>
      <c r="AB9548" s="58"/>
    </row>
    <row r="9549" spans="24:28" x14ac:dyDescent="0.2">
      <c r="X9549" s="58"/>
      <c r="Y9549" s="58"/>
      <c r="Z9549" s="58"/>
      <c r="AA9549" s="58"/>
      <c r="AB9549" s="58"/>
    </row>
    <row r="9550" spans="24:28" x14ac:dyDescent="0.2">
      <c r="X9550" s="58"/>
      <c r="Y9550" s="58"/>
      <c r="Z9550" s="58"/>
      <c r="AA9550" s="58"/>
      <c r="AB9550" s="58"/>
    </row>
    <row r="9551" spans="24:28" x14ac:dyDescent="0.2">
      <c r="X9551" s="58"/>
      <c r="Y9551" s="58"/>
      <c r="Z9551" s="58"/>
      <c r="AA9551" s="58"/>
      <c r="AB9551" s="58"/>
    </row>
    <row r="9552" spans="24:28" x14ac:dyDescent="0.2">
      <c r="X9552" s="58"/>
      <c r="Y9552" s="58"/>
      <c r="Z9552" s="58"/>
      <c r="AA9552" s="58"/>
      <c r="AB9552" s="58"/>
    </row>
    <row r="9553" spans="24:28" x14ac:dyDescent="0.2">
      <c r="X9553" s="58"/>
      <c r="Y9553" s="58"/>
      <c r="Z9553" s="58"/>
      <c r="AA9553" s="58"/>
      <c r="AB9553" s="58"/>
    </row>
    <row r="9554" spans="24:28" x14ac:dyDescent="0.2">
      <c r="X9554" s="58"/>
      <c r="Y9554" s="58"/>
      <c r="Z9554" s="58"/>
      <c r="AA9554" s="58"/>
      <c r="AB9554" s="58"/>
    </row>
    <row r="9555" spans="24:28" x14ac:dyDescent="0.2">
      <c r="X9555" s="58"/>
      <c r="Y9555" s="58"/>
      <c r="Z9555" s="58"/>
      <c r="AA9555" s="58"/>
      <c r="AB9555" s="58"/>
    </row>
    <row r="9556" spans="24:28" x14ac:dyDescent="0.2">
      <c r="X9556" s="58"/>
      <c r="Y9556" s="58"/>
      <c r="Z9556" s="58"/>
      <c r="AA9556" s="58"/>
      <c r="AB9556" s="58"/>
    </row>
    <row r="9557" spans="24:28" x14ac:dyDescent="0.2">
      <c r="X9557" s="58"/>
      <c r="Y9557" s="58"/>
      <c r="Z9557" s="58"/>
      <c r="AA9557" s="58"/>
      <c r="AB9557" s="58"/>
    </row>
    <row r="9558" spans="24:28" x14ac:dyDescent="0.2">
      <c r="X9558" s="58"/>
      <c r="Y9558" s="58"/>
      <c r="Z9558" s="58"/>
      <c r="AA9558" s="58"/>
      <c r="AB9558" s="58"/>
    </row>
    <row r="9559" spans="24:28" x14ac:dyDescent="0.2">
      <c r="X9559" s="58"/>
      <c r="Y9559" s="58"/>
      <c r="Z9559" s="58"/>
      <c r="AA9559" s="58"/>
      <c r="AB9559" s="58"/>
    </row>
    <row r="9560" spans="24:28" x14ac:dyDescent="0.2">
      <c r="X9560" s="58"/>
      <c r="Y9560" s="58"/>
      <c r="Z9560" s="58"/>
      <c r="AA9560" s="58"/>
      <c r="AB9560" s="58"/>
    </row>
    <row r="9561" spans="24:28" x14ac:dyDescent="0.2">
      <c r="X9561" s="58"/>
      <c r="Y9561" s="58"/>
      <c r="Z9561" s="58"/>
      <c r="AA9561" s="58"/>
      <c r="AB9561" s="58"/>
    </row>
    <row r="9562" spans="24:28" x14ac:dyDescent="0.2">
      <c r="X9562" s="58"/>
      <c r="Y9562" s="58"/>
      <c r="Z9562" s="58"/>
      <c r="AA9562" s="58"/>
      <c r="AB9562" s="58"/>
    </row>
    <row r="9563" spans="24:28" x14ac:dyDescent="0.2">
      <c r="X9563" s="58"/>
      <c r="Y9563" s="58"/>
      <c r="Z9563" s="58"/>
      <c r="AA9563" s="58"/>
      <c r="AB9563" s="58"/>
    </row>
    <row r="9564" spans="24:28" x14ac:dyDescent="0.2">
      <c r="X9564" s="58"/>
      <c r="Y9564" s="58"/>
      <c r="Z9564" s="58"/>
      <c r="AA9564" s="58"/>
      <c r="AB9564" s="58"/>
    </row>
    <row r="9565" spans="24:28" x14ac:dyDescent="0.2">
      <c r="X9565" s="58"/>
      <c r="Y9565" s="58"/>
      <c r="Z9565" s="58"/>
      <c r="AA9565" s="58"/>
      <c r="AB9565" s="58"/>
    </row>
    <row r="9566" spans="24:28" x14ac:dyDescent="0.2">
      <c r="X9566" s="58"/>
      <c r="Y9566" s="58"/>
      <c r="Z9566" s="58"/>
      <c r="AA9566" s="58"/>
      <c r="AB9566" s="58"/>
    </row>
    <row r="9567" spans="24:28" x14ac:dyDescent="0.2">
      <c r="X9567" s="58"/>
      <c r="Y9567" s="58"/>
      <c r="Z9567" s="58"/>
      <c r="AA9567" s="58"/>
      <c r="AB9567" s="58"/>
    </row>
    <row r="9568" spans="24:28" x14ac:dyDescent="0.2">
      <c r="X9568" s="58"/>
      <c r="Y9568" s="58"/>
      <c r="Z9568" s="58"/>
      <c r="AA9568" s="58"/>
      <c r="AB9568" s="58"/>
    </row>
    <row r="9569" spans="24:28" x14ac:dyDescent="0.2">
      <c r="X9569" s="58"/>
      <c r="Y9569" s="58"/>
      <c r="Z9569" s="58"/>
      <c r="AA9569" s="58"/>
      <c r="AB9569" s="58"/>
    </row>
    <row r="9570" spans="24:28" x14ac:dyDescent="0.2">
      <c r="X9570" s="58"/>
      <c r="Y9570" s="58"/>
      <c r="Z9570" s="58"/>
      <c r="AA9570" s="58"/>
      <c r="AB9570" s="58"/>
    </row>
    <row r="9571" spans="24:28" x14ac:dyDescent="0.2">
      <c r="X9571" s="58"/>
      <c r="Y9571" s="58"/>
      <c r="Z9571" s="58"/>
      <c r="AA9571" s="58"/>
      <c r="AB9571" s="58"/>
    </row>
    <row r="9572" spans="24:28" x14ac:dyDescent="0.2">
      <c r="X9572" s="58"/>
      <c r="Y9572" s="58"/>
      <c r="Z9572" s="58"/>
      <c r="AA9572" s="58"/>
      <c r="AB9572" s="58"/>
    </row>
    <row r="9573" spans="24:28" x14ac:dyDescent="0.2">
      <c r="X9573" s="58"/>
      <c r="Y9573" s="58"/>
      <c r="Z9573" s="58"/>
      <c r="AA9573" s="58"/>
      <c r="AB9573" s="58"/>
    </row>
    <row r="9574" spans="24:28" x14ac:dyDescent="0.2">
      <c r="X9574" s="58"/>
      <c r="Y9574" s="58"/>
      <c r="Z9574" s="58"/>
      <c r="AA9574" s="58"/>
      <c r="AB9574" s="58"/>
    </row>
    <row r="9575" spans="24:28" x14ac:dyDescent="0.2">
      <c r="X9575" s="58"/>
      <c r="Y9575" s="58"/>
      <c r="Z9575" s="58"/>
      <c r="AA9575" s="58"/>
      <c r="AB9575" s="58"/>
    </row>
    <row r="9576" spans="24:28" x14ac:dyDescent="0.2">
      <c r="X9576" s="58"/>
      <c r="Y9576" s="58"/>
      <c r="Z9576" s="58"/>
      <c r="AA9576" s="58"/>
      <c r="AB9576" s="58"/>
    </row>
    <row r="9577" spans="24:28" x14ac:dyDescent="0.2">
      <c r="X9577" s="58"/>
      <c r="Y9577" s="58"/>
      <c r="Z9577" s="58"/>
      <c r="AA9577" s="58"/>
      <c r="AB9577" s="58"/>
    </row>
    <row r="9578" spans="24:28" x14ac:dyDescent="0.2">
      <c r="X9578" s="58"/>
      <c r="Y9578" s="58"/>
      <c r="Z9578" s="58"/>
      <c r="AA9578" s="58"/>
      <c r="AB9578" s="58"/>
    </row>
    <row r="9579" spans="24:28" x14ac:dyDescent="0.2">
      <c r="X9579" s="58"/>
      <c r="Y9579" s="58"/>
      <c r="Z9579" s="58"/>
      <c r="AA9579" s="58"/>
      <c r="AB9579" s="58"/>
    </row>
    <row r="9580" spans="24:28" x14ac:dyDescent="0.2">
      <c r="X9580" s="58"/>
      <c r="Y9580" s="58"/>
      <c r="Z9580" s="58"/>
      <c r="AA9580" s="58"/>
      <c r="AB9580" s="58"/>
    </row>
    <row r="9581" spans="24:28" x14ac:dyDescent="0.2">
      <c r="X9581" s="58"/>
      <c r="Y9581" s="58"/>
      <c r="Z9581" s="58"/>
      <c r="AA9581" s="58"/>
      <c r="AB9581" s="58"/>
    </row>
    <row r="9582" spans="24:28" x14ac:dyDescent="0.2">
      <c r="X9582" s="58"/>
      <c r="Y9582" s="58"/>
      <c r="Z9582" s="58"/>
      <c r="AA9582" s="58"/>
      <c r="AB9582" s="58"/>
    </row>
    <row r="9583" spans="24:28" x14ac:dyDescent="0.2">
      <c r="X9583" s="58"/>
      <c r="Y9583" s="58"/>
      <c r="Z9583" s="58"/>
      <c r="AA9583" s="58"/>
      <c r="AB9583" s="58"/>
    </row>
    <row r="9584" spans="24:28" x14ac:dyDescent="0.2">
      <c r="X9584" s="58"/>
      <c r="Y9584" s="58"/>
      <c r="Z9584" s="58"/>
      <c r="AA9584" s="58"/>
      <c r="AB9584" s="58"/>
    </row>
    <row r="9585" spans="24:28" x14ac:dyDescent="0.2">
      <c r="X9585" s="58"/>
      <c r="Y9585" s="58"/>
      <c r="Z9585" s="58"/>
      <c r="AA9585" s="58"/>
      <c r="AB9585" s="58"/>
    </row>
    <row r="9586" spans="24:28" x14ac:dyDescent="0.2">
      <c r="X9586" s="58"/>
      <c r="Y9586" s="58"/>
      <c r="Z9586" s="58"/>
      <c r="AA9586" s="58"/>
      <c r="AB9586" s="58"/>
    </row>
    <row r="9587" spans="24:28" x14ac:dyDescent="0.2">
      <c r="X9587" s="58"/>
      <c r="Y9587" s="58"/>
      <c r="Z9587" s="58"/>
      <c r="AA9587" s="58"/>
      <c r="AB9587" s="58"/>
    </row>
    <row r="9588" spans="24:28" x14ac:dyDescent="0.2">
      <c r="X9588" s="58"/>
      <c r="Y9588" s="58"/>
      <c r="Z9588" s="58"/>
      <c r="AA9588" s="58"/>
      <c r="AB9588" s="58"/>
    </row>
    <row r="9589" spans="24:28" x14ac:dyDescent="0.2">
      <c r="X9589" s="58"/>
      <c r="Y9589" s="58"/>
      <c r="Z9589" s="58"/>
      <c r="AA9589" s="58"/>
      <c r="AB9589" s="58"/>
    </row>
    <row r="9590" spans="24:28" x14ac:dyDescent="0.2">
      <c r="X9590" s="58"/>
      <c r="Y9590" s="58"/>
      <c r="Z9590" s="58"/>
      <c r="AA9590" s="58"/>
      <c r="AB9590" s="58"/>
    </row>
    <row r="9591" spans="24:28" x14ac:dyDescent="0.2">
      <c r="X9591" s="58"/>
      <c r="Y9591" s="58"/>
      <c r="Z9591" s="58"/>
      <c r="AA9591" s="58"/>
      <c r="AB9591" s="58"/>
    </row>
    <row r="9592" spans="24:28" x14ac:dyDescent="0.2">
      <c r="X9592" s="58"/>
      <c r="Y9592" s="58"/>
      <c r="Z9592" s="58"/>
      <c r="AA9592" s="58"/>
      <c r="AB9592" s="58"/>
    </row>
    <row r="9593" spans="24:28" x14ac:dyDescent="0.2">
      <c r="X9593" s="58"/>
      <c r="Y9593" s="58"/>
      <c r="Z9593" s="58"/>
      <c r="AA9593" s="58"/>
      <c r="AB9593" s="58"/>
    </row>
    <row r="9594" spans="24:28" x14ac:dyDescent="0.2">
      <c r="X9594" s="58"/>
      <c r="Y9594" s="58"/>
      <c r="Z9594" s="58"/>
      <c r="AA9594" s="58"/>
      <c r="AB9594" s="58"/>
    </row>
    <row r="9595" spans="24:28" x14ac:dyDescent="0.2">
      <c r="X9595" s="58"/>
      <c r="Y9595" s="58"/>
      <c r="Z9595" s="58"/>
      <c r="AA9595" s="58"/>
      <c r="AB9595" s="58"/>
    </row>
    <row r="9596" spans="24:28" x14ac:dyDescent="0.2">
      <c r="X9596" s="58"/>
      <c r="Y9596" s="58"/>
      <c r="Z9596" s="58"/>
      <c r="AA9596" s="58"/>
      <c r="AB9596" s="58"/>
    </row>
    <row r="9597" spans="24:28" x14ac:dyDescent="0.2">
      <c r="X9597" s="58"/>
      <c r="Y9597" s="58"/>
      <c r="Z9597" s="58"/>
      <c r="AA9597" s="58"/>
      <c r="AB9597" s="58"/>
    </row>
    <row r="9598" spans="24:28" x14ac:dyDescent="0.2">
      <c r="X9598" s="58"/>
      <c r="Y9598" s="58"/>
      <c r="Z9598" s="58"/>
      <c r="AA9598" s="58"/>
      <c r="AB9598" s="58"/>
    </row>
    <row r="9599" spans="24:28" x14ac:dyDescent="0.2">
      <c r="X9599" s="58"/>
      <c r="Y9599" s="58"/>
      <c r="Z9599" s="58"/>
      <c r="AA9599" s="58"/>
      <c r="AB9599" s="58"/>
    </row>
    <row r="9600" spans="24:28" x14ac:dyDescent="0.2">
      <c r="X9600" s="58"/>
      <c r="Y9600" s="58"/>
      <c r="Z9600" s="58"/>
      <c r="AA9600" s="58"/>
      <c r="AB9600" s="58"/>
    </row>
    <row r="9601" spans="24:28" x14ac:dyDescent="0.2">
      <c r="X9601" s="58"/>
      <c r="Y9601" s="58"/>
      <c r="Z9601" s="58"/>
      <c r="AA9601" s="58"/>
      <c r="AB9601" s="58"/>
    </row>
    <row r="9602" spans="24:28" x14ac:dyDescent="0.2">
      <c r="X9602" s="58"/>
      <c r="Y9602" s="58"/>
      <c r="Z9602" s="58"/>
      <c r="AA9602" s="58"/>
      <c r="AB9602" s="58"/>
    </row>
    <row r="9603" spans="24:28" x14ac:dyDescent="0.2">
      <c r="X9603" s="58"/>
      <c r="Y9603" s="58"/>
      <c r="Z9603" s="58"/>
      <c r="AA9603" s="58"/>
      <c r="AB9603" s="58"/>
    </row>
    <row r="9604" spans="24:28" x14ac:dyDescent="0.2">
      <c r="X9604" s="58"/>
      <c r="Y9604" s="58"/>
      <c r="Z9604" s="58"/>
      <c r="AA9604" s="58"/>
      <c r="AB9604" s="58"/>
    </row>
    <row r="9605" spans="24:28" x14ac:dyDescent="0.2">
      <c r="X9605" s="58"/>
      <c r="Y9605" s="58"/>
      <c r="Z9605" s="58"/>
      <c r="AA9605" s="58"/>
      <c r="AB9605" s="58"/>
    </row>
    <row r="9606" spans="24:28" x14ac:dyDescent="0.2">
      <c r="X9606" s="58"/>
      <c r="Y9606" s="58"/>
      <c r="Z9606" s="58"/>
      <c r="AA9606" s="58"/>
      <c r="AB9606" s="58"/>
    </row>
    <row r="9607" spans="24:28" x14ac:dyDescent="0.2">
      <c r="X9607" s="58"/>
      <c r="Y9607" s="58"/>
      <c r="Z9607" s="58"/>
      <c r="AA9607" s="58"/>
      <c r="AB9607" s="58"/>
    </row>
    <row r="9608" spans="24:28" x14ac:dyDescent="0.2">
      <c r="X9608" s="58"/>
      <c r="Y9608" s="58"/>
      <c r="Z9608" s="58"/>
      <c r="AA9608" s="58"/>
      <c r="AB9608" s="58"/>
    </row>
    <row r="9609" spans="24:28" x14ac:dyDescent="0.2">
      <c r="X9609" s="58"/>
      <c r="Y9609" s="58"/>
      <c r="Z9609" s="58"/>
      <c r="AA9609" s="58"/>
      <c r="AB9609" s="58"/>
    </row>
    <row r="9610" spans="24:28" x14ac:dyDescent="0.2">
      <c r="X9610" s="58"/>
      <c r="Y9610" s="58"/>
      <c r="Z9610" s="58"/>
      <c r="AA9610" s="58"/>
      <c r="AB9610" s="58"/>
    </row>
    <row r="9611" spans="24:28" x14ac:dyDescent="0.2">
      <c r="X9611" s="58"/>
      <c r="Y9611" s="58"/>
      <c r="Z9611" s="58"/>
      <c r="AA9611" s="58"/>
      <c r="AB9611" s="58"/>
    </row>
    <row r="9612" spans="24:28" x14ac:dyDescent="0.2">
      <c r="X9612" s="58"/>
      <c r="Y9612" s="58"/>
      <c r="Z9612" s="58"/>
      <c r="AA9612" s="58"/>
      <c r="AB9612" s="58"/>
    </row>
    <row r="9613" spans="24:28" x14ac:dyDescent="0.2">
      <c r="X9613" s="58"/>
      <c r="Y9613" s="58"/>
      <c r="Z9613" s="58"/>
      <c r="AA9613" s="58"/>
      <c r="AB9613" s="58"/>
    </row>
    <row r="9614" spans="24:28" x14ac:dyDescent="0.2">
      <c r="X9614" s="58"/>
      <c r="Y9614" s="58"/>
      <c r="Z9614" s="58"/>
      <c r="AA9614" s="58"/>
      <c r="AB9614" s="58"/>
    </row>
    <row r="9615" spans="24:28" x14ac:dyDescent="0.2">
      <c r="X9615" s="58"/>
      <c r="Y9615" s="58"/>
      <c r="Z9615" s="58"/>
      <c r="AA9615" s="58"/>
      <c r="AB9615" s="58"/>
    </row>
    <row r="9616" spans="24:28" x14ac:dyDescent="0.2">
      <c r="X9616" s="58"/>
      <c r="Y9616" s="58"/>
      <c r="Z9616" s="58"/>
      <c r="AA9616" s="58"/>
      <c r="AB9616" s="58"/>
    </row>
    <row r="9617" spans="24:28" x14ac:dyDescent="0.2">
      <c r="X9617" s="58"/>
      <c r="Y9617" s="58"/>
      <c r="Z9617" s="58"/>
      <c r="AA9617" s="58"/>
      <c r="AB9617" s="58"/>
    </row>
    <row r="9618" spans="24:28" x14ac:dyDescent="0.2">
      <c r="X9618" s="58"/>
      <c r="Y9618" s="58"/>
      <c r="Z9618" s="58"/>
      <c r="AA9618" s="58"/>
      <c r="AB9618" s="58"/>
    </row>
    <row r="9619" spans="24:28" x14ac:dyDescent="0.2">
      <c r="X9619" s="58"/>
      <c r="Y9619" s="58"/>
      <c r="Z9619" s="58"/>
      <c r="AA9619" s="58"/>
      <c r="AB9619" s="58"/>
    </row>
    <row r="9620" spans="24:28" x14ac:dyDescent="0.2">
      <c r="X9620" s="58"/>
      <c r="Y9620" s="58"/>
      <c r="Z9620" s="58"/>
      <c r="AA9620" s="58"/>
      <c r="AB9620" s="58"/>
    </row>
    <row r="9621" spans="24:28" x14ac:dyDescent="0.2">
      <c r="X9621" s="58"/>
      <c r="Y9621" s="58"/>
      <c r="Z9621" s="58"/>
      <c r="AA9621" s="58"/>
      <c r="AB9621" s="58"/>
    </row>
    <row r="9622" spans="24:28" x14ac:dyDescent="0.2">
      <c r="X9622" s="58"/>
      <c r="Y9622" s="58"/>
      <c r="Z9622" s="58"/>
      <c r="AA9622" s="58"/>
      <c r="AB9622" s="58"/>
    </row>
    <row r="9623" spans="24:28" x14ac:dyDescent="0.2">
      <c r="X9623" s="58"/>
      <c r="Y9623" s="58"/>
      <c r="Z9623" s="58"/>
      <c r="AA9623" s="58"/>
      <c r="AB9623" s="58"/>
    </row>
    <row r="9624" spans="24:28" x14ac:dyDescent="0.2">
      <c r="X9624" s="58"/>
      <c r="Y9624" s="58"/>
      <c r="Z9624" s="58"/>
      <c r="AA9624" s="58"/>
      <c r="AB9624" s="58"/>
    </row>
    <row r="9625" spans="24:28" x14ac:dyDescent="0.2">
      <c r="X9625" s="58"/>
      <c r="Y9625" s="58"/>
      <c r="Z9625" s="58"/>
      <c r="AA9625" s="58"/>
      <c r="AB9625" s="58"/>
    </row>
    <row r="9626" spans="24:28" x14ac:dyDescent="0.2">
      <c r="X9626" s="58"/>
      <c r="Y9626" s="58"/>
      <c r="Z9626" s="58"/>
      <c r="AA9626" s="58"/>
      <c r="AB9626" s="58"/>
    </row>
    <row r="9627" spans="24:28" x14ac:dyDescent="0.2">
      <c r="X9627" s="58"/>
      <c r="Y9627" s="58"/>
      <c r="Z9627" s="58"/>
      <c r="AA9627" s="58"/>
      <c r="AB9627" s="58"/>
    </row>
    <row r="9628" spans="24:28" x14ac:dyDescent="0.2">
      <c r="X9628" s="58"/>
      <c r="Y9628" s="58"/>
      <c r="Z9628" s="58"/>
      <c r="AA9628" s="58"/>
      <c r="AB9628" s="58"/>
    </row>
    <row r="9629" spans="24:28" x14ac:dyDescent="0.2">
      <c r="X9629" s="58"/>
      <c r="Y9629" s="58"/>
      <c r="Z9629" s="58"/>
      <c r="AA9629" s="58"/>
      <c r="AB9629" s="58"/>
    </row>
    <row r="9630" spans="24:28" x14ac:dyDescent="0.2">
      <c r="X9630" s="58"/>
      <c r="Y9630" s="58"/>
      <c r="Z9630" s="58"/>
      <c r="AA9630" s="58"/>
      <c r="AB9630" s="58"/>
    </row>
    <row r="9631" spans="24:28" x14ac:dyDescent="0.2">
      <c r="X9631" s="58"/>
      <c r="Y9631" s="58"/>
      <c r="Z9631" s="58"/>
      <c r="AA9631" s="58"/>
      <c r="AB9631" s="58"/>
    </row>
    <row r="9632" spans="24:28" x14ac:dyDescent="0.2">
      <c r="X9632" s="58"/>
      <c r="Y9632" s="58"/>
      <c r="Z9632" s="58"/>
      <c r="AA9632" s="58"/>
      <c r="AB9632" s="58"/>
    </row>
    <row r="9633" spans="24:28" x14ac:dyDescent="0.2">
      <c r="X9633" s="58"/>
      <c r="Y9633" s="58"/>
      <c r="Z9633" s="58"/>
      <c r="AA9633" s="58"/>
      <c r="AB9633" s="58"/>
    </row>
    <row r="9634" spans="24:28" x14ac:dyDescent="0.2">
      <c r="X9634" s="58"/>
      <c r="Y9634" s="58"/>
      <c r="Z9634" s="58"/>
      <c r="AA9634" s="58"/>
      <c r="AB9634" s="58"/>
    </row>
    <row r="9635" spans="24:28" x14ac:dyDescent="0.2">
      <c r="X9635" s="58"/>
      <c r="Y9635" s="58"/>
      <c r="Z9635" s="58"/>
      <c r="AA9635" s="58"/>
      <c r="AB9635" s="58"/>
    </row>
    <row r="9636" spans="24:28" x14ac:dyDescent="0.2">
      <c r="X9636" s="58"/>
      <c r="Y9636" s="58"/>
      <c r="Z9636" s="58"/>
      <c r="AA9636" s="58"/>
      <c r="AB9636" s="58"/>
    </row>
    <row r="9637" spans="24:28" x14ac:dyDescent="0.2">
      <c r="X9637" s="58"/>
      <c r="Y9637" s="58"/>
      <c r="Z9637" s="58"/>
      <c r="AA9637" s="58"/>
      <c r="AB9637" s="58"/>
    </row>
    <row r="9638" spans="24:28" x14ac:dyDescent="0.2">
      <c r="X9638" s="58"/>
      <c r="Y9638" s="58"/>
      <c r="Z9638" s="58"/>
      <c r="AA9638" s="58"/>
      <c r="AB9638" s="58"/>
    </row>
    <row r="9639" spans="24:28" x14ac:dyDescent="0.2">
      <c r="X9639" s="58"/>
      <c r="Y9639" s="58"/>
      <c r="Z9639" s="58"/>
      <c r="AA9639" s="58"/>
      <c r="AB9639" s="58"/>
    </row>
    <row r="9640" spans="24:28" x14ac:dyDescent="0.2">
      <c r="X9640" s="58"/>
      <c r="Y9640" s="58"/>
      <c r="Z9640" s="58"/>
      <c r="AA9640" s="58"/>
      <c r="AB9640" s="58"/>
    </row>
    <row r="9641" spans="24:28" x14ac:dyDescent="0.2">
      <c r="X9641" s="58"/>
      <c r="Y9641" s="58"/>
      <c r="Z9641" s="58"/>
      <c r="AA9641" s="58"/>
      <c r="AB9641" s="58"/>
    </row>
    <row r="9642" spans="24:28" x14ac:dyDescent="0.2">
      <c r="X9642" s="58"/>
      <c r="Y9642" s="58"/>
      <c r="Z9642" s="58"/>
      <c r="AA9642" s="58"/>
      <c r="AB9642" s="58"/>
    </row>
    <row r="9643" spans="24:28" x14ac:dyDescent="0.2">
      <c r="X9643" s="58"/>
      <c r="Y9643" s="58"/>
      <c r="Z9643" s="58"/>
      <c r="AA9643" s="58"/>
      <c r="AB9643" s="58"/>
    </row>
    <row r="9644" spans="24:28" x14ac:dyDescent="0.2">
      <c r="X9644" s="58"/>
      <c r="Y9644" s="58"/>
      <c r="Z9644" s="58"/>
      <c r="AA9644" s="58"/>
      <c r="AB9644" s="58"/>
    </row>
    <row r="9645" spans="24:28" x14ac:dyDescent="0.2">
      <c r="X9645" s="58"/>
      <c r="Y9645" s="58"/>
      <c r="Z9645" s="58"/>
      <c r="AA9645" s="58"/>
      <c r="AB9645" s="58"/>
    </row>
    <row r="9646" spans="24:28" x14ac:dyDescent="0.2">
      <c r="X9646" s="58"/>
      <c r="Y9646" s="58"/>
      <c r="Z9646" s="58"/>
      <c r="AA9646" s="58"/>
      <c r="AB9646" s="58"/>
    </row>
    <row r="9647" spans="24:28" x14ac:dyDescent="0.2">
      <c r="X9647" s="58"/>
      <c r="Y9647" s="58"/>
      <c r="Z9647" s="58"/>
      <c r="AA9647" s="58"/>
      <c r="AB9647" s="58"/>
    </row>
    <row r="9648" spans="24:28" x14ac:dyDescent="0.2">
      <c r="X9648" s="58"/>
      <c r="Y9648" s="58"/>
      <c r="Z9648" s="58"/>
      <c r="AA9648" s="58"/>
      <c r="AB9648" s="58"/>
    </row>
    <row r="9649" spans="24:28" x14ac:dyDescent="0.2">
      <c r="X9649" s="58"/>
      <c r="Y9649" s="58"/>
      <c r="Z9649" s="58"/>
      <c r="AA9649" s="58"/>
      <c r="AB9649" s="58"/>
    </row>
    <row r="9650" spans="24:28" x14ac:dyDescent="0.2">
      <c r="X9650" s="58"/>
      <c r="Y9650" s="58"/>
      <c r="Z9650" s="58"/>
      <c r="AA9650" s="58"/>
      <c r="AB9650" s="58"/>
    </row>
    <row r="9651" spans="24:28" x14ac:dyDescent="0.2">
      <c r="X9651" s="58"/>
      <c r="Y9651" s="58"/>
      <c r="Z9651" s="58"/>
      <c r="AA9651" s="58"/>
      <c r="AB9651" s="58"/>
    </row>
    <row r="9652" spans="24:28" x14ac:dyDescent="0.2">
      <c r="X9652" s="58"/>
      <c r="Y9652" s="58"/>
      <c r="Z9652" s="58"/>
      <c r="AA9652" s="58"/>
      <c r="AB9652" s="58"/>
    </row>
    <row r="9653" spans="24:28" x14ac:dyDescent="0.2">
      <c r="X9653" s="58"/>
      <c r="Y9653" s="58"/>
      <c r="Z9653" s="58"/>
      <c r="AA9653" s="58"/>
      <c r="AB9653" s="58"/>
    </row>
    <row r="9654" spans="24:28" x14ac:dyDescent="0.2">
      <c r="X9654" s="58"/>
      <c r="Y9654" s="58"/>
      <c r="Z9654" s="58"/>
      <c r="AA9654" s="58"/>
      <c r="AB9654" s="58"/>
    </row>
    <row r="9655" spans="24:28" x14ac:dyDescent="0.2">
      <c r="X9655" s="58"/>
      <c r="Y9655" s="58"/>
      <c r="Z9655" s="58"/>
      <c r="AA9655" s="58"/>
      <c r="AB9655" s="58"/>
    </row>
    <row r="9656" spans="24:28" x14ac:dyDescent="0.2">
      <c r="X9656" s="58"/>
      <c r="Y9656" s="58"/>
      <c r="Z9656" s="58"/>
      <c r="AA9656" s="58"/>
      <c r="AB9656" s="58"/>
    </row>
    <row r="9657" spans="24:28" x14ac:dyDescent="0.2">
      <c r="X9657" s="58"/>
      <c r="Y9657" s="58"/>
      <c r="Z9657" s="58"/>
      <c r="AA9657" s="58"/>
      <c r="AB9657" s="58"/>
    </row>
    <row r="9658" spans="24:28" x14ac:dyDescent="0.2">
      <c r="X9658" s="58"/>
      <c r="Y9658" s="58"/>
      <c r="Z9658" s="58"/>
      <c r="AA9658" s="58"/>
      <c r="AB9658" s="58"/>
    </row>
    <row r="9659" spans="24:28" x14ac:dyDescent="0.2">
      <c r="X9659" s="58"/>
      <c r="Y9659" s="58"/>
      <c r="Z9659" s="58"/>
      <c r="AA9659" s="58"/>
      <c r="AB9659" s="58"/>
    </row>
    <row r="9660" spans="24:28" x14ac:dyDescent="0.2">
      <c r="X9660" s="58"/>
      <c r="Y9660" s="58"/>
      <c r="Z9660" s="58"/>
      <c r="AA9660" s="58"/>
      <c r="AB9660" s="58"/>
    </row>
    <row r="9661" spans="24:28" x14ac:dyDescent="0.2">
      <c r="X9661" s="58"/>
      <c r="Y9661" s="58"/>
      <c r="Z9661" s="58"/>
      <c r="AA9661" s="58"/>
      <c r="AB9661" s="58"/>
    </row>
    <row r="9662" spans="24:28" x14ac:dyDescent="0.2">
      <c r="X9662" s="58"/>
      <c r="Y9662" s="58"/>
      <c r="Z9662" s="58"/>
      <c r="AA9662" s="58"/>
      <c r="AB9662" s="58"/>
    </row>
    <row r="9663" spans="24:28" x14ac:dyDescent="0.2">
      <c r="X9663" s="58"/>
      <c r="Y9663" s="58"/>
      <c r="Z9663" s="58"/>
      <c r="AA9663" s="58"/>
      <c r="AB9663" s="58"/>
    </row>
    <row r="9664" spans="24:28" x14ac:dyDescent="0.2">
      <c r="X9664" s="58"/>
      <c r="Y9664" s="58"/>
      <c r="Z9664" s="58"/>
      <c r="AA9664" s="58"/>
      <c r="AB9664" s="58"/>
    </row>
    <row r="9665" spans="24:28" x14ac:dyDescent="0.2">
      <c r="X9665" s="58"/>
      <c r="Y9665" s="58"/>
      <c r="Z9665" s="58"/>
      <c r="AA9665" s="58"/>
      <c r="AB9665" s="58"/>
    </row>
    <row r="9666" spans="24:28" x14ac:dyDescent="0.2">
      <c r="X9666" s="58"/>
      <c r="Y9666" s="58"/>
      <c r="Z9666" s="58"/>
      <c r="AA9666" s="58"/>
      <c r="AB9666" s="58"/>
    </row>
    <row r="9667" spans="24:28" x14ac:dyDescent="0.2">
      <c r="X9667" s="58"/>
      <c r="Y9667" s="58"/>
      <c r="Z9667" s="58"/>
      <c r="AA9667" s="58"/>
      <c r="AB9667" s="58"/>
    </row>
    <row r="9668" spans="24:28" x14ac:dyDescent="0.2">
      <c r="X9668" s="58"/>
      <c r="Y9668" s="58"/>
      <c r="Z9668" s="58"/>
      <c r="AA9668" s="58"/>
      <c r="AB9668" s="58"/>
    </row>
    <row r="9669" spans="24:28" x14ac:dyDescent="0.2">
      <c r="X9669" s="58"/>
      <c r="Y9669" s="58"/>
      <c r="Z9669" s="58"/>
      <c r="AA9669" s="58"/>
      <c r="AB9669" s="58"/>
    </row>
    <row r="9670" spans="24:28" x14ac:dyDescent="0.2">
      <c r="X9670" s="58"/>
      <c r="Y9670" s="58"/>
      <c r="Z9670" s="58"/>
      <c r="AA9670" s="58"/>
      <c r="AB9670" s="58"/>
    </row>
    <row r="9671" spans="24:28" x14ac:dyDescent="0.2">
      <c r="X9671" s="58"/>
      <c r="Y9671" s="58"/>
      <c r="Z9671" s="58"/>
      <c r="AA9671" s="58"/>
      <c r="AB9671" s="58"/>
    </row>
    <row r="9672" spans="24:28" x14ac:dyDescent="0.2">
      <c r="X9672" s="58"/>
      <c r="Y9672" s="58"/>
      <c r="Z9672" s="58"/>
      <c r="AA9672" s="58"/>
      <c r="AB9672" s="58"/>
    </row>
    <row r="9673" spans="24:28" x14ac:dyDescent="0.2">
      <c r="X9673" s="58"/>
      <c r="Y9673" s="58"/>
      <c r="Z9673" s="58"/>
      <c r="AA9673" s="58"/>
      <c r="AB9673" s="58"/>
    </row>
    <row r="9674" spans="24:28" x14ac:dyDescent="0.2">
      <c r="X9674" s="58"/>
      <c r="Y9674" s="58"/>
      <c r="Z9674" s="58"/>
      <c r="AA9674" s="58"/>
      <c r="AB9674" s="58"/>
    </row>
    <row r="9675" spans="24:28" x14ac:dyDescent="0.2">
      <c r="X9675" s="58"/>
      <c r="Y9675" s="58"/>
      <c r="Z9675" s="58"/>
      <c r="AA9675" s="58"/>
      <c r="AB9675" s="58"/>
    </row>
    <row r="9676" spans="24:28" x14ac:dyDescent="0.2">
      <c r="X9676" s="58"/>
      <c r="Y9676" s="58"/>
      <c r="Z9676" s="58"/>
      <c r="AA9676" s="58"/>
      <c r="AB9676" s="58"/>
    </row>
    <row r="9677" spans="24:28" x14ac:dyDescent="0.2">
      <c r="X9677" s="58"/>
      <c r="Y9677" s="58"/>
      <c r="Z9677" s="58"/>
      <c r="AA9677" s="58"/>
      <c r="AB9677" s="58"/>
    </row>
    <row r="9678" spans="24:28" x14ac:dyDescent="0.2">
      <c r="X9678" s="58"/>
      <c r="Y9678" s="58"/>
      <c r="Z9678" s="58"/>
      <c r="AA9678" s="58"/>
      <c r="AB9678" s="58"/>
    </row>
    <row r="9679" spans="24:28" x14ac:dyDescent="0.2">
      <c r="X9679" s="58"/>
      <c r="Y9679" s="58"/>
      <c r="Z9679" s="58"/>
      <c r="AA9679" s="58"/>
      <c r="AB9679" s="58"/>
    </row>
    <row r="9680" spans="24:28" x14ac:dyDescent="0.2">
      <c r="X9680" s="58"/>
      <c r="Y9680" s="58"/>
      <c r="Z9680" s="58"/>
      <c r="AA9680" s="58"/>
      <c r="AB9680" s="58"/>
    </row>
    <row r="9681" spans="24:28" x14ac:dyDescent="0.2">
      <c r="X9681" s="58"/>
      <c r="Y9681" s="58"/>
      <c r="Z9681" s="58"/>
      <c r="AA9681" s="58"/>
      <c r="AB9681" s="58"/>
    </row>
    <row r="9682" spans="24:28" x14ac:dyDescent="0.2">
      <c r="X9682" s="58"/>
      <c r="Y9682" s="58"/>
      <c r="Z9682" s="58"/>
      <c r="AA9682" s="58"/>
      <c r="AB9682" s="58"/>
    </row>
    <row r="9683" spans="24:28" x14ac:dyDescent="0.2">
      <c r="X9683" s="58"/>
      <c r="Y9683" s="58"/>
      <c r="Z9683" s="58"/>
      <c r="AA9683" s="58"/>
      <c r="AB9683" s="58"/>
    </row>
    <row r="9684" spans="24:28" x14ac:dyDescent="0.2">
      <c r="X9684" s="58"/>
      <c r="Y9684" s="58"/>
      <c r="Z9684" s="58"/>
      <c r="AA9684" s="58"/>
      <c r="AB9684" s="58"/>
    </row>
    <row r="9685" spans="24:28" x14ac:dyDescent="0.2">
      <c r="X9685" s="58"/>
      <c r="Y9685" s="58"/>
      <c r="Z9685" s="58"/>
      <c r="AA9685" s="58"/>
      <c r="AB9685" s="58"/>
    </row>
    <row r="9686" spans="24:28" x14ac:dyDescent="0.2">
      <c r="X9686" s="58"/>
      <c r="Y9686" s="58"/>
      <c r="Z9686" s="58"/>
      <c r="AA9686" s="58"/>
      <c r="AB9686" s="58"/>
    </row>
    <row r="9687" spans="24:28" x14ac:dyDescent="0.2">
      <c r="X9687" s="58"/>
      <c r="Y9687" s="58"/>
      <c r="Z9687" s="58"/>
      <c r="AA9687" s="58"/>
      <c r="AB9687" s="58"/>
    </row>
    <row r="9688" spans="24:28" x14ac:dyDescent="0.2">
      <c r="X9688" s="58"/>
      <c r="Y9688" s="58"/>
      <c r="Z9688" s="58"/>
      <c r="AA9688" s="58"/>
      <c r="AB9688" s="58"/>
    </row>
    <row r="9689" spans="24:28" x14ac:dyDescent="0.2">
      <c r="X9689" s="58"/>
      <c r="Y9689" s="58"/>
      <c r="Z9689" s="58"/>
      <c r="AA9689" s="58"/>
      <c r="AB9689" s="58"/>
    </row>
    <row r="9690" spans="24:28" x14ac:dyDescent="0.2">
      <c r="X9690" s="58"/>
      <c r="Y9690" s="58"/>
      <c r="Z9690" s="58"/>
      <c r="AA9690" s="58"/>
      <c r="AB9690" s="58"/>
    </row>
    <row r="9691" spans="24:28" x14ac:dyDescent="0.2">
      <c r="X9691" s="58"/>
      <c r="Y9691" s="58"/>
      <c r="Z9691" s="58"/>
      <c r="AA9691" s="58"/>
      <c r="AB9691" s="58"/>
    </row>
    <row r="9692" spans="24:28" x14ac:dyDescent="0.2">
      <c r="X9692" s="58"/>
      <c r="Y9692" s="58"/>
      <c r="Z9692" s="58"/>
      <c r="AA9692" s="58"/>
      <c r="AB9692" s="58"/>
    </row>
    <row r="9693" spans="24:28" x14ac:dyDescent="0.2">
      <c r="X9693" s="58"/>
      <c r="Y9693" s="58"/>
      <c r="Z9693" s="58"/>
      <c r="AA9693" s="58"/>
      <c r="AB9693" s="58"/>
    </row>
    <row r="9694" spans="24:28" x14ac:dyDescent="0.2">
      <c r="X9694" s="58"/>
      <c r="Y9694" s="58"/>
      <c r="Z9694" s="58"/>
      <c r="AA9694" s="58"/>
      <c r="AB9694" s="58"/>
    </row>
    <row r="9695" spans="24:28" x14ac:dyDescent="0.2">
      <c r="X9695" s="58"/>
      <c r="Y9695" s="58"/>
      <c r="Z9695" s="58"/>
      <c r="AA9695" s="58"/>
      <c r="AB9695" s="58"/>
    </row>
    <row r="9696" spans="24:28" x14ac:dyDescent="0.2">
      <c r="X9696" s="58"/>
      <c r="Y9696" s="58"/>
      <c r="Z9696" s="58"/>
      <c r="AA9696" s="58"/>
      <c r="AB9696" s="58"/>
    </row>
    <row r="9697" spans="24:28" x14ac:dyDescent="0.2">
      <c r="X9697" s="58"/>
      <c r="Y9697" s="58"/>
      <c r="Z9697" s="58"/>
      <c r="AA9697" s="58"/>
      <c r="AB9697" s="58"/>
    </row>
    <row r="9698" spans="24:28" x14ac:dyDescent="0.2">
      <c r="X9698" s="58"/>
      <c r="Y9698" s="58"/>
      <c r="Z9698" s="58"/>
      <c r="AA9698" s="58"/>
      <c r="AB9698" s="58"/>
    </row>
    <row r="9699" spans="24:28" x14ac:dyDescent="0.2">
      <c r="X9699" s="58"/>
      <c r="Y9699" s="58"/>
      <c r="Z9699" s="58"/>
      <c r="AA9699" s="58"/>
      <c r="AB9699" s="58"/>
    </row>
    <row r="9700" spans="24:28" x14ac:dyDescent="0.2">
      <c r="X9700" s="58"/>
      <c r="Y9700" s="58"/>
      <c r="Z9700" s="58"/>
      <c r="AA9700" s="58"/>
      <c r="AB9700" s="58"/>
    </row>
    <row r="9701" spans="24:28" x14ac:dyDescent="0.2">
      <c r="X9701" s="58"/>
      <c r="Y9701" s="58"/>
      <c r="Z9701" s="58"/>
      <c r="AA9701" s="58"/>
      <c r="AB9701" s="58"/>
    </row>
    <row r="9702" spans="24:28" x14ac:dyDescent="0.2">
      <c r="X9702" s="58"/>
      <c r="Y9702" s="58"/>
      <c r="Z9702" s="58"/>
      <c r="AA9702" s="58"/>
      <c r="AB9702" s="58"/>
    </row>
    <row r="9703" spans="24:28" x14ac:dyDescent="0.2">
      <c r="X9703" s="58"/>
      <c r="Y9703" s="58"/>
      <c r="Z9703" s="58"/>
      <c r="AA9703" s="58"/>
      <c r="AB9703" s="58"/>
    </row>
    <row r="9704" spans="24:28" x14ac:dyDescent="0.2">
      <c r="X9704" s="58"/>
      <c r="Y9704" s="58"/>
      <c r="Z9704" s="58"/>
      <c r="AA9704" s="58"/>
      <c r="AB9704" s="58"/>
    </row>
    <row r="9705" spans="24:28" x14ac:dyDescent="0.2">
      <c r="X9705" s="58"/>
      <c r="Y9705" s="58"/>
      <c r="Z9705" s="58"/>
      <c r="AA9705" s="58"/>
      <c r="AB9705" s="58"/>
    </row>
    <row r="9706" spans="24:28" x14ac:dyDescent="0.2">
      <c r="X9706" s="58"/>
      <c r="Y9706" s="58"/>
      <c r="Z9706" s="58"/>
      <c r="AA9706" s="58"/>
      <c r="AB9706" s="58"/>
    </row>
    <row r="9707" spans="24:28" x14ac:dyDescent="0.2">
      <c r="X9707" s="58"/>
      <c r="Y9707" s="58"/>
      <c r="Z9707" s="58"/>
      <c r="AA9707" s="58"/>
      <c r="AB9707" s="58"/>
    </row>
    <row r="9708" spans="24:28" x14ac:dyDescent="0.2">
      <c r="X9708" s="58"/>
      <c r="Y9708" s="58"/>
      <c r="Z9708" s="58"/>
      <c r="AA9708" s="58"/>
      <c r="AB9708" s="58"/>
    </row>
    <row r="9709" spans="24:28" x14ac:dyDescent="0.2">
      <c r="X9709" s="58"/>
      <c r="Y9709" s="58"/>
      <c r="Z9709" s="58"/>
      <c r="AA9709" s="58"/>
      <c r="AB9709" s="58"/>
    </row>
    <row r="9710" spans="24:28" x14ac:dyDescent="0.2">
      <c r="X9710" s="58"/>
      <c r="Y9710" s="58"/>
      <c r="Z9710" s="58"/>
      <c r="AA9710" s="58"/>
      <c r="AB9710" s="58"/>
    </row>
    <row r="9711" spans="24:28" x14ac:dyDescent="0.2">
      <c r="X9711" s="58"/>
      <c r="Y9711" s="58"/>
      <c r="Z9711" s="58"/>
      <c r="AA9711" s="58"/>
      <c r="AB9711" s="58"/>
    </row>
    <row r="9712" spans="24:28" x14ac:dyDescent="0.2">
      <c r="X9712" s="58"/>
      <c r="Y9712" s="58"/>
      <c r="Z9712" s="58"/>
      <c r="AA9712" s="58"/>
      <c r="AB9712" s="58"/>
    </row>
    <row r="9713" spans="24:28" x14ac:dyDescent="0.2">
      <c r="X9713" s="58"/>
      <c r="Y9713" s="58"/>
      <c r="Z9713" s="58"/>
      <c r="AA9713" s="58"/>
      <c r="AB9713" s="58"/>
    </row>
    <row r="9714" spans="24:28" x14ac:dyDescent="0.2">
      <c r="X9714" s="58"/>
      <c r="Y9714" s="58"/>
      <c r="Z9714" s="58"/>
      <c r="AA9714" s="58"/>
      <c r="AB9714" s="58"/>
    </row>
    <row r="9715" spans="24:28" x14ac:dyDescent="0.2">
      <c r="X9715" s="58"/>
      <c r="Y9715" s="58"/>
      <c r="Z9715" s="58"/>
      <c r="AA9715" s="58"/>
      <c r="AB9715" s="58"/>
    </row>
    <row r="9716" spans="24:28" x14ac:dyDescent="0.2">
      <c r="X9716" s="58"/>
      <c r="Y9716" s="58"/>
      <c r="Z9716" s="58"/>
      <c r="AA9716" s="58"/>
      <c r="AB9716" s="58"/>
    </row>
    <row r="9717" spans="24:28" x14ac:dyDescent="0.2">
      <c r="X9717" s="58"/>
      <c r="Y9717" s="58"/>
      <c r="Z9717" s="58"/>
      <c r="AA9717" s="58"/>
      <c r="AB9717" s="58"/>
    </row>
    <row r="9718" spans="24:28" x14ac:dyDescent="0.2">
      <c r="X9718" s="58"/>
      <c r="Y9718" s="58"/>
      <c r="Z9718" s="58"/>
      <c r="AA9718" s="58"/>
      <c r="AB9718" s="58"/>
    </row>
    <row r="9719" spans="24:28" x14ac:dyDescent="0.2">
      <c r="X9719" s="58"/>
      <c r="Y9719" s="58"/>
      <c r="Z9719" s="58"/>
      <c r="AA9719" s="58"/>
      <c r="AB9719" s="58"/>
    </row>
    <row r="9720" spans="24:28" x14ac:dyDescent="0.2">
      <c r="X9720" s="58"/>
      <c r="Y9720" s="58"/>
      <c r="Z9720" s="58"/>
      <c r="AA9720" s="58"/>
      <c r="AB9720" s="58"/>
    </row>
    <row r="9721" spans="24:28" x14ac:dyDescent="0.2">
      <c r="X9721" s="58"/>
      <c r="Y9721" s="58"/>
      <c r="Z9721" s="58"/>
      <c r="AA9721" s="58"/>
      <c r="AB9721" s="58"/>
    </row>
    <row r="9722" spans="24:28" x14ac:dyDescent="0.2">
      <c r="X9722" s="58"/>
      <c r="Y9722" s="58"/>
      <c r="Z9722" s="58"/>
      <c r="AA9722" s="58"/>
      <c r="AB9722" s="58"/>
    </row>
    <row r="9723" spans="24:28" x14ac:dyDescent="0.2">
      <c r="X9723" s="58"/>
      <c r="Y9723" s="58"/>
      <c r="Z9723" s="58"/>
      <c r="AA9723" s="58"/>
      <c r="AB9723" s="58"/>
    </row>
    <row r="9724" spans="24:28" x14ac:dyDescent="0.2">
      <c r="X9724" s="58"/>
      <c r="Y9724" s="58"/>
      <c r="Z9724" s="58"/>
      <c r="AA9724" s="58"/>
      <c r="AB9724" s="58"/>
    </row>
    <row r="9725" spans="24:28" x14ac:dyDescent="0.2">
      <c r="X9725" s="58"/>
      <c r="Y9725" s="58"/>
      <c r="Z9725" s="58"/>
      <c r="AA9725" s="58"/>
      <c r="AB9725" s="58"/>
    </row>
    <row r="9726" spans="24:28" x14ac:dyDescent="0.2">
      <c r="X9726" s="58"/>
      <c r="Y9726" s="58"/>
      <c r="Z9726" s="58"/>
      <c r="AA9726" s="58"/>
      <c r="AB9726" s="58"/>
    </row>
    <row r="9727" spans="24:28" x14ac:dyDescent="0.2">
      <c r="X9727" s="58"/>
      <c r="Y9727" s="58"/>
      <c r="Z9727" s="58"/>
      <c r="AA9727" s="58"/>
      <c r="AB9727" s="58"/>
    </row>
    <row r="9728" spans="24:28" x14ac:dyDescent="0.2">
      <c r="X9728" s="58"/>
      <c r="Y9728" s="58"/>
      <c r="Z9728" s="58"/>
      <c r="AA9728" s="58"/>
      <c r="AB9728" s="58"/>
    </row>
    <row r="9729" spans="24:28" x14ac:dyDescent="0.2">
      <c r="X9729" s="58"/>
      <c r="Y9729" s="58"/>
      <c r="Z9729" s="58"/>
      <c r="AA9729" s="58"/>
      <c r="AB9729" s="58"/>
    </row>
    <row r="9730" spans="24:28" x14ac:dyDescent="0.2">
      <c r="X9730" s="58"/>
      <c r="Y9730" s="58"/>
      <c r="Z9730" s="58"/>
      <c r="AA9730" s="58"/>
      <c r="AB9730" s="58"/>
    </row>
    <row r="9731" spans="24:28" x14ac:dyDescent="0.2">
      <c r="X9731" s="58"/>
      <c r="Y9731" s="58"/>
      <c r="Z9731" s="58"/>
      <c r="AA9731" s="58"/>
      <c r="AB9731" s="58"/>
    </row>
    <row r="9732" spans="24:28" x14ac:dyDescent="0.2">
      <c r="X9732" s="58"/>
      <c r="Y9732" s="58"/>
      <c r="Z9732" s="58"/>
      <c r="AA9732" s="58"/>
      <c r="AB9732" s="58"/>
    </row>
    <row r="9733" spans="24:28" x14ac:dyDescent="0.2">
      <c r="X9733" s="58"/>
      <c r="Y9733" s="58"/>
      <c r="Z9733" s="58"/>
      <c r="AA9733" s="58"/>
      <c r="AB9733" s="58"/>
    </row>
    <row r="9734" spans="24:28" x14ac:dyDescent="0.2">
      <c r="X9734" s="58"/>
      <c r="Y9734" s="58"/>
      <c r="Z9734" s="58"/>
      <c r="AA9734" s="58"/>
      <c r="AB9734" s="58"/>
    </row>
    <row r="9735" spans="24:28" x14ac:dyDescent="0.2">
      <c r="X9735" s="58"/>
      <c r="Y9735" s="58"/>
      <c r="Z9735" s="58"/>
      <c r="AA9735" s="58"/>
      <c r="AB9735" s="58"/>
    </row>
    <row r="9736" spans="24:28" x14ac:dyDescent="0.2">
      <c r="X9736" s="58"/>
      <c r="Y9736" s="58"/>
      <c r="Z9736" s="58"/>
      <c r="AA9736" s="58"/>
      <c r="AB9736" s="58"/>
    </row>
    <row r="9737" spans="24:28" x14ac:dyDescent="0.2">
      <c r="X9737" s="58"/>
      <c r="Y9737" s="58"/>
      <c r="Z9737" s="58"/>
      <c r="AA9737" s="58"/>
      <c r="AB9737" s="58"/>
    </row>
    <row r="9738" spans="24:28" x14ac:dyDescent="0.2">
      <c r="X9738" s="58"/>
      <c r="Y9738" s="58"/>
      <c r="Z9738" s="58"/>
      <c r="AA9738" s="58"/>
      <c r="AB9738" s="58"/>
    </row>
    <row r="9739" spans="24:28" x14ac:dyDescent="0.2">
      <c r="X9739" s="58"/>
      <c r="Y9739" s="58"/>
      <c r="Z9739" s="58"/>
      <c r="AA9739" s="58"/>
      <c r="AB9739" s="58"/>
    </row>
    <row r="9740" spans="24:28" x14ac:dyDescent="0.2">
      <c r="X9740" s="58"/>
      <c r="Y9740" s="58"/>
      <c r="Z9740" s="58"/>
      <c r="AA9740" s="58"/>
      <c r="AB9740" s="58"/>
    </row>
    <row r="9741" spans="24:28" x14ac:dyDescent="0.2">
      <c r="X9741" s="58"/>
      <c r="Y9741" s="58"/>
      <c r="Z9741" s="58"/>
      <c r="AA9741" s="58"/>
      <c r="AB9741" s="58"/>
    </row>
    <row r="9742" spans="24:28" x14ac:dyDescent="0.2">
      <c r="X9742" s="58"/>
      <c r="Y9742" s="58"/>
      <c r="Z9742" s="58"/>
      <c r="AA9742" s="58"/>
      <c r="AB9742" s="58"/>
    </row>
    <row r="9743" spans="24:28" x14ac:dyDescent="0.2">
      <c r="X9743" s="58"/>
      <c r="Y9743" s="58"/>
      <c r="Z9743" s="58"/>
      <c r="AA9743" s="58"/>
      <c r="AB9743" s="58"/>
    </row>
    <row r="9744" spans="24:28" x14ac:dyDescent="0.2">
      <c r="X9744" s="58"/>
      <c r="Y9744" s="58"/>
      <c r="Z9744" s="58"/>
      <c r="AA9744" s="58"/>
      <c r="AB9744" s="58"/>
    </row>
    <row r="9745" spans="24:28" x14ac:dyDescent="0.2">
      <c r="X9745" s="58"/>
      <c r="Y9745" s="58"/>
      <c r="Z9745" s="58"/>
      <c r="AA9745" s="58"/>
      <c r="AB9745" s="58"/>
    </row>
    <row r="9746" spans="24:28" x14ac:dyDescent="0.2">
      <c r="X9746" s="58"/>
      <c r="Y9746" s="58"/>
      <c r="Z9746" s="58"/>
      <c r="AA9746" s="58"/>
      <c r="AB9746" s="58"/>
    </row>
    <row r="9747" spans="24:28" x14ac:dyDescent="0.2">
      <c r="X9747" s="58"/>
      <c r="Y9747" s="58"/>
      <c r="Z9747" s="58"/>
      <c r="AA9747" s="58"/>
      <c r="AB9747" s="58"/>
    </row>
    <row r="9748" spans="24:28" x14ac:dyDescent="0.2">
      <c r="X9748" s="58"/>
      <c r="Y9748" s="58"/>
      <c r="Z9748" s="58"/>
      <c r="AA9748" s="58"/>
      <c r="AB9748" s="58"/>
    </row>
    <row r="9749" spans="24:28" x14ac:dyDescent="0.2">
      <c r="X9749" s="58"/>
      <c r="Y9749" s="58"/>
      <c r="Z9749" s="58"/>
      <c r="AA9749" s="58"/>
      <c r="AB9749" s="58"/>
    </row>
    <row r="9750" spans="24:28" x14ac:dyDescent="0.2">
      <c r="X9750" s="58"/>
      <c r="Y9750" s="58"/>
      <c r="Z9750" s="58"/>
      <c r="AA9750" s="58"/>
      <c r="AB9750" s="58"/>
    </row>
    <row r="9751" spans="24:28" x14ac:dyDescent="0.2">
      <c r="X9751" s="58"/>
      <c r="Y9751" s="58"/>
      <c r="Z9751" s="58"/>
      <c r="AA9751" s="58"/>
      <c r="AB9751" s="58"/>
    </row>
    <row r="9752" spans="24:28" x14ac:dyDescent="0.2">
      <c r="X9752" s="58"/>
      <c r="Y9752" s="58"/>
      <c r="Z9752" s="58"/>
      <c r="AA9752" s="58"/>
      <c r="AB9752" s="58"/>
    </row>
    <row r="9753" spans="24:28" x14ac:dyDescent="0.2">
      <c r="X9753" s="58"/>
      <c r="Y9753" s="58"/>
      <c r="Z9753" s="58"/>
      <c r="AA9753" s="58"/>
      <c r="AB9753" s="58"/>
    </row>
    <row r="9754" spans="24:28" x14ac:dyDescent="0.2">
      <c r="X9754" s="58"/>
      <c r="Y9754" s="58"/>
      <c r="Z9754" s="58"/>
      <c r="AA9754" s="58"/>
      <c r="AB9754" s="58"/>
    </row>
    <row r="9755" spans="24:28" x14ac:dyDescent="0.2">
      <c r="X9755" s="58"/>
      <c r="Y9755" s="58"/>
      <c r="Z9755" s="58"/>
      <c r="AA9755" s="58"/>
      <c r="AB9755" s="58"/>
    </row>
    <row r="9756" spans="24:28" x14ac:dyDescent="0.2">
      <c r="X9756" s="58"/>
      <c r="Y9756" s="58"/>
      <c r="Z9756" s="58"/>
      <c r="AA9756" s="58"/>
      <c r="AB9756" s="58"/>
    </row>
    <row r="9757" spans="24:28" x14ac:dyDescent="0.2">
      <c r="X9757" s="58"/>
      <c r="Y9757" s="58"/>
      <c r="Z9757" s="58"/>
      <c r="AA9757" s="58"/>
      <c r="AB9757" s="58"/>
    </row>
    <row r="9758" spans="24:28" x14ac:dyDescent="0.2">
      <c r="X9758" s="58"/>
      <c r="Y9758" s="58"/>
      <c r="Z9758" s="58"/>
      <c r="AA9758" s="58"/>
      <c r="AB9758" s="58"/>
    </row>
    <row r="9759" spans="24:28" x14ac:dyDescent="0.2">
      <c r="X9759" s="58"/>
      <c r="Y9759" s="58"/>
      <c r="Z9759" s="58"/>
      <c r="AA9759" s="58"/>
      <c r="AB9759" s="58"/>
    </row>
    <row r="9760" spans="24:28" x14ac:dyDescent="0.2">
      <c r="X9760" s="58"/>
      <c r="Y9760" s="58"/>
      <c r="Z9760" s="58"/>
      <c r="AA9760" s="58"/>
      <c r="AB9760" s="58"/>
    </row>
    <row r="9761" spans="24:28" x14ac:dyDescent="0.2">
      <c r="X9761" s="58"/>
      <c r="Y9761" s="58"/>
      <c r="Z9761" s="58"/>
      <c r="AA9761" s="58"/>
      <c r="AB9761" s="58"/>
    </row>
    <row r="9762" spans="24:28" x14ac:dyDescent="0.2">
      <c r="X9762" s="58"/>
      <c r="Y9762" s="58"/>
      <c r="Z9762" s="58"/>
      <c r="AA9762" s="58"/>
      <c r="AB9762" s="58"/>
    </row>
    <row r="9763" spans="24:28" x14ac:dyDescent="0.2">
      <c r="X9763" s="58"/>
      <c r="Y9763" s="58"/>
      <c r="Z9763" s="58"/>
      <c r="AA9763" s="58"/>
      <c r="AB9763" s="58"/>
    </row>
    <row r="9764" spans="24:28" x14ac:dyDescent="0.2">
      <c r="X9764" s="58"/>
      <c r="Y9764" s="58"/>
      <c r="Z9764" s="58"/>
      <c r="AA9764" s="58"/>
      <c r="AB9764" s="58"/>
    </row>
    <row r="9765" spans="24:28" x14ac:dyDescent="0.2">
      <c r="X9765" s="58"/>
      <c r="Y9765" s="58"/>
      <c r="Z9765" s="58"/>
      <c r="AA9765" s="58"/>
      <c r="AB9765" s="58"/>
    </row>
    <row r="9766" spans="24:28" x14ac:dyDescent="0.2">
      <c r="X9766" s="58"/>
      <c r="Y9766" s="58"/>
      <c r="Z9766" s="58"/>
      <c r="AA9766" s="58"/>
      <c r="AB9766" s="58"/>
    </row>
    <row r="9767" spans="24:28" x14ac:dyDescent="0.2">
      <c r="X9767" s="58"/>
      <c r="Y9767" s="58"/>
      <c r="Z9767" s="58"/>
      <c r="AA9767" s="58"/>
      <c r="AB9767" s="58"/>
    </row>
    <row r="9768" spans="24:28" x14ac:dyDescent="0.2">
      <c r="X9768" s="58"/>
      <c r="Y9768" s="58"/>
      <c r="Z9768" s="58"/>
      <c r="AA9768" s="58"/>
      <c r="AB9768" s="58"/>
    </row>
    <row r="9769" spans="24:28" x14ac:dyDescent="0.2">
      <c r="X9769" s="58"/>
      <c r="Y9769" s="58"/>
      <c r="Z9769" s="58"/>
      <c r="AA9769" s="58"/>
      <c r="AB9769" s="58"/>
    </row>
    <row r="9770" spans="24:28" x14ac:dyDescent="0.2">
      <c r="X9770" s="58"/>
      <c r="Y9770" s="58"/>
      <c r="Z9770" s="58"/>
      <c r="AA9770" s="58"/>
      <c r="AB9770" s="58"/>
    </row>
    <row r="9771" spans="24:28" x14ac:dyDescent="0.2">
      <c r="X9771" s="58"/>
      <c r="Y9771" s="58"/>
      <c r="Z9771" s="58"/>
      <c r="AA9771" s="58"/>
      <c r="AB9771" s="58"/>
    </row>
    <row r="9772" spans="24:28" x14ac:dyDescent="0.2">
      <c r="X9772" s="58"/>
      <c r="Y9772" s="58"/>
      <c r="Z9772" s="58"/>
      <c r="AA9772" s="58"/>
      <c r="AB9772" s="58"/>
    </row>
    <row r="9773" spans="24:28" x14ac:dyDescent="0.2">
      <c r="X9773" s="58"/>
      <c r="Y9773" s="58"/>
      <c r="Z9773" s="58"/>
      <c r="AA9773" s="58"/>
      <c r="AB9773" s="58"/>
    </row>
    <row r="9774" spans="24:28" x14ac:dyDescent="0.2">
      <c r="X9774" s="58"/>
      <c r="Y9774" s="58"/>
      <c r="Z9774" s="58"/>
      <c r="AA9774" s="58"/>
      <c r="AB9774" s="58"/>
    </row>
    <row r="9775" spans="24:28" x14ac:dyDescent="0.2">
      <c r="X9775" s="58"/>
      <c r="Y9775" s="58"/>
      <c r="Z9775" s="58"/>
      <c r="AA9775" s="58"/>
      <c r="AB9775" s="58"/>
    </row>
    <row r="9776" spans="24:28" x14ac:dyDescent="0.2">
      <c r="X9776" s="58"/>
      <c r="Y9776" s="58"/>
      <c r="Z9776" s="58"/>
      <c r="AA9776" s="58"/>
      <c r="AB9776" s="58"/>
    </row>
    <row r="9777" spans="24:28" x14ac:dyDescent="0.2">
      <c r="X9777" s="58"/>
      <c r="Y9777" s="58"/>
      <c r="Z9777" s="58"/>
      <c r="AA9777" s="58"/>
      <c r="AB9777" s="58"/>
    </row>
    <row r="9778" spans="24:28" x14ac:dyDescent="0.2">
      <c r="X9778" s="58"/>
      <c r="Y9778" s="58"/>
      <c r="Z9778" s="58"/>
      <c r="AA9778" s="58"/>
      <c r="AB9778" s="58"/>
    </row>
    <row r="9779" spans="24:28" x14ac:dyDescent="0.2">
      <c r="X9779" s="58"/>
      <c r="Y9779" s="58"/>
      <c r="Z9779" s="58"/>
      <c r="AA9779" s="58"/>
      <c r="AB9779" s="58"/>
    </row>
    <row r="9780" spans="24:28" x14ac:dyDescent="0.2">
      <c r="X9780" s="58"/>
      <c r="Y9780" s="58"/>
      <c r="Z9780" s="58"/>
      <c r="AA9780" s="58"/>
      <c r="AB9780" s="58"/>
    </row>
    <row r="9781" spans="24:28" x14ac:dyDescent="0.2">
      <c r="X9781" s="58"/>
      <c r="Y9781" s="58"/>
      <c r="Z9781" s="58"/>
      <c r="AA9781" s="58"/>
      <c r="AB9781" s="58"/>
    </row>
    <row r="9782" spans="24:28" x14ac:dyDescent="0.2">
      <c r="X9782" s="58"/>
      <c r="Y9782" s="58"/>
      <c r="Z9782" s="58"/>
      <c r="AA9782" s="58"/>
      <c r="AB9782" s="58"/>
    </row>
    <row r="9783" spans="24:28" x14ac:dyDescent="0.2">
      <c r="X9783" s="58"/>
      <c r="Y9783" s="58"/>
      <c r="Z9783" s="58"/>
      <c r="AA9783" s="58"/>
      <c r="AB9783" s="58"/>
    </row>
    <row r="9784" spans="24:28" x14ac:dyDescent="0.2">
      <c r="X9784" s="58"/>
      <c r="Y9784" s="58"/>
      <c r="Z9784" s="58"/>
      <c r="AA9784" s="58"/>
      <c r="AB9784" s="58"/>
    </row>
    <row r="9785" spans="24:28" x14ac:dyDescent="0.2">
      <c r="X9785" s="58"/>
      <c r="Y9785" s="58"/>
      <c r="Z9785" s="58"/>
      <c r="AA9785" s="58"/>
      <c r="AB9785" s="58"/>
    </row>
    <row r="9786" spans="24:28" x14ac:dyDescent="0.2">
      <c r="X9786" s="58"/>
      <c r="Y9786" s="58"/>
      <c r="Z9786" s="58"/>
      <c r="AA9786" s="58"/>
      <c r="AB9786" s="58"/>
    </row>
    <row r="9787" spans="24:28" x14ac:dyDescent="0.2">
      <c r="X9787" s="58"/>
      <c r="Y9787" s="58"/>
      <c r="Z9787" s="58"/>
      <c r="AA9787" s="58"/>
      <c r="AB9787" s="58"/>
    </row>
    <row r="9788" spans="24:28" x14ac:dyDescent="0.2">
      <c r="X9788" s="58"/>
      <c r="Y9788" s="58"/>
      <c r="Z9788" s="58"/>
      <c r="AA9788" s="58"/>
      <c r="AB9788" s="58"/>
    </row>
    <row r="9789" spans="24:28" x14ac:dyDescent="0.2">
      <c r="X9789" s="58"/>
      <c r="Y9789" s="58"/>
      <c r="Z9789" s="58"/>
      <c r="AA9789" s="58"/>
      <c r="AB9789" s="58"/>
    </row>
    <row r="9790" spans="24:28" x14ac:dyDescent="0.2">
      <c r="X9790" s="58"/>
      <c r="Y9790" s="58"/>
      <c r="Z9790" s="58"/>
      <c r="AA9790" s="58"/>
      <c r="AB9790" s="58"/>
    </row>
    <row r="9791" spans="24:28" x14ac:dyDescent="0.2">
      <c r="X9791" s="58"/>
      <c r="Y9791" s="58"/>
      <c r="Z9791" s="58"/>
      <c r="AA9791" s="58"/>
      <c r="AB9791" s="58"/>
    </row>
    <row r="9792" spans="24:28" x14ac:dyDescent="0.2">
      <c r="X9792" s="58"/>
      <c r="Y9792" s="58"/>
      <c r="Z9792" s="58"/>
      <c r="AA9792" s="58"/>
      <c r="AB9792" s="58"/>
    </row>
    <row r="9793" spans="24:28" x14ac:dyDescent="0.2">
      <c r="X9793" s="58"/>
      <c r="Y9793" s="58"/>
      <c r="Z9793" s="58"/>
      <c r="AA9793" s="58"/>
      <c r="AB9793" s="58"/>
    </row>
    <row r="9794" spans="24:28" x14ac:dyDescent="0.2">
      <c r="X9794" s="58"/>
      <c r="Y9794" s="58"/>
      <c r="Z9794" s="58"/>
      <c r="AA9794" s="58"/>
      <c r="AB9794" s="58"/>
    </row>
    <row r="9795" spans="24:28" x14ac:dyDescent="0.2">
      <c r="X9795" s="58"/>
      <c r="Y9795" s="58"/>
      <c r="Z9795" s="58"/>
      <c r="AA9795" s="58"/>
      <c r="AB9795" s="58"/>
    </row>
    <row r="9796" spans="24:28" x14ac:dyDescent="0.2">
      <c r="X9796" s="58"/>
      <c r="Y9796" s="58"/>
      <c r="Z9796" s="58"/>
      <c r="AA9796" s="58"/>
      <c r="AB9796" s="58"/>
    </row>
    <row r="9797" spans="24:28" x14ac:dyDescent="0.2">
      <c r="X9797" s="58"/>
      <c r="Y9797" s="58"/>
      <c r="Z9797" s="58"/>
      <c r="AA9797" s="58"/>
      <c r="AB9797" s="58"/>
    </row>
    <row r="9798" spans="24:28" x14ac:dyDescent="0.2">
      <c r="X9798" s="58"/>
      <c r="Y9798" s="58"/>
      <c r="Z9798" s="58"/>
      <c r="AA9798" s="58"/>
      <c r="AB9798" s="58"/>
    </row>
    <row r="9799" spans="24:28" x14ac:dyDescent="0.2">
      <c r="X9799" s="58"/>
      <c r="Y9799" s="58"/>
      <c r="Z9799" s="58"/>
      <c r="AA9799" s="58"/>
      <c r="AB9799" s="58"/>
    </row>
    <row r="9800" spans="24:28" x14ac:dyDescent="0.2">
      <c r="X9800" s="58"/>
      <c r="Y9800" s="58"/>
      <c r="Z9800" s="58"/>
      <c r="AA9800" s="58"/>
      <c r="AB9800" s="58"/>
    </row>
    <row r="9801" spans="24:28" x14ac:dyDescent="0.2">
      <c r="X9801" s="58"/>
      <c r="Y9801" s="58"/>
      <c r="Z9801" s="58"/>
      <c r="AA9801" s="58"/>
      <c r="AB9801" s="58"/>
    </row>
    <row r="9802" spans="24:28" x14ac:dyDescent="0.2">
      <c r="X9802" s="58"/>
      <c r="Y9802" s="58"/>
      <c r="Z9802" s="58"/>
      <c r="AA9802" s="58"/>
      <c r="AB9802" s="58"/>
    </row>
    <row r="9803" spans="24:28" x14ac:dyDescent="0.2">
      <c r="X9803" s="58"/>
      <c r="Y9803" s="58"/>
      <c r="Z9803" s="58"/>
      <c r="AA9803" s="58"/>
      <c r="AB9803" s="58"/>
    </row>
    <row r="9804" spans="24:28" x14ac:dyDescent="0.2">
      <c r="X9804" s="58"/>
      <c r="Y9804" s="58"/>
      <c r="Z9804" s="58"/>
      <c r="AA9804" s="58"/>
      <c r="AB9804" s="58"/>
    </row>
    <row r="9805" spans="24:28" x14ac:dyDescent="0.2">
      <c r="X9805" s="58"/>
      <c r="Y9805" s="58"/>
      <c r="Z9805" s="58"/>
      <c r="AA9805" s="58"/>
      <c r="AB9805" s="58"/>
    </row>
    <row r="9806" spans="24:28" x14ac:dyDescent="0.2">
      <c r="X9806" s="58"/>
      <c r="Y9806" s="58"/>
      <c r="Z9806" s="58"/>
      <c r="AA9806" s="58"/>
      <c r="AB9806" s="58"/>
    </row>
    <row r="9807" spans="24:28" x14ac:dyDescent="0.2">
      <c r="X9807" s="58"/>
      <c r="Y9807" s="58"/>
      <c r="Z9807" s="58"/>
      <c r="AA9807" s="58"/>
      <c r="AB9807" s="58"/>
    </row>
    <row r="9808" spans="24:28" x14ac:dyDescent="0.2">
      <c r="X9808" s="58"/>
      <c r="Y9808" s="58"/>
      <c r="Z9808" s="58"/>
      <c r="AA9808" s="58"/>
      <c r="AB9808" s="58"/>
    </row>
    <row r="9809" spans="24:28" x14ac:dyDescent="0.2">
      <c r="X9809" s="58"/>
      <c r="Y9809" s="58"/>
      <c r="Z9809" s="58"/>
      <c r="AA9809" s="58"/>
      <c r="AB9809" s="58"/>
    </row>
    <row r="9810" spans="24:28" x14ac:dyDescent="0.2">
      <c r="X9810" s="58"/>
      <c r="Y9810" s="58"/>
      <c r="Z9810" s="58"/>
      <c r="AA9810" s="58"/>
      <c r="AB9810" s="58"/>
    </row>
    <row r="9811" spans="24:28" x14ac:dyDescent="0.2">
      <c r="X9811" s="58"/>
      <c r="Y9811" s="58"/>
      <c r="Z9811" s="58"/>
      <c r="AA9811" s="58"/>
      <c r="AB9811" s="58"/>
    </row>
    <row r="9812" spans="24:28" x14ac:dyDescent="0.2">
      <c r="X9812" s="58"/>
      <c r="Y9812" s="58"/>
      <c r="Z9812" s="58"/>
      <c r="AA9812" s="58"/>
      <c r="AB9812" s="58"/>
    </row>
    <row r="9813" spans="24:28" x14ac:dyDescent="0.2">
      <c r="X9813" s="58"/>
      <c r="Y9813" s="58"/>
      <c r="Z9813" s="58"/>
      <c r="AA9813" s="58"/>
      <c r="AB9813" s="58"/>
    </row>
    <row r="9814" spans="24:28" x14ac:dyDescent="0.2">
      <c r="X9814" s="58"/>
      <c r="Y9814" s="58"/>
      <c r="Z9814" s="58"/>
      <c r="AA9814" s="58"/>
      <c r="AB9814" s="58"/>
    </row>
    <row r="9815" spans="24:28" x14ac:dyDescent="0.2">
      <c r="X9815" s="58"/>
      <c r="Y9815" s="58"/>
      <c r="Z9815" s="58"/>
      <c r="AA9815" s="58"/>
      <c r="AB9815" s="58"/>
    </row>
    <row r="9816" spans="24:28" x14ac:dyDescent="0.2">
      <c r="X9816" s="58"/>
      <c r="Y9816" s="58"/>
      <c r="Z9816" s="58"/>
      <c r="AA9816" s="58"/>
      <c r="AB9816" s="58"/>
    </row>
    <row r="9817" spans="24:28" x14ac:dyDescent="0.2">
      <c r="X9817" s="58"/>
      <c r="Y9817" s="58"/>
      <c r="Z9817" s="58"/>
      <c r="AA9817" s="58"/>
      <c r="AB9817" s="58"/>
    </row>
    <row r="9818" spans="24:28" x14ac:dyDescent="0.2">
      <c r="X9818" s="58"/>
      <c r="Y9818" s="58"/>
      <c r="Z9818" s="58"/>
      <c r="AA9818" s="58"/>
      <c r="AB9818" s="58"/>
    </row>
    <row r="9819" spans="24:28" x14ac:dyDescent="0.2">
      <c r="X9819" s="58"/>
      <c r="Y9819" s="58"/>
      <c r="Z9819" s="58"/>
      <c r="AA9819" s="58"/>
      <c r="AB9819" s="58"/>
    </row>
    <row r="9820" spans="24:28" x14ac:dyDescent="0.2">
      <c r="X9820" s="58"/>
      <c r="Y9820" s="58"/>
      <c r="Z9820" s="58"/>
      <c r="AA9820" s="58"/>
      <c r="AB9820" s="58"/>
    </row>
    <row r="9821" spans="24:28" x14ac:dyDescent="0.2">
      <c r="X9821" s="58"/>
      <c r="Y9821" s="58"/>
      <c r="Z9821" s="58"/>
      <c r="AA9821" s="58"/>
      <c r="AB9821" s="58"/>
    </row>
    <row r="9822" spans="24:28" x14ac:dyDescent="0.2">
      <c r="X9822" s="58"/>
      <c r="Y9822" s="58"/>
      <c r="Z9822" s="58"/>
      <c r="AA9822" s="58"/>
      <c r="AB9822" s="58"/>
    </row>
    <row r="9823" spans="24:28" x14ac:dyDescent="0.2">
      <c r="X9823" s="58"/>
      <c r="Y9823" s="58"/>
      <c r="Z9823" s="58"/>
      <c r="AA9823" s="58"/>
      <c r="AB9823" s="58"/>
    </row>
    <row r="9824" spans="24:28" x14ac:dyDescent="0.2">
      <c r="X9824" s="58"/>
      <c r="Y9824" s="58"/>
      <c r="Z9824" s="58"/>
      <c r="AA9824" s="58"/>
      <c r="AB9824" s="58"/>
    </row>
    <row r="9825" spans="24:28" x14ac:dyDescent="0.2">
      <c r="X9825" s="58"/>
      <c r="Y9825" s="58"/>
      <c r="Z9825" s="58"/>
      <c r="AA9825" s="58"/>
      <c r="AB9825" s="58"/>
    </row>
    <row r="9826" spans="24:28" x14ac:dyDescent="0.2">
      <c r="X9826" s="58"/>
      <c r="Y9826" s="58"/>
      <c r="Z9826" s="58"/>
      <c r="AA9826" s="58"/>
      <c r="AB9826" s="58"/>
    </row>
    <row r="9827" spans="24:28" x14ac:dyDescent="0.2">
      <c r="X9827" s="58"/>
      <c r="Y9827" s="58"/>
      <c r="Z9827" s="58"/>
      <c r="AA9827" s="58"/>
      <c r="AB9827" s="58"/>
    </row>
    <row r="9828" spans="24:28" x14ac:dyDescent="0.2">
      <c r="X9828" s="58"/>
      <c r="Y9828" s="58"/>
      <c r="Z9828" s="58"/>
      <c r="AA9828" s="58"/>
      <c r="AB9828" s="58"/>
    </row>
    <row r="9829" spans="24:28" x14ac:dyDescent="0.2">
      <c r="X9829" s="58"/>
      <c r="Y9829" s="58"/>
      <c r="Z9829" s="58"/>
      <c r="AA9829" s="58"/>
      <c r="AB9829" s="58"/>
    </row>
    <row r="9830" spans="24:28" x14ac:dyDescent="0.2">
      <c r="X9830" s="58"/>
      <c r="Y9830" s="58"/>
      <c r="Z9830" s="58"/>
      <c r="AA9830" s="58"/>
      <c r="AB9830" s="58"/>
    </row>
    <row r="9831" spans="24:28" x14ac:dyDescent="0.2">
      <c r="X9831" s="58"/>
      <c r="Y9831" s="58"/>
      <c r="Z9831" s="58"/>
      <c r="AA9831" s="58"/>
      <c r="AB9831" s="58"/>
    </row>
    <row r="9832" spans="24:28" x14ac:dyDescent="0.2">
      <c r="X9832" s="58"/>
      <c r="Y9832" s="58"/>
      <c r="Z9832" s="58"/>
      <c r="AA9832" s="58"/>
      <c r="AB9832" s="58"/>
    </row>
    <row r="9833" spans="24:28" x14ac:dyDescent="0.2">
      <c r="X9833" s="58"/>
      <c r="Y9833" s="58"/>
      <c r="Z9833" s="58"/>
      <c r="AA9833" s="58"/>
      <c r="AB9833" s="58"/>
    </row>
    <row r="9834" spans="24:28" x14ac:dyDescent="0.2">
      <c r="X9834" s="58"/>
      <c r="Y9834" s="58"/>
      <c r="Z9834" s="58"/>
      <c r="AA9834" s="58"/>
      <c r="AB9834" s="58"/>
    </row>
    <row r="9835" spans="24:28" x14ac:dyDescent="0.2">
      <c r="X9835" s="58"/>
      <c r="Y9835" s="58"/>
      <c r="Z9835" s="58"/>
      <c r="AA9835" s="58"/>
      <c r="AB9835" s="58"/>
    </row>
    <row r="9836" spans="24:28" x14ac:dyDescent="0.2">
      <c r="X9836" s="58"/>
      <c r="Y9836" s="58"/>
      <c r="Z9836" s="58"/>
      <c r="AA9836" s="58"/>
      <c r="AB9836" s="58"/>
    </row>
    <row r="9837" spans="24:28" x14ac:dyDescent="0.2">
      <c r="X9837" s="58"/>
      <c r="Y9837" s="58"/>
      <c r="Z9837" s="58"/>
      <c r="AA9837" s="58"/>
      <c r="AB9837" s="58"/>
    </row>
    <row r="9838" spans="24:28" x14ac:dyDescent="0.2">
      <c r="X9838" s="58"/>
      <c r="Y9838" s="58"/>
      <c r="Z9838" s="58"/>
      <c r="AA9838" s="58"/>
      <c r="AB9838" s="58"/>
    </row>
    <row r="9839" spans="24:28" x14ac:dyDescent="0.2">
      <c r="X9839" s="58"/>
      <c r="Y9839" s="58"/>
      <c r="Z9839" s="58"/>
      <c r="AA9839" s="58"/>
      <c r="AB9839" s="58"/>
    </row>
    <row r="9840" spans="24:28" x14ac:dyDescent="0.2">
      <c r="X9840" s="58"/>
      <c r="Y9840" s="58"/>
      <c r="Z9840" s="58"/>
      <c r="AA9840" s="58"/>
      <c r="AB9840" s="58"/>
    </row>
    <row r="9841" spans="24:28" x14ac:dyDescent="0.2">
      <c r="X9841" s="58"/>
      <c r="Y9841" s="58"/>
      <c r="Z9841" s="58"/>
      <c r="AA9841" s="58"/>
      <c r="AB9841" s="58"/>
    </row>
    <row r="9842" spans="24:28" x14ac:dyDescent="0.2">
      <c r="X9842" s="58"/>
      <c r="Y9842" s="58"/>
      <c r="Z9842" s="58"/>
      <c r="AA9842" s="58"/>
      <c r="AB9842" s="58"/>
    </row>
    <row r="9843" spans="24:28" x14ac:dyDescent="0.2">
      <c r="X9843" s="58"/>
      <c r="Y9843" s="58"/>
      <c r="Z9843" s="58"/>
      <c r="AA9843" s="58"/>
      <c r="AB9843" s="58"/>
    </row>
    <row r="9844" spans="24:28" x14ac:dyDescent="0.2">
      <c r="X9844" s="58"/>
      <c r="Y9844" s="58"/>
      <c r="Z9844" s="58"/>
      <c r="AA9844" s="58"/>
      <c r="AB9844" s="58"/>
    </row>
    <row r="9845" spans="24:28" x14ac:dyDescent="0.2">
      <c r="X9845" s="58"/>
      <c r="Y9845" s="58"/>
      <c r="Z9845" s="58"/>
      <c r="AA9845" s="58"/>
      <c r="AB9845" s="58"/>
    </row>
    <row r="9846" spans="24:28" x14ac:dyDescent="0.2">
      <c r="X9846" s="58"/>
      <c r="Y9846" s="58"/>
      <c r="Z9846" s="58"/>
      <c r="AA9846" s="58"/>
      <c r="AB9846" s="58"/>
    </row>
    <row r="9847" spans="24:28" x14ac:dyDescent="0.2">
      <c r="X9847" s="58"/>
      <c r="Y9847" s="58"/>
      <c r="Z9847" s="58"/>
      <c r="AA9847" s="58"/>
      <c r="AB9847" s="58"/>
    </row>
    <row r="9848" spans="24:28" x14ac:dyDescent="0.2">
      <c r="X9848" s="58"/>
      <c r="Y9848" s="58"/>
      <c r="Z9848" s="58"/>
      <c r="AA9848" s="58"/>
      <c r="AB9848" s="58"/>
    </row>
    <row r="9849" spans="24:28" x14ac:dyDescent="0.2">
      <c r="X9849" s="58"/>
      <c r="Y9849" s="58"/>
      <c r="Z9849" s="58"/>
      <c r="AA9849" s="58"/>
      <c r="AB9849" s="58"/>
    </row>
    <row r="9850" spans="24:28" x14ac:dyDescent="0.2">
      <c r="X9850" s="58"/>
      <c r="Y9850" s="58"/>
      <c r="Z9850" s="58"/>
      <c r="AA9850" s="58"/>
      <c r="AB9850" s="58"/>
    </row>
    <row r="9851" spans="24:28" x14ac:dyDescent="0.2">
      <c r="X9851" s="58"/>
      <c r="Y9851" s="58"/>
      <c r="Z9851" s="58"/>
      <c r="AA9851" s="58"/>
      <c r="AB9851" s="58"/>
    </row>
    <row r="9852" spans="24:28" x14ac:dyDescent="0.2">
      <c r="X9852" s="58"/>
      <c r="Y9852" s="58"/>
      <c r="Z9852" s="58"/>
      <c r="AA9852" s="58"/>
      <c r="AB9852" s="58"/>
    </row>
    <row r="9853" spans="24:28" x14ac:dyDescent="0.2">
      <c r="X9853" s="58"/>
      <c r="Y9853" s="58"/>
      <c r="Z9853" s="58"/>
      <c r="AA9853" s="58"/>
      <c r="AB9853" s="58"/>
    </row>
    <row r="9854" spans="24:28" x14ac:dyDescent="0.2">
      <c r="X9854" s="58"/>
      <c r="Y9854" s="58"/>
      <c r="Z9854" s="58"/>
      <c r="AA9854" s="58"/>
      <c r="AB9854" s="58"/>
    </row>
    <row r="9855" spans="24:28" x14ac:dyDescent="0.2">
      <c r="X9855" s="58"/>
      <c r="Y9855" s="58"/>
      <c r="Z9855" s="58"/>
      <c r="AA9855" s="58"/>
      <c r="AB9855" s="58"/>
    </row>
    <row r="9856" spans="24:28" x14ac:dyDescent="0.2">
      <c r="X9856" s="58"/>
      <c r="Y9856" s="58"/>
      <c r="Z9856" s="58"/>
      <c r="AA9856" s="58"/>
      <c r="AB9856" s="58"/>
    </row>
    <row r="9857" spans="24:28" x14ac:dyDescent="0.2">
      <c r="X9857" s="58"/>
      <c r="Y9857" s="58"/>
      <c r="Z9857" s="58"/>
      <c r="AA9857" s="58"/>
      <c r="AB9857" s="58"/>
    </row>
    <row r="9858" spans="24:28" x14ac:dyDescent="0.2">
      <c r="X9858" s="58"/>
      <c r="Y9858" s="58"/>
      <c r="Z9858" s="58"/>
      <c r="AA9858" s="58"/>
      <c r="AB9858" s="58"/>
    </row>
    <row r="9859" spans="24:28" x14ac:dyDescent="0.2">
      <c r="X9859" s="58"/>
      <c r="Y9859" s="58"/>
      <c r="Z9859" s="58"/>
      <c r="AA9859" s="58"/>
      <c r="AB9859" s="58"/>
    </row>
    <row r="9860" spans="24:28" x14ac:dyDescent="0.2">
      <c r="X9860" s="58"/>
      <c r="Y9860" s="58"/>
      <c r="Z9860" s="58"/>
      <c r="AA9860" s="58"/>
      <c r="AB9860" s="58"/>
    </row>
    <row r="9861" spans="24:28" x14ac:dyDescent="0.2">
      <c r="X9861" s="58"/>
      <c r="Y9861" s="58"/>
      <c r="Z9861" s="58"/>
      <c r="AA9861" s="58"/>
      <c r="AB9861" s="58"/>
    </row>
    <row r="9862" spans="24:28" x14ac:dyDescent="0.2">
      <c r="X9862" s="58"/>
      <c r="Y9862" s="58"/>
      <c r="Z9862" s="58"/>
      <c r="AA9862" s="58"/>
      <c r="AB9862" s="58"/>
    </row>
    <row r="9863" spans="24:28" x14ac:dyDescent="0.2">
      <c r="X9863" s="58"/>
      <c r="Y9863" s="58"/>
      <c r="Z9863" s="58"/>
      <c r="AA9863" s="58"/>
      <c r="AB9863" s="58"/>
    </row>
    <row r="9864" spans="24:28" x14ac:dyDescent="0.2">
      <c r="X9864" s="58"/>
      <c r="Y9864" s="58"/>
      <c r="Z9864" s="58"/>
      <c r="AA9864" s="58"/>
      <c r="AB9864" s="58"/>
    </row>
    <row r="9865" spans="24:28" x14ac:dyDescent="0.2">
      <c r="X9865" s="58"/>
      <c r="Y9865" s="58"/>
      <c r="Z9865" s="58"/>
      <c r="AA9865" s="58"/>
      <c r="AB9865" s="58"/>
    </row>
    <row r="9866" spans="24:28" x14ac:dyDescent="0.2">
      <c r="X9866" s="58"/>
      <c r="Y9866" s="58"/>
      <c r="Z9866" s="58"/>
      <c r="AA9866" s="58"/>
      <c r="AB9866" s="58"/>
    </row>
    <row r="9867" spans="24:28" x14ac:dyDescent="0.2">
      <c r="X9867" s="58"/>
      <c r="Y9867" s="58"/>
      <c r="Z9867" s="58"/>
      <c r="AA9867" s="58"/>
      <c r="AB9867" s="58"/>
    </row>
    <row r="9868" spans="24:28" x14ac:dyDescent="0.2">
      <c r="X9868" s="58"/>
      <c r="Y9868" s="58"/>
      <c r="Z9868" s="58"/>
      <c r="AA9868" s="58"/>
      <c r="AB9868" s="58"/>
    </row>
    <row r="9869" spans="24:28" x14ac:dyDescent="0.2">
      <c r="X9869" s="58"/>
      <c r="Y9869" s="58"/>
      <c r="Z9869" s="58"/>
      <c r="AA9869" s="58"/>
      <c r="AB9869" s="58"/>
    </row>
    <row r="9870" spans="24:28" x14ac:dyDescent="0.2">
      <c r="X9870" s="58"/>
      <c r="Y9870" s="58"/>
      <c r="Z9870" s="58"/>
      <c r="AA9870" s="58"/>
      <c r="AB9870" s="58"/>
    </row>
    <row r="9871" spans="24:28" x14ac:dyDescent="0.2">
      <c r="X9871" s="58"/>
      <c r="Y9871" s="58"/>
      <c r="Z9871" s="58"/>
      <c r="AA9871" s="58"/>
      <c r="AB9871" s="58"/>
    </row>
    <row r="9872" spans="24:28" x14ac:dyDescent="0.2">
      <c r="X9872" s="58"/>
      <c r="Y9872" s="58"/>
      <c r="Z9872" s="58"/>
      <c r="AA9872" s="58"/>
      <c r="AB9872" s="58"/>
    </row>
    <row r="9873" spans="24:28" x14ac:dyDescent="0.2">
      <c r="X9873" s="58"/>
      <c r="Y9873" s="58"/>
      <c r="Z9873" s="58"/>
      <c r="AA9873" s="58"/>
      <c r="AB9873" s="58"/>
    </row>
    <row r="9874" spans="24:28" x14ac:dyDescent="0.2">
      <c r="X9874" s="58"/>
      <c r="Y9874" s="58"/>
      <c r="Z9874" s="58"/>
      <c r="AA9874" s="58"/>
      <c r="AB9874" s="58"/>
    </row>
    <row r="9875" spans="24:28" x14ac:dyDescent="0.2">
      <c r="X9875" s="58"/>
      <c r="Y9875" s="58"/>
      <c r="Z9875" s="58"/>
      <c r="AA9875" s="58"/>
      <c r="AB9875" s="58"/>
    </row>
    <row r="9876" spans="24:28" x14ac:dyDescent="0.2">
      <c r="X9876" s="58"/>
      <c r="Y9876" s="58"/>
      <c r="Z9876" s="58"/>
      <c r="AA9876" s="58"/>
      <c r="AB9876" s="58"/>
    </row>
    <row r="9877" spans="24:28" x14ac:dyDescent="0.2">
      <c r="X9877" s="58"/>
      <c r="Y9877" s="58"/>
      <c r="Z9877" s="58"/>
      <c r="AA9877" s="58"/>
      <c r="AB9877" s="58"/>
    </row>
    <row r="9878" spans="24:28" x14ac:dyDescent="0.2">
      <c r="X9878" s="58"/>
      <c r="Y9878" s="58"/>
      <c r="Z9878" s="58"/>
      <c r="AA9878" s="58"/>
      <c r="AB9878" s="58"/>
    </row>
    <row r="9879" spans="24:28" x14ac:dyDescent="0.2">
      <c r="X9879" s="58"/>
      <c r="Y9879" s="58"/>
      <c r="Z9879" s="58"/>
      <c r="AA9879" s="58"/>
      <c r="AB9879" s="58"/>
    </row>
    <row r="9880" spans="24:28" x14ac:dyDescent="0.2">
      <c r="X9880" s="58"/>
      <c r="Y9880" s="58"/>
      <c r="Z9880" s="58"/>
      <c r="AA9880" s="58"/>
      <c r="AB9880" s="58"/>
    </row>
    <row r="9881" spans="24:28" x14ac:dyDescent="0.2">
      <c r="X9881" s="58"/>
      <c r="Y9881" s="58"/>
      <c r="Z9881" s="58"/>
      <c r="AA9881" s="58"/>
      <c r="AB9881" s="58"/>
    </row>
    <row r="9882" spans="24:28" x14ac:dyDescent="0.2">
      <c r="X9882" s="58"/>
      <c r="Y9882" s="58"/>
      <c r="Z9882" s="58"/>
      <c r="AA9882" s="58"/>
      <c r="AB9882" s="58"/>
    </row>
    <row r="9883" spans="24:28" x14ac:dyDescent="0.2">
      <c r="X9883" s="58"/>
      <c r="Y9883" s="58"/>
      <c r="Z9883" s="58"/>
      <c r="AA9883" s="58"/>
      <c r="AB9883" s="58"/>
    </row>
    <row r="9884" spans="24:28" x14ac:dyDescent="0.2">
      <c r="X9884" s="58"/>
      <c r="Y9884" s="58"/>
      <c r="Z9884" s="58"/>
      <c r="AA9884" s="58"/>
      <c r="AB9884" s="58"/>
    </row>
    <row r="9885" spans="24:28" x14ac:dyDescent="0.2">
      <c r="X9885" s="58"/>
      <c r="Y9885" s="58"/>
      <c r="Z9885" s="58"/>
      <c r="AA9885" s="58"/>
      <c r="AB9885" s="58"/>
    </row>
    <row r="9886" spans="24:28" x14ac:dyDescent="0.2">
      <c r="X9886" s="58"/>
      <c r="Y9886" s="58"/>
      <c r="Z9886" s="58"/>
      <c r="AA9886" s="58"/>
      <c r="AB9886" s="58"/>
    </row>
    <row r="9887" spans="24:28" x14ac:dyDescent="0.2">
      <c r="X9887" s="58"/>
      <c r="Y9887" s="58"/>
      <c r="Z9887" s="58"/>
      <c r="AA9887" s="58"/>
      <c r="AB9887" s="58"/>
    </row>
    <row r="9888" spans="24:28" x14ac:dyDescent="0.2">
      <c r="X9888" s="58"/>
      <c r="Y9888" s="58"/>
      <c r="Z9888" s="58"/>
      <c r="AA9888" s="58"/>
      <c r="AB9888" s="58"/>
    </row>
    <row r="9889" spans="24:28" x14ac:dyDescent="0.2">
      <c r="X9889" s="58"/>
      <c r="Y9889" s="58"/>
      <c r="Z9889" s="58"/>
      <c r="AA9889" s="58"/>
      <c r="AB9889" s="58"/>
    </row>
    <row r="9890" spans="24:28" x14ac:dyDescent="0.2">
      <c r="X9890" s="58"/>
      <c r="Y9890" s="58"/>
      <c r="Z9890" s="58"/>
      <c r="AA9890" s="58"/>
      <c r="AB9890" s="58"/>
    </row>
    <row r="9891" spans="24:28" x14ac:dyDescent="0.2">
      <c r="X9891" s="58"/>
      <c r="Y9891" s="58"/>
      <c r="Z9891" s="58"/>
      <c r="AA9891" s="58"/>
      <c r="AB9891" s="58"/>
    </row>
    <row r="9892" spans="24:28" x14ac:dyDescent="0.2">
      <c r="X9892" s="58"/>
      <c r="Y9892" s="58"/>
      <c r="Z9892" s="58"/>
      <c r="AA9892" s="58"/>
      <c r="AB9892" s="58"/>
    </row>
    <row r="9893" spans="24:28" x14ac:dyDescent="0.2">
      <c r="X9893" s="58"/>
      <c r="Y9893" s="58"/>
      <c r="Z9893" s="58"/>
      <c r="AA9893" s="58"/>
      <c r="AB9893" s="58"/>
    </row>
    <row r="9894" spans="24:28" x14ac:dyDescent="0.2">
      <c r="X9894" s="58"/>
      <c r="Y9894" s="58"/>
      <c r="Z9894" s="58"/>
      <c r="AA9894" s="58"/>
      <c r="AB9894" s="58"/>
    </row>
    <row r="9895" spans="24:28" x14ac:dyDescent="0.2">
      <c r="X9895" s="58"/>
      <c r="Y9895" s="58"/>
      <c r="Z9895" s="58"/>
      <c r="AA9895" s="58"/>
      <c r="AB9895" s="58"/>
    </row>
    <row r="9896" spans="24:28" x14ac:dyDescent="0.2">
      <c r="X9896" s="58"/>
      <c r="Y9896" s="58"/>
      <c r="Z9896" s="58"/>
      <c r="AA9896" s="58"/>
      <c r="AB9896" s="58"/>
    </row>
    <row r="9897" spans="24:28" x14ac:dyDescent="0.2">
      <c r="X9897" s="58"/>
      <c r="Y9897" s="58"/>
      <c r="Z9897" s="58"/>
      <c r="AA9897" s="58"/>
      <c r="AB9897" s="58"/>
    </row>
    <row r="9898" spans="24:28" x14ac:dyDescent="0.2">
      <c r="X9898" s="58"/>
      <c r="Y9898" s="58"/>
      <c r="Z9898" s="58"/>
      <c r="AA9898" s="58"/>
      <c r="AB9898" s="58"/>
    </row>
    <row r="9899" spans="24:28" x14ac:dyDescent="0.2">
      <c r="X9899" s="58"/>
      <c r="Y9899" s="58"/>
      <c r="Z9899" s="58"/>
      <c r="AA9899" s="58"/>
      <c r="AB9899" s="58"/>
    </row>
    <row r="9900" spans="24:28" x14ac:dyDescent="0.2">
      <c r="X9900" s="58"/>
      <c r="Y9900" s="58"/>
      <c r="Z9900" s="58"/>
      <c r="AA9900" s="58"/>
      <c r="AB9900" s="58"/>
    </row>
    <row r="9901" spans="24:28" x14ac:dyDescent="0.2">
      <c r="X9901" s="58"/>
      <c r="Y9901" s="58"/>
      <c r="Z9901" s="58"/>
      <c r="AA9901" s="58"/>
      <c r="AB9901" s="58"/>
    </row>
    <row r="9902" spans="24:28" x14ac:dyDescent="0.2">
      <c r="X9902" s="58"/>
      <c r="Y9902" s="58"/>
      <c r="Z9902" s="58"/>
      <c r="AA9902" s="58"/>
      <c r="AB9902" s="58"/>
    </row>
    <row r="9903" spans="24:28" x14ac:dyDescent="0.2">
      <c r="X9903" s="58"/>
      <c r="Y9903" s="58"/>
      <c r="Z9903" s="58"/>
      <c r="AA9903" s="58"/>
      <c r="AB9903" s="58"/>
    </row>
    <row r="9904" spans="24:28" x14ac:dyDescent="0.2">
      <c r="X9904" s="58"/>
      <c r="Y9904" s="58"/>
      <c r="Z9904" s="58"/>
      <c r="AA9904" s="58"/>
      <c r="AB9904" s="58"/>
    </row>
    <row r="9905" spans="24:28" x14ac:dyDescent="0.2">
      <c r="X9905" s="58"/>
      <c r="Y9905" s="58"/>
      <c r="Z9905" s="58"/>
      <c r="AA9905" s="58"/>
      <c r="AB9905" s="58"/>
    </row>
    <row r="9906" spans="24:28" x14ac:dyDescent="0.2">
      <c r="X9906" s="58"/>
      <c r="Y9906" s="58"/>
      <c r="Z9906" s="58"/>
      <c r="AA9906" s="58"/>
      <c r="AB9906" s="58"/>
    </row>
    <row r="9907" spans="24:28" x14ac:dyDescent="0.2">
      <c r="X9907" s="58"/>
      <c r="Y9907" s="58"/>
      <c r="Z9907" s="58"/>
      <c r="AA9907" s="58"/>
      <c r="AB9907" s="58"/>
    </row>
    <row r="9908" spans="24:28" x14ac:dyDescent="0.2">
      <c r="X9908" s="58"/>
      <c r="Y9908" s="58"/>
      <c r="Z9908" s="58"/>
      <c r="AA9908" s="58"/>
      <c r="AB9908" s="58"/>
    </row>
    <row r="9909" spans="24:28" x14ac:dyDescent="0.2">
      <c r="X9909" s="58"/>
      <c r="Y9909" s="58"/>
      <c r="Z9909" s="58"/>
      <c r="AA9909" s="58"/>
      <c r="AB9909" s="58"/>
    </row>
    <row r="9910" spans="24:28" x14ac:dyDescent="0.2">
      <c r="X9910" s="58"/>
      <c r="Y9910" s="58"/>
      <c r="Z9910" s="58"/>
      <c r="AA9910" s="58"/>
      <c r="AB9910" s="58"/>
    </row>
    <row r="9911" spans="24:28" x14ac:dyDescent="0.2">
      <c r="X9911" s="58"/>
      <c r="Y9911" s="58"/>
      <c r="Z9911" s="58"/>
      <c r="AA9911" s="58"/>
      <c r="AB9911" s="58"/>
    </row>
    <row r="9912" spans="24:28" x14ac:dyDescent="0.2">
      <c r="X9912" s="58"/>
      <c r="Y9912" s="58"/>
      <c r="Z9912" s="58"/>
      <c r="AA9912" s="58"/>
      <c r="AB9912" s="58"/>
    </row>
    <row r="9913" spans="24:28" x14ac:dyDescent="0.2">
      <c r="X9913" s="58"/>
      <c r="Y9913" s="58"/>
      <c r="Z9913" s="58"/>
      <c r="AA9913" s="58"/>
      <c r="AB9913" s="58"/>
    </row>
    <row r="9914" spans="24:28" x14ac:dyDescent="0.2">
      <c r="X9914" s="58"/>
      <c r="Y9914" s="58"/>
      <c r="Z9914" s="58"/>
      <c r="AA9914" s="58"/>
      <c r="AB9914" s="58"/>
    </row>
    <row r="9915" spans="24:28" x14ac:dyDescent="0.2">
      <c r="X9915" s="58"/>
      <c r="Y9915" s="58"/>
      <c r="Z9915" s="58"/>
      <c r="AA9915" s="58"/>
      <c r="AB9915" s="58"/>
    </row>
    <row r="9916" spans="24:28" x14ac:dyDescent="0.2">
      <c r="X9916" s="58"/>
      <c r="Y9916" s="58"/>
      <c r="Z9916" s="58"/>
      <c r="AA9916" s="58"/>
      <c r="AB9916" s="58"/>
    </row>
    <row r="9917" spans="24:28" x14ac:dyDescent="0.2">
      <c r="X9917" s="58"/>
      <c r="Y9917" s="58"/>
      <c r="Z9917" s="58"/>
      <c r="AA9917" s="58"/>
      <c r="AB9917" s="58"/>
    </row>
    <row r="9918" spans="24:28" x14ac:dyDescent="0.2">
      <c r="X9918" s="58"/>
      <c r="Y9918" s="58"/>
      <c r="Z9918" s="58"/>
      <c r="AA9918" s="58"/>
      <c r="AB9918" s="58"/>
    </row>
    <row r="9919" spans="24:28" x14ac:dyDescent="0.2">
      <c r="X9919" s="58"/>
      <c r="Y9919" s="58"/>
      <c r="Z9919" s="58"/>
      <c r="AA9919" s="58"/>
      <c r="AB9919" s="58"/>
    </row>
    <row r="9920" spans="24:28" x14ac:dyDescent="0.2">
      <c r="X9920" s="58"/>
      <c r="Y9920" s="58"/>
      <c r="Z9920" s="58"/>
      <c r="AA9920" s="58"/>
      <c r="AB9920" s="58"/>
    </row>
    <row r="9921" spans="24:28" x14ac:dyDescent="0.2">
      <c r="X9921" s="58"/>
      <c r="Y9921" s="58"/>
      <c r="Z9921" s="58"/>
      <c r="AA9921" s="58"/>
      <c r="AB9921" s="58"/>
    </row>
    <row r="9922" spans="24:28" x14ac:dyDescent="0.2">
      <c r="X9922" s="58"/>
      <c r="Y9922" s="58"/>
      <c r="Z9922" s="58"/>
      <c r="AA9922" s="58"/>
      <c r="AB9922" s="58"/>
    </row>
    <row r="9923" spans="24:28" x14ac:dyDescent="0.2">
      <c r="X9923" s="58"/>
      <c r="Y9923" s="58"/>
      <c r="Z9923" s="58"/>
      <c r="AA9923" s="58"/>
      <c r="AB9923" s="58"/>
    </row>
    <row r="9924" spans="24:28" x14ac:dyDescent="0.2">
      <c r="X9924" s="58"/>
      <c r="Y9924" s="58"/>
      <c r="Z9924" s="58"/>
      <c r="AA9924" s="58"/>
      <c r="AB9924" s="58"/>
    </row>
    <row r="9925" spans="24:28" x14ac:dyDescent="0.2">
      <c r="X9925" s="58"/>
      <c r="Y9925" s="58"/>
      <c r="Z9925" s="58"/>
      <c r="AA9925" s="58"/>
      <c r="AB9925" s="58"/>
    </row>
    <row r="9926" spans="24:28" x14ac:dyDescent="0.2">
      <c r="X9926" s="58"/>
      <c r="Y9926" s="58"/>
      <c r="Z9926" s="58"/>
      <c r="AA9926" s="58"/>
      <c r="AB9926" s="58"/>
    </row>
    <row r="9927" spans="24:28" x14ac:dyDescent="0.2">
      <c r="X9927" s="58"/>
      <c r="Y9927" s="58"/>
      <c r="Z9927" s="58"/>
      <c r="AA9927" s="58"/>
      <c r="AB9927" s="58"/>
    </row>
    <row r="9928" spans="24:28" x14ac:dyDescent="0.2">
      <c r="X9928" s="58"/>
      <c r="Y9928" s="58"/>
      <c r="Z9928" s="58"/>
      <c r="AA9928" s="58"/>
      <c r="AB9928" s="58"/>
    </row>
    <row r="9929" spans="24:28" x14ac:dyDescent="0.2">
      <c r="X9929" s="58"/>
      <c r="Y9929" s="58"/>
      <c r="Z9929" s="58"/>
      <c r="AA9929" s="58"/>
      <c r="AB9929" s="58"/>
    </row>
    <row r="9930" spans="24:28" x14ac:dyDescent="0.2">
      <c r="X9930" s="58"/>
      <c r="Y9930" s="58"/>
      <c r="Z9930" s="58"/>
      <c r="AA9930" s="58"/>
      <c r="AB9930" s="58"/>
    </row>
    <row r="9931" spans="24:28" x14ac:dyDescent="0.2">
      <c r="X9931" s="58"/>
      <c r="Y9931" s="58"/>
      <c r="Z9931" s="58"/>
      <c r="AA9931" s="58"/>
      <c r="AB9931" s="58"/>
    </row>
    <row r="9932" spans="24:28" x14ac:dyDescent="0.2">
      <c r="X9932" s="58"/>
      <c r="Y9932" s="58"/>
      <c r="Z9932" s="58"/>
      <c r="AA9932" s="58"/>
      <c r="AB9932" s="58"/>
    </row>
    <row r="9933" spans="24:28" x14ac:dyDescent="0.2">
      <c r="X9933" s="58"/>
      <c r="Y9933" s="58"/>
      <c r="Z9933" s="58"/>
      <c r="AA9933" s="58"/>
      <c r="AB9933" s="58"/>
    </row>
    <row r="9934" spans="24:28" x14ac:dyDescent="0.2">
      <c r="X9934" s="58"/>
      <c r="Y9934" s="58"/>
      <c r="Z9934" s="58"/>
      <c r="AA9934" s="58"/>
      <c r="AB9934" s="58"/>
    </row>
    <row r="9935" spans="24:28" x14ac:dyDescent="0.2">
      <c r="X9935" s="58"/>
      <c r="Y9935" s="58"/>
      <c r="Z9935" s="58"/>
      <c r="AA9935" s="58"/>
      <c r="AB9935" s="58"/>
    </row>
    <row r="9936" spans="24:28" x14ac:dyDescent="0.2">
      <c r="X9936" s="58"/>
      <c r="Y9936" s="58"/>
      <c r="Z9936" s="58"/>
      <c r="AA9936" s="58"/>
      <c r="AB9936" s="58"/>
    </row>
    <row r="9937" spans="24:28" x14ac:dyDescent="0.2">
      <c r="X9937" s="58"/>
      <c r="Y9937" s="58"/>
      <c r="Z9937" s="58"/>
      <c r="AA9937" s="58"/>
      <c r="AB9937" s="58"/>
    </row>
    <row r="9938" spans="24:28" x14ac:dyDescent="0.2">
      <c r="X9938" s="58"/>
      <c r="Y9938" s="58"/>
      <c r="Z9938" s="58"/>
      <c r="AA9938" s="58"/>
      <c r="AB9938" s="58"/>
    </row>
    <row r="9939" spans="24:28" x14ac:dyDescent="0.2">
      <c r="X9939" s="58"/>
      <c r="Y9939" s="58"/>
      <c r="Z9939" s="58"/>
      <c r="AA9939" s="58"/>
      <c r="AB9939" s="58"/>
    </row>
    <row r="9940" spans="24:28" x14ac:dyDescent="0.2">
      <c r="X9940" s="58"/>
      <c r="Y9940" s="58"/>
      <c r="Z9940" s="58"/>
      <c r="AA9940" s="58"/>
      <c r="AB9940" s="58"/>
    </row>
    <row r="9941" spans="24:28" x14ac:dyDescent="0.2">
      <c r="X9941" s="58"/>
      <c r="Y9941" s="58"/>
      <c r="Z9941" s="58"/>
      <c r="AA9941" s="58"/>
      <c r="AB9941" s="58"/>
    </row>
    <row r="9942" spans="24:28" x14ac:dyDescent="0.2">
      <c r="X9942" s="58"/>
      <c r="Y9942" s="58"/>
      <c r="Z9942" s="58"/>
      <c r="AA9942" s="58"/>
      <c r="AB9942" s="58"/>
    </row>
    <row r="9943" spans="24:28" x14ac:dyDescent="0.2">
      <c r="X9943" s="58"/>
      <c r="Y9943" s="58"/>
      <c r="Z9943" s="58"/>
      <c r="AA9943" s="58"/>
      <c r="AB9943" s="58"/>
    </row>
    <row r="9944" spans="24:28" x14ac:dyDescent="0.2">
      <c r="X9944" s="58"/>
      <c r="Y9944" s="58"/>
      <c r="Z9944" s="58"/>
      <c r="AA9944" s="58"/>
      <c r="AB9944" s="58"/>
    </row>
    <row r="9945" spans="24:28" x14ac:dyDescent="0.2">
      <c r="X9945" s="58"/>
      <c r="Y9945" s="58"/>
      <c r="Z9945" s="58"/>
      <c r="AA9945" s="58"/>
      <c r="AB9945" s="58"/>
    </row>
    <row r="9946" spans="24:28" x14ac:dyDescent="0.2">
      <c r="X9946" s="58"/>
      <c r="Y9946" s="58"/>
      <c r="Z9946" s="58"/>
      <c r="AA9946" s="58"/>
      <c r="AB9946" s="58"/>
    </row>
    <row r="9947" spans="24:28" x14ac:dyDescent="0.2">
      <c r="X9947" s="58"/>
      <c r="Y9947" s="58"/>
      <c r="Z9947" s="58"/>
      <c r="AA9947" s="58"/>
      <c r="AB9947" s="58"/>
    </row>
    <row r="9948" spans="24:28" x14ac:dyDescent="0.2">
      <c r="X9948" s="58"/>
      <c r="Y9948" s="58"/>
      <c r="Z9948" s="58"/>
      <c r="AA9948" s="58"/>
      <c r="AB9948" s="58"/>
    </row>
    <row r="9949" spans="24:28" x14ac:dyDescent="0.2">
      <c r="X9949" s="58"/>
      <c r="Y9949" s="58"/>
      <c r="Z9949" s="58"/>
      <c r="AA9949" s="58"/>
      <c r="AB9949" s="58"/>
    </row>
    <row r="9950" spans="24:28" x14ac:dyDescent="0.2">
      <c r="X9950" s="58"/>
      <c r="Y9950" s="58"/>
      <c r="Z9950" s="58"/>
      <c r="AA9950" s="58"/>
      <c r="AB9950" s="58"/>
    </row>
    <row r="9951" spans="24:28" x14ac:dyDescent="0.2">
      <c r="X9951" s="58"/>
      <c r="Y9951" s="58"/>
      <c r="Z9951" s="58"/>
      <c r="AA9951" s="58"/>
      <c r="AB9951" s="58"/>
    </row>
    <row r="9952" spans="24:28" x14ac:dyDescent="0.2">
      <c r="X9952" s="58"/>
      <c r="Y9952" s="58"/>
      <c r="Z9952" s="58"/>
      <c r="AA9952" s="58"/>
      <c r="AB9952" s="58"/>
    </row>
    <row r="9953" spans="24:28" x14ac:dyDescent="0.2">
      <c r="X9953" s="58"/>
      <c r="Y9953" s="58"/>
      <c r="Z9953" s="58"/>
      <c r="AA9953" s="58"/>
      <c r="AB9953" s="58"/>
    </row>
    <row r="9954" spans="24:28" x14ac:dyDescent="0.2">
      <c r="X9954" s="58"/>
      <c r="Y9954" s="58"/>
      <c r="Z9954" s="58"/>
      <c r="AA9954" s="58"/>
      <c r="AB9954" s="58"/>
    </row>
    <row r="9955" spans="24:28" x14ac:dyDescent="0.2">
      <c r="X9955" s="58"/>
      <c r="Y9955" s="58"/>
      <c r="Z9955" s="58"/>
      <c r="AA9955" s="58"/>
      <c r="AB9955" s="58"/>
    </row>
    <row r="9956" spans="24:28" x14ac:dyDescent="0.2">
      <c r="X9956" s="58"/>
      <c r="Y9956" s="58"/>
      <c r="Z9956" s="58"/>
      <c r="AA9956" s="58"/>
      <c r="AB9956" s="58"/>
    </row>
    <row r="9957" spans="24:28" x14ac:dyDescent="0.2">
      <c r="X9957" s="58"/>
      <c r="Y9957" s="58"/>
      <c r="Z9957" s="58"/>
      <c r="AA9957" s="58"/>
      <c r="AB9957" s="58"/>
    </row>
    <row r="9958" spans="24:28" x14ac:dyDescent="0.2">
      <c r="X9958" s="58"/>
      <c r="Y9958" s="58"/>
      <c r="Z9958" s="58"/>
      <c r="AA9958" s="58"/>
      <c r="AB9958" s="58"/>
    </row>
    <row r="9959" spans="24:28" x14ac:dyDescent="0.2">
      <c r="X9959" s="58"/>
      <c r="Y9959" s="58"/>
      <c r="Z9959" s="58"/>
      <c r="AA9959" s="58"/>
      <c r="AB9959" s="58"/>
    </row>
    <row r="9960" spans="24:28" x14ac:dyDescent="0.2">
      <c r="X9960" s="58"/>
      <c r="Y9960" s="58"/>
      <c r="Z9960" s="58"/>
      <c r="AA9960" s="58"/>
      <c r="AB9960" s="58"/>
    </row>
    <row r="9961" spans="24:28" x14ac:dyDescent="0.2">
      <c r="X9961" s="58"/>
      <c r="Y9961" s="58"/>
      <c r="Z9961" s="58"/>
      <c r="AA9961" s="58"/>
      <c r="AB9961" s="58"/>
    </row>
    <row r="9962" spans="24:28" x14ac:dyDescent="0.2">
      <c r="X9962" s="58"/>
      <c r="Y9962" s="58"/>
      <c r="Z9962" s="58"/>
      <c r="AA9962" s="58"/>
      <c r="AB9962" s="58"/>
    </row>
    <row r="9963" spans="24:28" x14ac:dyDescent="0.2">
      <c r="X9963" s="58"/>
      <c r="Y9963" s="58"/>
      <c r="Z9963" s="58"/>
      <c r="AA9963" s="58"/>
      <c r="AB9963" s="58"/>
    </row>
    <row r="9964" spans="24:28" x14ac:dyDescent="0.2">
      <c r="X9964" s="58"/>
      <c r="Y9964" s="58"/>
      <c r="Z9964" s="58"/>
      <c r="AA9964" s="58"/>
      <c r="AB9964" s="58"/>
    </row>
    <row r="9965" spans="24:28" x14ac:dyDescent="0.2">
      <c r="X9965" s="58"/>
      <c r="Y9965" s="58"/>
      <c r="Z9965" s="58"/>
      <c r="AA9965" s="58"/>
      <c r="AB9965" s="58"/>
    </row>
    <row r="9966" spans="24:28" x14ac:dyDescent="0.2">
      <c r="X9966" s="58"/>
      <c r="Y9966" s="58"/>
      <c r="Z9966" s="58"/>
      <c r="AA9966" s="58"/>
      <c r="AB9966" s="58"/>
    </row>
    <row r="9967" spans="24:28" x14ac:dyDescent="0.2">
      <c r="X9967" s="58"/>
      <c r="Y9967" s="58"/>
      <c r="Z9967" s="58"/>
      <c r="AA9967" s="58"/>
      <c r="AB9967" s="58"/>
    </row>
    <row r="9968" spans="24:28" x14ac:dyDescent="0.2">
      <c r="X9968" s="58"/>
      <c r="Y9968" s="58"/>
      <c r="Z9968" s="58"/>
      <c r="AA9968" s="58"/>
      <c r="AB9968" s="58"/>
    </row>
    <row r="9969" spans="24:28" x14ac:dyDescent="0.2">
      <c r="X9969" s="58"/>
      <c r="Y9969" s="58"/>
      <c r="Z9969" s="58"/>
      <c r="AA9969" s="58"/>
      <c r="AB9969" s="58"/>
    </row>
    <row r="9970" spans="24:28" x14ac:dyDescent="0.2">
      <c r="X9970" s="58"/>
      <c r="Y9970" s="58"/>
      <c r="Z9970" s="58"/>
      <c r="AA9970" s="58"/>
      <c r="AB9970" s="58"/>
    </row>
    <row r="9971" spans="24:28" x14ac:dyDescent="0.2">
      <c r="X9971" s="58"/>
      <c r="Y9971" s="58"/>
      <c r="Z9971" s="58"/>
      <c r="AA9971" s="58"/>
      <c r="AB9971" s="58"/>
    </row>
    <row r="9972" spans="24:28" x14ac:dyDescent="0.2">
      <c r="X9972" s="58"/>
      <c r="Y9972" s="58"/>
      <c r="Z9972" s="58"/>
      <c r="AA9972" s="58"/>
      <c r="AB9972" s="58"/>
    </row>
    <row r="9973" spans="24:28" x14ac:dyDescent="0.2">
      <c r="X9973" s="58"/>
      <c r="Y9973" s="58"/>
      <c r="Z9973" s="58"/>
      <c r="AA9973" s="58"/>
      <c r="AB9973" s="58"/>
    </row>
    <row r="9974" spans="24:28" x14ac:dyDescent="0.2">
      <c r="X9974" s="58"/>
      <c r="Y9974" s="58"/>
      <c r="Z9974" s="58"/>
      <c r="AA9974" s="58"/>
      <c r="AB9974" s="58"/>
    </row>
    <row r="9975" spans="24:28" x14ac:dyDescent="0.2">
      <c r="X9975" s="58"/>
      <c r="Y9975" s="58"/>
      <c r="Z9975" s="58"/>
      <c r="AA9975" s="58"/>
      <c r="AB9975" s="58"/>
    </row>
    <row r="9976" spans="24:28" x14ac:dyDescent="0.2">
      <c r="X9976" s="58"/>
      <c r="Y9976" s="58"/>
      <c r="Z9976" s="58"/>
      <c r="AA9976" s="58"/>
      <c r="AB9976" s="58"/>
    </row>
    <row r="9977" spans="24:28" x14ac:dyDescent="0.2">
      <c r="X9977" s="58"/>
      <c r="Y9977" s="58"/>
      <c r="Z9977" s="58"/>
      <c r="AA9977" s="58"/>
      <c r="AB9977" s="58"/>
    </row>
    <row r="9978" spans="24:28" x14ac:dyDescent="0.2">
      <c r="X9978" s="58"/>
      <c r="Y9978" s="58"/>
      <c r="Z9978" s="58"/>
      <c r="AA9978" s="58"/>
      <c r="AB9978" s="58"/>
    </row>
    <row r="9979" spans="24:28" x14ac:dyDescent="0.2">
      <c r="X9979" s="58"/>
      <c r="Y9979" s="58"/>
      <c r="Z9979" s="58"/>
      <c r="AA9979" s="58"/>
      <c r="AB9979" s="58"/>
    </row>
    <row r="9980" spans="24:28" x14ac:dyDescent="0.2">
      <c r="X9980" s="58"/>
      <c r="Y9980" s="58"/>
      <c r="Z9980" s="58"/>
      <c r="AA9980" s="58"/>
      <c r="AB9980" s="58"/>
    </row>
    <row r="9981" spans="24:28" x14ac:dyDescent="0.2">
      <c r="X9981" s="58"/>
      <c r="Y9981" s="58"/>
      <c r="Z9981" s="58"/>
      <c r="AA9981" s="58"/>
      <c r="AB9981" s="58"/>
    </row>
    <row r="9982" spans="24:28" x14ac:dyDescent="0.2">
      <c r="X9982" s="58"/>
      <c r="Y9982" s="58"/>
      <c r="Z9982" s="58"/>
      <c r="AA9982" s="58"/>
      <c r="AB9982" s="58"/>
    </row>
    <row r="9983" spans="24:28" x14ac:dyDescent="0.2">
      <c r="X9983" s="58"/>
      <c r="Y9983" s="58"/>
      <c r="Z9983" s="58"/>
      <c r="AA9983" s="58"/>
      <c r="AB9983" s="58"/>
    </row>
    <row r="9984" spans="24:28" x14ac:dyDescent="0.2">
      <c r="X9984" s="58"/>
      <c r="Y9984" s="58"/>
      <c r="Z9984" s="58"/>
      <c r="AA9984" s="58"/>
      <c r="AB9984" s="58"/>
    </row>
    <row r="9985" spans="24:28" x14ac:dyDescent="0.2">
      <c r="X9985" s="58"/>
      <c r="Y9985" s="58"/>
      <c r="Z9985" s="58"/>
      <c r="AA9985" s="58"/>
      <c r="AB9985" s="58"/>
    </row>
    <row r="9986" spans="24:28" x14ac:dyDescent="0.2">
      <c r="X9986" s="58"/>
      <c r="Y9986" s="58"/>
      <c r="Z9986" s="58"/>
      <c r="AA9986" s="58"/>
      <c r="AB9986" s="58"/>
    </row>
    <row r="9987" spans="24:28" x14ac:dyDescent="0.2">
      <c r="X9987" s="58"/>
      <c r="Y9987" s="58"/>
      <c r="Z9987" s="58"/>
      <c r="AA9987" s="58"/>
      <c r="AB9987" s="58"/>
    </row>
    <row r="9988" spans="24:28" x14ac:dyDescent="0.2">
      <c r="X9988" s="58"/>
      <c r="Y9988" s="58"/>
      <c r="Z9988" s="58"/>
      <c r="AA9988" s="58"/>
      <c r="AB9988" s="58"/>
    </row>
    <row r="9989" spans="24:28" x14ac:dyDescent="0.2">
      <c r="X9989" s="58"/>
      <c r="Y9989" s="58"/>
      <c r="Z9989" s="58"/>
      <c r="AA9989" s="58"/>
      <c r="AB9989" s="58"/>
    </row>
    <row r="9990" spans="24:28" x14ac:dyDescent="0.2">
      <c r="X9990" s="58"/>
      <c r="Y9990" s="58"/>
      <c r="Z9990" s="58"/>
      <c r="AA9990" s="58"/>
      <c r="AB9990" s="58"/>
    </row>
    <row r="9991" spans="24:28" x14ac:dyDescent="0.2">
      <c r="X9991" s="58"/>
      <c r="Y9991" s="58"/>
      <c r="Z9991" s="58"/>
      <c r="AA9991" s="58"/>
      <c r="AB9991" s="58"/>
    </row>
    <row r="9992" spans="24:28" x14ac:dyDescent="0.2">
      <c r="X9992" s="58"/>
      <c r="Y9992" s="58"/>
      <c r="Z9992" s="58"/>
      <c r="AA9992" s="58"/>
      <c r="AB9992" s="58"/>
    </row>
    <row r="9993" spans="24:28" x14ac:dyDescent="0.2">
      <c r="X9993" s="58"/>
      <c r="Y9993" s="58"/>
      <c r="Z9993" s="58"/>
      <c r="AA9993" s="58"/>
      <c r="AB9993" s="58"/>
    </row>
    <row r="9994" spans="24:28" x14ac:dyDescent="0.2">
      <c r="X9994" s="58"/>
      <c r="Y9994" s="58"/>
      <c r="Z9994" s="58"/>
      <c r="AA9994" s="58"/>
      <c r="AB9994" s="58"/>
    </row>
    <row r="9995" spans="24:28" x14ac:dyDescent="0.2">
      <c r="X9995" s="58"/>
      <c r="Y9995" s="58"/>
      <c r="Z9995" s="58"/>
      <c r="AA9995" s="58"/>
      <c r="AB9995" s="58"/>
    </row>
    <row r="9996" spans="24:28" x14ac:dyDescent="0.2">
      <c r="X9996" s="58"/>
      <c r="Y9996" s="58"/>
      <c r="Z9996" s="58"/>
      <c r="AA9996" s="58"/>
      <c r="AB9996" s="58"/>
    </row>
    <row r="9997" spans="24:28" x14ac:dyDescent="0.2">
      <c r="X9997" s="58"/>
      <c r="Y9997" s="58"/>
      <c r="Z9997" s="58"/>
      <c r="AA9997" s="58"/>
      <c r="AB9997" s="58"/>
    </row>
    <row r="9998" spans="24:28" x14ac:dyDescent="0.2">
      <c r="X9998" s="58"/>
      <c r="Y9998" s="58"/>
      <c r="Z9998" s="58"/>
      <c r="AA9998" s="58"/>
      <c r="AB9998" s="58"/>
    </row>
    <row r="9999" spans="24:28" x14ac:dyDescent="0.2">
      <c r="X9999" s="58"/>
      <c r="Y9999" s="58"/>
      <c r="Z9999" s="58"/>
      <c r="AA9999" s="58"/>
      <c r="AB9999" s="58"/>
    </row>
    <row r="10000" spans="24:28" x14ac:dyDescent="0.2">
      <c r="X10000" s="58"/>
      <c r="Y10000" s="58"/>
      <c r="Z10000" s="58"/>
      <c r="AA10000" s="58"/>
      <c r="AB10000" s="58"/>
    </row>
    <row r="10001" spans="24:28" x14ac:dyDescent="0.2">
      <c r="X10001" s="58"/>
      <c r="Y10001" s="58"/>
      <c r="Z10001" s="58"/>
      <c r="AA10001" s="58"/>
      <c r="AB10001" s="58"/>
    </row>
    <row r="10002" spans="24:28" x14ac:dyDescent="0.2">
      <c r="X10002" s="58"/>
      <c r="Y10002" s="58"/>
      <c r="Z10002" s="58"/>
      <c r="AA10002" s="58"/>
      <c r="AB10002" s="58"/>
    </row>
    <row r="10003" spans="24:28" x14ac:dyDescent="0.2">
      <c r="X10003" s="58"/>
      <c r="Y10003" s="58"/>
      <c r="Z10003" s="58"/>
      <c r="AA10003" s="58"/>
      <c r="AB10003" s="58"/>
    </row>
    <row r="10004" spans="24:28" x14ac:dyDescent="0.2">
      <c r="X10004" s="58"/>
      <c r="Y10004" s="58"/>
      <c r="Z10004" s="58"/>
      <c r="AA10004" s="58"/>
      <c r="AB10004" s="58"/>
    </row>
    <row r="10005" spans="24:28" x14ac:dyDescent="0.2">
      <c r="X10005" s="58"/>
      <c r="Y10005" s="58"/>
      <c r="Z10005" s="58"/>
      <c r="AA10005" s="58"/>
      <c r="AB10005" s="58"/>
    </row>
    <row r="10006" spans="24:28" x14ac:dyDescent="0.2">
      <c r="X10006" s="58"/>
      <c r="Y10006" s="58"/>
      <c r="Z10006" s="58"/>
      <c r="AA10006" s="58"/>
      <c r="AB10006" s="58"/>
    </row>
    <row r="10007" spans="24:28" x14ac:dyDescent="0.2">
      <c r="X10007" s="58"/>
      <c r="Y10007" s="58"/>
      <c r="Z10007" s="58"/>
      <c r="AA10007" s="58"/>
      <c r="AB10007" s="58"/>
    </row>
    <row r="10008" spans="24:28" x14ac:dyDescent="0.2">
      <c r="X10008" s="58"/>
      <c r="Y10008" s="58"/>
      <c r="Z10008" s="58"/>
      <c r="AA10008" s="58"/>
      <c r="AB10008" s="58"/>
    </row>
    <row r="10009" spans="24:28" x14ac:dyDescent="0.2">
      <c r="X10009" s="58"/>
      <c r="Y10009" s="58"/>
      <c r="Z10009" s="58"/>
      <c r="AA10009" s="58"/>
      <c r="AB10009" s="58"/>
    </row>
    <row r="10010" spans="24:28" x14ac:dyDescent="0.2">
      <c r="X10010" s="58"/>
      <c r="Y10010" s="58"/>
      <c r="Z10010" s="58"/>
      <c r="AA10010" s="58"/>
      <c r="AB10010" s="58"/>
    </row>
    <row r="10011" spans="24:28" x14ac:dyDescent="0.2">
      <c r="X10011" s="58"/>
      <c r="Y10011" s="58"/>
      <c r="Z10011" s="58"/>
      <c r="AA10011" s="58"/>
      <c r="AB10011" s="58"/>
    </row>
    <row r="10012" spans="24:28" x14ac:dyDescent="0.2">
      <c r="X10012" s="58"/>
      <c r="Y10012" s="58"/>
      <c r="Z10012" s="58"/>
      <c r="AA10012" s="58"/>
      <c r="AB10012" s="58"/>
    </row>
    <row r="10013" spans="24:28" x14ac:dyDescent="0.2">
      <c r="X10013" s="58"/>
      <c r="Y10013" s="58"/>
      <c r="Z10013" s="58"/>
      <c r="AA10013" s="58"/>
      <c r="AB10013" s="58"/>
    </row>
    <row r="10014" spans="24:28" x14ac:dyDescent="0.2">
      <c r="X10014" s="58"/>
      <c r="Y10014" s="58"/>
      <c r="Z10014" s="58"/>
      <c r="AA10014" s="58"/>
      <c r="AB10014" s="58"/>
    </row>
    <row r="10015" spans="24:28" x14ac:dyDescent="0.2">
      <c r="X10015" s="58"/>
      <c r="Y10015" s="58"/>
      <c r="Z10015" s="58"/>
      <c r="AA10015" s="58"/>
      <c r="AB10015" s="58"/>
    </row>
    <row r="10016" spans="24:28" x14ac:dyDescent="0.2">
      <c r="X10016" s="58"/>
      <c r="Y10016" s="58"/>
      <c r="Z10016" s="58"/>
      <c r="AA10016" s="58"/>
      <c r="AB10016" s="58"/>
    </row>
    <row r="10017" spans="24:28" x14ac:dyDescent="0.2">
      <c r="X10017" s="58"/>
      <c r="Y10017" s="58"/>
      <c r="Z10017" s="58"/>
      <c r="AA10017" s="58"/>
      <c r="AB10017" s="58"/>
    </row>
    <row r="10018" spans="24:28" x14ac:dyDescent="0.2">
      <c r="X10018" s="58"/>
      <c r="Y10018" s="58"/>
      <c r="Z10018" s="58"/>
      <c r="AA10018" s="58"/>
      <c r="AB10018" s="58"/>
    </row>
    <row r="10019" spans="24:28" x14ac:dyDescent="0.2">
      <c r="X10019" s="58"/>
      <c r="Y10019" s="58"/>
      <c r="Z10019" s="58"/>
      <c r="AA10019" s="58"/>
      <c r="AB10019" s="58"/>
    </row>
    <row r="10020" spans="24:28" x14ac:dyDescent="0.2">
      <c r="X10020" s="58"/>
      <c r="Y10020" s="58"/>
      <c r="Z10020" s="58"/>
      <c r="AA10020" s="58"/>
      <c r="AB10020" s="58"/>
    </row>
    <row r="10021" spans="24:28" x14ac:dyDescent="0.2">
      <c r="X10021" s="58"/>
      <c r="Y10021" s="58"/>
      <c r="Z10021" s="58"/>
      <c r="AA10021" s="58"/>
      <c r="AB10021" s="58"/>
    </row>
    <row r="10022" spans="24:28" x14ac:dyDescent="0.2">
      <c r="X10022" s="58"/>
      <c r="Y10022" s="58"/>
      <c r="Z10022" s="58"/>
      <c r="AA10022" s="58"/>
      <c r="AB10022" s="58"/>
    </row>
    <row r="10023" spans="24:28" x14ac:dyDescent="0.2">
      <c r="X10023" s="58"/>
      <c r="Y10023" s="58"/>
      <c r="Z10023" s="58"/>
      <c r="AA10023" s="58"/>
      <c r="AB10023" s="58"/>
    </row>
    <row r="10024" spans="24:28" x14ac:dyDescent="0.2">
      <c r="X10024" s="58"/>
      <c r="Y10024" s="58"/>
      <c r="Z10024" s="58"/>
      <c r="AA10024" s="58"/>
      <c r="AB10024" s="58"/>
    </row>
    <row r="10025" spans="24:28" x14ac:dyDescent="0.2">
      <c r="X10025" s="58"/>
      <c r="Y10025" s="58"/>
      <c r="Z10025" s="58"/>
      <c r="AA10025" s="58"/>
      <c r="AB10025" s="58"/>
    </row>
    <row r="10026" spans="24:28" x14ac:dyDescent="0.2">
      <c r="X10026" s="58"/>
      <c r="Y10026" s="58"/>
      <c r="Z10026" s="58"/>
      <c r="AA10026" s="58"/>
      <c r="AB10026" s="58"/>
    </row>
    <row r="10027" spans="24:28" x14ac:dyDescent="0.2">
      <c r="X10027" s="58"/>
      <c r="Y10027" s="58"/>
      <c r="Z10027" s="58"/>
      <c r="AA10027" s="58"/>
      <c r="AB10027" s="58"/>
    </row>
    <row r="10028" spans="24:28" x14ac:dyDescent="0.2">
      <c r="X10028" s="58"/>
      <c r="Y10028" s="58"/>
      <c r="Z10028" s="58"/>
      <c r="AA10028" s="58"/>
      <c r="AB10028" s="58"/>
    </row>
    <row r="10029" spans="24:28" x14ac:dyDescent="0.2">
      <c r="X10029" s="58"/>
      <c r="Y10029" s="58"/>
      <c r="Z10029" s="58"/>
      <c r="AA10029" s="58"/>
      <c r="AB10029" s="58"/>
    </row>
    <row r="10030" spans="24:28" x14ac:dyDescent="0.2">
      <c r="X10030" s="58"/>
      <c r="Y10030" s="58"/>
      <c r="Z10030" s="58"/>
      <c r="AA10030" s="58"/>
      <c r="AB10030" s="58"/>
    </row>
    <row r="10031" spans="24:28" x14ac:dyDescent="0.2">
      <c r="X10031" s="58"/>
      <c r="Y10031" s="58"/>
      <c r="Z10031" s="58"/>
      <c r="AA10031" s="58"/>
      <c r="AB10031" s="58"/>
    </row>
    <row r="10032" spans="24:28" x14ac:dyDescent="0.2">
      <c r="X10032" s="58"/>
      <c r="Y10032" s="58"/>
      <c r="Z10032" s="58"/>
      <c r="AA10032" s="58"/>
      <c r="AB10032" s="58"/>
    </row>
    <row r="10033" spans="24:28" x14ac:dyDescent="0.2">
      <c r="X10033" s="58"/>
      <c r="Y10033" s="58"/>
      <c r="Z10033" s="58"/>
      <c r="AA10033" s="58"/>
      <c r="AB10033" s="58"/>
    </row>
    <row r="10034" spans="24:28" x14ac:dyDescent="0.2">
      <c r="X10034" s="58"/>
      <c r="Y10034" s="58"/>
      <c r="Z10034" s="58"/>
      <c r="AA10034" s="58"/>
      <c r="AB10034" s="58"/>
    </row>
    <row r="10035" spans="24:28" x14ac:dyDescent="0.2">
      <c r="X10035" s="58"/>
      <c r="Y10035" s="58"/>
      <c r="Z10035" s="58"/>
      <c r="AA10035" s="58"/>
      <c r="AB10035" s="58"/>
    </row>
    <row r="10036" spans="24:28" x14ac:dyDescent="0.2">
      <c r="X10036" s="58"/>
      <c r="Y10036" s="58"/>
      <c r="Z10036" s="58"/>
      <c r="AA10036" s="58"/>
      <c r="AB10036" s="58"/>
    </row>
    <row r="10037" spans="24:28" x14ac:dyDescent="0.2">
      <c r="X10037" s="58"/>
      <c r="Y10037" s="58"/>
      <c r="Z10037" s="58"/>
      <c r="AA10037" s="58"/>
      <c r="AB10037" s="58"/>
    </row>
    <row r="10038" spans="24:28" x14ac:dyDescent="0.2">
      <c r="X10038" s="58"/>
      <c r="Y10038" s="58"/>
      <c r="Z10038" s="58"/>
      <c r="AA10038" s="58"/>
      <c r="AB10038" s="58"/>
    </row>
    <row r="10039" spans="24:28" x14ac:dyDescent="0.2">
      <c r="X10039" s="58"/>
      <c r="Y10039" s="58"/>
      <c r="Z10039" s="58"/>
      <c r="AA10039" s="58"/>
      <c r="AB10039" s="58"/>
    </row>
    <row r="10040" spans="24:28" x14ac:dyDescent="0.2">
      <c r="X10040" s="58"/>
      <c r="Y10040" s="58"/>
      <c r="Z10040" s="58"/>
      <c r="AA10040" s="58"/>
      <c r="AB10040" s="58"/>
    </row>
    <row r="10041" spans="24:28" x14ac:dyDescent="0.2">
      <c r="X10041" s="58"/>
      <c r="Y10041" s="58"/>
      <c r="Z10041" s="58"/>
      <c r="AA10041" s="58"/>
      <c r="AB10041" s="58"/>
    </row>
    <row r="10042" spans="24:28" x14ac:dyDescent="0.2">
      <c r="X10042" s="58"/>
      <c r="Y10042" s="58"/>
      <c r="Z10042" s="58"/>
      <c r="AA10042" s="58"/>
      <c r="AB10042" s="58"/>
    </row>
    <row r="10043" spans="24:28" x14ac:dyDescent="0.2">
      <c r="X10043" s="58"/>
      <c r="Y10043" s="58"/>
      <c r="Z10043" s="58"/>
      <c r="AA10043" s="58"/>
      <c r="AB10043" s="58"/>
    </row>
    <row r="10044" spans="24:28" x14ac:dyDescent="0.2">
      <c r="X10044" s="58"/>
      <c r="Y10044" s="58"/>
      <c r="Z10044" s="58"/>
      <c r="AA10044" s="58"/>
      <c r="AB10044" s="58"/>
    </row>
    <row r="10045" spans="24:28" x14ac:dyDescent="0.2">
      <c r="X10045" s="58"/>
      <c r="Y10045" s="58"/>
      <c r="Z10045" s="58"/>
      <c r="AA10045" s="58"/>
      <c r="AB10045" s="58"/>
    </row>
    <row r="10046" spans="24:28" x14ac:dyDescent="0.2">
      <c r="X10046" s="58"/>
      <c r="Y10046" s="58"/>
      <c r="Z10046" s="58"/>
      <c r="AA10046" s="58"/>
      <c r="AB10046" s="58"/>
    </row>
    <row r="10047" spans="24:28" x14ac:dyDescent="0.2">
      <c r="X10047" s="58"/>
      <c r="Y10047" s="58"/>
      <c r="Z10047" s="58"/>
      <c r="AA10047" s="58"/>
      <c r="AB10047" s="58"/>
    </row>
    <row r="10048" spans="24:28" x14ac:dyDescent="0.2">
      <c r="X10048" s="58"/>
      <c r="Y10048" s="58"/>
      <c r="Z10048" s="58"/>
      <c r="AA10048" s="58"/>
      <c r="AB10048" s="58"/>
    </row>
    <row r="10049" spans="24:28" x14ac:dyDescent="0.2">
      <c r="X10049" s="58"/>
      <c r="Y10049" s="58"/>
      <c r="Z10049" s="58"/>
      <c r="AA10049" s="58"/>
      <c r="AB10049" s="58"/>
    </row>
    <row r="10050" spans="24:28" x14ac:dyDescent="0.2">
      <c r="X10050" s="58"/>
      <c r="Y10050" s="58"/>
      <c r="Z10050" s="58"/>
      <c r="AA10050" s="58"/>
      <c r="AB10050" s="58"/>
    </row>
    <row r="10051" spans="24:28" x14ac:dyDescent="0.2">
      <c r="X10051" s="58"/>
      <c r="Y10051" s="58"/>
      <c r="Z10051" s="58"/>
      <c r="AA10051" s="58"/>
      <c r="AB10051" s="58"/>
    </row>
    <row r="10052" spans="24:28" x14ac:dyDescent="0.2">
      <c r="X10052" s="58"/>
      <c r="Y10052" s="58"/>
      <c r="Z10052" s="58"/>
      <c r="AA10052" s="58"/>
      <c r="AB10052" s="58"/>
    </row>
    <row r="10053" spans="24:28" x14ac:dyDescent="0.2">
      <c r="X10053" s="58"/>
      <c r="Y10053" s="58"/>
      <c r="Z10053" s="58"/>
      <c r="AA10053" s="58"/>
      <c r="AB10053" s="58"/>
    </row>
    <row r="10054" spans="24:28" x14ac:dyDescent="0.2">
      <c r="X10054" s="58"/>
      <c r="Y10054" s="58"/>
      <c r="Z10054" s="58"/>
      <c r="AA10054" s="58"/>
      <c r="AB10054" s="58"/>
    </row>
    <row r="10055" spans="24:28" x14ac:dyDescent="0.2">
      <c r="X10055" s="58"/>
      <c r="Y10055" s="58"/>
      <c r="Z10055" s="58"/>
      <c r="AA10055" s="58"/>
      <c r="AB10055" s="58"/>
    </row>
    <row r="10056" spans="24:28" x14ac:dyDescent="0.2">
      <c r="X10056" s="58"/>
      <c r="Y10056" s="58"/>
      <c r="Z10056" s="58"/>
      <c r="AA10056" s="58"/>
      <c r="AB10056" s="58"/>
    </row>
    <row r="10057" spans="24:28" x14ac:dyDescent="0.2">
      <c r="X10057" s="58"/>
      <c r="Y10057" s="58"/>
      <c r="Z10057" s="58"/>
      <c r="AA10057" s="58"/>
      <c r="AB10057" s="58"/>
    </row>
    <row r="10058" spans="24:28" x14ac:dyDescent="0.2">
      <c r="X10058" s="58"/>
      <c r="Y10058" s="58"/>
      <c r="Z10058" s="58"/>
      <c r="AA10058" s="58"/>
      <c r="AB10058" s="58"/>
    </row>
    <row r="10059" spans="24:28" x14ac:dyDescent="0.2">
      <c r="X10059" s="58"/>
      <c r="Y10059" s="58"/>
      <c r="Z10059" s="58"/>
      <c r="AA10059" s="58"/>
      <c r="AB10059" s="58"/>
    </row>
    <row r="10060" spans="24:28" x14ac:dyDescent="0.2">
      <c r="X10060" s="58"/>
      <c r="Y10060" s="58"/>
      <c r="Z10060" s="58"/>
      <c r="AA10060" s="58"/>
      <c r="AB10060" s="58"/>
    </row>
    <row r="10061" spans="24:28" x14ac:dyDescent="0.2">
      <c r="X10061" s="58"/>
      <c r="Y10061" s="58"/>
      <c r="Z10061" s="58"/>
      <c r="AA10061" s="58"/>
      <c r="AB10061" s="58"/>
    </row>
    <row r="10062" spans="24:28" x14ac:dyDescent="0.2">
      <c r="X10062" s="58"/>
      <c r="Y10062" s="58"/>
      <c r="Z10062" s="58"/>
      <c r="AA10062" s="58"/>
      <c r="AB10062" s="58"/>
    </row>
    <row r="10063" spans="24:28" x14ac:dyDescent="0.2">
      <c r="X10063" s="58"/>
      <c r="Y10063" s="58"/>
      <c r="Z10063" s="58"/>
      <c r="AA10063" s="58"/>
      <c r="AB10063" s="58"/>
    </row>
    <row r="10064" spans="24:28" x14ac:dyDescent="0.2">
      <c r="X10064" s="58"/>
      <c r="Y10064" s="58"/>
      <c r="Z10064" s="58"/>
      <c r="AA10064" s="58"/>
      <c r="AB10064" s="58"/>
    </row>
    <row r="10065" spans="24:28" x14ac:dyDescent="0.2">
      <c r="X10065" s="58"/>
      <c r="Y10065" s="58"/>
      <c r="Z10065" s="58"/>
      <c r="AA10065" s="58"/>
      <c r="AB10065" s="58"/>
    </row>
    <row r="10066" spans="24:28" x14ac:dyDescent="0.2">
      <c r="X10066" s="58"/>
      <c r="Y10066" s="58"/>
      <c r="Z10066" s="58"/>
      <c r="AA10066" s="58"/>
      <c r="AB10066" s="58"/>
    </row>
    <row r="10067" spans="24:28" x14ac:dyDescent="0.2">
      <c r="X10067" s="58"/>
      <c r="Y10067" s="58"/>
      <c r="Z10067" s="58"/>
      <c r="AA10067" s="58"/>
      <c r="AB10067" s="58"/>
    </row>
    <row r="10068" spans="24:28" x14ac:dyDescent="0.2">
      <c r="X10068" s="58"/>
      <c r="Y10068" s="58"/>
      <c r="Z10068" s="58"/>
      <c r="AA10068" s="58"/>
      <c r="AB10068" s="58"/>
    </row>
    <row r="10069" spans="24:28" x14ac:dyDescent="0.2">
      <c r="X10069" s="58"/>
      <c r="Y10069" s="58"/>
      <c r="Z10069" s="58"/>
      <c r="AA10069" s="58"/>
      <c r="AB10069" s="58"/>
    </row>
    <row r="10070" spans="24:28" x14ac:dyDescent="0.2">
      <c r="X10070" s="58"/>
      <c r="Y10070" s="58"/>
      <c r="Z10070" s="58"/>
      <c r="AA10070" s="58"/>
      <c r="AB10070" s="58"/>
    </row>
    <row r="10071" spans="24:28" x14ac:dyDescent="0.2">
      <c r="X10071" s="58"/>
      <c r="Y10071" s="58"/>
      <c r="Z10071" s="58"/>
      <c r="AA10071" s="58"/>
      <c r="AB10071" s="58"/>
    </row>
    <row r="10072" spans="24:28" x14ac:dyDescent="0.2">
      <c r="X10072" s="58"/>
      <c r="Y10072" s="58"/>
      <c r="Z10072" s="58"/>
      <c r="AA10072" s="58"/>
      <c r="AB10072" s="58"/>
    </row>
    <row r="10073" spans="24:28" x14ac:dyDescent="0.2">
      <c r="X10073" s="58"/>
      <c r="Y10073" s="58"/>
      <c r="Z10073" s="58"/>
      <c r="AA10073" s="58"/>
      <c r="AB10073" s="58"/>
    </row>
    <row r="10074" spans="24:28" x14ac:dyDescent="0.2">
      <c r="X10074" s="58"/>
      <c r="Y10074" s="58"/>
      <c r="Z10074" s="58"/>
      <c r="AA10074" s="58"/>
      <c r="AB10074" s="58"/>
    </row>
    <row r="10075" spans="24:28" x14ac:dyDescent="0.2">
      <c r="X10075" s="58"/>
      <c r="Y10075" s="58"/>
      <c r="Z10075" s="58"/>
      <c r="AA10075" s="58"/>
      <c r="AB10075" s="58"/>
    </row>
    <row r="10076" spans="24:28" x14ac:dyDescent="0.2">
      <c r="X10076" s="58"/>
      <c r="Y10076" s="58"/>
      <c r="Z10076" s="58"/>
      <c r="AA10076" s="58"/>
      <c r="AB10076" s="58"/>
    </row>
    <row r="10077" spans="24:28" x14ac:dyDescent="0.2">
      <c r="X10077" s="58"/>
      <c r="Y10077" s="58"/>
      <c r="Z10077" s="58"/>
      <c r="AA10077" s="58"/>
      <c r="AB10077" s="58"/>
    </row>
    <row r="10078" spans="24:28" x14ac:dyDescent="0.2">
      <c r="X10078" s="58"/>
      <c r="Y10078" s="58"/>
      <c r="Z10078" s="58"/>
      <c r="AA10078" s="58"/>
      <c r="AB10078" s="58"/>
    </row>
    <row r="10079" spans="24:28" x14ac:dyDescent="0.2">
      <c r="X10079" s="58"/>
      <c r="Y10079" s="58"/>
      <c r="Z10079" s="58"/>
      <c r="AA10079" s="58"/>
      <c r="AB10079" s="58"/>
    </row>
    <row r="10080" spans="24:28" x14ac:dyDescent="0.2">
      <c r="X10080" s="58"/>
      <c r="Y10080" s="58"/>
      <c r="Z10080" s="58"/>
      <c r="AA10080" s="58"/>
      <c r="AB10080" s="58"/>
    </row>
    <row r="10081" spans="24:28" x14ac:dyDescent="0.2">
      <c r="X10081" s="58"/>
      <c r="Y10081" s="58"/>
      <c r="Z10081" s="58"/>
      <c r="AA10081" s="58"/>
      <c r="AB10081" s="58"/>
    </row>
    <row r="10082" spans="24:28" x14ac:dyDescent="0.2">
      <c r="X10082" s="58"/>
      <c r="Y10082" s="58"/>
      <c r="Z10082" s="58"/>
      <c r="AA10082" s="58"/>
      <c r="AB10082" s="58"/>
    </row>
    <row r="10083" spans="24:28" x14ac:dyDescent="0.2">
      <c r="X10083" s="58"/>
      <c r="Y10083" s="58"/>
      <c r="Z10083" s="58"/>
      <c r="AA10083" s="58"/>
      <c r="AB10083" s="58"/>
    </row>
    <row r="10084" spans="24:28" x14ac:dyDescent="0.2">
      <c r="X10084" s="58"/>
      <c r="Y10084" s="58"/>
      <c r="Z10084" s="58"/>
      <c r="AA10084" s="58"/>
      <c r="AB10084" s="58"/>
    </row>
    <row r="10085" spans="24:28" x14ac:dyDescent="0.2">
      <c r="X10085" s="58"/>
      <c r="Y10085" s="58"/>
      <c r="Z10085" s="58"/>
      <c r="AA10085" s="58"/>
      <c r="AB10085" s="58"/>
    </row>
    <row r="10086" spans="24:28" x14ac:dyDescent="0.2">
      <c r="X10086" s="58"/>
      <c r="Y10086" s="58"/>
      <c r="Z10086" s="58"/>
      <c r="AA10086" s="58"/>
      <c r="AB10086" s="58"/>
    </row>
    <row r="10087" spans="24:28" x14ac:dyDescent="0.2">
      <c r="X10087" s="58"/>
      <c r="Y10087" s="58"/>
      <c r="Z10087" s="58"/>
      <c r="AA10087" s="58"/>
      <c r="AB10087" s="58"/>
    </row>
    <row r="10088" spans="24:28" x14ac:dyDescent="0.2">
      <c r="X10088" s="58"/>
      <c r="Y10088" s="58"/>
      <c r="Z10088" s="58"/>
      <c r="AA10088" s="58"/>
      <c r="AB10088" s="58"/>
    </row>
    <row r="10089" spans="24:28" x14ac:dyDescent="0.2">
      <c r="X10089" s="58"/>
      <c r="Y10089" s="58"/>
      <c r="Z10089" s="58"/>
      <c r="AA10089" s="58"/>
      <c r="AB10089" s="58"/>
    </row>
    <row r="10090" spans="24:28" x14ac:dyDescent="0.2">
      <c r="X10090" s="58"/>
      <c r="Y10090" s="58"/>
      <c r="Z10090" s="58"/>
      <c r="AA10090" s="58"/>
      <c r="AB10090" s="58"/>
    </row>
    <row r="10091" spans="24:28" x14ac:dyDescent="0.2">
      <c r="X10091" s="58"/>
      <c r="Y10091" s="58"/>
      <c r="Z10091" s="58"/>
      <c r="AA10091" s="58"/>
      <c r="AB10091" s="58"/>
    </row>
    <row r="10092" spans="24:28" x14ac:dyDescent="0.2">
      <c r="X10092" s="58"/>
      <c r="Y10092" s="58"/>
      <c r="Z10092" s="58"/>
      <c r="AA10092" s="58"/>
      <c r="AB10092" s="58"/>
    </row>
    <row r="10093" spans="24:28" x14ac:dyDescent="0.2">
      <c r="X10093" s="58"/>
      <c r="Y10093" s="58"/>
      <c r="Z10093" s="58"/>
      <c r="AA10093" s="58"/>
      <c r="AB10093" s="58"/>
    </row>
    <row r="10094" spans="24:28" x14ac:dyDescent="0.2">
      <c r="X10094" s="58"/>
      <c r="Y10094" s="58"/>
      <c r="Z10094" s="58"/>
      <c r="AA10094" s="58"/>
      <c r="AB10094" s="58"/>
    </row>
    <row r="10095" spans="24:28" x14ac:dyDescent="0.2">
      <c r="X10095" s="58"/>
      <c r="Y10095" s="58"/>
      <c r="Z10095" s="58"/>
      <c r="AA10095" s="58"/>
      <c r="AB10095" s="58"/>
    </row>
    <row r="10096" spans="24:28" x14ac:dyDescent="0.2">
      <c r="X10096" s="58"/>
      <c r="Y10096" s="58"/>
      <c r="Z10096" s="58"/>
      <c r="AA10096" s="58"/>
      <c r="AB10096" s="58"/>
    </row>
    <row r="10097" spans="24:28" x14ac:dyDescent="0.2">
      <c r="X10097" s="58"/>
      <c r="Y10097" s="58"/>
      <c r="Z10097" s="58"/>
      <c r="AA10097" s="58"/>
      <c r="AB10097" s="58"/>
    </row>
    <row r="10098" spans="24:28" x14ac:dyDescent="0.2">
      <c r="X10098" s="58"/>
      <c r="Y10098" s="58"/>
      <c r="Z10098" s="58"/>
      <c r="AA10098" s="58"/>
      <c r="AB10098" s="58"/>
    </row>
    <row r="10099" spans="24:28" x14ac:dyDescent="0.2">
      <c r="X10099" s="58"/>
      <c r="Y10099" s="58"/>
      <c r="Z10099" s="58"/>
      <c r="AA10099" s="58"/>
      <c r="AB10099" s="58"/>
    </row>
    <row r="10100" spans="24:28" x14ac:dyDescent="0.2">
      <c r="X10100" s="58"/>
      <c r="Y10100" s="58"/>
      <c r="Z10100" s="58"/>
      <c r="AA10100" s="58"/>
      <c r="AB10100" s="58"/>
    </row>
    <row r="10101" spans="24:28" x14ac:dyDescent="0.2">
      <c r="X10101" s="58"/>
      <c r="Y10101" s="58"/>
      <c r="Z10101" s="58"/>
      <c r="AA10101" s="58"/>
      <c r="AB10101" s="58"/>
    </row>
    <row r="10102" spans="24:28" x14ac:dyDescent="0.2">
      <c r="X10102" s="58"/>
      <c r="Y10102" s="58"/>
      <c r="Z10102" s="58"/>
      <c r="AA10102" s="58"/>
      <c r="AB10102" s="58"/>
    </row>
    <row r="10103" spans="24:28" x14ac:dyDescent="0.2">
      <c r="X10103" s="58"/>
      <c r="Y10103" s="58"/>
      <c r="Z10103" s="58"/>
      <c r="AA10103" s="58"/>
      <c r="AB10103" s="58"/>
    </row>
    <row r="10104" spans="24:28" x14ac:dyDescent="0.2">
      <c r="X10104" s="58"/>
      <c r="Y10104" s="58"/>
      <c r="Z10104" s="58"/>
      <c r="AA10104" s="58"/>
      <c r="AB10104" s="58"/>
    </row>
    <row r="10105" spans="24:28" x14ac:dyDescent="0.2">
      <c r="X10105" s="58"/>
      <c r="Y10105" s="58"/>
      <c r="Z10105" s="58"/>
      <c r="AA10105" s="58"/>
      <c r="AB10105" s="58"/>
    </row>
    <row r="10106" spans="24:28" x14ac:dyDescent="0.2">
      <c r="X10106" s="58"/>
      <c r="Y10106" s="58"/>
      <c r="Z10106" s="58"/>
      <c r="AA10106" s="58"/>
      <c r="AB10106" s="58"/>
    </row>
    <row r="10107" spans="24:28" x14ac:dyDescent="0.2">
      <c r="X10107" s="58"/>
      <c r="Y10107" s="58"/>
      <c r="Z10107" s="58"/>
      <c r="AA10107" s="58"/>
      <c r="AB10107" s="58"/>
    </row>
    <row r="10108" spans="24:28" x14ac:dyDescent="0.2">
      <c r="X10108" s="58"/>
      <c r="Y10108" s="58"/>
      <c r="Z10108" s="58"/>
      <c r="AA10108" s="58"/>
      <c r="AB10108" s="58"/>
    </row>
    <row r="10109" spans="24:28" x14ac:dyDescent="0.2">
      <c r="X10109" s="58"/>
      <c r="Y10109" s="58"/>
      <c r="Z10109" s="58"/>
      <c r="AA10109" s="58"/>
      <c r="AB10109" s="58"/>
    </row>
    <row r="10110" spans="24:28" x14ac:dyDescent="0.2">
      <c r="X10110" s="58"/>
      <c r="Y10110" s="58"/>
      <c r="Z10110" s="58"/>
      <c r="AA10110" s="58"/>
      <c r="AB10110" s="58"/>
    </row>
    <row r="10111" spans="24:28" x14ac:dyDescent="0.2">
      <c r="X10111" s="58"/>
      <c r="Y10111" s="58"/>
      <c r="Z10111" s="58"/>
      <c r="AA10111" s="58"/>
      <c r="AB10111" s="58"/>
    </row>
    <row r="10112" spans="24:28" x14ac:dyDescent="0.2">
      <c r="X10112" s="58"/>
      <c r="Y10112" s="58"/>
      <c r="Z10112" s="58"/>
      <c r="AA10112" s="58"/>
      <c r="AB10112" s="58"/>
    </row>
    <row r="10113" spans="24:28" x14ac:dyDescent="0.2">
      <c r="X10113" s="58"/>
      <c r="Y10113" s="58"/>
      <c r="Z10113" s="58"/>
      <c r="AA10113" s="58"/>
      <c r="AB10113" s="58"/>
    </row>
    <row r="10114" spans="24:28" x14ac:dyDescent="0.2">
      <c r="X10114" s="58"/>
      <c r="Y10114" s="58"/>
      <c r="Z10114" s="58"/>
      <c r="AA10114" s="58"/>
      <c r="AB10114" s="58"/>
    </row>
    <row r="10115" spans="24:28" x14ac:dyDescent="0.2">
      <c r="X10115" s="58"/>
      <c r="Y10115" s="58"/>
      <c r="Z10115" s="58"/>
      <c r="AA10115" s="58"/>
      <c r="AB10115" s="58"/>
    </row>
    <row r="10116" spans="24:28" x14ac:dyDescent="0.2">
      <c r="X10116" s="58"/>
      <c r="Y10116" s="58"/>
      <c r="Z10116" s="58"/>
      <c r="AA10116" s="58"/>
      <c r="AB10116" s="58"/>
    </row>
    <row r="10117" spans="24:28" x14ac:dyDescent="0.2">
      <c r="X10117" s="58"/>
      <c r="Y10117" s="58"/>
      <c r="Z10117" s="58"/>
      <c r="AA10117" s="58"/>
      <c r="AB10117" s="58"/>
    </row>
    <row r="10118" spans="24:28" x14ac:dyDescent="0.2">
      <c r="X10118" s="58"/>
      <c r="Y10118" s="58"/>
      <c r="Z10118" s="58"/>
      <c r="AA10118" s="58"/>
      <c r="AB10118" s="58"/>
    </row>
    <row r="10119" spans="24:28" x14ac:dyDescent="0.2">
      <c r="X10119" s="58"/>
      <c r="Y10119" s="58"/>
      <c r="Z10119" s="58"/>
      <c r="AA10119" s="58"/>
      <c r="AB10119" s="58"/>
    </row>
    <row r="10120" spans="24:28" x14ac:dyDescent="0.2">
      <c r="X10120" s="58"/>
      <c r="Y10120" s="58"/>
      <c r="Z10120" s="58"/>
      <c r="AA10120" s="58"/>
      <c r="AB10120" s="58"/>
    </row>
    <row r="10121" spans="24:28" x14ac:dyDescent="0.2">
      <c r="X10121" s="58"/>
      <c r="Y10121" s="58"/>
      <c r="Z10121" s="58"/>
      <c r="AA10121" s="58"/>
      <c r="AB10121" s="58"/>
    </row>
    <row r="10122" spans="24:28" x14ac:dyDescent="0.2">
      <c r="X10122" s="58"/>
      <c r="Y10122" s="58"/>
      <c r="Z10122" s="58"/>
      <c r="AA10122" s="58"/>
      <c r="AB10122" s="58"/>
    </row>
    <row r="10123" spans="24:28" x14ac:dyDescent="0.2">
      <c r="X10123" s="58"/>
      <c r="Y10123" s="58"/>
      <c r="Z10123" s="58"/>
      <c r="AA10123" s="58"/>
      <c r="AB10123" s="58"/>
    </row>
    <row r="10124" spans="24:28" x14ac:dyDescent="0.2">
      <c r="X10124" s="58"/>
      <c r="Y10124" s="58"/>
      <c r="Z10124" s="58"/>
      <c r="AA10124" s="58"/>
      <c r="AB10124" s="58"/>
    </row>
    <row r="10125" spans="24:28" x14ac:dyDescent="0.2">
      <c r="X10125" s="58"/>
      <c r="Y10125" s="58"/>
      <c r="Z10125" s="58"/>
      <c r="AA10125" s="58"/>
      <c r="AB10125" s="58"/>
    </row>
    <row r="10126" spans="24:28" x14ac:dyDescent="0.2">
      <c r="X10126" s="58"/>
      <c r="Y10126" s="58"/>
      <c r="Z10126" s="58"/>
      <c r="AA10126" s="58"/>
      <c r="AB10126" s="58"/>
    </row>
    <row r="10127" spans="24:28" x14ac:dyDescent="0.2">
      <c r="X10127" s="58"/>
      <c r="Y10127" s="58"/>
      <c r="Z10127" s="58"/>
      <c r="AA10127" s="58"/>
      <c r="AB10127" s="58"/>
    </row>
    <row r="10128" spans="24:28" x14ac:dyDescent="0.2">
      <c r="X10128" s="58"/>
      <c r="Y10128" s="58"/>
      <c r="Z10128" s="58"/>
      <c r="AA10128" s="58"/>
      <c r="AB10128" s="58"/>
    </row>
    <row r="10129" spans="24:28" x14ac:dyDescent="0.2">
      <c r="X10129" s="58"/>
      <c r="Y10129" s="58"/>
      <c r="Z10129" s="58"/>
      <c r="AA10129" s="58"/>
      <c r="AB10129" s="58"/>
    </row>
    <row r="10130" spans="24:28" x14ac:dyDescent="0.2">
      <c r="X10130" s="58"/>
      <c r="Y10130" s="58"/>
      <c r="Z10130" s="58"/>
      <c r="AA10130" s="58"/>
      <c r="AB10130" s="58"/>
    </row>
    <row r="10131" spans="24:28" x14ac:dyDescent="0.2">
      <c r="X10131" s="58"/>
      <c r="Y10131" s="58"/>
      <c r="Z10131" s="58"/>
      <c r="AA10131" s="58"/>
      <c r="AB10131" s="58"/>
    </row>
    <row r="10132" spans="24:28" x14ac:dyDescent="0.2">
      <c r="X10132" s="58"/>
      <c r="Y10132" s="58"/>
      <c r="Z10132" s="58"/>
      <c r="AA10132" s="58"/>
      <c r="AB10132" s="58"/>
    </row>
    <row r="10133" spans="24:28" x14ac:dyDescent="0.2">
      <c r="X10133" s="58"/>
      <c r="Y10133" s="58"/>
      <c r="Z10133" s="58"/>
      <c r="AA10133" s="58"/>
      <c r="AB10133" s="58"/>
    </row>
    <row r="10134" spans="24:28" x14ac:dyDescent="0.2">
      <c r="X10134" s="58"/>
      <c r="Y10134" s="58"/>
      <c r="Z10134" s="58"/>
      <c r="AA10134" s="58"/>
      <c r="AB10134" s="58"/>
    </row>
    <row r="10135" spans="24:28" x14ac:dyDescent="0.2">
      <c r="X10135" s="58"/>
      <c r="Y10135" s="58"/>
      <c r="Z10135" s="58"/>
      <c r="AA10135" s="58"/>
      <c r="AB10135" s="58"/>
    </row>
    <row r="10136" spans="24:28" x14ac:dyDescent="0.2">
      <c r="X10136" s="58"/>
      <c r="Y10136" s="58"/>
      <c r="Z10136" s="58"/>
      <c r="AA10136" s="58"/>
      <c r="AB10136" s="58"/>
    </row>
    <row r="10137" spans="24:28" x14ac:dyDescent="0.2">
      <c r="X10137" s="58"/>
      <c r="Y10137" s="58"/>
      <c r="Z10137" s="58"/>
      <c r="AA10137" s="58"/>
      <c r="AB10137" s="58"/>
    </row>
    <row r="10138" spans="24:28" x14ac:dyDescent="0.2">
      <c r="X10138" s="58"/>
      <c r="Y10138" s="58"/>
      <c r="Z10138" s="58"/>
      <c r="AA10138" s="58"/>
      <c r="AB10138" s="58"/>
    </row>
    <row r="10139" spans="24:28" x14ac:dyDescent="0.2">
      <c r="X10139" s="58"/>
      <c r="Y10139" s="58"/>
      <c r="Z10139" s="58"/>
      <c r="AA10139" s="58"/>
      <c r="AB10139" s="58"/>
    </row>
    <row r="10140" spans="24:28" x14ac:dyDescent="0.2">
      <c r="X10140" s="58"/>
      <c r="Y10140" s="58"/>
      <c r="Z10140" s="58"/>
      <c r="AA10140" s="58"/>
      <c r="AB10140" s="58"/>
    </row>
    <row r="10141" spans="24:28" x14ac:dyDescent="0.2">
      <c r="X10141" s="58"/>
      <c r="Y10141" s="58"/>
      <c r="Z10141" s="58"/>
      <c r="AA10141" s="58"/>
      <c r="AB10141" s="58"/>
    </row>
    <row r="10142" spans="24:28" x14ac:dyDescent="0.2">
      <c r="X10142" s="58"/>
      <c r="Y10142" s="58"/>
      <c r="Z10142" s="58"/>
      <c r="AA10142" s="58"/>
      <c r="AB10142" s="58"/>
    </row>
    <row r="10143" spans="24:28" x14ac:dyDescent="0.2">
      <c r="X10143" s="58"/>
      <c r="Y10143" s="58"/>
      <c r="Z10143" s="58"/>
      <c r="AA10143" s="58"/>
      <c r="AB10143" s="58"/>
    </row>
    <row r="10144" spans="24:28" x14ac:dyDescent="0.2">
      <c r="X10144" s="58"/>
      <c r="Y10144" s="58"/>
      <c r="Z10144" s="58"/>
      <c r="AA10144" s="58"/>
      <c r="AB10144" s="58"/>
    </row>
    <row r="10145" spans="24:28" x14ac:dyDescent="0.2">
      <c r="X10145" s="58"/>
      <c r="Y10145" s="58"/>
      <c r="Z10145" s="58"/>
      <c r="AA10145" s="58"/>
      <c r="AB10145" s="58"/>
    </row>
    <row r="10146" spans="24:28" x14ac:dyDescent="0.2">
      <c r="X10146" s="58"/>
      <c r="Y10146" s="58"/>
      <c r="Z10146" s="58"/>
      <c r="AA10146" s="58"/>
      <c r="AB10146" s="58"/>
    </row>
    <row r="10147" spans="24:28" x14ac:dyDescent="0.2">
      <c r="X10147" s="58"/>
      <c r="Y10147" s="58"/>
      <c r="Z10147" s="58"/>
      <c r="AA10147" s="58"/>
      <c r="AB10147" s="58"/>
    </row>
    <row r="10148" spans="24:28" x14ac:dyDescent="0.2">
      <c r="X10148" s="58"/>
      <c r="Y10148" s="58"/>
      <c r="Z10148" s="58"/>
      <c r="AA10148" s="58"/>
      <c r="AB10148" s="58"/>
    </row>
    <row r="10149" spans="24:28" x14ac:dyDescent="0.2">
      <c r="X10149" s="58"/>
      <c r="Y10149" s="58"/>
      <c r="Z10149" s="58"/>
      <c r="AA10149" s="58"/>
      <c r="AB10149" s="58"/>
    </row>
    <row r="10150" spans="24:28" x14ac:dyDescent="0.2">
      <c r="X10150" s="58"/>
      <c r="Y10150" s="58"/>
      <c r="Z10150" s="58"/>
      <c r="AA10150" s="58"/>
      <c r="AB10150" s="58"/>
    </row>
    <row r="10151" spans="24:28" x14ac:dyDescent="0.2">
      <c r="X10151" s="58"/>
      <c r="Y10151" s="58"/>
      <c r="Z10151" s="58"/>
      <c r="AA10151" s="58"/>
      <c r="AB10151" s="58"/>
    </row>
    <row r="10152" spans="24:28" x14ac:dyDescent="0.2">
      <c r="X10152" s="58"/>
      <c r="Y10152" s="58"/>
      <c r="Z10152" s="58"/>
      <c r="AA10152" s="58"/>
      <c r="AB10152" s="58"/>
    </row>
    <row r="10153" spans="24:28" x14ac:dyDescent="0.2">
      <c r="X10153" s="58"/>
      <c r="Y10153" s="58"/>
      <c r="Z10153" s="58"/>
      <c r="AA10153" s="58"/>
      <c r="AB10153" s="58"/>
    </row>
    <row r="10154" spans="24:28" x14ac:dyDescent="0.2">
      <c r="X10154" s="58"/>
      <c r="Y10154" s="58"/>
      <c r="Z10154" s="58"/>
      <c r="AA10154" s="58"/>
      <c r="AB10154" s="58"/>
    </row>
    <row r="10155" spans="24:28" x14ac:dyDescent="0.2">
      <c r="X10155" s="58"/>
      <c r="Y10155" s="58"/>
      <c r="Z10155" s="58"/>
      <c r="AA10155" s="58"/>
      <c r="AB10155" s="58"/>
    </row>
    <row r="10156" spans="24:28" x14ac:dyDescent="0.2">
      <c r="X10156" s="58"/>
      <c r="Y10156" s="58"/>
      <c r="Z10156" s="58"/>
      <c r="AA10156" s="58"/>
      <c r="AB10156" s="58"/>
    </row>
    <row r="10157" spans="24:28" x14ac:dyDescent="0.2">
      <c r="X10157" s="58"/>
      <c r="Y10157" s="58"/>
      <c r="Z10157" s="58"/>
      <c r="AA10157" s="58"/>
      <c r="AB10157" s="58"/>
    </row>
    <row r="10158" spans="24:28" x14ac:dyDescent="0.2">
      <c r="X10158" s="58"/>
      <c r="Y10158" s="58"/>
      <c r="Z10158" s="58"/>
      <c r="AA10158" s="58"/>
      <c r="AB10158" s="58"/>
    </row>
    <row r="10159" spans="24:28" x14ac:dyDescent="0.2">
      <c r="X10159" s="58"/>
      <c r="Y10159" s="58"/>
      <c r="Z10159" s="58"/>
      <c r="AA10159" s="58"/>
      <c r="AB10159" s="58"/>
    </row>
    <row r="10160" spans="24:28" x14ac:dyDescent="0.2">
      <c r="X10160" s="58"/>
      <c r="Y10160" s="58"/>
      <c r="Z10160" s="58"/>
      <c r="AA10160" s="58"/>
      <c r="AB10160" s="58"/>
    </row>
    <row r="10161" spans="24:28" x14ac:dyDescent="0.2">
      <c r="X10161" s="58"/>
      <c r="Y10161" s="58"/>
      <c r="Z10161" s="58"/>
      <c r="AA10161" s="58"/>
      <c r="AB10161" s="58"/>
    </row>
    <row r="10162" spans="24:28" x14ac:dyDescent="0.2">
      <c r="X10162" s="58"/>
      <c r="Y10162" s="58"/>
      <c r="Z10162" s="58"/>
      <c r="AA10162" s="58"/>
      <c r="AB10162" s="58"/>
    </row>
    <row r="10163" spans="24:28" x14ac:dyDescent="0.2">
      <c r="X10163" s="58"/>
      <c r="Y10163" s="58"/>
      <c r="Z10163" s="58"/>
      <c r="AA10163" s="58"/>
      <c r="AB10163" s="58"/>
    </row>
    <row r="10164" spans="24:28" x14ac:dyDescent="0.2">
      <c r="X10164" s="58"/>
      <c r="Y10164" s="58"/>
      <c r="Z10164" s="58"/>
      <c r="AA10164" s="58"/>
      <c r="AB10164" s="58"/>
    </row>
    <row r="10165" spans="24:28" x14ac:dyDescent="0.2">
      <c r="X10165" s="58"/>
      <c r="Y10165" s="58"/>
      <c r="Z10165" s="58"/>
      <c r="AA10165" s="58"/>
      <c r="AB10165" s="58"/>
    </row>
    <row r="10166" spans="24:28" x14ac:dyDescent="0.2">
      <c r="X10166" s="58"/>
      <c r="Y10166" s="58"/>
      <c r="Z10166" s="58"/>
      <c r="AA10166" s="58"/>
      <c r="AB10166" s="58"/>
    </row>
    <row r="10167" spans="24:28" x14ac:dyDescent="0.2">
      <c r="X10167" s="58"/>
      <c r="Y10167" s="58"/>
      <c r="Z10167" s="58"/>
      <c r="AA10167" s="58"/>
      <c r="AB10167" s="58"/>
    </row>
    <row r="10168" spans="24:28" x14ac:dyDescent="0.2">
      <c r="X10168" s="58"/>
      <c r="Y10168" s="58"/>
      <c r="Z10168" s="58"/>
      <c r="AA10168" s="58"/>
      <c r="AB10168" s="58"/>
    </row>
    <row r="10169" spans="24:28" x14ac:dyDescent="0.2">
      <c r="X10169" s="58"/>
      <c r="Y10169" s="58"/>
      <c r="Z10169" s="58"/>
      <c r="AA10169" s="58"/>
      <c r="AB10169" s="58"/>
    </row>
    <row r="10170" spans="24:28" x14ac:dyDescent="0.2">
      <c r="X10170" s="58"/>
      <c r="Y10170" s="58"/>
      <c r="Z10170" s="58"/>
      <c r="AA10170" s="58"/>
      <c r="AB10170" s="58"/>
    </row>
    <row r="10171" spans="24:28" x14ac:dyDescent="0.2">
      <c r="X10171" s="58"/>
      <c r="Y10171" s="58"/>
      <c r="Z10171" s="58"/>
      <c r="AA10171" s="58"/>
      <c r="AB10171" s="58"/>
    </row>
    <row r="10172" spans="24:28" x14ac:dyDescent="0.2">
      <c r="X10172" s="58"/>
      <c r="Y10172" s="58"/>
      <c r="Z10172" s="58"/>
      <c r="AA10172" s="58"/>
      <c r="AB10172" s="58"/>
    </row>
    <row r="10173" spans="24:28" x14ac:dyDescent="0.2">
      <c r="X10173" s="58"/>
      <c r="Y10173" s="58"/>
      <c r="Z10173" s="58"/>
      <c r="AA10173" s="58"/>
      <c r="AB10173" s="58"/>
    </row>
    <row r="10174" spans="24:28" x14ac:dyDescent="0.2">
      <c r="X10174" s="58"/>
      <c r="Y10174" s="58"/>
      <c r="Z10174" s="58"/>
      <c r="AA10174" s="58"/>
      <c r="AB10174" s="58"/>
    </row>
    <row r="10175" spans="24:28" x14ac:dyDescent="0.2">
      <c r="X10175" s="58"/>
      <c r="Y10175" s="58"/>
      <c r="Z10175" s="58"/>
      <c r="AA10175" s="58"/>
      <c r="AB10175" s="58"/>
    </row>
    <row r="10176" spans="24:28" x14ac:dyDescent="0.2">
      <c r="X10176" s="58"/>
      <c r="Y10176" s="58"/>
      <c r="Z10176" s="58"/>
      <c r="AA10176" s="58"/>
      <c r="AB10176" s="58"/>
    </row>
    <row r="10177" spans="24:28" x14ac:dyDescent="0.2">
      <c r="X10177" s="58"/>
      <c r="Y10177" s="58"/>
      <c r="Z10177" s="58"/>
      <c r="AA10177" s="58"/>
      <c r="AB10177" s="58"/>
    </row>
    <row r="10178" spans="24:28" x14ac:dyDescent="0.2">
      <c r="X10178" s="58"/>
      <c r="Y10178" s="58"/>
      <c r="Z10178" s="58"/>
      <c r="AA10178" s="58"/>
      <c r="AB10178" s="58"/>
    </row>
    <row r="10179" spans="24:28" x14ac:dyDescent="0.2">
      <c r="X10179" s="58"/>
      <c r="Y10179" s="58"/>
      <c r="Z10179" s="58"/>
      <c r="AA10179" s="58"/>
      <c r="AB10179" s="58"/>
    </row>
    <row r="10180" spans="24:28" x14ac:dyDescent="0.2">
      <c r="X10180" s="58"/>
      <c r="Y10180" s="58"/>
      <c r="Z10180" s="58"/>
      <c r="AA10180" s="58"/>
      <c r="AB10180" s="58"/>
    </row>
    <row r="10181" spans="24:28" x14ac:dyDescent="0.2">
      <c r="X10181" s="58"/>
      <c r="Y10181" s="58"/>
      <c r="Z10181" s="58"/>
      <c r="AA10181" s="58"/>
      <c r="AB10181" s="58"/>
    </row>
    <row r="10182" spans="24:28" x14ac:dyDescent="0.2">
      <c r="X10182" s="58"/>
      <c r="Y10182" s="58"/>
      <c r="Z10182" s="58"/>
      <c r="AA10182" s="58"/>
      <c r="AB10182" s="58"/>
    </row>
    <row r="10183" spans="24:28" x14ac:dyDescent="0.2">
      <c r="X10183" s="58"/>
      <c r="Y10183" s="58"/>
      <c r="Z10183" s="58"/>
      <c r="AA10183" s="58"/>
      <c r="AB10183" s="58"/>
    </row>
    <row r="10184" spans="24:28" x14ac:dyDescent="0.2">
      <c r="X10184" s="58"/>
      <c r="Y10184" s="58"/>
      <c r="Z10184" s="58"/>
      <c r="AA10184" s="58"/>
      <c r="AB10184" s="58"/>
    </row>
    <row r="10185" spans="24:28" x14ac:dyDescent="0.2">
      <c r="X10185" s="58"/>
      <c r="Y10185" s="58"/>
      <c r="Z10185" s="58"/>
      <c r="AA10185" s="58"/>
      <c r="AB10185" s="58"/>
    </row>
    <row r="10186" spans="24:28" x14ac:dyDescent="0.2">
      <c r="X10186" s="58"/>
      <c r="Y10186" s="58"/>
      <c r="Z10186" s="58"/>
      <c r="AA10186" s="58"/>
      <c r="AB10186" s="58"/>
    </row>
    <row r="10187" spans="24:28" x14ac:dyDescent="0.2">
      <c r="X10187" s="58"/>
      <c r="Y10187" s="58"/>
      <c r="Z10187" s="58"/>
      <c r="AA10187" s="58"/>
      <c r="AB10187" s="58"/>
    </row>
    <row r="10188" spans="24:28" x14ac:dyDescent="0.2">
      <c r="X10188" s="58"/>
      <c r="Y10188" s="58"/>
      <c r="Z10188" s="58"/>
      <c r="AA10188" s="58"/>
      <c r="AB10188" s="58"/>
    </row>
    <row r="10189" spans="24:28" x14ac:dyDescent="0.2">
      <c r="X10189" s="58"/>
      <c r="Y10189" s="58"/>
      <c r="Z10189" s="58"/>
      <c r="AA10189" s="58"/>
      <c r="AB10189" s="58"/>
    </row>
    <row r="10190" spans="24:28" x14ac:dyDescent="0.2">
      <c r="X10190" s="58"/>
      <c r="Y10190" s="58"/>
      <c r="Z10190" s="58"/>
      <c r="AA10190" s="58"/>
      <c r="AB10190" s="58"/>
    </row>
    <row r="10191" spans="24:28" x14ac:dyDescent="0.2">
      <c r="X10191" s="58"/>
      <c r="Y10191" s="58"/>
      <c r="Z10191" s="58"/>
      <c r="AA10191" s="58"/>
      <c r="AB10191" s="58"/>
    </row>
    <row r="10192" spans="24:28" x14ac:dyDescent="0.2">
      <c r="X10192" s="58"/>
      <c r="Y10192" s="58"/>
      <c r="Z10192" s="58"/>
      <c r="AA10192" s="58"/>
      <c r="AB10192" s="58"/>
    </row>
    <row r="10193" spans="24:28" x14ac:dyDescent="0.2">
      <c r="X10193" s="58"/>
      <c r="Y10193" s="58"/>
      <c r="Z10193" s="58"/>
      <c r="AA10193" s="58"/>
      <c r="AB10193" s="58"/>
    </row>
    <row r="10194" spans="24:28" x14ac:dyDescent="0.2">
      <c r="X10194" s="58"/>
      <c r="Y10194" s="58"/>
      <c r="Z10194" s="58"/>
      <c r="AA10194" s="58"/>
      <c r="AB10194" s="58"/>
    </row>
    <row r="10195" spans="24:28" x14ac:dyDescent="0.2">
      <c r="X10195" s="58"/>
      <c r="Y10195" s="58"/>
      <c r="Z10195" s="58"/>
      <c r="AA10195" s="58"/>
      <c r="AB10195" s="58"/>
    </row>
    <row r="10196" spans="24:28" x14ac:dyDescent="0.2">
      <c r="X10196" s="58"/>
      <c r="Y10196" s="58"/>
      <c r="Z10196" s="58"/>
      <c r="AA10196" s="58"/>
      <c r="AB10196" s="58"/>
    </row>
    <row r="10197" spans="24:28" x14ac:dyDescent="0.2">
      <c r="X10197" s="58"/>
      <c r="Y10197" s="58"/>
      <c r="Z10197" s="58"/>
      <c r="AA10197" s="58"/>
      <c r="AB10197" s="58"/>
    </row>
    <row r="10198" spans="24:28" x14ac:dyDescent="0.2">
      <c r="X10198" s="58"/>
      <c r="Y10198" s="58"/>
      <c r="Z10198" s="58"/>
      <c r="AA10198" s="58"/>
      <c r="AB10198" s="58"/>
    </row>
    <row r="10199" spans="24:28" x14ac:dyDescent="0.2">
      <c r="X10199" s="58"/>
      <c r="Y10199" s="58"/>
      <c r="Z10199" s="58"/>
      <c r="AA10199" s="58"/>
      <c r="AB10199" s="58"/>
    </row>
    <row r="10200" spans="24:28" x14ac:dyDescent="0.2">
      <c r="X10200" s="58"/>
      <c r="Y10200" s="58"/>
      <c r="Z10200" s="58"/>
      <c r="AA10200" s="58"/>
      <c r="AB10200" s="58"/>
    </row>
    <row r="10201" spans="24:28" x14ac:dyDescent="0.2">
      <c r="X10201" s="58"/>
      <c r="Y10201" s="58"/>
      <c r="Z10201" s="58"/>
      <c r="AA10201" s="58"/>
      <c r="AB10201" s="58"/>
    </row>
    <row r="10202" spans="24:28" x14ac:dyDescent="0.2">
      <c r="X10202" s="58"/>
      <c r="Y10202" s="58"/>
      <c r="Z10202" s="58"/>
      <c r="AA10202" s="58"/>
      <c r="AB10202" s="58"/>
    </row>
    <row r="10203" spans="24:28" x14ac:dyDescent="0.2">
      <c r="X10203" s="58"/>
      <c r="Y10203" s="58"/>
      <c r="Z10203" s="58"/>
      <c r="AA10203" s="58"/>
      <c r="AB10203" s="58"/>
    </row>
    <row r="10204" spans="24:28" x14ac:dyDescent="0.2">
      <c r="X10204" s="58"/>
      <c r="Y10204" s="58"/>
      <c r="Z10204" s="58"/>
      <c r="AA10204" s="58"/>
      <c r="AB10204" s="58"/>
    </row>
    <row r="10205" spans="24:28" x14ac:dyDescent="0.2">
      <c r="X10205" s="58"/>
      <c r="Y10205" s="58"/>
      <c r="Z10205" s="58"/>
      <c r="AA10205" s="58"/>
      <c r="AB10205" s="58"/>
    </row>
    <row r="10206" spans="24:28" x14ac:dyDescent="0.2">
      <c r="X10206" s="58"/>
      <c r="Y10206" s="58"/>
      <c r="Z10206" s="58"/>
      <c r="AA10206" s="58"/>
      <c r="AB10206" s="58"/>
    </row>
    <row r="10207" spans="24:28" x14ac:dyDescent="0.2">
      <c r="X10207" s="58"/>
      <c r="Y10207" s="58"/>
      <c r="Z10207" s="58"/>
      <c r="AA10207" s="58"/>
      <c r="AB10207" s="58"/>
    </row>
    <row r="10208" spans="24:28" x14ac:dyDescent="0.2">
      <c r="X10208" s="58"/>
      <c r="Y10208" s="58"/>
      <c r="Z10208" s="58"/>
      <c r="AA10208" s="58"/>
      <c r="AB10208" s="58"/>
    </row>
    <row r="10209" spans="24:28" x14ac:dyDescent="0.2">
      <c r="X10209" s="58"/>
      <c r="Y10209" s="58"/>
      <c r="Z10209" s="58"/>
      <c r="AA10209" s="58"/>
      <c r="AB10209" s="58"/>
    </row>
    <row r="10210" spans="24:28" x14ac:dyDescent="0.2">
      <c r="X10210" s="58"/>
      <c r="Y10210" s="58"/>
      <c r="Z10210" s="58"/>
      <c r="AA10210" s="58"/>
      <c r="AB10210" s="58"/>
    </row>
    <row r="10211" spans="24:28" x14ac:dyDescent="0.2">
      <c r="X10211" s="58"/>
      <c r="Y10211" s="58"/>
      <c r="Z10211" s="58"/>
      <c r="AA10211" s="58"/>
      <c r="AB10211" s="58"/>
    </row>
    <row r="10212" spans="24:28" x14ac:dyDescent="0.2">
      <c r="X10212" s="58"/>
      <c r="Y10212" s="58"/>
      <c r="Z10212" s="58"/>
      <c r="AA10212" s="58"/>
      <c r="AB10212" s="58"/>
    </row>
    <row r="10213" spans="24:28" x14ac:dyDescent="0.2">
      <c r="X10213" s="58"/>
      <c r="Y10213" s="58"/>
      <c r="Z10213" s="58"/>
      <c r="AA10213" s="58"/>
      <c r="AB10213" s="58"/>
    </row>
    <row r="10214" spans="24:28" x14ac:dyDescent="0.2">
      <c r="X10214" s="58"/>
      <c r="Y10214" s="58"/>
      <c r="Z10214" s="58"/>
      <c r="AA10214" s="58"/>
      <c r="AB10214" s="58"/>
    </row>
    <row r="10215" spans="24:28" x14ac:dyDescent="0.2">
      <c r="X10215" s="58"/>
      <c r="Y10215" s="58"/>
      <c r="Z10215" s="58"/>
      <c r="AA10215" s="58"/>
      <c r="AB10215" s="58"/>
    </row>
    <row r="10216" spans="24:28" x14ac:dyDescent="0.2">
      <c r="X10216" s="58"/>
      <c r="Y10216" s="58"/>
      <c r="Z10216" s="58"/>
      <c r="AA10216" s="58"/>
      <c r="AB10216" s="58"/>
    </row>
    <row r="10217" spans="24:28" x14ac:dyDescent="0.2">
      <c r="X10217" s="58"/>
      <c r="Y10217" s="58"/>
      <c r="Z10217" s="58"/>
      <c r="AA10217" s="58"/>
      <c r="AB10217" s="58"/>
    </row>
    <row r="10218" spans="24:28" x14ac:dyDescent="0.2">
      <c r="X10218" s="58"/>
      <c r="Y10218" s="58"/>
      <c r="Z10218" s="58"/>
      <c r="AA10218" s="58"/>
      <c r="AB10218" s="58"/>
    </row>
    <row r="10219" spans="24:28" x14ac:dyDescent="0.2">
      <c r="X10219" s="58"/>
      <c r="Y10219" s="58"/>
      <c r="Z10219" s="58"/>
      <c r="AA10219" s="58"/>
      <c r="AB10219" s="58"/>
    </row>
    <row r="10220" spans="24:28" x14ac:dyDescent="0.2">
      <c r="X10220" s="58"/>
      <c r="Y10220" s="58"/>
      <c r="Z10220" s="58"/>
      <c r="AA10220" s="58"/>
      <c r="AB10220" s="58"/>
    </row>
    <row r="10221" spans="24:28" x14ac:dyDescent="0.2">
      <c r="X10221" s="58"/>
      <c r="Y10221" s="58"/>
      <c r="Z10221" s="58"/>
      <c r="AA10221" s="58"/>
      <c r="AB10221" s="58"/>
    </row>
    <row r="10222" spans="24:28" x14ac:dyDescent="0.2">
      <c r="X10222" s="58"/>
      <c r="Y10222" s="58"/>
      <c r="Z10222" s="58"/>
      <c r="AA10222" s="58"/>
      <c r="AB10222" s="58"/>
    </row>
    <row r="10223" spans="24:28" x14ac:dyDescent="0.2">
      <c r="X10223" s="58"/>
      <c r="Y10223" s="58"/>
      <c r="Z10223" s="58"/>
      <c r="AA10223" s="58"/>
      <c r="AB10223" s="58"/>
    </row>
    <row r="10224" spans="24:28" x14ac:dyDescent="0.2">
      <c r="X10224" s="58"/>
      <c r="Y10224" s="58"/>
      <c r="Z10224" s="58"/>
      <c r="AA10224" s="58"/>
      <c r="AB10224" s="58"/>
    </row>
    <row r="10225" spans="24:28" x14ac:dyDescent="0.2">
      <c r="X10225" s="58"/>
      <c r="Y10225" s="58"/>
      <c r="Z10225" s="58"/>
      <c r="AA10225" s="58"/>
      <c r="AB10225" s="58"/>
    </row>
    <row r="10226" spans="24:28" x14ac:dyDescent="0.2">
      <c r="X10226" s="58"/>
      <c r="Y10226" s="58"/>
      <c r="Z10226" s="58"/>
      <c r="AA10226" s="58"/>
      <c r="AB10226" s="58"/>
    </row>
    <row r="10227" spans="24:28" x14ac:dyDescent="0.2">
      <c r="X10227" s="58"/>
      <c r="Y10227" s="58"/>
      <c r="Z10227" s="58"/>
      <c r="AA10227" s="58"/>
      <c r="AB10227" s="58"/>
    </row>
    <row r="10228" spans="24:28" x14ac:dyDescent="0.2">
      <c r="X10228" s="58"/>
      <c r="Y10228" s="58"/>
      <c r="Z10228" s="58"/>
      <c r="AA10228" s="58"/>
      <c r="AB10228" s="58"/>
    </row>
    <row r="10229" spans="24:28" x14ac:dyDescent="0.2">
      <c r="X10229" s="58"/>
      <c r="Y10229" s="58"/>
      <c r="Z10229" s="58"/>
      <c r="AA10229" s="58"/>
      <c r="AB10229" s="58"/>
    </row>
    <row r="10230" spans="24:28" x14ac:dyDescent="0.2">
      <c r="X10230" s="58"/>
      <c r="Y10230" s="58"/>
      <c r="Z10230" s="58"/>
      <c r="AA10230" s="58"/>
      <c r="AB10230" s="58"/>
    </row>
    <row r="10231" spans="24:28" x14ac:dyDescent="0.2">
      <c r="X10231" s="58"/>
      <c r="Y10231" s="58"/>
      <c r="Z10231" s="58"/>
      <c r="AA10231" s="58"/>
      <c r="AB10231" s="58"/>
    </row>
    <row r="10232" spans="24:28" x14ac:dyDescent="0.2">
      <c r="X10232" s="58"/>
      <c r="Y10232" s="58"/>
      <c r="Z10232" s="58"/>
      <c r="AA10232" s="58"/>
      <c r="AB10232" s="58"/>
    </row>
    <row r="10233" spans="24:28" x14ac:dyDescent="0.2">
      <c r="X10233" s="58"/>
      <c r="Y10233" s="58"/>
      <c r="Z10233" s="58"/>
      <c r="AA10233" s="58"/>
      <c r="AB10233" s="58"/>
    </row>
    <row r="10234" spans="24:28" x14ac:dyDescent="0.2">
      <c r="X10234" s="58"/>
      <c r="Y10234" s="58"/>
      <c r="Z10234" s="58"/>
      <c r="AA10234" s="58"/>
      <c r="AB10234" s="58"/>
    </row>
    <row r="10235" spans="24:28" x14ac:dyDescent="0.2">
      <c r="X10235" s="58"/>
      <c r="Y10235" s="58"/>
      <c r="Z10235" s="58"/>
      <c r="AA10235" s="58"/>
      <c r="AB10235" s="58"/>
    </row>
    <row r="10236" spans="24:28" x14ac:dyDescent="0.2">
      <c r="X10236" s="58"/>
      <c r="Y10236" s="58"/>
      <c r="Z10236" s="58"/>
      <c r="AA10236" s="58"/>
      <c r="AB10236" s="58"/>
    </row>
    <row r="10237" spans="24:28" x14ac:dyDescent="0.2">
      <c r="X10237" s="58"/>
      <c r="Y10237" s="58"/>
      <c r="Z10237" s="58"/>
      <c r="AA10237" s="58"/>
      <c r="AB10237" s="58"/>
    </row>
    <row r="10238" spans="24:28" x14ac:dyDescent="0.2">
      <c r="X10238" s="58"/>
      <c r="Y10238" s="58"/>
      <c r="Z10238" s="58"/>
      <c r="AA10238" s="58"/>
      <c r="AB10238" s="58"/>
    </row>
    <row r="10239" spans="24:28" x14ac:dyDescent="0.2">
      <c r="X10239" s="58"/>
      <c r="Y10239" s="58"/>
      <c r="Z10239" s="58"/>
      <c r="AA10239" s="58"/>
      <c r="AB10239" s="58"/>
    </row>
    <row r="10240" spans="24:28" x14ac:dyDescent="0.2">
      <c r="X10240" s="58"/>
      <c r="Y10240" s="58"/>
      <c r="Z10240" s="58"/>
      <c r="AA10240" s="58"/>
      <c r="AB10240" s="58"/>
    </row>
    <row r="10241" spans="24:28" x14ac:dyDescent="0.2">
      <c r="X10241" s="58"/>
      <c r="Y10241" s="58"/>
      <c r="Z10241" s="58"/>
      <c r="AA10241" s="58"/>
      <c r="AB10241" s="58"/>
    </row>
    <row r="10242" spans="24:28" x14ac:dyDescent="0.2">
      <c r="X10242" s="58"/>
      <c r="Y10242" s="58"/>
      <c r="Z10242" s="58"/>
      <c r="AA10242" s="58"/>
      <c r="AB10242" s="58"/>
    </row>
    <row r="10243" spans="24:28" x14ac:dyDescent="0.2">
      <c r="X10243" s="58"/>
      <c r="Y10243" s="58"/>
      <c r="Z10243" s="58"/>
      <c r="AA10243" s="58"/>
      <c r="AB10243" s="58"/>
    </row>
    <row r="10244" spans="24:28" x14ac:dyDescent="0.2">
      <c r="X10244" s="58"/>
      <c r="Y10244" s="58"/>
      <c r="Z10244" s="58"/>
      <c r="AA10244" s="58"/>
      <c r="AB10244" s="58"/>
    </row>
    <row r="10245" spans="24:28" x14ac:dyDescent="0.2">
      <c r="X10245" s="58"/>
      <c r="Y10245" s="58"/>
      <c r="Z10245" s="58"/>
      <c r="AA10245" s="58"/>
      <c r="AB10245" s="58"/>
    </row>
    <row r="10246" spans="24:28" x14ac:dyDescent="0.2">
      <c r="X10246" s="58"/>
      <c r="Y10246" s="58"/>
      <c r="Z10246" s="58"/>
      <c r="AA10246" s="58"/>
      <c r="AB10246" s="58"/>
    </row>
    <row r="10247" spans="24:28" x14ac:dyDescent="0.2">
      <c r="X10247" s="58"/>
      <c r="Y10247" s="58"/>
      <c r="Z10247" s="58"/>
      <c r="AA10247" s="58"/>
      <c r="AB10247" s="58"/>
    </row>
    <row r="10248" spans="24:28" x14ac:dyDescent="0.2">
      <c r="X10248" s="58"/>
      <c r="Y10248" s="58"/>
      <c r="Z10248" s="58"/>
      <c r="AA10248" s="58"/>
      <c r="AB10248" s="58"/>
    </row>
    <row r="10249" spans="24:28" x14ac:dyDescent="0.2">
      <c r="X10249" s="58"/>
      <c r="Y10249" s="58"/>
      <c r="Z10249" s="58"/>
      <c r="AA10249" s="58"/>
      <c r="AB10249" s="58"/>
    </row>
    <row r="10250" spans="24:28" x14ac:dyDescent="0.2">
      <c r="X10250" s="58"/>
      <c r="Y10250" s="58"/>
      <c r="Z10250" s="58"/>
      <c r="AA10250" s="58"/>
      <c r="AB10250" s="58"/>
    </row>
    <row r="10251" spans="24:28" x14ac:dyDescent="0.2">
      <c r="X10251" s="58"/>
      <c r="Y10251" s="58"/>
      <c r="Z10251" s="58"/>
      <c r="AA10251" s="58"/>
      <c r="AB10251" s="58"/>
    </row>
    <row r="10252" spans="24:28" x14ac:dyDescent="0.2">
      <c r="X10252" s="58"/>
      <c r="Y10252" s="58"/>
      <c r="Z10252" s="58"/>
      <c r="AA10252" s="58"/>
      <c r="AB10252" s="58"/>
    </row>
    <row r="10253" spans="24:28" x14ac:dyDescent="0.2">
      <c r="X10253" s="58"/>
      <c r="Y10253" s="58"/>
      <c r="Z10253" s="58"/>
      <c r="AA10253" s="58"/>
      <c r="AB10253" s="58"/>
    </row>
    <row r="10254" spans="24:28" x14ac:dyDescent="0.2">
      <c r="X10254" s="58"/>
      <c r="Y10254" s="58"/>
      <c r="Z10254" s="58"/>
      <c r="AA10254" s="58"/>
      <c r="AB10254" s="58"/>
    </row>
    <row r="10255" spans="24:28" x14ac:dyDescent="0.2">
      <c r="X10255" s="58"/>
      <c r="Y10255" s="58"/>
      <c r="Z10255" s="58"/>
      <c r="AA10255" s="58"/>
      <c r="AB10255" s="58"/>
    </row>
    <row r="10256" spans="24:28" x14ac:dyDescent="0.2">
      <c r="X10256" s="58"/>
      <c r="Y10256" s="58"/>
      <c r="Z10256" s="58"/>
      <c r="AA10256" s="58"/>
      <c r="AB10256" s="58"/>
    </row>
    <row r="10257" spans="24:28" x14ac:dyDescent="0.2">
      <c r="X10257" s="58"/>
      <c r="Y10257" s="58"/>
      <c r="Z10257" s="58"/>
      <c r="AA10257" s="58"/>
      <c r="AB10257" s="58"/>
    </row>
    <row r="10258" spans="24:28" x14ac:dyDescent="0.2">
      <c r="X10258" s="58"/>
      <c r="Y10258" s="58"/>
      <c r="Z10258" s="58"/>
      <c r="AA10258" s="58"/>
      <c r="AB10258" s="58"/>
    </row>
    <row r="10259" spans="24:28" x14ac:dyDescent="0.2">
      <c r="X10259" s="58"/>
      <c r="Y10259" s="58"/>
      <c r="Z10259" s="58"/>
      <c r="AA10259" s="58"/>
      <c r="AB10259" s="58"/>
    </row>
    <row r="10260" spans="24:28" x14ac:dyDescent="0.2">
      <c r="X10260" s="58"/>
      <c r="Y10260" s="58"/>
      <c r="Z10260" s="58"/>
      <c r="AA10260" s="58"/>
      <c r="AB10260" s="58"/>
    </row>
    <row r="10261" spans="24:28" x14ac:dyDescent="0.2">
      <c r="X10261" s="58"/>
      <c r="Y10261" s="58"/>
      <c r="Z10261" s="58"/>
      <c r="AA10261" s="58"/>
      <c r="AB10261" s="58"/>
    </row>
    <row r="10262" spans="24:28" x14ac:dyDescent="0.2">
      <c r="X10262" s="58"/>
      <c r="Y10262" s="58"/>
      <c r="Z10262" s="58"/>
      <c r="AA10262" s="58"/>
      <c r="AB10262" s="58"/>
    </row>
    <row r="10263" spans="24:28" x14ac:dyDescent="0.2">
      <c r="X10263" s="58"/>
      <c r="Y10263" s="58"/>
      <c r="Z10263" s="58"/>
      <c r="AA10263" s="58"/>
      <c r="AB10263" s="58"/>
    </row>
    <row r="10264" spans="24:28" x14ac:dyDescent="0.2">
      <c r="X10264" s="58"/>
      <c r="Y10264" s="58"/>
      <c r="Z10264" s="58"/>
      <c r="AA10264" s="58"/>
      <c r="AB10264" s="58"/>
    </row>
    <row r="10265" spans="24:28" x14ac:dyDescent="0.2">
      <c r="X10265" s="58"/>
      <c r="Y10265" s="58"/>
      <c r="Z10265" s="58"/>
      <c r="AA10265" s="58"/>
      <c r="AB10265" s="58"/>
    </row>
    <row r="10266" spans="24:28" x14ac:dyDescent="0.2">
      <c r="X10266" s="58"/>
      <c r="Y10266" s="58"/>
      <c r="Z10266" s="58"/>
      <c r="AA10266" s="58"/>
      <c r="AB10266" s="58"/>
    </row>
    <row r="10267" spans="24:28" x14ac:dyDescent="0.2">
      <c r="X10267" s="58"/>
      <c r="Y10267" s="58"/>
      <c r="Z10267" s="58"/>
      <c r="AA10267" s="58"/>
      <c r="AB10267" s="58"/>
    </row>
    <row r="10268" spans="24:28" x14ac:dyDescent="0.2">
      <c r="X10268" s="58"/>
      <c r="Y10268" s="58"/>
      <c r="Z10268" s="58"/>
      <c r="AA10268" s="58"/>
      <c r="AB10268" s="58"/>
    </row>
    <row r="10269" spans="24:28" x14ac:dyDescent="0.2">
      <c r="X10269" s="58"/>
      <c r="Y10269" s="58"/>
      <c r="Z10269" s="58"/>
      <c r="AA10269" s="58"/>
      <c r="AB10269" s="58"/>
    </row>
    <row r="10270" spans="24:28" x14ac:dyDescent="0.2">
      <c r="X10270" s="58"/>
      <c r="Y10270" s="58"/>
      <c r="Z10270" s="58"/>
      <c r="AA10270" s="58"/>
      <c r="AB10270" s="58"/>
    </row>
    <row r="10271" spans="24:28" x14ac:dyDescent="0.2">
      <c r="X10271" s="58"/>
      <c r="Y10271" s="58"/>
      <c r="Z10271" s="58"/>
      <c r="AA10271" s="58"/>
      <c r="AB10271" s="58"/>
    </row>
    <row r="10272" spans="24:28" x14ac:dyDescent="0.2">
      <c r="X10272" s="58"/>
      <c r="Y10272" s="58"/>
      <c r="Z10272" s="58"/>
      <c r="AA10272" s="58"/>
      <c r="AB10272" s="58"/>
    </row>
    <row r="10273" spans="24:28" x14ac:dyDescent="0.2">
      <c r="X10273" s="58"/>
      <c r="Y10273" s="58"/>
      <c r="Z10273" s="58"/>
      <c r="AA10273" s="58"/>
      <c r="AB10273" s="58"/>
    </row>
    <row r="10274" spans="24:28" x14ac:dyDescent="0.2">
      <c r="X10274" s="58"/>
      <c r="Y10274" s="58"/>
      <c r="Z10274" s="58"/>
      <c r="AA10274" s="58"/>
      <c r="AB10274" s="58"/>
    </row>
    <row r="10275" spans="24:28" x14ac:dyDescent="0.2">
      <c r="X10275" s="58"/>
      <c r="Y10275" s="58"/>
      <c r="Z10275" s="58"/>
      <c r="AA10275" s="58"/>
      <c r="AB10275" s="58"/>
    </row>
    <row r="10276" spans="24:28" x14ac:dyDescent="0.2">
      <c r="X10276" s="58"/>
      <c r="Y10276" s="58"/>
      <c r="Z10276" s="58"/>
      <c r="AA10276" s="58"/>
      <c r="AB10276" s="58"/>
    </row>
    <row r="10277" spans="24:28" x14ac:dyDescent="0.2">
      <c r="X10277" s="58"/>
      <c r="Y10277" s="58"/>
      <c r="Z10277" s="58"/>
      <c r="AA10277" s="58"/>
      <c r="AB10277" s="58"/>
    </row>
    <row r="10278" spans="24:28" x14ac:dyDescent="0.2">
      <c r="X10278" s="58"/>
      <c r="Y10278" s="58"/>
      <c r="Z10278" s="58"/>
      <c r="AA10278" s="58"/>
      <c r="AB10278" s="58"/>
    </row>
    <row r="10279" spans="24:28" x14ac:dyDescent="0.2">
      <c r="X10279" s="58"/>
      <c r="Y10279" s="58"/>
      <c r="Z10279" s="58"/>
      <c r="AA10279" s="58"/>
      <c r="AB10279" s="58"/>
    </row>
    <row r="10280" spans="24:28" x14ac:dyDescent="0.2">
      <c r="X10280" s="58"/>
      <c r="Y10280" s="58"/>
      <c r="Z10280" s="58"/>
      <c r="AA10280" s="58"/>
      <c r="AB10280" s="58"/>
    </row>
    <row r="10281" spans="24:28" x14ac:dyDescent="0.2">
      <c r="X10281" s="58"/>
      <c r="Y10281" s="58"/>
      <c r="Z10281" s="58"/>
      <c r="AA10281" s="58"/>
      <c r="AB10281" s="58"/>
    </row>
    <row r="10282" spans="24:28" x14ac:dyDescent="0.2">
      <c r="X10282" s="58"/>
      <c r="Y10282" s="58"/>
      <c r="Z10282" s="58"/>
      <c r="AA10282" s="58"/>
      <c r="AB10282" s="58"/>
    </row>
    <row r="10283" spans="24:28" x14ac:dyDescent="0.2">
      <c r="X10283" s="58"/>
      <c r="Y10283" s="58"/>
      <c r="Z10283" s="58"/>
      <c r="AA10283" s="58"/>
      <c r="AB10283" s="58"/>
    </row>
    <row r="10284" spans="24:28" x14ac:dyDescent="0.2">
      <c r="X10284" s="58"/>
      <c r="Y10284" s="58"/>
      <c r="Z10284" s="58"/>
      <c r="AA10284" s="58"/>
      <c r="AB10284" s="58"/>
    </row>
    <row r="10285" spans="24:28" x14ac:dyDescent="0.2">
      <c r="X10285" s="58"/>
      <c r="Y10285" s="58"/>
      <c r="Z10285" s="58"/>
      <c r="AA10285" s="58"/>
      <c r="AB10285" s="58"/>
    </row>
    <row r="10286" spans="24:28" x14ac:dyDescent="0.2">
      <c r="X10286" s="58"/>
      <c r="Y10286" s="58"/>
      <c r="Z10286" s="58"/>
      <c r="AA10286" s="58"/>
      <c r="AB10286" s="58"/>
    </row>
    <row r="10287" spans="24:28" x14ac:dyDescent="0.2">
      <c r="X10287" s="58"/>
      <c r="Y10287" s="58"/>
      <c r="Z10287" s="58"/>
      <c r="AA10287" s="58"/>
      <c r="AB10287" s="58"/>
    </row>
    <row r="10288" spans="24:28" x14ac:dyDescent="0.2">
      <c r="X10288" s="58"/>
      <c r="Y10288" s="58"/>
      <c r="Z10288" s="58"/>
      <c r="AA10288" s="58"/>
      <c r="AB10288" s="58"/>
    </row>
    <row r="10289" spans="24:28" x14ac:dyDescent="0.2">
      <c r="X10289" s="58"/>
      <c r="Y10289" s="58"/>
      <c r="Z10289" s="58"/>
      <c r="AA10289" s="58"/>
      <c r="AB10289" s="58"/>
    </row>
    <row r="10290" spans="24:28" x14ac:dyDescent="0.2">
      <c r="X10290" s="58"/>
      <c r="Y10290" s="58"/>
      <c r="Z10290" s="58"/>
      <c r="AA10290" s="58"/>
      <c r="AB10290" s="58"/>
    </row>
    <row r="10291" spans="24:28" x14ac:dyDescent="0.2">
      <c r="X10291" s="58"/>
      <c r="Y10291" s="58"/>
      <c r="Z10291" s="58"/>
      <c r="AA10291" s="58"/>
      <c r="AB10291" s="58"/>
    </row>
    <row r="10292" spans="24:28" x14ac:dyDescent="0.2">
      <c r="X10292" s="58"/>
      <c r="Y10292" s="58"/>
      <c r="Z10292" s="58"/>
      <c r="AA10292" s="58"/>
      <c r="AB10292" s="58"/>
    </row>
    <row r="10293" spans="24:28" x14ac:dyDescent="0.2">
      <c r="X10293" s="58"/>
      <c r="Y10293" s="58"/>
      <c r="Z10293" s="58"/>
      <c r="AA10293" s="58"/>
      <c r="AB10293" s="58"/>
    </row>
    <row r="10294" spans="24:28" x14ac:dyDescent="0.2">
      <c r="X10294" s="58"/>
      <c r="Y10294" s="58"/>
      <c r="Z10294" s="58"/>
      <c r="AA10294" s="58"/>
      <c r="AB10294" s="58"/>
    </row>
    <row r="10295" spans="24:28" x14ac:dyDescent="0.2">
      <c r="X10295" s="58"/>
      <c r="Y10295" s="58"/>
      <c r="Z10295" s="58"/>
      <c r="AA10295" s="58"/>
      <c r="AB10295" s="58"/>
    </row>
    <row r="10296" spans="24:28" x14ac:dyDescent="0.2">
      <c r="X10296" s="58"/>
      <c r="Y10296" s="58"/>
      <c r="Z10296" s="58"/>
      <c r="AA10296" s="58"/>
      <c r="AB10296" s="58"/>
    </row>
    <row r="10297" spans="24:28" x14ac:dyDescent="0.2">
      <c r="X10297" s="58"/>
      <c r="Y10297" s="58"/>
      <c r="Z10297" s="58"/>
      <c r="AA10297" s="58"/>
      <c r="AB10297" s="58"/>
    </row>
    <row r="10298" spans="24:28" x14ac:dyDescent="0.2">
      <c r="X10298" s="58"/>
      <c r="Y10298" s="58"/>
      <c r="Z10298" s="58"/>
      <c r="AA10298" s="58"/>
      <c r="AB10298" s="58"/>
    </row>
    <row r="10299" spans="24:28" x14ac:dyDescent="0.2">
      <c r="X10299" s="58"/>
      <c r="Y10299" s="58"/>
      <c r="Z10299" s="58"/>
      <c r="AA10299" s="58"/>
      <c r="AB10299" s="58"/>
    </row>
    <row r="10300" spans="24:28" x14ac:dyDescent="0.2">
      <c r="X10300" s="58"/>
      <c r="Y10300" s="58"/>
      <c r="Z10300" s="58"/>
      <c r="AA10300" s="58"/>
      <c r="AB10300" s="58"/>
    </row>
    <row r="10301" spans="24:28" x14ac:dyDescent="0.2">
      <c r="X10301" s="58"/>
      <c r="Y10301" s="58"/>
      <c r="Z10301" s="58"/>
      <c r="AA10301" s="58"/>
      <c r="AB10301" s="58"/>
    </row>
    <row r="10302" spans="24:28" x14ac:dyDescent="0.2">
      <c r="X10302" s="58"/>
      <c r="Y10302" s="58"/>
      <c r="Z10302" s="58"/>
      <c r="AA10302" s="58"/>
      <c r="AB10302" s="58"/>
    </row>
    <row r="10303" spans="24:28" x14ac:dyDescent="0.2">
      <c r="X10303" s="58"/>
      <c r="Y10303" s="58"/>
      <c r="Z10303" s="58"/>
      <c r="AA10303" s="58"/>
      <c r="AB10303" s="58"/>
    </row>
    <row r="10304" spans="24:28" x14ac:dyDescent="0.2">
      <c r="X10304" s="58"/>
      <c r="Y10304" s="58"/>
      <c r="Z10304" s="58"/>
      <c r="AA10304" s="58"/>
      <c r="AB10304" s="58"/>
    </row>
    <row r="10305" spans="24:28" x14ac:dyDescent="0.2">
      <c r="X10305" s="58"/>
      <c r="Y10305" s="58"/>
      <c r="Z10305" s="58"/>
      <c r="AA10305" s="58"/>
      <c r="AB10305" s="58"/>
    </row>
    <row r="10306" spans="24:28" x14ac:dyDescent="0.2">
      <c r="X10306" s="58"/>
      <c r="Y10306" s="58"/>
      <c r="Z10306" s="58"/>
      <c r="AA10306" s="58"/>
      <c r="AB10306" s="58"/>
    </row>
    <row r="10307" spans="24:28" x14ac:dyDescent="0.2">
      <c r="X10307" s="58"/>
      <c r="Y10307" s="58"/>
      <c r="Z10307" s="58"/>
      <c r="AA10307" s="58"/>
      <c r="AB10307" s="58"/>
    </row>
    <row r="10308" spans="24:28" x14ac:dyDescent="0.2">
      <c r="X10308" s="58"/>
      <c r="Y10308" s="58"/>
      <c r="Z10308" s="58"/>
      <c r="AA10308" s="58"/>
      <c r="AB10308" s="58"/>
    </row>
    <row r="10309" spans="24:28" x14ac:dyDescent="0.2">
      <c r="X10309" s="58"/>
      <c r="Y10309" s="58"/>
      <c r="Z10309" s="58"/>
      <c r="AA10309" s="58"/>
      <c r="AB10309" s="58"/>
    </row>
    <row r="10310" spans="24:28" x14ac:dyDescent="0.2">
      <c r="X10310" s="58"/>
      <c r="Y10310" s="58"/>
      <c r="Z10310" s="58"/>
      <c r="AA10310" s="58"/>
      <c r="AB10310" s="58"/>
    </row>
    <row r="10311" spans="24:28" x14ac:dyDescent="0.2">
      <c r="X10311" s="58"/>
      <c r="Y10311" s="58"/>
      <c r="Z10311" s="58"/>
      <c r="AA10311" s="58"/>
      <c r="AB10311" s="58"/>
    </row>
    <row r="10312" spans="24:28" x14ac:dyDescent="0.2">
      <c r="X10312" s="58"/>
      <c r="Y10312" s="58"/>
      <c r="Z10312" s="58"/>
      <c r="AA10312" s="58"/>
      <c r="AB10312" s="58"/>
    </row>
    <row r="10313" spans="24:28" x14ac:dyDescent="0.2">
      <c r="X10313" s="58"/>
      <c r="Y10313" s="58"/>
      <c r="Z10313" s="58"/>
      <c r="AA10313" s="58"/>
      <c r="AB10313" s="58"/>
    </row>
    <row r="10314" spans="24:28" x14ac:dyDescent="0.2">
      <c r="X10314" s="58"/>
      <c r="Y10314" s="58"/>
      <c r="Z10314" s="58"/>
      <c r="AA10314" s="58"/>
      <c r="AB10314" s="58"/>
    </row>
    <row r="10315" spans="24:28" x14ac:dyDescent="0.2">
      <c r="X10315" s="58"/>
      <c r="Y10315" s="58"/>
      <c r="Z10315" s="58"/>
      <c r="AA10315" s="58"/>
      <c r="AB10315" s="58"/>
    </row>
    <row r="10316" spans="24:28" x14ac:dyDescent="0.2">
      <c r="X10316" s="58"/>
      <c r="Y10316" s="58"/>
      <c r="Z10316" s="58"/>
      <c r="AA10316" s="58"/>
      <c r="AB10316" s="58"/>
    </row>
    <row r="10317" spans="24:28" x14ac:dyDescent="0.2">
      <c r="X10317" s="58"/>
      <c r="Y10317" s="58"/>
      <c r="Z10317" s="58"/>
      <c r="AA10317" s="58"/>
      <c r="AB10317" s="58"/>
    </row>
    <row r="10318" spans="24:28" x14ac:dyDescent="0.2">
      <c r="X10318" s="58"/>
      <c r="Y10318" s="58"/>
      <c r="Z10318" s="58"/>
      <c r="AA10318" s="58"/>
      <c r="AB10318" s="58"/>
    </row>
    <row r="10319" spans="24:28" x14ac:dyDescent="0.2">
      <c r="X10319" s="58"/>
      <c r="Y10319" s="58"/>
      <c r="Z10319" s="58"/>
      <c r="AA10319" s="58"/>
      <c r="AB10319" s="58"/>
    </row>
    <row r="10320" spans="24:28" x14ac:dyDescent="0.2">
      <c r="X10320" s="58"/>
      <c r="Y10320" s="58"/>
      <c r="Z10320" s="58"/>
      <c r="AA10320" s="58"/>
      <c r="AB10320" s="58"/>
    </row>
    <row r="10321" spans="24:28" x14ac:dyDescent="0.2">
      <c r="X10321" s="58"/>
      <c r="Y10321" s="58"/>
      <c r="Z10321" s="58"/>
      <c r="AA10321" s="58"/>
      <c r="AB10321" s="58"/>
    </row>
    <row r="10322" spans="24:28" x14ac:dyDescent="0.2">
      <c r="X10322" s="58"/>
      <c r="Y10322" s="58"/>
      <c r="Z10322" s="58"/>
      <c r="AA10322" s="58"/>
      <c r="AB10322" s="58"/>
    </row>
    <row r="10323" spans="24:28" x14ac:dyDescent="0.2">
      <c r="X10323" s="58"/>
      <c r="Y10323" s="58"/>
      <c r="Z10323" s="58"/>
      <c r="AA10323" s="58"/>
      <c r="AB10323" s="58"/>
    </row>
    <row r="10324" spans="24:28" x14ac:dyDescent="0.2">
      <c r="X10324" s="58"/>
      <c r="Y10324" s="58"/>
      <c r="Z10324" s="58"/>
      <c r="AA10324" s="58"/>
      <c r="AB10324" s="58"/>
    </row>
    <row r="10325" spans="24:28" x14ac:dyDescent="0.2">
      <c r="X10325" s="58"/>
      <c r="Y10325" s="58"/>
      <c r="Z10325" s="58"/>
      <c r="AA10325" s="58"/>
      <c r="AB10325" s="58"/>
    </row>
    <row r="10326" spans="24:28" x14ac:dyDescent="0.2">
      <c r="X10326" s="58"/>
      <c r="Y10326" s="58"/>
      <c r="Z10326" s="58"/>
      <c r="AA10326" s="58"/>
      <c r="AB10326" s="58"/>
    </row>
    <row r="10327" spans="24:28" x14ac:dyDescent="0.2">
      <c r="X10327" s="58"/>
      <c r="Y10327" s="58"/>
      <c r="Z10327" s="58"/>
      <c r="AA10327" s="58"/>
      <c r="AB10327" s="58"/>
    </row>
    <row r="10328" spans="24:28" x14ac:dyDescent="0.2">
      <c r="X10328" s="58"/>
      <c r="Y10328" s="58"/>
      <c r="Z10328" s="58"/>
      <c r="AA10328" s="58"/>
      <c r="AB10328" s="58"/>
    </row>
    <row r="10329" spans="24:28" x14ac:dyDescent="0.2">
      <c r="X10329" s="58"/>
      <c r="Y10329" s="58"/>
      <c r="Z10329" s="58"/>
      <c r="AA10329" s="58"/>
      <c r="AB10329" s="58"/>
    </row>
    <row r="10330" spans="24:28" x14ac:dyDescent="0.2">
      <c r="X10330" s="58"/>
      <c r="Y10330" s="58"/>
      <c r="Z10330" s="58"/>
      <c r="AA10330" s="58"/>
      <c r="AB10330" s="58"/>
    </row>
    <row r="10331" spans="24:28" x14ac:dyDescent="0.2">
      <c r="X10331" s="58"/>
      <c r="Y10331" s="58"/>
      <c r="Z10331" s="58"/>
      <c r="AA10331" s="58"/>
      <c r="AB10331" s="58"/>
    </row>
    <row r="10332" spans="24:28" x14ac:dyDescent="0.2">
      <c r="X10332" s="58"/>
      <c r="Y10332" s="58"/>
      <c r="Z10332" s="58"/>
      <c r="AA10332" s="58"/>
      <c r="AB10332" s="58"/>
    </row>
    <row r="10333" spans="24:28" x14ac:dyDescent="0.2">
      <c r="X10333" s="58"/>
      <c r="Y10333" s="58"/>
      <c r="Z10333" s="58"/>
      <c r="AA10333" s="58"/>
      <c r="AB10333" s="58"/>
    </row>
    <row r="10334" spans="24:28" x14ac:dyDescent="0.2">
      <c r="X10334" s="58"/>
      <c r="Y10334" s="58"/>
      <c r="Z10334" s="58"/>
      <c r="AA10334" s="58"/>
      <c r="AB10334" s="58"/>
    </row>
    <row r="10335" spans="24:28" x14ac:dyDescent="0.2">
      <c r="X10335" s="58"/>
      <c r="Y10335" s="58"/>
      <c r="Z10335" s="58"/>
      <c r="AA10335" s="58"/>
      <c r="AB10335" s="58"/>
    </row>
    <row r="10336" spans="24:28" x14ac:dyDescent="0.2">
      <c r="X10336" s="58"/>
      <c r="Y10336" s="58"/>
      <c r="Z10336" s="58"/>
      <c r="AA10336" s="58"/>
      <c r="AB10336" s="58"/>
    </row>
    <row r="10337" spans="24:28" x14ac:dyDescent="0.2">
      <c r="X10337" s="58"/>
      <c r="Y10337" s="58"/>
      <c r="Z10337" s="58"/>
      <c r="AA10337" s="58"/>
      <c r="AB10337" s="58"/>
    </row>
    <row r="10338" spans="24:28" x14ac:dyDescent="0.2">
      <c r="X10338" s="58"/>
      <c r="Y10338" s="58"/>
      <c r="Z10338" s="58"/>
      <c r="AA10338" s="58"/>
      <c r="AB10338" s="58"/>
    </row>
    <row r="10339" spans="24:28" x14ac:dyDescent="0.2">
      <c r="X10339" s="58"/>
      <c r="Y10339" s="58"/>
      <c r="Z10339" s="58"/>
      <c r="AA10339" s="58"/>
      <c r="AB10339" s="58"/>
    </row>
    <row r="10340" spans="24:28" x14ac:dyDescent="0.2">
      <c r="X10340" s="58"/>
      <c r="Y10340" s="58"/>
      <c r="Z10340" s="58"/>
      <c r="AA10340" s="58"/>
      <c r="AB10340" s="58"/>
    </row>
    <row r="10341" spans="24:28" x14ac:dyDescent="0.2">
      <c r="X10341" s="58"/>
      <c r="Y10341" s="58"/>
      <c r="Z10341" s="58"/>
      <c r="AA10341" s="58"/>
      <c r="AB10341" s="58"/>
    </row>
    <row r="10342" spans="24:28" x14ac:dyDescent="0.2">
      <c r="X10342" s="58"/>
      <c r="Y10342" s="58"/>
      <c r="Z10342" s="58"/>
      <c r="AA10342" s="58"/>
      <c r="AB10342" s="58"/>
    </row>
    <row r="10343" spans="24:28" x14ac:dyDescent="0.2">
      <c r="X10343" s="58"/>
      <c r="Y10343" s="58"/>
      <c r="Z10343" s="58"/>
      <c r="AA10343" s="58"/>
      <c r="AB10343" s="58"/>
    </row>
    <row r="10344" spans="24:28" x14ac:dyDescent="0.2">
      <c r="X10344" s="58"/>
      <c r="Y10344" s="58"/>
      <c r="Z10344" s="58"/>
      <c r="AA10344" s="58"/>
      <c r="AB10344" s="58"/>
    </row>
    <row r="10345" spans="24:28" x14ac:dyDescent="0.2">
      <c r="X10345" s="58"/>
      <c r="Y10345" s="58"/>
      <c r="Z10345" s="58"/>
      <c r="AA10345" s="58"/>
      <c r="AB10345" s="58"/>
    </row>
    <row r="10346" spans="24:28" x14ac:dyDescent="0.2">
      <c r="X10346" s="58"/>
      <c r="Y10346" s="58"/>
      <c r="Z10346" s="58"/>
      <c r="AA10346" s="58"/>
      <c r="AB10346" s="58"/>
    </row>
    <row r="10347" spans="24:28" x14ac:dyDescent="0.2">
      <c r="X10347" s="58"/>
      <c r="Y10347" s="58"/>
      <c r="Z10347" s="58"/>
      <c r="AA10347" s="58"/>
      <c r="AB10347" s="58"/>
    </row>
    <row r="10348" spans="24:28" x14ac:dyDescent="0.2">
      <c r="X10348" s="58"/>
      <c r="Y10348" s="58"/>
      <c r="Z10348" s="58"/>
      <c r="AA10348" s="58"/>
      <c r="AB10348" s="58"/>
    </row>
    <row r="10349" spans="24:28" x14ac:dyDescent="0.2">
      <c r="X10349" s="58"/>
      <c r="Y10349" s="58"/>
      <c r="Z10349" s="58"/>
      <c r="AA10349" s="58"/>
      <c r="AB10349" s="58"/>
    </row>
    <row r="10350" spans="24:28" x14ac:dyDescent="0.2">
      <c r="X10350" s="58"/>
      <c r="Y10350" s="58"/>
      <c r="Z10350" s="58"/>
      <c r="AA10350" s="58"/>
      <c r="AB10350" s="58"/>
    </row>
    <row r="10351" spans="24:28" x14ac:dyDescent="0.2">
      <c r="X10351" s="58"/>
      <c r="Y10351" s="58"/>
      <c r="Z10351" s="58"/>
      <c r="AA10351" s="58"/>
      <c r="AB10351" s="58"/>
    </row>
    <row r="10352" spans="24:28" x14ac:dyDescent="0.2">
      <c r="X10352" s="58"/>
      <c r="Y10352" s="58"/>
      <c r="Z10352" s="58"/>
      <c r="AA10352" s="58"/>
      <c r="AB10352" s="58"/>
    </row>
    <row r="10353" spans="24:28" x14ac:dyDescent="0.2">
      <c r="X10353" s="58"/>
      <c r="Y10353" s="58"/>
      <c r="Z10353" s="58"/>
      <c r="AA10353" s="58"/>
      <c r="AB10353" s="58"/>
    </row>
    <row r="10354" spans="24:28" x14ac:dyDescent="0.2">
      <c r="X10354" s="58"/>
      <c r="Y10354" s="58"/>
      <c r="Z10354" s="58"/>
      <c r="AA10354" s="58"/>
      <c r="AB10354" s="58"/>
    </row>
    <row r="10355" spans="24:28" x14ac:dyDescent="0.2">
      <c r="X10355" s="58"/>
      <c r="Y10355" s="58"/>
      <c r="Z10355" s="58"/>
      <c r="AA10355" s="58"/>
      <c r="AB10355" s="58"/>
    </row>
    <row r="10356" spans="24:28" x14ac:dyDescent="0.2">
      <c r="X10356" s="58"/>
      <c r="Y10356" s="58"/>
      <c r="Z10356" s="58"/>
      <c r="AA10356" s="58"/>
      <c r="AB10356" s="58"/>
    </row>
    <row r="10357" spans="24:28" x14ac:dyDescent="0.2">
      <c r="X10357" s="58"/>
      <c r="Y10357" s="58"/>
      <c r="Z10357" s="58"/>
      <c r="AA10357" s="58"/>
      <c r="AB10357" s="58"/>
    </row>
    <row r="10358" spans="24:28" x14ac:dyDescent="0.2">
      <c r="X10358" s="58"/>
      <c r="Y10358" s="58"/>
      <c r="Z10358" s="58"/>
      <c r="AA10358" s="58"/>
      <c r="AB10358" s="58"/>
    </row>
    <row r="10359" spans="24:28" x14ac:dyDescent="0.2">
      <c r="X10359" s="58"/>
      <c r="Y10359" s="58"/>
      <c r="Z10359" s="58"/>
      <c r="AA10359" s="58"/>
      <c r="AB10359" s="58"/>
    </row>
    <row r="10360" spans="24:28" x14ac:dyDescent="0.2">
      <c r="X10360" s="58"/>
      <c r="Y10360" s="58"/>
      <c r="Z10360" s="58"/>
      <c r="AA10360" s="58"/>
      <c r="AB10360" s="58"/>
    </row>
    <row r="10361" spans="24:28" x14ac:dyDescent="0.2">
      <c r="X10361" s="58"/>
      <c r="Y10361" s="58"/>
      <c r="Z10361" s="58"/>
      <c r="AA10361" s="58"/>
      <c r="AB10361" s="58"/>
    </row>
    <row r="10362" spans="24:28" x14ac:dyDescent="0.2">
      <c r="X10362" s="58"/>
      <c r="Y10362" s="58"/>
      <c r="Z10362" s="58"/>
      <c r="AA10362" s="58"/>
      <c r="AB10362" s="58"/>
    </row>
    <row r="10363" spans="24:28" x14ac:dyDescent="0.2">
      <c r="X10363" s="58"/>
      <c r="Y10363" s="58"/>
      <c r="Z10363" s="58"/>
      <c r="AA10363" s="58"/>
      <c r="AB10363" s="58"/>
    </row>
    <row r="10364" spans="24:28" x14ac:dyDescent="0.2">
      <c r="X10364" s="58"/>
      <c r="Y10364" s="58"/>
      <c r="Z10364" s="58"/>
      <c r="AA10364" s="58"/>
      <c r="AB10364" s="58"/>
    </row>
    <row r="10365" spans="24:28" x14ac:dyDescent="0.2">
      <c r="X10365" s="58"/>
      <c r="Y10365" s="58"/>
      <c r="Z10365" s="58"/>
      <c r="AA10365" s="58"/>
      <c r="AB10365" s="58"/>
    </row>
    <row r="10366" spans="24:28" x14ac:dyDescent="0.2">
      <c r="X10366" s="58"/>
      <c r="Y10366" s="58"/>
      <c r="Z10366" s="58"/>
      <c r="AA10366" s="58"/>
      <c r="AB10366" s="58"/>
    </row>
    <row r="10367" spans="24:28" x14ac:dyDescent="0.2">
      <c r="X10367" s="58"/>
      <c r="Y10367" s="58"/>
      <c r="Z10367" s="58"/>
      <c r="AA10367" s="58"/>
      <c r="AB10367" s="58"/>
    </row>
    <row r="10368" spans="24:28" x14ac:dyDescent="0.2">
      <c r="X10368" s="58"/>
      <c r="Y10368" s="58"/>
      <c r="Z10368" s="58"/>
      <c r="AA10368" s="58"/>
      <c r="AB10368" s="58"/>
    </row>
    <row r="10369" spans="24:28" x14ac:dyDescent="0.2">
      <c r="X10369" s="58"/>
      <c r="Y10369" s="58"/>
      <c r="Z10369" s="58"/>
      <c r="AA10369" s="58"/>
      <c r="AB10369" s="58"/>
    </row>
    <row r="10370" spans="24:28" x14ac:dyDescent="0.2">
      <c r="X10370" s="58"/>
      <c r="Y10370" s="58"/>
      <c r="Z10370" s="58"/>
      <c r="AA10370" s="58"/>
      <c r="AB10370" s="58"/>
    </row>
    <row r="10371" spans="24:28" x14ac:dyDescent="0.2">
      <c r="X10371" s="58"/>
      <c r="Y10371" s="58"/>
      <c r="Z10371" s="58"/>
      <c r="AA10371" s="58"/>
      <c r="AB10371" s="58"/>
    </row>
    <row r="10372" spans="24:28" x14ac:dyDescent="0.2">
      <c r="X10372" s="58"/>
      <c r="Y10372" s="58"/>
      <c r="Z10372" s="58"/>
      <c r="AA10372" s="58"/>
      <c r="AB10372" s="58"/>
    </row>
    <row r="10373" spans="24:28" x14ac:dyDescent="0.2">
      <c r="X10373" s="58"/>
      <c r="Y10373" s="58"/>
      <c r="Z10373" s="58"/>
      <c r="AA10373" s="58"/>
      <c r="AB10373" s="58"/>
    </row>
    <row r="10374" spans="24:28" x14ac:dyDescent="0.2">
      <c r="X10374" s="58"/>
      <c r="Y10374" s="58"/>
      <c r="Z10374" s="58"/>
      <c r="AA10374" s="58"/>
      <c r="AB10374" s="58"/>
    </row>
    <row r="10375" spans="24:28" x14ac:dyDescent="0.2">
      <c r="X10375" s="58"/>
      <c r="Y10375" s="58"/>
      <c r="Z10375" s="58"/>
      <c r="AA10375" s="58"/>
      <c r="AB10375" s="58"/>
    </row>
    <row r="10376" spans="24:28" x14ac:dyDescent="0.2">
      <c r="X10376" s="58"/>
      <c r="Y10376" s="58"/>
      <c r="Z10376" s="58"/>
      <c r="AA10376" s="58"/>
      <c r="AB10376" s="58"/>
    </row>
    <row r="10377" spans="24:28" x14ac:dyDescent="0.2">
      <c r="X10377" s="58"/>
      <c r="Y10377" s="58"/>
      <c r="Z10377" s="58"/>
      <c r="AA10377" s="58"/>
      <c r="AB10377" s="58"/>
    </row>
    <row r="10378" spans="24:28" x14ac:dyDescent="0.2">
      <c r="X10378" s="58"/>
      <c r="Y10378" s="58"/>
      <c r="Z10378" s="58"/>
      <c r="AA10378" s="58"/>
      <c r="AB10378" s="58"/>
    </row>
    <row r="10379" spans="24:28" x14ac:dyDescent="0.2">
      <c r="X10379" s="58"/>
      <c r="Y10379" s="58"/>
      <c r="Z10379" s="58"/>
      <c r="AA10379" s="58"/>
      <c r="AB10379" s="58"/>
    </row>
    <row r="10380" spans="24:28" x14ac:dyDescent="0.2">
      <c r="X10380" s="58"/>
      <c r="Y10380" s="58"/>
      <c r="Z10380" s="58"/>
      <c r="AA10380" s="58"/>
      <c r="AB10380" s="58"/>
    </row>
    <row r="10381" spans="24:28" x14ac:dyDescent="0.2">
      <c r="X10381" s="58"/>
      <c r="Y10381" s="58"/>
      <c r="Z10381" s="58"/>
      <c r="AA10381" s="58"/>
      <c r="AB10381" s="58"/>
    </row>
    <row r="10382" spans="24:28" x14ac:dyDescent="0.2">
      <c r="X10382" s="58"/>
      <c r="Y10382" s="58"/>
      <c r="Z10382" s="58"/>
      <c r="AA10382" s="58"/>
      <c r="AB10382" s="58"/>
    </row>
    <row r="10383" spans="24:28" x14ac:dyDescent="0.2">
      <c r="X10383" s="58"/>
      <c r="Y10383" s="58"/>
      <c r="Z10383" s="58"/>
      <c r="AA10383" s="58"/>
      <c r="AB10383" s="58"/>
    </row>
    <row r="10384" spans="24:28" x14ac:dyDescent="0.2">
      <c r="X10384" s="58"/>
      <c r="Y10384" s="58"/>
      <c r="Z10384" s="58"/>
      <c r="AA10384" s="58"/>
      <c r="AB10384" s="58"/>
    </row>
    <row r="10385" spans="24:28" x14ac:dyDescent="0.2">
      <c r="X10385" s="58"/>
      <c r="Y10385" s="58"/>
      <c r="Z10385" s="58"/>
      <c r="AA10385" s="58"/>
      <c r="AB10385" s="58"/>
    </row>
    <row r="10386" spans="24:28" x14ac:dyDescent="0.2">
      <c r="X10386" s="58"/>
      <c r="Y10386" s="58"/>
      <c r="Z10386" s="58"/>
      <c r="AA10386" s="58"/>
      <c r="AB10386" s="58"/>
    </row>
    <row r="10387" spans="24:28" x14ac:dyDescent="0.2">
      <c r="X10387" s="58"/>
      <c r="Y10387" s="58"/>
      <c r="Z10387" s="58"/>
      <c r="AA10387" s="58"/>
      <c r="AB10387" s="58"/>
    </row>
    <row r="10388" spans="24:28" x14ac:dyDescent="0.2">
      <c r="X10388" s="58"/>
      <c r="Y10388" s="58"/>
      <c r="Z10388" s="58"/>
      <c r="AA10388" s="58"/>
      <c r="AB10388" s="58"/>
    </row>
    <row r="10389" spans="24:28" x14ac:dyDescent="0.2">
      <c r="X10389" s="58"/>
      <c r="Y10389" s="58"/>
      <c r="Z10389" s="58"/>
      <c r="AA10389" s="58"/>
      <c r="AB10389" s="58"/>
    </row>
    <row r="10390" spans="24:28" x14ac:dyDescent="0.2">
      <c r="X10390" s="58"/>
      <c r="Y10390" s="58"/>
      <c r="Z10390" s="58"/>
      <c r="AA10390" s="58"/>
      <c r="AB10390" s="58"/>
    </row>
    <row r="10391" spans="24:28" x14ac:dyDescent="0.2">
      <c r="X10391" s="58"/>
      <c r="Y10391" s="58"/>
      <c r="Z10391" s="58"/>
      <c r="AA10391" s="58"/>
      <c r="AB10391" s="58"/>
    </row>
    <row r="10392" spans="24:28" x14ac:dyDescent="0.2">
      <c r="X10392" s="58"/>
      <c r="Y10392" s="58"/>
      <c r="Z10392" s="58"/>
      <c r="AA10392" s="58"/>
      <c r="AB10392" s="58"/>
    </row>
    <row r="10393" spans="24:28" x14ac:dyDescent="0.2">
      <c r="X10393" s="58"/>
      <c r="Y10393" s="58"/>
      <c r="Z10393" s="58"/>
      <c r="AA10393" s="58"/>
      <c r="AB10393" s="58"/>
    </row>
    <row r="10394" spans="24:28" x14ac:dyDescent="0.2">
      <c r="X10394" s="58"/>
      <c r="Y10394" s="58"/>
      <c r="Z10394" s="58"/>
      <c r="AA10394" s="58"/>
      <c r="AB10394" s="58"/>
    </row>
    <row r="10395" spans="24:28" x14ac:dyDescent="0.2">
      <c r="X10395" s="58"/>
      <c r="Y10395" s="58"/>
      <c r="Z10395" s="58"/>
      <c r="AA10395" s="58"/>
      <c r="AB10395" s="58"/>
    </row>
    <row r="10396" spans="24:28" x14ac:dyDescent="0.2">
      <c r="X10396" s="58"/>
      <c r="Y10396" s="58"/>
      <c r="Z10396" s="58"/>
      <c r="AA10396" s="58"/>
      <c r="AB10396" s="58"/>
    </row>
    <row r="10397" spans="24:28" x14ac:dyDescent="0.2">
      <c r="X10397" s="58"/>
      <c r="Y10397" s="58"/>
      <c r="Z10397" s="58"/>
      <c r="AA10397" s="58"/>
      <c r="AB10397" s="58"/>
    </row>
    <row r="10398" spans="24:28" x14ac:dyDescent="0.2">
      <c r="X10398" s="58"/>
      <c r="Y10398" s="58"/>
      <c r="Z10398" s="58"/>
      <c r="AA10398" s="58"/>
      <c r="AB10398" s="58"/>
    </row>
    <row r="10399" spans="24:28" x14ac:dyDescent="0.2">
      <c r="X10399" s="58"/>
      <c r="Y10399" s="58"/>
      <c r="Z10399" s="58"/>
      <c r="AA10399" s="58"/>
      <c r="AB10399" s="58"/>
    </row>
    <row r="10400" spans="24:28" x14ac:dyDescent="0.2">
      <c r="X10400" s="58"/>
      <c r="Y10400" s="58"/>
      <c r="Z10400" s="58"/>
      <c r="AA10400" s="58"/>
      <c r="AB10400" s="58"/>
    </row>
    <row r="10401" spans="24:28" x14ac:dyDescent="0.2">
      <c r="X10401" s="58"/>
      <c r="Y10401" s="58"/>
      <c r="Z10401" s="58"/>
      <c r="AA10401" s="58"/>
      <c r="AB10401" s="58"/>
    </row>
    <row r="10402" spans="24:28" x14ac:dyDescent="0.2">
      <c r="X10402" s="58"/>
      <c r="Y10402" s="58"/>
      <c r="Z10402" s="58"/>
      <c r="AA10402" s="58"/>
      <c r="AB10402" s="58"/>
    </row>
    <row r="10403" spans="24:28" x14ac:dyDescent="0.2">
      <c r="X10403" s="58"/>
      <c r="Y10403" s="58"/>
      <c r="Z10403" s="58"/>
      <c r="AA10403" s="58"/>
      <c r="AB10403" s="58"/>
    </row>
    <row r="10404" spans="24:28" x14ac:dyDescent="0.2">
      <c r="X10404" s="58"/>
      <c r="Y10404" s="58"/>
      <c r="Z10404" s="58"/>
      <c r="AA10404" s="58"/>
      <c r="AB10404" s="58"/>
    </row>
    <row r="10405" spans="24:28" x14ac:dyDescent="0.2">
      <c r="X10405" s="58"/>
      <c r="Y10405" s="58"/>
      <c r="Z10405" s="58"/>
      <c r="AA10405" s="58"/>
      <c r="AB10405" s="58"/>
    </row>
    <row r="10406" spans="24:28" x14ac:dyDescent="0.2">
      <c r="X10406" s="58"/>
      <c r="Y10406" s="58"/>
      <c r="Z10406" s="58"/>
      <c r="AA10406" s="58"/>
      <c r="AB10406" s="58"/>
    </row>
    <row r="10407" spans="24:28" x14ac:dyDescent="0.2">
      <c r="X10407" s="58"/>
      <c r="Y10407" s="58"/>
      <c r="Z10407" s="58"/>
      <c r="AA10407" s="58"/>
      <c r="AB10407" s="58"/>
    </row>
    <row r="10408" spans="24:28" x14ac:dyDescent="0.2">
      <c r="X10408" s="58"/>
      <c r="Y10408" s="58"/>
      <c r="Z10408" s="58"/>
      <c r="AA10408" s="58"/>
      <c r="AB10408" s="58"/>
    </row>
    <row r="10409" spans="24:28" x14ac:dyDescent="0.2">
      <c r="X10409" s="58"/>
      <c r="Y10409" s="58"/>
      <c r="Z10409" s="58"/>
      <c r="AA10409" s="58"/>
      <c r="AB10409" s="58"/>
    </row>
    <row r="10410" spans="24:28" x14ac:dyDescent="0.2">
      <c r="X10410" s="58"/>
      <c r="Y10410" s="58"/>
      <c r="Z10410" s="58"/>
      <c r="AA10410" s="58"/>
      <c r="AB10410" s="58"/>
    </row>
    <row r="10411" spans="24:28" x14ac:dyDescent="0.2">
      <c r="X10411" s="58"/>
      <c r="Y10411" s="58"/>
      <c r="Z10411" s="58"/>
      <c r="AA10411" s="58"/>
      <c r="AB10411" s="58"/>
    </row>
    <row r="10412" spans="24:28" x14ac:dyDescent="0.2">
      <c r="X10412" s="58"/>
      <c r="Y10412" s="58"/>
      <c r="Z10412" s="58"/>
      <c r="AA10412" s="58"/>
      <c r="AB10412" s="58"/>
    </row>
    <row r="10413" spans="24:28" x14ac:dyDescent="0.2">
      <c r="X10413" s="58"/>
      <c r="Y10413" s="58"/>
      <c r="Z10413" s="58"/>
      <c r="AA10413" s="58"/>
      <c r="AB10413" s="58"/>
    </row>
    <row r="10414" spans="24:28" x14ac:dyDescent="0.2">
      <c r="X10414" s="58"/>
      <c r="Y10414" s="58"/>
      <c r="Z10414" s="58"/>
      <c r="AA10414" s="58"/>
      <c r="AB10414" s="58"/>
    </row>
    <row r="10415" spans="24:28" x14ac:dyDescent="0.2">
      <c r="X10415" s="58"/>
      <c r="Y10415" s="58"/>
      <c r="Z10415" s="58"/>
      <c r="AA10415" s="58"/>
      <c r="AB10415" s="58"/>
    </row>
    <row r="10416" spans="24:28" x14ac:dyDescent="0.2">
      <c r="X10416" s="58"/>
      <c r="Y10416" s="58"/>
      <c r="Z10416" s="58"/>
      <c r="AA10416" s="58"/>
      <c r="AB10416" s="58"/>
    </row>
    <row r="10417" spans="24:28" x14ac:dyDescent="0.2">
      <c r="X10417" s="58"/>
      <c r="Y10417" s="58"/>
      <c r="Z10417" s="58"/>
      <c r="AA10417" s="58"/>
      <c r="AB10417" s="58"/>
    </row>
    <row r="10418" spans="24:28" x14ac:dyDescent="0.2">
      <c r="X10418" s="58"/>
      <c r="Y10418" s="58"/>
      <c r="Z10418" s="58"/>
      <c r="AA10418" s="58"/>
      <c r="AB10418" s="58"/>
    </row>
    <row r="10419" spans="24:28" x14ac:dyDescent="0.2">
      <c r="X10419" s="58"/>
      <c r="Y10419" s="58"/>
      <c r="Z10419" s="58"/>
      <c r="AA10419" s="58"/>
      <c r="AB10419" s="58"/>
    </row>
    <row r="10420" spans="24:28" x14ac:dyDescent="0.2">
      <c r="X10420" s="58"/>
      <c r="Y10420" s="58"/>
      <c r="Z10420" s="58"/>
      <c r="AA10420" s="58"/>
      <c r="AB10420" s="58"/>
    </row>
    <row r="10421" spans="24:28" x14ac:dyDescent="0.2">
      <c r="X10421" s="58"/>
      <c r="Y10421" s="58"/>
      <c r="Z10421" s="58"/>
      <c r="AA10421" s="58"/>
      <c r="AB10421" s="58"/>
    </row>
    <row r="10422" spans="24:28" x14ac:dyDescent="0.2">
      <c r="X10422" s="58"/>
      <c r="Y10422" s="58"/>
      <c r="Z10422" s="58"/>
      <c r="AA10422" s="58"/>
      <c r="AB10422" s="58"/>
    </row>
    <row r="10423" spans="24:28" x14ac:dyDescent="0.2">
      <c r="X10423" s="58"/>
      <c r="Y10423" s="58"/>
      <c r="Z10423" s="58"/>
      <c r="AA10423" s="58"/>
      <c r="AB10423" s="58"/>
    </row>
    <row r="10424" spans="24:28" x14ac:dyDescent="0.2">
      <c r="X10424" s="58"/>
      <c r="Y10424" s="58"/>
      <c r="Z10424" s="58"/>
      <c r="AA10424" s="58"/>
      <c r="AB10424" s="58"/>
    </row>
    <row r="10425" spans="24:28" x14ac:dyDescent="0.2">
      <c r="X10425" s="58"/>
      <c r="Y10425" s="58"/>
      <c r="Z10425" s="58"/>
      <c r="AA10425" s="58"/>
      <c r="AB10425" s="58"/>
    </row>
    <row r="10426" spans="24:28" x14ac:dyDescent="0.2">
      <c r="X10426" s="58"/>
      <c r="Y10426" s="58"/>
      <c r="Z10426" s="58"/>
      <c r="AA10426" s="58"/>
      <c r="AB10426" s="58"/>
    </row>
    <row r="10427" spans="24:28" x14ac:dyDescent="0.2">
      <c r="X10427" s="58"/>
      <c r="Y10427" s="58"/>
      <c r="Z10427" s="58"/>
      <c r="AA10427" s="58"/>
      <c r="AB10427" s="58"/>
    </row>
    <row r="10428" spans="24:28" x14ac:dyDescent="0.2">
      <c r="X10428" s="58"/>
      <c r="Y10428" s="58"/>
      <c r="Z10428" s="58"/>
      <c r="AA10428" s="58"/>
      <c r="AB10428" s="58"/>
    </row>
    <row r="10429" spans="24:28" x14ac:dyDescent="0.2">
      <c r="X10429" s="58"/>
      <c r="Y10429" s="58"/>
      <c r="Z10429" s="58"/>
      <c r="AA10429" s="58"/>
      <c r="AB10429" s="58"/>
    </row>
    <row r="10430" spans="24:28" x14ac:dyDescent="0.2">
      <c r="X10430" s="58"/>
      <c r="Y10430" s="58"/>
      <c r="Z10430" s="58"/>
      <c r="AA10430" s="58"/>
      <c r="AB10430" s="58"/>
    </row>
    <row r="10431" spans="24:28" x14ac:dyDescent="0.2">
      <c r="X10431" s="58"/>
      <c r="Y10431" s="58"/>
      <c r="Z10431" s="58"/>
      <c r="AA10431" s="58"/>
      <c r="AB10431" s="58"/>
    </row>
    <row r="10432" spans="24:28" x14ac:dyDescent="0.2">
      <c r="X10432" s="58"/>
      <c r="Y10432" s="58"/>
      <c r="Z10432" s="58"/>
      <c r="AA10432" s="58"/>
      <c r="AB10432" s="58"/>
    </row>
    <row r="10433" spans="24:28" x14ac:dyDescent="0.2">
      <c r="X10433" s="58"/>
      <c r="Y10433" s="58"/>
      <c r="Z10433" s="58"/>
      <c r="AA10433" s="58"/>
      <c r="AB10433" s="58"/>
    </row>
    <row r="10434" spans="24:28" x14ac:dyDescent="0.2">
      <c r="X10434" s="58"/>
      <c r="Y10434" s="58"/>
      <c r="Z10434" s="58"/>
      <c r="AA10434" s="58"/>
      <c r="AB10434" s="58"/>
    </row>
    <row r="10435" spans="24:28" x14ac:dyDescent="0.2">
      <c r="X10435" s="58"/>
      <c r="Y10435" s="58"/>
      <c r="Z10435" s="58"/>
      <c r="AA10435" s="58"/>
      <c r="AB10435" s="58"/>
    </row>
    <row r="10436" spans="24:28" x14ac:dyDescent="0.2">
      <c r="X10436" s="58"/>
      <c r="Y10436" s="58"/>
      <c r="Z10436" s="58"/>
      <c r="AA10436" s="58"/>
      <c r="AB10436" s="58"/>
    </row>
    <row r="10437" spans="24:28" x14ac:dyDescent="0.2">
      <c r="X10437" s="58"/>
      <c r="Y10437" s="58"/>
      <c r="Z10437" s="58"/>
      <c r="AA10437" s="58"/>
      <c r="AB10437" s="58"/>
    </row>
    <row r="10438" spans="24:28" x14ac:dyDescent="0.2">
      <c r="X10438" s="58"/>
      <c r="Y10438" s="58"/>
      <c r="Z10438" s="58"/>
      <c r="AA10438" s="58"/>
      <c r="AB10438" s="58"/>
    </row>
    <row r="10439" spans="24:28" x14ac:dyDescent="0.2">
      <c r="X10439" s="58"/>
      <c r="Y10439" s="58"/>
      <c r="Z10439" s="58"/>
      <c r="AA10439" s="58"/>
      <c r="AB10439" s="58"/>
    </row>
    <row r="10440" spans="24:28" x14ac:dyDescent="0.2">
      <c r="X10440" s="58"/>
      <c r="Y10440" s="58"/>
      <c r="Z10440" s="58"/>
      <c r="AA10440" s="58"/>
      <c r="AB10440" s="58"/>
    </row>
    <row r="10441" spans="24:28" x14ac:dyDescent="0.2">
      <c r="X10441" s="58"/>
      <c r="Y10441" s="58"/>
      <c r="Z10441" s="58"/>
      <c r="AA10441" s="58"/>
      <c r="AB10441" s="58"/>
    </row>
    <row r="10442" spans="24:28" x14ac:dyDescent="0.2">
      <c r="X10442" s="58"/>
      <c r="Y10442" s="58"/>
      <c r="Z10442" s="58"/>
      <c r="AA10442" s="58"/>
      <c r="AB10442" s="58"/>
    </row>
    <row r="10443" spans="24:28" x14ac:dyDescent="0.2">
      <c r="X10443" s="58"/>
      <c r="Y10443" s="58"/>
      <c r="Z10443" s="58"/>
      <c r="AA10443" s="58"/>
      <c r="AB10443" s="58"/>
    </row>
    <row r="10444" spans="24:28" x14ac:dyDescent="0.2">
      <c r="X10444" s="58"/>
      <c r="Y10444" s="58"/>
      <c r="Z10444" s="58"/>
      <c r="AA10444" s="58"/>
      <c r="AB10444" s="58"/>
    </row>
    <row r="10445" spans="24:28" x14ac:dyDescent="0.2">
      <c r="X10445" s="58"/>
      <c r="Y10445" s="58"/>
      <c r="Z10445" s="58"/>
      <c r="AA10445" s="58"/>
      <c r="AB10445" s="58"/>
    </row>
    <row r="10446" spans="24:28" x14ac:dyDescent="0.2">
      <c r="X10446" s="58"/>
      <c r="Y10446" s="58"/>
      <c r="Z10446" s="58"/>
      <c r="AA10446" s="58"/>
      <c r="AB10446" s="58"/>
    </row>
    <row r="10447" spans="24:28" x14ac:dyDescent="0.2">
      <c r="X10447" s="58"/>
      <c r="Y10447" s="58"/>
      <c r="Z10447" s="58"/>
      <c r="AA10447" s="58"/>
      <c r="AB10447" s="58"/>
    </row>
    <row r="10448" spans="24:28" x14ac:dyDescent="0.2">
      <c r="X10448" s="58"/>
      <c r="Y10448" s="58"/>
      <c r="Z10448" s="58"/>
      <c r="AA10448" s="58"/>
      <c r="AB10448" s="58"/>
    </row>
    <row r="10449" spans="24:28" x14ac:dyDescent="0.2">
      <c r="X10449" s="58"/>
      <c r="Y10449" s="58"/>
      <c r="Z10449" s="58"/>
      <c r="AA10449" s="58"/>
      <c r="AB10449" s="58"/>
    </row>
    <row r="10450" spans="24:28" x14ac:dyDescent="0.2">
      <c r="X10450" s="58"/>
      <c r="Y10450" s="58"/>
      <c r="Z10450" s="58"/>
      <c r="AA10450" s="58"/>
      <c r="AB10450" s="58"/>
    </row>
    <row r="10451" spans="24:28" x14ac:dyDescent="0.2">
      <c r="X10451" s="58"/>
      <c r="Y10451" s="58"/>
      <c r="Z10451" s="58"/>
      <c r="AA10451" s="58"/>
      <c r="AB10451" s="58"/>
    </row>
    <row r="10452" spans="24:28" x14ac:dyDescent="0.2">
      <c r="X10452" s="58"/>
      <c r="Y10452" s="58"/>
      <c r="Z10452" s="58"/>
      <c r="AA10452" s="58"/>
      <c r="AB10452" s="58"/>
    </row>
    <row r="10453" spans="24:28" x14ac:dyDescent="0.2">
      <c r="X10453" s="58"/>
      <c r="Y10453" s="58"/>
      <c r="Z10453" s="58"/>
      <c r="AA10453" s="58"/>
      <c r="AB10453" s="58"/>
    </row>
    <row r="10454" spans="24:28" x14ac:dyDescent="0.2">
      <c r="X10454" s="58"/>
      <c r="Y10454" s="58"/>
      <c r="Z10454" s="58"/>
      <c r="AA10454" s="58"/>
      <c r="AB10454" s="58"/>
    </row>
    <row r="10455" spans="24:28" x14ac:dyDescent="0.2">
      <c r="X10455" s="58"/>
      <c r="Y10455" s="58"/>
      <c r="Z10455" s="58"/>
      <c r="AA10455" s="58"/>
      <c r="AB10455" s="58"/>
    </row>
    <row r="10456" spans="24:28" x14ac:dyDescent="0.2">
      <c r="X10456" s="58"/>
      <c r="Y10456" s="58"/>
      <c r="Z10456" s="58"/>
      <c r="AA10456" s="58"/>
      <c r="AB10456" s="58"/>
    </row>
    <row r="10457" spans="24:28" x14ac:dyDescent="0.2">
      <c r="X10457" s="58"/>
      <c r="Y10457" s="58"/>
      <c r="Z10457" s="58"/>
      <c r="AA10457" s="58"/>
      <c r="AB10457" s="58"/>
    </row>
    <row r="10458" spans="24:28" x14ac:dyDescent="0.2">
      <c r="X10458" s="58"/>
      <c r="Y10458" s="58"/>
      <c r="Z10458" s="58"/>
      <c r="AA10458" s="58"/>
      <c r="AB10458" s="58"/>
    </row>
    <row r="10459" spans="24:28" x14ac:dyDescent="0.2">
      <c r="X10459" s="58"/>
      <c r="Y10459" s="58"/>
      <c r="Z10459" s="58"/>
      <c r="AA10459" s="58"/>
      <c r="AB10459" s="58"/>
    </row>
    <row r="10460" spans="24:28" x14ac:dyDescent="0.2">
      <c r="X10460" s="58"/>
      <c r="Y10460" s="58"/>
      <c r="Z10460" s="58"/>
      <c r="AA10460" s="58"/>
      <c r="AB10460" s="58"/>
    </row>
    <row r="10461" spans="24:28" x14ac:dyDescent="0.2">
      <c r="X10461" s="58"/>
      <c r="Y10461" s="58"/>
      <c r="Z10461" s="58"/>
      <c r="AA10461" s="58"/>
      <c r="AB10461" s="58"/>
    </row>
    <row r="10462" spans="24:28" x14ac:dyDescent="0.2">
      <c r="X10462" s="58"/>
      <c r="Y10462" s="58"/>
      <c r="Z10462" s="58"/>
      <c r="AA10462" s="58"/>
      <c r="AB10462" s="58"/>
    </row>
    <row r="10463" spans="24:28" x14ac:dyDescent="0.2">
      <c r="X10463" s="58"/>
      <c r="Y10463" s="58"/>
      <c r="Z10463" s="58"/>
      <c r="AA10463" s="58"/>
      <c r="AB10463" s="58"/>
    </row>
    <row r="10464" spans="24:28" x14ac:dyDescent="0.2">
      <c r="X10464" s="58"/>
      <c r="Y10464" s="58"/>
      <c r="Z10464" s="58"/>
      <c r="AA10464" s="58"/>
      <c r="AB10464" s="58"/>
    </row>
    <row r="10465" spans="24:28" x14ac:dyDescent="0.2">
      <c r="X10465" s="58"/>
      <c r="Y10465" s="58"/>
      <c r="Z10465" s="58"/>
      <c r="AA10465" s="58"/>
      <c r="AB10465" s="58"/>
    </row>
    <row r="10466" spans="24:28" x14ac:dyDescent="0.2">
      <c r="X10466" s="58"/>
      <c r="Y10466" s="58"/>
      <c r="Z10466" s="58"/>
      <c r="AA10466" s="58"/>
      <c r="AB10466" s="58"/>
    </row>
    <row r="10467" spans="24:28" x14ac:dyDescent="0.2">
      <c r="X10467" s="58"/>
      <c r="Y10467" s="58"/>
      <c r="Z10467" s="58"/>
      <c r="AA10467" s="58"/>
      <c r="AB10467" s="58"/>
    </row>
    <row r="10468" spans="24:28" x14ac:dyDescent="0.2">
      <c r="X10468" s="58"/>
      <c r="Y10468" s="58"/>
      <c r="Z10468" s="58"/>
      <c r="AA10468" s="58"/>
      <c r="AB10468" s="58"/>
    </row>
    <row r="10469" spans="24:28" x14ac:dyDescent="0.2">
      <c r="X10469" s="58"/>
      <c r="Y10469" s="58"/>
      <c r="Z10469" s="58"/>
      <c r="AA10469" s="58"/>
      <c r="AB10469" s="58"/>
    </row>
    <row r="10470" spans="24:28" x14ac:dyDescent="0.2">
      <c r="X10470" s="58"/>
      <c r="Y10470" s="58"/>
      <c r="Z10470" s="58"/>
      <c r="AA10470" s="58"/>
      <c r="AB10470" s="58"/>
    </row>
    <row r="10471" spans="24:28" x14ac:dyDescent="0.2">
      <c r="X10471" s="58"/>
      <c r="Y10471" s="58"/>
      <c r="Z10471" s="58"/>
      <c r="AA10471" s="58"/>
      <c r="AB10471" s="58"/>
    </row>
    <row r="10472" spans="24:28" x14ac:dyDescent="0.2">
      <c r="X10472" s="58"/>
      <c r="Y10472" s="58"/>
      <c r="Z10472" s="58"/>
      <c r="AA10472" s="58"/>
      <c r="AB10472" s="58"/>
    </row>
    <row r="10473" spans="24:28" x14ac:dyDescent="0.2">
      <c r="X10473" s="58"/>
      <c r="Y10473" s="58"/>
      <c r="Z10473" s="58"/>
      <c r="AA10473" s="58"/>
      <c r="AB10473" s="58"/>
    </row>
    <row r="10474" spans="24:28" x14ac:dyDescent="0.2">
      <c r="X10474" s="58"/>
      <c r="Y10474" s="58"/>
      <c r="Z10474" s="58"/>
      <c r="AA10474" s="58"/>
      <c r="AB10474" s="58"/>
    </row>
    <row r="10475" spans="24:28" x14ac:dyDescent="0.2">
      <c r="X10475" s="58"/>
      <c r="Y10475" s="58"/>
      <c r="Z10475" s="58"/>
      <c r="AA10475" s="58"/>
      <c r="AB10475" s="58"/>
    </row>
    <row r="10476" spans="24:28" x14ac:dyDescent="0.2">
      <c r="X10476" s="58"/>
      <c r="Y10476" s="58"/>
      <c r="Z10476" s="58"/>
      <c r="AA10476" s="58"/>
      <c r="AB10476" s="58"/>
    </row>
    <row r="10477" spans="24:28" x14ac:dyDescent="0.2">
      <c r="X10477" s="58"/>
      <c r="Y10477" s="58"/>
      <c r="Z10477" s="58"/>
      <c r="AA10477" s="58"/>
      <c r="AB10477" s="58"/>
    </row>
    <row r="10478" spans="24:28" x14ac:dyDescent="0.2">
      <c r="X10478" s="58"/>
      <c r="Y10478" s="58"/>
      <c r="Z10478" s="58"/>
      <c r="AA10478" s="58"/>
      <c r="AB10478" s="58"/>
    </row>
    <row r="10479" spans="24:28" x14ac:dyDescent="0.2">
      <c r="X10479" s="58"/>
      <c r="Y10479" s="58"/>
      <c r="Z10479" s="58"/>
      <c r="AA10479" s="58"/>
      <c r="AB10479" s="58"/>
    </row>
    <row r="10480" spans="24:28" x14ac:dyDescent="0.2">
      <c r="X10480" s="58"/>
      <c r="Y10480" s="58"/>
      <c r="Z10480" s="58"/>
      <c r="AA10480" s="58"/>
      <c r="AB10480" s="58"/>
    </row>
    <row r="10481" spans="24:28" x14ac:dyDescent="0.2">
      <c r="X10481" s="58"/>
      <c r="Y10481" s="58"/>
      <c r="Z10481" s="58"/>
      <c r="AA10481" s="58"/>
      <c r="AB10481" s="58"/>
    </row>
    <row r="10482" spans="24:28" x14ac:dyDescent="0.2">
      <c r="X10482" s="58"/>
      <c r="Y10482" s="58"/>
      <c r="Z10482" s="58"/>
      <c r="AA10482" s="58"/>
      <c r="AB10482" s="58"/>
    </row>
    <row r="10483" spans="24:28" x14ac:dyDescent="0.2">
      <c r="X10483" s="58"/>
      <c r="Y10483" s="58"/>
      <c r="Z10483" s="58"/>
      <c r="AA10483" s="58"/>
      <c r="AB10483" s="58"/>
    </row>
    <row r="10484" spans="24:28" x14ac:dyDescent="0.2">
      <c r="X10484" s="58"/>
      <c r="Y10484" s="58"/>
      <c r="Z10484" s="58"/>
      <c r="AA10484" s="58"/>
      <c r="AB10484" s="58"/>
    </row>
    <row r="10485" spans="24:28" x14ac:dyDescent="0.2">
      <c r="X10485" s="58"/>
      <c r="Y10485" s="58"/>
      <c r="Z10485" s="58"/>
      <c r="AA10485" s="58"/>
      <c r="AB10485" s="58"/>
    </row>
    <row r="10486" spans="24:28" x14ac:dyDescent="0.2">
      <c r="X10486" s="58"/>
      <c r="Y10486" s="58"/>
      <c r="Z10486" s="58"/>
      <c r="AA10486" s="58"/>
      <c r="AB10486" s="58"/>
    </row>
    <row r="10487" spans="24:28" x14ac:dyDescent="0.2">
      <c r="X10487" s="58"/>
      <c r="Y10487" s="58"/>
      <c r="Z10487" s="58"/>
      <c r="AA10487" s="58"/>
      <c r="AB10487" s="58"/>
    </row>
    <row r="10488" spans="24:28" x14ac:dyDescent="0.2">
      <c r="X10488" s="58"/>
      <c r="Y10488" s="58"/>
      <c r="Z10488" s="58"/>
      <c r="AA10488" s="58"/>
      <c r="AB10488" s="58"/>
    </row>
    <row r="10489" spans="24:28" x14ac:dyDescent="0.2">
      <c r="X10489" s="58"/>
      <c r="Y10489" s="58"/>
      <c r="Z10489" s="58"/>
      <c r="AA10489" s="58"/>
      <c r="AB10489" s="58"/>
    </row>
    <row r="10490" spans="24:28" x14ac:dyDescent="0.2">
      <c r="X10490" s="58"/>
      <c r="Y10490" s="58"/>
      <c r="Z10490" s="58"/>
      <c r="AA10490" s="58"/>
      <c r="AB10490" s="58"/>
    </row>
    <row r="10491" spans="24:28" x14ac:dyDescent="0.2">
      <c r="X10491" s="58"/>
      <c r="Y10491" s="58"/>
      <c r="Z10491" s="58"/>
      <c r="AA10491" s="58"/>
      <c r="AB10491" s="58"/>
    </row>
    <row r="10492" spans="24:28" x14ac:dyDescent="0.2">
      <c r="X10492" s="58"/>
      <c r="Y10492" s="58"/>
      <c r="Z10492" s="58"/>
      <c r="AA10492" s="58"/>
      <c r="AB10492" s="58"/>
    </row>
    <row r="10493" spans="24:28" x14ac:dyDescent="0.2">
      <c r="X10493" s="58"/>
      <c r="Y10493" s="58"/>
      <c r="Z10493" s="58"/>
      <c r="AA10493" s="58"/>
      <c r="AB10493" s="58"/>
    </row>
    <row r="10494" spans="24:28" x14ac:dyDescent="0.2">
      <c r="X10494" s="58"/>
      <c r="Y10494" s="58"/>
      <c r="Z10494" s="58"/>
      <c r="AA10494" s="58"/>
      <c r="AB10494" s="58"/>
    </row>
    <row r="10495" spans="24:28" x14ac:dyDescent="0.2">
      <c r="X10495" s="58"/>
      <c r="Y10495" s="58"/>
      <c r="Z10495" s="58"/>
      <c r="AA10495" s="58"/>
      <c r="AB10495" s="58"/>
    </row>
    <row r="10496" spans="24:28" x14ac:dyDescent="0.2">
      <c r="X10496" s="58"/>
      <c r="Y10496" s="58"/>
      <c r="Z10496" s="58"/>
      <c r="AA10496" s="58"/>
      <c r="AB10496" s="58"/>
    </row>
    <row r="10497" spans="24:28" x14ac:dyDescent="0.2">
      <c r="X10497" s="58"/>
      <c r="Y10497" s="58"/>
      <c r="Z10497" s="58"/>
      <c r="AA10497" s="58"/>
      <c r="AB10497" s="58"/>
    </row>
    <row r="10498" spans="24:28" x14ac:dyDescent="0.2">
      <c r="X10498" s="58"/>
      <c r="Y10498" s="58"/>
      <c r="Z10498" s="58"/>
      <c r="AA10498" s="58"/>
      <c r="AB10498" s="58"/>
    </row>
    <row r="10499" spans="24:28" x14ac:dyDescent="0.2">
      <c r="X10499" s="58"/>
      <c r="Y10499" s="58"/>
      <c r="Z10499" s="58"/>
      <c r="AA10499" s="58"/>
      <c r="AB10499" s="58"/>
    </row>
    <row r="10500" spans="24:28" x14ac:dyDescent="0.2">
      <c r="X10500" s="58"/>
      <c r="Y10500" s="58"/>
      <c r="Z10500" s="58"/>
      <c r="AA10500" s="58"/>
      <c r="AB10500" s="58"/>
    </row>
    <row r="10501" spans="24:28" x14ac:dyDescent="0.2">
      <c r="X10501" s="58"/>
      <c r="Y10501" s="58"/>
      <c r="Z10501" s="58"/>
      <c r="AA10501" s="58"/>
      <c r="AB10501" s="58"/>
    </row>
    <row r="10502" spans="24:28" x14ac:dyDescent="0.2">
      <c r="X10502" s="58"/>
      <c r="Y10502" s="58"/>
      <c r="Z10502" s="58"/>
      <c r="AA10502" s="58"/>
      <c r="AB10502" s="58"/>
    </row>
    <row r="10503" spans="24:28" x14ac:dyDescent="0.2">
      <c r="X10503" s="58"/>
      <c r="Y10503" s="58"/>
      <c r="Z10503" s="58"/>
      <c r="AA10503" s="58"/>
      <c r="AB10503" s="58"/>
    </row>
    <row r="10504" spans="24:28" x14ac:dyDescent="0.2">
      <c r="X10504" s="58"/>
      <c r="Y10504" s="58"/>
      <c r="Z10504" s="58"/>
      <c r="AA10504" s="58"/>
      <c r="AB10504" s="58"/>
    </row>
    <row r="10505" spans="24:28" x14ac:dyDescent="0.2">
      <c r="X10505" s="58"/>
      <c r="Y10505" s="58"/>
      <c r="Z10505" s="58"/>
      <c r="AA10505" s="58"/>
      <c r="AB10505" s="58"/>
    </row>
    <row r="10506" spans="24:28" x14ac:dyDescent="0.2">
      <c r="X10506" s="58"/>
      <c r="Y10506" s="58"/>
      <c r="Z10506" s="58"/>
      <c r="AA10506" s="58"/>
      <c r="AB10506" s="58"/>
    </row>
    <row r="10507" spans="24:28" x14ac:dyDescent="0.2">
      <c r="X10507" s="58"/>
      <c r="Y10507" s="58"/>
      <c r="Z10507" s="58"/>
      <c r="AA10507" s="58"/>
      <c r="AB10507" s="58"/>
    </row>
    <row r="10508" spans="24:28" x14ac:dyDescent="0.2">
      <c r="X10508" s="58"/>
      <c r="Y10508" s="58"/>
      <c r="Z10508" s="58"/>
      <c r="AA10508" s="58"/>
      <c r="AB10508" s="58"/>
    </row>
    <row r="10509" spans="24:28" x14ac:dyDescent="0.2">
      <c r="X10509" s="58"/>
      <c r="Y10509" s="58"/>
      <c r="Z10509" s="58"/>
      <c r="AA10509" s="58"/>
      <c r="AB10509" s="58"/>
    </row>
    <row r="10510" spans="24:28" x14ac:dyDescent="0.2">
      <c r="X10510" s="58"/>
      <c r="Y10510" s="58"/>
      <c r="Z10510" s="58"/>
      <c r="AA10510" s="58"/>
      <c r="AB10510" s="58"/>
    </row>
    <row r="10511" spans="24:28" x14ac:dyDescent="0.2">
      <c r="X10511" s="58"/>
      <c r="Y10511" s="58"/>
      <c r="Z10511" s="58"/>
      <c r="AA10511" s="58"/>
      <c r="AB10511" s="58"/>
    </row>
    <row r="10512" spans="24:28" x14ac:dyDescent="0.2">
      <c r="X10512" s="58"/>
      <c r="Y10512" s="58"/>
      <c r="Z10512" s="58"/>
      <c r="AA10512" s="58"/>
      <c r="AB10512" s="58"/>
    </row>
    <row r="10513" spans="24:28" x14ac:dyDescent="0.2">
      <c r="X10513" s="58"/>
      <c r="Y10513" s="58"/>
      <c r="Z10513" s="58"/>
      <c r="AA10513" s="58"/>
      <c r="AB10513" s="58"/>
    </row>
    <row r="10514" spans="24:28" x14ac:dyDescent="0.2">
      <c r="X10514" s="58"/>
      <c r="Y10514" s="58"/>
      <c r="Z10514" s="58"/>
      <c r="AA10514" s="58"/>
      <c r="AB10514" s="58"/>
    </row>
    <row r="10515" spans="24:28" x14ac:dyDescent="0.2">
      <c r="X10515" s="58"/>
      <c r="Y10515" s="58"/>
      <c r="Z10515" s="58"/>
      <c r="AA10515" s="58"/>
      <c r="AB10515" s="58"/>
    </row>
    <row r="10516" spans="24:28" x14ac:dyDescent="0.2">
      <c r="X10516" s="58"/>
      <c r="Y10516" s="58"/>
      <c r="Z10516" s="58"/>
      <c r="AA10516" s="58"/>
      <c r="AB10516" s="58"/>
    </row>
    <row r="10517" spans="24:28" x14ac:dyDescent="0.2">
      <c r="X10517" s="58"/>
      <c r="Y10517" s="58"/>
      <c r="Z10517" s="58"/>
      <c r="AA10517" s="58"/>
      <c r="AB10517" s="58"/>
    </row>
    <row r="10518" spans="24:28" x14ac:dyDescent="0.2">
      <c r="X10518" s="58"/>
      <c r="Y10518" s="58"/>
      <c r="Z10518" s="58"/>
      <c r="AA10518" s="58"/>
      <c r="AB10518" s="58"/>
    </row>
    <row r="10519" spans="24:28" x14ac:dyDescent="0.2">
      <c r="X10519" s="58"/>
      <c r="Y10519" s="58"/>
      <c r="Z10519" s="58"/>
      <c r="AA10519" s="58"/>
      <c r="AB10519" s="58"/>
    </row>
    <row r="10520" spans="24:28" x14ac:dyDescent="0.2">
      <c r="X10520" s="58"/>
      <c r="Y10520" s="58"/>
      <c r="Z10520" s="58"/>
      <c r="AA10520" s="58"/>
      <c r="AB10520" s="58"/>
    </row>
    <row r="10521" spans="24:28" x14ac:dyDescent="0.2">
      <c r="X10521" s="58"/>
      <c r="Y10521" s="58"/>
      <c r="Z10521" s="58"/>
      <c r="AA10521" s="58"/>
      <c r="AB10521" s="58"/>
    </row>
    <row r="10522" spans="24:28" x14ac:dyDescent="0.2">
      <c r="X10522" s="58"/>
      <c r="Y10522" s="58"/>
      <c r="Z10522" s="58"/>
      <c r="AA10522" s="58"/>
      <c r="AB10522" s="58"/>
    </row>
    <row r="10523" spans="24:28" x14ac:dyDescent="0.2">
      <c r="X10523" s="58"/>
      <c r="Y10523" s="58"/>
      <c r="Z10523" s="58"/>
      <c r="AA10523" s="58"/>
      <c r="AB10523" s="58"/>
    </row>
    <row r="10524" spans="24:28" x14ac:dyDescent="0.2">
      <c r="X10524" s="58"/>
      <c r="Y10524" s="58"/>
      <c r="Z10524" s="58"/>
      <c r="AA10524" s="58"/>
      <c r="AB10524" s="58"/>
    </row>
    <row r="10525" spans="24:28" x14ac:dyDescent="0.2">
      <c r="X10525" s="58"/>
      <c r="Y10525" s="58"/>
      <c r="Z10525" s="58"/>
      <c r="AA10525" s="58"/>
      <c r="AB10525" s="58"/>
    </row>
    <row r="10526" spans="24:28" x14ac:dyDescent="0.2">
      <c r="X10526" s="58"/>
      <c r="Y10526" s="58"/>
      <c r="Z10526" s="58"/>
      <c r="AA10526" s="58"/>
      <c r="AB10526" s="58"/>
    </row>
    <row r="10527" spans="24:28" x14ac:dyDescent="0.2">
      <c r="X10527" s="58"/>
      <c r="Y10527" s="58"/>
      <c r="Z10527" s="58"/>
      <c r="AA10527" s="58"/>
      <c r="AB10527" s="58"/>
    </row>
    <row r="10528" spans="24:28" x14ac:dyDescent="0.2">
      <c r="X10528" s="58"/>
      <c r="Y10528" s="58"/>
      <c r="Z10528" s="58"/>
      <c r="AA10528" s="58"/>
      <c r="AB10528" s="58"/>
    </row>
    <row r="10529" spans="24:28" x14ac:dyDescent="0.2">
      <c r="X10529" s="58"/>
      <c r="Y10529" s="58"/>
      <c r="Z10529" s="58"/>
      <c r="AA10529" s="58"/>
      <c r="AB10529" s="58"/>
    </row>
    <row r="10530" spans="24:28" x14ac:dyDescent="0.2">
      <c r="X10530" s="58"/>
      <c r="Y10530" s="58"/>
      <c r="Z10530" s="58"/>
      <c r="AA10530" s="58"/>
      <c r="AB10530" s="58"/>
    </row>
    <row r="10531" spans="24:28" x14ac:dyDescent="0.2">
      <c r="X10531" s="58"/>
      <c r="Y10531" s="58"/>
      <c r="Z10531" s="58"/>
      <c r="AA10531" s="58"/>
      <c r="AB10531" s="58"/>
    </row>
    <row r="10532" spans="24:28" x14ac:dyDescent="0.2">
      <c r="X10532" s="58"/>
      <c r="Y10532" s="58"/>
      <c r="Z10532" s="58"/>
      <c r="AA10532" s="58"/>
      <c r="AB10532" s="58"/>
    </row>
    <row r="10533" spans="24:28" x14ac:dyDescent="0.2">
      <c r="X10533" s="58"/>
      <c r="Y10533" s="58"/>
      <c r="Z10533" s="58"/>
      <c r="AA10533" s="58"/>
      <c r="AB10533" s="58"/>
    </row>
    <row r="10534" spans="24:28" x14ac:dyDescent="0.2">
      <c r="X10534" s="58"/>
      <c r="Y10534" s="58"/>
      <c r="Z10534" s="58"/>
      <c r="AA10534" s="58"/>
      <c r="AB10534" s="58"/>
    </row>
    <row r="10535" spans="24:28" x14ac:dyDescent="0.2">
      <c r="X10535" s="58"/>
      <c r="Y10535" s="58"/>
      <c r="Z10535" s="58"/>
      <c r="AA10535" s="58"/>
      <c r="AB10535" s="58"/>
    </row>
    <row r="10536" spans="24:28" x14ac:dyDescent="0.2">
      <c r="X10536" s="58"/>
      <c r="Y10536" s="58"/>
      <c r="Z10536" s="58"/>
      <c r="AA10536" s="58"/>
      <c r="AB10536" s="58"/>
    </row>
    <row r="10537" spans="24:28" x14ac:dyDescent="0.2">
      <c r="X10537" s="58"/>
      <c r="Y10537" s="58"/>
      <c r="Z10537" s="58"/>
      <c r="AA10537" s="58"/>
      <c r="AB10537" s="58"/>
    </row>
    <row r="10538" spans="24:28" x14ac:dyDescent="0.2">
      <c r="X10538" s="58"/>
      <c r="Y10538" s="58"/>
      <c r="Z10538" s="58"/>
      <c r="AA10538" s="58"/>
      <c r="AB10538" s="58"/>
    </row>
    <row r="10539" spans="24:28" x14ac:dyDescent="0.2">
      <c r="X10539" s="58"/>
      <c r="Y10539" s="58"/>
      <c r="Z10539" s="58"/>
      <c r="AA10539" s="58"/>
      <c r="AB10539" s="58"/>
    </row>
    <row r="10540" spans="24:28" x14ac:dyDescent="0.2">
      <c r="X10540" s="58"/>
      <c r="Y10540" s="58"/>
      <c r="Z10540" s="58"/>
      <c r="AA10540" s="58"/>
      <c r="AB10540" s="58"/>
    </row>
    <row r="10541" spans="24:28" x14ac:dyDescent="0.2">
      <c r="X10541" s="58"/>
      <c r="Y10541" s="58"/>
      <c r="Z10541" s="58"/>
      <c r="AA10541" s="58"/>
      <c r="AB10541" s="58"/>
    </row>
    <row r="10542" spans="24:28" x14ac:dyDescent="0.2">
      <c r="X10542" s="58"/>
      <c r="Y10542" s="58"/>
      <c r="Z10542" s="58"/>
      <c r="AA10542" s="58"/>
      <c r="AB10542" s="58"/>
    </row>
    <row r="10543" spans="24:28" x14ac:dyDescent="0.2">
      <c r="X10543" s="58"/>
      <c r="Y10543" s="58"/>
      <c r="Z10543" s="58"/>
      <c r="AA10543" s="58"/>
      <c r="AB10543" s="58"/>
    </row>
    <row r="10544" spans="24:28" x14ac:dyDescent="0.2">
      <c r="X10544" s="58"/>
      <c r="Y10544" s="58"/>
      <c r="Z10544" s="58"/>
      <c r="AA10544" s="58"/>
      <c r="AB10544" s="58"/>
    </row>
    <row r="10545" spans="24:28" x14ac:dyDescent="0.2">
      <c r="X10545" s="58"/>
      <c r="Y10545" s="58"/>
      <c r="Z10545" s="58"/>
      <c r="AA10545" s="58"/>
      <c r="AB10545" s="58"/>
    </row>
    <row r="10546" spans="24:28" x14ac:dyDescent="0.2">
      <c r="X10546" s="58"/>
      <c r="Y10546" s="58"/>
      <c r="Z10546" s="58"/>
      <c r="AA10546" s="58"/>
      <c r="AB10546" s="58"/>
    </row>
    <row r="10547" spans="24:28" x14ac:dyDescent="0.2">
      <c r="X10547" s="58"/>
      <c r="Y10547" s="58"/>
      <c r="Z10547" s="58"/>
      <c r="AA10547" s="58"/>
      <c r="AB10547" s="58"/>
    </row>
    <row r="10548" spans="24:28" x14ac:dyDescent="0.2">
      <c r="X10548" s="58"/>
      <c r="Y10548" s="58"/>
      <c r="Z10548" s="58"/>
      <c r="AA10548" s="58"/>
      <c r="AB10548" s="58"/>
    </row>
    <row r="10549" spans="24:28" x14ac:dyDescent="0.2">
      <c r="X10549" s="58"/>
      <c r="Y10549" s="58"/>
      <c r="Z10549" s="58"/>
      <c r="AA10549" s="58"/>
      <c r="AB10549" s="58"/>
    </row>
    <row r="10550" spans="24:28" x14ac:dyDescent="0.2">
      <c r="X10550" s="58"/>
      <c r="Y10550" s="58"/>
      <c r="Z10550" s="58"/>
      <c r="AA10550" s="58"/>
      <c r="AB10550" s="58"/>
    </row>
    <row r="10551" spans="24:28" x14ac:dyDescent="0.2">
      <c r="X10551" s="58"/>
      <c r="Y10551" s="58"/>
      <c r="Z10551" s="58"/>
      <c r="AA10551" s="58"/>
      <c r="AB10551" s="58"/>
    </row>
    <row r="10552" spans="24:28" x14ac:dyDescent="0.2">
      <c r="X10552" s="58"/>
      <c r="Y10552" s="58"/>
      <c r="Z10552" s="58"/>
      <c r="AA10552" s="58"/>
      <c r="AB10552" s="58"/>
    </row>
    <row r="10553" spans="24:28" x14ac:dyDescent="0.2">
      <c r="X10553" s="58"/>
      <c r="Y10553" s="58"/>
      <c r="Z10553" s="58"/>
      <c r="AA10553" s="58"/>
      <c r="AB10553" s="58"/>
    </row>
    <row r="10554" spans="24:28" x14ac:dyDescent="0.2">
      <c r="X10554" s="58"/>
      <c r="Y10554" s="58"/>
      <c r="Z10554" s="58"/>
      <c r="AA10554" s="58"/>
      <c r="AB10554" s="58"/>
    </row>
    <row r="10555" spans="24:28" x14ac:dyDescent="0.2">
      <c r="X10555" s="58"/>
      <c r="Y10555" s="58"/>
      <c r="Z10555" s="58"/>
      <c r="AA10555" s="58"/>
      <c r="AB10555" s="58"/>
    </row>
    <row r="10556" spans="24:28" x14ac:dyDescent="0.2">
      <c r="X10556" s="58"/>
      <c r="Y10556" s="58"/>
      <c r="Z10556" s="58"/>
      <c r="AA10556" s="58"/>
      <c r="AB10556" s="58"/>
    </row>
    <row r="10557" spans="24:28" x14ac:dyDescent="0.2">
      <c r="X10557" s="58"/>
      <c r="Y10557" s="58"/>
      <c r="Z10557" s="58"/>
      <c r="AA10557" s="58"/>
      <c r="AB10557" s="58"/>
    </row>
    <row r="10558" spans="24:28" x14ac:dyDescent="0.2">
      <c r="X10558" s="58"/>
      <c r="Y10558" s="58"/>
      <c r="Z10558" s="58"/>
      <c r="AA10558" s="58"/>
      <c r="AB10558" s="58"/>
    </row>
    <row r="10559" spans="24:28" x14ac:dyDescent="0.2">
      <c r="X10559" s="58"/>
      <c r="Y10559" s="58"/>
      <c r="Z10559" s="58"/>
      <c r="AA10559" s="58"/>
      <c r="AB10559" s="58"/>
    </row>
    <row r="10560" spans="24:28" x14ac:dyDescent="0.2">
      <c r="X10560" s="58"/>
      <c r="Y10560" s="58"/>
      <c r="Z10560" s="58"/>
      <c r="AA10560" s="58"/>
      <c r="AB10560" s="58"/>
    </row>
    <row r="10561" spans="24:28" x14ac:dyDescent="0.2">
      <c r="X10561" s="58"/>
      <c r="Y10561" s="58"/>
      <c r="Z10561" s="58"/>
      <c r="AA10561" s="58"/>
      <c r="AB10561" s="58"/>
    </row>
    <row r="10562" spans="24:28" x14ac:dyDescent="0.2">
      <c r="X10562" s="58"/>
      <c r="Y10562" s="58"/>
      <c r="Z10562" s="58"/>
      <c r="AA10562" s="58"/>
      <c r="AB10562" s="58"/>
    </row>
    <row r="10563" spans="24:28" x14ac:dyDescent="0.2">
      <c r="X10563" s="58"/>
      <c r="Y10563" s="58"/>
      <c r="Z10563" s="58"/>
      <c r="AA10563" s="58"/>
      <c r="AB10563" s="58"/>
    </row>
    <row r="10564" spans="24:28" x14ac:dyDescent="0.2">
      <c r="X10564" s="58"/>
      <c r="Y10564" s="58"/>
      <c r="Z10564" s="58"/>
      <c r="AA10564" s="58"/>
      <c r="AB10564" s="58"/>
    </row>
    <row r="10565" spans="24:28" x14ac:dyDescent="0.2">
      <c r="X10565" s="58"/>
      <c r="Y10565" s="58"/>
      <c r="Z10565" s="58"/>
      <c r="AA10565" s="58"/>
      <c r="AB10565" s="58"/>
    </row>
    <row r="10566" spans="24:28" x14ac:dyDescent="0.2">
      <c r="X10566" s="58"/>
      <c r="Y10566" s="58"/>
      <c r="Z10566" s="58"/>
      <c r="AA10566" s="58"/>
      <c r="AB10566" s="58"/>
    </row>
    <row r="10567" spans="24:28" x14ac:dyDescent="0.2">
      <c r="X10567" s="58"/>
      <c r="Y10567" s="58"/>
      <c r="Z10567" s="58"/>
      <c r="AA10567" s="58"/>
      <c r="AB10567" s="58"/>
    </row>
    <row r="10568" spans="24:28" x14ac:dyDescent="0.2">
      <c r="X10568" s="58"/>
      <c r="Y10568" s="58"/>
      <c r="Z10568" s="58"/>
      <c r="AA10568" s="58"/>
      <c r="AB10568" s="58"/>
    </row>
    <row r="10569" spans="24:28" x14ac:dyDescent="0.2">
      <c r="X10569" s="58"/>
      <c r="Y10569" s="58"/>
      <c r="Z10569" s="58"/>
      <c r="AA10569" s="58"/>
      <c r="AB10569" s="58"/>
    </row>
    <row r="10570" spans="24:28" x14ac:dyDescent="0.2">
      <c r="X10570" s="58"/>
      <c r="Y10570" s="58"/>
      <c r="Z10570" s="58"/>
      <c r="AA10570" s="58"/>
      <c r="AB10570" s="58"/>
    </row>
    <row r="10571" spans="24:28" x14ac:dyDescent="0.2">
      <c r="X10571" s="58"/>
      <c r="Y10571" s="58"/>
      <c r="Z10571" s="58"/>
      <c r="AA10571" s="58"/>
      <c r="AB10571" s="58"/>
    </row>
    <row r="10572" spans="24:28" x14ac:dyDescent="0.2">
      <c r="X10572" s="58"/>
      <c r="Y10572" s="58"/>
      <c r="Z10572" s="58"/>
      <c r="AA10572" s="58"/>
      <c r="AB10572" s="58"/>
    </row>
    <row r="10573" spans="24:28" x14ac:dyDescent="0.2">
      <c r="X10573" s="58"/>
      <c r="Y10573" s="58"/>
      <c r="Z10573" s="58"/>
      <c r="AA10573" s="58"/>
      <c r="AB10573" s="58"/>
    </row>
    <row r="10574" spans="24:28" x14ac:dyDescent="0.2">
      <c r="X10574" s="58"/>
      <c r="Y10574" s="58"/>
      <c r="Z10574" s="58"/>
      <c r="AA10574" s="58"/>
      <c r="AB10574" s="58"/>
    </row>
    <row r="10575" spans="24:28" x14ac:dyDescent="0.2">
      <c r="X10575" s="58"/>
      <c r="Y10575" s="58"/>
      <c r="Z10575" s="58"/>
      <c r="AA10575" s="58"/>
      <c r="AB10575" s="58"/>
    </row>
    <row r="10576" spans="24:28" x14ac:dyDescent="0.2">
      <c r="X10576" s="58"/>
      <c r="Y10576" s="58"/>
      <c r="Z10576" s="58"/>
      <c r="AA10576" s="58"/>
      <c r="AB10576" s="58"/>
    </row>
    <row r="10577" spans="24:28" x14ac:dyDescent="0.2">
      <c r="X10577" s="58"/>
      <c r="Y10577" s="58"/>
      <c r="Z10577" s="58"/>
      <c r="AA10577" s="58"/>
      <c r="AB10577" s="58"/>
    </row>
    <row r="10578" spans="24:28" x14ac:dyDescent="0.2">
      <c r="X10578" s="58"/>
      <c r="Y10578" s="58"/>
      <c r="Z10578" s="58"/>
      <c r="AA10578" s="58"/>
      <c r="AB10578" s="58"/>
    </row>
    <row r="10579" spans="24:28" x14ac:dyDescent="0.2">
      <c r="X10579" s="58"/>
      <c r="Y10579" s="58"/>
      <c r="Z10579" s="58"/>
      <c r="AA10579" s="58"/>
      <c r="AB10579" s="58"/>
    </row>
    <row r="10580" spans="24:28" x14ac:dyDescent="0.2">
      <c r="X10580" s="58"/>
      <c r="Y10580" s="58"/>
      <c r="Z10580" s="58"/>
      <c r="AA10580" s="58"/>
      <c r="AB10580" s="58"/>
    </row>
    <row r="10581" spans="24:28" x14ac:dyDescent="0.2">
      <c r="X10581" s="58"/>
      <c r="Y10581" s="58"/>
      <c r="Z10581" s="58"/>
      <c r="AA10581" s="58"/>
      <c r="AB10581" s="58"/>
    </row>
    <row r="10582" spans="24:28" x14ac:dyDescent="0.2">
      <c r="X10582" s="58"/>
      <c r="Y10582" s="58"/>
      <c r="Z10582" s="58"/>
      <c r="AA10582" s="58"/>
      <c r="AB10582" s="58"/>
    </row>
    <row r="10583" spans="24:28" x14ac:dyDescent="0.2">
      <c r="X10583" s="58"/>
      <c r="Y10583" s="58"/>
      <c r="Z10583" s="58"/>
      <c r="AA10583" s="58"/>
      <c r="AB10583" s="58"/>
    </row>
    <row r="10584" spans="24:28" x14ac:dyDescent="0.2">
      <c r="X10584" s="58"/>
      <c r="Y10584" s="58"/>
      <c r="Z10584" s="58"/>
      <c r="AA10584" s="58"/>
      <c r="AB10584" s="58"/>
    </row>
    <row r="10585" spans="24:28" x14ac:dyDescent="0.2">
      <c r="X10585" s="58"/>
      <c r="Y10585" s="58"/>
      <c r="Z10585" s="58"/>
      <c r="AA10585" s="58"/>
      <c r="AB10585" s="58"/>
    </row>
    <row r="10586" spans="24:28" x14ac:dyDescent="0.2">
      <c r="X10586" s="58"/>
      <c r="Y10586" s="58"/>
      <c r="Z10586" s="58"/>
      <c r="AA10586" s="58"/>
      <c r="AB10586" s="58"/>
    </row>
    <row r="10587" spans="24:28" x14ac:dyDescent="0.2">
      <c r="X10587" s="58"/>
      <c r="Y10587" s="58"/>
      <c r="Z10587" s="58"/>
      <c r="AA10587" s="58"/>
      <c r="AB10587" s="58"/>
    </row>
    <row r="10588" spans="24:28" x14ac:dyDescent="0.2">
      <c r="X10588" s="58"/>
      <c r="Y10588" s="58"/>
      <c r="Z10588" s="58"/>
      <c r="AA10588" s="58"/>
      <c r="AB10588" s="58"/>
    </row>
    <row r="10589" spans="24:28" x14ac:dyDescent="0.2">
      <c r="X10589" s="58"/>
      <c r="Y10589" s="58"/>
      <c r="Z10589" s="58"/>
      <c r="AA10589" s="58"/>
      <c r="AB10589" s="58"/>
    </row>
    <row r="10590" spans="24:28" x14ac:dyDescent="0.2">
      <c r="X10590" s="58"/>
      <c r="Y10590" s="58"/>
      <c r="Z10590" s="58"/>
      <c r="AA10590" s="58"/>
      <c r="AB10590" s="58"/>
    </row>
    <row r="10591" spans="24:28" x14ac:dyDescent="0.2">
      <c r="X10591" s="58"/>
      <c r="Y10591" s="58"/>
      <c r="Z10591" s="58"/>
      <c r="AA10591" s="58"/>
      <c r="AB10591" s="58"/>
    </row>
    <row r="10592" spans="24:28" x14ac:dyDescent="0.2">
      <c r="X10592" s="58"/>
      <c r="Y10592" s="58"/>
      <c r="Z10592" s="58"/>
      <c r="AA10592" s="58"/>
      <c r="AB10592" s="58"/>
    </row>
    <row r="10593" spans="24:28" x14ac:dyDescent="0.2">
      <c r="X10593" s="58"/>
      <c r="Y10593" s="58"/>
      <c r="Z10593" s="58"/>
      <c r="AA10593" s="58"/>
      <c r="AB10593" s="58"/>
    </row>
    <row r="10594" spans="24:28" x14ac:dyDescent="0.2">
      <c r="X10594" s="58"/>
      <c r="Y10594" s="58"/>
      <c r="Z10594" s="58"/>
      <c r="AA10594" s="58"/>
      <c r="AB10594" s="58"/>
    </row>
    <row r="10595" spans="24:28" x14ac:dyDescent="0.2">
      <c r="X10595" s="58"/>
      <c r="Y10595" s="58"/>
      <c r="Z10595" s="58"/>
      <c r="AA10595" s="58"/>
      <c r="AB10595" s="58"/>
    </row>
    <row r="10596" spans="24:28" x14ac:dyDescent="0.2">
      <c r="X10596" s="58"/>
      <c r="Y10596" s="58"/>
      <c r="Z10596" s="58"/>
      <c r="AA10596" s="58"/>
      <c r="AB10596" s="58"/>
    </row>
    <row r="10597" spans="24:28" x14ac:dyDescent="0.2">
      <c r="X10597" s="58"/>
      <c r="Y10597" s="58"/>
      <c r="Z10597" s="58"/>
      <c r="AA10597" s="58"/>
      <c r="AB10597" s="58"/>
    </row>
    <row r="10598" spans="24:28" x14ac:dyDescent="0.2">
      <c r="X10598" s="58"/>
      <c r="Y10598" s="58"/>
      <c r="Z10598" s="58"/>
      <c r="AA10598" s="58"/>
      <c r="AB10598" s="58"/>
    </row>
    <row r="10599" spans="24:28" x14ac:dyDescent="0.2">
      <c r="X10599" s="58"/>
      <c r="Y10599" s="58"/>
      <c r="Z10599" s="58"/>
      <c r="AA10599" s="58"/>
      <c r="AB10599" s="58"/>
    </row>
    <row r="10600" spans="24:28" x14ac:dyDescent="0.2">
      <c r="X10600" s="58"/>
      <c r="Y10600" s="58"/>
      <c r="Z10600" s="58"/>
      <c r="AA10600" s="58"/>
      <c r="AB10600" s="58"/>
    </row>
    <row r="10601" spans="24:28" x14ac:dyDescent="0.2">
      <c r="X10601" s="58"/>
      <c r="Y10601" s="58"/>
      <c r="Z10601" s="58"/>
      <c r="AA10601" s="58"/>
      <c r="AB10601" s="58"/>
    </row>
    <row r="10602" spans="24:28" x14ac:dyDescent="0.2">
      <c r="X10602" s="58"/>
      <c r="Y10602" s="58"/>
      <c r="Z10602" s="58"/>
      <c r="AA10602" s="58"/>
      <c r="AB10602" s="58"/>
    </row>
    <row r="10603" spans="24:28" x14ac:dyDescent="0.2">
      <c r="X10603" s="58"/>
      <c r="Y10603" s="58"/>
      <c r="Z10603" s="58"/>
      <c r="AA10603" s="58"/>
      <c r="AB10603" s="58"/>
    </row>
    <row r="10604" spans="24:28" x14ac:dyDescent="0.2">
      <c r="X10604" s="58"/>
      <c r="Y10604" s="58"/>
      <c r="Z10604" s="58"/>
      <c r="AA10604" s="58"/>
      <c r="AB10604" s="58"/>
    </row>
    <row r="10605" spans="24:28" x14ac:dyDescent="0.2">
      <c r="X10605" s="58"/>
      <c r="Y10605" s="58"/>
      <c r="Z10605" s="58"/>
      <c r="AA10605" s="58"/>
      <c r="AB10605" s="58"/>
    </row>
    <row r="10606" spans="24:28" x14ac:dyDescent="0.2">
      <c r="X10606" s="58"/>
      <c r="Y10606" s="58"/>
      <c r="Z10606" s="58"/>
      <c r="AA10606" s="58"/>
      <c r="AB10606" s="58"/>
    </row>
    <row r="10607" spans="24:28" x14ac:dyDescent="0.2">
      <c r="X10607" s="58"/>
      <c r="Y10607" s="58"/>
      <c r="Z10607" s="58"/>
      <c r="AA10607" s="58"/>
      <c r="AB10607" s="58"/>
    </row>
    <row r="10608" spans="24:28" x14ac:dyDescent="0.2">
      <c r="X10608" s="58"/>
      <c r="Y10608" s="58"/>
      <c r="Z10608" s="58"/>
      <c r="AA10608" s="58"/>
      <c r="AB10608" s="58"/>
    </row>
    <row r="10609" spans="24:28" x14ac:dyDescent="0.2">
      <c r="X10609" s="58"/>
      <c r="Y10609" s="58"/>
      <c r="Z10609" s="58"/>
      <c r="AA10609" s="58"/>
      <c r="AB10609" s="58"/>
    </row>
    <row r="10610" spans="24:28" x14ac:dyDescent="0.2">
      <c r="X10610" s="58"/>
      <c r="Y10610" s="58"/>
      <c r="Z10610" s="58"/>
      <c r="AA10610" s="58"/>
      <c r="AB10610" s="58"/>
    </row>
    <row r="10611" spans="24:28" x14ac:dyDescent="0.2">
      <c r="X10611" s="58"/>
      <c r="Y10611" s="58"/>
      <c r="Z10611" s="58"/>
      <c r="AA10611" s="58"/>
      <c r="AB10611" s="58"/>
    </row>
    <row r="10612" spans="24:28" x14ac:dyDescent="0.2">
      <c r="X10612" s="58"/>
      <c r="Y10612" s="58"/>
      <c r="Z10612" s="58"/>
      <c r="AA10612" s="58"/>
      <c r="AB10612" s="58"/>
    </row>
    <row r="10613" spans="24:28" x14ac:dyDescent="0.2">
      <c r="X10613" s="58"/>
      <c r="Y10613" s="58"/>
      <c r="Z10613" s="58"/>
      <c r="AA10613" s="58"/>
      <c r="AB10613" s="58"/>
    </row>
    <row r="10614" spans="24:28" x14ac:dyDescent="0.2">
      <c r="X10614" s="58"/>
      <c r="Y10614" s="58"/>
      <c r="Z10614" s="58"/>
      <c r="AA10614" s="58"/>
      <c r="AB10614" s="58"/>
    </row>
    <row r="10615" spans="24:28" x14ac:dyDescent="0.2">
      <c r="X10615" s="58"/>
      <c r="Y10615" s="58"/>
      <c r="Z10615" s="58"/>
      <c r="AA10615" s="58"/>
      <c r="AB10615" s="58"/>
    </row>
    <row r="10616" spans="24:28" x14ac:dyDescent="0.2">
      <c r="X10616" s="58"/>
      <c r="Y10616" s="58"/>
      <c r="Z10616" s="58"/>
      <c r="AA10616" s="58"/>
      <c r="AB10616" s="58"/>
    </row>
    <row r="10617" spans="24:28" x14ac:dyDescent="0.2">
      <c r="X10617" s="58"/>
      <c r="Y10617" s="58"/>
      <c r="Z10617" s="58"/>
      <c r="AA10617" s="58"/>
      <c r="AB10617" s="58"/>
    </row>
    <row r="10618" spans="24:28" x14ac:dyDescent="0.2">
      <c r="X10618" s="58"/>
      <c r="Y10618" s="58"/>
      <c r="Z10618" s="58"/>
      <c r="AA10618" s="58"/>
      <c r="AB10618" s="58"/>
    </row>
    <row r="10619" spans="24:28" x14ac:dyDescent="0.2">
      <c r="X10619" s="58"/>
      <c r="Y10619" s="58"/>
      <c r="Z10619" s="58"/>
      <c r="AA10619" s="58"/>
      <c r="AB10619" s="58"/>
    </row>
    <row r="10620" spans="24:28" x14ac:dyDescent="0.2">
      <c r="X10620" s="58"/>
      <c r="Y10620" s="58"/>
      <c r="Z10620" s="58"/>
      <c r="AA10620" s="58"/>
      <c r="AB10620" s="58"/>
    </row>
    <row r="10621" spans="24:28" x14ac:dyDescent="0.2">
      <c r="X10621" s="58"/>
      <c r="Y10621" s="58"/>
      <c r="Z10621" s="58"/>
      <c r="AA10621" s="58"/>
      <c r="AB10621" s="58"/>
    </row>
    <row r="10622" spans="24:28" x14ac:dyDescent="0.2">
      <c r="X10622" s="58"/>
      <c r="Y10622" s="58"/>
      <c r="Z10622" s="58"/>
      <c r="AA10622" s="58"/>
      <c r="AB10622" s="58"/>
    </row>
    <row r="10623" spans="24:28" x14ac:dyDescent="0.2">
      <c r="X10623" s="58"/>
      <c r="Y10623" s="58"/>
      <c r="Z10623" s="58"/>
      <c r="AA10623" s="58"/>
      <c r="AB10623" s="58"/>
    </row>
    <row r="10624" spans="24:28" x14ac:dyDescent="0.2">
      <c r="X10624" s="58"/>
      <c r="Y10624" s="58"/>
      <c r="Z10624" s="58"/>
      <c r="AA10624" s="58"/>
      <c r="AB10624" s="58"/>
    </row>
    <row r="10625" spans="24:28" x14ac:dyDescent="0.2">
      <c r="X10625" s="58"/>
      <c r="Y10625" s="58"/>
      <c r="Z10625" s="58"/>
      <c r="AA10625" s="58"/>
      <c r="AB10625" s="58"/>
    </row>
    <row r="10626" spans="24:28" x14ac:dyDescent="0.2">
      <c r="X10626" s="58"/>
      <c r="Y10626" s="58"/>
      <c r="Z10626" s="58"/>
      <c r="AA10626" s="58"/>
      <c r="AB10626" s="58"/>
    </row>
    <row r="10627" spans="24:28" x14ac:dyDescent="0.2">
      <c r="X10627" s="58"/>
      <c r="Y10627" s="58"/>
      <c r="Z10627" s="58"/>
      <c r="AA10627" s="58"/>
      <c r="AB10627" s="58"/>
    </row>
    <row r="10628" spans="24:28" x14ac:dyDescent="0.2">
      <c r="X10628" s="58"/>
      <c r="Y10628" s="58"/>
      <c r="Z10628" s="58"/>
      <c r="AA10628" s="58"/>
      <c r="AB10628" s="58"/>
    </row>
    <row r="10629" spans="24:28" x14ac:dyDescent="0.2">
      <c r="X10629" s="58"/>
      <c r="Y10629" s="58"/>
      <c r="Z10629" s="58"/>
      <c r="AA10629" s="58"/>
      <c r="AB10629" s="58"/>
    </row>
    <row r="10630" spans="24:28" x14ac:dyDescent="0.2">
      <c r="X10630" s="58"/>
      <c r="Y10630" s="58"/>
      <c r="Z10630" s="58"/>
      <c r="AA10630" s="58"/>
      <c r="AB10630" s="58"/>
    </row>
    <row r="10631" spans="24:28" x14ac:dyDescent="0.2">
      <c r="X10631" s="58"/>
      <c r="Y10631" s="58"/>
      <c r="Z10631" s="58"/>
      <c r="AA10631" s="58"/>
      <c r="AB10631" s="58"/>
    </row>
    <row r="10632" spans="24:28" x14ac:dyDescent="0.2">
      <c r="X10632" s="58"/>
      <c r="Y10632" s="58"/>
      <c r="Z10632" s="58"/>
      <c r="AA10632" s="58"/>
      <c r="AB10632" s="58"/>
    </row>
    <row r="10633" spans="24:28" x14ac:dyDescent="0.2">
      <c r="X10633" s="58"/>
      <c r="Y10633" s="58"/>
      <c r="Z10633" s="58"/>
      <c r="AA10633" s="58"/>
      <c r="AB10633" s="58"/>
    </row>
    <row r="10634" spans="24:28" x14ac:dyDescent="0.2">
      <c r="X10634" s="58"/>
      <c r="Y10634" s="58"/>
      <c r="Z10634" s="58"/>
      <c r="AA10634" s="58"/>
      <c r="AB10634" s="58"/>
    </row>
    <row r="10635" spans="24:28" x14ac:dyDescent="0.2">
      <c r="X10635" s="58"/>
      <c r="Y10635" s="58"/>
      <c r="Z10635" s="58"/>
      <c r="AA10635" s="58"/>
      <c r="AB10635" s="58"/>
    </row>
    <row r="10636" spans="24:28" x14ac:dyDescent="0.2">
      <c r="X10636" s="58"/>
      <c r="Y10636" s="58"/>
      <c r="Z10636" s="58"/>
      <c r="AA10636" s="58"/>
      <c r="AB10636" s="58"/>
    </row>
    <row r="10637" spans="24:28" x14ac:dyDescent="0.2">
      <c r="X10637" s="58"/>
      <c r="Y10637" s="58"/>
      <c r="Z10637" s="58"/>
      <c r="AA10637" s="58"/>
      <c r="AB10637" s="58"/>
    </row>
    <row r="10638" spans="24:28" x14ac:dyDescent="0.2">
      <c r="X10638" s="58"/>
      <c r="Y10638" s="58"/>
      <c r="Z10638" s="58"/>
      <c r="AA10638" s="58"/>
      <c r="AB10638" s="58"/>
    </row>
    <row r="10639" spans="24:28" x14ac:dyDescent="0.2">
      <c r="X10639" s="58"/>
      <c r="Y10639" s="58"/>
      <c r="Z10639" s="58"/>
      <c r="AA10639" s="58"/>
      <c r="AB10639" s="58"/>
    </row>
    <row r="10640" spans="24:28" x14ac:dyDescent="0.2">
      <c r="X10640" s="58"/>
      <c r="Y10640" s="58"/>
      <c r="Z10640" s="58"/>
      <c r="AA10640" s="58"/>
      <c r="AB10640" s="58"/>
    </row>
    <row r="10641" spans="24:28" x14ac:dyDescent="0.2">
      <c r="X10641" s="58"/>
      <c r="Y10641" s="58"/>
      <c r="Z10641" s="58"/>
      <c r="AA10641" s="58"/>
      <c r="AB10641" s="58"/>
    </row>
    <row r="10642" spans="24:28" x14ac:dyDescent="0.2">
      <c r="X10642" s="58"/>
      <c r="Y10642" s="58"/>
      <c r="Z10642" s="58"/>
      <c r="AA10642" s="58"/>
      <c r="AB10642" s="58"/>
    </row>
    <row r="10643" spans="24:28" x14ac:dyDescent="0.2">
      <c r="X10643" s="58"/>
      <c r="Y10643" s="58"/>
      <c r="Z10643" s="58"/>
      <c r="AA10643" s="58"/>
      <c r="AB10643" s="58"/>
    </row>
    <row r="10644" spans="24:28" x14ac:dyDescent="0.2">
      <c r="X10644" s="58"/>
      <c r="Y10644" s="58"/>
      <c r="Z10644" s="58"/>
      <c r="AA10644" s="58"/>
      <c r="AB10644" s="58"/>
    </row>
    <row r="10645" spans="24:28" x14ac:dyDescent="0.2">
      <c r="X10645" s="58"/>
      <c r="Y10645" s="58"/>
      <c r="Z10645" s="58"/>
      <c r="AA10645" s="58"/>
      <c r="AB10645" s="58"/>
    </row>
    <row r="10646" spans="24:28" x14ac:dyDescent="0.2">
      <c r="X10646" s="58"/>
      <c r="Y10646" s="58"/>
      <c r="Z10646" s="58"/>
      <c r="AA10646" s="58"/>
      <c r="AB10646" s="58"/>
    </row>
    <row r="10647" spans="24:28" x14ac:dyDescent="0.2">
      <c r="X10647" s="58"/>
      <c r="Y10647" s="58"/>
      <c r="Z10647" s="58"/>
      <c r="AA10647" s="58"/>
      <c r="AB10647" s="58"/>
    </row>
    <row r="10648" spans="24:28" x14ac:dyDescent="0.2">
      <c r="X10648" s="58"/>
      <c r="Y10648" s="58"/>
      <c r="Z10648" s="58"/>
      <c r="AA10648" s="58"/>
      <c r="AB10648" s="58"/>
    </row>
    <row r="10649" spans="24:28" x14ac:dyDescent="0.2">
      <c r="X10649" s="58"/>
      <c r="Y10649" s="58"/>
      <c r="Z10649" s="58"/>
      <c r="AA10649" s="58"/>
      <c r="AB10649" s="58"/>
    </row>
    <row r="10650" spans="24:28" x14ac:dyDescent="0.2">
      <c r="X10650" s="58"/>
      <c r="Y10650" s="58"/>
      <c r="Z10650" s="58"/>
      <c r="AA10650" s="58"/>
      <c r="AB10650" s="58"/>
    </row>
    <row r="10651" spans="24:28" x14ac:dyDescent="0.2">
      <c r="X10651" s="58"/>
      <c r="Y10651" s="58"/>
      <c r="Z10651" s="58"/>
      <c r="AA10651" s="58"/>
      <c r="AB10651" s="58"/>
    </row>
    <row r="10652" spans="24:28" x14ac:dyDescent="0.2">
      <c r="X10652" s="58"/>
      <c r="Y10652" s="58"/>
      <c r="Z10652" s="58"/>
      <c r="AA10652" s="58"/>
      <c r="AB10652" s="58"/>
    </row>
    <row r="10653" spans="24:28" x14ac:dyDescent="0.2">
      <c r="X10653" s="58"/>
      <c r="Y10653" s="58"/>
      <c r="Z10653" s="58"/>
      <c r="AA10653" s="58"/>
      <c r="AB10653" s="58"/>
    </row>
    <row r="10654" spans="24:28" x14ac:dyDescent="0.2">
      <c r="X10654" s="58"/>
      <c r="Y10654" s="58"/>
      <c r="Z10654" s="58"/>
      <c r="AA10654" s="58"/>
      <c r="AB10654" s="58"/>
    </row>
    <row r="10655" spans="24:28" x14ac:dyDescent="0.2">
      <c r="X10655" s="58"/>
      <c r="Y10655" s="58"/>
      <c r="Z10655" s="58"/>
      <c r="AA10655" s="58"/>
      <c r="AB10655" s="58"/>
    </row>
    <row r="10656" spans="24:28" x14ac:dyDescent="0.2">
      <c r="X10656" s="58"/>
      <c r="Y10656" s="58"/>
      <c r="Z10656" s="58"/>
      <c r="AA10656" s="58"/>
      <c r="AB10656" s="58"/>
    </row>
    <row r="10657" spans="24:28" x14ac:dyDescent="0.2">
      <c r="X10657" s="58"/>
      <c r="Y10657" s="58"/>
      <c r="Z10657" s="58"/>
      <c r="AA10657" s="58"/>
      <c r="AB10657" s="58"/>
    </row>
    <row r="10658" spans="24:28" x14ac:dyDescent="0.2">
      <c r="X10658" s="58"/>
      <c r="Y10658" s="58"/>
      <c r="Z10658" s="58"/>
      <c r="AA10658" s="58"/>
      <c r="AB10658" s="58"/>
    </row>
    <row r="10659" spans="24:28" x14ac:dyDescent="0.2">
      <c r="X10659" s="58"/>
      <c r="Y10659" s="58"/>
      <c r="Z10659" s="58"/>
      <c r="AA10659" s="58"/>
      <c r="AB10659" s="58"/>
    </row>
    <row r="10660" spans="24:28" x14ac:dyDescent="0.2">
      <c r="X10660" s="58"/>
      <c r="Y10660" s="58"/>
      <c r="Z10660" s="58"/>
      <c r="AA10660" s="58"/>
      <c r="AB10660" s="58"/>
    </row>
    <row r="10661" spans="24:28" x14ac:dyDescent="0.2">
      <c r="X10661" s="58"/>
      <c r="Y10661" s="58"/>
      <c r="Z10661" s="58"/>
      <c r="AA10661" s="58"/>
      <c r="AB10661" s="58"/>
    </row>
    <row r="10662" spans="24:28" x14ac:dyDescent="0.2">
      <c r="X10662" s="58"/>
      <c r="Y10662" s="58"/>
      <c r="Z10662" s="58"/>
      <c r="AA10662" s="58"/>
      <c r="AB10662" s="58"/>
    </row>
    <row r="10663" spans="24:28" x14ac:dyDescent="0.2">
      <c r="X10663" s="58"/>
      <c r="Y10663" s="58"/>
      <c r="Z10663" s="58"/>
      <c r="AA10663" s="58"/>
      <c r="AB10663" s="58"/>
    </row>
    <row r="10664" spans="24:28" x14ac:dyDescent="0.2">
      <c r="X10664" s="58"/>
      <c r="Y10664" s="58"/>
      <c r="Z10664" s="58"/>
      <c r="AA10664" s="58"/>
      <c r="AB10664" s="58"/>
    </row>
    <row r="10665" spans="24:28" x14ac:dyDescent="0.2">
      <c r="X10665" s="58"/>
      <c r="Y10665" s="58"/>
      <c r="Z10665" s="58"/>
      <c r="AA10665" s="58"/>
      <c r="AB10665" s="58"/>
    </row>
    <row r="10666" spans="24:28" x14ac:dyDescent="0.2">
      <c r="X10666" s="58"/>
      <c r="Y10666" s="58"/>
      <c r="Z10666" s="58"/>
      <c r="AA10666" s="58"/>
      <c r="AB10666" s="58"/>
    </row>
    <row r="10667" spans="24:28" x14ac:dyDescent="0.2">
      <c r="X10667" s="58"/>
      <c r="Y10667" s="58"/>
      <c r="Z10667" s="58"/>
      <c r="AA10667" s="58"/>
      <c r="AB10667" s="58"/>
    </row>
    <row r="10668" spans="24:28" x14ac:dyDescent="0.2">
      <c r="X10668" s="58"/>
      <c r="Y10668" s="58"/>
      <c r="Z10668" s="58"/>
      <c r="AA10668" s="58"/>
      <c r="AB10668" s="58"/>
    </row>
    <row r="10669" spans="24:28" x14ac:dyDescent="0.2">
      <c r="X10669" s="58"/>
      <c r="Y10669" s="58"/>
      <c r="Z10669" s="58"/>
      <c r="AA10669" s="58"/>
      <c r="AB10669" s="58"/>
    </row>
    <row r="10670" spans="24:28" x14ac:dyDescent="0.2">
      <c r="X10670" s="58"/>
      <c r="Y10670" s="58"/>
      <c r="Z10670" s="58"/>
      <c r="AA10670" s="58"/>
      <c r="AB10670" s="58"/>
    </row>
    <row r="10671" spans="24:28" x14ac:dyDescent="0.2">
      <c r="X10671" s="58"/>
      <c r="Y10671" s="58"/>
      <c r="Z10671" s="58"/>
      <c r="AA10671" s="58"/>
      <c r="AB10671" s="58"/>
    </row>
    <row r="10672" spans="24:28" x14ac:dyDescent="0.2">
      <c r="X10672" s="58"/>
      <c r="Y10672" s="58"/>
      <c r="Z10672" s="58"/>
      <c r="AA10672" s="58"/>
      <c r="AB10672" s="58"/>
    </row>
    <row r="10673" spans="24:28" x14ac:dyDescent="0.2">
      <c r="X10673" s="58"/>
      <c r="Y10673" s="58"/>
      <c r="Z10673" s="58"/>
      <c r="AA10673" s="58"/>
      <c r="AB10673" s="58"/>
    </row>
    <row r="10674" spans="24:28" x14ac:dyDescent="0.2">
      <c r="X10674" s="58"/>
      <c r="Y10674" s="58"/>
      <c r="Z10674" s="58"/>
      <c r="AA10674" s="58"/>
      <c r="AB10674" s="58"/>
    </row>
    <row r="10675" spans="24:28" x14ac:dyDescent="0.2">
      <c r="X10675" s="58"/>
      <c r="Y10675" s="58"/>
      <c r="Z10675" s="58"/>
      <c r="AA10675" s="58"/>
      <c r="AB10675" s="58"/>
    </row>
    <row r="10676" spans="24:28" x14ac:dyDescent="0.2">
      <c r="X10676" s="58"/>
      <c r="Y10676" s="58"/>
      <c r="Z10676" s="58"/>
      <c r="AA10676" s="58"/>
      <c r="AB10676" s="58"/>
    </row>
    <row r="10677" spans="24:28" x14ac:dyDescent="0.2">
      <c r="X10677" s="58"/>
      <c r="Y10677" s="58"/>
      <c r="Z10677" s="58"/>
      <c r="AA10677" s="58"/>
      <c r="AB10677" s="58"/>
    </row>
    <row r="10678" spans="24:28" x14ac:dyDescent="0.2">
      <c r="X10678" s="58"/>
      <c r="Y10678" s="58"/>
      <c r="Z10678" s="58"/>
      <c r="AA10678" s="58"/>
      <c r="AB10678" s="58"/>
    </row>
    <row r="10679" spans="24:28" x14ac:dyDescent="0.2">
      <c r="X10679" s="58"/>
      <c r="Y10679" s="58"/>
      <c r="Z10679" s="58"/>
      <c r="AA10679" s="58"/>
      <c r="AB10679" s="58"/>
    </row>
    <row r="10680" spans="24:28" x14ac:dyDescent="0.2">
      <c r="X10680" s="58"/>
      <c r="Y10680" s="58"/>
      <c r="Z10680" s="58"/>
      <c r="AA10680" s="58"/>
      <c r="AB10680" s="58"/>
    </row>
    <row r="10681" spans="24:28" x14ac:dyDescent="0.2">
      <c r="X10681" s="58"/>
      <c r="Y10681" s="58"/>
      <c r="Z10681" s="58"/>
      <c r="AA10681" s="58"/>
      <c r="AB10681" s="58"/>
    </row>
    <row r="10682" spans="24:28" x14ac:dyDescent="0.2">
      <c r="X10682" s="58"/>
      <c r="Y10682" s="58"/>
      <c r="Z10682" s="58"/>
      <c r="AA10682" s="58"/>
      <c r="AB10682" s="58"/>
    </row>
    <row r="10683" spans="24:28" x14ac:dyDescent="0.2">
      <c r="X10683" s="58"/>
      <c r="Y10683" s="58"/>
      <c r="Z10683" s="58"/>
      <c r="AA10683" s="58"/>
      <c r="AB10683" s="58"/>
    </row>
    <row r="10684" spans="24:28" x14ac:dyDescent="0.2">
      <c r="X10684" s="58"/>
      <c r="Y10684" s="58"/>
      <c r="Z10684" s="58"/>
      <c r="AA10684" s="58"/>
      <c r="AB10684" s="58"/>
    </row>
    <row r="10685" spans="24:28" x14ac:dyDescent="0.2">
      <c r="X10685" s="58"/>
      <c r="Y10685" s="58"/>
      <c r="Z10685" s="58"/>
      <c r="AA10685" s="58"/>
      <c r="AB10685" s="58"/>
    </row>
    <row r="10686" spans="24:28" x14ac:dyDescent="0.2">
      <c r="X10686" s="58"/>
      <c r="Y10686" s="58"/>
      <c r="Z10686" s="58"/>
      <c r="AA10686" s="58"/>
      <c r="AB10686" s="58"/>
    </row>
    <row r="10687" spans="24:28" x14ac:dyDescent="0.2">
      <c r="X10687" s="58"/>
      <c r="Y10687" s="58"/>
      <c r="Z10687" s="58"/>
      <c r="AA10687" s="58"/>
      <c r="AB10687" s="58"/>
    </row>
    <row r="10688" spans="24:28" x14ac:dyDescent="0.2">
      <c r="X10688" s="58"/>
      <c r="Y10688" s="58"/>
      <c r="Z10688" s="58"/>
      <c r="AA10688" s="58"/>
      <c r="AB10688" s="58"/>
    </row>
    <row r="10689" spans="24:28" x14ac:dyDescent="0.2">
      <c r="X10689" s="58"/>
      <c r="Y10689" s="58"/>
      <c r="Z10689" s="58"/>
      <c r="AA10689" s="58"/>
      <c r="AB10689" s="58"/>
    </row>
    <row r="10690" spans="24:28" x14ac:dyDescent="0.2">
      <c r="X10690" s="58"/>
      <c r="Y10690" s="58"/>
      <c r="Z10690" s="58"/>
      <c r="AA10690" s="58"/>
      <c r="AB10690" s="58"/>
    </row>
    <row r="10691" spans="24:28" x14ac:dyDescent="0.2">
      <c r="X10691" s="58"/>
      <c r="Y10691" s="58"/>
      <c r="Z10691" s="58"/>
      <c r="AA10691" s="58"/>
      <c r="AB10691" s="58"/>
    </row>
    <row r="10692" spans="24:28" x14ac:dyDescent="0.2">
      <c r="X10692" s="58"/>
      <c r="Y10692" s="58"/>
      <c r="Z10692" s="58"/>
      <c r="AA10692" s="58"/>
      <c r="AB10692" s="58"/>
    </row>
    <row r="10693" spans="24:28" x14ac:dyDescent="0.2">
      <c r="X10693" s="58"/>
      <c r="Y10693" s="58"/>
      <c r="Z10693" s="58"/>
      <c r="AA10693" s="58"/>
      <c r="AB10693" s="58"/>
    </row>
    <row r="10694" spans="24:28" x14ac:dyDescent="0.2">
      <c r="X10694" s="58"/>
      <c r="Y10694" s="58"/>
      <c r="Z10694" s="58"/>
      <c r="AA10694" s="58"/>
      <c r="AB10694" s="58"/>
    </row>
    <row r="10695" spans="24:28" x14ac:dyDescent="0.2">
      <c r="X10695" s="58"/>
      <c r="Y10695" s="58"/>
      <c r="Z10695" s="58"/>
      <c r="AA10695" s="58"/>
      <c r="AB10695" s="58"/>
    </row>
    <row r="10696" spans="24:28" x14ac:dyDescent="0.2">
      <c r="X10696" s="58"/>
      <c r="Y10696" s="58"/>
      <c r="Z10696" s="58"/>
      <c r="AA10696" s="58"/>
      <c r="AB10696" s="58"/>
    </row>
    <row r="10697" spans="24:28" x14ac:dyDescent="0.2">
      <c r="X10697" s="58"/>
      <c r="Y10697" s="58"/>
      <c r="Z10697" s="58"/>
      <c r="AA10697" s="58"/>
      <c r="AB10697" s="58"/>
    </row>
    <row r="10698" spans="24:28" x14ac:dyDescent="0.2">
      <c r="X10698" s="58"/>
      <c r="Y10698" s="58"/>
      <c r="Z10698" s="58"/>
      <c r="AA10698" s="58"/>
      <c r="AB10698" s="58"/>
    </row>
    <row r="10699" spans="24:28" x14ac:dyDescent="0.2">
      <c r="X10699" s="58"/>
      <c r="Y10699" s="58"/>
      <c r="Z10699" s="58"/>
      <c r="AA10699" s="58"/>
      <c r="AB10699" s="58"/>
    </row>
    <row r="10700" spans="24:28" x14ac:dyDescent="0.2">
      <c r="X10700" s="58"/>
      <c r="Y10700" s="58"/>
      <c r="Z10700" s="58"/>
      <c r="AA10700" s="58"/>
      <c r="AB10700" s="58"/>
    </row>
    <row r="10701" spans="24:28" x14ac:dyDescent="0.2">
      <c r="X10701" s="58"/>
      <c r="Y10701" s="58"/>
      <c r="Z10701" s="58"/>
      <c r="AA10701" s="58"/>
      <c r="AB10701" s="58"/>
    </row>
    <row r="10702" spans="24:28" x14ac:dyDescent="0.2">
      <c r="X10702" s="58"/>
      <c r="Y10702" s="58"/>
      <c r="Z10702" s="58"/>
      <c r="AA10702" s="58"/>
      <c r="AB10702" s="58"/>
    </row>
    <row r="10703" spans="24:28" x14ac:dyDescent="0.2">
      <c r="X10703" s="58"/>
      <c r="Y10703" s="58"/>
      <c r="Z10703" s="58"/>
      <c r="AA10703" s="58"/>
      <c r="AB10703" s="58"/>
    </row>
    <row r="10704" spans="24:28" x14ac:dyDescent="0.2">
      <c r="X10704" s="58"/>
      <c r="Y10704" s="58"/>
      <c r="Z10704" s="58"/>
      <c r="AA10704" s="58"/>
      <c r="AB10704" s="58"/>
    </row>
    <row r="10705" spans="24:28" x14ac:dyDescent="0.2">
      <c r="X10705" s="58"/>
      <c r="Y10705" s="58"/>
      <c r="Z10705" s="58"/>
      <c r="AA10705" s="58"/>
      <c r="AB10705" s="58"/>
    </row>
    <row r="10706" spans="24:28" x14ac:dyDescent="0.2">
      <c r="X10706" s="58"/>
      <c r="Y10706" s="58"/>
      <c r="Z10706" s="58"/>
      <c r="AA10706" s="58"/>
      <c r="AB10706" s="58"/>
    </row>
    <row r="10707" spans="24:28" x14ac:dyDescent="0.2">
      <c r="X10707" s="58"/>
      <c r="Y10707" s="58"/>
      <c r="Z10707" s="58"/>
      <c r="AA10707" s="58"/>
      <c r="AB10707" s="58"/>
    </row>
    <row r="10708" spans="24:28" x14ac:dyDescent="0.2">
      <c r="X10708" s="58"/>
      <c r="Y10708" s="58"/>
      <c r="Z10708" s="58"/>
      <c r="AA10708" s="58"/>
      <c r="AB10708" s="58"/>
    </row>
    <row r="10709" spans="24:28" x14ac:dyDescent="0.2">
      <c r="X10709" s="58"/>
      <c r="Y10709" s="58"/>
      <c r="Z10709" s="58"/>
      <c r="AA10709" s="58"/>
      <c r="AB10709" s="58"/>
    </row>
    <row r="10710" spans="24:28" x14ac:dyDescent="0.2">
      <c r="X10710" s="58"/>
      <c r="Y10710" s="58"/>
      <c r="Z10710" s="58"/>
      <c r="AA10710" s="58"/>
      <c r="AB10710" s="58"/>
    </row>
    <row r="10711" spans="24:28" x14ac:dyDescent="0.2">
      <c r="X10711" s="58"/>
      <c r="Y10711" s="58"/>
      <c r="Z10711" s="58"/>
      <c r="AA10711" s="58"/>
      <c r="AB10711" s="58"/>
    </row>
    <row r="10712" spans="24:28" x14ac:dyDescent="0.2">
      <c r="X10712" s="58"/>
      <c r="Y10712" s="58"/>
      <c r="Z10712" s="58"/>
      <c r="AA10712" s="58"/>
      <c r="AB10712" s="58"/>
    </row>
    <row r="10713" spans="24:28" x14ac:dyDescent="0.2">
      <c r="X10713" s="58"/>
      <c r="Y10713" s="58"/>
      <c r="Z10713" s="58"/>
      <c r="AA10713" s="58"/>
      <c r="AB10713" s="58"/>
    </row>
    <row r="10714" spans="24:28" x14ac:dyDescent="0.2">
      <c r="X10714" s="58"/>
      <c r="Y10714" s="58"/>
      <c r="Z10714" s="58"/>
      <c r="AA10714" s="58"/>
      <c r="AB10714" s="58"/>
    </row>
    <row r="10715" spans="24:28" x14ac:dyDescent="0.2">
      <c r="X10715" s="58"/>
      <c r="Y10715" s="58"/>
      <c r="Z10715" s="58"/>
      <c r="AA10715" s="58"/>
      <c r="AB10715" s="58"/>
    </row>
    <row r="10716" spans="24:28" x14ac:dyDescent="0.2">
      <c r="X10716" s="58"/>
      <c r="Y10716" s="58"/>
      <c r="Z10716" s="58"/>
      <c r="AA10716" s="58"/>
      <c r="AB10716" s="58"/>
    </row>
    <row r="10717" spans="24:28" x14ac:dyDescent="0.2">
      <c r="X10717" s="58"/>
      <c r="Y10717" s="58"/>
      <c r="Z10717" s="58"/>
      <c r="AA10717" s="58"/>
      <c r="AB10717" s="58"/>
    </row>
    <row r="10718" spans="24:28" x14ac:dyDescent="0.2">
      <c r="X10718" s="58"/>
      <c r="Y10718" s="58"/>
      <c r="Z10718" s="58"/>
      <c r="AA10718" s="58"/>
      <c r="AB10718" s="58"/>
    </row>
    <row r="10719" spans="24:28" x14ac:dyDescent="0.2">
      <c r="X10719" s="58"/>
      <c r="Y10719" s="58"/>
      <c r="Z10719" s="58"/>
      <c r="AA10719" s="58"/>
      <c r="AB10719" s="58"/>
    </row>
    <row r="10720" spans="24:28" x14ac:dyDescent="0.2">
      <c r="X10720" s="58"/>
      <c r="Y10720" s="58"/>
      <c r="Z10720" s="58"/>
      <c r="AA10720" s="58"/>
      <c r="AB10720" s="58"/>
    </row>
    <row r="10721" spans="24:28" x14ac:dyDescent="0.2">
      <c r="X10721" s="58"/>
      <c r="Y10721" s="58"/>
      <c r="Z10721" s="58"/>
      <c r="AA10721" s="58"/>
      <c r="AB10721" s="58"/>
    </row>
    <row r="10722" spans="24:28" x14ac:dyDescent="0.2">
      <c r="X10722" s="58"/>
      <c r="Y10722" s="58"/>
      <c r="Z10722" s="58"/>
      <c r="AA10722" s="58"/>
      <c r="AB10722" s="58"/>
    </row>
    <row r="10723" spans="24:28" x14ac:dyDescent="0.2">
      <c r="X10723" s="58"/>
      <c r="Y10723" s="58"/>
      <c r="Z10723" s="58"/>
      <c r="AA10723" s="58"/>
      <c r="AB10723" s="58"/>
    </row>
    <row r="10724" spans="24:28" x14ac:dyDescent="0.2">
      <c r="X10724" s="58"/>
      <c r="Y10724" s="58"/>
      <c r="Z10724" s="58"/>
      <c r="AA10724" s="58"/>
      <c r="AB10724" s="58"/>
    </row>
    <row r="10725" spans="24:28" x14ac:dyDescent="0.2">
      <c r="X10725" s="58"/>
      <c r="Y10725" s="58"/>
      <c r="Z10725" s="58"/>
      <c r="AA10725" s="58"/>
      <c r="AB10725" s="58"/>
    </row>
    <row r="10726" spans="24:28" x14ac:dyDescent="0.2">
      <c r="X10726" s="58"/>
      <c r="Y10726" s="58"/>
      <c r="Z10726" s="58"/>
      <c r="AA10726" s="58"/>
      <c r="AB10726" s="58"/>
    </row>
    <row r="10727" spans="24:28" x14ac:dyDescent="0.2">
      <c r="X10727" s="58"/>
      <c r="Y10727" s="58"/>
      <c r="Z10727" s="58"/>
      <c r="AA10727" s="58"/>
      <c r="AB10727" s="58"/>
    </row>
    <row r="10728" spans="24:28" x14ac:dyDescent="0.2">
      <c r="X10728" s="58"/>
      <c r="Y10728" s="58"/>
      <c r="Z10728" s="58"/>
      <c r="AA10728" s="58"/>
      <c r="AB10728" s="58"/>
    </row>
    <row r="10729" spans="24:28" x14ac:dyDescent="0.2">
      <c r="X10729" s="58"/>
      <c r="Y10729" s="58"/>
      <c r="Z10729" s="58"/>
      <c r="AA10729" s="58"/>
      <c r="AB10729" s="58"/>
    </row>
    <row r="10730" spans="24:28" x14ac:dyDescent="0.2">
      <c r="X10730" s="58"/>
      <c r="Y10730" s="58"/>
      <c r="Z10730" s="58"/>
      <c r="AA10730" s="58"/>
      <c r="AB10730" s="58"/>
    </row>
    <row r="10731" spans="24:28" x14ac:dyDescent="0.2">
      <c r="X10731" s="58"/>
      <c r="Y10731" s="58"/>
      <c r="Z10731" s="58"/>
      <c r="AA10731" s="58"/>
      <c r="AB10731" s="58"/>
    </row>
    <row r="10732" spans="24:28" x14ac:dyDescent="0.2">
      <c r="X10732" s="58"/>
      <c r="Y10732" s="58"/>
      <c r="Z10732" s="58"/>
      <c r="AA10732" s="58"/>
      <c r="AB10732" s="58"/>
    </row>
    <row r="10733" spans="24:28" x14ac:dyDescent="0.2">
      <c r="X10733" s="58"/>
      <c r="Y10733" s="58"/>
      <c r="Z10733" s="58"/>
      <c r="AA10733" s="58"/>
      <c r="AB10733" s="58"/>
    </row>
    <row r="10734" spans="24:28" x14ac:dyDescent="0.2">
      <c r="X10734" s="58"/>
      <c r="Y10734" s="58"/>
      <c r="Z10734" s="58"/>
      <c r="AA10734" s="58"/>
      <c r="AB10734" s="58"/>
    </row>
    <row r="10735" spans="24:28" x14ac:dyDescent="0.2">
      <c r="X10735" s="58"/>
      <c r="Y10735" s="58"/>
      <c r="Z10735" s="58"/>
      <c r="AA10735" s="58"/>
      <c r="AB10735" s="58"/>
    </row>
    <row r="10736" spans="24:28" x14ac:dyDescent="0.2">
      <c r="X10736" s="58"/>
      <c r="Y10736" s="58"/>
      <c r="Z10736" s="58"/>
      <c r="AA10736" s="58"/>
      <c r="AB10736" s="58"/>
    </row>
    <row r="10737" spans="24:28" x14ac:dyDescent="0.2">
      <c r="X10737" s="58"/>
      <c r="Y10737" s="58"/>
      <c r="Z10737" s="58"/>
      <c r="AA10737" s="58"/>
      <c r="AB10737" s="58"/>
    </row>
    <row r="10738" spans="24:28" x14ac:dyDescent="0.2">
      <c r="X10738" s="58"/>
      <c r="Y10738" s="58"/>
      <c r="Z10738" s="58"/>
      <c r="AA10738" s="58"/>
      <c r="AB10738" s="58"/>
    </row>
    <row r="10739" spans="24:28" x14ac:dyDescent="0.2">
      <c r="X10739" s="58"/>
      <c r="Y10739" s="58"/>
      <c r="Z10739" s="58"/>
      <c r="AA10739" s="58"/>
      <c r="AB10739" s="58"/>
    </row>
    <row r="10740" spans="24:28" x14ac:dyDescent="0.2">
      <c r="X10740" s="58"/>
      <c r="Y10740" s="58"/>
      <c r="Z10740" s="58"/>
      <c r="AA10740" s="58"/>
      <c r="AB10740" s="58"/>
    </row>
    <row r="10741" spans="24:28" x14ac:dyDescent="0.2">
      <c r="X10741" s="58"/>
      <c r="Y10741" s="58"/>
      <c r="Z10741" s="58"/>
      <c r="AA10741" s="58"/>
      <c r="AB10741" s="58"/>
    </row>
    <row r="10742" spans="24:28" x14ac:dyDescent="0.2">
      <c r="X10742" s="58"/>
      <c r="Y10742" s="58"/>
      <c r="Z10742" s="58"/>
      <c r="AA10742" s="58"/>
      <c r="AB10742" s="58"/>
    </row>
    <row r="10743" spans="24:28" x14ac:dyDescent="0.2">
      <c r="X10743" s="58"/>
      <c r="Y10743" s="58"/>
      <c r="Z10743" s="58"/>
      <c r="AA10743" s="58"/>
      <c r="AB10743" s="58"/>
    </row>
    <row r="10744" spans="24:28" x14ac:dyDescent="0.2">
      <c r="X10744" s="58"/>
      <c r="Y10744" s="58"/>
      <c r="Z10744" s="58"/>
      <c r="AA10744" s="58"/>
      <c r="AB10744" s="58"/>
    </row>
    <row r="10745" spans="24:28" x14ac:dyDescent="0.2">
      <c r="X10745" s="58"/>
      <c r="Y10745" s="58"/>
      <c r="Z10745" s="58"/>
      <c r="AA10745" s="58"/>
      <c r="AB10745" s="58"/>
    </row>
    <row r="10746" spans="24:28" x14ac:dyDescent="0.2">
      <c r="X10746" s="58"/>
      <c r="Y10746" s="58"/>
      <c r="Z10746" s="58"/>
      <c r="AA10746" s="58"/>
      <c r="AB10746" s="58"/>
    </row>
    <row r="10747" spans="24:28" x14ac:dyDescent="0.2">
      <c r="X10747" s="58"/>
      <c r="Y10747" s="58"/>
      <c r="Z10747" s="58"/>
      <c r="AA10747" s="58"/>
      <c r="AB10747" s="58"/>
    </row>
    <row r="10748" spans="24:28" x14ac:dyDescent="0.2">
      <c r="X10748" s="58"/>
      <c r="Y10748" s="58"/>
      <c r="Z10748" s="58"/>
      <c r="AA10748" s="58"/>
      <c r="AB10748" s="58"/>
    </row>
    <row r="10749" spans="24:28" x14ac:dyDescent="0.2">
      <c r="X10749" s="58"/>
      <c r="Y10749" s="58"/>
      <c r="Z10749" s="58"/>
      <c r="AA10749" s="58"/>
      <c r="AB10749" s="58"/>
    </row>
    <row r="10750" spans="24:28" x14ac:dyDescent="0.2">
      <c r="X10750" s="58"/>
      <c r="Y10750" s="58"/>
      <c r="Z10750" s="58"/>
      <c r="AA10750" s="58"/>
      <c r="AB10750" s="58"/>
    </row>
    <row r="10751" spans="24:28" x14ac:dyDescent="0.2">
      <c r="X10751" s="58"/>
      <c r="Y10751" s="58"/>
      <c r="Z10751" s="58"/>
      <c r="AA10751" s="58"/>
      <c r="AB10751" s="58"/>
    </row>
    <row r="10752" spans="24:28" x14ac:dyDescent="0.2">
      <c r="X10752" s="58"/>
      <c r="Y10752" s="58"/>
      <c r="Z10752" s="58"/>
      <c r="AA10752" s="58"/>
      <c r="AB10752" s="58"/>
    </row>
    <row r="10753" spans="24:28" x14ac:dyDescent="0.2">
      <c r="X10753" s="58"/>
      <c r="Y10753" s="58"/>
      <c r="Z10753" s="58"/>
      <c r="AA10753" s="58"/>
      <c r="AB10753" s="58"/>
    </row>
    <row r="10754" spans="24:28" x14ac:dyDescent="0.2">
      <c r="X10754" s="58"/>
      <c r="Y10754" s="58"/>
      <c r="Z10754" s="58"/>
      <c r="AA10754" s="58"/>
      <c r="AB10754" s="58"/>
    </row>
    <row r="10755" spans="24:28" x14ac:dyDescent="0.2">
      <c r="X10755" s="58"/>
      <c r="Y10755" s="58"/>
      <c r="Z10755" s="58"/>
      <c r="AA10755" s="58"/>
      <c r="AB10755" s="58"/>
    </row>
    <row r="10756" spans="24:28" x14ac:dyDescent="0.2">
      <c r="X10756" s="58"/>
      <c r="Y10756" s="58"/>
      <c r="Z10756" s="58"/>
      <c r="AA10756" s="58"/>
      <c r="AB10756" s="58"/>
    </row>
    <row r="10757" spans="24:28" x14ac:dyDescent="0.2">
      <c r="X10757" s="58"/>
      <c r="Y10757" s="58"/>
      <c r="Z10757" s="58"/>
      <c r="AA10757" s="58"/>
      <c r="AB10757" s="58"/>
    </row>
    <row r="10758" spans="24:28" x14ac:dyDescent="0.2">
      <c r="X10758" s="58"/>
      <c r="Y10758" s="58"/>
      <c r="Z10758" s="58"/>
      <c r="AA10758" s="58"/>
      <c r="AB10758" s="58"/>
    </row>
    <row r="10759" spans="24:28" x14ac:dyDescent="0.2">
      <c r="X10759" s="58"/>
      <c r="Y10759" s="58"/>
      <c r="Z10759" s="58"/>
      <c r="AA10759" s="58"/>
      <c r="AB10759" s="58"/>
    </row>
    <row r="10760" spans="24:28" x14ac:dyDescent="0.2">
      <c r="X10760" s="58"/>
      <c r="Y10760" s="58"/>
      <c r="Z10760" s="58"/>
      <c r="AA10760" s="58"/>
      <c r="AB10760" s="58"/>
    </row>
    <row r="10761" spans="24:28" x14ac:dyDescent="0.2">
      <c r="X10761" s="58"/>
      <c r="Y10761" s="58"/>
      <c r="Z10761" s="58"/>
      <c r="AA10761" s="58"/>
      <c r="AB10761" s="58"/>
    </row>
    <row r="10762" spans="24:28" x14ac:dyDescent="0.2">
      <c r="X10762" s="58"/>
      <c r="Y10762" s="58"/>
      <c r="Z10762" s="58"/>
      <c r="AA10762" s="58"/>
      <c r="AB10762" s="58"/>
    </row>
    <row r="10763" spans="24:28" x14ac:dyDescent="0.2">
      <c r="X10763" s="58"/>
      <c r="Y10763" s="58"/>
      <c r="Z10763" s="58"/>
      <c r="AA10763" s="58"/>
      <c r="AB10763" s="58"/>
    </row>
    <row r="10764" spans="24:28" x14ac:dyDescent="0.2">
      <c r="X10764" s="58"/>
      <c r="Y10764" s="58"/>
      <c r="Z10764" s="58"/>
      <c r="AA10764" s="58"/>
      <c r="AB10764" s="58"/>
    </row>
    <row r="10765" spans="24:28" x14ac:dyDescent="0.2">
      <c r="X10765" s="58"/>
      <c r="Y10765" s="58"/>
      <c r="Z10765" s="58"/>
      <c r="AA10765" s="58"/>
      <c r="AB10765" s="58"/>
    </row>
    <row r="10766" spans="24:28" x14ac:dyDescent="0.2">
      <c r="X10766" s="58"/>
      <c r="Y10766" s="58"/>
      <c r="Z10766" s="58"/>
      <c r="AA10766" s="58"/>
      <c r="AB10766" s="58"/>
    </row>
    <row r="10767" spans="24:28" x14ac:dyDescent="0.2">
      <c r="X10767" s="58"/>
      <c r="Y10767" s="58"/>
      <c r="Z10767" s="58"/>
      <c r="AA10767" s="58"/>
      <c r="AB10767" s="58"/>
    </row>
    <row r="10768" spans="24:28" x14ac:dyDescent="0.2">
      <c r="X10768" s="58"/>
      <c r="Y10768" s="58"/>
      <c r="Z10768" s="58"/>
      <c r="AA10768" s="58"/>
      <c r="AB10768" s="58"/>
    </row>
    <row r="10769" spans="24:28" x14ac:dyDescent="0.2">
      <c r="X10769" s="58"/>
      <c r="Y10769" s="58"/>
      <c r="Z10769" s="58"/>
      <c r="AA10769" s="58"/>
      <c r="AB10769" s="58"/>
    </row>
    <row r="10770" spans="24:28" x14ac:dyDescent="0.2">
      <c r="X10770" s="58"/>
      <c r="Y10770" s="58"/>
      <c r="Z10770" s="58"/>
      <c r="AA10770" s="58"/>
      <c r="AB10770" s="58"/>
    </row>
    <row r="10771" spans="24:28" x14ac:dyDescent="0.2">
      <c r="X10771" s="58"/>
      <c r="Y10771" s="58"/>
      <c r="Z10771" s="58"/>
      <c r="AA10771" s="58"/>
      <c r="AB10771" s="58"/>
    </row>
    <row r="10772" spans="24:28" x14ac:dyDescent="0.2">
      <c r="X10772" s="58"/>
      <c r="Y10772" s="58"/>
      <c r="Z10772" s="58"/>
      <c r="AA10772" s="58"/>
      <c r="AB10772" s="58"/>
    </row>
    <row r="10773" spans="24:28" x14ac:dyDescent="0.2">
      <c r="X10773" s="58"/>
      <c r="Y10773" s="58"/>
      <c r="Z10773" s="58"/>
      <c r="AA10773" s="58"/>
      <c r="AB10773" s="58"/>
    </row>
    <row r="10774" spans="24:28" x14ac:dyDescent="0.2">
      <c r="X10774" s="58"/>
      <c r="Y10774" s="58"/>
      <c r="Z10774" s="58"/>
      <c r="AA10774" s="58"/>
      <c r="AB10774" s="58"/>
    </row>
    <row r="10775" spans="24:28" x14ac:dyDescent="0.2">
      <c r="X10775" s="58"/>
      <c r="Y10775" s="58"/>
      <c r="Z10775" s="58"/>
      <c r="AA10775" s="58"/>
      <c r="AB10775" s="58"/>
    </row>
    <row r="10776" spans="24:28" x14ac:dyDescent="0.2">
      <c r="X10776" s="58"/>
      <c r="Y10776" s="58"/>
      <c r="Z10776" s="58"/>
      <c r="AA10776" s="58"/>
      <c r="AB10776" s="58"/>
    </row>
    <row r="10777" spans="24:28" x14ac:dyDescent="0.2">
      <c r="X10777" s="58"/>
      <c r="Y10777" s="58"/>
      <c r="Z10777" s="58"/>
      <c r="AA10777" s="58"/>
      <c r="AB10777" s="58"/>
    </row>
    <row r="10778" spans="24:28" x14ac:dyDescent="0.2">
      <c r="X10778" s="58"/>
      <c r="Y10778" s="58"/>
      <c r="Z10778" s="58"/>
      <c r="AA10778" s="58"/>
      <c r="AB10778" s="58"/>
    </row>
    <row r="10779" spans="24:28" x14ac:dyDescent="0.2">
      <c r="X10779" s="58"/>
      <c r="Y10779" s="58"/>
      <c r="Z10779" s="58"/>
      <c r="AA10779" s="58"/>
      <c r="AB10779" s="58"/>
    </row>
    <row r="10780" spans="24:28" x14ac:dyDescent="0.2">
      <c r="X10780" s="58"/>
      <c r="Y10780" s="58"/>
      <c r="Z10780" s="58"/>
      <c r="AA10780" s="58"/>
      <c r="AB10780" s="58"/>
    </row>
    <row r="10781" spans="24:28" x14ac:dyDescent="0.2">
      <c r="X10781" s="58"/>
      <c r="Y10781" s="58"/>
      <c r="Z10781" s="58"/>
      <c r="AA10781" s="58"/>
      <c r="AB10781" s="58"/>
    </row>
    <row r="10782" spans="24:28" x14ac:dyDescent="0.2">
      <c r="X10782" s="58"/>
      <c r="Y10782" s="58"/>
      <c r="Z10782" s="58"/>
      <c r="AA10782" s="58"/>
      <c r="AB10782" s="58"/>
    </row>
    <row r="10783" spans="24:28" x14ac:dyDescent="0.2">
      <c r="X10783" s="58"/>
      <c r="Y10783" s="58"/>
      <c r="Z10783" s="58"/>
      <c r="AA10783" s="58"/>
      <c r="AB10783" s="58"/>
    </row>
    <row r="10784" spans="24:28" x14ac:dyDescent="0.2">
      <c r="X10784" s="58"/>
      <c r="Y10784" s="58"/>
      <c r="Z10784" s="58"/>
      <c r="AA10784" s="58"/>
      <c r="AB10784" s="58"/>
    </row>
    <row r="10785" spans="24:28" x14ac:dyDescent="0.2">
      <c r="X10785" s="58"/>
      <c r="Y10785" s="58"/>
      <c r="Z10785" s="58"/>
      <c r="AA10785" s="58"/>
      <c r="AB10785" s="58"/>
    </row>
    <row r="10786" spans="24:28" x14ac:dyDescent="0.2">
      <c r="X10786" s="58"/>
      <c r="Y10786" s="58"/>
      <c r="Z10786" s="58"/>
      <c r="AA10786" s="58"/>
      <c r="AB10786" s="58"/>
    </row>
    <row r="10787" spans="24:28" x14ac:dyDescent="0.2">
      <c r="X10787" s="58"/>
      <c r="Y10787" s="58"/>
      <c r="Z10787" s="58"/>
      <c r="AA10787" s="58"/>
      <c r="AB10787" s="58"/>
    </row>
    <row r="10788" spans="24:28" x14ac:dyDescent="0.2">
      <c r="X10788" s="58"/>
      <c r="Y10788" s="58"/>
      <c r="Z10788" s="58"/>
      <c r="AA10788" s="58"/>
      <c r="AB10788" s="58"/>
    </row>
    <row r="10789" spans="24:28" x14ac:dyDescent="0.2">
      <c r="X10789" s="58"/>
      <c r="Y10789" s="58"/>
      <c r="Z10789" s="58"/>
      <c r="AA10789" s="58"/>
      <c r="AB10789" s="58"/>
    </row>
    <row r="10790" spans="24:28" x14ac:dyDescent="0.2">
      <c r="X10790" s="58"/>
      <c r="Y10790" s="58"/>
      <c r="Z10790" s="58"/>
      <c r="AA10790" s="58"/>
      <c r="AB10790" s="58"/>
    </row>
    <row r="10791" spans="24:28" x14ac:dyDescent="0.2">
      <c r="X10791" s="58"/>
      <c r="Y10791" s="58"/>
      <c r="Z10791" s="58"/>
      <c r="AA10791" s="58"/>
      <c r="AB10791" s="58"/>
    </row>
    <row r="10792" spans="24:28" x14ac:dyDescent="0.2">
      <c r="X10792" s="58"/>
      <c r="Y10792" s="58"/>
      <c r="Z10792" s="58"/>
      <c r="AA10792" s="58"/>
      <c r="AB10792" s="58"/>
    </row>
    <row r="10793" spans="24:28" x14ac:dyDescent="0.2">
      <c r="X10793" s="58"/>
      <c r="Y10793" s="58"/>
      <c r="Z10793" s="58"/>
      <c r="AA10793" s="58"/>
      <c r="AB10793" s="58"/>
    </row>
    <row r="10794" spans="24:28" x14ac:dyDescent="0.2">
      <c r="X10794" s="58"/>
      <c r="Y10794" s="58"/>
      <c r="Z10794" s="58"/>
      <c r="AA10794" s="58"/>
      <c r="AB10794" s="58"/>
    </row>
    <row r="10795" spans="24:28" x14ac:dyDescent="0.2">
      <c r="X10795" s="58"/>
      <c r="Y10795" s="58"/>
      <c r="Z10795" s="58"/>
      <c r="AA10795" s="58"/>
      <c r="AB10795" s="58"/>
    </row>
    <row r="10796" spans="24:28" x14ac:dyDescent="0.2">
      <c r="X10796" s="58"/>
      <c r="Y10796" s="58"/>
      <c r="Z10796" s="58"/>
      <c r="AA10796" s="58"/>
      <c r="AB10796" s="58"/>
    </row>
    <row r="10797" spans="24:28" x14ac:dyDescent="0.2">
      <c r="X10797" s="58"/>
      <c r="Y10797" s="58"/>
      <c r="Z10797" s="58"/>
      <c r="AA10797" s="58"/>
      <c r="AB10797" s="58"/>
    </row>
    <row r="10798" spans="24:28" x14ac:dyDescent="0.2">
      <c r="X10798" s="58"/>
      <c r="Y10798" s="58"/>
      <c r="Z10798" s="58"/>
      <c r="AA10798" s="58"/>
      <c r="AB10798" s="58"/>
    </row>
    <row r="10799" spans="24:28" x14ac:dyDescent="0.2">
      <c r="X10799" s="58"/>
      <c r="Y10799" s="58"/>
      <c r="Z10799" s="58"/>
      <c r="AA10799" s="58"/>
      <c r="AB10799" s="58"/>
    </row>
    <row r="10800" spans="24:28" x14ac:dyDescent="0.2">
      <c r="X10800" s="58"/>
      <c r="Y10800" s="58"/>
      <c r="Z10800" s="58"/>
      <c r="AA10800" s="58"/>
      <c r="AB10800" s="58"/>
    </row>
    <row r="10801" spans="24:28" x14ac:dyDescent="0.2">
      <c r="X10801" s="58"/>
      <c r="Y10801" s="58"/>
      <c r="Z10801" s="58"/>
      <c r="AA10801" s="58"/>
      <c r="AB10801" s="58"/>
    </row>
    <row r="10802" spans="24:28" x14ac:dyDescent="0.2">
      <c r="X10802" s="58"/>
      <c r="Y10802" s="58"/>
      <c r="Z10802" s="58"/>
      <c r="AA10802" s="58"/>
      <c r="AB10802" s="58"/>
    </row>
    <row r="10803" spans="24:28" x14ac:dyDescent="0.2">
      <c r="X10803" s="58"/>
      <c r="Y10803" s="58"/>
      <c r="Z10803" s="58"/>
      <c r="AA10803" s="58"/>
      <c r="AB10803" s="58"/>
    </row>
    <row r="10804" spans="24:28" x14ac:dyDescent="0.2">
      <c r="X10804" s="58"/>
      <c r="Y10804" s="58"/>
      <c r="Z10804" s="58"/>
      <c r="AA10804" s="58"/>
      <c r="AB10804" s="58"/>
    </row>
    <row r="10805" spans="24:28" x14ac:dyDescent="0.2">
      <c r="X10805" s="58"/>
      <c r="Y10805" s="58"/>
      <c r="Z10805" s="58"/>
      <c r="AA10805" s="58"/>
      <c r="AB10805" s="58"/>
    </row>
    <row r="10806" spans="24:28" x14ac:dyDescent="0.2">
      <c r="X10806" s="58"/>
      <c r="Y10806" s="58"/>
      <c r="Z10806" s="58"/>
      <c r="AA10806" s="58"/>
      <c r="AB10806" s="58"/>
    </row>
    <row r="10807" spans="24:28" x14ac:dyDescent="0.2">
      <c r="X10807" s="58"/>
      <c r="Y10807" s="58"/>
      <c r="Z10807" s="58"/>
      <c r="AA10807" s="58"/>
      <c r="AB10807" s="58"/>
    </row>
    <row r="10808" spans="24:28" x14ac:dyDescent="0.2">
      <c r="X10808" s="58"/>
      <c r="Y10808" s="58"/>
      <c r="Z10808" s="58"/>
      <c r="AA10808" s="58"/>
      <c r="AB10808" s="58"/>
    </row>
    <row r="10809" spans="24:28" x14ac:dyDescent="0.2">
      <c r="X10809" s="58"/>
      <c r="Y10809" s="58"/>
      <c r="Z10809" s="58"/>
      <c r="AA10809" s="58"/>
      <c r="AB10809" s="58"/>
    </row>
    <row r="10810" spans="24:28" x14ac:dyDescent="0.2">
      <c r="X10810" s="58"/>
      <c r="Y10810" s="58"/>
      <c r="Z10810" s="58"/>
      <c r="AA10810" s="58"/>
      <c r="AB10810" s="58"/>
    </row>
    <row r="10811" spans="24:28" x14ac:dyDescent="0.2">
      <c r="X10811" s="58"/>
      <c r="Y10811" s="58"/>
      <c r="Z10811" s="58"/>
      <c r="AA10811" s="58"/>
      <c r="AB10811" s="58"/>
    </row>
    <row r="10812" spans="24:28" x14ac:dyDescent="0.2">
      <c r="X10812" s="58"/>
      <c r="Y10812" s="58"/>
      <c r="Z10812" s="58"/>
      <c r="AA10812" s="58"/>
      <c r="AB10812" s="58"/>
    </row>
    <row r="10813" spans="24:28" x14ac:dyDescent="0.2">
      <c r="X10813" s="58"/>
      <c r="Y10813" s="58"/>
      <c r="Z10813" s="58"/>
      <c r="AA10813" s="58"/>
      <c r="AB10813" s="58"/>
    </row>
    <row r="10814" spans="24:28" x14ac:dyDescent="0.2">
      <c r="X10814" s="58"/>
      <c r="Y10814" s="58"/>
      <c r="Z10814" s="58"/>
      <c r="AA10814" s="58"/>
      <c r="AB10814" s="58"/>
    </row>
    <row r="10815" spans="24:28" x14ac:dyDescent="0.2">
      <c r="X10815" s="58"/>
      <c r="Y10815" s="58"/>
      <c r="Z10815" s="58"/>
      <c r="AA10815" s="58"/>
      <c r="AB10815" s="58"/>
    </row>
    <row r="10816" spans="24:28" x14ac:dyDescent="0.2">
      <c r="X10816" s="58"/>
      <c r="Y10816" s="58"/>
      <c r="Z10816" s="58"/>
      <c r="AA10816" s="58"/>
      <c r="AB10816" s="58"/>
    </row>
    <row r="10817" spans="24:28" x14ac:dyDescent="0.2">
      <c r="X10817" s="58"/>
      <c r="Y10817" s="58"/>
      <c r="Z10817" s="58"/>
      <c r="AA10817" s="58"/>
      <c r="AB10817" s="58"/>
    </row>
    <row r="10818" spans="24:28" x14ac:dyDescent="0.2">
      <c r="X10818" s="58"/>
      <c r="Y10818" s="58"/>
      <c r="Z10818" s="58"/>
      <c r="AA10818" s="58"/>
      <c r="AB10818" s="58"/>
    </row>
    <row r="10819" spans="24:28" x14ac:dyDescent="0.2">
      <c r="X10819" s="58"/>
      <c r="Y10819" s="58"/>
      <c r="Z10819" s="58"/>
      <c r="AA10819" s="58"/>
      <c r="AB10819" s="58"/>
    </row>
    <row r="10820" spans="24:28" x14ac:dyDescent="0.2">
      <c r="X10820" s="58"/>
      <c r="Y10820" s="58"/>
      <c r="Z10820" s="58"/>
      <c r="AA10820" s="58"/>
      <c r="AB10820" s="58"/>
    </row>
    <row r="10821" spans="24:28" x14ac:dyDescent="0.2">
      <c r="X10821" s="58"/>
      <c r="Y10821" s="58"/>
      <c r="Z10821" s="58"/>
      <c r="AA10821" s="58"/>
      <c r="AB10821" s="58"/>
    </row>
    <row r="10822" spans="24:28" x14ac:dyDescent="0.2">
      <c r="X10822" s="58"/>
      <c r="Y10822" s="58"/>
      <c r="Z10822" s="58"/>
      <c r="AA10822" s="58"/>
      <c r="AB10822" s="58"/>
    </row>
    <row r="10823" spans="24:28" x14ac:dyDescent="0.2">
      <c r="X10823" s="58"/>
      <c r="Y10823" s="58"/>
      <c r="Z10823" s="58"/>
      <c r="AA10823" s="58"/>
      <c r="AB10823" s="58"/>
    </row>
    <row r="10824" spans="24:28" x14ac:dyDescent="0.2">
      <c r="X10824" s="58"/>
      <c r="Y10824" s="58"/>
      <c r="Z10824" s="58"/>
      <c r="AA10824" s="58"/>
      <c r="AB10824" s="58"/>
    </row>
    <row r="10825" spans="24:28" x14ac:dyDescent="0.2">
      <c r="X10825" s="58"/>
      <c r="Y10825" s="58"/>
      <c r="Z10825" s="58"/>
      <c r="AA10825" s="58"/>
      <c r="AB10825" s="58"/>
    </row>
    <row r="10826" spans="24:28" x14ac:dyDescent="0.2">
      <c r="X10826" s="58"/>
      <c r="Y10826" s="58"/>
      <c r="Z10826" s="58"/>
      <c r="AA10826" s="58"/>
      <c r="AB10826" s="58"/>
    </row>
    <row r="10827" spans="24:28" x14ac:dyDescent="0.2">
      <c r="X10827" s="58"/>
      <c r="Y10827" s="58"/>
      <c r="Z10827" s="58"/>
      <c r="AA10827" s="58"/>
      <c r="AB10827" s="58"/>
    </row>
    <row r="10828" spans="24:28" x14ac:dyDescent="0.2">
      <c r="X10828" s="58"/>
      <c r="Y10828" s="58"/>
      <c r="Z10828" s="58"/>
      <c r="AA10828" s="58"/>
      <c r="AB10828" s="58"/>
    </row>
    <row r="10829" spans="24:28" x14ac:dyDescent="0.2">
      <c r="X10829" s="58"/>
      <c r="Y10829" s="58"/>
      <c r="Z10829" s="58"/>
      <c r="AA10829" s="58"/>
      <c r="AB10829" s="58"/>
    </row>
    <row r="10830" spans="24:28" x14ac:dyDescent="0.2">
      <c r="X10830" s="58"/>
      <c r="Y10830" s="58"/>
      <c r="Z10830" s="58"/>
      <c r="AA10830" s="58"/>
      <c r="AB10830" s="58"/>
    </row>
    <row r="10831" spans="24:28" x14ac:dyDescent="0.2">
      <c r="X10831" s="58"/>
      <c r="Y10831" s="58"/>
      <c r="Z10831" s="58"/>
      <c r="AA10831" s="58"/>
      <c r="AB10831" s="58"/>
    </row>
    <row r="10832" spans="24:28" x14ac:dyDescent="0.2">
      <c r="X10832" s="58"/>
      <c r="Y10832" s="58"/>
      <c r="Z10832" s="58"/>
      <c r="AA10832" s="58"/>
      <c r="AB10832" s="58"/>
    </row>
    <row r="10833" spans="24:28" x14ac:dyDescent="0.2">
      <c r="X10833" s="58"/>
      <c r="Y10833" s="58"/>
      <c r="Z10833" s="58"/>
      <c r="AA10833" s="58"/>
      <c r="AB10833" s="58"/>
    </row>
    <row r="10834" spans="24:28" x14ac:dyDescent="0.2">
      <c r="X10834" s="58"/>
      <c r="Y10834" s="58"/>
      <c r="Z10834" s="58"/>
      <c r="AA10834" s="58"/>
      <c r="AB10834" s="58"/>
    </row>
    <row r="10835" spans="24:28" x14ac:dyDescent="0.2">
      <c r="X10835" s="58"/>
      <c r="Y10835" s="58"/>
      <c r="Z10835" s="58"/>
      <c r="AA10835" s="58"/>
      <c r="AB10835" s="58"/>
    </row>
    <row r="10836" spans="24:28" x14ac:dyDescent="0.2">
      <c r="X10836" s="58"/>
      <c r="Y10836" s="58"/>
      <c r="Z10836" s="58"/>
      <c r="AA10836" s="58"/>
      <c r="AB10836" s="58"/>
    </row>
    <row r="10837" spans="24:28" x14ac:dyDescent="0.2">
      <c r="X10837" s="58"/>
      <c r="Y10837" s="58"/>
      <c r="Z10837" s="58"/>
      <c r="AA10837" s="58"/>
      <c r="AB10837" s="58"/>
    </row>
    <row r="10838" spans="24:28" x14ac:dyDescent="0.2">
      <c r="X10838" s="58"/>
      <c r="Y10838" s="58"/>
      <c r="Z10838" s="58"/>
      <c r="AA10838" s="58"/>
      <c r="AB10838" s="58"/>
    </row>
    <row r="10839" spans="24:28" x14ac:dyDescent="0.2">
      <c r="X10839" s="58"/>
      <c r="Y10839" s="58"/>
      <c r="Z10839" s="58"/>
      <c r="AA10839" s="58"/>
      <c r="AB10839" s="58"/>
    </row>
    <row r="10840" spans="24:28" x14ac:dyDescent="0.2">
      <c r="X10840" s="58"/>
      <c r="Y10840" s="58"/>
      <c r="Z10840" s="58"/>
      <c r="AA10840" s="58"/>
      <c r="AB10840" s="58"/>
    </row>
    <row r="10841" spans="24:28" x14ac:dyDescent="0.2">
      <c r="X10841" s="58"/>
      <c r="Y10841" s="58"/>
      <c r="Z10841" s="58"/>
      <c r="AA10841" s="58"/>
      <c r="AB10841" s="58"/>
    </row>
    <row r="10842" spans="24:28" x14ac:dyDescent="0.2">
      <c r="X10842" s="58"/>
      <c r="Y10842" s="58"/>
      <c r="Z10842" s="58"/>
      <c r="AA10842" s="58"/>
      <c r="AB10842" s="58"/>
    </row>
    <row r="10843" spans="24:28" x14ac:dyDescent="0.2">
      <c r="X10843" s="58"/>
      <c r="Y10843" s="58"/>
      <c r="Z10843" s="58"/>
      <c r="AA10843" s="58"/>
      <c r="AB10843" s="58"/>
    </row>
    <row r="10844" spans="24:28" x14ac:dyDescent="0.2">
      <c r="X10844" s="58"/>
      <c r="Y10844" s="58"/>
      <c r="Z10844" s="58"/>
      <c r="AA10844" s="58"/>
      <c r="AB10844" s="58"/>
    </row>
    <row r="10845" spans="24:28" x14ac:dyDescent="0.2">
      <c r="X10845" s="58"/>
      <c r="Y10845" s="58"/>
      <c r="Z10845" s="58"/>
      <c r="AA10845" s="58"/>
      <c r="AB10845" s="58"/>
    </row>
    <row r="10846" spans="24:28" x14ac:dyDescent="0.2">
      <c r="X10846" s="58"/>
      <c r="Y10846" s="58"/>
      <c r="Z10846" s="58"/>
      <c r="AA10846" s="58"/>
      <c r="AB10846" s="58"/>
    </row>
    <row r="10847" spans="24:28" x14ac:dyDescent="0.2">
      <c r="X10847" s="58"/>
      <c r="Y10847" s="58"/>
      <c r="Z10847" s="58"/>
      <c r="AA10847" s="58"/>
      <c r="AB10847" s="58"/>
    </row>
    <row r="10848" spans="24:28" x14ac:dyDescent="0.2">
      <c r="X10848" s="58"/>
      <c r="Y10848" s="58"/>
      <c r="Z10848" s="58"/>
      <c r="AA10848" s="58"/>
      <c r="AB10848" s="58"/>
    </row>
    <row r="10849" spans="24:28" x14ac:dyDescent="0.2">
      <c r="X10849" s="58"/>
      <c r="Y10849" s="58"/>
      <c r="Z10849" s="58"/>
      <c r="AA10849" s="58"/>
      <c r="AB10849" s="58"/>
    </row>
    <row r="10850" spans="24:28" x14ac:dyDescent="0.2">
      <c r="X10850" s="58"/>
      <c r="Y10850" s="58"/>
      <c r="Z10850" s="58"/>
      <c r="AA10850" s="58"/>
      <c r="AB10850" s="58"/>
    </row>
    <row r="10851" spans="24:28" x14ac:dyDescent="0.2">
      <c r="X10851" s="58"/>
      <c r="Y10851" s="58"/>
      <c r="Z10851" s="58"/>
      <c r="AA10851" s="58"/>
      <c r="AB10851" s="58"/>
    </row>
    <row r="10852" spans="24:28" x14ac:dyDescent="0.2">
      <c r="X10852" s="58"/>
      <c r="Y10852" s="58"/>
      <c r="Z10852" s="58"/>
      <c r="AA10852" s="58"/>
      <c r="AB10852" s="58"/>
    </row>
    <row r="10853" spans="24:28" x14ac:dyDescent="0.2">
      <c r="X10853" s="58"/>
      <c r="Y10853" s="58"/>
      <c r="Z10853" s="58"/>
      <c r="AA10853" s="58"/>
      <c r="AB10853" s="58"/>
    </row>
    <row r="10854" spans="24:28" x14ac:dyDescent="0.2">
      <c r="X10854" s="58"/>
      <c r="Y10854" s="58"/>
      <c r="Z10854" s="58"/>
      <c r="AA10854" s="58"/>
      <c r="AB10854" s="58"/>
    </row>
    <row r="10855" spans="24:28" x14ac:dyDescent="0.2">
      <c r="X10855" s="58"/>
      <c r="Y10855" s="58"/>
      <c r="Z10855" s="58"/>
      <c r="AA10855" s="58"/>
      <c r="AB10855" s="58"/>
    </row>
    <row r="10856" spans="24:28" x14ac:dyDescent="0.2">
      <c r="X10856" s="58"/>
      <c r="Y10856" s="58"/>
      <c r="Z10856" s="58"/>
      <c r="AA10856" s="58"/>
      <c r="AB10856" s="58"/>
    </row>
    <row r="10857" spans="24:28" x14ac:dyDescent="0.2">
      <c r="X10857" s="58"/>
      <c r="Y10857" s="58"/>
      <c r="Z10857" s="58"/>
      <c r="AA10857" s="58"/>
      <c r="AB10857" s="58"/>
    </row>
    <row r="10858" spans="24:28" x14ac:dyDescent="0.2">
      <c r="X10858" s="58"/>
      <c r="Y10858" s="58"/>
      <c r="Z10858" s="58"/>
      <c r="AA10858" s="58"/>
      <c r="AB10858" s="58"/>
    </row>
    <row r="10859" spans="24:28" x14ac:dyDescent="0.2">
      <c r="X10859" s="58"/>
      <c r="Y10859" s="58"/>
      <c r="Z10859" s="58"/>
      <c r="AA10859" s="58"/>
      <c r="AB10859" s="58"/>
    </row>
    <row r="10860" spans="24:28" x14ac:dyDescent="0.2">
      <c r="X10860" s="58"/>
      <c r="Y10860" s="58"/>
      <c r="Z10860" s="58"/>
      <c r="AA10860" s="58"/>
      <c r="AB10860" s="58"/>
    </row>
    <row r="10861" spans="24:28" x14ac:dyDescent="0.2">
      <c r="X10861" s="58"/>
      <c r="Y10861" s="58"/>
      <c r="Z10861" s="58"/>
      <c r="AA10861" s="58"/>
      <c r="AB10861" s="58"/>
    </row>
    <row r="10862" spans="24:28" x14ac:dyDescent="0.2">
      <c r="X10862" s="58"/>
      <c r="Y10862" s="58"/>
      <c r="Z10862" s="58"/>
      <c r="AA10862" s="58"/>
      <c r="AB10862" s="58"/>
    </row>
    <row r="10863" spans="24:28" x14ac:dyDescent="0.2">
      <c r="X10863" s="58"/>
      <c r="Y10863" s="58"/>
      <c r="Z10863" s="58"/>
      <c r="AA10863" s="58"/>
      <c r="AB10863" s="58"/>
    </row>
    <row r="10864" spans="24:28" x14ac:dyDescent="0.2">
      <c r="X10864" s="58"/>
      <c r="Y10864" s="58"/>
      <c r="Z10864" s="58"/>
      <c r="AA10864" s="58"/>
      <c r="AB10864" s="58"/>
    </row>
    <row r="10865" spans="24:28" x14ac:dyDescent="0.2">
      <c r="X10865" s="58"/>
      <c r="Y10865" s="58"/>
      <c r="Z10865" s="58"/>
      <c r="AA10865" s="58"/>
      <c r="AB10865" s="58"/>
    </row>
    <row r="10866" spans="24:28" x14ac:dyDescent="0.2">
      <c r="X10866" s="58"/>
      <c r="Y10866" s="58"/>
      <c r="Z10866" s="58"/>
      <c r="AA10866" s="58"/>
      <c r="AB10866" s="58"/>
    </row>
    <row r="10867" spans="24:28" x14ac:dyDescent="0.2">
      <c r="X10867" s="58"/>
      <c r="Y10867" s="58"/>
      <c r="Z10867" s="58"/>
      <c r="AA10867" s="58"/>
      <c r="AB10867" s="58"/>
    </row>
    <row r="10868" spans="24:28" x14ac:dyDescent="0.2">
      <c r="X10868" s="58"/>
      <c r="Y10868" s="58"/>
      <c r="Z10868" s="58"/>
      <c r="AA10868" s="58"/>
      <c r="AB10868" s="58"/>
    </row>
    <row r="10869" spans="24:28" x14ac:dyDescent="0.2">
      <c r="X10869" s="58"/>
      <c r="Y10869" s="58"/>
      <c r="Z10869" s="58"/>
      <c r="AA10869" s="58"/>
      <c r="AB10869" s="58"/>
    </row>
    <row r="10870" spans="24:28" x14ac:dyDescent="0.2">
      <c r="X10870" s="58"/>
      <c r="Y10870" s="58"/>
      <c r="Z10870" s="58"/>
      <c r="AA10870" s="58"/>
      <c r="AB10870" s="58"/>
    </row>
    <row r="10871" spans="24:28" x14ac:dyDescent="0.2">
      <c r="X10871" s="58"/>
      <c r="Y10871" s="58"/>
      <c r="Z10871" s="58"/>
      <c r="AA10871" s="58"/>
      <c r="AB10871" s="58"/>
    </row>
    <row r="10872" spans="24:28" x14ac:dyDescent="0.2">
      <c r="X10872" s="58"/>
      <c r="Y10872" s="58"/>
      <c r="Z10872" s="58"/>
      <c r="AA10872" s="58"/>
      <c r="AB10872" s="58"/>
    </row>
    <row r="10873" spans="24:28" x14ac:dyDescent="0.2">
      <c r="X10873" s="58"/>
      <c r="Y10873" s="58"/>
      <c r="Z10873" s="58"/>
      <c r="AA10873" s="58"/>
      <c r="AB10873" s="58"/>
    </row>
    <row r="10874" spans="24:28" x14ac:dyDescent="0.2">
      <c r="X10874" s="58"/>
      <c r="Y10874" s="58"/>
      <c r="Z10874" s="58"/>
      <c r="AA10874" s="58"/>
      <c r="AB10874" s="58"/>
    </row>
    <row r="10875" spans="24:28" x14ac:dyDescent="0.2">
      <c r="X10875" s="58"/>
      <c r="Y10875" s="58"/>
      <c r="Z10875" s="58"/>
      <c r="AA10875" s="58"/>
      <c r="AB10875" s="58"/>
    </row>
    <row r="10876" spans="24:28" x14ac:dyDescent="0.2">
      <c r="X10876" s="58"/>
      <c r="Y10876" s="58"/>
      <c r="Z10876" s="58"/>
      <c r="AA10876" s="58"/>
      <c r="AB10876" s="58"/>
    </row>
    <row r="10877" spans="24:28" x14ac:dyDescent="0.2">
      <c r="X10877" s="58"/>
      <c r="Y10877" s="58"/>
      <c r="Z10877" s="58"/>
      <c r="AA10877" s="58"/>
      <c r="AB10877" s="58"/>
    </row>
    <row r="10878" spans="24:28" x14ac:dyDescent="0.2">
      <c r="X10878" s="58"/>
      <c r="Y10878" s="58"/>
      <c r="Z10878" s="58"/>
      <c r="AA10878" s="58"/>
      <c r="AB10878" s="58"/>
    </row>
    <row r="10879" spans="24:28" x14ac:dyDescent="0.2">
      <c r="X10879" s="58"/>
      <c r="Y10879" s="58"/>
      <c r="Z10879" s="58"/>
      <c r="AA10879" s="58"/>
      <c r="AB10879" s="58"/>
    </row>
    <row r="10880" spans="24:28" x14ac:dyDescent="0.2">
      <c r="X10880" s="58"/>
      <c r="Y10880" s="58"/>
      <c r="Z10880" s="58"/>
      <c r="AA10880" s="58"/>
      <c r="AB10880" s="58"/>
    </row>
    <row r="10881" spans="24:28" x14ac:dyDescent="0.2">
      <c r="X10881" s="58"/>
      <c r="Y10881" s="58"/>
      <c r="Z10881" s="58"/>
      <c r="AA10881" s="58"/>
      <c r="AB10881" s="58"/>
    </row>
    <row r="10882" spans="24:28" x14ac:dyDescent="0.2">
      <c r="X10882" s="58"/>
      <c r="Y10882" s="58"/>
      <c r="Z10882" s="58"/>
      <c r="AA10882" s="58"/>
      <c r="AB10882" s="58"/>
    </row>
    <row r="10883" spans="24:28" x14ac:dyDescent="0.2">
      <c r="X10883" s="58"/>
      <c r="Y10883" s="58"/>
      <c r="Z10883" s="58"/>
      <c r="AA10883" s="58"/>
      <c r="AB10883" s="58"/>
    </row>
    <row r="10884" spans="24:28" x14ac:dyDescent="0.2">
      <c r="X10884" s="58"/>
      <c r="Y10884" s="58"/>
      <c r="Z10884" s="58"/>
      <c r="AA10884" s="58"/>
      <c r="AB10884" s="58"/>
    </row>
    <row r="10885" spans="24:28" x14ac:dyDescent="0.2">
      <c r="X10885" s="58"/>
      <c r="Y10885" s="58"/>
      <c r="Z10885" s="58"/>
      <c r="AA10885" s="58"/>
      <c r="AB10885" s="58"/>
    </row>
    <row r="10886" spans="24:28" x14ac:dyDescent="0.2">
      <c r="X10886" s="58"/>
      <c r="Y10886" s="58"/>
      <c r="Z10886" s="58"/>
      <c r="AA10886" s="58"/>
      <c r="AB10886" s="58"/>
    </row>
    <row r="10887" spans="24:28" x14ac:dyDescent="0.2">
      <c r="X10887" s="58"/>
      <c r="Y10887" s="58"/>
      <c r="Z10887" s="58"/>
      <c r="AA10887" s="58"/>
      <c r="AB10887" s="58"/>
    </row>
    <row r="10888" spans="24:28" x14ac:dyDescent="0.2">
      <c r="X10888" s="58"/>
      <c r="Y10888" s="58"/>
      <c r="Z10888" s="58"/>
      <c r="AA10888" s="58"/>
      <c r="AB10888" s="58"/>
    </row>
    <row r="10889" spans="24:28" x14ac:dyDescent="0.2">
      <c r="X10889" s="58"/>
      <c r="Y10889" s="58"/>
      <c r="Z10889" s="58"/>
      <c r="AA10889" s="58"/>
      <c r="AB10889" s="58"/>
    </row>
    <row r="10890" spans="24:28" x14ac:dyDescent="0.2">
      <c r="X10890" s="58"/>
      <c r="Y10890" s="58"/>
      <c r="Z10890" s="58"/>
      <c r="AA10890" s="58"/>
      <c r="AB10890" s="58"/>
    </row>
    <row r="10891" spans="24:28" x14ac:dyDescent="0.2">
      <c r="X10891" s="58"/>
      <c r="Y10891" s="58"/>
      <c r="Z10891" s="58"/>
      <c r="AA10891" s="58"/>
      <c r="AB10891" s="58"/>
    </row>
    <row r="10892" spans="24:28" x14ac:dyDescent="0.2">
      <c r="X10892" s="58"/>
      <c r="Y10892" s="58"/>
      <c r="Z10892" s="58"/>
      <c r="AA10892" s="58"/>
      <c r="AB10892" s="58"/>
    </row>
    <row r="10893" spans="24:28" x14ac:dyDescent="0.2">
      <c r="X10893" s="58"/>
      <c r="Y10893" s="58"/>
      <c r="Z10893" s="58"/>
      <c r="AA10893" s="58"/>
      <c r="AB10893" s="58"/>
    </row>
    <row r="10894" spans="24:28" x14ac:dyDescent="0.2">
      <c r="X10894" s="58"/>
      <c r="Y10894" s="58"/>
      <c r="Z10894" s="58"/>
      <c r="AA10894" s="58"/>
      <c r="AB10894" s="58"/>
    </row>
    <row r="10895" spans="24:28" x14ac:dyDescent="0.2">
      <c r="X10895" s="58"/>
      <c r="Y10895" s="58"/>
      <c r="Z10895" s="58"/>
      <c r="AA10895" s="58"/>
      <c r="AB10895" s="58"/>
    </row>
    <row r="10896" spans="24:28" x14ac:dyDescent="0.2">
      <c r="X10896" s="58"/>
      <c r="Y10896" s="58"/>
      <c r="Z10896" s="58"/>
      <c r="AA10896" s="58"/>
      <c r="AB10896" s="58"/>
    </row>
    <row r="10897" spans="24:28" x14ac:dyDescent="0.2">
      <c r="X10897" s="58"/>
      <c r="Y10897" s="58"/>
      <c r="Z10897" s="58"/>
      <c r="AA10897" s="58"/>
      <c r="AB10897" s="58"/>
    </row>
    <row r="10898" spans="24:28" x14ac:dyDescent="0.2">
      <c r="X10898" s="58"/>
      <c r="Y10898" s="58"/>
      <c r="Z10898" s="58"/>
      <c r="AA10898" s="58"/>
      <c r="AB10898" s="58"/>
    </row>
    <row r="10899" spans="24:28" x14ac:dyDescent="0.2">
      <c r="X10899" s="58"/>
      <c r="Y10899" s="58"/>
      <c r="Z10899" s="58"/>
      <c r="AA10899" s="58"/>
      <c r="AB10899" s="58"/>
    </row>
    <row r="10900" spans="24:28" x14ac:dyDescent="0.2">
      <c r="X10900" s="58"/>
      <c r="Y10900" s="58"/>
      <c r="Z10900" s="58"/>
      <c r="AA10900" s="58"/>
      <c r="AB10900" s="58"/>
    </row>
    <row r="10901" spans="24:28" x14ac:dyDescent="0.2">
      <c r="X10901" s="58"/>
      <c r="Y10901" s="58"/>
      <c r="Z10901" s="58"/>
      <c r="AA10901" s="58"/>
      <c r="AB10901" s="58"/>
    </row>
    <row r="10902" spans="24:28" x14ac:dyDescent="0.2">
      <c r="X10902" s="58"/>
      <c r="Y10902" s="58"/>
      <c r="Z10902" s="58"/>
      <c r="AA10902" s="58"/>
      <c r="AB10902" s="58"/>
    </row>
    <row r="10903" spans="24:28" x14ac:dyDescent="0.2">
      <c r="X10903" s="58"/>
      <c r="Y10903" s="58"/>
      <c r="Z10903" s="58"/>
      <c r="AA10903" s="58"/>
      <c r="AB10903" s="58"/>
    </row>
    <row r="10904" spans="24:28" x14ac:dyDescent="0.2">
      <c r="X10904" s="58"/>
      <c r="Y10904" s="58"/>
      <c r="Z10904" s="58"/>
      <c r="AA10904" s="58"/>
      <c r="AB10904" s="58"/>
    </row>
    <row r="10905" spans="24:28" x14ac:dyDescent="0.2">
      <c r="X10905" s="58"/>
      <c r="Y10905" s="58"/>
      <c r="Z10905" s="58"/>
      <c r="AA10905" s="58"/>
      <c r="AB10905" s="58"/>
    </row>
    <row r="10906" spans="24:28" x14ac:dyDescent="0.2">
      <c r="X10906" s="58"/>
      <c r="Y10906" s="58"/>
      <c r="Z10906" s="58"/>
      <c r="AA10906" s="58"/>
      <c r="AB10906" s="58"/>
    </row>
    <row r="10907" spans="24:28" x14ac:dyDescent="0.2">
      <c r="X10907" s="58"/>
      <c r="Y10907" s="58"/>
      <c r="Z10907" s="58"/>
      <c r="AA10907" s="58"/>
      <c r="AB10907" s="58"/>
    </row>
    <row r="10908" spans="24:28" x14ac:dyDescent="0.2">
      <c r="X10908" s="58"/>
      <c r="Y10908" s="58"/>
      <c r="Z10908" s="58"/>
      <c r="AA10908" s="58"/>
      <c r="AB10908" s="58"/>
    </row>
    <row r="10909" spans="24:28" x14ac:dyDescent="0.2">
      <c r="X10909" s="58"/>
      <c r="Y10909" s="58"/>
      <c r="Z10909" s="58"/>
      <c r="AA10909" s="58"/>
      <c r="AB10909" s="58"/>
    </row>
    <row r="10910" spans="24:28" x14ac:dyDescent="0.2">
      <c r="X10910" s="58"/>
      <c r="Y10910" s="58"/>
      <c r="Z10910" s="58"/>
      <c r="AA10910" s="58"/>
      <c r="AB10910" s="58"/>
    </row>
    <row r="10911" spans="24:28" x14ac:dyDescent="0.2">
      <c r="X10911" s="58"/>
      <c r="Y10911" s="58"/>
      <c r="Z10911" s="58"/>
      <c r="AA10911" s="58"/>
      <c r="AB10911" s="58"/>
    </row>
    <row r="10912" spans="24:28" x14ac:dyDescent="0.2">
      <c r="X10912" s="58"/>
      <c r="Y10912" s="58"/>
      <c r="Z10912" s="58"/>
      <c r="AA10912" s="58"/>
      <c r="AB10912" s="58"/>
    </row>
    <row r="10913" spans="24:28" x14ac:dyDescent="0.2">
      <c r="X10913" s="58"/>
      <c r="Y10913" s="58"/>
      <c r="Z10913" s="58"/>
      <c r="AA10913" s="58"/>
      <c r="AB10913" s="58"/>
    </row>
    <row r="10914" spans="24:28" x14ac:dyDescent="0.2">
      <c r="X10914" s="58"/>
      <c r="Y10914" s="58"/>
      <c r="Z10914" s="58"/>
      <c r="AA10914" s="58"/>
      <c r="AB10914" s="58"/>
    </row>
    <row r="10915" spans="24:28" x14ac:dyDescent="0.2">
      <c r="X10915" s="58"/>
      <c r="Y10915" s="58"/>
      <c r="Z10915" s="58"/>
      <c r="AA10915" s="58"/>
      <c r="AB10915" s="58"/>
    </row>
    <row r="10916" spans="24:28" x14ac:dyDescent="0.2">
      <c r="X10916" s="58"/>
      <c r="Y10916" s="58"/>
      <c r="Z10916" s="58"/>
      <c r="AA10916" s="58"/>
      <c r="AB10916" s="58"/>
    </row>
    <row r="10917" spans="24:28" x14ac:dyDescent="0.2">
      <c r="X10917" s="58"/>
      <c r="Y10917" s="58"/>
      <c r="Z10917" s="58"/>
      <c r="AA10917" s="58"/>
      <c r="AB10917" s="58"/>
    </row>
    <row r="10918" spans="24:28" x14ac:dyDescent="0.2">
      <c r="X10918" s="58"/>
      <c r="Y10918" s="58"/>
      <c r="Z10918" s="58"/>
      <c r="AA10918" s="58"/>
      <c r="AB10918" s="58"/>
    </row>
    <row r="10919" spans="24:28" x14ac:dyDescent="0.2">
      <c r="X10919" s="58"/>
      <c r="Y10919" s="58"/>
      <c r="Z10919" s="58"/>
      <c r="AA10919" s="58"/>
      <c r="AB10919" s="58"/>
    </row>
    <row r="10920" spans="24:28" x14ac:dyDescent="0.2">
      <c r="X10920" s="58"/>
      <c r="Y10920" s="58"/>
      <c r="Z10920" s="58"/>
      <c r="AA10920" s="58"/>
      <c r="AB10920" s="58"/>
    </row>
    <row r="10921" spans="24:28" x14ac:dyDescent="0.2">
      <c r="X10921" s="58"/>
      <c r="Y10921" s="58"/>
      <c r="Z10921" s="58"/>
      <c r="AA10921" s="58"/>
      <c r="AB10921" s="58"/>
    </row>
    <row r="10922" spans="24:28" x14ac:dyDescent="0.2">
      <c r="X10922" s="58"/>
      <c r="Y10922" s="58"/>
      <c r="Z10922" s="58"/>
      <c r="AA10922" s="58"/>
      <c r="AB10922" s="58"/>
    </row>
    <row r="10923" spans="24:28" x14ac:dyDescent="0.2">
      <c r="X10923" s="58"/>
      <c r="Y10923" s="58"/>
      <c r="Z10923" s="58"/>
      <c r="AA10923" s="58"/>
      <c r="AB10923" s="58"/>
    </row>
    <row r="10924" spans="24:28" x14ac:dyDescent="0.2">
      <c r="X10924" s="58"/>
      <c r="Y10924" s="58"/>
      <c r="Z10924" s="58"/>
      <c r="AA10924" s="58"/>
      <c r="AB10924" s="58"/>
    </row>
    <row r="10925" spans="24:28" x14ac:dyDescent="0.2">
      <c r="X10925" s="58"/>
      <c r="Y10925" s="58"/>
      <c r="Z10925" s="58"/>
      <c r="AA10925" s="58"/>
      <c r="AB10925" s="58"/>
    </row>
    <row r="10926" spans="24:28" x14ac:dyDescent="0.2">
      <c r="X10926" s="58"/>
      <c r="Y10926" s="58"/>
      <c r="Z10926" s="58"/>
      <c r="AA10926" s="58"/>
      <c r="AB10926" s="58"/>
    </row>
    <row r="10927" spans="24:28" x14ac:dyDescent="0.2">
      <c r="X10927" s="58"/>
      <c r="Y10927" s="58"/>
      <c r="Z10927" s="58"/>
      <c r="AA10927" s="58"/>
      <c r="AB10927" s="58"/>
    </row>
    <row r="10928" spans="24:28" x14ac:dyDescent="0.2">
      <c r="X10928" s="58"/>
      <c r="Y10928" s="58"/>
      <c r="Z10928" s="58"/>
      <c r="AA10928" s="58"/>
      <c r="AB10928" s="58"/>
    </row>
    <row r="10929" spans="24:28" x14ac:dyDescent="0.2">
      <c r="X10929" s="58"/>
      <c r="Y10929" s="58"/>
      <c r="Z10929" s="58"/>
      <c r="AA10929" s="58"/>
      <c r="AB10929" s="58"/>
    </row>
    <row r="10930" spans="24:28" x14ac:dyDescent="0.2">
      <c r="X10930" s="58"/>
      <c r="Y10930" s="58"/>
      <c r="Z10930" s="58"/>
      <c r="AA10930" s="58"/>
      <c r="AB10930" s="58"/>
    </row>
    <row r="10931" spans="24:28" x14ac:dyDescent="0.2">
      <c r="X10931" s="58"/>
      <c r="Y10931" s="58"/>
      <c r="Z10931" s="58"/>
      <c r="AA10931" s="58"/>
      <c r="AB10931" s="58"/>
    </row>
    <row r="10932" spans="24:28" x14ac:dyDescent="0.2">
      <c r="X10932" s="58"/>
      <c r="Y10932" s="58"/>
      <c r="Z10932" s="58"/>
      <c r="AA10932" s="58"/>
      <c r="AB10932" s="58"/>
    </row>
    <row r="10933" spans="24:28" x14ac:dyDescent="0.2">
      <c r="X10933" s="58"/>
      <c r="Y10933" s="58"/>
      <c r="Z10933" s="58"/>
      <c r="AA10933" s="58"/>
      <c r="AB10933" s="58"/>
    </row>
    <row r="10934" spans="24:28" x14ac:dyDescent="0.2">
      <c r="X10934" s="58"/>
      <c r="Y10934" s="58"/>
      <c r="Z10934" s="58"/>
      <c r="AA10934" s="58"/>
      <c r="AB10934" s="58"/>
    </row>
    <row r="10935" spans="24:28" x14ac:dyDescent="0.2">
      <c r="X10935" s="58"/>
      <c r="Y10935" s="58"/>
      <c r="Z10935" s="58"/>
      <c r="AA10935" s="58"/>
      <c r="AB10935" s="58"/>
    </row>
    <row r="10936" spans="24:28" x14ac:dyDescent="0.2">
      <c r="X10936" s="58"/>
      <c r="Y10936" s="58"/>
      <c r="Z10936" s="58"/>
      <c r="AA10936" s="58"/>
      <c r="AB10936" s="58"/>
    </row>
    <row r="10937" spans="24:28" x14ac:dyDescent="0.2">
      <c r="X10937" s="58"/>
      <c r="Y10937" s="58"/>
      <c r="Z10937" s="58"/>
      <c r="AA10937" s="58"/>
      <c r="AB10937" s="58"/>
    </row>
    <row r="10938" spans="24:28" x14ac:dyDescent="0.2">
      <c r="X10938" s="58"/>
      <c r="Y10938" s="58"/>
      <c r="Z10938" s="58"/>
      <c r="AA10938" s="58"/>
      <c r="AB10938" s="58"/>
    </row>
    <row r="10939" spans="24:28" x14ac:dyDescent="0.2">
      <c r="X10939" s="58"/>
      <c r="Y10939" s="58"/>
      <c r="Z10939" s="58"/>
      <c r="AA10939" s="58"/>
      <c r="AB10939" s="58"/>
    </row>
    <row r="10940" spans="24:28" x14ac:dyDescent="0.2">
      <c r="X10940" s="58"/>
      <c r="Y10940" s="58"/>
      <c r="Z10940" s="58"/>
      <c r="AA10940" s="58"/>
      <c r="AB10940" s="58"/>
    </row>
    <row r="10941" spans="24:28" x14ac:dyDescent="0.2">
      <c r="X10941" s="58"/>
      <c r="Y10941" s="58"/>
      <c r="Z10941" s="58"/>
      <c r="AA10941" s="58"/>
      <c r="AB10941" s="58"/>
    </row>
    <row r="10942" spans="24:28" x14ac:dyDescent="0.2">
      <c r="X10942" s="58"/>
      <c r="Y10942" s="58"/>
      <c r="Z10942" s="58"/>
      <c r="AA10942" s="58"/>
      <c r="AB10942" s="58"/>
    </row>
    <row r="10943" spans="24:28" x14ac:dyDescent="0.2">
      <c r="X10943" s="58"/>
      <c r="Y10943" s="58"/>
      <c r="Z10943" s="58"/>
      <c r="AA10943" s="58"/>
      <c r="AB10943" s="58"/>
    </row>
    <row r="10944" spans="24:28" x14ac:dyDescent="0.2">
      <c r="X10944" s="58"/>
      <c r="Y10944" s="58"/>
      <c r="Z10944" s="58"/>
      <c r="AA10944" s="58"/>
      <c r="AB10944" s="58"/>
    </row>
    <row r="10945" spans="24:28" x14ac:dyDescent="0.2">
      <c r="X10945" s="58"/>
      <c r="Y10945" s="58"/>
      <c r="Z10945" s="58"/>
      <c r="AA10945" s="58"/>
      <c r="AB10945" s="58"/>
    </row>
    <row r="10946" spans="24:28" x14ac:dyDescent="0.2">
      <c r="X10946" s="58"/>
      <c r="Y10946" s="58"/>
      <c r="Z10946" s="58"/>
      <c r="AA10946" s="58"/>
      <c r="AB10946" s="58"/>
    </row>
    <row r="10947" spans="24:28" x14ac:dyDescent="0.2">
      <c r="X10947" s="58"/>
      <c r="Y10947" s="58"/>
      <c r="Z10947" s="58"/>
      <c r="AA10947" s="58"/>
      <c r="AB10947" s="58"/>
    </row>
    <row r="10948" spans="24:28" x14ac:dyDescent="0.2">
      <c r="X10948" s="58"/>
      <c r="Y10948" s="58"/>
      <c r="Z10948" s="58"/>
      <c r="AA10948" s="58"/>
      <c r="AB10948" s="58"/>
    </row>
    <row r="10949" spans="24:28" x14ac:dyDescent="0.2">
      <c r="X10949" s="58"/>
      <c r="Y10949" s="58"/>
      <c r="Z10949" s="58"/>
      <c r="AA10949" s="58"/>
      <c r="AB10949" s="58"/>
    </row>
    <row r="10950" spans="24:28" x14ac:dyDescent="0.2">
      <c r="X10950" s="58"/>
      <c r="Y10950" s="58"/>
      <c r="Z10950" s="58"/>
      <c r="AA10950" s="58"/>
      <c r="AB10950" s="58"/>
    </row>
    <row r="10951" spans="24:28" x14ac:dyDescent="0.2">
      <c r="X10951" s="58"/>
      <c r="Y10951" s="58"/>
      <c r="Z10951" s="58"/>
      <c r="AA10951" s="58"/>
      <c r="AB10951" s="58"/>
    </row>
    <row r="10952" spans="24:28" x14ac:dyDescent="0.2">
      <c r="X10952" s="58"/>
      <c r="Y10952" s="58"/>
      <c r="Z10952" s="58"/>
      <c r="AA10952" s="58"/>
      <c r="AB10952" s="58"/>
    </row>
    <row r="10953" spans="24:28" x14ac:dyDescent="0.2">
      <c r="X10953" s="58"/>
      <c r="Y10953" s="58"/>
      <c r="Z10953" s="58"/>
      <c r="AA10953" s="58"/>
      <c r="AB10953" s="58"/>
    </row>
    <row r="10954" spans="24:28" x14ac:dyDescent="0.2">
      <c r="X10954" s="58"/>
      <c r="Y10954" s="58"/>
      <c r="Z10954" s="58"/>
      <c r="AA10954" s="58"/>
      <c r="AB10954" s="58"/>
    </row>
    <row r="10955" spans="24:28" x14ac:dyDescent="0.2">
      <c r="X10955" s="58"/>
      <c r="Y10955" s="58"/>
      <c r="Z10955" s="58"/>
      <c r="AA10955" s="58"/>
      <c r="AB10955" s="58"/>
    </row>
    <row r="10956" spans="24:28" x14ac:dyDescent="0.2">
      <c r="X10956" s="58"/>
      <c r="Y10956" s="58"/>
      <c r="Z10956" s="58"/>
      <c r="AA10956" s="58"/>
      <c r="AB10956" s="58"/>
    </row>
    <row r="10957" spans="24:28" x14ac:dyDescent="0.2">
      <c r="X10957" s="58"/>
      <c r="Y10957" s="58"/>
      <c r="Z10957" s="58"/>
      <c r="AA10957" s="58"/>
      <c r="AB10957" s="58"/>
    </row>
    <row r="10958" spans="24:28" x14ac:dyDescent="0.2">
      <c r="X10958" s="58"/>
      <c r="Y10958" s="58"/>
      <c r="Z10958" s="58"/>
      <c r="AA10958" s="58"/>
      <c r="AB10958" s="58"/>
    </row>
    <row r="10959" spans="24:28" x14ac:dyDescent="0.2">
      <c r="X10959" s="58"/>
      <c r="Y10959" s="58"/>
      <c r="Z10959" s="58"/>
      <c r="AA10959" s="58"/>
      <c r="AB10959" s="58"/>
    </row>
    <row r="10960" spans="24:28" x14ac:dyDescent="0.2">
      <c r="X10960" s="58"/>
      <c r="Y10960" s="58"/>
      <c r="Z10960" s="58"/>
      <c r="AA10960" s="58"/>
      <c r="AB10960" s="58"/>
    </row>
    <row r="10961" spans="24:28" x14ac:dyDescent="0.2">
      <c r="X10961" s="58"/>
      <c r="Y10961" s="58"/>
      <c r="Z10961" s="58"/>
      <c r="AA10961" s="58"/>
      <c r="AB10961" s="58"/>
    </row>
    <row r="10962" spans="24:28" x14ac:dyDescent="0.2">
      <c r="X10962" s="58"/>
      <c r="Y10962" s="58"/>
      <c r="Z10962" s="58"/>
      <c r="AA10962" s="58"/>
      <c r="AB10962" s="58"/>
    </row>
    <row r="10963" spans="24:28" x14ac:dyDescent="0.2">
      <c r="X10963" s="58"/>
      <c r="Y10963" s="58"/>
      <c r="Z10963" s="58"/>
      <c r="AA10963" s="58"/>
      <c r="AB10963" s="58"/>
    </row>
    <row r="10964" spans="24:28" x14ac:dyDescent="0.2">
      <c r="X10964" s="58"/>
      <c r="Y10964" s="58"/>
      <c r="Z10964" s="58"/>
      <c r="AA10964" s="58"/>
      <c r="AB10964" s="58"/>
    </row>
    <row r="10965" spans="24:28" x14ac:dyDescent="0.2">
      <c r="X10965" s="58"/>
      <c r="Y10965" s="58"/>
      <c r="Z10965" s="58"/>
      <c r="AA10965" s="58"/>
      <c r="AB10965" s="58"/>
    </row>
    <row r="10966" spans="24:28" x14ac:dyDescent="0.2">
      <c r="X10966" s="58"/>
      <c r="Y10966" s="58"/>
      <c r="Z10966" s="58"/>
      <c r="AA10966" s="58"/>
      <c r="AB10966" s="58"/>
    </row>
    <row r="10967" spans="24:28" x14ac:dyDescent="0.2">
      <c r="X10967" s="58"/>
      <c r="Y10967" s="58"/>
      <c r="Z10967" s="58"/>
      <c r="AA10967" s="58"/>
      <c r="AB10967" s="58"/>
    </row>
    <row r="10968" spans="24:28" x14ac:dyDescent="0.2">
      <c r="X10968" s="58"/>
      <c r="Y10968" s="58"/>
      <c r="Z10968" s="58"/>
      <c r="AA10968" s="58"/>
      <c r="AB10968" s="58"/>
    </row>
    <row r="10969" spans="24:28" x14ac:dyDescent="0.2">
      <c r="X10969" s="58"/>
      <c r="Y10969" s="58"/>
      <c r="Z10969" s="58"/>
      <c r="AA10969" s="58"/>
      <c r="AB10969" s="58"/>
    </row>
    <row r="10970" spans="24:28" x14ac:dyDescent="0.2">
      <c r="X10970" s="58"/>
      <c r="Y10970" s="58"/>
      <c r="Z10970" s="58"/>
      <c r="AA10970" s="58"/>
      <c r="AB10970" s="58"/>
    </row>
    <row r="10971" spans="24:28" x14ac:dyDescent="0.2">
      <c r="X10971" s="58"/>
      <c r="Y10971" s="58"/>
      <c r="Z10971" s="58"/>
      <c r="AA10971" s="58"/>
      <c r="AB10971" s="58"/>
    </row>
    <row r="10972" spans="24:28" x14ac:dyDescent="0.2">
      <c r="X10972" s="58"/>
      <c r="Y10972" s="58"/>
      <c r="Z10972" s="58"/>
      <c r="AA10972" s="58"/>
      <c r="AB10972" s="58"/>
    </row>
    <row r="10973" spans="24:28" x14ac:dyDescent="0.2">
      <c r="X10973" s="58"/>
      <c r="Y10973" s="58"/>
      <c r="Z10973" s="58"/>
      <c r="AA10973" s="58"/>
      <c r="AB10973" s="58"/>
    </row>
    <row r="10974" spans="24:28" x14ac:dyDescent="0.2">
      <c r="X10974" s="58"/>
      <c r="Y10974" s="58"/>
      <c r="Z10974" s="58"/>
      <c r="AA10974" s="58"/>
      <c r="AB10974" s="58"/>
    </row>
    <row r="10975" spans="24:28" x14ac:dyDescent="0.2">
      <c r="X10975" s="58"/>
      <c r="Y10975" s="58"/>
      <c r="Z10975" s="58"/>
      <c r="AA10975" s="58"/>
      <c r="AB10975" s="58"/>
    </row>
    <row r="10976" spans="24:28" x14ac:dyDescent="0.2">
      <c r="X10976" s="58"/>
      <c r="Y10976" s="58"/>
      <c r="Z10976" s="58"/>
      <c r="AA10976" s="58"/>
      <c r="AB10976" s="58"/>
    </row>
    <row r="10977" spans="24:28" x14ac:dyDescent="0.2">
      <c r="X10977" s="58"/>
      <c r="Y10977" s="58"/>
      <c r="Z10977" s="58"/>
      <c r="AA10977" s="58"/>
      <c r="AB10977" s="58"/>
    </row>
    <row r="10978" spans="24:28" x14ac:dyDescent="0.2">
      <c r="X10978" s="58"/>
      <c r="Y10978" s="58"/>
      <c r="Z10978" s="58"/>
      <c r="AA10978" s="58"/>
      <c r="AB10978" s="58"/>
    </row>
    <row r="10979" spans="24:28" x14ac:dyDescent="0.2">
      <c r="X10979" s="58"/>
      <c r="Y10979" s="58"/>
      <c r="Z10979" s="58"/>
      <c r="AA10979" s="58"/>
      <c r="AB10979" s="58"/>
    </row>
    <row r="10980" spans="24:28" x14ac:dyDescent="0.2">
      <c r="X10980" s="58"/>
      <c r="Y10980" s="58"/>
      <c r="Z10980" s="58"/>
      <c r="AA10980" s="58"/>
      <c r="AB10980" s="58"/>
    </row>
    <row r="10981" spans="24:28" x14ac:dyDescent="0.2">
      <c r="X10981" s="58"/>
      <c r="Y10981" s="58"/>
      <c r="Z10981" s="58"/>
      <c r="AA10981" s="58"/>
      <c r="AB10981" s="58"/>
    </row>
    <row r="10982" spans="24:28" x14ac:dyDescent="0.2">
      <c r="X10982" s="58"/>
      <c r="Y10982" s="58"/>
      <c r="Z10982" s="58"/>
      <c r="AA10982" s="58"/>
      <c r="AB10982" s="58"/>
    </row>
    <row r="10983" spans="24:28" x14ac:dyDescent="0.2">
      <c r="X10983" s="58"/>
      <c r="Y10983" s="58"/>
      <c r="Z10983" s="58"/>
      <c r="AA10983" s="58"/>
      <c r="AB10983" s="58"/>
    </row>
    <row r="10984" spans="24:28" x14ac:dyDescent="0.2">
      <c r="X10984" s="58"/>
      <c r="Y10984" s="58"/>
      <c r="Z10984" s="58"/>
      <c r="AA10984" s="58"/>
      <c r="AB10984" s="58"/>
    </row>
    <row r="10985" spans="24:28" x14ac:dyDescent="0.2">
      <c r="X10985" s="58"/>
      <c r="Y10985" s="58"/>
      <c r="Z10985" s="58"/>
      <c r="AA10985" s="58"/>
      <c r="AB10985" s="58"/>
    </row>
    <row r="10986" spans="24:28" x14ac:dyDescent="0.2">
      <c r="X10986" s="58"/>
      <c r="Y10986" s="58"/>
      <c r="Z10986" s="58"/>
      <c r="AA10986" s="58"/>
      <c r="AB10986" s="58"/>
    </row>
    <row r="10987" spans="24:28" x14ac:dyDescent="0.2">
      <c r="X10987" s="58"/>
      <c r="Y10987" s="58"/>
      <c r="Z10987" s="58"/>
      <c r="AA10987" s="58"/>
      <c r="AB10987" s="58"/>
    </row>
    <row r="10988" spans="24:28" x14ac:dyDescent="0.2">
      <c r="X10988" s="58"/>
      <c r="Y10988" s="58"/>
      <c r="Z10988" s="58"/>
      <c r="AA10988" s="58"/>
      <c r="AB10988" s="58"/>
    </row>
    <row r="10989" spans="24:28" x14ac:dyDescent="0.2">
      <c r="X10989" s="58"/>
      <c r="Y10989" s="58"/>
      <c r="Z10989" s="58"/>
      <c r="AA10989" s="58"/>
      <c r="AB10989" s="58"/>
    </row>
    <row r="10990" spans="24:28" x14ac:dyDescent="0.2">
      <c r="X10990" s="58"/>
      <c r="Y10990" s="58"/>
      <c r="Z10990" s="58"/>
      <c r="AA10990" s="58"/>
      <c r="AB10990" s="58"/>
    </row>
    <row r="10991" spans="24:28" x14ac:dyDescent="0.2">
      <c r="X10991" s="58"/>
      <c r="Y10991" s="58"/>
      <c r="Z10991" s="58"/>
      <c r="AA10991" s="58"/>
      <c r="AB10991" s="58"/>
    </row>
    <row r="10992" spans="24:28" x14ac:dyDescent="0.2">
      <c r="X10992" s="58"/>
      <c r="Y10992" s="58"/>
      <c r="Z10992" s="58"/>
      <c r="AA10992" s="58"/>
      <c r="AB10992" s="58"/>
    </row>
    <row r="10993" spans="24:28" x14ac:dyDescent="0.2">
      <c r="X10993" s="58"/>
      <c r="Y10993" s="58"/>
      <c r="Z10993" s="58"/>
      <c r="AA10993" s="58"/>
      <c r="AB10993" s="58"/>
    </row>
    <row r="10994" spans="24:28" x14ac:dyDescent="0.2">
      <c r="X10994" s="58"/>
      <c r="Y10994" s="58"/>
      <c r="Z10994" s="58"/>
      <c r="AA10994" s="58"/>
      <c r="AB10994" s="58"/>
    </row>
    <row r="10995" spans="24:28" x14ac:dyDescent="0.2">
      <c r="X10995" s="58"/>
      <c r="Y10995" s="58"/>
      <c r="Z10995" s="58"/>
      <c r="AA10995" s="58"/>
      <c r="AB10995" s="58"/>
    </row>
    <row r="10996" spans="24:28" x14ac:dyDescent="0.2">
      <c r="X10996" s="58"/>
      <c r="Y10996" s="58"/>
      <c r="Z10996" s="58"/>
      <c r="AA10996" s="58"/>
      <c r="AB10996" s="58"/>
    </row>
    <row r="10997" spans="24:28" x14ac:dyDescent="0.2">
      <c r="X10997" s="58"/>
      <c r="Y10997" s="58"/>
      <c r="Z10997" s="58"/>
      <c r="AA10997" s="58"/>
      <c r="AB10997" s="58"/>
    </row>
    <row r="10998" spans="24:28" x14ac:dyDescent="0.2">
      <c r="X10998" s="58"/>
      <c r="Y10998" s="58"/>
      <c r="Z10998" s="58"/>
      <c r="AA10998" s="58"/>
      <c r="AB10998" s="58"/>
    </row>
    <row r="10999" spans="24:28" x14ac:dyDescent="0.2">
      <c r="X10999" s="58"/>
      <c r="Y10999" s="58"/>
      <c r="Z10999" s="58"/>
      <c r="AA10999" s="58"/>
      <c r="AB10999" s="58"/>
    </row>
    <row r="11000" spans="24:28" x14ac:dyDescent="0.2">
      <c r="X11000" s="58"/>
      <c r="Y11000" s="58"/>
      <c r="Z11000" s="58"/>
      <c r="AA11000" s="58"/>
      <c r="AB11000" s="58"/>
    </row>
    <row r="11001" spans="24:28" x14ac:dyDescent="0.2">
      <c r="X11001" s="58"/>
      <c r="Y11001" s="58"/>
      <c r="Z11001" s="58"/>
      <c r="AA11001" s="58"/>
      <c r="AB11001" s="58"/>
    </row>
    <row r="11002" spans="24:28" x14ac:dyDescent="0.2">
      <c r="X11002" s="58"/>
      <c r="Y11002" s="58"/>
      <c r="Z11002" s="58"/>
      <c r="AA11002" s="58"/>
      <c r="AB11002" s="58"/>
    </row>
    <row r="11003" spans="24:28" x14ac:dyDescent="0.2">
      <c r="X11003" s="58"/>
      <c r="Y11003" s="58"/>
      <c r="Z11003" s="58"/>
      <c r="AA11003" s="58"/>
      <c r="AB11003" s="58"/>
    </row>
    <row r="11004" spans="24:28" x14ac:dyDescent="0.2">
      <c r="X11004" s="58"/>
      <c r="Y11004" s="58"/>
      <c r="Z11004" s="58"/>
      <c r="AA11004" s="58"/>
      <c r="AB11004" s="58"/>
    </row>
    <row r="11005" spans="24:28" x14ac:dyDescent="0.2">
      <c r="X11005" s="58"/>
      <c r="Y11005" s="58"/>
      <c r="Z11005" s="58"/>
      <c r="AA11005" s="58"/>
      <c r="AB11005" s="58"/>
    </row>
    <row r="11006" spans="24:28" x14ac:dyDescent="0.2">
      <c r="X11006" s="58"/>
      <c r="Y11006" s="58"/>
      <c r="Z11006" s="58"/>
      <c r="AA11006" s="58"/>
      <c r="AB11006" s="58"/>
    </row>
    <row r="11007" spans="24:28" x14ac:dyDescent="0.2">
      <c r="X11007" s="58"/>
      <c r="Y11007" s="58"/>
      <c r="Z11007" s="58"/>
      <c r="AA11007" s="58"/>
      <c r="AB11007" s="58"/>
    </row>
    <row r="11008" spans="24:28" x14ac:dyDescent="0.2">
      <c r="X11008" s="58"/>
      <c r="Y11008" s="58"/>
      <c r="Z11008" s="58"/>
      <c r="AA11008" s="58"/>
      <c r="AB11008" s="58"/>
    </row>
    <row r="11009" spans="24:28" x14ac:dyDescent="0.2">
      <c r="X11009" s="58"/>
      <c r="Y11009" s="58"/>
      <c r="Z11009" s="58"/>
      <c r="AA11009" s="58"/>
      <c r="AB11009" s="58"/>
    </row>
    <row r="11010" spans="24:28" x14ac:dyDescent="0.2">
      <c r="X11010" s="58"/>
      <c r="Y11010" s="58"/>
      <c r="Z11010" s="58"/>
      <c r="AA11010" s="58"/>
      <c r="AB11010" s="58"/>
    </row>
    <row r="11011" spans="24:28" x14ac:dyDescent="0.2">
      <c r="X11011" s="58"/>
      <c r="Y11011" s="58"/>
      <c r="Z11011" s="58"/>
      <c r="AA11011" s="58"/>
      <c r="AB11011" s="58"/>
    </row>
    <row r="11012" spans="24:28" x14ac:dyDescent="0.2">
      <c r="X11012" s="58"/>
      <c r="Y11012" s="58"/>
      <c r="Z11012" s="58"/>
      <c r="AA11012" s="58"/>
      <c r="AB11012" s="58"/>
    </row>
    <row r="11013" spans="24:28" x14ac:dyDescent="0.2">
      <c r="X11013" s="58"/>
      <c r="Y11013" s="58"/>
      <c r="Z11013" s="58"/>
      <c r="AA11013" s="58"/>
      <c r="AB11013" s="58"/>
    </row>
    <row r="11014" spans="24:28" x14ac:dyDescent="0.2">
      <c r="X11014" s="58"/>
      <c r="Y11014" s="58"/>
      <c r="Z11014" s="58"/>
      <c r="AA11014" s="58"/>
      <c r="AB11014" s="58"/>
    </row>
    <row r="11015" spans="24:28" x14ac:dyDescent="0.2">
      <c r="X11015" s="58"/>
      <c r="Y11015" s="58"/>
      <c r="Z11015" s="58"/>
      <c r="AA11015" s="58"/>
      <c r="AB11015" s="58"/>
    </row>
    <row r="11016" spans="24:28" x14ac:dyDescent="0.2">
      <c r="X11016" s="58"/>
      <c r="Y11016" s="58"/>
      <c r="Z11016" s="58"/>
      <c r="AA11016" s="58"/>
      <c r="AB11016" s="58"/>
    </row>
    <row r="11017" spans="24:28" x14ac:dyDescent="0.2">
      <c r="X11017" s="58"/>
      <c r="Y11017" s="58"/>
      <c r="Z11017" s="58"/>
      <c r="AA11017" s="58"/>
      <c r="AB11017" s="58"/>
    </row>
    <row r="11018" spans="24:28" x14ac:dyDescent="0.2">
      <c r="X11018" s="58"/>
      <c r="Y11018" s="58"/>
      <c r="Z11018" s="58"/>
      <c r="AA11018" s="58"/>
      <c r="AB11018" s="58"/>
    </row>
    <row r="11019" spans="24:28" x14ac:dyDescent="0.2">
      <c r="X11019" s="58"/>
      <c r="Y11019" s="58"/>
      <c r="Z11019" s="58"/>
      <c r="AA11019" s="58"/>
      <c r="AB11019" s="58"/>
    </row>
    <row r="11020" spans="24:28" x14ac:dyDescent="0.2">
      <c r="X11020" s="58"/>
      <c r="Y11020" s="58"/>
      <c r="Z11020" s="58"/>
      <c r="AA11020" s="58"/>
      <c r="AB11020" s="58"/>
    </row>
    <row r="11021" spans="24:28" x14ac:dyDescent="0.2">
      <c r="X11021" s="58"/>
      <c r="Y11021" s="58"/>
      <c r="Z11021" s="58"/>
      <c r="AA11021" s="58"/>
      <c r="AB11021" s="58"/>
    </row>
    <row r="11022" spans="24:28" x14ac:dyDescent="0.2">
      <c r="X11022" s="58"/>
      <c r="Y11022" s="58"/>
      <c r="Z11022" s="58"/>
      <c r="AA11022" s="58"/>
      <c r="AB11022" s="58"/>
    </row>
    <row r="11023" spans="24:28" x14ac:dyDescent="0.2">
      <c r="X11023" s="58"/>
      <c r="Y11023" s="58"/>
      <c r="Z11023" s="58"/>
      <c r="AA11023" s="58"/>
      <c r="AB11023" s="58"/>
    </row>
    <row r="11024" spans="24:28" x14ac:dyDescent="0.2">
      <c r="X11024" s="58"/>
      <c r="Y11024" s="58"/>
      <c r="Z11024" s="58"/>
      <c r="AA11024" s="58"/>
      <c r="AB11024" s="58"/>
    </row>
    <row r="11025" spans="24:28" x14ac:dyDescent="0.2">
      <c r="X11025" s="58"/>
      <c r="Y11025" s="58"/>
      <c r="Z11025" s="58"/>
      <c r="AA11025" s="58"/>
      <c r="AB11025" s="58"/>
    </row>
    <row r="11026" spans="24:28" x14ac:dyDescent="0.2">
      <c r="X11026" s="58"/>
      <c r="Y11026" s="58"/>
      <c r="Z11026" s="58"/>
      <c r="AA11026" s="58"/>
      <c r="AB11026" s="58"/>
    </row>
    <row r="11027" spans="24:28" x14ac:dyDescent="0.2">
      <c r="X11027" s="58"/>
      <c r="Y11027" s="58"/>
      <c r="Z11027" s="58"/>
      <c r="AA11027" s="58"/>
      <c r="AB11027" s="58"/>
    </row>
    <row r="11028" spans="24:28" x14ac:dyDescent="0.2">
      <c r="X11028" s="58"/>
      <c r="Y11028" s="58"/>
      <c r="Z11028" s="58"/>
      <c r="AA11028" s="58"/>
      <c r="AB11028" s="58"/>
    </row>
    <row r="11029" spans="24:28" x14ac:dyDescent="0.2">
      <c r="X11029" s="58"/>
      <c r="Y11029" s="58"/>
      <c r="Z11029" s="58"/>
      <c r="AA11029" s="58"/>
      <c r="AB11029" s="58"/>
    </row>
    <row r="11030" spans="24:28" x14ac:dyDescent="0.2">
      <c r="X11030" s="58"/>
      <c r="Y11030" s="58"/>
      <c r="Z11030" s="58"/>
      <c r="AA11030" s="58"/>
      <c r="AB11030" s="58"/>
    </row>
    <row r="11031" spans="24:28" x14ac:dyDescent="0.2">
      <c r="X11031" s="58"/>
      <c r="Y11031" s="58"/>
      <c r="Z11031" s="58"/>
      <c r="AA11031" s="58"/>
      <c r="AB11031" s="58"/>
    </row>
    <row r="11032" spans="24:28" x14ac:dyDescent="0.2">
      <c r="X11032" s="58"/>
      <c r="Y11032" s="58"/>
      <c r="Z11032" s="58"/>
      <c r="AA11032" s="58"/>
      <c r="AB11032" s="58"/>
    </row>
    <row r="11033" spans="24:28" x14ac:dyDescent="0.2">
      <c r="X11033" s="58"/>
      <c r="Y11033" s="58"/>
      <c r="Z11033" s="58"/>
      <c r="AA11033" s="58"/>
      <c r="AB11033" s="58"/>
    </row>
    <row r="11034" spans="24:28" x14ac:dyDescent="0.2">
      <c r="X11034" s="58"/>
      <c r="Y11034" s="58"/>
      <c r="Z11034" s="58"/>
      <c r="AA11034" s="58"/>
      <c r="AB11034" s="58"/>
    </row>
    <row r="11035" spans="24:28" x14ac:dyDescent="0.2">
      <c r="X11035" s="58"/>
      <c r="Y11035" s="58"/>
      <c r="Z11035" s="58"/>
      <c r="AA11035" s="58"/>
      <c r="AB11035" s="58"/>
    </row>
    <row r="11036" spans="24:28" x14ac:dyDescent="0.2">
      <c r="X11036" s="58"/>
      <c r="Y11036" s="58"/>
      <c r="Z11036" s="58"/>
      <c r="AA11036" s="58"/>
      <c r="AB11036" s="58"/>
    </row>
    <row r="11037" spans="24:28" x14ac:dyDescent="0.2">
      <c r="X11037" s="58"/>
      <c r="Y11037" s="58"/>
      <c r="Z11037" s="58"/>
      <c r="AA11037" s="58"/>
      <c r="AB11037" s="58"/>
    </row>
    <row r="11038" spans="24:28" x14ac:dyDescent="0.2">
      <c r="X11038" s="58"/>
      <c r="Y11038" s="58"/>
      <c r="Z11038" s="58"/>
      <c r="AA11038" s="58"/>
      <c r="AB11038" s="58"/>
    </row>
    <row r="11039" spans="24:28" x14ac:dyDescent="0.2">
      <c r="X11039" s="58"/>
      <c r="Y11039" s="58"/>
      <c r="Z11039" s="58"/>
      <c r="AA11039" s="58"/>
      <c r="AB11039" s="58"/>
    </row>
    <row r="11040" spans="24:28" x14ac:dyDescent="0.2">
      <c r="X11040" s="58"/>
      <c r="Y11040" s="58"/>
      <c r="Z11040" s="58"/>
      <c r="AA11040" s="58"/>
      <c r="AB11040" s="58"/>
    </row>
    <row r="11041" spans="24:28" x14ac:dyDescent="0.2">
      <c r="X11041" s="58"/>
      <c r="Y11041" s="58"/>
      <c r="Z11041" s="58"/>
      <c r="AA11041" s="58"/>
      <c r="AB11041" s="58"/>
    </row>
    <row r="11042" spans="24:28" x14ac:dyDescent="0.2">
      <c r="X11042" s="58"/>
      <c r="Y11042" s="58"/>
      <c r="Z11042" s="58"/>
      <c r="AA11042" s="58"/>
      <c r="AB11042" s="58"/>
    </row>
    <row r="11043" spans="24:28" x14ac:dyDescent="0.2">
      <c r="X11043" s="58"/>
      <c r="Y11043" s="58"/>
      <c r="Z11043" s="58"/>
      <c r="AA11043" s="58"/>
      <c r="AB11043" s="58"/>
    </row>
    <row r="11044" spans="24:28" x14ac:dyDescent="0.2">
      <c r="X11044" s="58"/>
      <c r="Y11044" s="58"/>
      <c r="Z11044" s="58"/>
      <c r="AA11044" s="58"/>
      <c r="AB11044" s="58"/>
    </row>
    <row r="11045" spans="24:28" x14ac:dyDescent="0.2">
      <c r="X11045" s="58"/>
      <c r="Y11045" s="58"/>
      <c r="Z11045" s="58"/>
      <c r="AA11045" s="58"/>
      <c r="AB11045" s="58"/>
    </row>
    <row r="11046" spans="24:28" x14ac:dyDescent="0.2">
      <c r="X11046" s="58"/>
      <c r="Y11046" s="58"/>
      <c r="Z11046" s="58"/>
      <c r="AA11046" s="58"/>
      <c r="AB11046" s="58"/>
    </row>
    <row r="11047" spans="24:28" x14ac:dyDescent="0.2">
      <c r="X11047" s="58"/>
      <c r="Y11047" s="58"/>
      <c r="Z11047" s="58"/>
      <c r="AA11047" s="58"/>
      <c r="AB11047" s="58"/>
    </row>
    <row r="11048" spans="24:28" x14ac:dyDescent="0.2">
      <c r="X11048" s="58"/>
      <c r="Y11048" s="58"/>
      <c r="Z11048" s="58"/>
      <c r="AA11048" s="58"/>
      <c r="AB11048" s="58"/>
    </row>
    <row r="11049" spans="24:28" x14ac:dyDescent="0.2">
      <c r="X11049" s="58"/>
      <c r="Y11049" s="58"/>
      <c r="Z11049" s="58"/>
      <c r="AA11049" s="58"/>
      <c r="AB11049" s="58"/>
    </row>
    <row r="11050" spans="24:28" x14ac:dyDescent="0.2">
      <c r="X11050" s="58"/>
      <c r="Y11050" s="58"/>
      <c r="Z11050" s="58"/>
      <c r="AA11050" s="58"/>
      <c r="AB11050" s="58"/>
    </row>
    <row r="11051" spans="24:28" x14ac:dyDescent="0.2">
      <c r="X11051" s="58"/>
      <c r="Y11051" s="58"/>
      <c r="Z11051" s="58"/>
      <c r="AA11051" s="58"/>
      <c r="AB11051" s="58"/>
    </row>
    <row r="11052" spans="24:28" x14ac:dyDescent="0.2">
      <c r="X11052" s="58"/>
      <c r="Y11052" s="58"/>
      <c r="Z11052" s="58"/>
      <c r="AA11052" s="58"/>
      <c r="AB11052" s="58"/>
    </row>
    <row r="11053" spans="24:28" x14ac:dyDescent="0.2">
      <c r="X11053" s="58"/>
      <c r="Y11053" s="58"/>
      <c r="Z11053" s="58"/>
      <c r="AA11053" s="58"/>
      <c r="AB11053" s="58"/>
    </row>
    <row r="11054" spans="24:28" x14ac:dyDescent="0.2">
      <c r="X11054" s="58"/>
      <c r="Y11054" s="58"/>
      <c r="Z11054" s="58"/>
      <c r="AA11054" s="58"/>
      <c r="AB11054" s="58"/>
    </row>
    <row r="11055" spans="24:28" x14ac:dyDescent="0.2">
      <c r="X11055" s="58"/>
      <c r="Y11055" s="58"/>
      <c r="Z11055" s="58"/>
      <c r="AA11055" s="58"/>
      <c r="AB11055" s="58"/>
    </row>
    <row r="11056" spans="24:28" x14ac:dyDescent="0.2">
      <c r="X11056" s="58"/>
      <c r="Y11056" s="58"/>
      <c r="Z11056" s="58"/>
      <c r="AA11056" s="58"/>
      <c r="AB11056" s="58"/>
    </row>
    <row r="11057" spans="24:28" x14ac:dyDescent="0.2">
      <c r="X11057" s="58"/>
      <c r="Y11057" s="58"/>
      <c r="Z11057" s="58"/>
      <c r="AA11057" s="58"/>
      <c r="AB11057" s="58"/>
    </row>
    <row r="11058" spans="24:28" x14ac:dyDescent="0.2">
      <c r="X11058" s="58"/>
      <c r="Y11058" s="58"/>
      <c r="Z11058" s="58"/>
      <c r="AA11058" s="58"/>
      <c r="AB11058" s="58"/>
    </row>
    <row r="11059" spans="24:28" x14ac:dyDescent="0.2">
      <c r="X11059" s="58"/>
      <c r="Y11059" s="58"/>
      <c r="Z11059" s="58"/>
      <c r="AA11059" s="58"/>
      <c r="AB11059" s="58"/>
    </row>
    <row r="11060" spans="24:28" x14ac:dyDescent="0.2">
      <c r="X11060" s="58"/>
      <c r="Y11060" s="58"/>
      <c r="Z11060" s="58"/>
      <c r="AA11060" s="58"/>
      <c r="AB11060" s="58"/>
    </row>
    <row r="11061" spans="24:28" x14ac:dyDescent="0.2">
      <c r="X11061" s="58"/>
      <c r="Y11061" s="58"/>
      <c r="Z11061" s="58"/>
      <c r="AA11061" s="58"/>
      <c r="AB11061" s="58"/>
    </row>
    <row r="11062" spans="24:28" x14ac:dyDescent="0.2">
      <c r="X11062" s="58"/>
      <c r="Y11062" s="58"/>
      <c r="Z11062" s="58"/>
      <c r="AA11062" s="58"/>
      <c r="AB11062" s="58"/>
    </row>
    <row r="11063" spans="24:28" x14ac:dyDescent="0.2">
      <c r="X11063" s="58"/>
      <c r="Y11063" s="58"/>
      <c r="Z11063" s="58"/>
      <c r="AA11063" s="58"/>
      <c r="AB11063" s="58"/>
    </row>
    <row r="11064" spans="24:28" x14ac:dyDescent="0.2">
      <c r="X11064" s="58"/>
      <c r="Y11064" s="58"/>
      <c r="Z11064" s="58"/>
      <c r="AA11064" s="58"/>
      <c r="AB11064" s="58"/>
    </row>
    <row r="11065" spans="24:28" x14ac:dyDescent="0.2">
      <c r="X11065" s="58"/>
      <c r="Y11065" s="58"/>
      <c r="Z11065" s="58"/>
      <c r="AA11065" s="58"/>
      <c r="AB11065" s="58"/>
    </row>
    <row r="11066" spans="24:28" x14ac:dyDescent="0.2">
      <c r="X11066" s="58"/>
      <c r="Y11066" s="58"/>
      <c r="Z11066" s="58"/>
      <c r="AA11066" s="58"/>
      <c r="AB11066" s="58"/>
    </row>
    <row r="11067" spans="24:28" x14ac:dyDescent="0.2">
      <c r="X11067" s="58"/>
      <c r="Y11067" s="58"/>
      <c r="Z11067" s="58"/>
      <c r="AA11067" s="58"/>
      <c r="AB11067" s="58"/>
    </row>
    <row r="11068" spans="24:28" x14ac:dyDescent="0.2">
      <c r="X11068" s="58"/>
      <c r="Y11068" s="58"/>
      <c r="Z11068" s="58"/>
      <c r="AA11068" s="58"/>
      <c r="AB11068" s="58"/>
    </row>
    <row r="11069" spans="24:28" x14ac:dyDescent="0.2">
      <c r="X11069" s="58"/>
      <c r="Y11069" s="58"/>
      <c r="Z11069" s="58"/>
      <c r="AA11069" s="58"/>
      <c r="AB11069" s="58"/>
    </row>
    <row r="11070" spans="24:28" x14ac:dyDescent="0.2">
      <c r="X11070" s="58"/>
      <c r="Y11070" s="58"/>
      <c r="Z11070" s="58"/>
      <c r="AA11070" s="58"/>
      <c r="AB11070" s="58"/>
    </row>
    <row r="11071" spans="24:28" x14ac:dyDescent="0.2">
      <c r="X11071" s="58"/>
      <c r="Y11071" s="58"/>
      <c r="Z11071" s="58"/>
      <c r="AA11071" s="58"/>
      <c r="AB11071" s="58"/>
    </row>
    <row r="11072" spans="24:28" x14ac:dyDescent="0.2">
      <c r="X11072" s="58"/>
      <c r="Y11072" s="58"/>
      <c r="Z11072" s="58"/>
      <c r="AA11072" s="58"/>
      <c r="AB11072" s="58"/>
    </row>
    <row r="11073" spans="24:28" x14ac:dyDescent="0.2">
      <c r="X11073" s="58"/>
      <c r="Y11073" s="58"/>
      <c r="Z11073" s="58"/>
      <c r="AA11073" s="58"/>
      <c r="AB11073" s="58"/>
    </row>
    <row r="11074" spans="24:28" x14ac:dyDescent="0.2">
      <c r="X11074" s="58"/>
      <c r="Y11074" s="58"/>
      <c r="Z11074" s="58"/>
      <c r="AA11074" s="58"/>
      <c r="AB11074" s="58"/>
    </row>
    <row r="11075" spans="24:28" x14ac:dyDescent="0.2">
      <c r="X11075" s="58"/>
      <c r="Y11075" s="58"/>
      <c r="Z11075" s="58"/>
      <c r="AA11075" s="58"/>
      <c r="AB11075" s="58"/>
    </row>
    <row r="11076" spans="24:28" x14ac:dyDescent="0.2">
      <c r="X11076" s="58"/>
      <c r="Y11076" s="58"/>
      <c r="Z11076" s="58"/>
      <c r="AA11076" s="58"/>
      <c r="AB11076" s="58"/>
    </row>
    <row r="11077" spans="24:28" x14ac:dyDescent="0.2">
      <c r="X11077" s="58"/>
      <c r="Y11077" s="58"/>
      <c r="Z11077" s="58"/>
      <c r="AA11077" s="58"/>
      <c r="AB11077" s="58"/>
    </row>
    <row r="11078" spans="24:28" x14ac:dyDescent="0.2">
      <c r="X11078" s="58"/>
      <c r="Y11078" s="58"/>
      <c r="Z11078" s="58"/>
      <c r="AA11078" s="58"/>
      <c r="AB11078" s="58"/>
    </row>
    <row r="11079" spans="24:28" x14ac:dyDescent="0.2">
      <c r="X11079" s="58"/>
      <c r="Y11079" s="58"/>
      <c r="Z11079" s="58"/>
      <c r="AA11079" s="58"/>
      <c r="AB11079" s="58"/>
    </row>
    <row r="11080" spans="24:28" x14ac:dyDescent="0.2">
      <c r="X11080" s="58"/>
      <c r="Y11080" s="58"/>
      <c r="Z11080" s="58"/>
      <c r="AA11080" s="58"/>
      <c r="AB11080" s="58"/>
    </row>
    <row r="11081" spans="24:28" x14ac:dyDescent="0.2">
      <c r="X11081" s="58"/>
      <c r="Y11081" s="58"/>
      <c r="Z11081" s="58"/>
      <c r="AA11081" s="58"/>
      <c r="AB11081" s="58"/>
    </row>
    <row r="11082" spans="24:28" x14ac:dyDescent="0.2">
      <c r="X11082" s="58"/>
      <c r="Y11082" s="58"/>
      <c r="Z11082" s="58"/>
      <c r="AA11082" s="58"/>
      <c r="AB11082" s="58"/>
    </row>
    <row r="11083" spans="24:28" x14ac:dyDescent="0.2">
      <c r="X11083" s="58"/>
      <c r="Y11083" s="58"/>
      <c r="Z11083" s="58"/>
      <c r="AA11083" s="58"/>
      <c r="AB11083" s="58"/>
    </row>
    <row r="11084" spans="24:28" x14ac:dyDescent="0.2">
      <c r="X11084" s="58"/>
      <c r="Y11084" s="58"/>
      <c r="Z11084" s="58"/>
      <c r="AA11084" s="58"/>
      <c r="AB11084" s="58"/>
    </row>
    <row r="11085" spans="24:28" x14ac:dyDescent="0.2">
      <c r="X11085" s="58"/>
      <c r="Y11085" s="58"/>
      <c r="Z11085" s="58"/>
      <c r="AA11085" s="58"/>
      <c r="AB11085" s="58"/>
    </row>
    <row r="11086" spans="24:28" x14ac:dyDescent="0.2">
      <c r="X11086" s="58"/>
      <c r="Y11086" s="58"/>
      <c r="Z11086" s="58"/>
      <c r="AA11086" s="58"/>
      <c r="AB11086" s="58"/>
    </row>
    <row r="11087" spans="24:28" x14ac:dyDescent="0.2">
      <c r="X11087" s="58"/>
      <c r="Y11087" s="58"/>
      <c r="Z11087" s="58"/>
      <c r="AA11087" s="58"/>
      <c r="AB11087" s="58"/>
    </row>
    <row r="11088" spans="24:28" x14ac:dyDescent="0.2">
      <c r="X11088" s="58"/>
      <c r="Y11088" s="58"/>
      <c r="Z11088" s="58"/>
      <c r="AA11088" s="58"/>
      <c r="AB11088" s="58"/>
    </row>
    <row r="11089" spans="24:28" x14ac:dyDescent="0.2">
      <c r="X11089" s="58"/>
      <c r="Y11089" s="58"/>
      <c r="Z11089" s="58"/>
      <c r="AA11089" s="58"/>
      <c r="AB11089" s="58"/>
    </row>
    <row r="11090" spans="24:28" x14ac:dyDescent="0.2">
      <c r="X11090" s="58"/>
      <c r="Y11090" s="58"/>
      <c r="Z11090" s="58"/>
      <c r="AA11090" s="58"/>
      <c r="AB11090" s="58"/>
    </row>
    <row r="11091" spans="24:28" x14ac:dyDescent="0.2">
      <c r="X11091" s="58"/>
      <c r="Y11091" s="58"/>
      <c r="Z11091" s="58"/>
      <c r="AA11091" s="58"/>
      <c r="AB11091" s="58"/>
    </row>
    <row r="11092" spans="24:28" x14ac:dyDescent="0.2">
      <c r="X11092" s="58"/>
      <c r="Y11092" s="58"/>
      <c r="Z11092" s="58"/>
      <c r="AA11092" s="58"/>
      <c r="AB11092" s="58"/>
    </row>
    <row r="11093" spans="24:28" x14ac:dyDescent="0.2">
      <c r="X11093" s="58"/>
      <c r="Y11093" s="58"/>
      <c r="Z11093" s="58"/>
      <c r="AA11093" s="58"/>
      <c r="AB11093" s="58"/>
    </row>
    <row r="11094" spans="24:28" x14ac:dyDescent="0.2">
      <c r="X11094" s="58"/>
      <c r="Y11094" s="58"/>
      <c r="Z11094" s="58"/>
      <c r="AA11094" s="58"/>
      <c r="AB11094" s="58"/>
    </row>
    <row r="11095" spans="24:28" x14ac:dyDescent="0.2">
      <c r="X11095" s="58"/>
      <c r="Y11095" s="58"/>
      <c r="Z11095" s="58"/>
      <c r="AA11095" s="58"/>
      <c r="AB11095" s="58"/>
    </row>
    <row r="11096" spans="24:28" x14ac:dyDescent="0.2">
      <c r="X11096" s="58"/>
      <c r="Y11096" s="58"/>
      <c r="Z11096" s="58"/>
      <c r="AA11096" s="58"/>
      <c r="AB11096" s="58"/>
    </row>
    <row r="11097" spans="24:28" x14ac:dyDescent="0.2">
      <c r="X11097" s="58"/>
      <c r="Y11097" s="58"/>
      <c r="Z11097" s="58"/>
      <c r="AA11097" s="58"/>
      <c r="AB11097" s="58"/>
    </row>
    <row r="11098" spans="24:28" x14ac:dyDescent="0.2">
      <c r="X11098" s="58"/>
      <c r="Y11098" s="58"/>
      <c r="Z11098" s="58"/>
      <c r="AA11098" s="58"/>
      <c r="AB11098" s="58"/>
    </row>
    <row r="11099" spans="24:28" x14ac:dyDescent="0.2">
      <c r="X11099" s="58"/>
      <c r="Y11099" s="58"/>
      <c r="Z11099" s="58"/>
      <c r="AA11099" s="58"/>
      <c r="AB11099" s="58"/>
    </row>
    <row r="11100" spans="24:28" x14ac:dyDescent="0.2">
      <c r="X11100" s="58"/>
      <c r="Y11100" s="58"/>
      <c r="Z11100" s="58"/>
      <c r="AA11100" s="58"/>
      <c r="AB11100" s="58"/>
    </row>
    <row r="11101" spans="24:28" x14ac:dyDescent="0.2">
      <c r="X11101" s="58"/>
      <c r="Y11101" s="58"/>
      <c r="Z11101" s="58"/>
      <c r="AA11101" s="58"/>
      <c r="AB11101" s="58"/>
    </row>
    <row r="11102" spans="24:28" x14ac:dyDescent="0.2">
      <c r="X11102" s="58"/>
      <c r="Y11102" s="58"/>
      <c r="Z11102" s="58"/>
      <c r="AA11102" s="58"/>
      <c r="AB11102" s="58"/>
    </row>
    <row r="11103" spans="24:28" x14ac:dyDescent="0.2">
      <c r="X11103" s="58"/>
      <c r="Y11103" s="58"/>
      <c r="Z11103" s="58"/>
      <c r="AA11103" s="58"/>
      <c r="AB11103" s="58"/>
    </row>
    <row r="11104" spans="24:28" x14ac:dyDescent="0.2">
      <c r="X11104" s="58"/>
      <c r="Y11104" s="58"/>
      <c r="Z11104" s="58"/>
      <c r="AA11104" s="58"/>
      <c r="AB11104" s="58"/>
    </row>
    <row r="11105" spans="24:28" x14ac:dyDescent="0.2">
      <c r="X11105" s="58"/>
      <c r="Y11105" s="58"/>
      <c r="Z11105" s="58"/>
      <c r="AA11105" s="58"/>
      <c r="AB11105" s="58"/>
    </row>
    <row r="11106" spans="24:28" x14ac:dyDescent="0.2">
      <c r="X11106" s="58"/>
      <c r="Y11106" s="58"/>
      <c r="Z11106" s="58"/>
      <c r="AA11106" s="58"/>
      <c r="AB11106" s="58"/>
    </row>
    <row r="11107" spans="24:28" x14ac:dyDescent="0.2">
      <c r="X11107" s="58"/>
      <c r="Y11107" s="58"/>
      <c r="Z11107" s="58"/>
      <c r="AA11107" s="58"/>
      <c r="AB11107" s="58"/>
    </row>
    <row r="11108" spans="24:28" x14ac:dyDescent="0.2">
      <c r="X11108" s="58"/>
      <c r="Y11108" s="58"/>
      <c r="Z11108" s="58"/>
      <c r="AA11108" s="58"/>
      <c r="AB11108" s="58"/>
    </row>
    <row r="11109" spans="24:28" x14ac:dyDescent="0.2">
      <c r="X11109" s="58"/>
      <c r="Y11109" s="58"/>
      <c r="Z11109" s="58"/>
      <c r="AA11109" s="58"/>
      <c r="AB11109" s="58"/>
    </row>
    <row r="11110" spans="24:28" x14ac:dyDescent="0.2">
      <c r="X11110" s="58"/>
      <c r="Y11110" s="58"/>
      <c r="Z11110" s="58"/>
      <c r="AA11110" s="58"/>
      <c r="AB11110" s="58"/>
    </row>
    <row r="11111" spans="24:28" x14ac:dyDescent="0.2">
      <c r="X11111" s="58"/>
      <c r="Y11111" s="58"/>
      <c r="Z11111" s="58"/>
      <c r="AA11111" s="58"/>
      <c r="AB11111" s="58"/>
    </row>
    <row r="11112" spans="24:28" x14ac:dyDescent="0.2">
      <c r="X11112" s="58"/>
      <c r="Y11112" s="58"/>
      <c r="Z11112" s="58"/>
      <c r="AA11112" s="58"/>
      <c r="AB11112" s="58"/>
    </row>
    <row r="11113" spans="24:28" x14ac:dyDescent="0.2">
      <c r="X11113" s="58"/>
      <c r="Y11113" s="58"/>
      <c r="Z11113" s="58"/>
      <c r="AA11113" s="58"/>
      <c r="AB11113" s="58"/>
    </row>
    <row r="11114" spans="24:28" x14ac:dyDescent="0.2">
      <c r="X11114" s="58"/>
      <c r="Y11114" s="58"/>
      <c r="Z11114" s="58"/>
      <c r="AA11114" s="58"/>
      <c r="AB11114" s="58"/>
    </row>
    <row r="11115" spans="24:28" x14ac:dyDescent="0.2">
      <c r="X11115" s="58"/>
      <c r="Y11115" s="58"/>
      <c r="Z11115" s="58"/>
      <c r="AA11115" s="58"/>
      <c r="AB11115" s="58"/>
    </row>
    <row r="11116" spans="24:28" x14ac:dyDescent="0.2">
      <c r="X11116" s="58"/>
      <c r="Y11116" s="58"/>
      <c r="Z11116" s="58"/>
      <c r="AA11116" s="58"/>
      <c r="AB11116" s="58"/>
    </row>
    <row r="11117" spans="24:28" x14ac:dyDescent="0.2">
      <c r="X11117" s="58"/>
      <c r="Y11117" s="58"/>
      <c r="Z11117" s="58"/>
      <c r="AA11117" s="58"/>
      <c r="AB11117" s="58"/>
    </row>
    <row r="11118" spans="24:28" x14ac:dyDescent="0.2">
      <c r="X11118" s="58"/>
      <c r="Y11118" s="58"/>
      <c r="Z11118" s="58"/>
      <c r="AA11118" s="58"/>
      <c r="AB11118" s="58"/>
    </row>
    <row r="11119" spans="24:28" x14ac:dyDescent="0.2">
      <c r="X11119" s="58"/>
      <c r="Y11119" s="58"/>
      <c r="Z11119" s="58"/>
      <c r="AA11119" s="58"/>
      <c r="AB11119" s="58"/>
    </row>
    <row r="11120" spans="24:28" x14ac:dyDescent="0.2">
      <c r="X11120" s="58"/>
      <c r="Y11120" s="58"/>
      <c r="Z11120" s="58"/>
      <c r="AA11120" s="58"/>
      <c r="AB11120" s="58"/>
    </row>
    <row r="11121" spans="24:28" x14ac:dyDescent="0.2">
      <c r="X11121" s="58"/>
      <c r="Y11121" s="58"/>
      <c r="Z11121" s="58"/>
      <c r="AA11121" s="58"/>
      <c r="AB11121" s="58"/>
    </row>
    <row r="11122" spans="24:28" x14ac:dyDescent="0.2">
      <c r="X11122" s="58"/>
      <c r="Y11122" s="58"/>
      <c r="Z11122" s="58"/>
      <c r="AA11122" s="58"/>
      <c r="AB11122" s="58"/>
    </row>
    <row r="11123" spans="24:28" x14ac:dyDescent="0.2">
      <c r="X11123" s="58"/>
      <c r="Y11123" s="58"/>
      <c r="Z11123" s="58"/>
      <c r="AA11123" s="58"/>
      <c r="AB11123" s="58"/>
    </row>
    <row r="11124" spans="24:28" x14ac:dyDescent="0.2">
      <c r="X11124" s="58"/>
      <c r="Y11124" s="58"/>
      <c r="Z11124" s="58"/>
      <c r="AA11124" s="58"/>
      <c r="AB11124" s="58"/>
    </row>
    <row r="11125" spans="24:28" x14ac:dyDescent="0.2">
      <c r="X11125" s="58"/>
      <c r="Y11125" s="58"/>
      <c r="Z11125" s="58"/>
      <c r="AA11125" s="58"/>
      <c r="AB11125" s="58"/>
    </row>
    <row r="11126" spans="24:28" x14ac:dyDescent="0.2">
      <c r="X11126" s="58"/>
      <c r="Y11126" s="58"/>
      <c r="Z11126" s="58"/>
      <c r="AA11126" s="58"/>
      <c r="AB11126" s="58"/>
    </row>
    <row r="11127" spans="24:28" x14ac:dyDescent="0.2">
      <c r="X11127" s="58"/>
      <c r="Y11127" s="58"/>
      <c r="Z11127" s="58"/>
      <c r="AA11127" s="58"/>
      <c r="AB11127" s="58"/>
    </row>
    <row r="11128" spans="24:28" x14ac:dyDescent="0.2">
      <c r="X11128" s="58"/>
      <c r="Y11128" s="58"/>
      <c r="Z11128" s="58"/>
      <c r="AA11128" s="58"/>
      <c r="AB11128" s="58"/>
    </row>
    <row r="11129" spans="24:28" x14ac:dyDescent="0.2">
      <c r="X11129" s="58"/>
      <c r="Y11129" s="58"/>
      <c r="Z11129" s="58"/>
      <c r="AA11129" s="58"/>
      <c r="AB11129" s="58"/>
    </row>
    <row r="11130" spans="24:28" x14ac:dyDescent="0.2">
      <c r="X11130" s="58"/>
      <c r="Y11130" s="58"/>
      <c r="Z11130" s="58"/>
      <c r="AA11130" s="58"/>
      <c r="AB11130" s="58"/>
    </row>
    <row r="11131" spans="24:28" x14ac:dyDescent="0.2">
      <c r="X11131" s="58"/>
      <c r="Y11131" s="58"/>
      <c r="Z11131" s="58"/>
      <c r="AA11131" s="58"/>
      <c r="AB11131" s="58"/>
    </row>
    <row r="11132" spans="24:28" x14ac:dyDescent="0.2">
      <c r="X11132" s="58"/>
      <c r="Y11132" s="58"/>
      <c r="Z11132" s="58"/>
      <c r="AA11132" s="58"/>
      <c r="AB11132" s="58"/>
    </row>
    <row r="11133" spans="24:28" x14ac:dyDescent="0.2">
      <c r="X11133" s="58"/>
      <c r="Y11133" s="58"/>
      <c r="Z11133" s="58"/>
      <c r="AA11133" s="58"/>
      <c r="AB11133" s="58"/>
    </row>
    <row r="11134" spans="24:28" x14ac:dyDescent="0.2">
      <c r="X11134" s="58"/>
      <c r="Y11134" s="58"/>
      <c r="Z11134" s="58"/>
      <c r="AA11134" s="58"/>
      <c r="AB11134" s="58"/>
    </row>
    <row r="11135" spans="24:28" x14ac:dyDescent="0.2">
      <c r="X11135" s="58"/>
      <c r="Y11135" s="58"/>
      <c r="Z11135" s="58"/>
      <c r="AA11135" s="58"/>
      <c r="AB11135" s="58"/>
    </row>
    <row r="11136" spans="24:28" x14ac:dyDescent="0.2">
      <c r="X11136" s="58"/>
      <c r="Y11136" s="58"/>
      <c r="Z11136" s="58"/>
      <c r="AA11136" s="58"/>
      <c r="AB11136" s="58"/>
    </row>
    <row r="11137" spans="24:28" x14ac:dyDescent="0.2">
      <c r="X11137" s="58"/>
      <c r="Y11137" s="58"/>
      <c r="Z11137" s="58"/>
      <c r="AA11137" s="58"/>
      <c r="AB11137" s="58"/>
    </row>
    <row r="11138" spans="24:28" x14ac:dyDescent="0.2">
      <c r="X11138" s="58"/>
      <c r="Y11138" s="58"/>
      <c r="Z11138" s="58"/>
      <c r="AA11138" s="58"/>
      <c r="AB11138" s="58"/>
    </row>
    <row r="11139" spans="24:28" x14ac:dyDescent="0.2">
      <c r="X11139" s="58"/>
      <c r="Y11139" s="58"/>
      <c r="Z11139" s="58"/>
      <c r="AA11139" s="58"/>
      <c r="AB11139" s="58"/>
    </row>
    <row r="11140" spans="24:28" x14ac:dyDescent="0.2">
      <c r="X11140" s="58"/>
      <c r="Y11140" s="58"/>
      <c r="Z11140" s="58"/>
      <c r="AA11140" s="58"/>
      <c r="AB11140" s="58"/>
    </row>
    <row r="11141" spans="24:28" x14ac:dyDescent="0.2">
      <c r="X11141" s="58"/>
      <c r="Y11141" s="58"/>
      <c r="Z11141" s="58"/>
      <c r="AA11141" s="58"/>
      <c r="AB11141" s="58"/>
    </row>
    <row r="11142" spans="24:28" x14ac:dyDescent="0.2">
      <c r="X11142" s="58"/>
      <c r="Y11142" s="58"/>
      <c r="Z11142" s="58"/>
      <c r="AA11142" s="58"/>
      <c r="AB11142" s="58"/>
    </row>
    <row r="11143" spans="24:28" x14ac:dyDescent="0.2">
      <c r="X11143" s="58"/>
      <c r="Y11143" s="58"/>
      <c r="Z11143" s="58"/>
      <c r="AA11143" s="58"/>
      <c r="AB11143" s="58"/>
    </row>
    <row r="11144" spans="24:28" x14ac:dyDescent="0.2">
      <c r="X11144" s="58"/>
      <c r="Y11144" s="58"/>
      <c r="Z11144" s="58"/>
      <c r="AA11144" s="58"/>
      <c r="AB11144" s="58"/>
    </row>
    <row r="11145" spans="24:28" x14ac:dyDescent="0.2">
      <c r="X11145" s="58"/>
      <c r="Y11145" s="58"/>
      <c r="Z11145" s="58"/>
      <c r="AA11145" s="58"/>
      <c r="AB11145" s="58"/>
    </row>
    <row r="11146" spans="24:28" x14ac:dyDescent="0.2">
      <c r="X11146" s="58"/>
      <c r="Y11146" s="58"/>
      <c r="Z11146" s="58"/>
      <c r="AA11146" s="58"/>
      <c r="AB11146" s="58"/>
    </row>
    <row r="11147" spans="24:28" x14ac:dyDescent="0.2">
      <c r="X11147" s="58"/>
      <c r="Y11147" s="58"/>
      <c r="Z11147" s="58"/>
      <c r="AA11147" s="58"/>
      <c r="AB11147" s="58"/>
    </row>
    <row r="11148" spans="24:28" x14ac:dyDescent="0.2">
      <c r="X11148" s="58"/>
      <c r="Y11148" s="58"/>
      <c r="Z11148" s="58"/>
      <c r="AA11148" s="58"/>
      <c r="AB11148" s="58"/>
    </row>
    <row r="11149" spans="24:28" x14ac:dyDescent="0.2">
      <c r="X11149" s="58"/>
      <c r="Y11149" s="58"/>
      <c r="Z11149" s="58"/>
      <c r="AA11149" s="58"/>
      <c r="AB11149" s="58"/>
    </row>
    <row r="11150" spans="24:28" x14ac:dyDescent="0.2">
      <c r="X11150" s="58"/>
      <c r="Y11150" s="58"/>
      <c r="Z11150" s="58"/>
      <c r="AA11150" s="58"/>
      <c r="AB11150" s="58"/>
    </row>
    <row r="11151" spans="24:28" x14ac:dyDescent="0.2">
      <c r="X11151" s="58"/>
      <c r="Y11151" s="58"/>
      <c r="Z11151" s="58"/>
      <c r="AA11151" s="58"/>
      <c r="AB11151" s="58"/>
    </row>
    <row r="11152" spans="24:28" x14ac:dyDescent="0.2">
      <c r="X11152" s="58"/>
      <c r="Y11152" s="58"/>
      <c r="Z11152" s="58"/>
      <c r="AA11152" s="58"/>
      <c r="AB11152" s="58"/>
    </row>
    <row r="11153" spans="24:28" x14ac:dyDescent="0.2">
      <c r="X11153" s="58"/>
      <c r="Y11153" s="58"/>
      <c r="Z11153" s="58"/>
      <c r="AA11153" s="58"/>
      <c r="AB11153" s="58"/>
    </row>
    <row r="11154" spans="24:28" x14ac:dyDescent="0.2">
      <c r="X11154" s="58"/>
      <c r="Y11154" s="58"/>
      <c r="Z11154" s="58"/>
      <c r="AA11154" s="58"/>
      <c r="AB11154" s="58"/>
    </row>
    <row r="11155" spans="24:28" x14ac:dyDescent="0.2">
      <c r="X11155" s="58"/>
      <c r="Y11155" s="58"/>
      <c r="Z11155" s="58"/>
      <c r="AA11155" s="58"/>
      <c r="AB11155" s="58"/>
    </row>
    <row r="11156" spans="24:28" x14ac:dyDescent="0.2">
      <c r="X11156" s="58"/>
      <c r="Y11156" s="58"/>
      <c r="Z11156" s="58"/>
      <c r="AA11156" s="58"/>
      <c r="AB11156" s="58"/>
    </row>
    <row r="11157" spans="24:28" x14ac:dyDescent="0.2">
      <c r="X11157" s="58"/>
      <c r="Y11157" s="58"/>
      <c r="Z11157" s="58"/>
      <c r="AA11157" s="58"/>
      <c r="AB11157" s="58"/>
    </row>
    <row r="11158" spans="24:28" x14ac:dyDescent="0.2">
      <c r="X11158" s="58"/>
      <c r="Y11158" s="58"/>
      <c r="Z11158" s="58"/>
      <c r="AA11158" s="58"/>
      <c r="AB11158" s="58"/>
    </row>
    <row r="11159" spans="24:28" x14ac:dyDescent="0.2">
      <c r="X11159" s="58"/>
      <c r="Y11159" s="58"/>
      <c r="Z11159" s="58"/>
      <c r="AA11159" s="58"/>
      <c r="AB11159" s="58"/>
    </row>
    <row r="11160" spans="24:28" x14ac:dyDescent="0.2">
      <c r="X11160" s="58"/>
      <c r="Y11160" s="58"/>
      <c r="Z11160" s="58"/>
      <c r="AA11160" s="58"/>
      <c r="AB11160" s="58"/>
    </row>
    <row r="11161" spans="24:28" x14ac:dyDescent="0.2">
      <c r="X11161" s="58"/>
      <c r="Y11161" s="58"/>
      <c r="Z11161" s="58"/>
      <c r="AA11161" s="58"/>
      <c r="AB11161" s="58"/>
    </row>
    <row r="11162" spans="24:28" x14ac:dyDescent="0.2">
      <c r="X11162" s="58"/>
      <c r="Y11162" s="58"/>
      <c r="Z11162" s="58"/>
      <c r="AA11162" s="58"/>
      <c r="AB11162" s="58"/>
    </row>
    <row r="11163" spans="24:28" x14ac:dyDescent="0.2">
      <c r="X11163" s="58"/>
      <c r="Y11163" s="58"/>
      <c r="Z11163" s="58"/>
      <c r="AA11163" s="58"/>
      <c r="AB11163" s="58"/>
    </row>
    <row r="11164" spans="24:28" x14ac:dyDescent="0.2">
      <c r="X11164" s="58"/>
      <c r="Y11164" s="58"/>
      <c r="Z11164" s="58"/>
      <c r="AA11164" s="58"/>
      <c r="AB11164" s="58"/>
    </row>
    <row r="11165" spans="24:28" x14ac:dyDescent="0.2">
      <c r="X11165" s="58"/>
      <c r="Y11165" s="58"/>
      <c r="Z11165" s="58"/>
      <c r="AA11165" s="58"/>
      <c r="AB11165" s="58"/>
    </row>
    <row r="11166" spans="24:28" x14ac:dyDescent="0.2">
      <c r="X11166" s="58"/>
      <c r="Y11166" s="58"/>
      <c r="Z11166" s="58"/>
      <c r="AA11166" s="58"/>
      <c r="AB11166" s="58"/>
    </row>
    <row r="11167" spans="24:28" x14ac:dyDescent="0.2">
      <c r="X11167" s="58"/>
      <c r="Y11167" s="58"/>
      <c r="Z11167" s="58"/>
      <c r="AA11167" s="58"/>
      <c r="AB11167" s="58"/>
    </row>
    <row r="11168" spans="24:28" x14ac:dyDescent="0.2">
      <c r="X11168" s="58"/>
      <c r="Y11168" s="58"/>
      <c r="Z11168" s="58"/>
      <c r="AA11168" s="58"/>
      <c r="AB11168" s="58"/>
    </row>
    <row r="11169" spans="24:28" x14ac:dyDescent="0.2">
      <c r="X11169" s="58"/>
      <c r="Y11169" s="58"/>
      <c r="Z11169" s="58"/>
      <c r="AA11169" s="58"/>
      <c r="AB11169" s="58"/>
    </row>
    <row r="11170" spans="24:28" x14ac:dyDescent="0.2">
      <c r="X11170" s="58"/>
      <c r="Y11170" s="58"/>
      <c r="Z11170" s="58"/>
      <c r="AA11170" s="58"/>
      <c r="AB11170" s="58"/>
    </row>
    <row r="11171" spans="24:28" x14ac:dyDescent="0.2">
      <c r="X11171" s="58"/>
      <c r="Y11171" s="58"/>
      <c r="Z11171" s="58"/>
      <c r="AA11171" s="58"/>
      <c r="AB11171" s="58"/>
    </row>
    <row r="11172" spans="24:28" x14ac:dyDescent="0.2">
      <c r="X11172" s="58"/>
      <c r="Y11172" s="58"/>
      <c r="Z11172" s="58"/>
      <c r="AA11172" s="58"/>
      <c r="AB11172" s="58"/>
    </row>
    <row r="11173" spans="24:28" x14ac:dyDescent="0.2">
      <c r="X11173" s="58"/>
      <c r="Y11173" s="58"/>
      <c r="Z11173" s="58"/>
      <c r="AA11173" s="58"/>
      <c r="AB11173" s="58"/>
    </row>
    <row r="11174" spans="24:28" x14ac:dyDescent="0.2">
      <c r="X11174" s="58"/>
      <c r="Y11174" s="58"/>
      <c r="Z11174" s="58"/>
      <c r="AA11174" s="58"/>
      <c r="AB11174" s="58"/>
    </row>
    <row r="11175" spans="24:28" x14ac:dyDescent="0.2">
      <c r="X11175" s="58"/>
      <c r="Y11175" s="58"/>
      <c r="Z11175" s="58"/>
      <c r="AA11175" s="58"/>
      <c r="AB11175" s="58"/>
    </row>
    <row r="11176" spans="24:28" x14ac:dyDescent="0.2">
      <c r="X11176" s="58"/>
      <c r="Y11176" s="58"/>
      <c r="Z11176" s="58"/>
      <c r="AA11176" s="58"/>
      <c r="AB11176" s="58"/>
    </row>
    <row r="11177" spans="24:28" x14ac:dyDescent="0.2">
      <c r="X11177" s="58"/>
      <c r="Y11177" s="58"/>
      <c r="Z11177" s="58"/>
      <c r="AA11177" s="58"/>
      <c r="AB11177" s="58"/>
    </row>
    <row r="11178" spans="24:28" x14ac:dyDescent="0.2">
      <c r="X11178" s="58"/>
      <c r="Y11178" s="58"/>
      <c r="Z11178" s="58"/>
      <c r="AA11178" s="58"/>
      <c r="AB11178" s="58"/>
    </row>
    <row r="11179" spans="24:28" x14ac:dyDescent="0.2">
      <c r="X11179" s="58"/>
      <c r="Y11179" s="58"/>
      <c r="Z11179" s="58"/>
      <c r="AA11179" s="58"/>
      <c r="AB11179" s="58"/>
    </row>
    <row r="11180" spans="24:28" x14ac:dyDescent="0.2">
      <c r="X11180" s="58"/>
      <c r="Y11180" s="58"/>
      <c r="Z11180" s="58"/>
      <c r="AA11180" s="58"/>
      <c r="AB11180" s="58"/>
    </row>
    <row r="11181" spans="24:28" x14ac:dyDescent="0.2">
      <c r="X11181" s="58"/>
      <c r="Y11181" s="58"/>
      <c r="Z11181" s="58"/>
      <c r="AA11181" s="58"/>
      <c r="AB11181" s="58"/>
    </row>
    <row r="11182" spans="24:28" x14ac:dyDescent="0.2">
      <c r="X11182" s="58"/>
      <c r="Y11182" s="58"/>
      <c r="Z11182" s="58"/>
      <c r="AA11182" s="58"/>
      <c r="AB11182" s="58"/>
    </row>
    <row r="11183" spans="24:28" x14ac:dyDescent="0.2">
      <c r="X11183" s="58"/>
      <c r="Y11183" s="58"/>
      <c r="Z11183" s="58"/>
      <c r="AA11183" s="58"/>
      <c r="AB11183" s="58"/>
    </row>
    <row r="11184" spans="24:28" x14ac:dyDescent="0.2">
      <c r="X11184" s="58"/>
      <c r="Y11184" s="58"/>
      <c r="Z11184" s="58"/>
      <c r="AA11184" s="58"/>
      <c r="AB11184" s="58"/>
    </row>
    <row r="11185" spans="24:28" x14ac:dyDescent="0.2">
      <c r="X11185" s="58"/>
      <c r="Y11185" s="58"/>
      <c r="Z11185" s="58"/>
      <c r="AA11185" s="58"/>
      <c r="AB11185" s="58"/>
    </row>
    <row r="11186" spans="24:28" x14ac:dyDescent="0.2">
      <c r="X11186" s="58"/>
      <c r="Y11186" s="58"/>
      <c r="Z11186" s="58"/>
      <c r="AA11186" s="58"/>
      <c r="AB11186" s="58"/>
    </row>
    <row r="11187" spans="24:28" x14ac:dyDescent="0.2">
      <c r="X11187" s="58"/>
      <c r="Y11187" s="58"/>
      <c r="Z11187" s="58"/>
      <c r="AA11187" s="58"/>
      <c r="AB11187" s="58"/>
    </row>
    <row r="11188" spans="24:28" x14ac:dyDescent="0.2">
      <c r="X11188" s="58"/>
      <c r="Y11188" s="58"/>
      <c r="Z11188" s="58"/>
      <c r="AA11188" s="58"/>
      <c r="AB11188" s="58"/>
    </row>
    <row r="11189" spans="24:28" x14ac:dyDescent="0.2">
      <c r="X11189" s="58"/>
      <c r="Y11189" s="58"/>
      <c r="Z11189" s="58"/>
      <c r="AA11189" s="58"/>
      <c r="AB11189" s="58"/>
    </row>
    <row r="11190" spans="24:28" x14ac:dyDescent="0.2">
      <c r="X11190" s="58"/>
      <c r="Y11190" s="58"/>
      <c r="Z11190" s="58"/>
      <c r="AA11190" s="58"/>
      <c r="AB11190" s="58"/>
    </row>
    <row r="11191" spans="24:28" x14ac:dyDescent="0.2">
      <c r="X11191" s="58"/>
      <c r="Y11191" s="58"/>
      <c r="Z11191" s="58"/>
      <c r="AA11191" s="58"/>
      <c r="AB11191" s="58"/>
    </row>
    <row r="11192" spans="24:28" x14ac:dyDescent="0.2">
      <c r="X11192" s="58"/>
      <c r="Y11192" s="58"/>
      <c r="Z11192" s="58"/>
      <c r="AA11192" s="58"/>
      <c r="AB11192" s="58"/>
    </row>
    <row r="11193" spans="24:28" x14ac:dyDescent="0.2">
      <c r="X11193" s="58"/>
      <c r="Y11193" s="58"/>
      <c r="Z11193" s="58"/>
      <c r="AA11193" s="58"/>
      <c r="AB11193" s="58"/>
    </row>
    <row r="11194" spans="24:28" x14ac:dyDescent="0.2">
      <c r="X11194" s="58"/>
      <c r="Y11194" s="58"/>
      <c r="Z11194" s="58"/>
      <c r="AA11194" s="58"/>
      <c r="AB11194" s="58"/>
    </row>
    <row r="11195" spans="24:28" x14ac:dyDescent="0.2">
      <c r="X11195" s="58"/>
      <c r="Y11195" s="58"/>
      <c r="Z11195" s="58"/>
      <c r="AA11195" s="58"/>
      <c r="AB11195" s="58"/>
    </row>
    <row r="11196" spans="24:28" x14ac:dyDescent="0.2">
      <c r="X11196" s="58"/>
      <c r="Y11196" s="58"/>
      <c r="Z11196" s="58"/>
      <c r="AA11196" s="58"/>
      <c r="AB11196" s="58"/>
    </row>
    <row r="11197" spans="24:28" x14ac:dyDescent="0.2">
      <c r="X11197" s="58"/>
      <c r="Y11197" s="58"/>
      <c r="Z11197" s="58"/>
      <c r="AA11197" s="58"/>
      <c r="AB11197" s="58"/>
    </row>
    <row r="11198" spans="24:28" x14ac:dyDescent="0.2">
      <c r="X11198" s="58"/>
      <c r="Y11198" s="58"/>
      <c r="Z11198" s="58"/>
      <c r="AA11198" s="58"/>
      <c r="AB11198" s="58"/>
    </row>
    <row r="11199" spans="24:28" x14ac:dyDescent="0.2">
      <c r="X11199" s="58"/>
      <c r="Y11199" s="58"/>
      <c r="Z11199" s="58"/>
      <c r="AA11199" s="58"/>
      <c r="AB11199" s="58"/>
    </row>
    <row r="11200" spans="24:28" x14ac:dyDescent="0.2">
      <c r="X11200" s="58"/>
      <c r="Y11200" s="58"/>
      <c r="Z11200" s="58"/>
      <c r="AA11200" s="58"/>
      <c r="AB11200" s="58"/>
    </row>
    <row r="11201" spans="24:28" x14ac:dyDescent="0.2">
      <c r="X11201" s="58"/>
      <c r="Y11201" s="58"/>
      <c r="Z11201" s="58"/>
      <c r="AA11201" s="58"/>
      <c r="AB11201" s="58"/>
    </row>
    <row r="11202" spans="24:28" x14ac:dyDescent="0.2">
      <c r="X11202" s="58"/>
      <c r="Y11202" s="58"/>
      <c r="Z11202" s="58"/>
      <c r="AA11202" s="58"/>
      <c r="AB11202" s="58"/>
    </row>
    <row r="11203" spans="24:28" x14ac:dyDescent="0.2">
      <c r="X11203" s="58"/>
      <c r="Y11203" s="58"/>
      <c r="Z11203" s="58"/>
      <c r="AA11203" s="58"/>
      <c r="AB11203" s="58"/>
    </row>
    <row r="11204" spans="24:28" x14ac:dyDescent="0.2">
      <c r="X11204" s="58"/>
      <c r="Y11204" s="58"/>
      <c r="Z11204" s="58"/>
      <c r="AA11204" s="58"/>
      <c r="AB11204" s="58"/>
    </row>
    <row r="11205" spans="24:28" x14ac:dyDescent="0.2">
      <c r="X11205" s="58"/>
      <c r="Y11205" s="58"/>
      <c r="Z11205" s="58"/>
      <c r="AA11205" s="58"/>
      <c r="AB11205" s="58"/>
    </row>
    <row r="11206" spans="24:28" x14ac:dyDescent="0.2">
      <c r="X11206" s="58"/>
      <c r="Y11206" s="58"/>
      <c r="Z11206" s="58"/>
      <c r="AA11206" s="58"/>
      <c r="AB11206" s="58"/>
    </row>
    <row r="11207" spans="24:28" x14ac:dyDescent="0.2">
      <c r="X11207" s="58"/>
      <c r="Y11207" s="58"/>
      <c r="Z11207" s="58"/>
      <c r="AA11207" s="58"/>
      <c r="AB11207" s="58"/>
    </row>
    <row r="11208" spans="24:28" x14ac:dyDescent="0.2">
      <c r="X11208" s="58"/>
      <c r="Y11208" s="58"/>
      <c r="Z11208" s="58"/>
      <c r="AA11208" s="58"/>
      <c r="AB11208" s="58"/>
    </row>
    <row r="11209" spans="24:28" x14ac:dyDescent="0.2">
      <c r="X11209" s="58"/>
      <c r="Y11209" s="58"/>
      <c r="Z11209" s="58"/>
      <c r="AA11209" s="58"/>
      <c r="AB11209" s="58"/>
    </row>
    <row r="11210" spans="24:28" x14ac:dyDescent="0.2">
      <c r="X11210" s="58"/>
      <c r="Y11210" s="58"/>
      <c r="Z11210" s="58"/>
      <c r="AA11210" s="58"/>
      <c r="AB11210" s="58"/>
    </row>
    <row r="11211" spans="24:28" x14ac:dyDescent="0.2">
      <c r="X11211" s="58"/>
      <c r="Y11211" s="58"/>
      <c r="Z11211" s="58"/>
      <c r="AA11211" s="58"/>
      <c r="AB11211" s="58"/>
    </row>
    <row r="11212" spans="24:28" x14ac:dyDescent="0.2">
      <c r="X11212" s="58"/>
      <c r="Y11212" s="58"/>
      <c r="Z11212" s="58"/>
      <c r="AA11212" s="58"/>
      <c r="AB11212" s="58"/>
    </row>
    <row r="11213" spans="24:28" x14ac:dyDescent="0.2">
      <c r="X11213" s="58"/>
      <c r="Y11213" s="58"/>
      <c r="Z11213" s="58"/>
      <c r="AA11213" s="58"/>
      <c r="AB11213" s="58"/>
    </row>
    <row r="11214" spans="24:28" x14ac:dyDescent="0.2">
      <c r="X11214" s="58"/>
      <c r="Y11214" s="58"/>
      <c r="Z11214" s="58"/>
      <c r="AA11214" s="58"/>
      <c r="AB11214" s="58"/>
    </row>
    <row r="11215" spans="24:28" x14ac:dyDescent="0.2">
      <c r="X11215" s="58"/>
      <c r="Y11215" s="58"/>
      <c r="Z11215" s="58"/>
      <c r="AA11215" s="58"/>
      <c r="AB11215" s="58"/>
    </row>
    <row r="11216" spans="24:28" x14ac:dyDescent="0.2">
      <c r="X11216" s="58"/>
      <c r="Y11216" s="58"/>
      <c r="Z11216" s="58"/>
      <c r="AA11216" s="58"/>
      <c r="AB11216" s="58"/>
    </row>
    <row r="11217" spans="24:28" x14ac:dyDescent="0.2">
      <c r="X11217" s="58"/>
      <c r="Y11217" s="58"/>
      <c r="Z11217" s="58"/>
      <c r="AA11217" s="58"/>
      <c r="AB11217" s="58"/>
    </row>
    <row r="11218" spans="24:28" x14ac:dyDescent="0.2">
      <c r="X11218" s="58"/>
      <c r="Y11218" s="58"/>
      <c r="Z11218" s="58"/>
      <c r="AA11218" s="58"/>
      <c r="AB11218" s="58"/>
    </row>
    <row r="11219" spans="24:28" x14ac:dyDescent="0.2">
      <c r="X11219" s="58"/>
      <c r="Y11219" s="58"/>
      <c r="Z11219" s="58"/>
      <c r="AA11219" s="58"/>
      <c r="AB11219" s="58"/>
    </row>
    <row r="11220" spans="24:28" x14ac:dyDescent="0.2">
      <c r="X11220" s="58"/>
      <c r="Y11220" s="58"/>
      <c r="Z11220" s="58"/>
      <c r="AA11220" s="58"/>
      <c r="AB11220" s="58"/>
    </row>
    <row r="11221" spans="24:28" x14ac:dyDescent="0.2">
      <c r="X11221" s="58"/>
      <c r="Y11221" s="58"/>
      <c r="Z11221" s="58"/>
      <c r="AA11221" s="58"/>
      <c r="AB11221" s="58"/>
    </row>
    <row r="11222" spans="24:28" x14ac:dyDescent="0.2">
      <c r="X11222" s="58"/>
      <c r="Y11222" s="58"/>
      <c r="Z11222" s="58"/>
      <c r="AA11222" s="58"/>
      <c r="AB11222" s="58"/>
    </row>
    <row r="11223" spans="24:28" x14ac:dyDescent="0.2">
      <c r="X11223" s="58"/>
      <c r="Y11223" s="58"/>
      <c r="Z11223" s="58"/>
      <c r="AA11223" s="58"/>
      <c r="AB11223" s="58"/>
    </row>
    <row r="11224" spans="24:28" x14ac:dyDescent="0.2">
      <c r="X11224" s="58"/>
      <c r="Y11224" s="58"/>
      <c r="Z11224" s="58"/>
      <c r="AA11224" s="58"/>
      <c r="AB11224" s="58"/>
    </row>
    <row r="11225" spans="24:28" x14ac:dyDescent="0.2">
      <c r="X11225" s="58"/>
      <c r="Y11225" s="58"/>
      <c r="Z11225" s="58"/>
      <c r="AA11225" s="58"/>
      <c r="AB11225" s="58"/>
    </row>
    <row r="11226" spans="24:28" x14ac:dyDescent="0.2">
      <c r="X11226" s="58"/>
      <c r="Y11226" s="58"/>
      <c r="Z11226" s="58"/>
      <c r="AA11226" s="58"/>
      <c r="AB11226" s="58"/>
    </row>
    <row r="11227" spans="24:28" x14ac:dyDescent="0.2">
      <c r="X11227" s="58"/>
      <c r="Y11227" s="58"/>
      <c r="Z11227" s="58"/>
      <c r="AA11227" s="58"/>
      <c r="AB11227" s="58"/>
    </row>
    <row r="11228" spans="24:28" x14ac:dyDescent="0.2">
      <c r="X11228" s="58"/>
      <c r="Y11228" s="58"/>
      <c r="Z11228" s="58"/>
      <c r="AA11228" s="58"/>
      <c r="AB11228" s="58"/>
    </row>
    <row r="11229" spans="24:28" x14ac:dyDescent="0.2">
      <c r="X11229" s="58"/>
      <c r="Y11229" s="58"/>
      <c r="Z11229" s="58"/>
      <c r="AA11229" s="58"/>
      <c r="AB11229" s="58"/>
    </row>
    <row r="11230" spans="24:28" x14ac:dyDescent="0.2">
      <c r="X11230" s="58"/>
      <c r="Y11230" s="58"/>
      <c r="Z11230" s="58"/>
      <c r="AA11230" s="58"/>
      <c r="AB11230" s="58"/>
    </row>
    <row r="11231" spans="24:28" x14ac:dyDescent="0.2">
      <c r="X11231" s="58"/>
      <c r="Y11231" s="58"/>
      <c r="Z11231" s="58"/>
      <c r="AA11231" s="58"/>
      <c r="AB11231" s="58"/>
    </row>
    <row r="11232" spans="24:28" x14ac:dyDescent="0.2">
      <c r="X11232" s="58"/>
      <c r="Y11232" s="58"/>
      <c r="Z11232" s="58"/>
      <c r="AA11232" s="58"/>
      <c r="AB11232" s="58"/>
    </row>
    <row r="11233" spans="24:28" x14ac:dyDescent="0.2">
      <c r="X11233" s="58"/>
      <c r="Y11233" s="58"/>
      <c r="Z11233" s="58"/>
      <c r="AA11233" s="58"/>
      <c r="AB11233" s="58"/>
    </row>
    <row r="11234" spans="24:28" x14ac:dyDescent="0.2">
      <c r="X11234" s="58"/>
      <c r="Y11234" s="58"/>
      <c r="Z11234" s="58"/>
      <c r="AA11234" s="58"/>
      <c r="AB11234" s="58"/>
    </row>
    <row r="11235" spans="24:28" x14ac:dyDescent="0.2">
      <c r="X11235" s="58"/>
      <c r="Y11235" s="58"/>
      <c r="Z11235" s="58"/>
      <c r="AA11235" s="58"/>
      <c r="AB11235" s="58"/>
    </row>
    <row r="11236" spans="24:28" x14ac:dyDescent="0.2">
      <c r="X11236" s="58"/>
      <c r="Y11236" s="58"/>
      <c r="Z11236" s="58"/>
      <c r="AA11236" s="58"/>
      <c r="AB11236" s="58"/>
    </row>
    <row r="11237" spans="24:28" x14ac:dyDescent="0.2">
      <c r="X11237" s="58"/>
      <c r="Y11237" s="58"/>
      <c r="Z11237" s="58"/>
      <c r="AA11237" s="58"/>
      <c r="AB11237" s="58"/>
    </row>
    <row r="11238" spans="24:28" x14ac:dyDescent="0.2">
      <c r="X11238" s="58"/>
      <c r="Y11238" s="58"/>
      <c r="Z11238" s="58"/>
      <c r="AA11238" s="58"/>
      <c r="AB11238" s="58"/>
    </row>
    <row r="11239" spans="24:28" x14ac:dyDescent="0.2">
      <c r="X11239" s="58"/>
      <c r="Y11239" s="58"/>
      <c r="Z11239" s="58"/>
      <c r="AA11239" s="58"/>
      <c r="AB11239" s="58"/>
    </row>
    <row r="11240" spans="24:28" x14ac:dyDescent="0.2">
      <c r="X11240" s="58"/>
      <c r="Y11240" s="58"/>
      <c r="Z11240" s="58"/>
      <c r="AA11240" s="58"/>
      <c r="AB11240" s="58"/>
    </row>
    <row r="11241" spans="24:28" x14ac:dyDescent="0.2">
      <c r="X11241" s="58"/>
      <c r="Y11241" s="58"/>
      <c r="Z11241" s="58"/>
      <c r="AA11241" s="58"/>
      <c r="AB11241" s="58"/>
    </row>
    <row r="11242" spans="24:28" x14ac:dyDescent="0.2">
      <c r="X11242" s="58"/>
      <c r="Y11242" s="58"/>
      <c r="Z11242" s="58"/>
      <c r="AA11242" s="58"/>
      <c r="AB11242" s="58"/>
    </row>
    <row r="11243" spans="24:28" x14ac:dyDescent="0.2">
      <c r="X11243" s="58"/>
      <c r="Y11243" s="58"/>
      <c r="Z11243" s="58"/>
      <c r="AA11243" s="58"/>
      <c r="AB11243" s="58"/>
    </row>
    <row r="11244" spans="24:28" x14ac:dyDescent="0.2">
      <c r="X11244" s="58"/>
      <c r="Y11244" s="58"/>
      <c r="Z11244" s="58"/>
      <c r="AA11244" s="58"/>
      <c r="AB11244" s="58"/>
    </row>
    <row r="11245" spans="24:28" x14ac:dyDescent="0.2">
      <c r="X11245" s="58"/>
      <c r="Y11245" s="58"/>
      <c r="Z11245" s="58"/>
      <c r="AA11245" s="58"/>
      <c r="AB11245" s="58"/>
    </row>
    <row r="11246" spans="24:28" x14ac:dyDescent="0.2">
      <c r="X11246" s="58"/>
      <c r="Y11246" s="58"/>
      <c r="Z11246" s="58"/>
      <c r="AA11246" s="58"/>
      <c r="AB11246" s="58"/>
    </row>
    <row r="11247" spans="24:28" x14ac:dyDescent="0.2">
      <c r="X11247" s="58"/>
      <c r="Y11247" s="58"/>
      <c r="Z11247" s="58"/>
      <c r="AA11247" s="58"/>
      <c r="AB11247" s="58"/>
    </row>
    <row r="11248" spans="24:28" x14ac:dyDescent="0.2">
      <c r="X11248" s="58"/>
      <c r="Y11248" s="58"/>
      <c r="Z11248" s="58"/>
      <c r="AA11248" s="58"/>
      <c r="AB11248" s="58"/>
    </row>
    <row r="11249" spans="24:28" x14ac:dyDescent="0.2">
      <c r="X11249" s="58"/>
      <c r="Y11249" s="58"/>
      <c r="Z11249" s="58"/>
      <c r="AA11249" s="58"/>
      <c r="AB11249" s="58"/>
    </row>
    <row r="11250" spans="24:28" x14ac:dyDescent="0.2">
      <c r="X11250" s="58"/>
      <c r="Y11250" s="58"/>
      <c r="Z11250" s="58"/>
      <c r="AA11250" s="58"/>
      <c r="AB11250" s="58"/>
    </row>
    <row r="11251" spans="24:28" x14ac:dyDescent="0.2">
      <c r="X11251" s="58"/>
      <c r="Y11251" s="58"/>
      <c r="Z11251" s="58"/>
      <c r="AA11251" s="58"/>
      <c r="AB11251" s="58"/>
    </row>
    <row r="11252" spans="24:28" x14ac:dyDescent="0.2">
      <c r="X11252" s="58"/>
      <c r="Y11252" s="58"/>
      <c r="Z11252" s="58"/>
      <c r="AA11252" s="58"/>
      <c r="AB11252" s="58"/>
    </row>
    <row r="11253" spans="24:28" x14ac:dyDescent="0.2">
      <c r="X11253" s="58"/>
      <c r="Y11253" s="58"/>
      <c r="Z11253" s="58"/>
      <c r="AA11253" s="58"/>
      <c r="AB11253" s="58"/>
    </row>
    <row r="11254" spans="24:28" x14ac:dyDescent="0.2">
      <c r="X11254" s="58"/>
      <c r="Y11254" s="58"/>
      <c r="Z11254" s="58"/>
      <c r="AA11254" s="58"/>
      <c r="AB11254" s="58"/>
    </row>
    <row r="11255" spans="24:28" x14ac:dyDescent="0.2">
      <c r="X11255" s="58"/>
      <c r="Y11255" s="58"/>
      <c r="Z11255" s="58"/>
      <c r="AA11255" s="58"/>
      <c r="AB11255" s="58"/>
    </row>
    <row r="11256" spans="24:28" x14ac:dyDescent="0.2">
      <c r="X11256" s="58"/>
      <c r="Y11256" s="58"/>
      <c r="Z11256" s="58"/>
      <c r="AA11256" s="58"/>
      <c r="AB11256" s="58"/>
    </row>
    <row r="11257" spans="24:28" x14ac:dyDescent="0.2">
      <c r="X11257" s="58"/>
      <c r="Y11257" s="58"/>
      <c r="Z11257" s="58"/>
      <c r="AA11257" s="58"/>
      <c r="AB11257" s="58"/>
    </row>
    <row r="11258" spans="24:28" x14ac:dyDescent="0.2">
      <c r="X11258" s="58"/>
      <c r="Y11258" s="58"/>
      <c r="Z11258" s="58"/>
      <c r="AA11258" s="58"/>
      <c r="AB11258" s="58"/>
    </row>
    <row r="11259" spans="24:28" x14ac:dyDescent="0.2">
      <c r="X11259" s="58"/>
      <c r="Y11259" s="58"/>
      <c r="Z11259" s="58"/>
      <c r="AA11259" s="58"/>
      <c r="AB11259" s="58"/>
    </row>
    <row r="11260" spans="24:28" x14ac:dyDescent="0.2">
      <c r="X11260" s="58"/>
      <c r="Y11260" s="58"/>
      <c r="Z11260" s="58"/>
      <c r="AA11260" s="58"/>
      <c r="AB11260" s="58"/>
    </row>
    <row r="11261" spans="24:28" x14ac:dyDescent="0.2">
      <c r="X11261" s="58"/>
      <c r="Y11261" s="58"/>
      <c r="Z11261" s="58"/>
      <c r="AA11261" s="58"/>
      <c r="AB11261" s="58"/>
    </row>
    <row r="11262" spans="24:28" x14ac:dyDescent="0.2">
      <c r="X11262" s="58"/>
      <c r="Y11262" s="58"/>
      <c r="Z11262" s="58"/>
      <c r="AA11262" s="58"/>
      <c r="AB11262" s="58"/>
    </row>
    <row r="11263" spans="24:28" x14ac:dyDescent="0.2">
      <c r="X11263" s="58"/>
      <c r="Y11263" s="58"/>
      <c r="Z11263" s="58"/>
      <c r="AA11263" s="58"/>
      <c r="AB11263" s="58"/>
    </row>
    <row r="11264" spans="24:28" x14ac:dyDescent="0.2">
      <c r="X11264" s="58"/>
      <c r="Y11264" s="58"/>
      <c r="Z11264" s="58"/>
      <c r="AA11264" s="58"/>
      <c r="AB11264" s="58"/>
    </row>
    <row r="11265" spans="24:28" x14ac:dyDescent="0.2">
      <c r="X11265" s="58"/>
      <c r="Y11265" s="58"/>
      <c r="Z11265" s="58"/>
      <c r="AA11265" s="58"/>
      <c r="AB11265" s="58"/>
    </row>
    <row r="11266" spans="24:28" x14ac:dyDescent="0.2">
      <c r="X11266" s="58"/>
      <c r="Y11266" s="58"/>
      <c r="Z11266" s="58"/>
      <c r="AA11266" s="58"/>
      <c r="AB11266" s="58"/>
    </row>
    <row r="11267" spans="24:28" x14ac:dyDescent="0.2">
      <c r="X11267" s="58"/>
      <c r="Y11267" s="58"/>
      <c r="Z11267" s="58"/>
      <c r="AA11267" s="58"/>
      <c r="AB11267" s="58"/>
    </row>
    <row r="11268" spans="24:28" x14ac:dyDescent="0.2">
      <c r="X11268" s="58"/>
      <c r="Y11268" s="58"/>
      <c r="Z11268" s="58"/>
      <c r="AA11268" s="58"/>
      <c r="AB11268" s="58"/>
    </row>
    <row r="11269" spans="24:28" x14ac:dyDescent="0.2">
      <c r="X11269" s="58"/>
      <c r="Y11269" s="58"/>
      <c r="Z11269" s="58"/>
      <c r="AA11269" s="58"/>
      <c r="AB11269" s="58"/>
    </row>
    <row r="11270" spans="24:28" x14ac:dyDescent="0.2">
      <c r="X11270" s="58"/>
      <c r="Y11270" s="58"/>
      <c r="Z11270" s="58"/>
      <c r="AA11270" s="58"/>
      <c r="AB11270" s="58"/>
    </row>
    <row r="11271" spans="24:28" x14ac:dyDescent="0.2">
      <c r="X11271" s="58"/>
      <c r="Y11271" s="58"/>
      <c r="Z11271" s="58"/>
      <c r="AA11271" s="58"/>
      <c r="AB11271" s="58"/>
    </row>
    <row r="11272" spans="24:28" x14ac:dyDescent="0.2">
      <c r="X11272" s="58"/>
      <c r="Y11272" s="58"/>
      <c r="Z11272" s="58"/>
      <c r="AA11272" s="58"/>
      <c r="AB11272" s="58"/>
    </row>
    <row r="11273" spans="24:28" x14ac:dyDescent="0.2">
      <c r="X11273" s="58"/>
      <c r="Y11273" s="58"/>
      <c r="Z11273" s="58"/>
      <c r="AA11273" s="58"/>
      <c r="AB11273" s="58"/>
    </row>
    <row r="11274" spans="24:28" x14ac:dyDescent="0.2">
      <c r="X11274" s="58"/>
      <c r="Y11274" s="58"/>
      <c r="Z11274" s="58"/>
      <c r="AA11274" s="58"/>
      <c r="AB11274" s="58"/>
    </row>
    <row r="11275" spans="24:28" x14ac:dyDescent="0.2">
      <c r="X11275" s="58"/>
      <c r="Y11275" s="58"/>
      <c r="Z11275" s="58"/>
      <c r="AA11275" s="58"/>
      <c r="AB11275" s="58"/>
    </row>
    <row r="11276" spans="24:28" x14ac:dyDescent="0.2">
      <c r="X11276" s="58"/>
      <c r="Y11276" s="58"/>
      <c r="Z11276" s="58"/>
      <c r="AA11276" s="58"/>
      <c r="AB11276" s="58"/>
    </row>
    <row r="11277" spans="24:28" x14ac:dyDescent="0.2">
      <c r="X11277" s="58"/>
      <c r="Y11277" s="58"/>
      <c r="Z11277" s="58"/>
      <c r="AA11277" s="58"/>
      <c r="AB11277" s="58"/>
    </row>
    <row r="11278" spans="24:28" x14ac:dyDescent="0.2">
      <c r="X11278" s="58"/>
      <c r="Y11278" s="58"/>
      <c r="Z11278" s="58"/>
      <c r="AA11278" s="58"/>
      <c r="AB11278" s="58"/>
    </row>
    <row r="11279" spans="24:28" x14ac:dyDescent="0.2">
      <c r="X11279" s="58"/>
      <c r="Y11279" s="58"/>
      <c r="Z11279" s="58"/>
      <c r="AA11279" s="58"/>
      <c r="AB11279" s="58"/>
    </row>
    <row r="11280" spans="24:28" x14ac:dyDescent="0.2">
      <c r="X11280" s="58"/>
      <c r="Y11280" s="58"/>
      <c r="Z11280" s="58"/>
      <c r="AA11280" s="58"/>
      <c r="AB11280" s="58"/>
    </row>
    <row r="11281" spans="24:28" x14ac:dyDescent="0.2">
      <c r="X11281" s="58"/>
      <c r="Y11281" s="58"/>
      <c r="Z11281" s="58"/>
      <c r="AA11281" s="58"/>
      <c r="AB11281" s="58"/>
    </row>
    <row r="11282" spans="24:28" x14ac:dyDescent="0.2">
      <c r="X11282" s="58"/>
      <c r="Y11282" s="58"/>
      <c r="Z11282" s="58"/>
      <c r="AA11282" s="58"/>
      <c r="AB11282" s="58"/>
    </row>
    <row r="11283" spans="24:28" x14ac:dyDescent="0.2">
      <c r="X11283" s="58"/>
      <c r="Y11283" s="58"/>
      <c r="Z11283" s="58"/>
      <c r="AA11283" s="58"/>
      <c r="AB11283" s="58"/>
    </row>
    <row r="11284" spans="24:28" x14ac:dyDescent="0.2">
      <c r="X11284" s="58"/>
      <c r="Y11284" s="58"/>
      <c r="Z11284" s="58"/>
      <c r="AA11284" s="58"/>
      <c r="AB11284" s="58"/>
    </row>
    <row r="11285" spans="24:28" x14ac:dyDescent="0.2">
      <c r="X11285" s="58"/>
      <c r="Y11285" s="58"/>
      <c r="Z11285" s="58"/>
      <c r="AA11285" s="58"/>
      <c r="AB11285" s="58"/>
    </row>
    <row r="11286" spans="24:28" x14ac:dyDescent="0.2">
      <c r="X11286" s="58"/>
      <c r="Y11286" s="58"/>
      <c r="Z11286" s="58"/>
      <c r="AA11286" s="58"/>
      <c r="AB11286" s="58"/>
    </row>
    <row r="11287" spans="24:28" x14ac:dyDescent="0.2">
      <c r="X11287" s="58"/>
      <c r="Y11287" s="58"/>
      <c r="Z11287" s="58"/>
      <c r="AA11287" s="58"/>
      <c r="AB11287" s="58"/>
    </row>
    <row r="11288" spans="24:28" x14ac:dyDescent="0.2">
      <c r="X11288" s="58"/>
      <c r="Y11288" s="58"/>
      <c r="Z11288" s="58"/>
      <c r="AA11288" s="58"/>
      <c r="AB11288" s="58"/>
    </row>
    <row r="11289" spans="24:28" x14ac:dyDescent="0.2">
      <c r="X11289" s="58"/>
      <c r="Y11289" s="58"/>
      <c r="Z11289" s="58"/>
      <c r="AA11289" s="58"/>
      <c r="AB11289" s="58"/>
    </row>
    <row r="11290" spans="24:28" x14ac:dyDescent="0.2">
      <c r="X11290" s="58"/>
      <c r="Y11290" s="58"/>
      <c r="Z11290" s="58"/>
      <c r="AA11290" s="58"/>
      <c r="AB11290" s="58"/>
    </row>
    <row r="11291" spans="24:28" x14ac:dyDescent="0.2">
      <c r="X11291" s="58"/>
      <c r="Y11291" s="58"/>
      <c r="Z11291" s="58"/>
      <c r="AA11291" s="58"/>
      <c r="AB11291" s="58"/>
    </row>
    <row r="11292" spans="24:28" x14ac:dyDescent="0.2">
      <c r="X11292" s="58"/>
      <c r="Y11292" s="58"/>
      <c r="Z11292" s="58"/>
      <c r="AA11292" s="58"/>
      <c r="AB11292" s="58"/>
    </row>
    <row r="11293" spans="24:28" x14ac:dyDescent="0.2">
      <c r="X11293" s="58"/>
      <c r="Y11293" s="58"/>
      <c r="Z11293" s="58"/>
      <c r="AA11293" s="58"/>
      <c r="AB11293" s="58"/>
    </row>
    <row r="11294" spans="24:28" x14ac:dyDescent="0.2">
      <c r="X11294" s="58"/>
      <c r="Y11294" s="58"/>
      <c r="Z11294" s="58"/>
      <c r="AA11294" s="58"/>
      <c r="AB11294" s="58"/>
    </row>
    <row r="11295" spans="24:28" x14ac:dyDescent="0.2">
      <c r="X11295" s="58"/>
      <c r="Y11295" s="58"/>
      <c r="Z11295" s="58"/>
      <c r="AA11295" s="58"/>
      <c r="AB11295" s="58"/>
    </row>
    <row r="11296" spans="24:28" x14ac:dyDescent="0.2">
      <c r="X11296" s="58"/>
      <c r="Y11296" s="58"/>
      <c r="Z11296" s="58"/>
      <c r="AA11296" s="58"/>
      <c r="AB11296" s="58"/>
    </row>
    <row r="11297" spans="24:28" x14ac:dyDescent="0.2">
      <c r="X11297" s="58"/>
      <c r="Y11297" s="58"/>
      <c r="Z11297" s="58"/>
      <c r="AA11297" s="58"/>
      <c r="AB11297" s="58"/>
    </row>
    <row r="11298" spans="24:28" x14ac:dyDescent="0.2">
      <c r="X11298" s="58"/>
      <c r="Y11298" s="58"/>
      <c r="Z11298" s="58"/>
      <c r="AA11298" s="58"/>
      <c r="AB11298" s="58"/>
    </row>
    <row r="11299" spans="24:28" x14ac:dyDescent="0.2">
      <c r="X11299" s="58"/>
      <c r="Y11299" s="58"/>
      <c r="Z11299" s="58"/>
      <c r="AA11299" s="58"/>
      <c r="AB11299" s="58"/>
    </row>
    <row r="11300" spans="24:28" x14ac:dyDescent="0.2">
      <c r="X11300" s="58"/>
      <c r="Y11300" s="58"/>
      <c r="Z11300" s="58"/>
      <c r="AA11300" s="58"/>
      <c r="AB11300" s="58"/>
    </row>
    <row r="11301" spans="24:28" x14ac:dyDescent="0.2">
      <c r="X11301" s="58"/>
      <c r="Y11301" s="58"/>
      <c r="Z11301" s="58"/>
      <c r="AA11301" s="58"/>
      <c r="AB11301" s="58"/>
    </row>
    <row r="11302" spans="24:28" x14ac:dyDescent="0.2">
      <c r="X11302" s="58"/>
      <c r="Y11302" s="58"/>
      <c r="Z11302" s="58"/>
      <c r="AA11302" s="58"/>
      <c r="AB11302" s="58"/>
    </row>
    <row r="11303" spans="24:28" x14ac:dyDescent="0.2">
      <c r="X11303" s="58"/>
      <c r="Y11303" s="58"/>
      <c r="Z11303" s="58"/>
      <c r="AA11303" s="58"/>
      <c r="AB11303" s="58"/>
    </row>
    <row r="11304" spans="24:28" x14ac:dyDescent="0.2">
      <c r="X11304" s="58"/>
      <c r="Y11304" s="58"/>
      <c r="Z11304" s="58"/>
      <c r="AA11304" s="58"/>
      <c r="AB11304" s="58"/>
    </row>
    <row r="11305" spans="24:28" x14ac:dyDescent="0.2">
      <c r="X11305" s="58"/>
      <c r="Y11305" s="58"/>
      <c r="Z11305" s="58"/>
      <c r="AA11305" s="58"/>
      <c r="AB11305" s="58"/>
    </row>
    <row r="11306" spans="24:28" x14ac:dyDescent="0.2">
      <c r="X11306" s="58"/>
      <c r="Y11306" s="58"/>
      <c r="Z11306" s="58"/>
      <c r="AA11306" s="58"/>
      <c r="AB11306" s="58"/>
    </row>
    <row r="11307" spans="24:28" x14ac:dyDescent="0.2">
      <c r="X11307" s="58"/>
      <c r="Y11307" s="58"/>
      <c r="Z11307" s="58"/>
      <c r="AA11307" s="58"/>
      <c r="AB11307" s="58"/>
    </row>
    <row r="11308" spans="24:28" x14ac:dyDescent="0.2">
      <c r="X11308" s="58"/>
      <c r="Y11308" s="58"/>
      <c r="Z11308" s="58"/>
      <c r="AA11308" s="58"/>
      <c r="AB11308" s="58"/>
    </row>
    <row r="11309" spans="24:28" x14ac:dyDescent="0.2">
      <c r="X11309" s="58"/>
      <c r="Y11309" s="58"/>
      <c r="Z11309" s="58"/>
      <c r="AA11309" s="58"/>
      <c r="AB11309" s="58"/>
    </row>
    <row r="11310" spans="24:28" x14ac:dyDescent="0.2">
      <c r="X11310" s="58"/>
      <c r="Y11310" s="58"/>
      <c r="Z11310" s="58"/>
      <c r="AA11310" s="58"/>
      <c r="AB11310" s="58"/>
    </row>
    <row r="11311" spans="24:28" x14ac:dyDescent="0.2">
      <c r="X11311" s="58"/>
      <c r="Y11311" s="58"/>
      <c r="Z11311" s="58"/>
      <c r="AA11311" s="58"/>
      <c r="AB11311" s="58"/>
    </row>
    <row r="11312" spans="24:28" x14ac:dyDescent="0.2">
      <c r="X11312" s="58"/>
      <c r="Y11312" s="58"/>
      <c r="Z11312" s="58"/>
      <c r="AA11312" s="58"/>
      <c r="AB11312" s="58"/>
    </row>
    <row r="11313" spans="24:28" x14ac:dyDescent="0.2">
      <c r="X11313" s="58"/>
      <c r="Y11313" s="58"/>
      <c r="Z11313" s="58"/>
      <c r="AA11313" s="58"/>
      <c r="AB11313" s="58"/>
    </row>
    <row r="11314" spans="24:28" x14ac:dyDescent="0.2">
      <c r="X11314" s="58"/>
      <c r="Y11314" s="58"/>
      <c r="Z11314" s="58"/>
      <c r="AA11314" s="58"/>
      <c r="AB11314" s="58"/>
    </row>
    <row r="11315" spans="24:28" x14ac:dyDescent="0.2">
      <c r="X11315" s="58"/>
      <c r="Y11315" s="58"/>
      <c r="Z11315" s="58"/>
      <c r="AA11315" s="58"/>
      <c r="AB11315" s="58"/>
    </row>
    <row r="11316" spans="24:28" x14ac:dyDescent="0.2">
      <c r="X11316" s="58"/>
      <c r="Y11316" s="58"/>
      <c r="Z11316" s="58"/>
      <c r="AA11316" s="58"/>
      <c r="AB11316" s="58"/>
    </row>
    <row r="11317" spans="24:28" x14ac:dyDescent="0.2">
      <c r="X11317" s="58"/>
      <c r="Y11317" s="58"/>
      <c r="Z11317" s="58"/>
      <c r="AA11317" s="58"/>
      <c r="AB11317" s="58"/>
    </row>
    <row r="11318" spans="24:28" x14ac:dyDescent="0.2">
      <c r="X11318" s="58"/>
      <c r="Y11318" s="58"/>
      <c r="Z11318" s="58"/>
      <c r="AA11318" s="58"/>
      <c r="AB11318" s="58"/>
    </row>
    <row r="11319" spans="24:28" x14ac:dyDescent="0.2">
      <c r="X11319" s="58"/>
      <c r="Y11319" s="58"/>
      <c r="Z11319" s="58"/>
      <c r="AA11319" s="58"/>
      <c r="AB11319" s="58"/>
    </row>
    <row r="11320" spans="24:28" x14ac:dyDescent="0.2">
      <c r="X11320" s="58"/>
      <c r="Y11320" s="58"/>
      <c r="Z11320" s="58"/>
      <c r="AA11320" s="58"/>
      <c r="AB11320" s="58"/>
    </row>
    <row r="11321" spans="24:28" x14ac:dyDescent="0.2">
      <c r="X11321" s="58"/>
      <c r="Y11321" s="58"/>
      <c r="Z11321" s="58"/>
      <c r="AA11321" s="58"/>
      <c r="AB11321" s="58"/>
    </row>
    <row r="11322" spans="24:28" x14ac:dyDescent="0.2">
      <c r="X11322" s="58"/>
      <c r="Y11322" s="58"/>
      <c r="Z11322" s="58"/>
      <c r="AA11322" s="58"/>
      <c r="AB11322" s="58"/>
    </row>
    <row r="11323" spans="24:28" x14ac:dyDescent="0.2">
      <c r="X11323" s="58"/>
      <c r="Y11323" s="58"/>
      <c r="Z11323" s="58"/>
      <c r="AA11323" s="58"/>
      <c r="AB11323" s="58"/>
    </row>
    <row r="11324" spans="24:28" x14ac:dyDescent="0.2">
      <c r="X11324" s="58"/>
      <c r="Y11324" s="58"/>
      <c r="Z11324" s="58"/>
      <c r="AA11324" s="58"/>
      <c r="AB11324" s="58"/>
    </row>
    <row r="11325" spans="24:28" x14ac:dyDescent="0.2">
      <c r="X11325" s="58"/>
      <c r="Y11325" s="58"/>
      <c r="Z11325" s="58"/>
      <c r="AA11325" s="58"/>
      <c r="AB11325" s="58"/>
    </row>
    <row r="11326" spans="24:28" x14ac:dyDescent="0.2">
      <c r="X11326" s="58"/>
      <c r="Y11326" s="58"/>
      <c r="Z11326" s="58"/>
      <c r="AA11326" s="58"/>
      <c r="AB11326" s="58"/>
    </row>
    <row r="11327" spans="24:28" x14ac:dyDescent="0.2">
      <c r="X11327" s="58"/>
      <c r="Y11327" s="58"/>
      <c r="Z11327" s="58"/>
      <c r="AA11327" s="58"/>
      <c r="AB11327" s="58"/>
    </row>
    <row r="11328" spans="24:28" x14ac:dyDescent="0.2">
      <c r="X11328" s="58"/>
      <c r="Y11328" s="58"/>
      <c r="Z11328" s="58"/>
      <c r="AA11328" s="58"/>
      <c r="AB11328" s="58"/>
    </row>
    <row r="11329" spans="24:28" x14ac:dyDescent="0.2">
      <c r="X11329" s="58"/>
      <c r="Y11329" s="58"/>
      <c r="Z11329" s="58"/>
      <c r="AA11329" s="58"/>
      <c r="AB11329" s="58"/>
    </row>
    <row r="11330" spans="24:28" x14ac:dyDescent="0.2">
      <c r="X11330" s="58"/>
      <c r="Y11330" s="58"/>
      <c r="Z11330" s="58"/>
      <c r="AA11330" s="58"/>
      <c r="AB11330" s="58"/>
    </row>
    <row r="11331" spans="24:28" x14ac:dyDescent="0.2">
      <c r="X11331" s="58"/>
      <c r="Y11331" s="58"/>
      <c r="Z11331" s="58"/>
      <c r="AA11331" s="58"/>
      <c r="AB11331" s="58"/>
    </row>
    <row r="11332" spans="24:28" x14ac:dyDescent="0.2">
      <c r="X11332" s="58"/>
      <c r="Y11332" s="58"/>
      <c r="Z11332" s="58"/>
      <c r="AA11332" s="58"/>
      <c r="AB11332" s="58"/>
    </row>
    <row r="11333" spans="24:28" x14ac:dyDescent="0.2">
      <c r="X11333" s="58"/>
      <c r="Y11333" s="58"/>
      <c r="Z11333" s="58"/>
      <c r="AA11333" s="58"/>
      <c r="AB11333" s="58"/>
    </row>
    <row r="11334" spans="24:28" x14ac:dyDescent="0.2">
      <c r="X11334" s="58"/>
      <c r="Y11334" s="58"/>
      <c r="Z11334" s="58"/>
      <c r="AA11334" s="58"/>
      <c r="AB11334" s="58"/>
    </row>
    <row r="11335" spans="24:28" x14ac:dyDescent="0.2">
      <c r="X11335" s="58"/>
      <c r="Y11335" s="58"/>
      <c r="Z11335" s="58"/>
      <c r="AA11335" s="58"/>
      <c r="AB11335" s="58"/>
    </row>
    <row r="11336" spans="24:28" x14ac:dyDescent="0.2">
      <c r="X11336" s="58"/>
      <c r="Y11336" s="58"/>
      <c r="Z11336" s="58"/>
      <c r="AA11336" s="58"/>
      <c r="AB11336" s="58"/>
    </row>
    <row r="11337" spans="24:28" x14ac:dyDescent="0.2">
      <c r="X11337" s="58"/>
      <c r="Y11337" s="58"/>
      <c r="Z11337" s="58"/>
      <c r="AA11337" s="58"/>
      <c r="AB11337" s="58"/>
    </row>
    <row r="11338" spans="24:28" x14ac:dyDescent="0.2">
      <c r="X11338" s="58"/>
      <c r="Y11338" s="58"/>
      <c r="Z11338" s="58"/>
      <c r="AA11338" s="58"/>
      <c r="AB11338" s="58"/>
    </row>
    <row r="11339" spans="24:28" x14ac:dyDescent="0.2">
      <c r="X11339" s="58"/>
      <c r="Y11339" s="58"/>
      <c r="Z11339" s="58"/>
      <c r="AA11339" s="58"/>
      <c r="AB11339" s="58"/>
    </row>
    <row r="11340" spans="24:28" x14ac:dyDescent="0.2">
      <c r="X11340" s="58"/>
      <c r="Y11340" s="58"/>
      <c r="Z11340" s="58"/>
      <c r="AA11340" s="58"/>
      <c r="AB11340" s="58"/>
    </row>
    <row r="11341" spans="24:28" x14ac:dyDescent="0.2">
      <c r="X11341" s="58"/>
      <c r="Y11341" s="58"/>
      <c r="Z11341" s="58"/>
      <c r="AA11341" s="58"/>
      <c r="AB11341" s="58"/>
    </row>
    <row r="11342" spans="24:28" x14ac:dyDescent="0.2">
      <c r="X11342" s="58"/>
      <c r="Y11342" s="58"/>
      <c r="Z11342" s="58"/>
      <c r="AA11342" s="58"/>
      <c r="AB11342" s="58"/>
    </row>
    <row r="11343" spans="24:28" x14ac:dyDescent="0.2">
      <c r="X11343" s="58"/>
      <c r="Y11343" s="58"/>
      <c r="Z11343" s="58"/>
      <c r="AA11343" s="58"/>
      <c r="AB11343" s="58"/>
    </row>
    <row r="11344" spans="24:28" x14ac:dyDescent="0.2">
      <c r="X11344" s="58"/>
      <c r="Y11344" s="58"/>
      <c r="Z11344" s="58"/>
      <c r="AA11344" s="58"/>
      <c r="AB11344" s="58"/>
    </row>
    <row r="11345" spans="24:28" x14ac:dyDescent="0.2">
      <c r="X11345" s="58"/>
      <c r="Y11345" s="58"/>
      <c r="Z11345" s="58"/>
      <c r="AA11345" s="58"/>
      <c r="AB11345" s="58"/>
    </row>
    <row r="11346" spans="24:28" x14ac:dyDescent="0.2">
      <c r="X11346" s="58"/>
      <c r="Y11346" s="58"/>
      <c r="Z11346" s="58"/>
      <c r="AA11346" s="58"/>
      <c r="AB11346" s="58"/>
    </row>
    <row r="11347" spans="24:28" x14ac:dyDescent="0.2">
      <c r="X11347" s="58"/>
      <c r="Y11347" s="58"/>
      <c r="Z11347" s="58"/>
      <c r="AA11347" s="58"/>
      <c r="AB11347" s="58"/>
    </row>
    <row r="11348" spans="24:28" x14ac:dyDescent="0.2">
      <c r="X11348" s="58"/>
      <c r="Y11348" s="58"/>
      <c r="Z11348" s="58"/>
      <c r="AA11348" s="58"/>
      <c r="AB11348" s="58"/>
    </row>
    <row r="11349" spans="24:28" x14ac:dyDescent="0.2">
      <c r="X11349" s="58"/>
      <c r="Y11349" s="58"/>
      <c r="Z11349" s="58"/>
      <c r="AA11349" s="58"/>
      <c r="AB11349" s="58"/>
    </row>
    <row r="11350" spans="24:28" x14ac:dyDescent="0.2">
      <c r="X11350" s="58"/>
      <c r="Y11350" s="58"/>
      <c r="Z11350" s="58"/>
      <c r="AA11350" s="58"/>
      <c r="AB11350" s="58"/>
    </row>
    <row r="11351" spans="24:28" x14ac:dyDescent="0.2">
      <c r="X11351" s="58"/>
      <c r="Y11351" s="58"/>
      <c r="Z11351" s="58"/>
      <c r="AA11351" s="58"/>
      <c r="AB11351" s="58"/>
    </row>
    <row r="11352" spans="24:28" x14ac:dyDescent="0.2">
      <c r="X11352" s="58"/>
      <c r="Y11352" s="58"/>
      <c r="Z11352" s="58"/>
      <c r="AA11352" s="58"/>
      <c r="AB11352" s="58"/>
    </row>
    <row r="11353" spans="24:28" x14ac:dyDescent="0.2">
      <c r="X11353" s="58"/>
      <c r="Y11353" s="58"/>
      <c r="Z11353" s="58"/>
      <c r="AA11353" s="58"/>
      <c r="AB11353" s="58"/>
    </row>
    <row r="11354" spans="24:28" x14ac:dyDescent="0.2">
      <c r="X11354" s="58"/>
      <c r="Y11354" s="58"/>
      <c r="Z11354" s="58"/>
      <c r="AA11354" s="58"/>
      <c r="AB11354" s="58"/>
    </row>
    <row r="11355" spans="24:28" x14ac:dyDescent="0.2">
      <c r="X11355" s="58"/>
      <c r="Y11355" s="58"/>
      <c r="Z11355" s="58"/>
      <c r="AA11355" s="58"/>
      <c r="AB11355" s="58"/>
    </row>
    <row r="11356" spans="24:28" x14ac:dyDescent="0.2">
      <c r="X11356" s="58"/>
      <c r="Y11356" s="58"/>
      <c r="Z11356" s="58"/>
      <c r="AA11356" s="58"/>
      <c r="AB11356" s="58"/>
    </row>
    <row r="11357" spans="24:28" x14ac:dyDescent="0.2">
      <c r="X11357" s="58"/>
      <c r="Y11357" s="58"/>
      <c r="Z11357" s="58"/>
      <c r="AA11357" s="58"/>
      <c r="AB11357" s="58"/>
    </row>
    <row r="11358" spans="24:28" x14ac:dyDescent="0.2">
      <c r="X11358" s="58"/>
      <c r="Y11358" s="58"/>
      <c r="Z11358" s="58"/>
      <c r="AA11358" s="58"/>
      <c r="AB11358" s="58"/>
    </row>
    <row r="11359" spans="24:28" x14ac:dyDescent="0.2">
      <c r="X11359" s="58"/>
      <c r="Y11359" s="58"/>
      <c r="Z11359" s="58"/>
      <c r="AA11359" s="58"/>
      <c r="AB11359" s="58"/>
    </row>
    <row r="11360" spans="24:28" x14ac:dyDescent="0.2">
      <c r="X11360" s="58"/>
      <c r="Y11360" s="58"/>
      <c r="Z11360" s="58"/>
      <c r="AA11360" s="58"/>
      <c r="AB11360" s="58"/>
    </row>
    <row r="11361" spans="24:28" x14ac:dyDescent="0.2">
      <c r="X11361" s="58"/>
      <c r="Y11361" s="58"/>
      <c r="Z11361" s="58"/>
      <c r="AA11361" s="58"/>
      <c r="AB11361" s="58"/>
    </row>
    <row r="11362" spans="24:28" x14ac:dyDescent="0.2">
      <c r="X11362" s="58"/>
      <c r="Y11362" s="58"/>
      <c r="Z11362" s="58"/>
      <c r="AA11362" s="58"/>
      <c r="AB11362" s="58"/>
    </row>
    <row r="11363" spans="24:28" x14ac:dyDescent="0.2">
      <c r="X11363" s="58"/>
      <c r="Y11363" s="58"/>
      <c r="Z11363" s="58"/>
      <c r="AA11363" s="58"/>
      <c r="AB11363" s="58"/>
    </row>
    <row r="11364" spans="24:28" x14ac:dyDescent="0.2">
      <c r="X11364" s="58"/>
      <c r="Y11364" s="58"/>
      <c r="Z11364" s="58"/>
      <c r="AA11364" s="58"/>
      <c r="AB11364" s="58"/>
    </row>
    <row r="11365" spans="24:28" x14ac:dyDescent="0.2">
      <c r="X11365" s="58"/>
      <c r="Y11365" s="58"/>
      <c r="Z11365" s="58"/>
      <c r="AA11365" s="58"/>
      <c r="AB11365" s="58"/>
    </row>
    <row r="11366" spans="24:28" x14ac:dyDescent="0.2">
      <c r="X11366" s="58"/>
      <c r="Y11366" s="58"/>
      <c r="Z11366" s="58"/>
      <c r="AA11366" s="58"/>
      <c r="AB11366" s="58"/>
    </row>
    <row r="11367" spans="24:28" x14ac:dyDescent="0.2">
      <c r="X11367" s="58"/>
      <c r="Y11367" s="58"/>
      <c r="Z11367" s="58"/>
      <c r="AA11367" s="58"/>
      <c r="AB11367" s="58"/>
    </row>
    <row r="11368" spans="24:28" x14ac:dyDescent="0.2">
      <c r="X11368" s="58"/>
      <c r="Y11368" s="58"/>
      <c r="Z11368" s="58"/>
      <c r="AA11368" s="58"/>
      <c r="AB11368" s="58"/>
    </row>
    <row r="11369" spans="24:28" x14ac:dyDescent="0.2">
      <c r="X11369" s="58"/>
      <c r="Y11369" s="58"/>
      <c r="Z11369" s="58"/>
      <c r="AA11369" s="58"/>
      <c r="AB11369" s="58"/>
    </row>
    <row r="11370" spans="24:28" x14ac:dyDescent="0.2">
      <c r="X11370" s="58"/>
      <c r="Y11370" s="58"/>
      <c r="Z11370" s="58"/>
      <c r="AA11370" s="58"/>
      <c r="AB11370" s="58"/>
    </row>
    <row r="11371" spans="24:28" x14ac:dyDescent="0.2">
      <c r="X11371" s="58"/>
      <c r="Y11371" s="58"/>
      <c r="Z11371" s="58"/>
      <c r="AA11371" s="58"/>
      <c r="AB11371" s="58"/>
    </row>
    <row r="11372" spans="24:28" x14ac:dyDescent="0.2">
      <c r="X11372" s="58"/>
      <c r="Y11372" s="58"/>
      <c r="Z11372" s="58"/>
      <c r="AA11372" s="58"/>
      <c r="AB11372" s="58"/>
    </row>
    <row r="11373" spans="24:28" x14ac:dyDescent="0.2">
      <c r="X11373" s="58"/>
      <c r="Y11373" s="58"/>
      <c r="Z11373" s="58"/>
      <c r="AA11373" s="58"/>
      <c r="AB11373" s="58"/>
    </row>
    <row r="11374" spans="24:28" x14ac:dyDescent="0.2">
      <c r="X11374" s="58"/>
      <c r="Y11374" s="58"/>
      <c r="Z11374" s="58"/>
      <c r="AA11374" s="58"/>
      <c r="AB11374" s="58"/>
    </row>
    <row r="11375" spans="24:28" x14ac:dyDescent="0.2">
      <c r="X11375" s="58"/>
      <c r="Y11375" s="58"/>
      <c r="Z11375" s="58"/>
      <c r="AA11375" s="58"/>
      <c r="AB11375" s="58"/>
    </row>
    <row r="11376" spans="24:28" x14ac:dyDescent="0.2">
      <c r="X11376" s="58"/>
      <c r="Y11376" s="58"/>
      <c r="Z11376" s="58"/>
      <c r="AA11376" s="58"/>
      <c r="AB11376" s="58"/>
    </row>
    <row r="11377" spans="24:28" x14ac:dyDescent="0.2">
      <c r="X11377" s="58"/>
      <c r="Y11377" s="58"/>
      <c r="Z11377" s="58"/>
      <c r="AA11377" s="58"/>
      <c r="AB11377" s="58"/>
    </row>
    <row r="11378" spans="24:28" x14ac:dyDescent="0.2">
      <c r="X11378" s="58"/>
      <c r="Y11378" s="58"/>
      <c r="Z11378" s="58"/>
      <c r="AA11378" s="58"/>
      <c r="AB11378" s="58"/>
    </row>
    <row r="11379" spans="24:28" x14ac:dyDescent="0.2">
      <c r="X11379" s="58"/>
      <c r="Y11379" s="58"/>
      <c r="Z11379" s="58"/>
      <c r="AA11379" s="58"/>
      <c r="AB11379" s="58"/>
    </row>
    <row r="11380" spans="24:28" x14ac:dyDescent="0.2">
      <c r="X11380" s="58"/>
      <c r="Y11380" s="58"/>
      <c r="Z11380" s="58"/>
      <c r="AA11380" s="58"/>
      <c r="AB11380" s="58"/>
    </row>
    <row r="11381" spans="24:28" x14ac:dyDescent="0.2">
      <c r="X11381" s="58"/>
      <c r="Y11381" s="58"/>
      <c r="Z11381" s="58"/>
      <c r="AA11381" s="58"/>
      <c r="AB11381" s="58"/>
    </row>
    <row r="11382" spans="24:28" x14ac:dyDescent="0.2">
      <c r="X11382" s="58"/>
      <c r="Y11382" s="58"/>
      <c r="Z11382" s="58"/>
      <c r="AA11382" s="58"/>
      <c r="AB11382" s="58"/>
    </row>
    <row r="11383" spans="24:28" x14ac:dyDescent="0.2">
      <c r="X11383" s="58"/>
      <c r="Y11383" s="58"/>
      <c r="Z11383" s="58"/>
      <c r="AA11383" s="58"/>
      <c r="AB11383" s="58"/>
    </row>
    <row r="11384" spans="24:28" x14ac:dyDescent="0.2">
      <c r="X11384" s="58"/>
      <c r="Y11384" s="58"/>
      <c r="Z11384" s="58"/>
      <c r="AA11384" s="58"/>
      <c r="AB11384" s="58"/>
    </row>
    <row r="11385" spans="24:28" x14ac:dyDescent="0.2">
      <c r="X11385" s="58"/>
      <c r="Y11385" s="58"/>
      <c r="Z11385" s="58"/>
      <c r="AA11385" s="58"/>
      <c r="AB11385" s="58"/>
    </row>
    <row r="11386" spans="24:28" x14ac:dyDescent="0.2">
      <c r="X11386" s="58"/>
      <c r="Y11386" s="58"/>
      <c r="Z11386" s="58"/>
      <c r="AA11386" s="58"/>
      <c r="AB11386" s="58"/>
    </row>
    <row r="11387" spans="24:28" x14ac:dyDescent="0.2">
      <c r="X11387" s="58"/>
      <c r="Y11387" s="58"/>
      <c r="Z11387" s="58"/>
      <c r="AA11387" s="58"/>
      <c r="AB11387" s="58"/>
    </row>
    <row r="11388" spans="24:28" x14ac:dyDescent="0.2">
      <c r="X11388" s="58"/>
      <c r="Y11388" s="58"/>
      <c r="Z11388" s="58"/>
      <c r="AA11388" s="58"/>
      <c r="AB11388" s="58"/>
    </row>
    <row r="11389" spans="24:28" x14ac:dyDescent="0.2">
      <c r="X11389" s="58"/>
      <c r="Y11389" s="58"/>
      <c r="Z11389" s="58"/>
      <c r="AA11389" s="58"/>
      <c r="AB11389" s="58"/>
    </row>
    <row r="11390" spans="24:28" x14ac:dyDescent="0.2">
      <c r="X11390" s="58"/>
      <c r="Y11390" s="58"/>
      <c r="Z11390" s="58"/>
      <c r="AA11390" s="58"/>
      <c r="AB11390" s="58"/>
    </row>
    <row r="11391" spans="24:28" x14ac:dyDescent="0.2">
      <c r="X11391" s="58"/>
      <c r="Y11391" s="58"/>
      <c r="Z11391" s="58"/>
      <c r="AA11391" s="58"/>
      <c r="AB11391" s="58"/>
    </row>
    <row r="11392" spans="24:28" x14ac:dyDescent="0.2">
      <c r="X11392" s="58"/>
      <c r="Y11392" s="58"/>
      <c r="Z11392" s="58"/>
      <c r="AA11392" s="58"/>
      <c r="AB11392" s="58"/>
    </row>
    <row r="11393" spans="24:28" x14ac:dyDescent="0.2">
      <c r="X11393" s="58"/>
      <c r="Y11393" s="58"/>
      <c r="Z11393" s="58"/>
      <c r="AA11393" s="58"/>
      <c r="AB11393" s="58"/>
    </row>
    <row r="11394" spans="24:28" x14ac:dyDescent="0.2">
      <c r="X11394" s="58"/>
      <c r="Y11394" s="58"/>
      <c r="Z11394" s="58"/>
      <c r="AA11394" s="58"/>
      <c r="AB11394" s="58"/>
    </row>
    <row r="11395" spans="24:28" x14ac:dyDescent="0.2">
      <c r="X11395" s="58"/>
      <c r="Y11395" s="58"/>
      <c r="Z11395" s="58"/>
      <c r="AA11395" s="58"/>
      <c r="AB11395" s="58"/>
    </row>
    <row r="11396" spans="24:28" x14ac:dyDescent="0.2">
      <c r="X11396" s="58"/>
      <c r="Y11396" s="58"/>
      <c r="Z11396" s="58"/>
      <c r="AA11396" s="58"/>
      <c r="AB11396" s="58"/>
    </row>
    <row r="11397" spans="24:28" x14ac:dyDescent="0.2">
      <c r="X11397" s="58"/>
      <c r="Y11397" s="58"/>
      <c r="Z11397" s="58"/>
      <c r="AA11397" s="58"/>
      <c r="AB11397" s="58"/>
    </row>
    <row r="11398" spans="24:28" x14ac:dyDescent="0.2">
      <c r="X11398" s="58"/>
      <c r="Y11398" s="58"/>
      <c r="Z11398" s="58"/>
      <c r="AA11398" s="58"/>
      <c r="AB11398" s="58"/>
    </row>
    <row r="11399" spans="24:28" x14ac:dyDescent="0.2">
      <c r="X11399" s="58"/>
      <c r="Y11399" s="58"/>
      <c r="Z11399" s="58"/>
      <c r="AA11399" s="58"/>
      <c r="AB11399" s="58"/>
    </row>
    <row r="11400" spans="24:28" x14ac:dyDescent="0.2">
      <c r="X11400" s="58"/>
      <c r="Y11400" s="58"/>
      <c r="Z11400" s="58"/>
      <c r="AA11400" s="58"/>
      <c r="AB11400" s="58"/>
    </row>
    <row r="11401" spans="24:28" x14ac:dyDescent="0.2">
      <c r="X11401" s="58"/>
      <c r="Y11401" s="58"/>
      <c r="Z11401" s="58"/>
      <c r="AA11401" s="58"/>
      <c r="AB11401" s="58"/>
    </row>
    <row r="11402" spans="24:28" x14ac:dyDescent="0.2">
      <c r="X11402" s="58"/>
      <c r="Y11402" s="58"/>
      <c r="Z11402" s="58"/>
      <c r="AA11402" s="58"/>
      <c r="AB11402" s="58"/>
    </row>
    <row r="11403" spans="24:28" x14ac:dyDescent="0.2">
      <c r="X11403" s="58"/>
      <c r="Y11403" s="58"/>
      <c r="Z11403" s="58"/>
      <c r="AA11403" s="58"/>
      <c r="AB11403" s="58"/>
    </row>
    <row r="11404" spans="24:28" x14ac:dyDescent="0.2">
      <c r="X11404" s="58"/>
      <c r="Y11404" s="58"/>
      <c r="Z11404" s="58"/>
      <c r="AA11404" s="58"/>
      <c r="AB11404" s="58"/>
    </row>
    <row r="11405" spans="24:28" x14ac:dyDescent="0.2">
      <c r="X11405" s="58"/>
      <c r="Y11405" s="58"/>
      <c r="Z11405" s="58"/>
      <c r="AA11405" s="58"/>
      <c r="AB11405" s="58"/>
    </row>
    <row r="11406" spans="24:28" x14ac:dyDescent="0.2">
      <c r="X11406" s="58"/>
      <c r="Y11406" s="58"/>
      <c r="Z11406" s="58"/>
      <c r="AA11406" s="58"/>
      <c r="AB11406" s="58"/>
    </row>
    <row r="11407" spans="24:28" x14ac:dyDescent="0.2">
      <c r="X11407" s="58"/>
      <c r="Y11407" s="58"/>
      <c r="Z11407" s="58"/>
      <c r="AA11407" s="58"/>
      <c r="AB11407" s="58"/>
    </row>
    <row r="11408" spans="24:28" x14ac:dyDescent="0.2">
      <c r="X11408" s="58"/>
      <c r="Y11408" s="58"/>
      <c r="Z11408" s="58"/>
      <c r="AA11408" s="58"/>
      <c r="AB11408" s="58"/>
    </row>
    <row r="11409" spans="24:28" x14ac:dyDescent="0.2">
      <c r="X11409" s="58"/>
      <c r="Y11409" s="58"/>
      <c r="Z11409" s="58"/>
      <c r="AA11409" s="58"/>
      <c r="AB11409" s="58"/>
    </row>
    <row r="11410" spans="24:28" x14ac:dyDescent="0.2">
      <c r="X11410" s="58"/>
      <c r="Y11410" s="58"/>
      <c r="Z11410" s="58"/>
      <c r="AA11410" s="58"/>
      <c r="AB11410" s="58"/>
    </row>
    <row r="11411" spans="24:28" x14ac:dyDescent="0.2">
      <c r="X11411" s="58"/>
      <c r="Y11411" s="58"/>
      <c r="Z11411" s="58"/>
      <c r="AA11411" s="58"/>
      <c r="AB11411" s="58"/>
    </row>
    <row r="11412" spans="24:28" x14ac:dyDescent="0.2">
      <c r="X11412" s="58"/>
      <c r="Y11412" s="58"/>
      <c r="Z11412" s="58"/>
      <c r="AA11412" s="58"/>
      <c r="AB11412" s="58"/>
    </row>
    <row r="11413" spans="24:28" x14ac:dyDescent="0.2">
      <c r="X11413" s="58"/>
      <c r="Y11413" s="58"/>
      <c r="Z11413" s="58"/>
      <c r="AA11413" s="58"/>
      <c r="AB11413" s="58"/>
    </row>
    <row r="11414" spans="24:28" x14ac:dyDescent="0.2">
      <c r="X11414" s="58"/>
      <c r="Y11414" s="58"/>
      <c r="Z11414" s="58"/>
      <c r="AA11414" s="58"/>
      <c r="AB11414" s="58"/>
    </row>
    <row r="11415" spans="24:28" x14ac:dyDescent="0.2">
      <c r="X11415" s="58"/>
      <c r="Y11415" s="58"/>
      <c r="Z11415" s="58"/>
      <c r="AA11415" s="58"/>
      <c r="AB11415" s="58"/>
    </row>
    <row r="11416" spans="24:28" x14ac:dyDescent="0.2">
      <c r="X11416" s="58"/>
      <c r="Y11416" s="58"/>
      <c r="Z11416" s="58"/>
      <c r="AA11416" s="58"/>
      <c r="AB11416" s="58"/>
    </row>
    <row r="11417" spans="24:28" x14ac:dyDescent="0.2">
      <c r="X11417" s="58"/>
      <c r="Y11417" s="58"/>
      <c r="Z11417" s="58"/>
      <c r="AA11417" s="58"/>
      <c r="AB11417" s="58"/>
    </row>
    <row r="11418" spans="24:28" x14ac:dyDescent="0.2">
      <c r="X11418" s="58"/>
      <c r="Y11418" s="58"/>
      <c r="Z11418" s="58"/>
      <c r="AA11418" s="58"/>
      <c r="AB11418" s="58"/>
    </row>
    <row r="11419" spans="24:28" x14ac:dyDescent="0.2">
      <c r="X11419" s="58"/>
      <c r="Y11419" s="58"/>
      <c r="Z11419" s="58"/>
      <c r="AA11419" s="58"/>
      <c r="AB11419" s="58"/>
    </row>
    <row r="11420" spans="24:28" x14ac:dyDescent="0.2">
      <c r="X11420" s="58"/>
      <c r="Y11420" s="58"/>
      <c r="Z11420" s="58"/>
      <c r="AA11420" s="58"/>
      <c r="AB11420" s="58"/>
    </row>
    <row r="11421" spans="24:28" x14ac:dyDescent="0.2">
      <c r="X11421" s="58"/>
      <c r="Y11421" s="58"/>
      <c r="Z11421" s="58"/>
      <c r="AA11421" s="58"/>
      <c r="AB11421" s="58"/>
    </row>
    <row r="11422" spans="24:28" x14ac:dyDescent="0.2">
      <c r="X11422" s="58"/>
      <c r="Y11422" s="58"/>
      <c r="Z11422" s="58"/>
      <c r="AA11422" s="58"/>
      <c r="AB11422" s="58"/>
    </row>
    <row r="11423" spans="24:28" x14ac:dyDescent="0.2">
      <c r="X11423" s="58"/>
      <c r="Y11423" s="58"/>
      <c r="Z11423" s="58"/>
      <c r="AA11423" s="58"/>
      <c r="AB11423" s="58"/>
    </row>
    <row r="11424" spans="24:28" x14ac:dyDescent="0.2">
      <c r="X11424" s="58"/>
      <c r="Y11424" s="58"/>
      <c r="Z11424" s="58"/>
      <c r="AA11424" s="58"/>
      <c r="AB11424" s="58"/>
    </row>
    <row r="11425" spans="24:28" x14ac:dyDescent="0.2">
      <c r="X11425" s="58"/>
      <c r="Y11425" s="58"/>
      <c r="Z11425" s="58"/>
      <c r="AA11425" s="58"/>
      <c r="AB11425" s="58"/>
    </row>
    <row r="11426" spans="24:28" x14ac:dyDescent="0.2">
      <c r="X11426" s="58"/>
      <c r="Y11426" s="58"/>
      <c r="Z11426" s="58"/>
      <c r="AA11426" s="58"/>
      <c r="AB11426" s="58"/>
    </row>
    <row r="11427" spans="24:28" x14ac:dyDescent="0.2">
      <c r="X11427" s="58"/>
      <c r="Y11427" s="58"/>
      <c r="Z11427" s="58"/>
      <c r="AA11427" s="58"/>
      <c r="AB11427" s="58"/>
    </row>
    <row r="11428" spans="24:28" x14ac:dyDescent="0.2">
      <c r="X11428" s="58"/>
      <c r="Y11428" s="58"/>
      <c r="Z11428" s="58"/>
      <c r="AA11428" s="58"/>
      <c r="AB11428" s="58"/>
    </row>
    <row r="11429" spans="24:28" x14ac:dyDescent="0.2">
      <c r="X11429" s="58"/>
      <c r="Y11429" s="58"/>
      <c r="Z11429" s="58"/>
      <c r="AA11429" s="58"/>
      <c r="AB11429" s="58"/>
    </row>
    <row r="11430" spans="24:28" x14ac:dyDescent="0.2">
      <c r="X11430" s="58"/>
      <c r="Y11430" s="58"/>
      <c r="Z11430" s="58"/>
      <c r="AA11430" s="58"/>
      <c r="AB11430" s="58"/>
    </row>
    <row r="11431" spans="24:28" x14ac:dyDescent="0.2">
      <c r="X11431" s="58"/>
      <c r="Y11431" s="58"/>
      <c r="Z11431" s="58"/>
      <c r="AA11431" s="58"/>
      <c r="AB11431" s="58"/>
    </row>
    <row r="11432" spans="24:28" x14ac:dyDescent="0.2">
      <c r="X11432" s="58"/>
      <c r="Y11432" s="58"/>
      <c r="Z11432" s="58"/>
      <c r="AA11432" s="58"/>
      <c r="AB11432" s="58"/>
    </row>
    <row r="11433" spans="24:28" x14ac:dyDescent="0.2">
      <c r="X11433" s="58"/>
      <c r="Y11433" s="58"/>
      <c r="Z11433" s="58"/>
      <c r="AA11433" s="58"/>
      <c r="AB11433" s="58"/>
    </row>
    <row r="11434" spans="24:28" x14ac:dyDescent="0.2">
      <c r="X11434" s="58"/>
      <c r="Y11434" s="58"/>
      <c r="Z11434" s="58"/>
      <c r="AA11434" s="58"/>
      <c r="AB11434" s="58"/>
    </row>
    <row r="11435" spans="24:28" x14ac:dyDescent="0.2">
      <c r="X11435" s="58"/>
      <c r="Y11435" s="58"/>
      <c r="Z11435" s="58"/>
      <c r="AA11435" s="58"/>
      <c r="AB11435" s="58"/>
    </row>
    <row r="11436" spans="24:28" x14ac:dyDescent="0.2">
      <c r="X11436" s="58"/>
      <c r="Y11436" s="58"/>
      <c r="Z11436" s="58"/>
      <c r="AA11436" s="58"/>
      <c r="AB11436" s="58"/>
    </row>
    <row r="11437" spans="24:28" x14ac:dyDescent="0.2">
      <c r="X11437" s="58"/>
      <c r="Y11437" s="58"/>
      <c r="Z11437" s="58"/>
      <c r="AA11437" s="58"/>
      <c r="AB11437" s="58"/>
    </row>
    <row r="11438" spans="24:28" x14ac:dyDescent="0.2">
      <c r="X11438" s="58"/>
      <c r="Y11438" s="58"/>
      <c r="Z11438" s="58"/>
      <c r="AA11438" s="58"/>
      <c r="AB11438" s="58"/>
    </row>
    <row r="11439" spans="24:28" x14ac:dyDescent="0.2">
      <c r="X11439" s="58"/>
      <c r="Y11439" s="58"/>
      <c r="Z11439" s="58"/>
      <c r="AA11439" s="58"/>
      <c r="AB11439" s="58"/>
    </row>
    <row r="11440" spans="24:28" x14ac:dyDescent="0.2">
      <c r="X11440" s="58"/>
      <c r="Y11440" s="58"/>
      <c r="Z11440" s="58"/>
      <c r="AA11440" s="58"/>
      <c r="AB11440" s="58"/>
    </row>
    <row r="11441" spans="24:28" x14ac:dyDescent="0.2">
      <c r="X11441" s="58"/>
      <c r="Y11441" s="58"/>
      <c r="Z11441" s="58"/>
      <c r="AA11441" s="58"/>
      <c r="AB11441" s="58"/>
    </row>
    <row r="11442" spans="24:28" x14ac:dyDescent="0.2">
      <c r="X11442" s="58"/>
      <c r="Y11442" s="58"/>
      <c r="Z11442" s="58"/>
      <c r="AA11442" s="58"/>
      <c r="AB11442" s="58"/>
    </row>
    <row r="11443" spans="24:28" x14ac:dyDescent="0.2">
      <c r="X11443" s="58"/>
      <c r="Y11443" s="58"/>
      <c r="Z11443" s="58"/>
      <c r="AA11443" s="58"/>
      <c r="AB11443" s="58"/>
    </row>
    <row r="11444" spans="24:28" x14ac:dyDescent="0.2">
      <c r="X11444" s="58"/>
      <c r="Y11444" s="58"/>
      <c r="Z11444" s="58"/>
      <c r="AA11444" s="58"/>
      <c r="AB11444" s="58"/>
    </row>
    <row r="11445" spans="24:28" x14ac:dyDescent="0.2">
      <c r="X11445" s="58"/>
      <c r="Y11445" s="58"/>
      <c r="Z11445" s="58"/>
      <c r="AA11445" s="58"/>
      <c r="AB11445" s="58"/>
    </row>
    <row r="11446" spans="24:28" x14ac:dyDescent="0.2">
      <c r="X11446" s="58"/>
      <c r="Y11446" s="58"/>
      <c r="Z11446" s="58"/>
      <c r="AA11446" s="58"/>
      <c r="AB11446" s="58"/>
    </row>
    <row r="11447" spans="24:28" x14ac:dyDescent="0.2">
      <c r="X11447" s="58"/>
      <c r="Y11447" s="58"/>
      <c r="Z11447" s="58"/>
      <c r="AA11447" s="58"/>
      <c r="AB11447" s="58"/>
    </row>
    <row r="11448" spans="24:28" x14ac:dyDescent="0.2">
      <c r="X11448" s="58"/>
      <c r="Y11448" s="58"/>
      <c r="Z11448" s="58"/>
      <c r="AA11448" s="58"/>
      <c r="AB11448" s="58"/>
    </row>
    <row r="11449" spans="24:28" x14ac:dyDescent="0.2">
      <c r="X11449" s="58"/>
      <c r="Y11449" s="58"/>
      <c r="Z11449" s="58"/>
      <c r="AA11449" s="58"/>
      <c r="AB11449" s="58"/>
    </row>
    <row r="11450" spans="24:28" x14ac:dyDescent="0.2">
      <c r="X11450" s="58"/>
      <c r="Y11450" s="58"/>
      <c r="Z11450" s="58"/>
      <c r="AA11450" s="58"/>
      <c r="AB11450" s="58"/>
    </row>
    <row r="11451" spans="24:28" x14ac:dyDescent="0.2">
      <c r="X11451" s="58"/>
      <c r="Y11451" s="58"/>
      <c r="Z11451" s="58"/>
      <c r="AA11451" s="58"/>
      <c r="AB11451" s="58"/>
    </row>
    <row r="11452" spans="24:28" x14ac:dyDescent="0.2">
      <c r="X11452" s="58"/>
      <c r="Y11452" s="58"/>
      <c r="Z11452" s="58"/>
      <c r="AA11452" s="58"/>
      <c r="AB11452" s="58"/>
    </row>
    <row r="11453" spans="24:28" x14ac:dyDescent="0.2">
      <c r="X11453" s="58"/>
      <c r="Y11453" s="58"/>
      <c r="Z11453" s="58"/>
      <c r="AA11453" s="58"/>
      <c r="AB11453" s="58"/>
    </row>
    <row r="11454" spans="24:28" x14ac:dyDescent="0.2">
      <c r="X11454" s="58"/>
      <c r="Y11454" s="58"/>
      <c r="Z11454" s="58"/>
      <c r="AA11454" s="58"/>
      <c r="AB11454" s="58"/>
    </row>
    <row r="11455" spans="24:28" x14ac:dyDescent="0.2">
      <c r="X11455" s="58"/>
      <c r="Y11455" s="58"/>
      <c r="Z11455" s="58"/>
      <c r="AA11455" s="58"/>
      <c r="AB11455" s="58"/>
    </row>
    <row r="11456" spans="24:28" x14ac:dyDescent="0.2">
      <c r="X11456" s="58"/>
      <c r="Y11456" s="58"/>
      <c r="Z11456" s="58"/>
      <c r="AA11456" s="58"/>
      <c r="AB11456" s="58"/>
    </row>
    <row r="11457" spans="24:28" x14ac:dyDescent="0.2">
      <c r="X11457" s="58"/>
      <c r="Y11457" s="58"/>
      <c r="Z11457" s="58"/>
      <c r="AA11457" s="58"/>
      <c r="AB11457" s="58"/>
    </row>
    <row r="11458" spans="24:28" x14ac:dyDescent="0.2">
      <c r="X11458" s="58"/>
      <c r="Y11458" s="58"/>
      <c r="Z11458" s="58"/>
      <c r="AA11458" s="58"/>
      <c r="AB11458" s="58"/>
    </row>
    <row r="11459" spans="24:28" x14ac:dyDescent="0.2">
      <c r="X11459" s="58"/>
      <c r="Y11459" s="58"/>
      <c r="Z11459" s="58"/>
      <c r="AA11459" s="58"/>
      <c r="AB11459" s="58"/>
    </row>
    <row r="11460" spans="24:28" x14ac:dyDescent="0.2">
      <c r="X11460" s="58"/>
      <c r="Y11460" s="58"/>
      <c r="Z11460" s="58"/>
      <c r="AA11460" s="58"/>
      <c r="AB11460" s="58"/>
    </row>
    <row r="11461" spans="24:28" x14ac:dyDescent="0.2">
      <c r="X11461" s="58"/>
      <c r="Y11461" s="58"/>
      <c r="Z11461" s="58"/>
      <c r="AA11461" s="58"/>
      <c r="AB11461" s="58"/>
    </row>
    <row r="11462" spans="24:28" x14ac:dyDescent="0.2">
      <c r="X11462" s="58"/>
      <c r="Y11462" s="58"/>
      <c r="Z11462" s="58"/>
      <c r="AA11462" s="58"/>
      <c r="AB11462" s="58"/>
    </row>
    <row r="11463" spans="24:28" x14ac:dyDescent="0.2">
      <c r="X11463" s="58"/>
      <c r="Y11463" s="58"/>
      <c r="Z11463" s="58"/>
      <c r="AA11463" s="58"/>
      <c r="AB11463" s="58"/>
    </row>
    <row r="11464" spans="24:28" x14ac:dyDescent="0.2">
      <c r="X11464" s="58"/>
      <c r="Y11464" s="58"/>
      <c r="Z11464" s="58"/>
      <c r="AA11464" s="58"/>
      <c r="AB11464" s="58"/>
    </row>
    <row r="11465" spans="24:28" x14ac:dyDescent="0.2">
      <c r="X11465" s="58"/>
      <c r="Y11465" s="58"/>
      <c r="Z11465" s="58"/>
      <c r="AA11465" s="58"/>
      <c r="AB11465" s="58"/>
    </row>
    <row r="11466" spans="24:28" x14ac:dyDescent="0.2">
      <c r="X11466" s="58"/>
      <c r="Y11466" s="58"/>
      <c r="Z11466" s="58"/>
      <c r="AA11466" s="58"/>
      <c r="AB11466" s="58"/>
    </row>
    <row r="11467" spans="24:28" x14ac:dyDescent="0.2">
      <c r="X11467" s="58"/>
      <c r="Y11467" s="58"/>
      <c r="Z11467" s="58"/>
      <c r="AA11467" s="58"/>
      <c r="AB11467" s="58"/>
    </row>
    <row r="11468" spans="24:28" x14ac:dyDescent="0.2">
      <c r="X11468" s="58"/>
      <c r="Y11468" s="58"/>
      <c r="Z11468" s="58"/>
      <c r="AA11468" s="58"/>
      <c r="AB11468" s="58"/>
    </row>
    <row r="11469" spans="24:28" x14ac:dyDescent="0.2">
      <c r="X11469" s="58"/>
      <c r="Y11469" s="58"/>
      <c r="Z11469" s="58"/>
      <c r="AA11469" s="58"/>
      <c r="AB11469" s="58"/>
    </row>
    <row r="11470" spans="24:28" x14ac:dyDescent="0.2">
      <c r="X11470" s="58"/>
      <c r="Y11470" s="58"/>
      <c r="Z11470" s="58"/>
      <c r="AA11470" s="58"/>
      <c r="AB11470" s="58"/>
    </row>
    <row r="11471" spans="24:28" x14ac:dyDescent="0.2">
      <c r="X11471" s="58"/>
      <c r="Y11471" s="58"/>
      <c r="Z11471" s="58"/>
      <c r="AA11471" s="58"/>
      <c r="AB11471" s="58"/>
    </row>
    <row r="11472" spans="24:28" x14ac:dyDescent="0.2">
      <c r="X11472" s="58"/>
      <c r="Y11472" s="58"/>
      <c r="Z11472" s="58"/>
      <c r="AA11472" s="58"/>
      <c r="AB11472" s="58"/>
    </row>
    <row r="11473" spans="24:28" x14ac:dyDescent="0.2">
      <c r="X11473" s="58"/>
      <c r="Y11473" s="58"/>
      <c r="Z11473" s="58"/>
      <c r="AA11473" s="58"/>
      <c r="AB11473" s="58"/>
    </row>
    <row r="11474" spans="24:28" x14ac:dyDescent="0.2">
      <c r="X11474" s="58"/>
      <c r="Y11474" s="58"/>
      <c r="Z11474" s="58"/>
      <c r="AA11474" s="58"/>
      <c r="AB11474" s="58"/>
    </row>
    <row r="11475" spans="24:28" x14ac:dyDescent="0.2">
      <c r="X11475" s="58"/>
      <c r="Y11475" s="58"/>
      <c r="Z11475" s="58"/>
      <c r="AA11475" s="58"/>
      <c r="AB11475" s="58"/>
    </row>
    <row r="11476" spans="24:28" x14ac:dyDescent="0.2">
      <c r="X11476" s="58"/>
      <c r="Y11476" s="58"/>
      <c r="Z11476" s="58"/>
      <c r="AA11476" s="58"/>
      <c r="AB11476" s="58"/>
    </row>
    <row r="11477" spans="24:28" x14ac:dyDescent="0.2">
      <c r="X11477" s="58"/>
      <c r="Y11477" s="58"/>
      <c r="Z11477" s="58"/>
      <c r="AA11477" s="58"/>
      <c r="AB11477" s="58"/>
    </row>
    <row r="11478" spans="24:28" x14ac:dyDescent="0.2">
      <c r="X11478" s="58"/>
      <c r="Y11478" s="58"/>
      <c r="Z11478" s="58"/>
      <c r="AA11478" s="58"/>
      <c r="AB11478" s="58"/>
    </row>
    <row r="11479" spans="24:28" x14ac:dyDescent="0.2">
      <c r="X11479" s="58"/>
      <c r="Y11479" s="58"/>
      <c r="Z11479" s="58"/>
      <c r="AA11479" s="58"/>
      <c r="AB11479" s="58"/>
    </row>
    <row r="11480" spans="24:28" x14ac:dyDescent="0.2">
      <c r="X11480" s="58"/>
      <c r="Y11480" s="58"/>
      <c r="Z11480" s="58"/>
      <c r="AA11480" s="58"/>
      <c r="AB11480" s="58"/>
    </row>
    <row r="11481" spans="24:28" x14ac:dyDescent="0.2">
      <c r="X11481" s="58"/>
      <c r="Y11481" s="58"/>
      <c r="Z11481" s="58"/>
      <c r="AA11481" s="58"/>
      <c r="AB11481" s="58"/>
    </row>
    <row r="11482" spans="24:28" x14ac:dyDescent="0.2">
      <c r="X11482" s="58"/>
      <c r="Y11482" s="58"/>
      <c r="Z11482" s="58"/>
      <c r="AA11482" s="58"/>
      <c r="AB11482" s="58"/>
    </row>
    <row r="11483" spans="24:28" x14ac:dyDescent="0.2">
      <c r="X11483" s="58"/>
      <c r="Y11483" s="58"/>
      <c r="Z11483" s="58"/>
      <c r="AA11483" s="58"/>
      <c r="AB11483" s="58"/>
    </row>
    <row r="11484" spans="24:28" x14ac:dyDescent="0.2">
      <c r="X11484" s="58"/>
      <c r="Y11484" s="58"/>
      <c r="Z11484" s="58"/>
      <c r="AA11484" s="58"/>
      <c r="AB11484" s="58"/>
    </row>
    <row r="11485" spans="24:28" x14ac:dyDescent="0.2">
      <c r="X11485" s="58"/>
      <c r="Y11485" s="58"/>
      <c r="Z11485" s="58"/>
      <c r="AA11485" s="58"/>
      <c r="AB11485" s="58"/>
    </row>
    <row r="11486" spans="24:28" x14ac:dyDescent="0.2">
      <c r="X11486" s="58"/>
      <c r="Y11486" s="58"/>
      <c r="Z11486" s="58"/>
      <c r="AA11486" s="58"/>
      <c r="AB11486" s="58"/>
    </row>
    <row r="11487" spans="24:28" x14ac:dyDescent="0.2">
      <c r="X11487" s="58"/>
      <c r="Y11487" s="58"/>
      <c r="Z11487" s="58"/>
      <c r="AA11487" s="58"/>
      <c r="AB11487" s="58"/>
    </row>
    <row r="11488" spans="24:28" x14ac:dyDescent="0.2">
      <c r="X11488" s="58"/>
      <c r="Y11488" s="58"/>
      <c r="Z11488" s="58"/>
      <c r="AA11488" s="58"/>
      <c r="AB11488" s="58"/>
    </row>
    <row r="11489" spans="24:28" x14ac:dyDescent="0.2">
      <c r="X11489" s="58"/>
      <c r="Y11489" s="58"/>
      <c r="Z11489" s="58"/>
      <c r="AA11489" s="58"/>
      <c r="AB11489" s="58"/>
    </row>
    <row r="11490" spans="24:28" x14ac:dyDescent="0.2">
      <c r="X11490" s="58"/>
      <c r="Y11490" s="58"/>
      <c r="Z11490" s="58"/>
      <c r="AA11490" s="58"/>
      <c r="AB11490" s="58"/>
    </row>
    <row r="11491" spans="24:28" x14ac:dyDescent="0.2">
      <c r="X11491" s="58"/>
      <c r="Y11491" s="58"/>
      <c r="Z11491" s="58"/>
      <c r="AA11491" s="58"/>
      <c r="AB11491" s="58"/>
    </row>
    <row r="11492" spans="24:28" x14ac:dyDescent="0.2">
      <c r="X11492" s="58"/>
      <c r="Y11492" s="58"/>
      <c r="Z11492" s="58"/>
      <c r="AA11492" s="58"/>
      <c r="AB11492" s="58"/>
    </row>
    <row r="11493" spans="24:28" x14ac:dyDescent="0.2">
      <c r="X11493" s="58"/>
      <c r="Y11493" s="58"/>
      <c r="Z11493" s="58"/>
      <c r="AA11493" s="58"/>
      <c r="AB11493" s="58"/>
    </row>
    <row r="11494" spans="24:28" x14ac:dyDescent="0.2">
      <c r="X11494" s="58"/>
      <c r="Y11494" s="58"/>
      <c r="Z11494" s="58"/>
      <c r="AA11494" s="58"/>
      <c r="AB11494" s="58"/>
    </row>
    <row r="11495" spans="24:28" x14ac:dyDescent="0.2">
      <c r="X11495" s="58"/>
      <c r="Y11495" s="58"/>
      <c r="Z11495" s="58"/>
      <c r="AA11495" s="58"/>
      <c r="AB11495" s="58"/>
    </row>
    <row r="11496" spans="24:28" x14ac:dyDescent="0.2">
      <c r="X11496" s="58"/>
      <c r="Y11496" s="58"/>
      <c r="Z11496" s="58"/>
      <c r="AA11496" s="58"/>
      <c r="AB11496" s="58"/>
    </row>
    <row r="11497" spans="24:28" x14ac:dyDescent="0.2">
      <c r="X11497" s="58"/>
      <c r="Y11497" s="58"/>
      <c r="Z11497" s="58"/>
      <c r="AA11497" s="58"/>
      <c r="AB11497" s="58"/>
    </row>
    <row r="11498" spans="24:28" x14ac:dyDescent="0.2">
      <c r="X11498" s="58"/>
      <c r="Y11498" s="58"/>
      <c r="Z11498" s="58"/>
      <c r="AA11498" s="58"/>
      <c r="AB11498" s="58"/>
    </row>
    <row r="11499" spans="24:28" x14ac:dyDescent="0.2">
      <c r="X11499" s="58"/>
      <c r="Y11499" s="58"/>
      <c r="Z11499" s="58"/>
      <c r="AA11499" s="58"/>
      <c r="AB11499" s="58"/>
    </row>
    <row r="11500" spans="24:28" x14ac:dyDescent="0.2">
      <c r="X11500" s="58"/>
      <c r="Y11500" s="58"/>
      <c r="Z11500" s="58"/>
      <c r="AA11500" s="58"/>
      <c r="AB11500" s="58"/>
    </row>
    <row r="11501" spans="24:28" x14ac:dyDescent="0.2">
      <c r="X11501" s="58"/>
      <c r="Y11501" s="58"/>
      <c r="Z11501" s="58"/>
      <c r="AA11501" s="58"/>
      <c r="AB11501" s="58"/>
    </row>
    <row r="11502" spans="24:28" x14ac:dyDescent="0.2">
      <c r="X11502" s="58"/>
      <c r="Y11502" s="58"/>
      <c r="Z11502" s="58"/>
      <c r="AA11502" s="58"/>
      <c r="AB11502" s="58"/>
    </row>
    <row r="11503" spans="24:28" x14ac:dyDescent="0.2">
      <c r="X11503" s="58"/>
      <c r="Y11503" s="58"/>
      <c r="Z11503" s="58"/>
      <c r="AA11503" s="58"/>
      <c r="AB11503" s="58"/>
    </row>
    <row r="11504" spans="24:28" x14ac:dyDescent="0.2">
      <c r="X11504" s="58"/>
      <c r="Y11504" s="58"/>
      <c r="Z11504" s="58"/>
      <c r="AA11504" s="58"/>
      <c r="AB11504" s="58"/>
    </row>
    <row r="11505" spans="24:28" x14ac:dyDescent="0.2">
      <c r="X11505" s="58"/>
      <c r="Y11505" s="58"/>
      <c r="Z11505" s="58"/>
      <c r="AA11505" s="58"/>
      <c r="AB11505" s="58"/>
    </row>
    <row r="11506" spans="24:28" x14ac:dyDescent="0.2">
      <c r="X11506" s="58"/>
      <c r="Y11506" s="58"/>
      <c r="Z11506" s="58"/>
      <c r="AA11506" s="58"/>
      <c r="AB11506" s="58"/>
    </row>
    <row r="11507" spans="24:28" x14ac:dyDescent="0.2">
      <c r="X11507" s="58"/>
      <c r="Y11507" s="58"/>
      <c r="Z11507" s="58"/>
      <c r="AA11507" s="58"/>
      <c r="AB11507" s="58"/>
    </row>
    <row r="11508" spans="24:28" x14ac:dyDescent="0.2">
      <c r="X11508" s="58"/>
      <c r="Y11508" s="58"/>
      <c r="Z11508" s="58"/>
      <c r="AA11508" s="58"/>
      <c r="AB11508" s="58"/>
    </row>
    <row r="11509" spans="24:28" x14ac:dyDescent="0.2">
      <c r="X11509" s="58"/>
      <c r="Y11509" s="58"/>
      <c r="Z11509" s="58"/>
      <c r="AA11509" s="58"/>
      <c r="AB11509" s="58"/>
    </row>
    <row r="11510" spans="24:28" x14ac:dyDescent="0.2">
      <c r="X11510" s="58"/>
      <c r="Y11510" s="58"/>
      <c r="Z11510" s="58"/>
      <c r="AA11510" s="58"/>
      <c r="AB11510" s="58"/>
    </row>
    <row r="11511" spans="24:28" x14ac:dyDescent="0.2">
      <c r="X11511" s="58"/>
      <c r="Y11511" s="58"/>
      <c r="Z11511" s="58"/>
      <c r="AA11511" s="58"/>
      <c r="AB11511" s="58"/>
    </row>
    <row r="11512" spans="24:28" x14ac:dyDescent="0.2">
      <c r="X11512" s="58"/>
      <c r="Y11512" s="58"/>
      <c r="Z11512" s="58"/>
      <c r="AA11512" s="58"/>
      <c r="AB11512" s="58"/>
    </row>
    <row r="11513" spans="24:28" x14ac:dyDescent="0.2">
      <c r="X11513" s="58"/>
      <c r="Y11513" s="58"/>
      <c r="Z11513" s="58"/>
      <c r="AA11513" s="58"/>
      <c r="AB11513" s="58"/>
    </row>
    <row r="11514" spans="24:28" x14ac:dyDescent="0.2">
      <c r="X11514" s="58"/>
      <c r="Y11514" s="58"/>
      <c r="Z11514" s="58"/>
      <c r="AA11514" s="58"/>
      <c r="AB11514" s="58"/>
    </row>
    <row r="11515" spans="24:28" x14ac:dyDescent="0.2">
      <c r="X11515" s="58"/>
      <c r="Y11515" s="58"/>
      <c r="Z11515" s="58"/>
      <c r="AA11515" s="58"/>
      <c r="AB11515" s="58"/>
    </row>
    <row r="11516" spans="24:28" x14ac:dyDescent="0.2">
      <c r="X11516" s="58"/>
      <c r="Y11516" s="58"/>
      <c r="Z11516" s="58"/>
      <c r="AA11516" s="58"/>
      <c r="AB11516" s="58"/>
    </row>
    <row r="11517" spans="24:28" x14ac:dyDescent="0.2">
      <c r="X11517" s="58"/>
      <c r="Y11517" s="58"/>
      <c r="Z11517" s="58"/>
      <c r="AA11517" s="58"/>
      <c r="AB11517" s="58"/>
    </row>
    <row r="11518" spans="24:28" x14ac:dyDescent="0.2">
      <c r="X11518" s="58"/>
      <c r="Y11518" s="58"/>
      <c r="Z11518" s="58"/>
      <c r="AA11518" s="58"/>
      <c r="AB11518" s="58"/>
    </row>
    <row r="11519" spans="24:28" x14ac:dyDescent="0.2">
      <c r="X11519" s="58"/>
      <c r="Y11519" s="58"/>
      <c r="Z11519" s="58"/>
      <c r="AA11519" s="58"/>
      <c r="AB11519" s="58"/>
    </row>
    <row r="11520" spans="24:28" x14ac:dyDescent="0.2">
      <c r="X11520" s="58"/>
      <c r="Y11520" s="58"/>
      <c r="Z11520" s="58"/>
      <c r="AA11520" s="58"/>
      <c r="AB11520" s="58"/>
    </row>
    <row r="11521" spans="24:28" x14ac:dyDescent="0.2">
      <c r="X11521" s="58"/>
      <c r="Y11521" s="58"/>
      <c r="Z11521" s="58"/>
      <c r="AA11521" s="58"/>
      <c r="AB11521" s="58"/>
    </row>
    <row r="11522" spans="24:28" x14ac:dyDescent="0.2">
      <c r="X11522" s="58"/>
      <c r="Y11522" s="58"/>
      <c r="Z11522" s="58"/>
      <c r="AA11522" s="58"/>
      <c r="AB11522" s="58"/>
    </row>
    <row r="11523" spans="24:28" x14ac:dyDescent="0.2">
      <c r="X11523" s="58"/>
      <c r="Y11523" s="58"/>
      <c r="Z11523" s="58"/>
      <c r="AA11523" s="58"/>
      <c r="AB11523" s="58"/>
    </row>
    <row r="11524" spans="24:28" x14ac:dyDescent="0.2">
      <c r="X11524" s="58"/>
      <c r="Y11524" s="58"/>
      <c r="Z11524" s="58"/>
      <c r="AA11524" s="58"/>
      <c r="AB11524" s="58"/>
    </row>
    <row r="11525" spans="24:28" x14ac:dyDescent="0.2">
      <c r="X11525" s="58"/>
      <c r="Y11525" s="58"/>
      <c r="Z11525" s="58"/>
      <c r="AA11525" s="58"/>
      <c r="AB11525" s="58"/>
    </row>
    <row r="11526" spans="24:28" x14ac:dyDescent="0.2">
      <c r="X11526" s="58"/>
      <c r="Y11526" s="58"/>
      <c r="Z11526" s="58"/>
      <c r="AA11526" s="58"/>
      <c r="AB11526" s="58"/>
    </row>
    <row r="11527" spans="24:28" x14ac:dyDescent="0.2">
      <c r="X11527" s="58"/>
      <c r="Y11527" s="58"/>
      <c r="Z11527" s="58"/>
      <c r="AA11527" s="58"/>
      <c r="AB11527" s="58"/>
    </row>
    <row r="11528" spans="24:28" x14ac:dyDescent="0.2">
      <c r="X11528" s="58"/>
      <c r="Y11528" s="58"/>
      <c r="Z11528" s="58"/>
      <c r="AA11528" s="58"/>
      <c r="AB11528" s="58"/>
    </row>
    <row r="11529" spans="24:28" x14ac:dyDescent="0.2">
      <c r="X11529" s="58"/>
      <c r="Y11529" s="58"/>
      <c r="Z11529" s="58"/>
      <c r="AA11529" s="58"/>
      <c r="AB11529" s="58"/>
    </row>
    <row r="11530" spans="24:28" x14ac:dyDescent="0.2">
      <c r="X11530" s="58"/>
      <c r="Y11530" s="58"/>
      <c r="Z11530" s="58"/>
      <c r="AA11530" s="58"/>
      <c r="AB11530" s="58"/>
    </row>
    <row r="11531" spans="24:28" x14ac:dyDescent="0.2">
      <c r="X11531" s="58"/>
      <c r="Y11531" s="58"/>
      <c r="Z11531" s="58"/>
      <c r="AA11531" s="58"/>
      <c r="AB11531" s="58"/>
    </row>
    <row r="11532" spans="24:28" x14ac:dyDescent="0.2">
      <c r="X11532" s="58"/>
      <c r="Y11532" s="58"/>
      <c r="Z11532" s="58"/>
      <c r="AA11532" s="58"/>
      <c r="AB11532" s="58"/>
    </row>
    <row r="11533" spans="24:28" x14ac:dyDescent="0.2">
      <c r="X11533" s="58"/>
      <c r="Y11533" s="58"/>
      <c r="Z11533" s="58"/>
      <c r="AA11533" s="58"/>
      <c r="AB11533" s="58"/>
    </row>
    <row r="11534" spans="24:28" x14ac:dyDescent="0.2">
      <c r="X11534" s="58"/>
      <c r="Y11534" s="58"/>
      <c r="Z11534" s="58"/>
      <c r="AA11534" s="58"/>
      <c r="AB11534" s="58"/>
    </row>
    <row r="11535" spans="24:28" x14ac:dyDescent="0.2">
      <c r="X11535" s="58"/>
      <c r="Y11535" s="58"/>
      <c r="Z11535" s="58"/>
      <c r="AA11535" s="58"/>
      <c r="AB11535" s="58"/>
    </row>
    <row r="11536" spans="24:28" x14ac:dyDescent="0.2">
      <c r="X11536" s="58"/>
      <c r="Y11536" s="58"/>
      <c r="Z11536" s="58"/>
      <c r="AA11536" s="58"/>
      <c r="AB11536" s="58"/>
    </row>
    <row r="11537" spans="24:28" x14ac:dyDescent="0.2">
      <c r="X11537" s="58"/>
      <c r="Y11537" s="58"/>
      <c r="Z11537" s="58"/>
      <c r="AA11537" s="58"/>
      <c r="AB11537" s="58"/>
    </row>
    <row r="11538" spans="24:28" x14ac:dyDescent="0.2">
      <c r="X11538" s="58"/>
      <c r="Y11538" s="58"/>
      <c r="Z11538" s="58"/>
      <c r="AA11538" s="58"/>
      <c r="AB11538" s="58"/>
    </row>
    <row r="11539" spans="24:28" x14ac:dyDescent="0.2">
      <c r="X11539" s="58"/>
      <c r="Y11539" s="58"/>
      <c r="Z11539" s="58"/>
      <c r="AA11539" s="58"/>
      <c r="AB11539" s="58"/>
    </row>
    <row r="11540" spans="24:28" x14ac:dyDescent="0.2">
      <c r="X11540" s="58"/>
      <c r="Y11540" s="58"/>
      <c r="Z11540" s="58"/>
      <c r="AA11540" s="58"/>
      <c r="AB11540" s="58"/>
    </row>
    <row r="11541" spans="24:28" x14ac:dyDescent="0.2">
      <c r="X11541" s="58"/>
      <c r="Y11541" s="58"/>
      <c r="Z11541" s="58"/>
      <c r="AA11541" s="58"/>
      <c r="AB11541" s="58"/>
    </row>
    <row r="11542" spans="24:28" x14ac:dyDescent="0.2">
      <c r="X11542" s="58"/>
      <c r="Y11542" s="58"/>
      <c r="Z11542" s="58"/>
      <c r="AA11542" s="58"/>
      <c r="AB11542" s="58"/>
    </row>
    <row r="11543" spans="24:28" x14ac:dyDescent="0.2">
      <c r="X11543" s="58"/>
      <c r="Y11543" s="58"/>
      <c r="Z11543" s="58"/>
      <c r="AA11543" s="58"/>
      <c r="AB11543" s="58"/>
    </row>
    <row r="11544" spans="24:28" x14ac:dyDescent="0.2">
      <c r="X11544" s="58"/>
      <c r="Y11544" s="58"/>
      <c r="Z11544" s="58"/>
      <c r="AA11544" s="58"/>
      <c r="AB11544" s="58"/>
    </row>
    <row r="11545" spans="24:28" x14ac:dyDescent="0.2">
      <c r="X11545" s="58"/>
      <c r="Y11545" s="58"/>
      <c r="Z11545" s="58"/>
      <c r="AA11545" s="58"/>
      <c r="AB11545" s="58"/>
    </row>
    <row r="11546" spans="24:28" x14ac:dyDescent="0.2">
      <c r="X11546" s="58"/>
      <c r="Y11546" s="58"/>
      <c r="Z11546" s="58"/>
      <c r="AA11546" s="58"/>
      <c r="AB11546" s="58"/>
    </row>
    <row r="11547" spans="24:28" x14ac:dyDescent="0.2">
      <c r="X11547" s="58"/>
      <c r="Y11547" s="58"/>
      <c r="Z11547" s="58"/>
      <c r="AA11547" s="58"/>
      <c r="AB11547" s="58"/>
    </row>
    <row r="11548" spans="24:28" x14ac:dyDescent="0.2">
      <c r="X11548" s="58"/>
      <c r="Y11548" s="58"/>
      <c r="Z11548" s="58"/>
      <c r="AA11548" s="58"/>
      <c r="AB11548" s="58"/>
    </row>
    <row r="11549" spans="24:28" x14ac:dyDescent="0.2">
      <c r="X11549" s="58"/>
      <c r="Y11549" s="58"/>
      <c r="Z11549" s="58"/>
      <c r="AA11549" s="58"/>
      <c r="AB11549" s="58"/>
    </row>
    <row r="11550" spans="24:28" x14ac:dyDescent="0.2">
      <c r="X11550" s="58"/>
      <c r="Y11550" s="58"/>
      <c r="Z11550" s="58"/>
      <c r="AA11550" s="58"/>
      <c r="AB11550" s="58"/>
    </row>
    <row r="11551" spans="24:28" x14ac:dyDescent="0.2">
      <c r="X11551" s="58"/>
      <c r="Y11551" s="58"/>
      <c r="Z11551" s="58"/>
      <c r="AA11551" s="58"/>
      <c r="AB11551" s="58"/>
    </row>
    <row r="11552" spans="24:28" x14ac:dyDescent="0.2">
      <c r="X11552" s="58"/>
      <c r="Y11552" s="58"/>
      <c r="Z11552" s="58"/>
      <c r="AA11552" s="58"/>
      <c r="AB11552" s="58"/>
    </row>
    <row r="11553" spans="24:28" x14ac:dyDescent="0.2">
      <c r="X11553" s="58"/>
      <c r="Y11553" s="58"/>
      <c r="Z11553" s="58"/>
      <c r="AA11553" s="58"/>
      <c r="AB11553" s="58"/>
    </row>
    <row r="11554" spans="24:28" x14ac:dyDescent="0.2">
      <c r="X11554" s="58"/>
      <c r="Y11554" s="58"/>
      <c r="Z11554" s="58"/>
      <c r="AA11554" s="58"/>
      <c r="AB11554" s="58"/>
    </row>
    <row r="11555" spans="24:28" x14ac:dyDescent="0.2">
      <c r="X11555" s="58"/>
      <c r="Y11555" s="58"/>
      <c r="Z11555" s="58"/>
      <c r="AA11555" s="58"/>
      <c r="AB11555" s="58"/>
    </row>
    <row r="11556" spans="24:28" x14ac:dyDescent="0.2">
      <c r="X11556" s="58"/>
      <c r="Y11556" s="58"/>
      <c r="Z11556" s="58"/>
      <c r="AA11556" s="58"/>
      <c r="AB11556" s="58"/>
    </row>
    <row r="11557" spans="24:28" x14ac:dyDescent="0.2">
      <c r="X11557" s="58"/>
      <c r="Y11557" s="58"/>
      <c r="Z11557" s="58"/>
      <c r="AA11557" s="58"/>
      <c r="AB11557" s="58"/>
    </row>
    <row r="11558" spans="24:28" x14ac:dyDescent="0.2">
      <c r="X11558" s="58"/>
      <c r="Y11558" s="58"/>
      <c r="Z11558" s="58"/>
      <c r="AA11558" s="58"/>
      <c r="AB11558" s="58"/>
    </row>
    <row r="11559" spans="24:28" x14ac:dyDescent="0.2">
      <c r="X11559" s="58"/>
      <c r="Y11559" s="58"/>
      <c r="Z11559" s="58"/>
      <c r="AA11559" s="58"/>
      <c r="AB11559" s="58"/>
    </row>
    <row r="11560" spans="24:28" x14ac:dyDescent="0.2">
      <c r="X11560" s="58"/>
      <c r="Y11560" s="58"/>
      <c r="Z11560" s="58"/>
      <c r="AA11560" s="58"/>
      <c r="AB11560" s="58"/>
    </row>
    <row r="11561" spans="24:28" x14ac:dyDescent="0.2">
      <c r="X11561" s="58"/>
      <c r="Y11561" s="58"/>
      <c r="Z11561" s="58"/>
      <c r="AA11561" s="58"/>
      <c r="AB11561" s="58"/>
    </row>
    <row r="11562" spans="24:28" x14ac:dyDescent="0.2">
      <c r="X11562" s="58"/>
      <c r="Y11562" s="58"/>
      <c r="Z11562" s="58"/>
      <c r="AA11562" s="58"/>
      <c r="AB11562" s="58"/>
    </row>
    <row r="11563" spans="24:28" x14ac:dyDescent="0.2">
      <c r="X11563" s="58"/>
      <c r="Y11563" s="58"/>
      <c r="Z11563" s="58"/>
      <c r="AA11563" s="58"/>
      <c r="AB11563" s="58"/>
    </row>
    <row r="11564" spans="24:28" x14ac:dyDescent="0.2">
      <c r="X11564" s="58"/>
      <c r="Y11564" s="58"/>
      <c r="Z11564" s="58"/>
      <c r="AA11564" s="58"/>
      <c r="AB11564" s="58"/>
    </row>
    <row r="11565" spans="24:28" x14ac:dyDescent="0.2">
      <c r="X11565" s="58"/>
      <c r="Y11565" s="58"/>
      <c r="Z11565" s="58"/>
      <c r="AA11565" s="58"/>
      <c r="AB11565" s="58"/>
    </row>
    <row r="11566" spans="24:28" x14ac:dyDescent="0.2">
      <c r="X11566" s="58"/>
      <c r="Y11566" s="58"/>
      <c r="Z11566" s="58"/>
      <c r="AA11566" s="58"/>
      <c r="AB11566" s="58"/>
    </row>
    <row r="11567" spans="24:28" x14ac:dyDescent="0.2">
      <c r="X11567" s="58"/>
      <c r="Y11567" s="58"/>
      <c r="Z11567" s="58"/>
      <c r="AA11567" s="58"/>
      <c r="AB11567" s="58"/>
    </row>
    <row r="11568" spans="24:28" x14ac:dyDescent="0.2">
      <c r="X11568" s="58"/>
      <c r="Y11568" s="58"/>
      <c r="Z11568" s="58"/>
      <c r="AA11568" s="58"/>
      <c r="AB11568" s="58"/>
    </row>
    <row r="11569" spans="24:28" x14ac:dyDescent="0.2">
      <c r="X11569" s="58"/>
      <c r="Y11569" s="58"/>
      <c r="Z11569" s="58"/>
      <c r="AA11569" s="58"/>
      <c r="AB11569" s="58"/>
    </row>
    <row r="11570" spans="24:28" x14ac:dyDescent="0.2">
      <c r="X11570" s="58"/>
      <c r="Y11570" s="58"/>
      <c r="Z11570" s="58"/>
      <c r="AA11570" s="58"/>
      <c r="AB11570" s="58"/>
    </row>
    <row r="11571" spans="24:28" x14ac:dyDescent="0.2">
      <c r="X11571" s="58"/>
      <c r="Y11571" s="58"/>
      <c r="Z11571" s="58"/>
      <c r="AA11571" s="58"/>
      <c r="AB11571" s="58"/>
    </row>
    <row r="11572" spans="24:28" x14ac:dyDescent="0.2">
      <c r="X11572" s="58"/>
      <c r="Y11572" s="58"/>
      <c r="Z11572" s="58"/>
      <c r="AA11572" s="58"/>
      <c r="AB11572" s="58"/>
    </row>
    <row r="11573" spans="24:28" x14ac:dyDescent="0.2">
      <c r="X11573" s="58"/>
      <c r="Y11573" s="58"/>
      <c r="Z11573" s="58"/>
      <c r="AA11573" s="58"/>
      <c r="AB11573" s="58"/>
    </row>
    <row r="11574" spans="24:28" x14ac:dyDescent="0.2">
      <c r="X11574" s="58"/>
      <c r="Y11574" s="58"/>
      <c r="Z11574" s="58"/>
      <c r="AA11574" s="58"/>
      <c r="AB11574" s="58"/>
    </row>
    <row r="11575" spans="24:28" x14ac:dyDescent="0.2">
      <c r="X11575" s="58"/>
      <c r="Y11575" s="58"/>
      <c r="Z11575" s="58"/>
      <c r="AA11575" s="58"/>
      <c r="AB11575" s="58"/>
    </row>
    <row r="11576" spans="24:28" x14ac:dyDescent="0.2">
      <c r="X11576" s="58"/>
      <c r="Y11576" s="58"/>
      <c r="Z11576" s="58"/>
      <c r="AA11576" s="58"/>
      <c r="AB11576" s="58"/>
    </row>
    <row r="11577" spans="24:28" x14ac:dyDescent="0.2">
      <c r="X11577" s="58"/>
      <c r="Y11577" s="58"/>
      <c r="Z11577" s="58"/>
      <c r="AA11577" s="58"/>
      <c r="AB11577" s="58"/>
    </row>
    <row r="11578" spans="24:28" x14ac:dyDescent="0.2">
      <c r="X11578" s="58"/>
      <c r="Y11578" s="58"/>
      <c r="Z11578" s="58"/>
      <c r="AA11578" s="58"/>
      <c r="AB11578" s="58"/>
    </row>
    <row r="11579" spans="24:28" x14ac:dyDescent="0.2">
      <c r="X11579" s="58"/>
      <c r="Y11579" s="58"/>
      <c r="Z11579" s="58"/>
      <c r="AA11579" s="58"/>
      <c r="AB11579" s="58"/>
    </row>
    <row r="11580" spans="24:28" x14ac:dyDescent="0.2">
      <c r="X11580" s="58"/>
      <c r="Y11580" s="58"/>
      <c r="Z11580" s="58"/>
      <c r="AA11580" s="58"/>
      <c r="AB11580" s="58"/>
    </row>
    <row r="11581" spans="24:28" x14ac:dyDescent="0.2">
      <c r="X11581" s="58"/>
      <c r="Y11581" s="58"/>
      <c r="Z11581" s="58"/>
      <c r="AA11581" s="58"/>
      <c r="AB11581" s="58"/>
    </row>
    <row r="11582" spans="24:28" x14ac:dyDescent="0.2">
      <c r="X11582" s="58"/>
      <c r="Y11582" s="58"/>
      <c r="Z11582" s="58"/>
      <c r="AA11582" s="58"/>
      <c r="AB11582" s="58"/>
    </row>
    <row r="11583" spans="24:28" x14ac:dyDescent="0.2">
      <c r="X11583" s="58"/>
      <c r="Y11583" s="58"/>
      <c r="Z11583" s="58"/>
      <c r="AA11583" s="58"/>
      <c r="AB11583" s="58"/>
    </row>
    <row r="11584" spans="24:28" x14ac:dyDescent="0.2">
      <c r="X11584" s="58"/>
      <c r="Y11584" s="58"/>
      <c r="Z11584" s="58"/>
      <c r="AA11584" s="58"/>
      <c r="AB11584" s="58"/>
    </row>
    <row r="11585" spans="24:28" x14ac:dyDescent="0.2">
      <c r="X11585" s="58"/>
      <c r="Y11585" s="58"/>
      <c r="Z11585" s="58"/>
      <c r="AA11585" s="58"/>
      <c r="AB11585" s="58"/>
    </row>
    <row r="11586" spans="24:28" x14ac:dyDescent="0.2">
      <c r="X11586" s="58"/>
      <c r="Y11586" s="58"/>
      <c r="Z11586" s="58"/>
      <c r="AA11586" s="58"/>
      <c r="AB11586" s="58"/>
    </row>
    <row r="11587" spans="24:28" x14ac:dyDescent="0.2">
      <c r="X11587" s="58"/>
      <c r="Y11587" s="58"/>
      <c r="Z11587" s="58"/>
      <c r="AA11587" s="58"/>
      <c r="AB11587" s="58"/>
    </row>
    <row r="11588" spans="24:28" x14ac:dyDescent="0.2">
      <c r="X11588" s="58"/>
      <c r="Y11588" s="58"/>
      <c r="Z11588" s="58"/>
      <c r="AA11588" s="58"/>
      <c r="AB11588" s="58"/>
    </row>
    <row r="11589" spans="24:28" x14ac:dyDescent="0.2">
      <c r="X11589" s="58"/>
      <c r="Y11589" s="58"/>
      <c r="Z11589" s="58"/>
      <c r="AA11589" s="58"/>
      <c r="AB11589" s="58"/>
    </row>
    <row r="11590" spans="24:28" x14ac:dyDescent="0.2">
      <c r="X11590" s="58"/>
      <c r="Y11590" s="58"/>
      <c r="Z11590" s="58"/>
      <c r="AA11590" s="58"/>
      <c r="AB11590" s="58"/>
    </row>
    <row r="11591" spans="24:28" x14ac:dyDescent="0.2">
      <c r="X11591" s="58"/>
      <c r="Y11591" s="58"/>
      <c r="Z11591" s="58"/>
      <c r="AA11591" s="58"/>
      <c r="AB11591" s="58"/>
    </row>
    <row r="11592" spans="24:28" x14ac:dyDescent="0.2">
      <c r="X11592" s="58"/>
      <c r="Y11592" s="58"/>
      <c r="Z11592" s="58"/>
      <c r="AA11592" s="58"/>
      <c r="AB11592" s="58"/>
    </row>
    <row r="11593" spans="24:28" x14ac:dyDescent="0.2">
      <c r="X11593" s="58"/>
      <c r="Y11593" s="58"/>
      <c r="Z11593" s="58"/>
      <c r="AA11593" s="58"/>
      <c r="AB11593" s="58"/>
    </row>
    <row r="11594" spans="24:28" x14ac:dyDescent="0.2">
      <c r="X11594" s="58"/>
      <c r="Y11594" s="58"/>
      <c r="Z11594" s="58"/>
      <c r="AA11594" s="58"/>
      <c r="AB11594" s="58"/>
    </row>
    <row r="11595" spans="24:28" x14ac:dyDescent="0.2">
      <c r="X11595" s="58"/>
      <c r="Y11595" s="58"/>
      <c r="Z11595" s="58"/>
      <c r="AA11595" s="58"/>
      <c r="AB11595" s="58"/>
    </row>
    <row r="11596" spans="24:28" x14ac:dyDescent="0.2">
      <c r="X11596" s="58"/>
      <c r="Y11596" s="58"/>
      <c r="Z11596" s="58"/>
      <c r="AA11596" s="58"/>
      <c r="AB11596" s="58"/>
    </row>
    <row r="11597" spans="24:28" x14ac:dyDescent="0.2">
      <c r="X11597" s="58"/>
      <c r="Y11597" s="58"/>
      <c r="Z11597" s="58"/>
      <c r="AA11597" s="58"/>
      <c r="AB11597" s="58"/>
    </row>
    <row r="11598" spans="24:28" x14ac:dyDescent="0.2">
      <c r="X11598" s="58"/>
      <c r="Y11598" s="58"/>
      <c r="Z11598" s="58"/>
      <c r="AA11598" s="58"/>
      <c r="AB11598" s="58"/>
    </row>
    <row r="11599" spans="24:28" x14ac:dyDescent="0.2">
      <c r="X11599" s="58"/>
      <c r="Y11599" s="58"/>
      <c r="Z11599" s="58"/>
      <c r="AA11599" s="58"/>
      <c r="AB11599" s="58"/>
    </row>
    <row r="11600" spans="24:28" x14ac:dyDescent="0.2">
      <c r="X11600" s="58"/>
      <c r="Y11600" s="58"/>
      <c r="Z11600" s="58"/>
      <c r="AA11600" s="58"/>
      <c r="AB11600" s="58"/>
    </row>
    <row r="11601" spans="24:28" x14ac:dyDescent="0.2">
      <c r="X11601" s="58"/>
      <c r="Y11601" s="58"/>
      <c r="Z11601" s="58"/>
      <c r="AA11601" s="58"/>
      <c r="AB11601" s="58"/>
    </row>
    <row r="11602" spans="24:28" x14ac:dyDescent="0.2">
      <c r="X11602" s="58"/>
      <c r="Y11602" s="58"/>
      <c r="Z11602" s="58"/>
      <c r="AA11602" s="58"/>
      <c r="AB11602" s="58"/>
    </row>
    <row r="11603" spans="24:28" x14ac:dyDescent="0.2">
      <c r="X11603" s="58"/>
      <c r="Y11603" s="58"/>
      <c r="Z11603" s="58"/>
      <c r="AA11603" s="58"/>
      <c r="AB11603" s="58"/>
    </row>
    <row r="11604" spans="24:28" x14ac:dyDescent="0.2">
      <c r="X11604" s="58"/>
      <c r="Y11604" s="58"/>
      <c r="Z11604" s="58"/>
      <c r="AA11604" s="58"/>
      <c r="AB11604" s="58"/>
    </row>
    <row r="11605" spans="24:28" x14ac:dyDescent="0.2">
      <c r="X11605" s="58"/>
      <c r="Y11605" s="58"/>
      <c r="Z11605" s="58"/>
      <c r="AA11605" s="58"/>
      <c r="AB11605" s="58"/>
    </row>
    <row r="11606" spans="24:28" x14ac:dyDescent="0.2">
      <c r="X11606" s="58"/>
      <c r="Y11606" s="58"/>
      <c r="Z11606" s="58"/>
      <c r="AA11606" s="58"/>
      <c r="AB11606" s="58"/>
    </row>
    <row r="11607" spans="24:28" x14ac:dyDescent="0.2">
      <c r="X11607" s="58"/>
      <c r="Y11607" s="58"/>
      <c r="Z11607" s="58"/>
      <c r="AA11607" s="58"/>
      <c r="AB11607" s="58"/>
    </row>
    <row r="11608" spans="24:28" x14ac:dyDescent="0.2">
      <c r="X11608" s="58"/>
      <c r="Y11608" s="58"/>
      <c r="Z11608" s="58"/>
      <c r="AA11608" s="58"/>
      <c r="AB11608" s="58"/>
    </row>
    <row r="11609" spans="24:28" x14ac:dyDescent="0.2">
      <c r="X11609" s="58"/>
      <c r="Y11609" s="58"/>
      <c r="Z11609" s="58"/>
      <c r="AA11609" s="58"/>
      <c r="AB11609" s="58"/>
    </row>
    <row r="11610" spans="24:28" x14ac:dyDescent="0.2">
      <c r="X11610" s="58"/>
      <c r="Y11610" s="58"/>
      <c r="Z11610" s="58"/>
      <c r="AA11610" s="58"/>
      <c r="AB11610" s="58"/>
    </row>
    <row r="11611" spans="24:28" x14ac:dyDescent="0.2">
      <c r="X11611" s="58"/>
      <c r="Y11611" s="58"/>
      <c r="Z11611" s="58"/>
      <c r="AA11611" s="58"/>
      <c r="AB11611" s="58"/>
    </row>
    <row r="11612" spans="24:28" x14ac:dyDescent="0.2">
      <c r="X11612" s="58"/>
      <c r="Y11612" s="58"/>
      <c r="Z11612" s="58"/>
      <c r="AA11612" s="58"/>
      <c r="AB11612" s="58"/>
    </row>
    <row r="11613" spans="24:28" x14ac:dyDescent="0.2">
      <c r="X11613" s="58"/>
      <c r="Y11613" s="58"/>
      <c r="Z11613" s="58"/>
      <c r="AA11613" s="58"/>
      <c r="AB11613" s="58"/>
    </row>
    <row r="11614" spans="24:28" x14ac:dyDescent="0.2">
      <c r="X11614" s="58"/>
      <c r="Y11614" s="58"/>
      <c r="Z11614" s="58"/>
      <c r="AA11614" s="58"/>
      <c r="AB11614" s="58"/>
    </row>
    <row r="11615" spans="24:28" x14ac:dyDescent="0.2">
      <c r="X11615" s="58"/>
      <c r="Y11615" s="58"/>
      <c r="Z11615" s="58"/>
      <c r="AA11615" s="58"/>
      <c r="AB11615" s="58"/>
    </row>
    <row r="11616" spans="24:28" x14ac:dyDescent="0.2">
      <c r="X11616" s="58"/>
      <c r="Y11616" s="58"/>
      <c r="Z11616" s="58"/>
      <c r="AA11616" s="58"/>
      <c r="AB11616" s="58"/>
    </row>
    <row r="11617" spans="24:28" x14ac:dyDescent="0.2">
      <c r="X11617" s="58"/>
      <c r="Y11617" s="58"/>
      <c r="Z11617" s="58"/>
      <c r="AA11617" s="58"/>
      <c r="AB11617" s="58"/>
    </row>
    <row r="11618" spans="24:28" x14ac:dyDescent="0.2">
      <c r="X11618" s="58"/>
      <c r="Y11618" s="58"/>
      <c r="Z11618" s="58"/>
      <c r="AA11618" s="58"/>
      <c r="AB11618" s="58"/>
    </row>
    <row r="11619" spans="24:28" x14ac:dyDescent="0.2">
      <c r="X11619" s="58"/>
      <c r="Y11619" s="58"/>
      <c r="Z11619" s="58"/>
      <c r="AA11619" s="58"/>
      <c r="AB11619" s="58"/>
    </row>
    <row r="11620" spans="24:28" x14ac:dyDescent="0.2">
      <c r="X11620" s="58"/>
      <c r="Y11620" s="58"/>
      <c r="Z11620" s="58"/>
      <c r="AA11620" s="58"/>
      <c r="AB11620" s="58"/>
    </row>
    <row r="11621" spans="24:28" x14ac:dyDescent="0.2">
      <c r="X11621" s="58"/>
      <c r="Y11621" s="58"/>
      <c r="Z11621" s="58"/>
      <c r="AA11621" s="58"/>
      <c r="AB11621" s="58"/>
    </row>
    <row r="11622" spans="24:28" x14ac:dyDescent="0.2">
      <c r="X11622" s="58"/>
      <c r="Y11622" s="58"/>
      <c r="Z11622" s="58"/>
      <c r="AA11622" s="58"/>
      <c r="AB11622" s="58"/>
    </row>
    <row r="11623" spans="24:28" x14ac:dyDescent="0.2">
      <c r="X11623" s="58"/>
      <c r="Y11623" s="58"/>
      <c r="Z11623" s="58"/>
      <c r="AA11623" s="58"/>
      <c r="AB11623" s="58"/>
    </row>
    <row r="11624" spans="24:28" x14ac:dyDescent="0.2">
      <c r="X11624" s="58"/>
      <c r="Y11624" s="58"/>
      <c r="Z11624" s="58"/>
      <c r="AA11624" s="58"/>
      <c r="AB11624" s="58"/>
    </row>
    <row r="11625" spans="24:28" x14ac:dyDescent="0.2">
      <c r="X11625" s="58"/>
      <c r="Y11625" s="58"/>
      <c r="Z11625" s="58"/>
      <c r="AA11625" s="58"/>
      <c r="AB11625" s="58"/>
    </row>
    <row r="11626" spans="24:28" x14ac:dyDescent="0.2">
      <c r="X11626" s="58"/>
      <c r="Y11626" s="58"/>
      <c r="Z11626" s="58"/>
      <c r="AA11626" s="58"/>
      <c r="AB11626" s="58"/>
    </row>
    <row r="11627" spans="24:28" x14ac:dyDescent="0.2">
      <c r="X11627" s="58"/>
      <c r="Y11627" s="58"/>
      <c r="Z11627" s="58"/>
      <c r="AA11627" s="58"/>
      <c r="AB11627" s="58"/>
    </row>
    <row r="11628" spans="24:28" x14ac:dyDescent="0.2">
      <c r="X11628" s="58"/>
      <c r="Y11628" s="58"/>
      <c r="Z11628" s="58"/>
      <c r="AA11628" s="58"/>
      <c r="AB11628" s="58"/>
    </row>
    <row r="11629" spans="24:28" x14ac:dyDescent="0.2">
      <c r="X11629" s="58"/>
      <c r="Y11629" s="58"/>
      <c r="Z11629" s="58"/>
      <c r="AA11629" s="58"/>
      <c r="AB11629" s="58"/>
    </row>
    <row r="11630" spans="24:28" x14ac:dyDescent="0.2">
      <c r="X11630" s="58"/>
      <c r="Y11630" s="58"/>
      <c r="Z11630" s="58"/>
      <c r="AA11630" s="58"/>
      <c r="AB11630" s="58"/>
    </row>
    <row r="11631" spans="24:28" x14ac:dyDescent="0.2">
      <c r="X11631" s="58"/>
      <c r="Y11631" s="58"/>
      <c r="Z11631" s="58"/>
      <c r="AA11631" s="58"/>
      <c r="AB11631" s="58"/>
    </row>
    <row r="11632" spans="24:28" x14ac:dyDescent="0.2">
      <c r="X11632" s="58"/>
      <c r="Y11632" s="58"/>
      <c r="Z11632" s="58"/>
      <c r="AA11632" s="58"/>
      <c r="AB11632" s="58"/>
    </row>
    <row r="11633" spans="24:28" x14ac:dyDescent="0.2">
      <c r="X11633" s="58"/>
      <c r="Y11633" s="58"/>
      <c r="Z11633" s="58"/>
      <c r="AA11633" s="58"/>
      <c r="AB11633" s="58"/>
    </row>
    <row r="11634" spans="24:28" x14ac:dyDescent="0.2">
      <c r="X11634" s="58"/>
      <c r="Y11634" s="58"/>
      <c r="Z11634" s="58"/>
      <c r="AA11634" s="58"/>
      <c r="AB11634" s="58"/>
    </row>
    <row r="11635" spans="24:28" x14ac:dyDescent="0.2">
      <c r="X11635" s="58"/>
      <c r="Y11635" s="58"/>
      <c r="Z11635" s="58"/>
      <c r="AA11635" s="58"/>
      <c r="AB11635" s="58"/>
    </row>
    <row r="11636" spans="24:28" x14ac:dyDescent="0.2">
      <c r="X11636" s="58"/>
      <c r="Y11636" s="58"/>
      <c r="Z11636" s="58"/>
      <c r="AA11636" s="58"/>
      <c r="AB11636" s="58"/>
    </row>
    <row r="11637" spans="24:28" x14ac:dyDescent="0.2">
      <c r="X11637" s="58"/>
      <c r="Y11637" s="58"/>
      <c r="Z11637" s="58"/>
      <c r="AA11637" s="58"/>
      <c r="AB11637" s="58"/>
    </row>
    <row r="11638" spans="24:28" x14ac:dyDescent="0.2">
      <c r="X11638" s="58"/>
      <c r="Y11638" s="58"/>
      <c r="Z11638" s="58"/>
      <c r="AA11638" s="58"/>
      <c r="AB11638" s="58"/>
    </row>
    <row r="11639" spans="24:28" x14ac:dyDescent="0.2">
      <c r="X11639" s="58"/>
      <c r="Y11639" s="58"/>
      <c r="Z11639" s="58"/>
      <c r="AA11639" s="58"/>
      <c r="AB11639" s="58"/>
    </row>
    <row r="11640" spans="24:28" x14ac:dyDescent="0.2">
      <c r="X11640" s="58"/>
      <c r="Y11640" s="58"/>
      <c r="Z11640" s="58"/>
      <c r="AA11640" s="58"/>
      <c r="AB11640" s="58"/>
    </row>
    <row r="11641" spans="24:28" x14ac:dyDescent="0.2">
      <c r="X11641" s="58"/>
      <c r="Y11641" s="58"/>
      <c r="Z11641" s="58"/>
      <c r="AA11641" s="58"/>
      <c r="AB11641" s="58"/>
    </row>
    <row r="11642" spans="24:28" x14ac:dyDescent="0.2">
      <c r="X11642" s="58"/>
      <c r="Y11642" s="58"/>
      <c r="Z11642" s="58"/>
      <c r="AA11642" s="58"/>
      <c r="AB11642" s="58"/>
    </row>
    <row r="11643" spans="24:28" x14ac:dyDescent="0.2">
      <c r="X11643" s="58"/>
      <c r="Y11643" s="58"/>
      <c r="Z11643" s="58"/>
      <c r="AA11643" s="58"/>
      <c r="AB11643" s="58"/>
    </row>
    <row r="11644" spans="24:28" x14ac:dyDescent="0.2">
      <c r="X11644" s="58"/>
      <c r="Y11644" s="58"/>
      <c r="Z11644" s="58"/>
      <c r="AA11644" s="58"/>
      <c r="AB11644" s="58"/>
    </row>
    <row r="11645" spans="24:28" x14ac:dyDescent="0.2">
      <c r="X11645" s="58"/>
      <c r="Y11645" s="58"/>
      <c r="Z11645" s="58"/>
      <c r="AA11645" s="58"/>
      <c r="AB11645" s="58"/>
    </row>
    <row r="11646" spans="24:28" x14ac:dyDescent="0.2">
      <c r="X11646" s="58"/>
      <c r="Y11646" s="58"/>
      <c r="Z11646" s="58"/>
      <c r="AA11646" s="58"/>
      <c r="AB11646" s="58"/>
    </row>
    <row r="11647" spans="24:28" x14ac:dyDescent="0.2">
      <c r="X11647" s="58"/>
      <c r="Y11647" s="58"/>
      <c r="Z11647" s="58"/>
      <c r="AA11647" s="58"/>
      <c r="AB11647" s="58"/>
    </row>
    <row r="11648" spans="24:28" x14ac:dyDescent="0.2">
      <c r="X11648" s="58"/>
      <c r="Y11648" s="58"/>
      <c r="Z11648" s="58"/>
      <c r="AA11648" s="58"/>
      <c r="AB11648" s="58"/>
    </row>
    <row r="11649" spans="24:28" x14ac:dyDescent="0.2">
      <c r="X11649" s="58"/>
      <c r="Y11649" s="58"/>
      <c r="Z11649" s="58"/>
      <c r="AA11649" s="58"/>
      <c r="AB11649" s="58"/>
    </row>
    <row r="11650" spans="24:28" x14ac:dyDescent="0.2">
      <c r="X11650" s="58"/>
      <c r="Y11650" s="58"/>
      <c r="Z11650" s="58"/>
      <c r="AA11650" s="58"/>
      <c r="AB11650" s="58"/>
    </row>
    <row r="11651" spans="24:28" x14ac:dyDescent="0.2">
      <c r="X11651" s="58"/>
      <c r="Y11651" s="58"/>
      <c r="Z11651" s="58"/>
      <c r="AA11651" s="58"/>
      <c r="AB11651" s="58"/>
    </row>
    <row r="11652" spans="24:28" x14ac:dyDescent="0.2">
      <c r="X11652" s="58"/>
      <c r="Y11652" s="58"/>
      <c r="Z11652" s="58"/>
      <c r="AA11652" s="58"/>
      <c r="AB11652" s="58"/>
    </row>
    <row r="11653" spans="24:28" x14ac:dyDescent="0.2">
      <c r="X11653" s="58"/>
      <c r="Y11653" s="58"/>
      <c r="Z11653" s="58"/>
      <c r="AA11653" s="58"/>
      <c r="AB11653" s="58"/>
    </row>
    <row r="11654" spans="24:28" x14ac:dyDescent="0.2">
      <c r="X11654" s="58"/>
      <c r="Y11654" s="58"/>
      <c r="Z11654" s="58"/>
      <c r="AA11654" s="58"/>
      <c r="AB11654" s="58"/>
    </row>
    <row r="11655" spans="24:28" x14ac:dyDescent="0.2">
      <c r="X11655" s="58"/>
      <c r="Y11655" s="58"/>
      <c r="Z11655" s="58"/>
      <c r="AA11655" s="58"/>
      <c r="AB11655" s="58"/>
    </row>
    <row r="11656" spans="24:28" x14ac:dyDescent="0.2">
      <c r="X11656" s="58"/>
      <c r="Y11656" s="58"/>
      <c r="Z11656" s="58"/>
      <c r="AA11656" s="58"/>
      <c r="AB11656" s="58"/>
    </row>
    <row r="11657" spans="24:28" x14ac:dyDescent="0.2">
      <c r="X11657" s="58"/>
      <c r="Y11657" s="58"/>
      <c r="Z11657" s="58"/>
      <c r="AA11657" s="58"/>
      <c r="AB11657" s="58"/>
    </row>
    <row r="11658" spans="24:28" x14ac:dyDescent="0.2">
      <c r="X11658" s="58"/>
      <c r="Y11658" s="58"/>
      <c r="Z11658" s="58"/>
      <c r="AA11658" s="58"/>
      <c r="AB11658" s="58"/>
    </row>
    <row r="11659" spans="24:28" x14ac:dyDescent="0.2">
      <c r="X11659" s="58"/>
      <c r="Y11659" s="58"/>
      <c r="Z11659" s="58"/>
      <c r="AA11659" s="58"/>
      <c r="AB11659" s="58"/>
    </row>
    <row r="11660" spans="24:28" x14ac:dyDescent="0.2">
      <c r="X11660" s="58"/>
      <c r="Y11660" s="58"/>
      <c r="Z11660" s="58"/>
      <c r="AA11660" s="58"/>
      <c r="AB11660" s="58"/>
    </row>
    <row r="11661" spans="24:28" x14ac:dyDescent="0.2">
      <c r="X11661" s="58"/>
      <c r="Y11661" s="58"/>
      <c r="Z11661" s="58"/>
      <c r="AA11661" s="58"/>
      <c r="AB11661" s="58"/>
    </row>
    <row r="11662" spans="24:28" x14ac:dyDescent="0.2">
      <c r="X11662" s="58"/>
      <c r="Y11662" s="58"/>
      <c r="Z11662" s="58"/>
      <c r="AA11662" s="58"/>
      <c r="AB11662" s="58"/>
    </row>
    <row r="11663" spans="24:28" x14ac:dyDescent="0.2">
      <c r="X11663" s="58"/>
      <c r="Y11663" s="58"/>
      <c r="Z11663" s="58"/>
      <c r="AA11663" s="58"/>
      <c r="AB11663" s="58"/>
    </row>
    <row r="11664" spans="24:28" x14ac:dyDescent="0.2">
      <c r="X11664" s="58"/>
      <c r="Y11664" s="58"/>
      <c r="Z11664" s="58"/>
      <c r="AA11664" s="58"/>
      <c r="AB11664" s="58"/>
    </row>
    <row r="11665" spans="24:28" x14ac:dyDescent="0.2">
      <c r="X11665" s="58"/>
      <c r="Y11665" s="58"/>
      <c r="Z11665" s="58"/>
      <c r="AA11665" s="58"/>
      <c r="AB11665" s="58"/>
    </row>
    <row r="11666" spans="24:28" x14ac:dyDescent="0.2">
      <c r="X11666" s="58"/>
      <c r="Y11666" s="58"/>
      <c r="Z11666" s="58"/>
      <c r="AA11666" s="58"/>
      <c r="AB11666" s="58"/>
    </row>
    <row r="11667" spans="24:28" x14ac:dyDescent="0.2">
      <c r="X11667" s="58"/>
      <c r="Y11667" s="58"/>
      <c r="Z11667" s="58"/>
      <c r="AA11667" s="58"/>
      <c r="AB11667" s="58"/>
    </row>
    <row r="11668" spans="24:28" x14ac:dyDescent="0.2">
      <c r="X11668" s="58"/>
      <c r="Y11668" s="58"/>
      <c r="Z11668" s="58"/>
      <c r="AA11668" s="58"/>
      <c r="AB11668" s="58"/>
    </row>
    <row r="11669" spans="24:28" x14ac:dyDescent="0.2">
      <c r="X11669" s="58"/>
      <c r="Y11669" s="58"/>
      <c r="Z11669" s="58"/>
      <c r="AA11669" s="58"/>
      <c r="AB11669" s="58"/>
    </row>
    <row r="11670" spans="24:28" x14ac:dyDescent="0.2">
      <c r="X11670" s="58"/>
      <c r="Y11670" s="58"/>
      <c r="Z11670" s="58"/>
      <c r="AA11670" s="58"/>
      <c r="AB11670" s="58"/>
    </row>
    <row r="11671" spans="24:28" x14ac:dyDescent="0.2">
      <c r="X11671" s="58"/>
      <c r="Y11671" s="58"/>
      <c r="Z11671" s="58"/>
      <c r="AA11671" s="58"/>
      <c r="AB11671" s="58"/>
    </row>
    <row r="11672" spans="24:28" x14ac:dyDescent="0.2">
      <c r="X11672" s="58"/>
      <c r="Y11672" s="58"/>
      <c r="Z11672" s="58"/>
      <c r="AA11672" s="58"/>
      <c r="AB11672" s="58"/>
    </row>
    <row r="11673" spans="24:28" x14ac:dyDescent="0.2">
      <c r="X11673" s="58"/>
      <c r="Y11673" s="58"/>
      <c r="Z11673" s="58"/>
      <c r="AA11673" s="58"/>
      <c r="AB11673" s="58"/>
    </row>
    <row r="11674" spans="24:28" x14ac:dyDescent="0.2">
      <c r="X11674" s="58"/>
      <c r="Y11674" s="58"/>
      <c r="Z11674" s="58"/>
      <c r="AA11674" s="58"/>
      <c r="AB11674" s="58"/>
    </row>
    <row r="11675" spans="24:28" x14ac:dyDescent="0.2">
      <c r="X11675" s="58"/>
      <c r="Y11675" s="58"/>
      <c r="Z11675" s="58"/>
      <c r="AA11675" s="58"/>
      <c r="AB11675" s="58"/>
    </row>
    <row r="11676" spans="24:28" x14ac:dyDescent="0.2">
      <c r="X11676" s="58"/>
      <c r="Y11676" s="58"/>
      <c r="Z11676" s="58"/>
      <c r="AA11676" s="58"/>
      <c r="AB11676" s="58"/>
    </row>
    <row r="11677" spans="24:28" x14ac:dyDescent="0.2">
      <c r="X11677" s="58"/>
      <c r="Y11677" s="58"/>
      <c r="Z11677" s="58"/>
      <c r="AA11677" s="58"/>
      <c r="AB11677" s="58"/>
    </row>
    <row r="11678" spans="24:28" x14ac:dyDescent="0.2">
      <c r="X11678" s="58"/>
      <c r="Y11678" s="58"/>
      <c r="Z11678" s="58"/>
      <c r="AA11678" s="58"/>
      <c r="AB11678" s="58"/>
    </row>
    <row r="11679" spans="24:28" x14ac:dyDescent="0.2">
      <c r="X11679" s="58"/>
      <c r="Y11679" s="58"/>
      <c r="Z11679" s="58"/>
      <c r="AA11679" s="58"/>
      <c r="AB11679" s="58"/>
    </row>
    <row r="11680" spans="24:28" x14ac:dyDescent="0.2">
      <c r="X11680" s="58"/>
      <c r="Y11680" s="58"/>
      <c r="Z11680" s="58"/>
      <c r="AA11680" s="58"/>
      <c r="AB11680" s="58"/>
    </row>
    <row r="11681" spans="24:28" x14ac:dyDescent="0.2">
      <c r="X11681" s="58"/>
      <c r="Y11681" s="58"/>
      <c r="Z11681" s="58"/>
      <c r="AA11681" s="58"/>
      <c r="AB11681" s="58"/>
    </row>
    <row r="11682" spans="24:28" x14ac:dyDescent="0.2">
      <c r="X11682" s="58"/>
      <c r="Y11682" s="58"/>
      <c r="Z11682" s="58"/>
      <c r="AA11682" s="58"/>
      <c r="AB11682" s="58"/>
    </row>
    <row r="11683" spans="24:28" x14ac:dyDescent="0.2">
      <c r="X11683" s="58"/>
      <c r="Y11683" s="58"/>
      <c r="Z11683" s="58"/>
      <c r="AA11683" s="58"/>
      <c r="AB11683" s="58"/>
    </row>
    <row r="11684" spans="24:28" x14ac:dyDescent="0.2">
      <c r="X11684" s="58"/>
      <c r="Y11684" s="58"/>
      <c r="Z11684" s="58"/>
      <c r="AA11684" s="58"/>
      <c r="AB11684" s="58"/>
    </row>
    <row r="11685" spans="24:28" x14ac:dyDescent="0.2">
      <c r="X11685" s="58"/>
      <c r="Y11685" s="58"/>
      <c r="Z11685" s="58"/>
      <c r="AA11685" s="58"/>
      <c r="AB11685" s="58"/>
    </row>
    <row r="11686" spans="24:28" x14ac:dyDescent="0.2">
      <c r="X11686" s="58"/>
      <c r="Y11686" s="58"/>
      <c r="Z11686" s="58"/>
      <c r="AA11686" s="58"/>
      <c r="AB11686" s="58"/>
    </row>
    <row r="11687" spans="24:28" x14ac:dyDescent="0.2">
      <c r="X11687" s="58"/>
      <c r="Y11687" s="58"/>
      <c r="Z11687" s="58"/>
      <c r="AA11687" s="58"/>
      <c r="AB11687" s="58"/>
    </row>
    <row r="11688" spans="24:28" x14ac:dyDescent="0.2">
      <c r="X11688" s="58"/>
      <c r="Y11688" s="58"/>
      <c r="Z11688" s="58"/>
      <c r="AA11688" s="58"/>
      <c r="AB11688" s="58"/>
    </row>
    <row r="11689" spans="24:28" x14ac:dyDescent="0.2">
      <c r="X11689" s="58"/>
      <c r="Y11689" s="58"/>
      <c r="Z11689" s="58"/>
      <c r="AA11689" s="58"/>
      <c r="AB11689" s="58"/>
    </row>
    <row r="11690" spans="24:28" x14ac:dyDescent="0.2">
      <c r="X11690" s="58"/>
      <c r="Y11690" s="58"/>
      <c r="Z11690" s="58"/>
      <c r="AA11690" s="58"/>
      <c r="AB11690" s="58"/>
    </row>
    <row r="11691" spans="24:28" x14ac:dyDescent="0.2">
      <c r="X11691" s="58"/>
      <c r="Y11691" s="58"/>
      <c r="Z11691" s="58"/>
      <c r="AA11691" s="58"/>
      <c r="AB11691" s="58"/>
    </row>
    <row r="11692" spans="24:28" x14ac:dyDescent="0.2">
      <c r="X11692" s="58"/>
      <c r="Y11692" s="58"/>
      <c r="Z11692" s="58"/>
      <c r="AA11692" s="58"/>
      <c r="AB11692" s="58"/>
    </row>
    <row r="11693" spans="24:28" x14ac:dyDescent="0.2">
      <c r="X11693" s="58"/>
      <c r="Y11693" s="58"/>
      <c r="Z11693" s="58"/>
      <c r="AA11693" s="58"/>
      <c r="AB11693" s="58"/>
    </row>
    <row r="11694" spans="24:28" x14ac:dyDescent="0.2">
      <c r="X11694" s="58"/>
      <c r="Y11694" s="58"/>
      <c r="Z11694" s="58"/>
      <c r="AA11694" s="58"/>
      <c r="AB11694" s="58"/>
    </row>
    <row r="11695" spans="24:28" x14ac:dyDescent="0.2">
      <c r="X11695" s="58"/>
      <c r="Y11695" s="58"/>
      <c r="Z11695" s="58"/>
      <c r="AA11695" s="58"/>
      <c r="AB11695" s="58"/>
    </row>
    <row r="11696" spans="24:28" x14ac:dyDescent="0.2">
      <c r="X11696" s="58"/>
      <c r="Y11696" s="58"/>
      <c r="Z11696" s="58"/>
      <c r="AA11696" s="58"/>
      <c r="AB11696" s="58"/>
    </row>
    <row r="11697" spans="24:28" x14ac:dyDescent="0.2">
      <c r="X11697" s="58"/>
      <c r="Y11697" s="58"/>
      <c r="Z11697" s="58"/>
      <c r="AA11697" s="58"/>
      <c r="AB11697" s="58"/>
    </row>
    <row r="11698" spans="24:28" x14ac:dyDescent="0.2">
      <c r="X11698" s="58"/>
      <c r="Y11698" s="58"/>
      <c r="Z11698" s="58"/>
      <c r="AA11698" s="58"/>
      <c r="AB11698" s="58"/>
    </row>
    <row r="11699" spans="24:28" x14ac:dyDescent="0.2">
      <c r="X11699" s="58"/>
      <c r="Y11699" s="58"/>
      <c r="Z11699" s="58"/>
      <c r="AA11699" s="58"/>
      <c r="AB11699" s="58"/>
    </row>
    <row r="11700" spans="24:28" x14ac:dyDescent="0.2">
      <c r="X11700" s="58"/>
      <c r="Y11700" s="58"/>
      <c r="Z11700" s="58"/>
      <c r="AA11700" s="58"/>
      <c r="AB11700" s="58"/>
    </row>
    <row r="11701" spans="24:28" x14ac:dyDescent="0.2">
      <c r="X11701" s="58"/>
      <c r="Y11701" s="58"/>
      <c r="Z11701" s="58"/>
      <c r="AA11701" s="58"/>
      <c r="AB11701" s="58"/>
    </row>
    <row r="11702" spans="24:28" x14ac:dyDescent="0.2">
      <c r="X11702" s="58"/>
      <c r="Y11702" s="58"/>
      <c r="Z11702" s="58"/>
      <c r="AA11702" s="58"/>
      <c r="AB11702" s="58"/>
    </row>
    <row r="11703" spans="24:28" x14ac:dyDescent="0.2">
      <c r="X11703" s="58"/>
      <c r="Y11703" s="58"/>
      <c r="Z11703" s="58"/>
      <c r="AA11703" s="58"/>
      <c r="AB11703" s="58"/>
    </row>
    <row r="11704" spans="24:28" x14ac:dyDescent="0.2">
      <c r="X11704" s="58"/>
      <c r="Y11704" s="58"/>
      <c r="Z11704" s="58"/>
      <c r="AA11704" s="58"/>
      <c r="AB11704" s="58"/>
    </row>
    <row r="11705" spans="24:28" x14ac:dyDescent="0.2">
      <c r="X11705" s="58"/>
      <c r="Y11705" s="58"/>
      <c r="Z11705" s="58"/>
      <c r="AA11705" s="58"/>
      <c r="AB11705" s="58"/>
    </row>
    <row r="11706" spans="24:28" x14ac:dyDescent="0.2">
      <c r="X11706" s="58"/>
      <c r="Y11706" s="58"/>
      <c r="Z11706" s="58"/>
      <c r="AA11706" s="58"/>
      <c r="AB11706" s="58"/>
    </row>
    <row r="11707" spans="24:28" x14ac:dyDescent="0.2">
      <c r="X11707" s="58"/>
      <c r="Y11707" s="58"/>
      <c r="Z11707" s="58"/>
      <c r="AA11707" s="58"/>
      <c r="AB11707" s="58"/>
    </row>
    <row r="11708" spans="24:28" x14ac:dyDescent="0.2">
      <c r="X11708" s="58"/>
      <c r="Y11708" s="58"/>
      <c r="Z11708" s="58"/>
      <c r="AA11708" s="58"/>
      <c r="AB11708" s="58"/>
    </row>
    <row r="11709" spans="24:28" x14ac:dyDescent="0.2">
      <c r="X11709" s="58"/>
      <c r="Y11709" s="58"/>
      <c r="Z11709" s="58"/>
      <c r="AA11709" s="58"/>
      <c r="AB11709" s="58"/>
    </row>
    <row r="11710" spans="24:28" x14ac:dyDescent="0.2">
      <c r="X11710" s="58"/>
      <c r="Y11710" s="58"/>
      <c r="Z11710" s="58"/>
      <c r="AA11710" s="58"/>
      <c r="AB11710" s="58"/>
    </row>
    <row r="11711" spans="24:28" x14ac:dyDescent="0.2">
      <c r="X11711" s="58"/>
      <c r="Y11711" s="58"/>
      <c r="Z11711" s="58"/>
      <c r="AA11711" s="58"/>
      <c r="AB11711" s="58"/>
    </row>
    <row r="11712" spans="24:28" x14ac:dyDescent="0.2">
      <c r="X11712" s="58"/>
      <c r="Y11712" s="58"/>
      <c r="Z11712" s="58"/>
      <c r="AA11712" s="58"/>
      <c r="AB11712" s="58"/>
    </row>
    <row r="11713" spans="24:28" x14ac:dyDescent="0.2">
      <c r="X11713" s="58"/>
      <c r="Y11713" s="58"/>
      <c r="Z11713" s="58"/>
      <c r="AA11713" s="58"/>
      <c r="AB11713" s="58"/>
    </row>
    <row r="11714" spans="24:28" x14ac:dyDescent="0.2">
      <c r="X11714" s="58"/>
      <c r="Y11714" s="58"/>
      <c r="Z11714" s="58"/>
      <c r="AA11714" s="58"/>
      <c r="AB11714" s="58"/>
    </row>
    <row r="11715" spans="24:28" x14ac:dyDescent="0.2">
      <c r="X11715" s="58"/>
      <c r="Y11715" s="58"/>
      <c r="Z11715" s="58"/>
      <c r="AA11715" s="58"/>
      <c r="AB11715" s="58"/>
    </row>
    <row r="11716" spans="24:28" x14ac:dyDescent="0.2">
      <c r="X11716" s="58"/>
      <c r="Y11716" s="58"/>
      <c r="Z11716" s="58"/>
      <c r="AA11716" s="58"/>
      <c r="AB11716" s="58"/>
    </row>
    <row r="11717" spans="24:28" x14ac:dyDescent="0.2">
      <c r="X11717" s="58"/>
      <c r="Y11717" s="58"/>
      <c r="Z11717" s="58"/>
      <c r="AA11717" s="58"/>
      <c r="AB11717" s="58"/>
    </row>
    <row r="11718" spans="24:28" x14ac:dyDescent="0.2">
      <c r="X11718" s="58"/>
      <c r="Y11718" s="58"/>
      <c r="Z11718" s="58"/>
      <c r="AA11718" s="58"/>
      <c r="AB11718" s="58"/>
    </row>
    <row r="11719" spans="24:28" x14ac:dyDescent="0.2">
      <c r="X11719" s="58"/>
      <c r="Y11719" s="58"/>
      <c r="Z11719" s="58"/>
      <c r="AA11719" s="58"/>
      <c r="AB11719" s="58"/>
    </row>
    <row r="11720" spans="24:28" x14ac:dyDescent="0.2">
      <c r="X11720" s="58"/>
      <c r="Y11720" s="58"/>
      <c r="Z11720" s="58"/>
      <c r="AA11720" s="58"/>
      <c r="AB11720" s="58"/>
    </row>
    <row r="11721" spans="24:28" x14ac:dyDescent="0.2">
      <c r="X11721" s="58"/>
      <c r="Y11721" s="58"/>
      <c r="Z11721" s="58"/>
      <c r="AA11721" s="58"/>
      <c r="AB11721" s="58"/>
    </row>
    <row r="11722" spans="24:28" x14ac:dyDescent="0.2">
      <c r="X11722" s="58"/>
      <c r="Y11722" s="58"/>
      <c r="Z11722" s="58"/>
      <c r="AA11722" s="58"/>
      <c r="AB11722" s="58"/>
    </row>
    <row r="11723" spans="24:28" x14ac:dyDescent="0.2">
      <c r="X11723" s="58"/>
      <c r="Y11723" s="58"/>
      <c r="Z11723" s="58"/>
      <c r="AA11723" s="58"/>
      <c r="AB11723" s="58"/>
    </row>
    <row r="11724" spans="24:28" x14ac:dyDescent="0.2">
      <c r="X11724" s="58"/>
      <c r="Y11724" s="58"/>
      <c r="Z11724" s="58"/>
      <c r="AA11724" s="58"/>
      <c r="AB11724" s="58"/>
    </row>
    <row r="11725" spans="24:28" x14ac:dyDescent="0.2">
      <c r="X11725" s="58"/>
      <c r="Y11725" s="58"/>
      <c r="Z11725" s="58"/>
      <c r="AA11725" s="58"/>
      <c r="AB11725" s="58"/>
    </row>
    <row r="11726" spans="24:28" x14ac:dyDescent="0.2">
      <c r="X11726" s="58"/>
      <c r="Y11726" s="58"/>
      <c r="Z11726" s="58"/>
      <c r="AA11726" s="58"/>
      <c r="AB11726" s="58"/>
    </row>
    <row r="11727" spans="24:28" x14ac:dyDescent="0.2">
      <c r="X11727" s="58"/>
      <c r="Y11727" s="58"/>
      <c r="Z11727" s="58"/>
      <c r="AA11727" s="58"/>
      <c r="AB11727" s="58"/>
    </row>
    <row r="11728" spans="24:28" x14ac:dyDescent="0.2">
      <c r="X11728" s="58"/>
      <c r="Y11728" s="58"/>
      <c r="Z11728" s="58"/>
      <c r="AA11728" s="58"/>
      <c r="AB11728" s="58"/>
    </row>
    <row r="11729" spans="24:28" x14ac:dyDescent="0.2">
      <c r="X11729" s="58"/>
      <c r="Y11729" s="58"/>
      <c r="Z11729" s="58"/>
      <c r="AA11729" s="58"/>
      <c r="AB11729" s="58"/>
    </row>
    <row r="11730" spans="24:28" x14ac:dyDescent="0.2">
      <c r="X11730" s="58"/>
      <c r="Y11730" s="58"/>
      <c r="Z11730" s="58"/>
      <c r="AA11730" s="58"/>
      <c r="AB11730" s="58"/>
    </row>
    <row r="11731" spans="24:28" x14ac:dyDescent="0.2">
      <c r="X11731" s="58"/>
      <c r="Y11731" s="58"/>
      <c r="Z11731" s="58"/>
      <c r="AA11731" s="58"/>
      <c r="AB11731" s="58"/>
    </row>
    <row r="11732" spans="24:28" x14ac:dyDescent="0.2">
      <c r="X11732" s="58"/>
      <c r="Y11732" s="58"/>
      <c r="Z11732" s="58"/>
      <c r="AA11732" s="58"/>
      <c r="AB11732" s="58"/>
    </row>
    <row r="11733" spans="24:28" x14ac:dyDescent="0.2">
      <c r="X11733" s="58"/>
      <c r="Y11733" s="58"/>
      <c r="Z11733" s="58"/>
      <c r="AA11733" s="58"/>
      <c r="AB11733" s="58"/>
    </row>
    <row r="11734" spans="24:28" x14ac:dyDescent="0.2">
      <c r="X11734" s="58"/>
      <c r="Y11734" s="58"/>
      <c r="Z11734" s="58"/>
      <c r="AA11734" s="58"/>
      <c r="AB11734" s="58"/>
    </row>
    <row r="11735" spans="24:28" x14ac:dyDescent="0.2">
      <c r="X11735" s="58"/>
      <c r="Y11735" s="58"/>
      <c r="Z11735" s="58"/>
      <c r="AA11735" s="58"/>
      <c r="AB11735" s="58"/>
    </row>
    <row r="11736" spans="24:28" x14ac:dyDescent="0.2">
      <c r="X11736" s="58"/>
      <c r="Y11736" s="58"/>
      <c r="Z11736" s="58"/>
      <c r="AA11736" s="58"/>
      <c r="AB11736" s="58"/>
    </row>
    <row r="11737" spans="24:28" x14ac:dyDescent="0.2">
      <c r="X11737" s="58"/>
      <c r="Y11737" s="58"/>
      <c r="Z11737" s="58"/>
      <c r="AA11737" s="58"/>
      <c r="AB11737" s="58"/>
    </row>
    <row r="11738" spans="24:28" x14ac:dyDescent="0.2">
      <c r="X11738" s="58"/>
      <c r="Y11738" s="58"/>
      <c r="Z11738" s="58"/>
      <c r="AA11738" s="58"/>
      <c r="AB11738" s="58"/>
    </row>
    <row r="11739" spans="24:28" x14ac:dyDescent="0.2">
      <c r="X11739" s="58"/>
      <c r="Y11739" s="58"/>
      <c r="Z11739" s="58"/>
      <c r="AA11739" s="58"/>
      <c r="AB11739" s="58"/>
    </row>
    <row r="11740" spans="24:28" x14ac:dyDescent="0.2">
      <c r="X11740" s="58"/>
      <c r="Y11740" s="58"/>
      <c r="Z11740" s="58"/>
      <c r="AA11740" s="58"/>
      <c r="AB11740" s="58"/>
    </row>
    <row r="11741" spans="24:28" x14ac:dyDescent="0.2">
      <c r="X11741" s="58"/>
      <c r="Y11741" s="58"/>
      <c r="Z11741" s="58"/>
      <c r="AA11741" s="58"/>
      <c r="AB11741" s="58"/>
    </row>
    <row r="11742" spans="24:28" x14ac:dyDescent="0.2">
      <c r="X11742" s="58"/>
      <c r="Y11742" s="58"/>
      <c r="Z11742" s="58"/>
      <c r="AA11742" s="58"/>
      <c r="AB11742" s="58"/>
    </row>
    <row r="11743" spans="24:28" x14ac:dyDescent="0.2">
      <c r="X11743" s="58"/>
      <c r="Y11743" s="58"/>
      <c r="Z11743" s="58"/>
      <c r="AA11743" s="58"/>
      <c r="AB11743" s="58"/>
    </row>
    <row r="11744" spans="24:28" x14ac:dyDescent="0.2">
      <c r="X11744" s="58"/>
      <c r="Y11744" s="58"/>
      <c r="Z11744" s="58"/>
      <c r="AA11744" s="58"/>
      <c r="AB11744" s="58"/>
    </row>
    <row r="11745" spans="24:28" x14ac:dyDescent="0.2">
      <c r="X11745" s="58"/>
      <c r="Y11745" s="58"/>
      <c r="Z11745" s="58"/>
      <c r="AA11745" s="58"/>
      <c r="AB11745" s="58"/>
    </row>
    <row r="11746" spans="24:28" x14ac:dyDescent="0.2">
      <c r="X11746" s="58"/>
      <c r="Y11746" s="58"/>
      <c r="Z11746" s="58"/>
      <c r="AA11746" s="58"/>
      <c r="AB11746" s="58"/>
    </row>
    <row r="11747" spans="24:28" x14ac:dyDescent="0.2">
      <c r="X11747" s="58"/>
      <c r="Y11747" s="58"/>
      <c r="Z11747" s="58"/>
      <c r="AA11747" s="58"/>
      <c r="AB11747" s="58"/>
    </row>
    <row r="11748" spans="24:28" x14ac:dyDescent="0.2">
      <c r="X11748" s="58"/>
      <c r="Y11748" s="58"/>
      <c r="Z11748" s="58"/>
      <c r="AA11748" s="58"/>
      <c r="AB11748" s="58"/>
    </row>
    <row r="11749" spans="24:28" x14ac:dyDescent="0.2">
      <c r="X11749" s="58"/>
      <c r="Y11749" s="58"/>
      <c r="Z11749" s="58"/>
      <c r="AA11749" s="58"/>
      <c r="AB11749" s="58"/>
    </row>
    <row r="11750" spans="24:28" x14ac:dyDescent="0.2">
      <c r="X11750" s="58"/>
      <c r="Y11750" s="58"/>
      <c r="Z11750" s="58"/>
      <c r="AA11750" s="58"/>
      <c r="AB11750" s="58"/>
    </row>
    <row r="11751" spans="24:28" x14ac:dyDescent="0.2">
      <c r="X11751" s="58"/>
      <c r="Y11751" s="58"/>
      <c r="Z11751" s="58"/>
      <c r="AA11751" s="58"/>
      <c r="AB11751" s="58"/>
    </row>
    <row r="11752" spans="24:28" x14ac:dyDescent="0.2">
      <c r="X11752" s="58"/>
      <c r="Y11752" s="58"/>
      <c r="Z11752" s="58"/>
      <c r="AA11752" s="58"/>
      <c r="AB11752" s="58"/>
    </row>
    <row r="11753" spans="24:28" x14ac:dyDescent="0.2">
      <c r="X11753" s="58"/>
      <c r="Y11753" s="58"/>
      <c r="Z11753" s="58"/>
      <c r="AA11753" s="58"/>
      <c r="AB11753" s="58"/>
    </row>
    <row r="11754" spans="24:28" x14ac:dyDescent="0.2">
      <c r="X11754" s="58"/>
      <c r="Y11754" s="58"/>
      <c r="Z11754" s="58"/>
      <c r="AA11754" s="58"/>
      <c r="AB11754" s="58"/>
    </row>
    <row r="11755" spans="24:28" x14ac:dyDescent="0.2">
      <c r="X11755" s="58"/>
      <c r="Y11755" s="58"/>
      <c r="Z11755" s="58"/>
      <c r="AA11755" s="58"/>
      <c r="AB11755" s="58"/>
    </row>
    <row r="11756" spans="24:28" x14ac:dyDescent="0.2">
      <c r="X11756" s="58"/>
      <c r="Y11756" s="58"/>
      <c r="Z11756" s="58"/>
      <c r="AA11756" s="58"/>
      <c r="AB11756" s="58"/>
    </row>
    <row r="11757" spans="24:28" x14ac:dyDescent="0.2">
      <c r="X11757" s="58"/>
      <c r="Y11757" s="58"/>
      <c r="Z11757" s="58"/>
      <c r="AA11757" s="58"/>
      <c r="AB11757" s="58"/>
    </row>
    <row r="11758" spans="24:28" x14ac:dyDescent="0.2">
      <c r="X11758" s="58"/>
      <c r="Y11758" s="58"/>
      <c r="Z11758" s="58"/>
      <c r="AA11758" s="58"/>
      <c r="AB11758" s="58"/>
    </row>
    <row r="11759" spans="24:28" x14ac:dyDescent="0.2">
      <c r="X11759" s="58"/>
      <c r="Y11759" s="58"/>
      <c r="Z11759" s="58"/>
      <c r="AA11759" s="58"/>
      <c r="AB11759" s="58"/>
    </row>
    <row r="11760" spans="24:28" x14ac:dyDescent="0.2">
      <c r="X11760" s="58"/>
      <c r="Y11760" s="58"/>
      <c r="Z11760" s="58"/>
      <c r="AA11760" s="58"/>
      <c r="AB11760" s="58"/>
    </row>
    <row r="11761" spans="24:28" x14ac:dyDescent="0.2">
      <c r="X11761" s="58"/>
      <c r="Y11761" s="58"/>
      <c r="Z11761" s="58"/>
      <c r="AA11761" s="58"/>
      <c r="AB11761" s="58"/>
    </row>
    <row r="11762" spans="24:28" x14ac:dyDescent="0.2">
      <c r="X11762" s="58"/>
      <c r="Y11762" s="58"/>
      <c r="Z11762" s="58"/>
      <c r="AA11762" s="58"/>
      <c r="AB11762" s="58"/>
    </row>
    <row r="11763" spans="24:28" x14ac:dyDescent="0.2">
      <c r="X11763" s="58"/>
      <c r="Y11763" s="58"/>
      <c r="Z11763" s="58"/>
      <c r="AA11763" s="58"/>
      <c r="AB11763" s="58"/>
    </row>
    <row r="11764" spans="24:28" x14ac:dyDescent="0.2">
      <c r="X11764" s="58"/>
      <c r="Y11764" s="58"/>
      <c r="Z11764" s="58"/>
      <c r="AA11764" s="58"/>
      <c r="AB11764" s="58"/>
    </row>
    <row r="11765" spans="24:28" x14ac:dyDescent="0.2">
      <c r="X11765" s="58"/>
      <c r="Y11765" s="58"/>
      <c r="Z11765" s="58"/>
      <c r="AA11765" s="58"/>
      <c r="AB11765" s="58"/>
    </row>
    <row r="11766" spans="24:28" x14ac:dyDescent="0.2">
      <c r="X11766" s="58"/>
      <c r="Y11766" s="58"/>
      <c r="Z11766" s="58"/>
      <c r="AA11766" s="58"/>
      <c r="AB11766" s="58"/>
    </row>
    <row r="11767" spans="24:28" x14ac:dyDescent="0.2">
      <c r="X11767" s="58"/>
      <c r="Y11767" s="58"/>
      <c r="Z11767" s="58"/>
      <c r="AA11767" s="58"/>
      <c r="AB11767" s="58"/>
    </row>
    <row r="11768" spans="24:28" x14ac:dyDescent="0.2">
      <c r="X11768" s="58"/>
      <c r="Y11768" s="58"/>
      <c r="Z11768" s="58"/>
      <c r="AA11768" s="58"/>
      <c r="AB11768" s="58"/>
    </row>
    <row r="11769" spans="24:28" x14ac:dyDescent="0.2">
      <c r="X11769" s="58"/>
      <c r="Y11769" s="58"/>
      <c r="Z11769" s="58"/>
      <c r="AA11769" s="58"/>
      <c r="AB11769" s="58"/>
    </row>
    <row r="11770" spans="24:28" x14ac:dyDescent="0.2">
      <c r="X11770" s="58"/>
      <c r="Y11770" s="58"/>
      <c r="Z11770" s="58"/>
      <c r="AA11770" s="58"/>
      <c r="AB11770" s="58"/>
    </row>
    <row r="11771" spans="24:28" x14ac:dyDescent="0.2">
      <c r="X11771" s="58"/>
      <c r="Y11771" s="58"/>
      <c r="Z11771" s="58"/>
      <c r="AA11771" s="58"/>
      <c r="AB11771" s="58"/>
    </row>
    <row r="11772" spans="24:28" x14ac:dyDescent="0.2">
      <c r="X11772" s="58"/>
      <c r="Y11772" s="58"/>
      <c r="Z11772" s="58"/>
      <c r="AA11772" s="58"/>
      <c r="AB11772" s="58"/>
    </row>
    <row r="11773" spans="24:28" x14ac:dyDescent="0.2">
      <c r="X11773" s="58"/>
      <c r="Y11773" s="58"/>
      <c r="Z11773" s="58"/>
      <c r="AA11773" s="58"/>
      <c r="AB11773" s="58"/>
    </row>
    <row r="11774" spans="24:28" x14ac:dyDescent="0.2">
      <c r="X11774" s="58"/>
      <c r="Y11774" s="58"/>
      <c r="Z11774" s="58"/>
      <c r="AA11774" s="58"/>
      <c r="AB11774" s="58"/>
    </row>
    <row r="11775" spans="24:28" x14ac:dyDescent="0.2">
      <c r="X11775" s="58"/>
      <c r="Y11775" s="58"/>
      <c r="Z11775" s="58"/>
      <c r="AA11775" s="58"/>
      <c r="AB11775" s="58"/>
    </row>
    <row r="11776" spans="24:28" x14ac:dyDescent="0.2">
      <c r="X11776" s="58"/>
      <c r="Y11776" s="58"/>
      <c r="Z11776" s="58"/>
      <c r="AA11776" s="58"/>
      <c r="AB11776" s="58"/>
    </row>
    <row r="11777" spans="24:28" x14ac:dyDescent="0.2">
      <c r="X11777" s="58"/>
      <c r="Y11777" s="58"/>
      <c r="Z11777" s="58"/>
      <c r="AA11777" s="58"/>
      <c r="AB11777" s="58"/>
    </row>
    <row r="11778" spans="24:28" x14ac:dyDescent="0.2">
      <c r="X11778" s="58"/>
      <c r="Y11778" s="58"/>
      <c r="Z11778" s="58"/>
      <c r="AA11778" s="58"/>
      <c r="AB11778" s="58"/>
    </row>
    <row r="11779" spans="24:28" x14ac:dyDescent="0.2">
      <c r="X11779" s="58"/>
      <c r="Y11779" s="58"/>
      <c r="Z11779" s="58"/>
      <c r="AA11779" s="58"/>
      <c r="AB11779" s="58"/>
    </row>
    <row r="11780" spans="24:28" x14ac:dyDescent="0.2">
      <c r="X11780" s="58"/>
      <c r="Y11780" s="58"/>
      <c r="Z11780" s="58"/>
      <c r="AA11780" s="58"/>
      <c r="AB11780" s="58"/>
    </row>
    <row r="11781" spans="24:28" x14ac:dyDescent="0.2">
      <c r="X11781" s="58"/>
      <c r="Y11781" s="58"/>
      <c r="Z11781" s="58"/>
      <c r="AA11781" s="58"/>
      <c r="AB11781" s="58"/>
    </row>
    <row r="11782" spans="24:28" x14ac:dyDescent="0.2">
      <c r="X11782" s="58"/>
      <c r="Y11782" s="58"/>
      <c r="Z11782" s="58"/>
      <c r="AA11782" s="58"/>
      <c r="AB11782" s="58"/>
    </row>
    <row r="11783" spans="24:28" x14ac:dyDescent="0.2">
      <c r="X11783" s="58"/>
      <c r="Y11783" s="58"/>
      <c r="Z11783" s="58"/>
      <c r="AA11783" s="58"/>
      <c r="AB11783" s="58"/>
    </row>
    <row r="11784" spans="24:28" x14ac:dyDescent="0.2">
      <c r="X11784" s="58"/>
      <c r="Y11784" s="58"/>
      <c r="Z11784" s="58"/>
      <c r="AA11784" s="58"/>
      <c r="AB11784" s="58"/>
    </row>
    <row r="11785" spans="24:28" x14ac:dyDescent="0.2">
      <c r="X11785" s="58"/>
      <c r="Y11785" s="58"/>
      <c r="Z11785" s="58"/>
      <c r="AA11785" s="58"/>
      <c r="AB11785" s="58"/>
    </row>
    <row r="11786" spans="24:28" x14ac:dyDescent="0.2">
      <c r="X11786" s="58"/>
      <c r="Y11786" s="58"/>
      <c r="Z11786" s="58"/>
      <c r="AA11786" s="58"/>
      <c r="AB11786" s="58"/>
    </row>
    <row r="11787" spans="24:28" x14ac:dyDescent="0.2">
      <c r="X11787" s="58"/>
      <c r="Y11787" s="58"/>
      <c r="Z11787" s="58"/>
      <c r="AA11787" s="58"/>
      <c r="AB11787" s="58"/>
    </row>
    <row r="11788" spans="24:28" x14ac:dyDescent="0.2">
      <c r="X11788" s="58"/>
      <c r="Y11788" s="58"/>
      <c r="Z11788" s="58"/>
      <c r="AA11788" s="58"/>
      <c r="AB11788" s="58"/>
    </row>
    <row r="11789" spans="24:28" x14ac:dyDescent="0.2">
      <c r="X11789" s="58"/>
      <c r="Y11789" s="58"/>
      <c r="Z11789" s="58"/>
      <c r="AA11789" s="58"/>
      <c r="AB11789" s="58"/>
    </row>
    <row r="11790" spans="24:28" x14ac:dyDescent="0.2">
      <c r="X11790" s="58"/>
      <c r="Y11790" s="58"/>
      <c r="Z11790" s="58"/>
      <c r="AA11790" s="58"/>
      <c r="AB11790" s="58"/>
    </row>
    <row r="11791" spans="24:28" x14ac:dyDescent="0.2">
      <c r="X11791" s="58"/>
      <c r="Y11791" s="58"/>
      <c r="Z11791" s="58"/>
      <c r="AA11791" s="58"/>
      <c r="AB11791" s="58"/>
    </row>
    <row r="11792" spans="24:28" x14ac:dyDescent="0.2">
      <c r="X11792" s="58"/>
      <c r="Y11792" s="58"/>
      <c r="Z11792" s="58"/>
      <c r="AA11792" s="58"/>
      <c r="AB11792" s="58"/>
    </row>
    <row r="11793" spans="24:28" x14ac:dyDescent="0.2">
      <c r="X11793" s="58"/>
      <c r="Y11793" s="58"/>
      <c r="Z11793" s="58"/>
      <c r="AA11793" s="58"/>
      <c r="AB11793" s="58"/>
    </row>
    <row r="11794" spans="24:28" x14ac:dyDescent="0.2">
      <c r="X11794" s="58"/>
      <c r="Y11794" s="58"/>
      <c r="Z11794" s="58"/>
      <c r="AA11794" s="58"/>
      <c r="AB11794" s="58"/>
    </row>
    <row r="11795" spans="24:28" x14ac:dyDescent="0.2">
      <c r="X11795" s="58"/>
      <c r="Y11795" s="58"/>
      <c r="Z11795" s="58"/>
      <c r="AA11795" s="58"/>
      <c r="AB11795" s="58"/>
    </row>
    <row r="11796" spans="24:28" x14ac:dyDescent="0.2">
      <c r="X11796" s="58"/>
      <c r="Y11796" s="58"/>
      <c r="Z11796" s="58"/>
      <c r="AA11796" s="58"/>
      <c r="AB11796" s="58"/>
    </row>
    <row r="11797" spans="24:28" x14ac:dyDescent="0.2">
      <c r="X11797" s="58"/>
      <c r="Y11797" s="58"/>
      <c r="Z11797" s="58"/>
      <c r="AA11797" s="58"/>
      <c r="AB11797" s="58"/>
    </row>
    <row r="11798" spans="24:28" x14ac:dyDescent="0.2">
      <c r="X11798" s="58"/>
      <c r="Y11798" s="58"/>
      <c r="Z11798" s="58"/>
      <c r="AA11798" s="58"/>
      <c r="AB11798" s="58"/>
    </row>
    <row r="11799" spans="24:28" x14ac:dyDescent="0.2">
      <c r="X11799" s="58"/>
      <c r="Y11799" s="58"/>
      <c r="Z11799" s="58"/>
      <c r="AA11799" s="58"/>
      <c r="AB11799" s="58"/>
    </row>
    <row r="11800" spans="24:28" x14ac:dyDescent="0.2">
      <c r="X11800" s="58"/>
      <c r="Y11800" s="58"/>
      <c r="Z11800" s="58"/>
      <c r="AA11800" s="58"/>
      <c r="AB11800" s="58"/>
    </row>
    <row r="11801" spans="24:28" x14ac:dyDescent="0.2">
      <c r="X11801" s="58"/>
      <c r="Y11801" s="58"/>
      <c r="Z11801" s="58"/>
      <c r="AA11801" s="58"/>
      <c r="AB11801" s="58"/>
    </row>
    <row r="11802" spans="24:28" x14ac:dyDescent="0.2">
      <c r="X11802" s="58"/>
      <c r="Y11802" s="58"/>
      <c r="Z11802" s="58"/>
      <c r="AA11802" s="58"/>
      <c r="AB11802" s="58"/>
    </row>
    <row r="11803" spans="24:28" x14ac:dyDescent="0.2">
      <c r="X11803" s="58"/>
      <c r="Y11803" s="58"/>
      <c r="Z11803" s="58"/>
      <c r="AA11803" s="58"/>
      <c r="AB11803" s="58"/>
    </row>
    <row r="11804" spans="24:28" x14ac:dyDescent="0.2">
      <c r="X11804" s="58"/>
      <c r="Y11804" s="58"/>
      <c r="Z11804" s="58"/>
      <c r="AA11804" s="58"/>
      <c r="AB11804" s="58"/>
    </row>
    <row r="11805" spans="24:28" x14ac:dyDescent="0.2">
      <c r="X11805" s="58"/>
      <c r="Y11805" s="58"/>
      <c r="Z11805" s="58"/>
      <c r="AA11805" s="58"/>
      <c r="AB11805" s="58"/>
    </row>
    <row r="11806" spans="24:28" x14ac:dyDescent="0.2">
      <c r="X11806" s="58"/>
      <c r="Y11806" s="58"/>
      <c r="Z11806" s="58"/>
      <c r="AA11806" s="58"/>
      <c r="AB11806" s="58"/>
    </row>
    <row r="11807" spans="24:28" x14ac:dyDescent="0.2">
      <c r="X11807" s="58"/>
      <c r="Y11807" s="58"/>
      <c r="Z11807" s="58"/>
      <c r="AA11807" s="58"/>
      <c r="AB11807" s="58"/>
    </row>
    <row r="11808" spans="24:28" x14ac:dyDescent="0.2">
      <c r="X11808" s="58"/>
      <c r="Y11808" s="58"/>
      <c r="Z11808" s="58"/>
      <c r="AA11808" s="58"/>
      <c r="AB11808" s="58"/>
    </row>
    <row r="11809" spans="24:28" x14ac:dyDescent="0.2">
      <c r="X11809" s="58"/>
      <c r="Y11809" s="58"/>
      <c r="Z11809" s="58"/>
      <c r="AA11809" s="58"/>
      <c r="AB11809" s="58"/>
    </row>
    <row r="11810" spans="24:28" x14ac:dyDescent="0.2">
      <c r="X11810" s="58"/>
      <c r="Y11810" s="58"/>
      <c r="Z11810" s="58"/>
      <c r="AA11810" s="58"/>
      <c r="AB11810" s="58"/>
    </row>
    <row r="11811" spans="24:28" x14ac:dyDescent="0.2">
      <c r="X11811" s="58"/>
      <c r="Y11811" s="58"/>
      <c r="Z11811" s="58"/>
      <c r="AA11811" s="58"/>
      <c r="AB11811" s="58"/>
    </row>
    <row r="11812" spans="24:28" x14ac:dyDescent="0.2">
      <c r="X11812" s="58"/>
      <c r="Y11812" s="58"/>
      <c r="Z11812" s="58"/>
      <c r="AA11812" s="58"/>
      <c r="AB11812" s="58"/>
    </row>
    <row r="11813" spans="24:28" x14ac:dyDescent="0.2">
      <c r="X11813" s="58"/>
      <c r="Y11813" s="58"/>
      <c r="Z11813" s="58"/>
      <c r="AA11813" s="58"/>
      <c r="AB11813" s="58"/>
    </row>
    <row r="11814" spans="24:28" x14ac:dyDescent="0.2">
      <c r="X11814" s="58"/>
      <c r="Y11814" s="58"/>
      <c r="Z11814" s="58"/>
      <c r="AA11814" s="58"/>
      <c r="AB11814" s="58"/>
    </row>
    <row r="11815" spans="24:28" x14ac:dyDescent="0.2">
      <c r="X11815" s="58"/>
      <c r="Y11815" s="58"/>
      <c r="Z11815" s="58"/>
      <c r="AA11815" s="58"/>
      <c r="AB11815" s="58"/>
    </row>
    <row r="11816" spans="24:28" x14ac:dyDescent="0.2">
      <c r="X11816" s="58"/>
      <c r="Y11816" s="58"/>
      <c r="Z11816" s="58"/>
      <c r="AA11816" s="58"/>
      <c r="AB11816" s="58"/>
    </row>
    <row r="11817" spans="24:28" x14ac:dyDescent="0.2">
      <c r="X11817" s="58"/>
      <c r="Y11817" s="58"/>
      <c r="Z11817" s="58"/>
      <c r="AA11817" s="58"/>
      <c r="AB11817" s="58"/>
    </row>
    <row r="11818" spans="24:28" x14ac:dyDescent="0.2">
      <c r="X11818" s="58"/>
      <c r="Y11818" s="58"/>
      <c r="Z11818" s="58"/>
      <c r="AA11818" s="58"/>
      <c r="AB11818" s="58"/>
    </row>
    <row r="11819" spans="24:28" x14ac:dyDescent="0.2">
      <c r="X11819" s="58"/>
      <c r="Y11819" s="58"/>
      <c r="Z11819" s="58"/>
      <c r="AA11819" s="58"/>
      <c r="AB11819" s="58"/>
    </row>
    <row r="11820" spans="24:28" x14ac:dyDescent="0.2">
      <c r="X11820" s="58"/>
      <c r="Y11820" s="58"/>
      <c r="Z11820" s="58"/>
      <c r="AA11820" s="58"/>
      <c r="AB11820" s="58"/>
    </row>
    <row r="11821" spans="24:28" x14ac:dyDescent="0.2">
      <c r="X11821" s="58"/>
      <c r="Y11821" s="58"/>
      <c r="Z11821" s="58"/>
      <c r="AA11821" s="58"/>
      <c r="AB11821" s="58"/>
    </row>
    <row r="11822" spans="24:28" x14ac:dyDescent="0.2">
      <c r="X11822" s="58"/>
      <c r="Y11822" s="58"/>
      <c r="Z11822" s="58"/>
      <c r="AA11822" s="58"/>
      <c r="AB11822" s="58"/>
    </row>
    <row r="11823" spans="24:28" x14ac:dyDescent="0.2">
      <c r="X11823" s="58"/>
      <c r="Y11823" s="58"/>
      <c r="Z11823" s="58"/>
      <c r="AA11823" s="58"/>
      <c r="AB11823" s="58"/>
    </row>
    <row r="11824" spans="24:28" x14ac:dyDescent="0.2">
      <c r="X11824" s="58"/>
      <c r="Y11824" s="58"/>
      <c r="Z11824" s="58"/>
      <c r="AA11824" s="58"/>
      <c r="AB11824" s="58"/>
    </row>
    <row r="11825" spans="24:28" x14ac:dyDescent="0.2">
      <c r="X11825" s="58"/>
      <c r="Y11825" s="58"/>
      <c r="Z11825" s="58"/>
      <c r="AA11825" s="58"/>
      <c r="AB11825" s="58"/>
    </row>
    <row r="11826" spans="24:28" x14ac:dyDescent="0.2">
      <c r="X11826" s="58"/>
      <c r="Y11826" s="58"/>
      <c r="Z11826" s="58"/>
      <c r="AA11826" s="58"/>
      <c r="AB11826" s="58"/>
    </row>
    <row r="11827" spans="24:28" x14ac:dyDescent="0.2">
      <c r="X11827" s="58"/>
      <c r="Y11827" s="58"/>
      <c r="Z11827" s="58"/>
      <c r="AA11827" s="58"/>
      <c r="AB11827" s="58"/>
    </row>
    <row r="11828" spans="24:28" x14ac:dyDescent="0.2">
      <c r="X11828" s="58"/>
      <c r="Y11828" s="58"/>
      <c r="Z11828" s="58"/>
      <c r="AA11828" s="58"/>
      <c r="AB11828" s="58"/>
    </row>
    <row r="11829" spans="24:28" x14ac:dyDescent="0.2">
      <c r="X11829" s="58"/>
      <c r="Y11829" s="58"/>
      <c r="Z11829" s="58"/>
      <c r="AA11829" s="58"/>
      <c r="AB11829" s="58"/>
    </row>
    <row r="11830" spans="24:28" x14ac:dyDescent="0.2">
      <c r="X11830" s="58"/>
      <c r="Y11830" s="58"/>
      <c r="Z11830" s="58"/>
      <c r="AA11830" s="58"/>
      <c r="AB11830" s="58"/>
    </row>
    <row r="11831" spans="24:28" x14ac:dyDescent="0.2">
      <c r="X11831" s="58"/>
      <c r="Y11831" s="58"/>
      <c r="Z11831" s="58"/>
      <c r="AA11831" s="58"/>
      <c r="AB11831" s="58"/>
    </row>
    <row r="11832" spans="24:28" x14ac:dyDescent="0.2">
      <c r="X11832" s="58"/>
      <c r="Y11832" s="58"/>
      <c r="Z11832" s="58"/>
      <c r="AA11832" s="58"/>
      <c r="AB11832" s="58"/>
    </row>
    <row r="11833" spans="24:28" x14ac:dyDescent="0.2">
      <c r="X11833" s="58"/>
      <c r="Y11833" s="58"/>
      <c r="Z11833" s="58"/>
      <c r="AA11833" s="58"/>
      <c r="AB11833" s="58"/>
    </row>
    <row r="11834" spans="24:28" x14ac:dyDescent="0.2">
      <c r="X11834" s="58"/>
      <c r="Y11834" s="58"/>
      <c r="Z11834" s="58"/>
      <c r="AA11834" s="58"/>
      <c r="AB11834" s="58"/>
    </row>
    <row r="11835" spans="24:28" x14ac:dyDescent="0.2">
      <c r="X11835" s="58"/>
      <c r="Y11835" s="58"/>
      <c r="Z11835" s="58"/>
      <c r="AA11835" s="58"/>
      <c r="AB11835" s="58"/>
    </row>
    <row r="11836" spans="24:28" x14ac:dyDescent="0.2">
      <c r="X11836" s="58"/>
      <c r="Y11836" s="58"/>
      <c r="Z11836" s="58"/>
      <c r="AA11836" s="58"/>
      <c r="AB11836" s="58"/>
    </row>
    <row r="11837" spans="24:28" x14ac:dyDescent="0.2">
      <c r="X11837" s="58"/>
      <c r="Y11837" s="58"/>
      <c r="Z11837" s="58"/>
      <c r="AA11837" s="58"/>
      <c r="AB11837" s="58"/>
    </row>
    <row r="11838" spans="24:28" x14ac:dyDescent="0.2">
      <c r="X11838" s="58"/>
      <c r="Y11838" s="58"/>
      <c r="Z11838" s="58"/>
      <c r="AA11838" s="58"/>
      <c r="AB11838" s="58"/>
    </row>
    <row r="11839" spans="24:28" x14ac:dyDescent="0.2">
      <c r="X11839" s="58"/>
      <c r="Y11839" s="58"/>
      <c r="Z11839" s="58"/>
      <c r="AA11839" s="58"/>
      <c r="AB11839" s="58"/>
    </row>
    <row r="11840" spans="24:28" x14ac:dyDescent="0.2">
      <c r="X11840" s="58"/>
      <c r="Y11840" s="58"/>
      <c r="Z11840" s="58"/>
      <c r="AA11840" s="58"/>
      <c r="AB11840" s="58"/>
    </row>
    <row r="11841" spans="24:28" x14ac:dyDescent="0.2">
      <c r="X11841" s="58"/>
      <c r="Y11841" s="58"/>
      <c r="Z11841" s="58"/>
      <c r="AA11841" s="58"/>
      <c r="AB11841" s="58"/>
    </row>
    <row r="11842" spans="24:28" x14ac:dyDescent="0.2">
      <c r="X11842" s="58"/>
      <c r="Y11842" s="58"/>
      <c r="Z11842" s="58"/>
      <c r="AA11842" s="58"/>
      <c r="AB11842" s="58"/>
    </row>
    <row r="11843" spans="24:28" x14ac:dyDescent="0.2">
      <c r="X11843" s="58"/>
      <c r="Y11843" s="58"/>
      <c r="Z11843" s="58"/>
      <c r="AA11843" s="58"/>
      <c r="AB11843" s="58"/>
    </row>
    <row r="11844" spans="24:28" x14ac:dyDescent="0.2">
      <c r="X11844" s="58"/>
      <c r="Y11844" s="58"/>
      <c r="Z11844" s="58"/>
      <c r="AA11844" s="58"/>
      <c r="AB11844" s="58"/>
    </row>
    <row r="11845" spans="24:28" x14ac:dyDescent="0.2">
      <c r="X11845" s="58"/>
      <c r="Y11845" s="58"/>
      <c r="Z11845" s="58"/>
      <c r="AA11845" s="58"/>
      <c r="AB11845" s="58"/>
    </row>
    <row r="11846" spans="24:28" x14ac:dyDescent="0.2">
      <c r="X11846" s="58"/>
      <c r="Y11846" s="58"/>
      <c r="Z11846" s="58"/>
      <c r="AA11846" s="58"/>
      <c r="AB11846" s="58"/>
    </row>
    <row r="11847" spans="24:28" x14ac:dyDescent="0.2">
      <c r="X11847" s="58"/>
      <c r="Y11847" s="58"/>
      <c r="Z11847" s="58"/>
      <c r="AA11847" s="58"/>
      <c r="AB11847" s="58"/>
    </row>
    <row r="11848" spans="24:28" x14ac:dyDescent="0.2">
      <c r="X11848" s="58"/>
      <c r="Y11848" s="58"/>
      <c r="Z11848" s="58"/>
      <c r="AA11848" s="58"/>
      <c r="AB11848" s="58"/>
    </row>
    <row r="11849" spans="24:28" x14ac:dyDescent="0.2">
      <c r="X11849" s="58"/>
      <c r="Y11849" s="58"/>
      <c r="Z11849" s="58"/>
      <c r="AA11849" s="58"/>
      <c r="AB11849" s="58"/>
    </row>
    <row r="11850" spans="24:28" x14ac:dyDescent="0.2">
      <c r="X11850" s="58"/>
      <c r="Y11850" s="58"/>
      <c r="Z11850" s="58"/>
      <c r="AA11850" s="58"/>
      <c r="AB11850" s="58"/>
    </row>
    <row r="11851" spans="24:28" x14ac:dyDescent="0.2">
      <c r="X11851" s="58"/>
      <c r="Y11851" s="58"/>
      <c r="Z11851" s="58"/>
      <c r="AA11851" s="58"/>
      <c r="AB11851" s="58"/>
    </row>
    <row r="11852" spans="24:28" x14ac:dyDescent="0.2">
      <c r="X11852" s="58"/>
      <c r="Y11852" s="58"/>
      <c r="Z11852" s="58"/>
      <c r="AA11852" s="58"/>
      <c r="AB11852" s="58"/>
    </row>
    <row r="11853" spans="24:28" x14ac:dyDescent="0.2">
      <c r="X11853" s="58"/>
      <c r="Y11853" s="58"/>
      <c r="Z11853" s="58"/>
      <c r="AA11853" s="58"/>
      <c r="AB11853" s="58"/>
    </row>
    <row r="11854" spans="24:28" x14ac:dyDescent="0.2">
      <c r="X11854" s="58"/>
      <c r="Y11854" s="58"/>
      <c r="Z11854" s="58"/>
      <c r="AA11854" s="58"/>
      <c r="AB11854" s="58"/>
    </row>
    <row r="11855" spans="24:28" x14ac:dyDescent="0.2">
      <c r="X11855" s="58"/>
      <c r="Y11855" s="58"/>
      <c r="Z11855" s="58"/>
      <c r="AA11855" s="58"/>
      <c r="AB11855" s="58"/>
    </row>
    <row r="11856" spans="24:28" x14ac:dyDescent="0.2">
      <c r="X11856" s="58"/>
      <c r="Y11856" s="58"/>
      <c r="Z11856" s="58"/>
      <c r="AA11856" s="58"/>
      <c r="AB11856" s="58"/>
    </row>
    <row r="11857" spans="24:28" x14ac:dyDescent="0.2">
      <c r="X11857" s="58"/>
      <c r="Y11857" s="58"/>
      <c r="Z11857" s="58"/>
      <c r="AA11857" s="58"/>
      <c r="AB11857" s="58"/>
    </row>
    <row r="11858" spans="24:28" x14ac:dyDescent="0.2">
      <c r="X11858" s="58"/>
      <c r="Y11858" s="58"/>
      <c r="Z11858" s="58"/>
      <c r="AA11858" s="58"/>
      <c r="AB11858" s="58"/>
    </row>
    <row r="11859" spans="24:28" x14ac:dyDescent="0.2">
      <c r="X11859" s="58"/>
      <c r="Y11859" s="58"/>
      <c r="Z11859" s="58"/>
      <c r="AA11859" s="58"/>
      <c r="AB11859" s="58"/>
    </row>
    <row r="11860" spans="24:28" x14ac:dyDescent="0.2">
      <c r="X11860" s="58"/>
      <c r="Y11860" s="58"/>
      <c r="Z11860" s="58"/>
      <c r="AA11860" s="58"/>
      <c r="AB11860" s="58"/>
    </row>
    <row r="11861" spans="24:28" x14ac:dyDescent="0.2">
      <c r="X11861" s="58"/>
      <c r="Y11861" s="58"/>
      <c r="Z11861" s="58"/>
      <c r="AA11861" s="58"/>
      <c r="AB11861" s="58"/>
    </row>
    <row r="11862" spans="24:28" x14ac:dyDescent="0.2">
      <c r="X11862" s="58"/>
      <c r="Y11862" s="58"/>
      <c r="Z11862" s="58"/>
      <c r="AA11862" s="58"/>
      <c r="AB11862" s="58"/>
    </row>
    <row r="11863" spans="24:28" x14ac:dyDescent="0.2">
      <c r="X11863" s="58"/>
      <c r="Y11863" s="58"/>
      <c r="Z11863" s="58"/>
      <c r="AA11863" s="58"/>
      <c r="AB11863" s="58"/>
    </row>
    <row r="11864" spans="24:28" x14ac:dyDescent="0.2">
      <c r="X11864" s="58"/>
      <c r="Y11864" s="58"/>
      <c r="Z11864" s="58"/>
      <c r="AA11864" s="58"/>
      <c r="AB11864" s="58"/>
    </row>
    <row r="11865" spans="24:28" x14ac:dyDescent="0.2">
      <c r="X11865" s="58"/>
      <c r="Y11865" s="58"/>
      <c r="Z11865" s="58"/>
      <c r="AA11865" s="58"/>
      <c r="AB11865" s="58"/>
    </row>
    <row r="11866" spans="24:28" x14ac:dyDescent="0.2">
      <c r="X11866" s="58"/>
      <c r="Y11866" s="58"/>
      <c r="Z11866" s="58"/>
      <c r="AA11866" s="58"/>
      <c r="AB11866" s="58"/>
    </row>
    <row r="11867" spans="24:28" x14ac:dyDescent="0.2">
      <c r="X11867" s="58"/>
      <c r="Y11867" s="58"/>
      <c r="Z11867" s="58"/>
      <c r="AA11867" s="58"/>
      <c r="AB11867" s="58"/>
    </row>
    <row r="11868" spans="24:28" x14ac:dyDescent="0.2">
      <c r="X11868" s="58"/>
      <c r="Y11868" s="58"/>
      <c r="Z11868" s="58"/>
      <c r="AA11868" s="58"/>
      <c r="AB11868" s="58"/>
    </row>
    <row r="11869" spans="24:28" x14ac:dyDescent="0.2">
      <c r="X11869" s="58"/>
      <c r="Y11869" s="58"/>
      <c r="Z11869" s="58"/>
      <c r="AA11869" s="58"/>
      <c r="AB11869" s="58"/>
    </row>
    <row r="11870" spans="24:28" x14ac:dyDescent="0.2">
      <c r="X11870" s="58"/>
      <c r="Y11870" s="58"/>
      <c r="Z11870" s="58"/>
      <c r="AA11870" s="58"/>
      <c r="AB11870" s="58"/>
    </row>
    <row r="11871" spans="24:28" x14ac:dyDescent="0.2">
      <c r="X11871" s="58"/>
      <c r="Y11871" s="58"/>
      <c r="Z11871" s="58"/>
      <c r="AA11871" s="58"/>
      <c r="AB11871" s="58"/>
    </row>
    <row r="11872" spans="24:28" x14ac:dyDescent="0.2">
      <c r="X11872" s="58"/>
      <c r="Y11872" s="58"/>
      <c r="Z11872" s="58"/>
      <c r="AA11872" s="58"/>
      <c r="AB11872" s="58"/>
    </row>
    <row r="11873" spans="24:28" x14ac:dyDescent="0.2">
      <c r="X11873" s="58"/>
      <c r="Y11873" s="58"/>
      <c r="Z11873" s="58"/>
      <c r="AA11873" s="58"/>
      <c r="AB11873" s="58"/>
    </row>
    <row r="11874" spans="24:28" x14ac:dyDescent="0.2">
      <c r="X11874" s="58"/>
      <c r="Y11874" s="58"/>
      <c r="Z11874" s="58"/>
      <c r="AA11874" s="58"/>
      <c r="AB11874" s="58"/>
    </row>
    <row r="11875" spans="24:28" x14ac:dyDescent="0.2">
      <c r="X11875" s="58"/>
      <c r="Y11875" s="58"/>
      <c r="Z11875" s="58"/>
      <c r="AA11875" s="58"/>
      <c r="AB11875" s="58"/>
    </row>
    <row r="11876" spans="24:28" x14ac:dyDescent="0.2">
      <c r="X11876" s="58"/>
      <c r="Y11876" s="58"/>
      <c r="Z11876" s="58"/>
      <c r="AA11876" s="58"/>
      <c r="AB11876" s="58"/>
    </row>
    <row r="11877" spans="24:28" x14ac:dyDescent="0.2">
      <c r="X11877" s="58"/>
      <c r="Y11877" s="58"/>
      <c r="Z11877" s="58"/>
      <c r="AA11877" s="58"/>
      <c r="AB11877" s="58"/>
    </row>
    <row r="11878" spans="24:28" x14ac:dyDescent="0.2">
      <c r="X11878" s="58"/>
      <c r="Y11878" s="58"/>
      <c r="Z11878" s="58"/>
      <c r="AA11878" s="58"/>
      <c r="AB11878" s="58"/>
    </row>
    <row r="11879" spans="24:28" x14ac:dyDescent="0.2">
      <c r="X11879" s="58"/>
      <c r="Y11879" s="58"/>
      <c r="Z11879" s="58"/>
      <c r="AA11879" s="58"/>
      <c r="AB11879" s="58"/>
    </row>
    <row r="11880" spans="24:28" x14ac:dyDescent="0.2">
      <c r="X11880" s="58"/>
      <c r="Y11880" s="58"/>
      <c r="Z11880" s="58"/>
      <c r="AA11880" s="58"/>
      <c r="AB11880" s="58"/>
    </row>
    <row r="11881" spans="24:28" x14ac:dyDescent="0.2">
      <c r="X11881" s="58"/>
      <c r="Y11881" s="58"/>
      <c r="Z11881" s="58"/>
      <c r="AA11881" s="58"/>
      <c r="AB11881" s="58"/>
    </row>
    <row r="11882" spans="24:28" x14ac:dyDescent="0.2">
      <c r="X11882" s="58"/>
      <c r="Y11882" s="58"/>
      <c r="Z11882" s="58"/>
      <c r="AA11882" s="58"/>
      <c r="AB11882" s="58"/>
    </row>
    <row r="11883" spans="24:28" x14ac:dyDescent="0.2">
      <c r="X11883" s="58"/>
      <c r="Y11883" s="58"/>
      <c r="Z11883" s="58"/>
      <c r="AA11883" s="58"/>
      <c r="AB11883" s="58"/>
    </row>
    <row r="11884" spans="24:28" x14ac:dyDescent="0.2">
      <c r="X11884" s="58"/>
      <c r="Y11884" s="58"/>
      <c r="Z11884" s="58"/>
      <c r="AA11884" s="58"/>
      <c r="AB11884" s="58"/>
    </row>
    <row r="11885" spans="24:28" x14ac:dyDescent="0.2">
      <c r="X11885" s="58"/>
      <c r="Y11885" s="58"/>
      <c r="Z11885" s="58"/>
      <c r="AA11885" s="58"/>
      <c r="AB11885" s="58"/>
    </row>
    <row r="11886" spans="24:28" x14ac:dyDescent="0.2">
      <c r="X11886" s="58"/>
      <c r="Y11886" s="58"/>
      <c r="Z11886" s="58"/>
      <c r="AA11886" s="58"/>
      <c r="AB11886" s="58"/>
    </row>
    <row r="11887" spans="24:28" x14ac:dyDescent="0.2">
      <c r="X11887" s="58"/>
      <c r="Y11887" s="58"/>
      <c r="Z11887" s="58"/>
      <c r="AA11887" s="58"/>
      <c r="AB11887" s="58"/>
    </row>
    <row r="11888" spans="24:28" x14ac:dyDescent="0.2">
      <c r="X11888" s="58"/>
      <c r="Y11888" s="58"/>
      <c r="Z11888" s="58"/>
      <c r="AA11888" s="58"/>
      <c r="AB11888" s="58"/>
    </row>
    <row r="11889" spans="24:28" x14ac:dyDescent="0.2">
      <c r="X11889" s="58"/>
      <c r="Y11889" s="58"/>
      <c r="Z11889" s="58"/>
      <c r="AA11889" s="58"/>
      <c r="AB11889" s="58"/>
    </row>
    <row r="11890" spans="24:28" x14ac:dyDescent="0.2">
      <c r="X11890" s="58"/>
      <c r="Y11890" s="58"/>
      <c r="Z11890" s="58"/>
      <c r="AA11890" s="58"/>
      <c r="AB11890" s="58"/>
    </row>
    <row r="11891" spans="24:28" x14ac:dyDescent="0.2">
      <c r="X11891" s="58"/>
      <c r="Y11891" s="58"/>
      <c r="Z11891" s="58"/>
      <c r="AA11891" s="58"/>
      <c r="AB11891" s="58"/>
    </row>
    <row r="11892" spans="24:28" x14ac:dyDescent="0.2">
      <c r="X11892" s="58"/>
      <c r="Y11892" s="58"/>
      <c r="Z11892" s="58"/>
      <c r="AA11892" s="58"/>
      <c r="AB11892" s="58"/>
    </row>
    <row r="11893" spans="24:28" x14ac:dyDescent="0.2">
      <c r="X11893" s="58"/>
      <c r="Y11893" s="58"/>
      <c r="Z11893" s="58"/>
      <c r="AA11893" s="58"/>
      <c r="AB11893" s="58"/>
    </row>
    <row r="11894" spans="24:28" x14ac:dyDescent="0.2">
      <c r="X11894" s="58"/>
      <c r="Y11894" s="58"/>
      <c r="Z11894" s="58"/>
      <c r="AA11894" s="58"/>
      <c r="AB11894" s="58"/>
    </row>
    <row r="11895" spans="24:28" x14ac:dyDescent="0.2">
      <c r="X11895" s="58"/>
      <c r="Y11895" s="58"/>
      <c r="Z11895" s="58"/>
      <c r="AA11895" s="58"/>
      <c r="AB11895" s="58"/>
    </row>
    <row r="11896" spans="24:28" x14ac:dyDescent="0.2">
      <c r="X11896" s="58"/>
      <c r="Y11896" s="58"/>
      <c r="Z11896" s="58"/>
      <c r="AA11896" s="58"/>
      <c r="AB11896" s="58"/>
    </row>
    <row r="11897" spans="24:28" x14ac:dyDescent="0.2">
      <c r="X11897" s="58"/>
      <c r="Y11897" s="58"/>
      <c r="Z11897" s="58"/>
      <c r="AA11897" s="58"/>
      <c r="AB11897" s="58"/>
    </row>
    <row r="11898" spans="24:28" x14ac:dyDescent="0.2">
      <c r="X11898" s="58"/>
      <c r="Y11898" s="58"/>
      <c r="Z11898" s="58"/>
      <c r="AA11898" s="58"/>
      <c r="AB11898" s="58"/>
    </row>
    <row r="11899" spans="24:28" x14ac:dyDescent="0.2">
      <c r="X11899" s="58"/>
      <c r="Y11899" s="58"/>
      <c r="Z11899" s="58"/>
      <c r="AA11899" s="58"/>
      <c r="AB11899" s="58"/>
    </row>
    <row r="11900" spans="24:28" x14ac:dyDescent="0.2">
      <c r="X11900" s="58"/>
      <c r="Y11900" s="58"/>
      <c r="Z11900" s="58"/>
      <c r="AA11900" s="58"/>
      <c r="AB11900" s="58"/>
    </row>
    <row r="11901" spans="24:28" x14ac:dyDescent="0.2">
      <c r="X11901" s="58"/>
      <c r="Y11901" s="58"/>
      <c r="Z11901" s="58"/>
      <c r="AA11901" s="58"/>
      <c r="AB11901" s="58"/>
    </row>
    <row r="11902" spans="24:28" x14ac:dyDescent="0.2">
      <c r="X11902" s="58"/>
      <c r="Y11902" s="58"/>
      <c r="Z11902" s="58"/>
      <c r="AA11902" s="58"/>
      <c r="AB11902" s="58"/>
    </row>
    <row r="11903" spans="24:28" x14ac:dyDescent="0.2">
      <c r="X11903" s="58"/>
      <c r="Y11903" s="58"/>
      <c r="Z11903" s="58"/>
      <c r="AA11903" s="58"/>
      <c r="AB11903" s="58"/>
    </row>
    <row r="11904" spans="24:28" x14ac:dyDescent="0.2">
      <c r="X11904" s="58"/>
      <c r="Y11904" s="58"/>
      <c r="Z11904" s="58"/>
      <c r="AA11904" s="58"/>
      <c r="AB11904" s="58"/>
    </row>
    <row r="11905" spans="24:28" x14ac:dyDescent="0.2">
      <c r="X11905" s="58"/>
      <c r="Y11905" s="58"/>
      <c r="Z11905" s="58"/>
      <c r="AA11905" s="58"/>
      <c r="AB11905" s="58"/>
    </row>
    <row r="11906" spans="24:28" x14ac:dyDescent="0.2">
      <c r="X11906" s="58"/>
      <c r="Y11906" s="58"/>
      <c r="Z11906" s="58"/>
      <c r="AA11906" s="58"/>
      <c r="AB11906" s="58"/>
    </row>
    <row r="11907" spans="24:28" x14ac:dyDescent="0.2">
      <c r="X11907" s="58"/>
      <c r="Y11907" s="58"/>
      <c r="Z11907" s="58"/>
      <c r="AA11907" s="58"/>
      <c r="AB11907" s="58"/>
    </row>
    <row r="11908" spans="24:28" x14ac:dyDescent="0.2">
      <c r="X11908" s="58"/>
      <c r="Y11908" s="58"/>
      <c r="Z11908" s="58"/>
      <c r="AA11908" s="58"/>
      <c r="AB11908" s="58"/>
    </row>
    <row r="11909" spans="24:28" x14ac:dyDescent="0.2">
      <c r="X11909" s="58"/>
      <c r="Y11909" s="58"/>
      <c r="Z11909" s="58"/>
      <c r="AA11909" s="58"/>
      <c r="AB11909" s="58"/>
    </row>
    <row r="11910" spans="24:28" x14ac:dyDescent="0.2">
      <c r="X11910" s="58"/>
      <c r="Y11910" s="58"/>
      <c r="Z11910" s="58"/>
      <c r="AA11910" s="58"/>
      <c r="AB11910" s="58"/>
    </row>
    <row r="11911" spans="24:28" x14ac:dyDescent="0.2">
      <c r="X11911" s="58"/>
      <c r="Y11911" s="58"/>
      <c r="Z11911" s="58"/>
      <c r="AA11911" s="58"/>
      <c r="AB11911" s="58"/>
    </row>
    <row r="11912" spans="24:28" x14ac:dyDescent="0.2">
      <c r="X11912" s="58"/>
      <c r="Y11912" s="58"/>
      <c r="Z11912" s="58"/>
      <c r="AA11912" s="58"/>
      <c r="AB11912" s="58"/>
    </row>
    <row r="11913" spans="24:28" x14ac:dyDescent="0.2">
      <c r="X11913" s="58"/>
      <c r="Y11913" s="58"/>
      <c r="Z11913" s="58"/>
      <c r="AA11913" s="58"/>
      <c r="AB11913" s="58"/>
    </row>
    <row r="11914" spans="24:28" x14ac:dyDescent="0.2">
      <c r="X11914" s="58"/>
      <c r="Y11914" s="58"/>
      <c r="Z11914" s="58"/>
      <c r="AA11914" s="58"/>
      <c r="AB11914" s="58"/>
    </row>
    <row r="11915" spans="24:28" x14ac:dyDescent="0.2">
      <c r="X11915" s="58"/>
      <c r="Y11915" s="58"/>
      <c r="Z11915" s="58"/>
      <c r="AA11915" s="58"/>
      <c r="AB11915" s="58"/>
    </row>
    <row r="11916" spans="24:28" x14ac:dyDescent="0.2">
      <c r="X11916" s="58"/>
      <c r="Y11916" s="58"/>
      <c r="Z11916" s="58"/>
      <c r="AA11916" s="58"/>
      <c r="AB11916" s="58"/>
    </row>
    <row r="11917" spans="24:28" x14ac:dyDescent="0.2">
      <c r="X11917" s="58"/>
      <c r="Y11917" s="58"/>
      <c r="Z11917" s="58"/>
      <c r="AA11917" s="58"/>
      <c r="AB11917" s="58"/>
    </row>
    <row r="11918" spans="24:28" x14ac:dyDescent="0.2">
      <c r="X11918" s="58"/>
      <c r="Y11918" s="58"/>
      <c r="Z11918" s="58"/>
      <c r="AA11918" s="58"/>
      <c r="AB11918" s="58"/>
    </row>
    <row r="11919" spans="24:28" x14ac:dyDescent="0.2">
      <c r="X11919" s="58"/>
      <c r="Y11919" s="58"/>
      <c r="Z11919" s="58"/>
      <c r="AA11919" s="58"/>
      <c r="AB11919" s="58"/>
    </row>
    <row r="11920" spans="24:28" x14ac:dyDescent="0.2">
      <c r="X11920" s="58"/>
      <c r="Y11920" s="58"/>
      <c r="Z11920" s="58"/>
      <c r="AA11920" s="58"/>
      <c r="AB11920" s="58"/>
    </row>
    <row r="11921" spans="24:28" x14ac:dyDescent="0.2">
      <c r="X11921" s="58"/>
      <c r="Y11921" s="58"/>
      <c r="Z11921" s="58"/>
      <c r="AA11921" s="58"/>
      <c r="AB11921" s="58"/>
    </row>
    <row r="11922" spans="24:28" x14ac:dyDescent="0.2">
      <c r="X11922" s="58"/>
      <c r="Y11922" s="58"/>
      <c r="Z11922" s="58"/>
      <c r="AA11922" s="58"/>
      <c r="AB11922" s="58"/>
    </row>
    <row r="11923" spans="24:28" x14ac:dyDescent="0.2">
      <c r="X11923" s="58"/>
      <c r="Y11923" s="58"/>
      <c r="Z11923" s="58"/>
      <c r="AA11923" s="58"/>
      <c r="AB11923" s="58"/>
    </row>
    <row r="11924" spans="24:28" x14ac:dyDescent="0.2">
      <c r="X11924" s="58"/>
      <c r="Y11924" s="58"/>
      <c r="Z11924" s="58"/>
      <c r="AA11924" s="58"/>
      <c r="AB11924" s="58"/>
    </row>
    <row r="11925" spans="24:28" x14ac:dyDescent="0.2">
      <c r="X11925" s="58"/>
      <c r="Y11925" s="58"/>
      <c r="Z11925" s="58"/>
      <c r="AA11925" s="58"/>
      <c r="AB11925" s="58"/>
    </row>
    <row r="11926" spans="24:28" x14ac:dyDescent="0.2">
      <c r="X11926" s="58"/>
      <c r="Y11926" s="58"/>
      <c r="Z11926" s="58"/>
      <c r="AA11926" s="58"/>
      <c r="AB11926" s="58"/>
    </row>
    <row r="11927" spans="24:28" x14ac:dyDescent="0.2">
      <c r="X11927" s="58"/>
      <c r="Y11927" s="58"/>
      <c r="Z11927" s="58"/>
      <c r="AA11927" s="58"/>
      <c r="AB11927" s="58"/>
    </row>
    <row r="11928" spans="24:28" x14ac:dyDescent="0.2">
      <c r="X11928" s="58"/>
      <c r="Y11928" s="58"/>
      <c r="Z11928" s="58"/>
      <c r="AA11928" s="58"/>
      <c r="AB11928" s="58"/>
    </row>
    <row r="11929" spans="24:28" x14ac:dyDescent="0.2">
      <c r="X11929" s="58"/>
      <c r="Y11929" s="58"/>
      <c r="Z11929" s="58"/>
      <c r="AA11929" s="58"/>
      <c r="AB11929" s="58"/>
    </row>
    <row r="11930" spans="24:28" x14ac:dyDescent="0.2">
      <c r="X11930" s="58"/>
      <c r="Y11930" s="58"/>
      <c r="Z11930" s="58"/>
      <c r="AA11930" s="58"/>
      <c r="AB11930" s="58"/>
    </row>
    <row r="11931" spans="24:28" x14ac:dyDescent="0.2">
      <c r="X11931" s="58"/>
      <c r="Y11931" s="58"/>
      <c r="Z11931" s="58"/>
      <c r="AA11931" s="58"/>
      <c r="AB11931" s="58"/>
    </row>
    <row r="11932" spans="24:28" x14ac:dyDescent="0.2">
      <c r="X11932" s="58"/>
      <c r="Y11932" s="58"/>
      <c r="Z11932" s="58"/>
      <c r="AA11932" s="58"/>
      <c r="AB11932" s="58"/>
    </row>
    <row r="11933" spans="24:28" x14ac:dyDescent="0.2">
      <c r="X11933" s="58"/>
      <c r="Y11933" s="58"/>
      <c r="Z11933" s="58"/>
      <c r="AA11933" s="58"/>
      <c r="AB11933" s="58"/>
    </row>
    <row r="11934" spans="24:28" x14ac:dyDescent="0.2">
      <c r="X11934" s="58"/>
      <c r="Y11934" s="58"/>
      <c r="Z11934" s="58"/>
      <c r="AA11934" s="58"/>
      <c r="AB11934" s="58"/>
    </row>
    <row r="11935" spans="24:28" x14ac:dyDescent="0.2">
      <c r="X11935" s="58"/>
      <c r="Y11935" s="58"/>
      <c r="Z11935" s="58"/>
      <c r="AA11935" s="58"/>
      <c r="AB11935" s="58"/>
    </row>
    <row r="11936" spans="24:28" x14ac:dyDescent="0.2">
      <c r="X11936" s="58"/>
      <c r="Y11936" s="58"/>
      <c r="Z11936" s="58"/>
      <c r="AA11936" s="58"/>
      <c r="AB11936" s="58"/>
    </row>
    <row r="11937" spans="24:28" x14ac:dyDescent="0.2">
      <c r="X11937" s="58"/>
      <c r="Y11937" s="58"/>
      <c r="Z11937" s="58"/>
      <c r="AA11937" s="58"/>
      <c r="AB11937" s="58"/>
    </row>
    <row r="11938" spans="24:28" x14ac:dyDescent="0.2">
      <c r="X11938" s="58"/>
      <c r="Y11938" s="58"/>
      <c r="Z11938" s="58"/>
      <c r="AA11938" s="58"/>
      <c r="AB11938" s="58"/>
    </row>
    <row r="11939" spans="24:28" x14ac:dyDescent="0.2">
      <c r="X11939" s="58"/>
      <c r="Y11939" s="58"/>
      <c r="Z11939" s="58"/>
      <c r="AA11939" s="58"/>
      <c r="AB11939" s="58"/>
    </row>
    <row r="11940" spans="24:28" x14ac:dyDescent="0.2">
      <c r="X11940" s="58"/>
      <c r="Y11940" s="58"/>
      <c r="Z11940" s="58"/>
      <c r="AA11940" s="58"/>
      <c r="AB11940" s="58"/>
    </row>
    <row r="11941" spans="24:28" x14ac:dyDescent="0.2">
      <c r="X11941" s="58"/>
      <c r="Y11941" s="58"/>
      <c r="Z11941" s="58"/>
      <c r="AA11941" s="58"/>
      <c r="AB11941" s="58"/>
    </row>
    <row r="11942" spans="24:28" x14ac:dyDescent="0.2">
      <c r="X11942" s="58"/>
      <c r="Y11942" s="58"/>
      <c r="Z11942" s="58"/>
      <c r="AA11942" s="58"/>
      <c r="AB11942" s="58"/>
    </row>
    <row r="11943" spans="24:28" x14ac:dyDescent="0.2">
      <c r="X11943" s="58"/>
      <c r="Y11943" s="58"/>
      <c r="Z11943" s="58"/>
      <c r="AA11943" s="58"/>
      <c r="AB11943" s="58"/>
    </row>
    <row r="11944" spans="24:28" x14ac:dyDescent="0.2">
      <c r="X11944" s="58"/>
      <c r="Y11944" s="58"/>
      <c r="Z11944" s="58"/>
      <c r="AA11944" s="58"/>
      <c r="AB11944" s="58"/>
    </row>
    <row r="11945" spans="24:28" x14ac:dyDescent="0.2">
      <c r="X11945" s="58"/>
      <c r="Y11945" s="58"/>
      <c r="Z11945" s="58"/>
      <c r="AA11945" s="58"/>
      <c r="AB11945" s="58"/>
    </row>
    <row r="11946" spans="24:28" x14ac:dyDescent="0.2">
      <c r="X11946" s="58"/>
      <c r="Y11946" s="58"/>
      <c r="Z11946" s="58"/>
      <c r="AA11946" s="58"/>
      <c r="AB11946" s="58"/>
    </row>
    <row r="11947" spans="24:28" x14ac:dyDescent="0.2">
      <c r="X11947" s="58"/>
      <c r="Y11947" s="58"/>
      <c r="Z11947" s="58"/>
      <c r="AA11947" s="58"/>
      <c r="AB11947" s="58"/>
    </row>
    <row r="11948" spans="24:28" x14ac:dyDescent="0.2">
      <c r="X11948" s="58"/>
      <c r="Y11948" s="58"/>
      <c r="Z11948" s="58"/>
      <c r="AA11948" s="58"/>
      <c r="AB11948" s="58"/>
    </row>
    <row r="11949" spans="24:28" x14ac:dyDescent="0.2">
      <c r="X11949" s="58"/>
      <c r="Y11949" s="58"/>
      <c r="Z11949" s="58"/>
      <c r="AA11949" s="58"/>
      <c r="AB11949" s="58"/>
    </row>
    <row r="11950" spans="24:28" x14ac:dyDescent="0.2">
      <c r="X11950" s="58"/>
      <c r="Y11950" s="58"/>
      <c r="Z11950" s="58"/>
      <c r="AA11950" s="58"/>
      <c r="AB11950" s="58"/>
    </row>
    <row r="11951" spans="24:28" x14ac:dyDescent="0.2">
      <c r="X11951" s="58"/>
      <c r="Y11951" s="58"/>
      <c r="Z11951" s="58"/>
      <c r="AA11951" s="58"/>
      <c r="AB11951" s="58"/>
    </row>
    <row r="11952" spans="24:28" x14ac:dyDescent="0.2">
      <c r="X11952" s="58"/>
      <c r="Y11952" s="58"/>
      <c r="Z11952" s="58"/>
      <c r="AA11952" s="58"/>
      <c r="AB11952" s="58"/>
    </row>
    <row r="11953" spans="24:28" x14ac:dyDescent="0.2">
      <c r="X11953" s="58"/>
      <c r="Y11953" s="58"/>
      <c r="Z11953" s="58"/>
      <c r="AA11953" s="58"/>
      <c r="AB11953" s="58"/>
    </row>
    <row r="11954" spans="24:28" x14ac:dyDescent="0.2">
      <c r="X11954" s="58"/>
      <c r="Y11954" s="58"/>
      <c r="Z11954" s="58"/>
      <c r="AA11954" s="58"/>
      <c r="AB11954" s="58"/>
    </row>
    <row r="11955" spans="24:28" x14ac:dyDescent="0.2">
      <c r="X11955" s="58"/>
      <c r="Y11955" s="58"/>
      <c r="Z11955" s="58"/>
      <c r="AA11955" s="58"/>
      <c r="AB11955" s="58"/>
    </row>
    <row r="11956" spans="24:28" x14ac:dyDescent="0.2">
      <c r="X11956" s="58"/>
      <c r="Y11956" s="58"/>
      <c r="Z11956" s="58"/>
      <c r="AA11956" s="58"/>
      <c r="AB11956" s="58"/>
    </row>
    <row r="11957" spans="24:28" x14ac:dyDescent="0.2">
      <c r="X11957" s="58"/>
      <c r="Y11957" s="58"/>
      <c r="Z11957" s="58"/>
      <c r="AA11957" s="58"/>
      <c r="AB11957" s="58"/>
    </row>
    <row r="11958" spans="24:28" x14ac:dyDescent="0.2">
      <c r="X11958" s="58"/>
      <c r="Y11958" s="58"/>
      <c r="Z11958" s="58"/>
      <c r="AA11958" s="58"/>
      <c r="AB11958" s="58"/>
    </row>
    <row r="11959" spans="24:28" x14ac:dyDescent="0.2">
      <c r="X11959" s="58"/>
      <c r="Y11959" s="58"/>
      <c r="Z11959" s="58"/>
      <c r="AA11959" s="58"/>
      <c r="AB11959" s="58"/>
    </row>
    <row r="11960" spans="24:28" x14ac:dyDescent="0.2">
      <c r="X11960" s="58"/>
      <c r="Y11960" s="58"/>
      <c r="Z11960" s="58"/>
      <c r="AA11960" s="58"/>
      <c r="AB11960" s="58"/>
    </row>
    <row r="11961" spans="24:28" x14ac:dyDescent="0.2">
      <c r="X11961" s="58"/>
      <c r="Y11961" s="58"/>
      <c r="Z11961" s="58"/>
      <c r="AA11961" s="58"/>
      <c r="AB11961" s="58"/>
    </row>
    <row r="11962" spans="24:28" x14ac:dyDescent="0.2">
      <c r="X11962" s="58"/>
      <c r="Y11962" s="58"/>
      <c r="Z11962" s="58"/>
      <c r="AA11962" s="58"/>
      <c r="AB11962" s="58"/>
    </row>
    <row r="11963" spans="24:28" x14ac:dyDescent="0.2">
      <c r="X11963" s="58"/>
      <c r="Y11963" s="58"/>
      <c r="Z11963" s="58"/>
      <c r="AA11963" s="58"/>
      <c r="AB11963" s="58"/>
    </row>
    <row r="11964" spans="24:28" x14ac:dyDescent="0.2">
      <c r="X11964" s="58"/>
      <c r="Y11964" s="58"/>
      <c r="Z11964" s="58"/>
      <c r="AA11964" s="58"/>
      <c r="AB11964" s="58"/>
    </row>
    <row r="11965" spans="24:28" x14ac:dyDescent="0.2">
      <c r="X11965" s="58"/>
      <c r="Y11965" s="58"/>
      <c r="Z11965" s="58"/>
      <c r="AA11965" s="58"/>
      <c r="AB11965" s="58"/>
    </row>
    <row r="11966" spans="24:28" x14ac:dyDescent="0.2">
      <c r="X11966" s="58"/>
      <c r="Y11966" s="58"/>
      <c r="Z11966" s="58"/>
      <c r="AA11966" s="58"/>
      <c r="AB11966" s="58"/>
    </row>
    <row r="11967" spans="24:28" x14ac:dyDescent="0.2">
      <c r="X11967" s="58"/>
      <c r="Y11967" s="58"/>
      <c r="Z11967" s="58"/>
      <c r="AA11967" s="58"/>
      <c r="AB11967" s="58"/>
    </row>
    <row r="11968" spans="24:28" x14ac:dyDescent="0.2">
      <c r="X11968" s="58"/>
      <c r="Y11968" s="58"/>
      <c r="Z11968" s="58"/>
      <c r="AA11968" s="58"/>
      <c r="AB11968" s="58"/>
    </row>
    <row r="11969" spans="24:28" x14ac:dyDescent="0.2">
      <c r="X11969" s="58"/>
      <c r="Y11969" s="58"/>
      <c r="Z11969" s="58"/>
      <c r="AA11969" s="58"/>
      <c r="AB11969" s="58"/>
    </row>
    <row r="11970" spans="24:28" x14ac:dyDescent="0.2">
      <c r="X11970" s="58"/>
      <c r="Y11970" s="58"/>
      <c r="Z11970" s="58"/>
      <c r="AA11970" s="58"/>
      <c r="AB11970" s="58"/>
    </row>
    <row r="11971" spans="24:28" x14ac:dyDescent="0.2">
      <c r="X11971" s="58"/>
      <c r="Y11971" s="58"/>
      <c r="Z11971" s="58"/>
      <c r="AA11971" s="58"/>
      <c r="AB11971" s="58"/>
    </row>
    <row r="11972" spans="24:28" x14ac:dyDescent="0.2">
      <c r="X11972" s="58"/>
      <c r="Y11972" s="58"/>
      <c r="Z11972" s="58"/>
      <c r="AA11972" s="58"/>
      <c r="AB11972" s="58"/>
    </row>
    <row r="11973" spans="24:28" x14ac:dyDescent="0.2">
      <c r="X11973" s="58"/>
      <c r="Y11973" s="58"/>
      <c r="Z11973" s="58"/>
      <c r="AA11973" s="58"/>
      <c r="AB11973" s="58"/>
    </row>
    <row r="11974" spans="24:28" x14ac:dyDescent="0.2">
      <c r="X11974" s="58"/>
      <c r="Y11974" s="58"/>
      <c r="Z11974" s="58"/>
      <c r="AA11974" s="58"/>
      <c r="AB11974" s="58"/>
    </row>
    <row r="11975" spans="24:28" x14ac:dyDescent="0.2">
      <c r="X11975" s="58"/>
      <c r="Y11975" s="58"/>
      <c r="Z11975" s="58"/>
      <c r="AA11975" s="58"/>
      <c r="AB11975" s="58"/>
    </row>
    <row r="11976" spans="24:28" x14ac:dyDescent="0.2">
      <c r="X11976" s="58"/>
      <c r="Y11976" s="58"/>
      <c r="Z11976" s="58"/>
      <c r="AA11976" s="58"/>
      <c r="AB11976" s="58"/>
    </row>
    <row r="11977" spans="24:28" x14ac:dyDescent="0.2">
      <c r="X11977" s="58"/>
      <c r="Y11977" s="58"/>
      <c r="Z11977" s="58"/>
      <c r="AA11977" s="58"/>
      <c r="AB11977" s="58"/>
    </row>
    <row r="11978" spans="24:28" x14ac:dyDescent="0.2">
      <c r="X11978" s="58"/>
      <c r="Y11978" s="58"/>
      <c r="Z11978" s="58"/>
      <c r="AA11978" s="58"/>
      <c r="AB11978" s="58"/>
    </row>
    <row r="11979" spans="24:28" x14ac:dyDescent="0.2">
      <c r="X11979" s="58"/>
      <c r="Y11979" s="58"/>
      <c r="Z11979" s="58"/>
      <c r="AA11979" s="58"/>
      <c r="AB11979" s="58"/>
    </row>
    <row r="11980" spans="24:28" x14ac:dyDescent="0.2">
      <c r="X11980" s="58"/>
      <c r="Y11980" s="58"/>
      <c r="Z11980" s="58"/>
      <c r="AA11980" s="58"/>
      <c r="AB11980" s="58"/>
    </row>
    <row r="11981" spans="24:28" x14ac:dyDescent="0.2">
      <c r="X11981" s="58"/>
      <c r="Y11981" s="58"/>
      <c r="Z11981" s="58"/>
      <c r="AA11981" s="58"/>
      <c r="AB11981" s="58"/>
    </row>
    <row r="11982" spans="24:28" x14ac:dyDescent="0.2">
      <c r="X11982" s="58"/>
      <c r="Y11982" s="58"/>
      <c r="Z11982" s="58"/>
      <c r="AA11982" s="58"/>
      <c r="AB11982" s="58"/>
    </row>
    <row r="11983" spans="24:28" x14ac:dyDescent="0.2">
      <c r="X11983" s="58"/>
      <c r="Y11983" s="58"/>
      <c r="Z11983" s="58"/>
      <c r="AA11983" s="58"/>
      <c r="AB11983" s="58"/>
    </row>
    <row r="11984" spans="24:28" x14ac:dyDescent="0.2">
      <c r="X11984" s="58"/>
      <c r="Y11984" s="58"/>
      <c r="Z11984" s="58"/>
      <c r="AA11984" s="58"/>
      <c r="AB11984" s="58"/>
    </row>
    <row r="11985" spans="24:28" x14ac:dyDescent="0.2">
      <c r="X11985" s="58"/>
      <c r="Y11985" s="58"/>
      <c r="Z11985" s="58"/>
      <c r="AA11985" s="58"/>
      <c r="AB11985" s="58"/>
    </row>
    <row r="11986" spans="24:28" x14ac:dyDescent="0.2">
      <c r="X11986" s="58"/>
      <c r="Y11986" s="58"/>
      <c r="Z11986" s="58"/>
      <c r="AA11986" s="58"/>
      <c r="AB11986" s="58"/>
    </row>
    <row r="11987" spans="24:28" x14ac:dyDescent="0.2">
      <c r="X11987" s="58"/>
      <c r="Y11987" s="58"/>
      <c r="Z11987" s="58"/>
      <c r="AA11987" s="58"/>
      <c r="AB11987" s="58"/>
    </row>
    <row r="11988" spans="24:28" x14ac:dyDescent="0.2">
      <c r="X11988" s="58"/>
      <c r="Y11988" s="58"/>
      <c r="Z11988" s="58"/>
      <c r="AA11988" s="58"/>
      <c r="AB11988" s="58"/>
    </row>
    <row r="11989" spans="24:28" x14ac:dyDescent="0.2">
      <c r="X11989" s="58"/>
      <c r="Y11989" s="58"/>
      <c r="Z11989" s="58"/>
      <c r="AA11989" s="58"/>
      <c r="AB11989" s="58"/>
    </row>
    <row r="11990" spans="24:28" x14ac:dyDescent="0.2">
      <c r="X11990" s="58"/>
      <c r="Y11990" s="58"/>
      <c r="Z11990" s="58"/>
      <c r="AA11990" s="58"/>
      <c r="AB11990" s="58"/>
    </row>
    <row r="11991" spans="24:28" x14ac:dyDescent="0.2">
      <c r="X11991" s="58"/>
      <c r="Y11991" s="58"/>
      <c r="Z11991" s="58"/>
      <c r="AA11991" s="58"/>
      <c r="AB11991" s="58"/>
    </row>
    <row r="11992" spans="24:28" x14ac:dyDescent="0.2">
      <c r="X11992" s="58"/>
      <c r="Y11992" s="58"/>
      <c r="Z11992" s="58"/>
      <c r="AA11992" s="58"/>
      <c r="AB11992" s="58"/>
    </row>
    <row r="11993" spans="24:28" x14ac:dyDescent="0.2">
      <c r="X11993" s="58"/>
      <c r="Y11993" s="58"/>
      <c r="Z11993" s="58"/>
      <c r="AA11993" s="58"/>
      <c r="AB11993" s="58"/>
    </row>
    <row r="11994" spans="24:28" x14ac:dyDescent="0.2">
      <c r="X11994" s="58"/>
      <c r="Y11994" s="58"/>
      <c r="Z11994" s="58"/>
      <c r="AA11994" s="58"/>
      <c r="AB11994" s="58"/>
    </row>
    <row r="11995" spans="24:28" x14ac:dyDescent="0.2">
      <c r="X11995" s="58"/>
      <c r="Y11995" s="58"/>
      <c r="Z11995" s="58"/>
      <c r="AA11995" s="58"/>
      <c r="AB11995" s="58"/>
    </row>
    <row r="11996" spans="24:28" x14ac:dyDescent="0.2">
      <c r="X11996" s="58"/>
      <c r="Y11996" s="58"/>
      <c r="Z11996" s="58"/>
      <c r="AA11996" s="58"/>
      <c r="AB11996" s="58"/>
    </row>
    <row r="11997" spans="24:28" x14ac:dyDescent="0.2">
      <c r="X11997" s="58"/>
      <c r="Y11997" s="58"/>
      <c r="Z11997" s="58"/>
      <c r="AA11997" s="58"/>
      <c r="AB11997" s="58"/>
    </row>
    <row r="11998" spans="24:28" x14ac:dyDescent="0.2">
      <c r="X11998" s="58"/>
      <c r="Y11998" s="58"/>
      <c r="Z11998" s="58"/>
      <c r="AA11998" s="58"/>
      <c r="AB11998" s="58"/>
    </row>
    <row r="11999" spans="24:28" x14ac:dyDescent="0.2">
      <c r="X11999" s="58"/>
      <c r="Y11999" s="58"/>
      <c r="Z11999" s="58"/>
      <c r="AA11999" s="58"/>
      <c r="AB11999" s="58"/>
    </row>
    <row r="12000" spans="24:28" x14ac:dyDescent="0.2">
      <c r="X12000" s="58"/>
      <c r="Y12000" s="58"/>
      <c r="Z12000" s="58"/>
      <c r="AA12000" s="58"/>
      <c r="AB12000" s="58"/>
    </row>
    <row r="12001" spans="24:28" x14ac:dyDescent="0.2">
      <c r="X12001" s="58"/>
      <c r="Y12001" s="58"/>
      <c r="Z12001" s="58"/>
      <c r="AA12001" s="58"/>
      <c r="AB12001" s="58"/>
    </row>
    <row r="12002" spans="24:28" x14ac:dyDescent="0.2">
      <c r="X12002" s="58"/>
      <c r="Y12002" s="58"/>
      <c r="Z12002" s="58"/>
      <c r="AA12002" s="58"/>
      <c r="AB12002" s="58"/>
    </row>
    <row r="12003" spans="24:28" x14ac:dyDescent="0.2">
      <c r="X12003" s="58"/>
      <c r="Y12003" s="58"/>
      <c r="Z12003" s="58"/>
      <c r="AA12003" s="58"/>
      <c r="AB12003" s="58"/>
    </row>
    <row r="12004" spans="24:28" x14ac:dyDescent="0.2">
      <c r="X12004" s="58"/>
      <c r="Y12004" s="58"/>
      <c r="Z12004" s="58"/>
      <c r="AA12004" s="58"/>
      <c r="AB12004" s="58"/>
    </row>
    <row r="12005" spans="24:28" x14ac:dyDescent="0.2">
      <c r="X12005" s="58"/>
      <c r="Y12005" s="58"/>
      <c r="Z12005" s="58"/>
      <c r="AA12005" s="58"/>
      <c r="AB12005" s="58"/>
    </row>
    <row r="12006" spans="24:28" x14ac:dyDescent="0.2">
      <c r="X12006" s="58"/>
      <c r="Y12006" s="58"/>
      <c r="Z12006" s="58"/>
      <c r="AA12006" s="58"/>
      <c r="AB12006" s="58"/>
    </row>
    <row r="12007" spans="24:28" x14ac:dyDescent="0.2">
      <c r="X12007" s="58"/>
      <c r="Y12007" s="58"/>
      <c r="Z12007" s="58"/>
      <c r="AA12007" s="58"/>
      <c r="AB12007" s="58"/>
    </row>
    <row r="12008" spans="24:28" x14ac:dyDescent="0.2">
      <c r="X12008" s="58"/>
      <c r="Y12008" s="58"/>
      <c r="Z12008" s="58"/>
      <c r="AA12008" s="58"/>
      <c r="AB12008" s="58"/>
    </row>
    <row r="12009" spans="24:28" x14ac:dyDescent="0.2">
      <c r="X12009" s="58"/>
      <c r="Y12009" s="58"/>
      <c r="Z12009" s="58"/>
      <c r="AA12009" s="58"/>
      <c r="AB12009" s="58"/>
    </row>
    <row r="12010" spans="24:28" x14ac:dyDescent="0.2">
      <c r="X12010" s="58"/>
      <c r="Y12010" s="58"/>
      <c r="Z12010" s="58"/>
      <c r="AA12010" s="58"/>
      <c r="AB12010" s="58"/>
    </row>
    <row r="12011" spans="24:28" x14ac:dyDescent="0.2">
      <c r="X12011" s="58"/>
      <c r="Y12011" s="58"/>
      <c r="Z12011" s="58"/>
      <c r="AA12011" s="58"/>
      <c r="AB12011" s="58"/>
    </row>
    <row r="12012" spans="24:28" x14ac:dyDescent="0.2">
      <c r="X12012" s="58"/>
      <c r="Y12012" s="58"/>
      <c r="Z12012" s="58"/>
      <c r="AA12012" s="58"/>
      <c r="AB12012" s="58"/>
    </row>
    <row r="12013" spans="24:28" x14ac:dyDescent="0.2">
      <c r="X12013" s="58"/>
      <c r="Y12013" s="58"/>
      <c r="Z12013" s="58"/>
      <c r="AA12013" s="58"/>
      <c r="AB12013" s="58"/>
    </row>
    <row r="12014" spans="24:28" x14ac:dyDescent="0.2">
      <c r="X12014" s="58"/>
      <c r="Y12014" s="58"/>
      <c r="Z12014" s="58"/>
      <c r="AA12014" s="58"/>
      <c r="AB12014" s="58"/>
    </row>
    <row r="12015" spans="24:28" x14ac:dyDescent="0.2">
      <c r="X12015" s="58"/>
      <c r="Y12015" s="58"/>
      <c r="Z12015" s="58"/>
      <c r="AA12015" s="58"/>
      <c r="AB12015" s="58"/>
    </row>
    <row r="12016" spans="24:28" x14ac:dyDescent="0.2">
      <c r="X12016" s="58"/>
      <c r="Y12016" s="58"/>
      <c r="Z12016" s="58"/>
      <c r="AA12016" s="58"/>
      <c r="AB12016" s="58"/>
    </row>
    <row r="12017" spans="24:28" x14ac:dyDescent="0.2">
      <c r="X12017" s="58"/>
      <c r="Y12017" s="58"/>
      <c r="Z12017" s="58"/>
      <c r="AA12017" s="58"/>
      <c r="AB12017" s="58"/>
    </row>
    <row r="12018" spans="24:28" x14ac:dyDescent="0.2">
      <c r="X12018" s="58"/>
      <c r="Y12018" s="58"/>
      <c r="Z12018" s="58"/>
      <c r="AA12018" s="58"/>
      <c r="AB12018" s="58"/>
    </row>
    <row r="12019" spans="24:28" x14ac:dyDescent="0.2">
      <c r="X12019" s="58"/>
      <c r="Y12019" s="58"/>
      <c r="Z12019" s="58"/>
      <c r="AA12019" s="58"/>
      <c r="AB12019" s="58"/>
    </row>
    <row r="12020" spans="24:28" x14ac:dyDescent="0.2">
      <c r="X12020" s="58"/>
      <c r="Y12020" s="58"/>
      <c r="Z12020" s="58"/>
      <c r="AA12020" s="58"/>
      <c r="AB12020" s="58"/>
    </row>
    <row r="12021" spans="24:28" x14ac:dyDescent="0.2">
      <c r="X12021" s="58"/>
      <c r="Y12021" s="58"/>
      <c r="Z12021" s="58"/>
      <c r="AA12021" s="58"/>
      <c r="AB12021" s="58"/>
    </row>
    <row r="12022" spans="24:28" x14ac:dyDescent="0.2">
      <c r="X12022" s="58"/>
      <c r="Y12022" s="58"/>
      <c r="Z12022" s="58"/>
      <c r="AA12022" s="58"/>
      <c r="AB12022" s="58"/>
    </row>
    <row r="12023" spans="24:28" x14ac:dyDescent="0.2">
      <c r="X12023" s="58"/>
      <c r="Y12023" s="58"/>
      <c r="Z12023" s="58"/>
      <c r="AA12023" s="58"/>
      <c r="AB12023" s="58"/>
    </row>
    <row r="12024" spans="24:28" x14ac:dyDescent="0.2">
      <c r="X12024" s="58"/>
      <c r="Y12024" s="58"/>
      <c r="Z12024" s="58"/>
      <c r="AA12024" s="58"/>
      <c r="AB12024" s="58"/>
    </row>
    <row r="12025" spans="24:28" x14ac:dyDescent="0.2">
      <c r="X12025" s="58"/>
      <c r="Y12025" s="58"/>
      <c r="Z12025" s="58"/>
      <c r="AA12025" s="58"/>
      <c r="AB12025" s="58"/>
    </row>
    <row r="12026" spans="24:28" x14ac:dyDescent="0.2">
      <c r="X12026" s="58"/>
      <c r="Y12026" s="58"/>
      <c r="Z12026" s="58"/>
      <c r="AA12026" s="58"/>
      <c r="AB12026" s="58"/>
    </row>
    <row r="12027" spans="24:28" x14ac:dyDescent="0.2">
      <c r="X12027" s="58"/>
      <c r="Y12027" s="58"/>
      <c r="Z12027" s="58"/>
      <c r="AA12027" s="58"/>
      <c r="AB12027" s="58"/>
    </row>
    <row r="12028" spans="24:28" x14ac:dyDescent="0.2">
      <c r="X12028" s="58"/>
      <c r="Y12028" s="58"/>
      <c r="Z12028" s="58"/>
      <c r="AA12028" s="58"/>
      <c r="AB12028" s="58"/>
    </row>
    <row r="12029" spans="24:28" x14ac:dyDescent="0.2">
      <c r="X12029" s="58"/>
      <c r="Y12029" s="58"/>
      <c r="Z12029" s="58"/>
      <c r="AA12029" s="58"/>
      <c r="AB12029" s="58"/>
    </row>
    <row r="12030" spans="24:28" x14ac:dyDescent="0.2">
      <c r="X12030" s="58"/>
      <c r="Y12030" s="58"/>
      <c r="Z12030" s="58"/>
      <c r="AA12030" s="58"/>
      <c r="AB12030" s="58"/>
    </row>
    <row r="12031" spans="24:28" x14ac:dyDescent="0.2">
      <c r="X12031" s="58"/>
      <c r="Y12031" s="58"/>
      <c r="Z12031" s="58"/>
      <c r="AA12031" s="58"/>
      <c r="AB12031" s="58"/>
    </row>
    <row r="12032" spans="24:28" x14ac:dyDescent="0.2">
      <c r="X12032" s="58"/>
      <c r="Y12032" s="58"/>
      <c r="Z12032" s="58"/>
      <c r="AA12032" s="58"/>
      <c r="AB12032" s="58"/>
    </row>
    <row r="12033" spans="24:28" x14ac:dyDescent="0.2">
      <c r="X12033" s="58"/>
      <c r="Y12033" s="58"/>
      <c r="Z12033" s="58"/>
      <c r="AA12033" s="58"/>
      <c r="AB12033" s="58"/>
    </row>
    <row r="12034" spans="24:28" x14ac:dyDescent="0.2">
      <c r="X12034" s="58"/>
      <c r="Y12034" s="58"/>
      <c r="Z12034" s="58"/>
      <c r="AA12034" s="58"/>
      <c r="AB12034" s="58"/>
    </row>
    <row r="12035" spans="24:28" x14ac:dyDescent="0.2">
      <c r="X12035" s="58"/>
      <c r="Y12035" s="58"/>
      <c r="Z12035" s="58"/>
      <c r="AA12035" s="58"/>
      <c r="AB12035" s="58"/>
    </row>
    <row r="12036" spans="24:28" x14ac:dyDescent="0.2">
      <c r="X12036" s="58"/>
      <c r="Y12036" s="58"/>
      <c r="Z12036" s="58"/>
      <c r="AA12036" s="58"/>
      <c r="AB12036" s="58"/>
    </row>
    <row r="12037" spans="24:28" x14ac:dyDescent="0.2">
      <c r="X12037" s="58"/>
      <c r="Y12037" s="58"/>
      <c r="Z12037" s="58"/>
      <c r="AA12037" s="58"/>
      <c r="AB12037" s="58"/>
    </row>
    <row r="12038" spans="24:28" x14ac:dyDescent="0.2">
      <c r="X12038" s="58"/>
      <c r="Y12038" s="58"/>
      <c r="Z12038" s="58"/>
      <c r="AA12038" s="58"/>
      <c r="AB12038" s="58"/>
    </row>
    <row r="12039" spans="24:28" x14ac:dyDescent="0.2">
      <c r="X12039" s="58"/>
      <c r="Y12039" s="58"/>
      <c r="Z12039" s="58"/>
      <c r="AA12039" s="58"/>
      <c r="AB12039" s="58"/>
    </row>
    <row r="12040" spans="24:28" x14ac:dyDescent="0.2">
      <c r="X12040" s="58"/>
      <c r="Y12040" s="58"/>
      <c r="Z12040" s="58"/>
      <c r="AA12040" s="58"/>
      <c r="AB12040" s="58"/>
    </row>
    <row r="12041" spans="24:28" x14ac:dyDescent="0.2">
      <c r="X12041" s="58"/>
      <c r="Y12041" s="58"/>
      <c r="Z12041" s="58"/>
      <c r="AA12041" s="58"/>
      <c r="AB12041" s="58"/>
    </row>
    <row r="12042" spans="24:28" x14ac:dyDescent="0.2">
      <c r="X12042" s="58"/>
      <c r="Y12042" s="58"/>
      <c r="Z12042" s="58"/>
      <c r="AA12042" s="58"/>
      <c r="AB12042" s="58"/>
    </row>
    <row r="12043" spans="24:28" x14ac:dyDescent="0.2">
      <c r="X12043" s="58"/>
      <c r="Y12043" s="58"/>
      <c r="Z12043" s="58"/>
      <c r="AA12043" s="58"/>
      <c r="AB12043" s="58"/>
    </row>
    <row r="12044" spans="24:28" x14ac:dyDescent="0.2">
      <c r="X12044" s="58"/>
      <c r="Y12044" s="58"/>
      <c r="Z12044" s="58"/>
      <c r="AA12044" s="58"/>
      <c r="AB12044" s="58"/>
    </row>
    <row r="12045" spans="24:28" x14ac:dyDescent="0.2">
      <c r="X12045" s="58"/>
      <c r="Y12045" s="58"/>
      <c r="Z12045" s="58"/>
      <c r="AA12045" s="58"/>
      <c r="AB12045" s="58"/>
    </row>
    <row r="12046" spans="24:28" x14ac:dyDescent="0.2">
      <c r="X12046" s="58"/>
      <c r="Y12046" s="58"/>
      <c r="Z12046" s="58"/>
      <c r="AA12046" s="58"/>
      <c r="AB12046" s="58"/>
    </row>
    <row r="12047" spans="24:28" x14ac:dyDescent="0.2">
      <c r="X12047" s="58"/>
      <c r="Y12047" s="58"/>
      <c r="Z12047" s="58"/>
      <c r="AA12047" s="58"/>
      <c r="AB12047" s="58"/>
    </row>
    <row r="12048" spans="24:28" x14ac:dyDescent="0.2">
      <c r="X12048" s="58"/>
      <c r="Y12048" s="58"/>
      <c r="Z12048" s="58"/>
      <c r="AA12048" s="58"/>
      <c r="AB12048" s="58"/>
    </row>
    <row r="12049" spans="24:28" x14ac:dyDescent="0.2">
      <c r="X12049" s="58"/>
      <c r="Y12049" s="58"/>
      <c r="Z12049" s="58"/>
      <c r="AA12049" s="58"/>
      <c r="AB12049" s="58"/>
    </row>
    <row r="12050" spans="24:28" x14ac:dyDescent="0.2">
      <c r="X12050" s="58"/>
      <c r="Y12050" s="58"/>
      <c r="Z12050" s="58"/>
      <c r="AA12050" s="58"/>
      <c r="AB12050" s="58"/>
    </row>
    <row r="12051" spans="24:28" x14ac:dyDescent="0.2">
      <c r="X12051" s="58"/>
      <c r="Y12051" s="58"/>
      <c r="Z12051" s="58"/>
      <c r="AA12051" s="58"/>
      <c r="AB12051" s="58"/>
    </row>
    <row r="12052" spans="24:28" x14ac:dyDescent="0.2">
      <c r="X12052" s="58"/>
      <c r="Y12052" s="58"/>
      <c r="Z12052" s="58"/>
      <c r="AA12052" s="58"/>
      <c r="AB12052" s="58"/>
    </row>
    <row r="12053" spans="24:28" x14ac:dyDescent="0.2">
      <c r="X12053" s="58"/>
      <c r="Y12053" s="58"/>
      <c r="Z12053" s="58"/>
      <c r="AA12053" s="58"/>
      <c r="AB12053" s="58"/>
    </row>
    <row r="12054" spans="24:28" x14ac:dyDescent="0.2">
      <c r="X12054" s="58"/>
      <c r="Y12054" s="58"/>
      <c r="Z12054" s="58"/>
      <c r="AA12054" s="58"/>
      <c r="AB12054" s="58"/>
    </row>
    <row r="12055" spans="24:28" x14ac:dyDescent="0.2">
      <c r="X12055" s="58"/>
      <c r="Y12055" s="58"/>
      <c r="Z12055" s="58"/>
      <c r="AA12055" s="58"/>
      <c r="AB12055" s="58"/>
    </row>
    <row r="12056" spans="24:28" x14ac:dyDescent="0.2">
      <c r="X12056" s="58"/>
      <c r="Y12056" s="58"/>
      <c r="Z12056" s="58"/>
      <c r="AA12056" s="58"/>
      <c r="AB12056" s="58"/>
    </row>
    <row r="12057" spans="24:28" x14ac:dyDescent="0.2">
      <c r="X12057" s="58"/>
      <c r="Y12057" s="58"/>
      <c r="Z12057" s="58"/>
      <c r="AA12057" s="58"/>
      <c r="AB12057" s="58"/>
    </row>
    <row r="12058" spans="24:28" x14ac:dyDescent="0.2">
      <c r="X12058" s="58"/>
      <c r="Y12058" s="58"/>
      <c r="Z12058" s="58"/>
      <c r="AA12058" s="58"/>
      <c r="AB12058" s="58"/>
    </row>
    <row r="12059" spans="24:28" x14ac:dyDescent="0.2">
      <c r="X12059" s="58"/>
      <c r="Y12059" s="58"/>
      <c r="Z12059" s="58"/>
      <c r="AA12059" s="58"/>
      <c r="AB12059" s="58"/>
    </row>
    <row r="12060" spans="24:28" x14ac:dyDescent="0.2">
      <c r="X12060" s="58"/>
      <c r="Y12060" s="58"/>
      <c r="Z12060" s="58"/>
      <c r="AA12060" s="58"/>
      <c r="AB12060" s="58"/>
    </row>
    <row r="12061" spans="24:28" x14ac:dyDescent="0.2">
      <c r="X12061" s="58"/>
      <c r="Y12061" s="58"/>
      <c r="Z12061" s="58"/>
      <c r="AA12061" s="58"/>
      <c r="AB12061" s="58"/>
    </row>
    <row r="12062" spans="24:28" x14ac:dyDescent="0.2">
      <c r="X12062" s="58"/>
      <c r="Y12062" s="58"/>
      <c r="Z12062" s="58"/>
      <c r="AA12062" s="58"/>
      <c r="AB12062" s="58"/>
    </row>
    <row r="12063" spans="24:28" x14ac:dyDescent="0.2">
      <c r="X12063" s="58"/>
      <c r="Y12063" s="58"/>
      <c r="Z12063" s="58"/>
      <c r="AA12063" s="58"/>
      <c r="AB12063" s="58"/>
    </row>
    <row r="12064" spans="24:28" x14ac:dyDescent="0.2">
      <c r="X12064" s="58"/>
      <c r="Y12064" s="58"/>
      <c r="Z12064" s="58"/>
      <c r="AA12064" s="58"/>
      <c r="AB12064" s="58"/>
    </row>
    <row r="12065" spans="24:28" x14ac:dyDescent="0.2">
      <c r="X12065" s="58"/>
      <c r="Y12065" s="58"/>
      <c r="Z12065" s="58"/>
      <c r="AA12065" s="58"/>
      <c r="AB12065" s="58"/>
    </row>
    <row r="12066" spans="24:28" x14ac:dyDescent="0.2">
      <c r="X12066" s="58"/>
      <c r="Y12066" s="58"/>
      <c r="Z12066" s="58"/>
      <c r="AA12066" s="58"/>
      <c r="AB12066" s="58"/>
    </row>
    <row r="12067" spans="24:28" x14ac:dyDescent="0.2">
      <c r="X12067" s="58"/>
      <c r="Y12067" s="58"/>
      <c r="Z12067" s="58"/>
      <c r="AA12067" s="58"/>
      <c r="AB12067" s="58"/>
    </row>
    <row r="12068" spans="24:28" x14ac:dyDescent="0.2">
      <c r="X12068" s="58"/>
      <c r="Y12068" s="58"/>
      <c r="Z12068" s="58"/>
      <c r="AA12068" s="58"/>
      <c r="AB12068" s="58"/>
    </row>
    <row r="12069" spans="24:28" x14ac:dyDescent="0.2">
      <c r="X12069" s="58"/>
      <c r="Y12069" s="58"/>
      <c r="Z12069" s="58"/>
      <c r="AA12069" s="58"/>
      <c r="AB12069" s="58"/>
    </row>
    <row r="12070" spans="24:28" x14ac:dyDescent="0.2">
      <c r="X12070" s="58"/>
      <c r="Y12070" s="58"/>
      <c r="Z12070" s="58"/>
      <c r="AA12070" s="58"/>
      <c r="AB12070" s="58"/>
    </row>
    <row r="12071" spans="24:28" x14ac:dyDescent="0.2">
      <c r="X12071" s="58"/>
      <c r="Y12071" s="58"/>
      <c r="Z12071" s="58"/>
      <c r="AA12071" s="58"/>
      <c r="AB12071" s="58"/>
    </row>
    <row r="12072" spans="24:28" x14ac:dyDescent="0.2">
      <c r="X12072" s="58"/>
      <c r="Y12072" s="58"/>
      <c r="Z12072" s="58"/>
      <c r="AA12072" s="58"/>
      <c r="AB12072" s="58"/>
    </row>
    <row r="12073" spans="24:28" x14ac:dyDescent="0.2">
      <c r="X12073" s="58"/>
      <c r="Y12073" s="58"/>
      <c r="Z12073" s="58"/>
      <c r="AA12073" s="58"/>
      <c r="AB12073" s="58"/>
    </row>
    <row r="12074" spans="24:28" x14ac:dyDescent="0.2">
      <c r="X12074" s="58"/>
      <c r="Y12074" s="58"/>
      <c r="Z12074" s="58"/>
      <c r="AA12074" s="58"/>
      <c r="AB12074" s="58"/>
    </row>
    <row r="12075" spans="24:28" x14ac:dyDescent="0.2">
      <c r="X12075" s="58"/>
      <c r="Y12075" s="58"/>
      <c r="Z12075" s="58"/>
      <c r="AA12075" s="58"/>
      <c r="AB12075" s="58"/>
    </row>
    <row r="12076" spans="24:28" x14ac:dyDescent="0.2">
      <c r="X12076" s="58"/>
      <c r="Y12076" s="58"/>
      <c r="Z12076" s="58"/>
      <c r="AA12076" s="58"/>
      <c r="AB12076" s="58"/>
    </row>
    <row r="12077" spans="24:28" x14ac:dyDescent="0.2">
      <c r="X12077" s="58"/>
      <c r="Y12077" s="58"/>
      <c r="Z12077" s="58"/>
      <c r="AA12077" s="58"/>
      <c r="AB12077" s="58"/>
    </row>
    <row r="12078" spans="24:28" x14ac:dyDescent="0.2">
      <c r="X12078" s="58"/>
      <c r="Y12078" s="58"/>
      <c r="Z12078" s="58"/>
      <c r="AA12078" s="58"/>
      <c r="AB12078" s="58"/>
    </row>
    <row r="12079" spans="24:28" x14ac:dyDescent="0.2">
      <c r="X12079" s="58"/>
      <c r="Y12079" s="58"/>
      <c r="Z12079" s="58"/>
      <c r="AA12079" s="58"/>
      <c r="AB12079" s="58"/>
    </row>
    <row r="12080" spans="24:28" x14ac:dyDescent="0.2">
      <c r="X12080" s="58"/>
      <c r="Y12080" s="58"/>
      <c r="Z12080" s="58"/>
      <c r="AA12080" s="58"/>
      <c r="AB12080" s="58"/>
    </row>
    <row r="12081" spans="24:28" x14ac:dyDescent="0.2">
      <c r="X12081" s="58"/>
      <c r="Y12081" s="58"/>
      <c r="Z12081" s="58"/>
      <c r="AA12081" s="58"/>
      <c r="AB12081" s="58"/>
    </row>
    <row r="12082" spans="24:28" x14ac:dyDescent="0.2">
      <c r="X12082" s="58"/>
      <c r="Y12082" s="58"/>
      <c r="Z12082" s="58"/>
      <c r="AA12082" s="58"/>
      <c r="AB12082" s="58"/>
    </row>
    <row r="12083" spans="24:28" x14ac:dyDescent="0.2">
      <c r="X12083" s="58"/>
      <c r="Y12083" s="58"/>
      <c r="Z12083" s="58"/>
      <c r="AA12083" s="58"/>
      <c r="AB12083" s="58"/>
    </row>
    <row r="12084" spans="24:28" x14ac:dyDescent="0.2">
      <c r="X12084" s="58"/>
      <c r="Y12084" s="58"/>
      <c r="Z12084" s="58"/>
      <c r="AA12084" s="58"/>
      <c r="AB12084" s="58"/>
    </row>
    <row r="12085" spans="24:28" x14ac:dyDescent="0.2">
      <c r="X12085" s="58"/>
      <c r="Y12085" s="58"/>
      <c r="Z12085" s="58"/>
      <c r="AA12085" s="58"/>
      <c r="AB12085" s="58"/>
    </row>
    <row r="12086" spans="24:28" x14ac:dyDescent="0.2">
      <c r="X12086" s="58"/>
      <c r="Y12086" s="58"/>
      <c r="Z12086" s="58"/>
      <c r="AA12086" s="58"/>
      <c r="AB12086" s="58"/>
    </row>
    <row r="12087" spans="24:28" x14ac:dyDescent="0.2">
      <c r="X12087" s="58"/>
      <c r="Y12087" s="58"/>
      <c r="Z12087" s="58"/>
      <c r="AA12087" s="58"/>
      <c r="AB12087" s="58"/>
    </row>
    <row r="12088" spans="24:28" x14ac:dyDescent="0.2">
      <c r="X12088" s="58"/>
      <c r="Y12088" s="58"/>
      <c r="Z12088" s="58"/>
      <c r="AA12088" s="58"/>
      <c r="AB12088" s="58"/>
    </row>
    <row r="12089" spans="24:28" x14ac:dyDescent="0.2">
      <c r="X12089" s="58"/>
      <c r="Y12089" s="58"/>
      <c r="Z12089" s="58"/>
      <c r="AA12089" s="58"/>
      <c r="AB12089" s="58"/>
    </row>
    <row r="12090" spans="24:28" x14ac:dyDescent="0.2">
      <c r="X12090" s="58"/>
      <c r="Y12090" s="58"/>
      <c r="Z12090" s="58"/>
      <c r="AA12090" s="58"/>
      <c r="AB12090" s="58"/>
    </row>
    <row r="12091" spans="24:28" x14ac:dyDescent="0.2">
      <c r="X12091" s="58"/>
      <c r="Y12091" s="58"/>
      <c r="Z12091" s="58"/>
      <c r="AA12091" s="58"/>
      <c r="AB12091" s="58"/>
    </row>
    <row r="12092" spans="24:28" x14ac:dyDescent="0.2">
      <c r="X12092" s="58"/>
      <c r="Y12092" s="58"/>
      <c r="Z12092" s="58"/>
      <c r="AA12092" s="58"/>
      <c r="AB12092" s="58"/>
    </row>
    <row r="12093" spans="24:28" x14ac:dyDescent="0.2">
      <c r="X12093" s="58"/>
      <c r="Y12093" s="58"/>
      <c r="Z12093" s="58"/>
      <c r="AA12093" s="58"/>
      <c r="AB12093" s="58"/>
    </row>
    <row r="12094" spans="24:28" x14ac:dyDescent="0.2">
      <c r="X12094" s="58"/>
      <c r="Y12094" s="58"/>
      <c r="Z12094" s="58"/>
      <c r="AA12094" s="58"/>
      <c r="AB12094" s="58"/>
    </row>
    <row r="12095" spans="24:28" x14ac:dyDescent="0.2">
      <c r="X12095" s="58"/>
      <c r="Y12095" s="58"/>
      <c r="Z12095" s="58"/>
      <c r="AA12095" s="58"/>
      <c r="AB12095" s="58"/>
    </row>
    <row r="12096" spans="24:28" x14ac:dyDescent="0.2">
      <c r="X12096" s="58"/>
      <c r="Y12096" s="58"/>
      <c r="Z12096" s="58"/>
      <c r="AA12096" s="58"/>
      <c r="AB12096" s="58"/>
    </row>
    <row r="12097" spans="24:28" x14ac:dyDescent="0.2">
      <c r="X12097" s="58"/>
      <c r="Y12097" s="58"/>
      <c r="Z12097" s="58"/>
      <c r="AA12097" s="58"/>
      <c r="AB12097" s="58"/>
    </row>
    <row r="12098" spans="24:28" x14ac:dyDescent="0.2">
      <c r="X12098" s="58"/>
      <c r="Y12098" s="58"/>
      <c r="Z12098" s="58"/>
      <c r="AA12098" s="58"/>
      <c r="AB12098" s="58"/>
    </row>
    <row r="12099" spans="24:28" x14ac:dyDescent="0.2">
      <c r="X12099" s="58"/>
      <c r="Y12099" s="58"/>
      <c r="Z12099" s="58"/>
      <c r="AA12099" s="58"/>
      <c r="AB12099" s="58"/>
    </row>
    <row r="12100" spans="24:28" x14ac:dyDescent="0.2">
      <c r="X12100" s="58"/>
      <c r="Y12100" s="58"/>
      <c r="Z12100" s="58"/>
      <c r="AA12100" s="58"/>
      <c r="AB12100" s="58"/>
    </row>
    <row r="12101" spans="24:28" x14ac:dyDescent="0.2">
      <c r="X12101" s="58"/>
      <c r="Y12101" s="58"/>
      <c r="Z12101" s="58"/>
      <c r="AA12101" s="58"/>
      <c r="AB12101" s="58"/>
    </row>
    <row r="12102" spans="24:28" x14ac:dyDescent="0.2">
      <c r="X12102" s="58"/>
      <c r="Y12102" s="58"/>
      <c r="Z12102" s="58"/>
      <c r="AA12102" s="58"/>
      <c r="AB12102" s="58"/>
    </row>
    <row r="12103" spans="24:28" x14ac:dyDescent="0.2">
      <c r="X12103" s="58"/>
      <c r="Y12103" s="58"/>
      <c r="Z12103" s="58"/>
      <c r="AA12103" s="58"/>
      <c r="AB12103" s="58"/>
    </row>
    <row r="12104" spans="24:28" x14ac:dyDescent="0.2">
      <c r="X12104" s="58"/>
      <c r="Y12104" s="58"/>
      <c r="Z12104" s="58"/>
      <c r="AA12104" s="58"/>
      <c r="AB12104" s="58"/>
    </row>
    <row r="12105" spans="24:28" x14ac:dyDescent="0.2">
      <c r="X12105" s="58"/>
      <c r="Y12105" s="58"/>
      <c r="Z12105" s="58"/>
      <c r="AA12105" s="58"/>
      <c r="AB12105" s="58"/>
    </row>
    <row r="12106" spans="24:28" x14ac:dyDescent="0.2">
      <c r="X12106" s="58"/>
      <c r="Y12106" s="58"/>
      <c r="Z12106" s="58"/>
      <c r="AA12106" s="58"/>
      <c r="AB12106" s="58"/>
    </row>
    <row r="12107" spans="24:28" x14ac:dyDescent="0.2">
      <c r="X12107" s="58"/>
      <c r="Y12107" s="58"/>
      <c r="Z12107" s="58"/>
      <c r="AA12107" s="58"/>
      <c r="AB12107" s="58"/>
    </row>
    <row r="12108" spans="24:28" x14ac:dyDescent="0.2">
      <c r="X12108" s="58"/>
      <c r="Y12108" s="58"/>
      <c r="Z12108" s="58"/>
      <c r="AA12108" s="58"/>
      <c r="AB12108" s="58"/>
    </row>
    <row r="12109" spans="24:28" x14ac:dyDescent="0.2">
      <c r="X12109" s="58"/>
      <c r="Y12109" s="58"/>
      <c r="Z12109" s="58"/>
      <c r="AA12109" s="58"/>
      <c r="AB12109" s="58"/>
    </row>
    <row r="12110" spans="24:28" x14ac:dyDescent="0.2">
      <c r="X12110" s="58"/>
      <c r="Y12110" s="58"/>
      <c r="Z12110" s="58"/>
      <c r="AA12110" s="58"/>
      <c r="AB12110" s="58"/>
    </row>
    <row r="12111" spans="24:28" x14ac:dyDescent="0.2">
      <c r="X12111" s="58"/>
      <c r="Y12111" s="58"/>
      <c r="Z12111" s="58"/>
      <c r="AA12111" s="58"/>
      <c r="AB12111" s="58"/>
    </row>
    <row r="12112" spans="24:28" x14ac:dyDescent="0.2">
      <c r="X12112" s="58"/>
      <c r="Y12112" s="58"/>
      <c r="Z12112" s="58"/>
      <c r="AA12112" s="58"/>
      <c r="AB12112" s="58"/>
    </row>
    <row r="12113" spans="24:28" x14ac:dyDescent="0.2">
      <c r="X12113" s="58"/>
      <c r="Y12113" s="58"/>
      <c r="Z12113" s="58"/>
      <c r="AA12113" s="58"/>
      <c r="AB12113" s="58"/>
    </row>
    <row r="12114" spans="24:28" x14ac:dyDescent="0.2">
      <c r="X12114" s="58"/>
      <c r="Y12114" s="58"/>
      <c r="Z12114" s="58"/>
      <c r="AA12114" s="58"/>
      <c r="AB12114" s="58"/>
    </row>
    <row r="12115" spans="24:28" x14ac:dyDescent="0.2">
      <c r="X12115" s="58"/>
      <c r="Y12115" s="58"/>
      <c r="Z12115" s="58"/>
      <c r="AA12115" s="58"/>
      <c r="AB12115" s="58"/>
    </row>
    <row r="12116" spans="24:28" x14ac:dyDescent="0.2">
      <c r="X12116" s="58"/>
      <c r="Y12116" s="58"/>
      <c r="Z12116" s="58"/>
      <c r="AA12116" s="58"/>
      <c r="AB12116" s="58"/>
    </row>
    <row r="12117" spans="24:28" x14ac:dyDescent="0.2">
      <c r="X12117" s="58"/>
      <c r="Y12117" s="58"/>
      <c r="Z12117" s="58"/>
      <c r="AA12117" s="58"/>
      <c r="AB12117" s="58"/>
    </row>
    <row r="12118" spans="24:28" x14ac:dyDescent="0.2">
      <c r="X12118" s="58"/>
      <c r="Y12118" s="58"/>
      <c r="Z12118" s="58"/>
      <c r="AA12118" s="58"/>
      <c r="AB12118" s="58"/>
    </row>
    <row r="12119" spans="24:28" x14ac:dyDescent="0.2">
      <c r="X12119" s="58"/>
      <c r="Y12119" s="58"/>
      <c r="Z12119" s="58"/>
      <c r="AA12119" s="58"/>
      <c r="AB12119" s="58"/>
    </row>
    <row r="12120" spans="24:28" x14ac:dyDescent="0.2">
      <c r="X12120" s="58"/>
      <c r="Y12120" s="58"/>
      <c r="Z12120" s="58"/>
      <c r="AA12120" s="58"/>
      <c r="AB12120" s="58"/>
    </row>
    <row r="12121" spans="24:28" x14ac:dyDescent="0.2">
      <c r="X12121" s="58"/>
      <c r="Y12121" s="58"/>
      <c r="Z12121" s="58"/>
      <c r="AA12121" s="58"/>
      <c r="AB12121" s="58"/>
    </row>
    <row r="12122" spans="24:28" x14ac:dyDescent="0.2">
      <c r="X12122" s="58"/>
      <c r="Y12122" s="58"/>
      <c r="Z12122" s="58"/>
      <c r="AA12122" s="58"/>
      <c r="AB12122" s="58"/>
    </row>
    <row r="12123" spans="24:28" x14ac:dyDescent="0.2">
      <c r="X12123" s="58"/>
      <c r="Y12123" s="58"/>
      <c r="Z12123" s="58"/>
      <c r="AA12123" s="58"/>
      <c r="AB12123" s="58"/>
    </row>
    <row r="12124" spans="24:28" x14ac:dyDescent="0.2">
      <c r="X12124" s="58"/>
      <c r="Y12124" s="58"/>
      <c r="Z12124" s="58"/>
      <c r="AA12124" s="58"/>
      <c r="AB12124" s="58"/>
    </row>
    <row r="12125" spans="24:28" x14ac:dyDescent="0.2">
      <c r="X12125" s="58"/>
      <c r="Y12125" s="58"/>
      <c r="Z12125" s="58"/>
      <c r="AA12125" s="58"/>
      <c r="AB12125" s="58"/>
    </row>
    <row r="12126" spans="24:28" x14ac:dyDescent="0.2">
      <c r="X12126" s="58"/>
      <c r="Y12126" s="58"/>
      <c r="Z12126" s="58"/>
      <c r="AA12126" s="58"/>
      <c r="AB12126" s="58"/>
    </row>
    <row r="12127" spans="24:28" x14ac:dyDescent="0.2">
      <c r="X12127" s="58"/>
      <c r="Y12127" s="58"/>
      <c r="Z12127" s="58"/>
      <c r="AA12127" s="58"/>
      <c r="AB12127" s="58"/>
    </row>
    <row r="12128" spans="24:28" x14ac:dyDescent="0.2">
      <c r="X12128" s="58"/>
      <c r="Y12128" s="58"/>
      <c r="Z12128" s="58"/>
      <c r="AA12128" s="58"/>
      <c r="AB12128" s="58"/>
    </row>
    <row r="12129" spans="24:28" x14ac:dyDescent="0.2">
      <c r="X12129" s="58"/>
      <c r="Y12129" s="58"/>
      <c r="Z12129" s="58"/>
      <c r="AA12129" s="58"/>
      <c r="AB12129" s="58"/>
    </row>
    <row r="12130" spans="24:28" x14ac:dyDescent="0.2">
      <c r="X12130" s="58"/>
      <c r="Y12130" s="58"/>
      <c r="Z12130" s="58"/>
      <c r="AA12130" s="58"/>
      <c r="AB12130" s="58"/>
    </row>
    <row r="12131" spans="24:28" x14ac:dyDescent="0.2">
      <c r="X12131" s="58"/>
      <c r="Y12131" s="58"/>
      <c r="Z12131" s="58"/>
      <c r="AA12131" s="58"/>
      <c r="AB12131" s="58"/>
    </row>
    <row r="12132" spans="24:28" x14ac:dyDescent="0.2">
      <c r="X12132" s="58"/>
      <c r="Y12132" s="58"/>
      <c r="Z12132" s="58"/>
      <c r="AA12132" s="58"/>
      <c r="AB12132" s="58"/>
    </row>
    <row r="12133" spans="24:28" x14ac:dyDescent="0.2">
      <c r="X12133" s="58"/>
      <c r="Y12133" s="58"/>
      <c r="Z12133" s="58"/>
      <c r="AA12133" s="58"/>
      <c r="AB12133" s="58"/>
    </row>
    <row r="12134" spans="24:28" x14ac:dyDescent="0.2">
      <c r="X12134" s="58"/>
      <c r="Y12134" s="58"/>
      <c r="Z12134" s="58"/>
      <c r="AA12134" s="58"/>
      <c r="AB12134" s="58"/>
    </row>
    <row r="12135" spans="24:28" x14ac:dyDescent="0.2">
      <c r="X12135" s="58"/>
      <c r="Y12135" s="58"/>
      <c r="Z12135" s="58"/>
      <c r="AA12135" s="58"/>
      <c r="AB12135" s="58"/>
    </row>
    <row r="12136" spans="24:28" x14ac:dyDescent="0.2">
      <c r="X12136" s="58"/>
      <c r="Y12136" s="58"/>
      <c r="Z12136" s="58"/>
      <c r="AA12136" s="58"/>
      <c r="AB12136" s="58"/>
    </row>
    <row r="12137" spans="24:28" x14ac:dyDescent="0.2">
      <c r="X12137" s="58"/>
      <c r="Y12137" s="58"/>
      <c r="Z12137" s="58"/>
      <c r="AA12137" s="58"/>
      <c r="AB12137" s="58"/>
    </row>
    <row r="12138" spans="24:28" x14ac:dyDescent="0.2">
      <c r="X12138" s="58"/>
      <c r="Y12138" s="58"/>
      <c r="Z12138" s="58"/>
      <c r="AA12138" s="58"/>
      <c r="AB12138" s="58"/>
    </row>
    <row r="12139" spans="24:28" x14ac:dyDescent="0.2">
      <c r="X12139" s="58"/>
      <c r="Y12139" s="58"/>
      <c r="Z12139" s="58"/>
      <c r="AA12139" s="58"/>
      <c r="AB12139" s="58"/>
    </row>
    <row r="12140" spans="24:28" x14ac:dyDescent="0.2">
      <c r="X12140" s="58"/>
      <c r="Y12140" s="58"/>
      <c r="Z12140" s="58"/>
      <c r="AA12140" s="58"/>
      <c r="AB12140" s="58"/>
    </row>
    <row r="12141" spans="24:28" x14ac:dyDescent="0.2">
      <c r="X12141" s="58"/>
      <c r="Y12141" s="58"/>
      <c r="Z12141" s="58"/>
      <c r="AA12141" s="58"/>
      <c r="AB12141" s="58"/>
    </row>
    <row r="12142" spans="24:28" x14ac:dyDescent="0.2">
      <c r="X12142" s="58"/>
      <c r="Y12142" s="58"/>
      <c r="Z12142" s="58"/>
      <c r="AA12142" s="58"/>
      <c r="AB12142" s="58"/>
    </row>
    <row r="12143" spans="24:28" x14ac:dyDescent="0.2">
      <c r="X12143" s="58"/>
      <c r="Y12143" s="58"/>
      <c r="Z12143" s="58"/>
      <c r="AA12143" s="58"/>
      <c r="AB12143" s="58"/>
    </row>
    <row r="12144" spans="24:28" x14ac:dyDescent="0.2">
      <c r="X12144" s="58"/>
      <c r="Y12144" s="58"/>
      <c r="Z12144" s="58"/>
      <c r="AA12144" s="58"/>
      <c r="AB12144" s="58"/>
    </row>
    <row r="12145" spans="24:28" x14ac:dyDescent="0.2">
      <c r="X12145" s="58"/>
      <c r="Y12145" s="58"/>
      <c r="Z12145" s="58"/>
      <c r="AA12145" s="58"/>
      <c r="AB12145" s="58"/>
    </row>
    <row r="12146" spans="24:28" x14ac:dyDescent="0.2">
      <c r="X12146" s="58"/>
      <c r="Y12146" s="58"/>
      <c r="Z12146" s="58"/>
      <c r="AA12146" s="58"/>
      <c r="AB12146" s="58"/>
    </row>
    <row r="12147" spans="24:28" x14ac:dyDescent="0.2">
      <c r="X12147" s="58"/>
      <c r="Y12147" s="58"/>
      <c r="Z12147" s="58"/>
      <c r="AA12147" s="58"/>
      <c r="AB12147" s="58"/>
    </row>
    <row r="12148" spans="24:28" x14ac:dyDescent="0.2">
      <c r="X12148" s="58"/>
      <c r="Y12148" s="58"/>
      <c r="Z12148" s="58"/>
      <c r="AA12148" s="58"/>
      <c r="AB12148" s="58"/>
    </row>
    <row r="12149" spans="24:28" x14ac:dyDescent="0.2">
      <c r="X12149" s="58"/>
      <c r="Y12149" s="58"/>
      <c r="Z12149" s="58"/>
      <c r="AA12149" s="58"/>
      <c r="AB12149" s="58"/>
    </row>
    <row r="12150" spans="24:28" x14ac:dyDescent="0.2">
      <c r="X12150" s="58"/>
      <c r="Y12150" s="58"/>
      <c r="Z12150" s="58"/>
      <c r="AA12150" s="58"/>
      <c r="AB12150" s="58"/>
    </row>
    <row r="12151" spans="24:28" x14ac:dyDescent="0.2">
      <c r="X12151" s="58"/>
      <c r="Y12151" s="58"/>
      <c r="Z12151" s="58"/>
      <c r="AA12151" s="58"/>
      <c r="AB12151" s="58"/>
    </row>
    <row r="12152" spans="24:28" x14ac:dyDescent="0.2">
      <c r="X12152" s="58"/>
      <c r="Y12152" s="58"/>
      <c r="Z12152" s="58"/>
      <c r="AA12152" s="58"/>
      <c r="AB12152" s="58"/>
    </row>
    <row r="12153" spans="24:28" x14ac:dyDescent="0.2">
      <c r="X12153" s="58"/>
      <c r="Y12153" s="58"/>
      <c r="Z12153" s="58"/>
      <c r="AA12153" s="58"/>
      <c r="AB12153" s="58"/>
    </row>
    <row r="12154" spans="24:28" x14ac:dyDescent="0.2">
      <c r="X12154" s="58"/>
      <c r="Y12154" s="58"/>
      <c r="Z12154" s="58"/>
      <c r="AA12154" s="58"/>
      <c r="AB12154" s="58"/>
    </row>
    <row r="12155" spans="24:28" x14ac:dyDescent="0.2">
      <c r="X12155" s="58"/>
      <c r="Y12155" s="58"/>
      <c r="Z12155" s="58"/>
      <c r="AA12155" s="58"/>
      <c r="AB12155" s="58"/>
    </row>
    <row r="12156" spans="24:28" x14ac:dyDescent="0.2">
      <c r="X12156" s="58"/>
      <c r="Y12156" s="58"/>
      <c r="Z12156" s="58"/>
      <c r="AA12156" s="58"/>
      <c r="AB12156" s="58"/>
    </row>
    <row r="12157" spans="24:28" x14ac:dyDescent="0.2">
      <c r="X12157" s="58"/>
      <c r="Y12157" s="58"/>
      <c r="Z12157" s="58"/>
      <c r="AA12157" s="58"/>
      <c r="AB12157" s="58"/>
    </row>
    <row r="12158" spans="24:28" x14ac:dyDescent="0.2">
      <c r="X12158" s="58"/>
      <c r="Y12158" s="58"/>
      <c r="Z12158" s="58"/>
      <c r="AA12158" s="58"/>
      <c r="AB12158" s="58"/>
    </row>
    <row r="12159" spans="24:28" x14ac:dyDescent="0.2">
      <c r="X12159" s="58"/>
      <c r="Y12159" s="58"/>
      <c r="Z12159" s="58"/>
      <c r="AA12159" s="58"/>
      <c r="AB12159" s="58"/>
    </row>
    <row r="12160" spans="24:28" x14ac:dyDescent="0.2">
      <c r="X12160" s="58"/>
      <c r="Y12160" s="58"/>
      <c r="Z12160" s="58"/>
      <c r="AA12160" s="58"/>
      <c r="AB12160" s="58"/>
    </row>
    <row r="12161" spans="24:28" x14ac:dyDescent="0.2">
      <c r="X12161" s="58"/>
      <c r="Y12161" s="58"/>
      <c r="Z12161" s="58"/>
      <c r="AA12161" s="58"/>
      <c r="AB12161" s="58"/>
    </row>
    <row r="12162" spans="24:28" x14ac:dyDescent="0.2">
      <c r="X12162" s="58"/>
      <c r="Y12162" s="58"/>
      <c r="Z12162" s="58"/>
      <c r="AA12162" s="58"/>
      <c r="AB12162" s="58"/>
    </row>
    <row r="12163" spans="24:28" x14ac:dyDescent="0.2">
      <c r="X12163" s="58"/>
      <c r="Y12163" s="58"/>
      <c r="Z12163" s="58"/>
      <c r="AA12163" s="58"/>
      <c r="AB12163" s="58"/>
    </row>
    <row r="12164" spans="24:28" x14ac:dyDescent="0.2">
      <c r="X12164" s="58"/>
      <c r="Y12164" s="58"/>
      <c r="Z12164" s="58"/>
      <c r="AA12164" s="58"/>
      <c r="AB12164" s="58"/>
    </row>
    <row r="12165" spans="24:28" x14ac:dyDescent="0.2">
      <c r="X12165" s="58"/>
      <c r="Y12165" s="58"/>
      <c r="Z12165" s="58"/>
      <c r="AA12165" s="58"/>
      <c r="AB12165" s="58"/>
    </row>
    <row r="12166" spans="24:28" x14ac:dyDescent="0.2">
      <c r="X12166" s="58"/>
      <c r="Y12166" s="58"/>
      <c r="Z12166" s="58"/>
      <c r="AA12166" s="58"/>
      <c r="AB12166" s="58"/>
    </row>
    <row r="12167" spans="24:28" x14ac:dyDescent="0.2">
      <c r="X12167" s="58"/>
      <c r="Y12167" s="58"/>
      <c r="Z12167" s="58"/>
      <c r="AA12167" s="58"/>
      <c r="AB12167" s="58"/>
    </row>
    <row r="12168" spans="24:28" x14ac:dyDescent="0.2">
      <c r="X12168" s="58"/>
      <c r="Y12168" s="58"/>
      <c r="Z12168" s="58"/>
      <c r="AA12168" s="58"/>
      <c r="AB12168" s="58"/>
    </row>
    <row r="12169" spans="24:28" x14ac:dyDescent="0.2">
      <c r="X12169" s="58"/>
      <c r="Y12169" s="58"/>
      <c r="Z12169" s="58"/>
      <c r="AA12169" s="58"/>
      <c r="AB12169" s="58"/>
    </row>
    <row r="12170" spans="24:28" x14ac:dyDescent="0.2">
      <c r="X12170" s="58"/>
      <c r="Y12170" s="58"/>
      <c r="Z12170" s="58"/>
      <c r="AA12170" s="58"/>
      <c r="AB12170" s="58"/>
    </row>
    <row r="12171" spans="24:28" x14ac:dyDescent="0.2">
      <c r="X12171" s="58"/>
      <c r="Y12171" s="58"/>
      <c r="Z12171" s="58"/>
      <c r="AA12171" s="58"/>
      <c r="AB12171" s="58"/>
    </row>
    <row r="12172" spans="24:28" x14ac:dyDescent="0.2">
      <c r="X12172" s="58"/>
      <c r="Y12172" s="58"/>
      <c r="Z12172" s="58"/>
      <c r="AA12172" s="58"/>
      <c r="AB12172" s="58"/>
    </row>
    <row r="12173" spans="24:28" x14ac:dyDescent="0.2">
      <c r="X12173" s="58"/>
      <c r="Y12173" s="58"/>
      <c r="Z12173" s="58"/>
      <c r="AA12173" s="58"/>
      <c r="AB12173" s="58"/>
    </row>
    <row r="12174" spans="24:28" x14ac:dyDescent="0.2">
      <c r="X12174" s="58"/>
      <c r="Y12174" s="58"/>
      <c r="Z12174" s="58"/>
      <c r="AA12174" s="58"/>
      <c r="AB12174" s="58"/>
    </row>
    <row r="12175" spans="24:28" x14ac:dyDescent="0.2">
      <c r="X12175" s="58"/>
      <c r="Y12175" s="58"/>
      <c r="Z12175" s="58"/>
      <c r="AA12175" s="58"/>
      <c r="AB12175" s="58"/>
    </row>
    <row r="12176" spans="24:28" x14ac:dyDescent="0.2">
      <c r="X12176" s="58"/>
      <c r="Y12176" s="58"/>
      <c r="Z12176" s="58"/>
      <c r="AA12176" s="58"/>
      <c r="AB12176" s="58"/>
    </row>
    <row r="12177" spans="24:28" x14ac:dyDescent="0.2">
      <c r="X12177" s="58"/>
      <c r="Y12177" s="58"/>
      <c r="Z12177" s="58"/>
      <c r="AA12177" s="58"/>
      <c r="AB12177" s="58"/>
    </row>
    <row r="12178" spans="24:28" x14ac:dyDescent="0.2">
      <c r="X12178" s="58"/>
      <c r="Y12178" s="58"/>
      <c r="Z12178" s="58"/>
      <c r="AA12178" s="58"/>
      <c r="AB12178" s="58"/>
    </row>
    <row r="12179" spans="24:28" x14ac:dyDescent="0.2">
      <c r="X12179" s="58"/>
      <c r="Y12179" s="58"/>
      <c r="Z12179" s="58"/>
      <c r="AA12179" s="58"/>
      <c r="AB12179" s="58"/>
    </row>
    <row r="12180" spans="24:28" x14ac:dyDescent="0.2">
      <c r="X12180" s="58"/>
      <c r="Y12180" s="58"/>
      <c r="Z12180" s="58"/>
      <c r="AA12180" s="58"/>
      <c r="AB12180" s="58"/>
    </row>
    <row r="12181" spans="24:28" x14ac:dyDescent="0.2">
      <c r="X12181" s="58"/>
      <c r="Y12181" s="58"/>
      <c r="Z12181" s="58"/>
      <c r="AA12181" s="58"/>
      <c r="AB12181" s="58"/>
    </row>
    <row r="12182" spans="24:28" x14ac:dyDescent="0.2">
      <c r="X12182" s="58"/>
      <c r="Y12182" s="58"/>
      <c r="Z12182" s="58"/>
      <c r="AA12182" s="58"/>
      <c r="AB12182" s="58"/>
    </row>
    <row r="12183" spans="24:28" x14ac:dyDescent="0.2">
      <c r="X12183" s="58"/>
      <c r="Y12183" s="58"/>
      <c r="Z12183" s="58"/>
      <c r="AA12183" s="58"/>
      <c r="AB12183" s="58"/>
    </row>
    <row r="12184" spans="24:28" x14ac:dyDescent="0.2">
      <c r="X12184" s="58"/>
      <c r="Y12184" s="58"/>
      <c r="Z12184" s="58"/>
      <c r="AA12184" s="58"/>
      <c r="AB12184" s="58"/>
    </row>
    <row r="12185" spans="24:28" x14ac:dyDescent="0.2">
      <c r="X12185" s="58"/>
      <c r="Y12185" s="58"/>
      <c r="Z12185" s="58"/>
      <c r="AA12185" s="58"/>
      <c r="AB12185" s="58"/>
    </row>
    <row r="12186" spans="24:28" x14ac:dyDescent="0.2">
      <c r="X12186" s="58"/>
      <c r="Y12186" s="58"/>
      <c r="Z12186" s="58"/>
      <c r="AA12186" s="58"/>
      <c r="AB12186" s="58"/>
    </row>
    <row r="12187" spans="24:28" x14ac:dyDescent="0.2">
      <c r="X12187" s="58"/>
      <c r="Y12187" s="58"/>
      <c r="Z12187" s="58"/>
      <c r="AA12187" s="58"/>
      <c r="AB12187" s="58"/>
    </row>
    <row r="12188" spans="24:28" x14ac:dyDescent="0.2">
      <c r="X12188" s="58"/>
      <c r="Y12188" s="58"/>
      <c r="Z12188" s="58"/>
      <c r="AA12188" s="58"/>
      <c r="AB12188" s="58"/>
    </row>
    <row r="12189" spans="24:28" x14ac:dyDescent="0.2">
      <c r="X12189" s="58"/>
      <c r="Y12189" s="58"/>
      <c r="Z12189" s="58"/>
      <c r="AA12189" s="58"/>
      <c r="AB12189" s="58"/>
    </row>
    <row r="12190" spans="24:28" x14ac:dyDescent="0.2">
      <c r="X12190" s="58"/>
      <c r="Y12190" s="58"/>
      <c r="Z12190" s="58"/>
      <c r="AA12190" s="58"/>
      <c r="AB12190" s="58"/>
    </row>
    <row r="12191" spans="24:28" x14ac:dyDescent="0.2">
      <c r="X12191" s="58"/>
      <c r="Y12191" s="58"/>
      <c r="Z12191" s="58"/>
      <c r="AA12191" s="58"/>
      <c r="AB12191" s="58"/>
    </row>
    <row r="12192" spans="24:28" x14ac:dyDescent="0.2">
      <c r="X12192" s="58"/>
      <c r="Y12192" s="58"/>
      <c r="Z12192" s="58"/>
      <c r="AA12192" s="58"/>
      <c r="AB12192" s="58"/>
    </row>
    <row r="12193" spans="24:28" x14ac:dyDescent="0.2">
      <c r="X12193" s="58"/>
      <c r="Y12193" s="58"/>
      <c r="Z12193" s="58"/>
      <c r="AA12193" s="58"/>
      <c r="AB12193" s="58"/>
    </row>
    <row r="12194" spans="24:28" x14ac:dyDescent="0.2">
      <c r="X12194" s="58"/>
      <c r="Y12194" s="58"/>
      <c r="Z12194" s="58"/>
      <c r="AA12194" s="58"/>
      <c r="AB12194" s="58"/>
    </row>
    <row r="12195" spans="24:28" x14ac:dyDescent="0.2">
      <c r="X12195" s="58"/>
      <c r="Y12195" s="58"/>
      <c r="Z12195" s="58"/>
      <c r="AA12195" s="58"/>
      <c r="AB12195" s="58"/>
    </row>
    <row r="12196" spans="24:28" x14ac:dyDescent="0.2">
      <c r="X12196" s="58"/>
      <c r="Y12196" s="58"/>
      <c r="Z12196" s="58"/>
      <c r="AA12196" s="58"/>
      <c r="AB12196" s="58"/>
    </row>
    <row r="12197" spans="24:28" x14ac:dyDescent="0.2">
      <c r="X12197" s="58"/>
      <c r="Y12197" s="58"/>
      <c r="Z12197" s="58"/>
      <c r="AA12197" s="58"/>
      <c r="AB12197" s="58"/>
    </row>
    <row r="12198" spans="24:28" x14ac:dyDescent="0.2">
      <c r="X12198" s="58"/>
      <c r="Y12198" s="58"/>
      <c r="Z12198" s="58"/>
      <c r="AA12198" s="58"/>
      <c r="AB12198" s="58"/>
    </row>
    <row r="12199" spans="24:28" x14ac:dyDescent="0.2">
      <c r="X12199" s="58"/>
      <c r="Y12199" s="58"/>
      <c r="Z12199" s="58"/>
      <c r="AA12199" s="58"/>
      <c r="AB12199" s="58"/>
    </row>
    <row r="12200" spans="24:28" x14ac:dyDescent="0.2">
      <c r="X12200" s="58"/>
      <c r="Y12200" s="58"/>
      <c r="Z12200" s="58"/>
      <c r="AA12200" s="58"/>
      <c r="AB12200" s="58"/>
    </row>
    <row r="12201" spans="24:28" x14ac:dyDescent="0.2">
      <c r="X12201" s="58"/>
      <c r="Y12201" s="58"/>
      <c r="Z12201" s="58"/>
      <c r="AA12201" s="58"/>
      <c r="AB12201" s="58"/>
    </row>
    <row r="12202" spans="24:28" x14ac:dyDescent="0.2">
      <c r="X12202" s="58"/>
      <c r="Y12202" s="58"/>
      <c r="Z12202" s="58"/>
      <c r="AA12202" s="58"/>
      <c r="AB12202" s="58"/>
    </row>
    <row r="12203" spans="24:28" x14ac:dyDescent="0.2">
      <c r="X12203" s="58"/>
      <c r="Y12203" s="58"/>
      <c r="Z12203" s="58"/>
      <c r="AA12203" s="58"/>
      <c r="AB12203" s="58"/>
    </row>
    <row r="12204" spans="24:28" x14ac:dyDescent="0.2">
      <c r="X12204" s="58"/>
      <c r="Y12204" s="58"/>
      <c r="Z12204" s="58"/>
      <c r="AA12204" s="58"/>
      <c r="AB12204" s="58"/>
    </row>
    <row r="12205" spans="24:28" x14ac:dyDescent="0.2">
      <c r="X12205" s="58"/>
      <c r="Y12205" s="58"/>
      <c r="Z12205" s="58"/>
      <c r="AA12205" s="58"/>
      <c r="AB12205" s="58"/>
    </row>
    <row r="12206" spans="24:28" x14ac:dyDescent="0.2">
      <c r="X12206" s="58"/>
      <c r="Y12206" s="58"/>
      <c r="Z12206" s="58"/>
      <c r="AA12206" s="58"/>
      <c r="AB12206" s="58"/>
    </row>
    <row r="12207" spans="24:28" x14ac:dyDescent="0.2">
      <c r="X12207" s="58"/>
      <c r="Y12207" s="58"/>
      <c r="Z12207" s="58"/>
      <c r="AA12207" s="58"/>
      <c r="AB12207" s="58"/>
    </row>
    <row r="12208" spans="24:28" x14ac:dyDescent="0.2">
      <c r="X12208" s="58"/>
      <c r="Y12208" s="58"/>
      <c r="Z12208" s="58"/>
      <c r="AA12208" s="58"/>
      <c r="AB12208" s="58"/>
    </row>
    <row r="12209" spans="24:28" x14ac:dyDescent="0.2">
      <c r="X12209" s="58"/>
      <c r="Y12209" s="58"/>
      <c r="Z12209" s="58"/>
      <c r="AA12209" s="58"/>
      <c r="AB12209" s="58"/>
    </row>
    <row r="12210" spans="24:28" x14ac:dyDescent="0.2">
      <c r="X12210" s="58"/>
      <c r="Y12210" s="58"/>
      <c r="Z12210" s="58"/>
      <c r="AA12210" s="58"/>
      <c r="AB12210" s="58"/>
    </row>
    <row r="12211" spans="24:28" x14ac:dyDescent="0.2">
      <c r="X12211" s="58"/>
      <c r="Y12211" s="58"/>
      <c r="Z12211" s="58"/>
      <c r="AA12211" s="58"/>
      <c r="AB12211" s="58"/>
    </row>
    <row r="12212" spans="24:28" x14ac:dyDescent="0.2">
      <c r="X12212" s="58"/>
      <c r="Y12212" s="58"/>
      <c r="Z12212" s="58"/>
      <c r="AA12212" s="58"/>
      <c r="AB12212" s="58"/>
    </row>
    <row r="12213" spans="24:28" x14ac:dyDescent="0.2">
      <c r="X12213" s="58"/>
      <c r="Y12213" s="58"/>
      <c r="Z12213" s="58"/>
      <c r="AA12213" s="58"/>
      <c r="AB12213" s="58"/>
    </row>
    <row r="12214" spans="24:28" x14ac:dyDescent="0.2">
      <c r="X12214" s="58"/>
      <c r="Y12214" s="58"/>
      <c r="Z12214" s="58"/>
      <c r="AA12214" s="58"/>
      <c r="AB12214" s="58"/>
    </row>
    <row r="12215" spans="24:28" x14ac:dyDescent="0.2">
      <c r="X12215" s="58"/>
      <c r="Y12215" s="58"/>
      <c r="Z12215" s="58"/>
      <c r="AA12215" s="58"/>
      <c r="AB12215" s="58"/>
    </row>
    <row r="12216" spans="24:28" x14ac:dyDescent="0.2">
      <c r="X12216" s="58"/>
      <c r="Y12216" s="58"/>
      <c r="Z12216" s="58"/>
      <c r="AA12216" s="58"/>
      <c r="AB12216" s="58"/>
    </row>
    <row r="12217" spans="24:28" x14ac:dyDescent="0.2">
      <c r="X12217" s="58"/>
      <c r="Y12217" s="58"/>
      <c r="Z12217" s="58"/>
      <c r="AA12217" s="58"/>
      <c r="AB12217" s="58"/>
    </row>
    <row r="12218" spans="24:28" x14ac:dyDescent="0.2">
      <c r="X12218" s="58"/>
      <c r="Y12218" s="58"/>
      <c r="Z12218" s="58"/>
      <c r="AA12218" s="58"/>
      <c r="AB12218" s="58"/>
    </row>
    <row r="12219" spans="24:28" x14ac:dyDescent="0.2">
      <c r="X12219" s="58"/>
      <c r="Y12219" s="58"/>
      <c r="Z12219" s="58"/>
      <c r="AA12219" s="58"/>
      <c r="AB12219" s="58"/>
    </row>
    <row r="12220" spans="24:28" x14ac:dyDescent="0.2">
      <c r="X12220" s="58"/>
      <c r="Y12220" s="58"/>
      <c r="Z12220" s="58"/>
      <c r="AA12220" s="58"/>
      <c r="AB12220" s="58"/>
    </row>
    <row r="12221" spans="24:28" x14ac:dyDescent="0.2">
      <c r="X12221" s="58"/>
      <c r="Y12221" s="58"/>
      <c r="Z12221" s="58"/>
      <c r="AA12221" s="58"/>
      <c r="AB12221" s="58"/>
    </row>
    <row r="12222" spans="24:28" x14ac:dyDescent="0.2">
      <c r="X12222" s="58"/>
      <c r="Y12222" s="58"/>
      <c r="Z12222" s="58"/>
      <c r="AA12222" s="58"/>
      <c r="AB12222" s="58"/>
    </row>
    <row r="12223" spans="24:28" x14ac:dyDescent="0.2">
      <c r="X12223" s="58"/>
      <c r="Y12223" s="58"/>
      <c r="Z12223" s="58"/>
      <c r="AA12223" s="58"/>
      <c r="AB12223" s="58"/>
    </row>
    <row r="12224" spans="24:28" x14ac:dyDescent="0.2">
      <c r="X12224" s="58"/>
      <c r="Y12224" s="58"/>
      <c r="Z12224" s="58"/>
      <c r="AA12224" s="58"/>
      <c r="AB12224" s="58"/>
    </row>
    <row r="12225" spans="24:28" x14ac:dyDescent="0.2">
      <c r="X12225" s="58"/>
      <c r="Y12225" s="58"/>
      <c r="Z12225" s="58"/>
      <c r="AA12225" s="58"/>
      <c r="AB12225" s="58"/>
    </row>
    <row r="12226" spans="24:28" x14ac:dyDescent="0.2">
      <c r="X12226" s="58"/>
      <c r="Y12226" s="58"/>
      <c r="Z12226" s="58"/>
      <c r="AA12226" s="58"/>
      <c r="AB12226" s="58"/>
    </row>
    <row r="12227" spans="24:28" x14ac:dyDescent="0.2">
      <c r="X12227" s="58"/>
      <c r="Y12227" s="58"/>
      <c r="Z12227" s="58"/>
      <c r="AA12227" s="58"/>
      <c r="AB12227" s="58"/>
    </row>
    <row r="12228" spans="24:28" x14ac:dyDescent="0.2">
      <c r="X12228" s="58"/>
      <c r="Y12228" s="58"/>
      <c r="Z12228" s="58"/>
      <c r="AA12228" s="58"/>
      <c r="AB12228" s="58"/>
    </row>
    <row r="12229" spans="24:28" x14ac:dyDescent="0.2">
      <c r="X12229" s="58"/>
      <c r="Y12229" s="58"/>
      <c r="Z12229" s="58"/>
      <c r="AA12229" s="58"/>
      <c r="AB12229" s="58"/>
    </row>
    <row r="12230" spans="24:28" x14ac:dyDescent="0.2">
      <c r="X12230" s="58"/>
      <c r="Y12230" s="58"/>
      <c r="Z12230" s="58"/>
      <c r="AA12230" s="58"/>
      <c r="AB12230" s="58"/>
    </row>
    <row r="12231" spans="24:28" x14ac:dyDescent="0.2">
      <c r="X12231" s="58"/>
      <c r="Y12231" s="58"/>
      <c r="Z12231" s="58"/>
      <c r="AA12231" s="58"/>
      <c r="AB12231" s="58"/>
    </row>
    <row r="12232" spans="24:28" x14ac:dyDescent="0.2">
      <c r="X12232" s="58"/>
      <c r="Y12232" s="58"/>
      <c r="Z12232" s="58"/>
      <c r="AA12232" s="58"/>
      <c r="AB12232" s="58"/>
    </row>
    <row r="12233" spans="24:28" x14ac:dyDescent="0.2">
      <c r="X12233" s="58"/>
      <c r="Y12233" s="58"/>
      <c r="Z12233" s="58"/>
      <c r="AA12233" s="58"/>
      <c r="AB12233" s="58"/>
    </row>
    <row r="12234" spans="24:28" x14ac:dyDescent="0.2">
      <c r="X12234" s="58"/>
      <c r="Y12234" s="58"/>
      <c r="Z12234" s="58"/>
      <c r="AA12234" s="58"/>
      <c r="AB12234" s="58"/>
    </row>
    <row r="12235" spans="24:28" x14ac:dyDescent="0.2">
      <c r="X12235" s="58"/>
      <c r="Y12235" s="58"/>
      <c r="Z12235" s="58"/>
      <c r="AA12235" s="58"/>
      <c r="AB12235" s="58"/>
    </row>
    <row r="12236" spans="24:28" x14ac:dyDescent="0.2">
      <c r="X12236" s="58"/>
      <c r="Y12236" s="58"/>
      <c r="Z12236" s="58"/>
      <c r="AA12236" s="58"/>
      <c r="AB12236" s="58"/>
    </row>
    <row r="12237" spans="24:28" x14ac:dyDescent="0.2">
      <c r="X12237" s="58"/>
      <c r="Y12237" s="58"/>
      <c r="Z12237" s="58"/>
      <c r="AA12237" s="58"/>
      <c r="AB12237" s="58"/>
    </row>
    <row r="12238" spans="24:28" x14ac:dyDescent="0.2">
      <c r="X12238" s="58"/>
      <c r="Y12238" s="58"/>
      <c r="Z12238" s="58"/>
      <c r="AA12238" s="58"/>
      <c r="AB12238" s="58"/>
    </row>
    <row r="12239" spans="24:28" x14ac:dyDescent="0.2">
      <c r="X12239" s="58"/>
      <c r="Y12239" s="58"/>
      <c r="Z12239" s="58"/>
      <c r="AA12239" s="58"/>
      <c r="AB12239" s="58"/>
    </row>
    <row r="12240" spans="24:28" x14ac:dyDescent="0.2">
      <c r="X12240" s="58"/>
      <c r="Y12240" s="58"/>
      <c r="Z12240" s="58"/>
      <c r="AA12240" s="58"/>
      <c r="AB12240" s="58"/>
    </row>
    <row r="12241" spans="24:28" x14ac:dyDescent="0.2">
      <c r="X12241" s="58"/>
      <c r="Y12241" s="58"/>
      <c r="Z12241" s="58"/>
      <c r="AA12241" s="58"/>
      <c r="AB12241" s="58"/>
    </row>
    <row r="12242" spans="24:28" x14ac:dyDescent="0.2">
      <c r="X12242" s="58"/>
      <c r="Y12242" s="58"/>
      <c r="Z12242" s="58"/>
      <c r="AA12242" s="58"/>
      <c r="AB12242" s="58"/>
    </row>
    <row r="12243" spans="24:28" x14ac:dyDescent="0.2">
      <c r="X12243" s="58"/>
      <c r="Y12243" s="58"/>
      <c r="Z12243" s="58"/>
      <c r="AA12243" s="58"/>
      <c r="AB12243" s="58"/>
    </row>
    <row r="12244" spans="24:28" x14ac:dyDescent="0.2">
      <c r="X12244" s="58"/>
      <c r="Y12244" s="58"/>
      <c r="Z12244" s="58"/>
      <c r="AA12244" s="58"/>
      <c r="AB12244" s="58"/>
    </row>
    <row r="12245" spans="24:28" x14ac:dyDescent="0.2">
      <c r="X12245" s="58"/>
      <c r="Y12245" s="58"/>
      <c r="Z12245" s="58"/>
      <c r="AA12245" s="58"/>
      <c r="AB12245" s="58"/>
    </row>
    <row r="12246" spans="24:28" x14ac:dyDescent="0.2">
      <c r="X12246" s="58"/>
      <c r="Y12246" s="58"/>
      <c r="Z12246" s="58"/>
      <c r="AA12246" s="58"/>
      <c r="AB12246" s="58"/>
    </row>
    <row r="12247" spans="24:28" x14ac:dyDescent="0.2">
      <c r="X12247" s="58"/>
      <c r="Y12247" s="58"/>
      <c r="Z12247" s="58"/>
      <c r="AA12247" s="58"/>
      <c r="AB12247" s="58"/>
    </row>
    <row r="12248" spans="24:28" x14ac:dyDescent="0.2">
      <c r="X12248" s="58"/>
      <c r="Y12248" s="58"/>
      <c r="Z12248" s="58"/>
      <c r="AA12248" s="58"/>
      <c r="AB12248" s="58"/>
    </row>
    <row r="12249" spans="24:28" x14ac:dyDescent="0.2">
      <c r="X12249" s="58"/>
      <c r="Y12249" s="58"/>
      <c r="Z12249" s="58"/>
      <c r="AA12249" s="58"/>
      <c r="AB12249" s="58"/>
    </row>
    <row r="12250" spans="24:28" x14ac:dyDescent="0.2">
      <c r="X12250" s="58"/>
      <c r="Y12250" s="58"/>
      <c r="Z12250" s="58"/>
      <c r="AA12250" s="58"/>
      <c r="AB12250" s="58"/>
    </row>
    <row r="12251" spans="24:28" x14ac:dyDescent="0.2">
      <c r="X12251" s="58"/>
      <c r="Y12251" s="58"/>
      <c r="Z12251" s="58"/>
      <c r="AA12251" s="58"/>
      <c r="AB12251" s="58"/>
    </row>
    <row r="12252" spans="24:28" x14ac:dyDescent="0.2">
      <c r="X12252" s="58"/>
      <c r="Y12252" s="58"/>
      <c r="Z12252" s="58"/>
      <c r="AA12252" s="58"/>
      <c r="AB12252" s="58"/>
    </row>
    <row r="12253" spans="24:28" x14ac:dyDescent="0.2">
      <c r="X12253" s="58"/>
      <c r="Y12253" s="58"/>
      <c r="Z12253" s="58"/>
      <c r="AA12253" s="58"/>
      <c r="AB12253" s="58"/>
    </row>
    <row r="12254" spans="24:28" x14ac:dyDescent="0.2">
      <c r="X12254" s="58"/>
      <c r="Y12254" s="58"/>
      <c r="Z12254" s="58"/>
      <c r="AA12254" s="58"/>
      <c r="AB12254" s="58"/>
    </row>
    <row r="12255" spans="24:28" x14ac:dyDescent="0.2">
      <c r="X12255" s="58"/>
      <c r="Y12255" s="58"/>
      <c r="Z12255" s="58"/>
      <c r="AA12255" s="58"/>
      <c r="AB12255" s="58"/>
    </row>
    <row r="12256" spans="24:28" x14ac:dyDescent="0.2">
      <c r="X12256" s="58"/>
      <c r="Y12256" s="58"/>
      <c r="Z12256" s="58"/>
      <c r="AA12256" s="58"/>
      <c r="AB12256" s="58"/>
    </row>
    <row r="12257" spans="24:28" x14ac:dyDescent="0.2">
      <c r="X12257" s="58"/>
      <c r="Y12257" s="58"/>
      <c r="Z12257" s="58"/>
      <c r="AA12257" s="58"/>
      <c r="AB12257" s="58"/>
    </row>
    <row r="12258" spans="24:28" x14ac:dyDescent="0.2">
      <c r="X12258" s="58"/>
      <c r="Y12258" s="58"/>
      <c r="Z12258" s="58"/>
      <c r="AA12258" s="58"/>
      <c r="AB12258" s="58"/>
    </row>
    <row r="12259" spans="24:28" x14ac:dyDescent="0.2">
      <c r="X12259" s="58"/>
      <c r="Y12259" s="58"/>
      <c r="Z12259" s="58"/>
      <c r="AA12259" s="58"/>
      <c r="AB12259" s="58"/>
    </row>
    <row r="12260" spans="24:28" x14ac:dyDescent="0.2">
      <c r="X12260" s="58"/>
      <c r="Y12260" s="58"/>
      <c r="Z12260" s="58"/>
      <c r="AA12260" s="58"/>
      <c r="AB12260" s="58"/>
    </row>
    <row r="12261" spans="24:28" x14ac:dyDescent="0.2">
      <c r="X12261" s="58"/>
      <c r="Y12261" s="58"/>
      <c r="Z12261" s="58"/>
      <c r="AA12261" s="58"/>
      <c r="AB12261" s="58"/>
    </row>
    <row r="12262" spans="24:28" x14ac:dyDescent="0.2">
      <c r="X12262" s="58"/>
      <c r="Y12262" s="58"/>
      <c r="Z12262" s="58"/>
      <c r="AA12262" s="58"/>
      <c r="AB12262" s="58"/>
    </row>
    <row r="12263" spans="24:28" x14ac:dyDescent="0.2">
      <c r="X12263" s="58"/>
      <c r="Y12263" s="58"/>
      <c r="Z12263" s="58"/>
      <c r="AA12263" s="58"/>
      <c r="AB12263" s="58"/>
    </row>
    <row r="12264" spans="24:28" x14ac:dyDescent="0.2">
      <c r="X12264" s="58"/>
      <c r="Y12264" s="58"/>
      <c r="Z12264" s="58"/>
      <c r="AA12264" s="58"/>
      <c r="AB12264" s="58"/>
    </row>
    <row r="12265" spans="24:28" x14ac:dyDescent="0.2">
      <c r="X12265" s="58"/>
      <c r="Y12265" s="58"/>
      <c r="Z12265" s="58"/>
      <c r="AA12265" s="58"/>
      <c r="AB12265" s="58"/>
    </row>
    <row r="12266" spans="24:28" x14ac:dyDescent="0.2">
      <c r="X12266" s="58"/>
      <c r="Y12266" s="58"/>
      <c r="Z12266" s="58"/>
      <c r="AA12266" s="58"/>
      <c r="AB12266" s="58"/>
    </row>
    <row r="12267" spans="24:28" x14ac:dyDescent="0.2">
      <c r="X12267" s="58"/>
      <c r="Y12267" s="58"/>
      <c r="Z12267" s="58"/>
      <c r="AA12267" s="58"/>
      <c r="AB12267" s="58"/>
    </row>
    <row r="12268" spans="24:28" x14ac:dyDescent="0.2">
      <c r="X12268" s="58"/>
      <c r="Y12268" s="58"/>
      <c r="Z12268" s="58"/>
      <c r="AA12268" s="58"/>
      <c r="AB12268" s="58"/>
    </row>
    <row r="12269" spans="24:28" x14ac:dyDescent="0.2">
      <c r="X12269" s="58"/>
      <c r="Y12269" s="58"/>
      <c r="Z12269" s="58"/>
      <c r="AA12269" s="58"/>
      <c r="AB12269" s="58"/>
    </row>
    <row r="12270" spans="24:28" x14ac:dyDescent="0.2">
      <c r="X12270" s="58"/>
      <c r="Y12270" s="58"/>
      <c r="Z12270" s="58"/>
      <c r="AA12270" s="58"/>
      <c r="AB12270" s="58"/>
    </row>
    <row r="12271" spans="24:28" x14ac:dyDescent="0.2">
      <c r="X12271" s="58"/>
      <c r="Y12271" s="58"/>
      <c r="Z12271" s="58"/>
      <c r="AA12271" s="58"/>
      <c r="AB12271" s="58"/>
    </row>
    <row r="12272" spans="24:28" x14ac:dyDescent="0.2">
      <c r="X12272" s="58"/>
      <c r="Y12272" s="58"/>
      <c r="Z12272" s="58"/>
      <c r="AA12272" s="58"/>
      <c r="AB12272" s="58"/>
    </row>
    <row r="12273" spans="24:28" x14ac:dyDescent="0.2">
      <c r="X12273" s="58"/>
      <c r="Y12273" s="58"/>
      <c r="Z12273" s="58"/>
      <c r="AA12273" s="58"/>
      <c r="AB12273" s="58"/>
    </row>
    <row r="12274" spans="24:28" x14ac:dyDescent="0.2">
      <c r="X12274" s="58"/>
      <c r="Y12274" s="58"/>
      <c r="Z12274" s="58"/>
      <c r="AA12274" s="58"/>
      <c r="AB12274" s="58"/>
    </row>
    <row r="12275" spans="24:28" x14ac:dyDescent="0.2">
      <c r="X12275" s="58"/>
      <c r="Y12275" s="58"/>
      <c r="Z12275" s="58"/>
      <c r="AA12275" s="58"/>
      <c r="AB12275" s="58"/>
    </row>
    <row r="12276" spans="24:28" x14ac:dyDescent="0.2">
      <c r="X12276" s="58"/>
      <c r="Y12276" s="58"/>
      <c r="Z12276" s="58"/>
      <c r="AA12276" s="58"/>
      <c r="AB12276" s="58"/>
    </row>
    <row r="12277" spans="24:28" x14ac:dyDescent="0.2">
      <c r="X12277" s="58"/>
      <c r="Y12277" s="58"/>
      <c r="Z12277" s="58"/>
      <c r="AA12277" s="58"/>
      <c r="AB12277" s="58"/>
    </row>
    <row r="12278" spans="24:28" x14ac:dyDescent="0.2">
      <c r="X12278" s="58"/>
      <c r="Y12278" s="58"/>
      <c r="Z12278" s="58"/>
      <c r="AA12278" s="58"/>
      <c r="AB12278" s="58"/>
    </row>
    <row r="12279" spans="24:28" x14ac:dyDescent="0.2">
      <c r="X12279" s="58"/>
      <c r="Y12279" s="58"/>
      <c r="Z12279" s="58"/>
      <c r="AA12279" s="58"/>
      <c r="AB12279" s="58"/>
    </row>
    <row r="12280" spans="24:28" x14ac:dyDescent="0.2">
      <c r="X12280" s="58"/>
      <c r="Y12280" s="58"/>
      <c r="Z12280" s="58"/>
      <c r="AA12280" s="58"/>
      <c r="AB12280" s="58"/>
    </row>
    <row r="12281" spans="24:28" x14ac:dyDescent="0.2">
      <c r="X12281" s="58"/>
      <c r="Y12281" s="58"/>
      <c r="Z12281" s="58"/>
      <c r="AA12281" s="58"/>
      <c r="AB12281" s="58"/>
    </row>
    <row r="12282" spans="24:28" x14ac:dyDescent="0.2">
      <c r="X12282" s="58"/>
      <c r="Y12282" s="58"/>
      <c r="Z12282" s="58"/>
      <c r="AA12282" s="58"/>
      <c r="AB12282" s="58"/>
    </row>
    <row r="12283" spans="24:28" x14ac:dyDescent="0.2">
      <c r="X12283" s="58"/>
      <c r="Y12283" s="58"/>
      <c r="Z12283" s="58"/>
      <c r="AA12283" s="58"/>
      <c r="AB12283" s="58"/>
    </row>
    <row r="12284" spans="24:28" x14ac:dyDescent="0.2">
      <c r="X12284" s="58"/>
      <c r="Y12284" s="58"/>
      <c r="Z12284" s="58"/>
      <c r="AA12284" s="58"/>
      <c r="AB12284" s="58"/>
    </row>
    <row r="12285" spans="24:28" x14ac:dyDescent="0.2">
      <c r="X12285" s="58"/>
      <c r="Y12285" s="58"/>
      <c r="Z12285" s="58"/>
      <c r="AA12285" s="58"/>
      <c r="AB12285" s="58"/>
    </row>
    <row r="12286" spans="24:28" x14ac:dyDescent="0.2">
      <c r="X12286" s="58"/>
      <c r="Y12286" s="58"/>
      <c r="Z12286" s="58"/>
      <c r="AA12286" s="58"/>
      <c r="AB12286" s="58"/>
    </row>
    <row r="12287" spans="24:28" x14ac:dyDescent="0.2">
      <c r="X12287" s="58"/>
      <c r="Y12287" s="58"/>
      <c r="Z12287" s="58"/>
      <c r="AA12287" s="58"/>
      <c r="AB12287" s="58"/>
    </row>
    <row r="12288" spans="24:28" x14ac:dyDescent="0.2">
      <c r="X12288" s="58"/>
      <c r="Y12288" s="58"/>
      <c r="Z12288" s="58"/>
      <c r="AA12288" s="58"/>
      <c r="AB12288" s="58"/>
    </row>
    <row r="12289" spans="24:28" x14ac:dyDescent="0.2">
      <c r="X12289" s="58"/>
      <c r="Y12289" s="58"/>
      <c r="Z12289" s="58"/>
      <c r="AA12289" s="58"/>
      <c r="AB12289" s="58"/>
    </row>
    <row r="12290" spans="24:28" x14ac:dyDescent="0.2">
      <c r="X12290" s="58"/>
      <c r="Y12290" s="58"/>
      <c r="Z12290" s="58"/>
      <c r="AA12290" s="58"/>
      <c r="AB12290" s="58"/>
    </row>
    <row r="12291" spans="24:28" x14ac:dyDescent="0.2">
      <c r="X12291" s="58"/>
      <c r="Y12291" s="58"/>
      <c r="Z12291" s="58"/>
      <c r="AA12291" s="58"/>
      <c r="AB12291" s="58"/>
    </row>
    <row r="12292" spans="24:28" x14ac:dyDescent="0.2">
      <c r="X12292" s="58"/>
      <c r="Y12292" s="58"/>
      <c r="Z12292" s="58"/>
      <c r="AA12292" s="58"/>
      <c r="AB12292" s="58"/>
    </row>
    <row r="12293" spans="24:28" x14ac:dyDescent="0.2">
      <c r="X12293" s="58"/>
      <c r="Y12293" s="58"/>
      <c r="Z12293" s="58"/>
      <c r="AA12293" s="58"/>
      <c r="AB12293" s="58"/>
    </row>
    <row r="12294" spans="24:28" x14ac:dyDescent="0.2">
      <c r="X12294" s="58"/>
      <c r="Y12294" s="58"/>
      <c r="Z12294" s="58"/>
      <c r="AA12294" s="58"/>
      <c r="AB12294" s="58"/>
    </row>
    <row r="12295" spans="24:28" x14ac:dyDescent="0.2">
      <c r="X12295" s="58"/>
      <c r="Y12295" s="58"/>
      <c r="Z12295" s="58"/>
      <c r="AA12295" s="58"/>
      <c r="AB12295" s="58"/>
    </row>
    <row r="12296" spans="24:28" x14ac:dyDescent="0.2">
      <c r="X12296" s="58"/>
      <c r="Y12296" s="58"/>
      <c r="Z12296" s="58"/>
      <c r="AA12296" s="58"/>
      <c r="AB12296" s="58"/>
    </row>
    <row r="12297" spans="24:28" x14ac:dyDescent="0.2">
      <c r="X12297" s="58"/>
      <c r="Y12297" s="58"/>
      <c r="Z12297" s="58"/>
      <c r="AA12297" s="58"/>
      <c r="AB12297" s="58"/>
    </row>
    <row r="12298" spans="24:28" x14ac:dyDescent="0.2">
      <c r="X12298" s="58"/>
      <c r="Y12298" s="58"/>
      <c r="Z12298" s="58"/>
      <c r="AA12298" s="58"/>
      <c r="AB12298" s="58"/>
    </row>
    <row r="12299" spans="24:28" x14ac:dyDescent="0.2">
      <c r="X12299" s="58"/>
      <c r="Y12299" s="58"/>
      <c r="Z12299" s="58"/>
      <c r="AA12299" s="58"/>
      <c r="AB12299" s="58"/>
    </row>
    <row r="12300" spans="24:28" x14ac:dyDescent="0.2">
      <c r="X12300" s="58"/>
      <c r="Y12300" s="58"/>
      <c r="Z12300" s="58"/>
      <c r="AA12300" s="58"/>
      <c r="AB12300" s="58"/>
    </row>
    <row r="12301" spans="24:28" x14ac:dyDescent="0.2">
      <c r="X12301" s="58"/>
      <c r="Y12301" s="58"/>
      <c r="Z12301" s="58"/>
      <c r="AA12301" s="58"/>
      <c r="AB12301" s="58"/>
    </row>
    <row r="12302" spans="24:28" x14ac:dyDescent="0.2">
      <c r="X12302" s="58"/>
      <c r="Y12302" s="58"/>
      <c r="Z12302" s="58"/>
      <c r="AA12302" s="58"/>
      <c r="AB12302" s="58"/>
    </row>
    <row r="12303" spans="24:28" x14ac:dyDescent="0.2">
      <c r="X12303" s="58"/>
      <c r="Y12303" s="58"/>
      <c r="Z12303" s="58"/>
      <c r="AA12303" s="58"/>
      <c r="AB12303" s="58"/>
    </row>
    <row r="12304" spans="24:28" x14ac:dyDescent="0.2">
      <c r="X12304" s="58"/>
      <c r="Y12304" s="58"/>
      <c r="Z12304" s="58"/>
      <c r="AA12304" s="58"/>
      <c r="AB12304" s="58"/>
    </row>
    <row r="12305" spans="24:28" x14ac:dyDescent="0.2">
      <c r="X12305" s="58"/>
      <c r="Y12305" s="58"/>
      <c r="Z12305" s="58"/>
      <c r="AA12305" s="58"/>
      <c r="AB12305" s="58"/>
    </row>
    <row r="12306" spans="24:28" x14ac:dyDescent="0.2">
      <c r="X12306" s="58"/>
      <c r="Y12306" s="58"/>
      <c r="Z12306" s="58"/>
      <c r="AA12306" s="58"/>
      <c r="AB12306" s="58"/>
    </row>
    <row r="12307" spans="24:28" x14ac:dyDescent="0.2">
      <c r="X12307" s="58"/>
      <c r="Y12307" s="58"/>
      <c r="Z12307" s="58"/>
      <c r="AA12307" s="58"/>
      <c r="AB12307" s="58"/>
    </row>
    <row r="12308" spans="24:28" x14ac:dyDescent="0.2">
      <c r="X12308" s="58"/>
      <c r="Y12308" s="58"/>
      <c r="Z12308" s="58"/>
      <c r="AA12308" s="58"/>
      <c r="AB12308" s="58"/>
    </row>
    <row r="12309" spans="24:28" x14ac:dyDescent="0.2">
      <c r="X12309" s="58"/>
      <c r="Y12309" s="58"/>
      <c r="Z12309" s="58"/>
      <c r="AA12309" s="58"/>
      <c r="AB12309" s="58"/>
    </row>
    <row r="12310" spans="24:28" x14ac:dyDescent="0.2">
      <c r="X12310" s="58"/>
      <c r="Y12310" s="58"/>
      <c r="Z12310" s="58"/>
      <c r="AA12310" s="58"/>
      <c r="AB12310" s="58"/>
    </row>
    <row r="12311" spans="24:28" x14ac:dyDescent="0.2">
      <c r="X12311" s="58"/>
      <c r="Y12311" s="58"/>
      <c r="Z12311" s="58"/>
      <c r="AA12311" s="58"/>
      <c r="AB12311" s="58"/>
    </row>
    <row r="12312" spans="24:28" x14ac:dyDescent="0.2">
      <c r="X12312" s="58"/>
      <c r="Y12312" s="58"/>
      <c r="Z12312" s="58"/>
      <c r="AA12312" s="58"/>
      <c r="AB12312" s="58"/>
    </row>
    <row r="12313" spans="24:28" x14ac:dyDescent="0.2">
      <c r="X12313" s="58"/>
      <c r="Y12313" s="58"/>
      <c r="Z12313" s="58"/>
      <c r="AA12313" s="58"/>
      <c r="AB12313" s="58"/>
    </row>
    <row r="12314" spans="24:28" x14ac:dyDescent="0.2">
      <c r="X12314" s="58"/>
      <c r="Y12314" s="58"/>
      <c r="Z12314" s="58"/>
      <c r="AA12314" s="58"/>
      <c r="AB12314" s="58"/>
    </row>
    <row r="12315" spans="24:28" x14ac:dyDescent="0.2">
      <c r="X12315" s="58"/>
      <c r="Y12315" s="58"/>
      <c r="Z12315" s="58"/>
      <c r="AA12315" s="58"/>
      <c r="AB12315" s="58"/>
    </row>
    <row r="12316" spans="24:28" x14ac:dyDescent="0.2">
      <c r="X12316" s="58"/>
      <c r="Y12316" s="58"/>
      <c r="Z12316" s="58"/>
      <c r="AA12316" s="58"/>
      <c r="AB12316" s="58"/>
    </row>
    <row r="12317" spans="24:28" x14ac:dyDescent="0.2">
      <c r="X12317" s="58"/>
      <c r="Y12317" s="58"/>
      <c r="Z12317" s="58"/>
      <c r="AA12317" s="58"/>
      <c r="AB12317" s="58"/>
    </row>
    <row r="12318" spans="24:28" x14ac:dyDescent="0.2">
      <c r="X12318" s="58"/>
      <c r="Y12318" s="58"/>
      <c r="Z12318" s="58"/>
      <c r="AA12318" s="58"/>
      <c r="AB12318" s="58"/>
    </row>
    <row r="12319" spans="24:28" x14ac:dyDescent="0.2">
      <c r="X12319" s="58"/>
      <c r="Y12319" s="58"/>
      <c r="Z12319" s="58"/>
      <c r="AA12319" s="58"/>
      <c r="AB12319" s="58"/>
    </row>
    <row r="12320" spans="24:28" x14ac:dyDescent="0.2">
      <c r="X12320" s="58"/>
      <c r="Y12320" s="58"/>
      <c r="Z12320" s="58"/>
      <c r="AA12320" s="58"/>
      <c r="AB12320" s="58"/>
    </row>
    <row r="12321" spans="24:28" x14ac:dyDescent="0.2">
      <c r="X12321" s="58"/>
      <c r="Y12321" s="58"/>
      <c r="Z12321" s="58"/>
      <c r="AA12321" s="58"/>
      <c r="AB12321" s="58"/>
    </row>
    <row r="12322" spans="24:28" x14ac:dyDescent="0.2">
      <c r="X12322" s="58"/>
      <c r="Y12322" s="58"/>
      <c r="Z12322" s="58"/>
      <c r="AA12322" s="58"/>
      <c r="AB12322" s="58"/>
    </row>
    <row r="12323" spans="24:28" x14ac:dyDescent="0.2">
      <c r="X12323" s="58"/>
      <c r="Y12323" s="58"/>
      <c r="Z12323" s="58"/>
      <c r="AA12323" s="58"/>
      <c r="AB12323" s="58"/>
    </row>
    <row r="12324" spans="24:28" x14ac:dyDescent="0.2">
      <c r="X12324" s="58"/>
      <c r="Y12324" s="58"/>
      <c r="Z12324" s="58"/>
      <c r="AA12324" s="58"/>
      <c r="AB12324" s="58"/>
    </row>
    <row r="12325" spans="24:28" x14ac:dyDescent="0.2">
      <c r="X12325" s="58"/>
      <c r="Y12325" s="58"/>
      <c r="Z12325" s="58"/>
      <c r="AA12325" s="58"/>
      <c r="AB12325" s="58"/>
    </row>
    <row r="12326" spans="24:28" x14ac:dyDescent="0.2">
      <c r="X12326" s="58"/>
      <c r="Y12326" s="58"/>
      <c r="Z12326" s="58"/>
      <c r="AA12326" s="58"/>
      <c r="AB12326" s="58"/>
    </row>
    <row r="12327" spans="24:28" x14ac:dyDescent="0.2">
      <c r="X12327" s="58"/>
      <c r="Y12327" s="58"/>
      <c r="Z12327" s="58"/>
      <c r="AA12327" s="58"/>
      <c r="AB12327" s="58"/>
    </row>
    <row r="12328" spans="24:28" x14ac:dyDescent="0.2">
      <c r="X12328" s="58"/>
      <c r="Y12328" s="58"/>
      <c r="Z12328" s="58"/>
      <c r="AA12328" s="58"/>
      <c r="AB12328" s="58"/>
    </row>
    <row r="12329" spans="24:28" x14ac:dyDescent="0.2">
      <c r="X12329" s="58"/>
      <c r="Y12329" s="58"/>
      <c r="Z12329" s="58"/>
      <c r="AA12329" s="58"/>
      <c r="AB12329" s="58"/>
    </row>
    <row r="12330" spans="24:28" x14ac:dyDescent="0.2">
      <c r="X12330" s="58"/>
      <c r="Y12330" s="58"/>
      <c r="Z12330" s="58"/>
      <c r="AA12330" s="58"/>
      <c r="AB12330" s="58"/>
    </row>
    <row r="12331" spans="24:28" x14ac:dyDescent="0.2">
      <c r="X12331" s="58"/>
      <c r="Y12331" s="58"/>
      <c r="Z12331" s="58"/>
      <c r="AA12331" s="58"/>
      <c r="AB12331" s="58"/>
    </row>
    <row r="12332" spans="24:28" x14ac:dyDescent="0.2">
      <c r="X12332" s="58"/>
      <c r="Y12332" s="58"/>
      <c r="Z12332" s="58"/>
      <c r="AA12332" s="58"/>
      <c r="AB12332" s="58"/>
    </row>
    <row r="12333" spans="24:28" x14ac:dyDescent="0.2">
      <c r="X12333" s="58"/>
      <c r="Y12333" s="58"/>
      <c r="Z12333" s="58"/>
      <c r="AA12333" s="58"/>
      <c r="AB12333" s="58"/>
    </row>
    <row r="12334" spans="24:28" x14ac:dyDescent="0.2">
      <c r="X12334" s="58"/>
      <c r="Y12334" s="58"/>
      <c r="Z12334" s="58"/>
      <c r="AA12334" s="58"/>
      <c r="AB12334" s="58"/>
    </row>
    <row r="12335" spans="24:28" x14ac:dyDescent="0.2">
      <c r="X12335" s="58"/>
      <c r="Y12335" s="58"/>
      <c r="Z12335" s="58"/>
      <c r="AA12335" s="58"/>
      <c r="AB12335" s="58"/>
    </row>
    <row r="12336" spans="24:28" x14ac:dyDescent="0.2">
      <c r="X12336" s="58"/>
      <c r="Y12336" s="58"/>
      <c r="Z12336" s="58"/>
      <c r="AA12336" s="58"/>
      <c r="AB12336" s="58"/>
    </row>
    <row r="12337" spans="24:28" x14ac:dyDescent="0.2">
      <c r="X12337" s="58"/>
      <c r="Y12337" s="58"/>
      <c r="Z12337" s="58"/>
      <c r="AA12337" s="58"/>
      <c r="AB12337" s="58"/>
    </row>
    <row r="12338" spans="24:28" x14ac:dyDescent="0.2">
      <c r="X12338" s="58"/>
      <c r="Y12338" s="58"/>
      <c r="Z12338" s="58"/>
      <c r="AA12338" s="58"/>
      <c r="AB12338" s="58"/>
    </row>
    <row r="12339" spans="24:28" x14ac:dyDescent="0.2">
      <c r="X12339" s="58"/>
      <c r="Y12339" s="58"/>
      <c r="Z12339" s="58"/>
      <c r="AA12339" s="58"/>
      <c r="AB12339" s="58"/>
    </row>
    <row r="12340" spans="24:28" x14ac:dyDescent="0.2">
      <c r="X12340" s="58"/>
      <c r="Y12340" s="58"/>
      <c r="Z12340" s="58"/>
      <c r="AA12340" s="58"/>
      <c r="AB12340" s="58"/>
    </row>
    <row r="12341" spans="24:28" x14ac:dyDescent="0.2">
      <c r="X12341" s="58"/>
      <c r="Y12341" s="58"/>
      <c r="Z12341" s="58"/>
      <c r="AA12341" s="58"/>
      <c r="AB12341" s="58"/>
    </row>
    <row r="12342" spans="24:28" x14ac:dyDescent="0.2">
      <c r="X12342" s="58"/>
      <c r="Y12342" s="58"/>
      <c r="Z12342" s="58"/>
      <c r="AA12342" s="58"/>
      <c r="AB12342" s="58"/>
    </row>
    <row r="12343" spans="24:28" x14ac:dyDescent="0.2">
      <c r="X12343" s="58"/>
      <c r="Y12343" s="58"/>
      <c r="Z12343" s="58"/>
      <c r="AA12343" s="58"/>
      <c r="AB12343" s="58"/>
    </row>
    <row r="12344" spans="24:28" x14ac:dyDescent="0.2">
      <c r="X12344" s="58"/>
      <c r="Y12344" s="58"/>
      <c r="Z12344" s="58"/>
      <c r="AA12344" s="58"/>
      <c r="AB12344" s="58"/>
    </row>
    <row r="12345" spans="24:28" x14ac:dyDescent="0.2">
      <c r="X12345" s="58"/>
      <c r="Y12345" s="58"/>
      <c r="Z12345" s="58"/>
      <c r="AA12345" s="58"/>
      <c r="AB12345" s="58"/>
    </row>
    <row r="12346" spans="24:28" x14ac:dyDescent="0.2">
      <c r="X12346" s="58"/>
      <c r="Y12346" s="58"/>
      <c r="Z12346" s="58"/>
      <c r="AA12346" s="58"/>
      <c r="AB12346" s="58"/>
    </row>
    <row r="12347" spans="24:28" x14ac:dyDescent="0.2">
      <c r="X12347" s="58"/>
      <c r="Y12347" s="58"/>
      <c r="Z12347" s="58"/>
      <c r="AA12347" s="58"/>
      <c r="AB12347" s="58"/>
    </row>
    <row r="12348" spans="24:28" x14ac:dyDescent="0.2">
      <c r="X12348" s="58"/>
      <c r="Y12348" s="58"/>
      <c r="Z12348" s="58"/>
      <c r="AA12348" s="58"/>
      <c r="AB12348" s="58"/>
    </row>
    <row r="12349" spans="24:28" x14ac:dyDescent="0.2">
      <c r="X12349" s="58"/>
      <c r="Y12349" s="58"/>
      <c r="Z12349" s="58"/>
      <c r="AA12349" s="58"/>
      <c r="AB12349" s="58"/>
    </row>
    <row r="12350" spans="24:28" x14ac:dyDescent="0.2">
      <c r="X12350" s="58"/>
      <c r="Y12350" s="58"/>
      <c r="Z12350" s="58"/>
      <c r="AA12350" s="58"/>
      <c r="AB12350" s="58"/>
    </row>
    <row r="12351" spans="24:28" x14ac:dyDescent="0.2">
      <c r="X12351" s="58"/>
      <c r="Y12351" s="58"/>
      <c r="Z12351" s="58"/>
      <c r="AA12351" s="58"/>
      <c r="AB12351" s="58"/>
    </row>
    <row r="12352" spans="24:28" x14ac:dyDescent="0.2">
      <c r="X12352" s="58"/>
      <c r="Y12352" s="58"/>
      <c r="Z12352" s="58"/>
      <c r="AA12352" s="58"/>
      <c r="AB12352" s="58"/>
    </row>
    <row r="12353" spans="24:28" x14ac:dyDescent="0.2">
      <c r="X12353" s="58"/>
      <c r="Y12353" s="58"/>
      <c r="Z12353" s="58"/>
      <c r="AA12353" s="58"/>
      <c r="AB12353" s="58"/>
    </row>
    <row r="12354" spans="24:28" x14ac:dyDescent="0.2">
      <c r="X12354" s="58"/>
      <c r="Y12354" s="58"/>
      <c r="Z12354" s="58"/>
      <c r="AA12354" s="58"/>
      <c r="AB12354" s="58"/>
    </row>
    <row r="12355" spans="24:28" x14ac:dyDescent="0.2">
      <c r="X12355" s="58"/>
      <c r="Y12355" s="58"/>
      <c r="Z12355" s="58"/>
      <c r="AA12355" s="58"/>
      <c r="AB12355" s="58"/>
    </row>
    <row r="12356" spans="24:28" x14ac:dyDescent="0.2">
      <c r="X12356" s="58"/>
      <c r="Y12356" s="58"/>
      <c r="Z12356" s="58"/>
      <c r="AA12356" s="58"/>
      <c r="AB12356" s="58"/>
    </row>
    <row r="12357" spans="24:28" x14ac:dyDescent="0.2">
      <c r="X12357" s="58"/>
      <c r="Y12357" s="58"/>
      <c r="Z12357" s="58"/>
      <c r="AA12357" s="58"/>
      <c r="AB12357" s="58"/>
    </row>
    <row r="12358" spans="24:28" x14ac:dyDescent="0.2">
      <c r="X12358" s="58"/>
      <c r="Y12358" s="58"/>
      <c r="Z12358" s="58"/>
      <c r="AA12358" s="58"/>
      <c r="AB12358" s="58"/>
    </row>
    <row r="12359" spans="24:28" x14ac:dyDescent="0.2">
      <c r="X12359" s="58"/>
      <c r="Y12359" s="58"/>
      <c r="Z12359" s="58"/>
      <c r="AA12359" s="58"/>
      <c r="AB12359" s="58"/>
    </row>
    <row r="12360" spans="24:28" x14ac:dyDescent="0.2">
      <c r="X12360" s="58"/>
      <c r="Y12360" s="58"/>
      <c r="Z12360" s="58"/>
      <c r="AA12360" s="58"/>
      <c r="AB12360" s="58"/>
    </row>
    <row r="12361" spans="24:28" x14ac:dyDescent="0.2">
      <c r="X12361" s="58"/>
      <c r="Y12361" s="58"/>
      <c r="Z12361" s="58"/>
      <c r="AA12361" s="58"/>
      <c r="AB12361" s="58"/>
    </row>
    <row r="12362" spans="24:28" x14ac:dyDescent="0.2">
      <c r="X12362" s="58"/>
      <c r="Y12362" s="58"/>
      <c r="Z12362" s="58"/>
      <c r="AA12362" s="58"/>
      <c r="AB12362" s="58"/>
    </row>
    <row r="12363" spans="24:28" x14ac:dyDescent="0.2">
      <c r="X12363" s="58"/>
      <c r="Y12363" s="58"/>
      <c r="Z12363" s="58"/>
      <c r="AA12363" s="58"/>
      <c r="AB12363" s="58"/>
    </row>
    <row r="12364" spans="24:28" x14ac:dyDescent="0.2">
      <c r="X12364" s="58"/>
      <c r="Y12364" s="58"/>
      <c r="Z12364" s="58"/>
      <c r="AA12364" s="58"/>
      <c r="AB12364" s="58"/>
    </row>
    <row r="12365" spans="24:28" x14ac:dyDescent="0.2">
      <c r="X12365" s="58"/>
      <c r="Y12365" s="58"/>
      <c r="Z12365" s="58"/>
      <c r="AA12365" s="58"/>
      <c r="AB12365" s="58"/>
    </row>
    <row r="12366" spans="24:28" x14ac:dyDescent="0.2">
      <c r="X12366" s="58"/>
      <c r="Y12366" s="58"/>
      <c r="Z12366" s="58"/>
      <c r="AA12366" s="58"/>
      <c r="AB12366" s="58"/>
    </row>
    <row r="12367" spans="24:28" x14ac:dyDescent="0.2">
      <c r="X12367" s="58"/>
      <c r="Y12367" s="58"/>
      <c r="Z12367" s="58"/>
      <c r="AA12367" s="58"/>
      <c r="AB12367" s="58"/>
    </row>
    <row r="12368" spans="24:28" x14ac:dyDescent="0.2">
      <c r="X12368" s="58"/>
      <c r="Y12368" s="58"/>
      <c r="Z12368" s="58"/>
      <c r="AA12368" s="58"/>
      <c r="AB12368" s="58"/>
    </row>
    <row r="12369" spans="24:28" x14ac:dyDescent="0.2">
      <c r="X12369" s="58"/>
      <c r="Y12369" s="58"/>
      <c r="Z12369" s="58"/>
      <c r="AA12369" s="58"/>
      <c r="AB12369" s="58"/>
    </row>
    <row r="12370" spans="24:28" x14ac:dyDescent="0.2">
      <c r="X12370" s="58"/>
      <c r="Y12370" s="58"/>
      <c r="Z12370" s="58"/>
      <c r="AA12370" s="58"/>
      <c r="AB12370" s="58"/>
    </row>
    <row r="12371" spans="24:28" x14ac:dyDescent="0.2">
      <c r="X12371" s="58"/>
      <c r="Y12371" s="58"/>
      <c r="Z12371" s="58"/>
      <c r="AA12371" s="58"/>
      <c r="AB12371" s="58"/>
    </row>
    <row r="12372" spans="24:28" x14ac:dyDescent="0.2">
      <c r="X12372" s="58"/>
      <c r="Y12372" s="58"/>
      <c r="Z12372" s="58"/>
      <c r="AA12372" s="58"/>
      <c r="AB12372" s="58"/>
    </row>
    <row r="12373" spans="24:28" x14ac:dyDescent="0.2">
      <c r="X12373" s="58"/>
      <c r="Y12373" s="58"/>
      <c r="Z12373" s="58"/>
      <c r="AA12373" s="58"/>
      <c r="AB12373" s="58"/>
    </row>
    <row r="12374" spans="24:28" x14ac:dyDescent="0.2">
      <c r="X12374" s="58"/>
      <c r="Y12374" s="58"/>
      <c r="Z12374" s="58"/>
      <c r="AA12374" s="58"/>
      <c r="AB12374" s="58"/>
    </row>
    <row r="12375" spans="24:28" x14ac:dyDescent="0.2">
      <c r="X12375" s="58"/>
      <c r="Y12375" s="58"/>
      <c r="Z12375" s="58"/>
      <c r="AA12375" s="58"/>
      <c r="AB12375" s="58"/>
    </row>
    <row r="12376" spans="24:28" x14ac:dyDescent="0.2">
      <c r="X12376" s="58"/>
      <c r="Y12376" s="58"/>
      <c r="Z12376" s="58"/>
      <c r="AA12376" s="58"/>
      <c r="AB12376" s="58"/>
    </row>
    <row r="12377" spans="24:28" x14ac:dyDescent="0.2">
      <c r="X12377" s="58"/>
      <c r="Y12377" s="58"/>
      <c r="Z12377" s="58"/>
      <c r="AA12377" s="58"/>
      <c r="AB12377" s="58"/>
    </row>
    <row r="12378" spans="24:28" x14ac:dyDescent="0.2">
      <c r="X12378" s="58"/>
      <c r="Y12378" s="58"/>
      <c r="Z12378" s="58"/>
      <c r="AA12378" s="58"/>
      <c r="AB12378" s="58"/>
    </row>
    <row r="12379" spans="24:28" x14ac:dyDescent="0.2">
      <c r="X12379" s="58"/>
      <c r="Y12379" s="58"/>
      <c r="Z12379" s="58"/>
      <c r="AA12379" s="58"/>
      <c r="AB12379" s="58"/>
    </row>
    <row r="12380" spans="24:28" x14ac:dyDescent="0.2">
      <c r="X12380" s="58"/>
      <c r="Y12380" s="58"/>
      <c r="Z12380" s="58"/>
      <c r="AA12380" s="58"/>
      <c r="AB12380" s="58"/>
    </row>
    <row r="12381" spans="24:28" x14ac:dyDescent="0.2">
      <c r="X12381" s="58"/>
      <c r="Y12381" s="58"/>
      <c r="Z12381" s="58"/>
      <c r="AA12381" s="58"/>
      <c r="AB12381" s="58"/>
    </row>
    <row r="12382" spans="24:28" x14ac:dyDescent="0.2">
      <c r="X12382" s="58"/>
      <c r="Y12382" s="58"/>
      <c r="Z12382" s="58"/>
      <c r="AA12382" s="58"/>
      <c r="AB12382" s="58"/>
    </row>
    <row r="12383" spans="24:28" x14ac:dyDescent="0.2">
      <c r="X12383" s="58"/>
      <c r="Y12383" s="58"/>
      <c r="Z12383" s="58"/>
      <c r="AA12383" s="58"/>
      <c r="AB12383" s="58"/>
    </row>
    <row r="12384" spans="24:28" x14ac:dyDescent="0.2">
      <c r="X12384" s="58"/>
      <c r="Y12384" s="58"/>
      <c r="Z12384" s="58"/>
      <c r="AA12384" s="58"/>
      <c r="AB12384" s="58"/>
    </row>
    <row r="12385" spans="24:28" x14ac:dyDescent="0.2">
      <c r="X12385" s="58"/>
      <c r="Y12385" s="58"/>
      <c r="Z12385" s="58"/>
      <c r="AA12385" s="58"/>
      <c r="AB12385" s="58"/>
    </row>
    <row r="12386" spans="24:28" x14ac:dyDescent="0.2">
      <c r="X12386" s="58"/>
      <c r="Y12386" s="58"/>
      <c r="Z12386" s="58"/>
      <c r="AA12386" s="58"/>
      <c r="AB12386" s="58"/>
    </row>
    <row r="12387" spans="24:28" x14ac:dyDescent="0.2">
      <c r="X12387" s="58"/>
      <c r="Y12387" s="58"/>
      <c r="Z12387" s="58"/>
      <c r="AA12387" s="58"/>
      <c r="AB12387" s="58"/>
    </row>
    <row r="12388" spans="24:28" x14ac:dyDescent="0.2">
      <c r="X12388" s="58"/>
      <c r="Y12388" s="58"/>
      <c r="Z12388" s="58"/>
      <c r="AA12388" s="58"/>
      <c r="AB12388" s="58"/>
    </row>
    <row r="12389" spans="24:28" x14ac:dyDescent="0.2">
      <c r="X12389" s="58"/>
      <c r="Y12389" s="58"/>
      <c r="Z12389" s="58"/>
      <c r="AA12389" s="58"/>
      <c r="AB12389" s="58"/>
    </row>
    <row r="12390" spans="24:28" x14ac:dyDescent="0.2">
      <c r="X12390" s="58"/>
      <c r="Y12390" s="58"/>
      <c r="Z12390" s="58"/>
      <c r="AA12390" s="58"/>
      <c r="AB12390" s="58"/>
    </row>
    <row r="12391" spans="24:28" x14ac:dyDescent="0.2">
      <c r="X12391" s="58"/>
      <c r="Y12391" s="58"/>
      <c r="Z12391" s="58"/>
      <c r="AA12391" s="58"/>
      <c r="AB12391" s="58"/>
    </row>
    <row r="12392" spans="24:28" x14ac:dyDescent="0.2">
      <c r="X12392" s="58"/>
      <c r="Y12392" s="58"/>
      <c r="Z12392" s="58"/>
      <c r="AA12392" s="58"/>
      <c r="AB12392" s="58"/>
    </row>
    <row r="12393" spans="24:28" x14ac:dyDescent="0.2">
      <c r="X12393" s="58"/>
      <c r="Y12393" s="58"/>
      <c r="Z12393" s="58"/>
      <c r="AA12393" s="58"/>
      <c r="AB12393" s="58"/>
    </row>
    <row r="12394" spans="24:28" x14ac:dyDescent="0.2">
      <c r="X12394" s="58"/>
      <c r="Y12394" s="58"/>
      <c r="Z12394" s="58"/>
      <c r="AA12394" s="58"/>
      <c r="AB12394" s="58"/>
    </row>
    <row r="12395" spans="24:28" x14ac:dyDescent="0.2">
      <c r="X12395" s="58"/>
      <c r="Y12395" s="58"/>
      <c r="Z12395" s="58"/>
      <c r="AA12395" s="58"/>
      <c r="AB12395" s="58"/>
    </row>
    <row r="12396" spans="24:28" x14ac:dyDescent="0.2">
      <c r="X12396" s="58"/>
      <c r="Y12396" s="58"/>
      <c r="Z12396" s="58"/>
      <c r="AA12396" s="58"/>
      <c r="AB12396" s="58"/>
    </row>
    <row r="12397" spans="24:28" x14ac:dyDescent="0.2">
      <c r="X12397" s="58"/>
      <c r="Y12397" s="58"/>
      <c r="Z12397" s="58"/>
      <c r="AA12397" s="58"/>
      <c r="AB12397" s="58"/>
    </row>
    <row r="12398" spans="24:28" x14ac:dyDescent="0.2">
      <c r="X12398" s="58"/>
      <c r="Y12398" s="58"/>
      <c r="Z12398" s="58"/>
      <c r="AA12398" s="58"/>
      <c r="AB12398" s="58"/>
    </row>
    <row r="12399" spans="24:28" x14ac:dyDescent="0.2">
      <c r="X12399" s="58"/>
      <c r="Y12399" s="58"/>
      <c r="Z12399" s="58"/>
      <c r="AA12399" s="58"/>
      <c r="AB12399" s="58"/>
    </row>
    <row r="12400" spans="24:28" x14ac:dyDescent="0.2">
      <c r="X12400" s="58"/>
      <c r="Y12400" s="58"/>
      <c r="Z12400" s="58"/>
      <c r="AA12400" s="58"/>
      <c r="AB12400" s="58"/>
    </row>
    <row r="12401" spans="24:28" x14ac:dyDescent="0.2">
      <c r="X12401" s="58"/>
      <c r="Y12401" s="58"/>
      <c r="Z12401" s="58"/>
      <c r="AA12401" s="58"/>
      <c r="AB12401" s="58"/>
    </row>
    <row r="12402" spans="24:28" x14ac:dyDescent="0.2">
      <c r="X12402" s="58"/>
      <c r="Y12402" s="58"/>
      <c r="Z12402" s="58"/>
      <c r="AA12402" s="58"/>
      <c r="AB12402" s="58"/>
    </row>
    <row r="12403" spans="24:28" x14ac:dyDescent="0.2">
      <c r="X12403" s="58"/>
      <c r="Y12403" s="58"/>
      <c r="Z12403" s="58"/>
      <c r="AA12403" s="58"/>
      <c r="AB12403" s="58"/>
    </row>
    <row r="12404" spans="24:28" x14ac:dyDescent="0.2">
      <c r="X12404" s="58"/>
      <c r="Y12404" s="58"/>
      <c r="Z12404" s="58"/>
      <c r="AA12404" s="58"/>
      <c r="AB12404" s="58"/>
    </row>
    <row r="12405" spans="24:28" x14ac:dyDescent="0.2">
      <c r="X12405" s="58"/>
      <c r="Y12405" s="58"/>
      <c r="Z12405" s="58"/>
      <c r="AA12405" s="58"/>
      <c r="AB12405" s="58"/>
    </row>
    <row r="12406" spans="24:28" x14ac:dyDescent="0.2">
      <c r="X12406" s="58"/>
      <c r="Y12406" s="58"/>
      <c r="Z12406" s="58"/>
      <c r="AA12406" s="58"/>
      <c r="AB12406" s="58"/>
    </row>
    <row r="12407" spans="24:28" x14ac:dyDescent="0.2">
      <c r="X12407" s="58"/>
      <c r="Y12407" s="58"/>
      <c r="Z12407" s="58"/>
      <c r="AA12407" s="58"/>
      <c r="AB12407" s="58"/>
    </row>
    <row r="12408" spans="24:28" x14ac:dyDescent="0.2">
      <c r="X12408" s="58"/>
      <c r="Y12408" s="58"/>
      <c r="Z12408" s="58"/>
      <c r="AA12408" s="58"/>
      <c r="AB12408" s="58"/>
    </row>
    <row r="12409" spans="24:28" x14ac:dyDescent="0.2">
      <c r="X12409" s="58"/>
      <c r="Y12409" s="58"/>
      <c r="Z12409" s="58"/>
      <c r="AA12409" s="58"/>
      <c r="AB12409" s="58"/>
    </row>
    <row r="12410" spans="24:28" x14ac:dyDescent="0.2">
      <c r="X12410" s="58"/>
      <c r="Y12410" s="58"/>
      <c r="Z12410" s="58"/>
      <c r="AA12410" s="58"/>
      <c r="AB12410" s="58"/>
    </row>
    <row r="12411" spans="24:28" x14ac:dyDescent="0.2">
      <c r="X12411" s="58"/>
      <c r="Y12411" s="58"/>
      <c r="Z12411" s="58"/>
      <c r="AA12411" s="58"/>
      <c r="AB12411" s="58"/>
    </row>
    <row r="12412" spans="24:28" x14ac:dyDescent="0.2">
      <c r="X12412" s="58"/>
      <c r="Y12412" s="58"/>
      <c r="Z12412" s="58"/>
      <c r="AA12412" s="58"/>
      <c r="AB12412" s="58"/>
    </row>
    <row r="12413" spans="24:28" x14ac:dyDescent="0.2">
      <c r="X12413" s="58"/>
      <c r="Y12413" s="58"/>
      <c r="Z12413" s="58"/>
      <c r="AA12413" s="58"/>
      <c r="AB12413" s="58"/>
    </row>
    <row r="12414" spans="24:28" x14ac:dyDescent="0.2">
      <c r="X12414" s="58"/>
      <c r="Y12414" s="58"/>
      <c r="Z12414" s="58"/>
      <c r="AA12414" s="58"/>
      <c r="AB12414" s="58"/>
    </row>
    <row r="12415" spans="24:28" x14ac:dyDescent="0.2">
      <c r="X12415" s="58"/>
      <c r="Y12415" s="58"/>
      <c r="Z12415" s="58"/>
      <c r="AA12415" s="58"/>
      <c r="AB12415" s="58"/>
    </row>
    <row r="12416" spans="24:28" x14ac:dyDescent="0.2">
      <c r="X12416" s="58"/>
      <c r="Y12416" s="58"/>
      <c r="Z12416" s="58"/>
      <c r="AA12416" s="58"/>
      <c r="AB12416" s="58"/>
    </row>
    <row r="12417" spans="24:28" x14ac:dyDescent="0.2">
      <c r="X12417" s="58"/>
      <c r="Y12417" s="58"/>
      <c r="Z12417" s="58"/>
      <c r="AA12417" s="58"/>
      <c r="AB12417" s="58"/>
    </row>
    <row r="12418" spans="24:28" x14ac:dyDescent="0.2">
      <c r="X12418" s="58"/>
      <c r="Y12418" s="58"/>
      <c r="Z12418" s="58"/>
      <c r="AA12418" s="58"/>
      <c r="AB12418" s="58"/>
    </row>
    <row r="12419" spans="24:28" x14ac:dyDescent="0.2">
      <c r="X12419" s="58"/>
      <c r="Y12419" s="58"/>
      <c r="Z12419" s="58"/>
      <c r="AA12419" s="58"/>
      <c r="AB12419" s="58"/>
    </row>
    <row r="12420" spans="24:28" x14ac:dyDescent="0.2">
      <c r="X12420" s="58"/>
      <c r="Y12420" s="58"/>
      <c r="Z12420" s="58"/>
      <c r="AA12420" s="58"/>
      <c r="AB12420" s="58"/>
    </row>
    <row r="12421" spans="24:28" x14ac:dyDescent="0.2">
      <c r="X12421" s="58"/>
      <c r="Y12421" s="58"/>
      <c r="Z12421" s="58"/>
      <c r="AA12421" s="58"/>
      <c r="AB12421" s="58"/>
    </row>
    <row r="12422" spans="24:28" x14ac:dyDescent="0.2">
      <c r="X12422" s="58"/>
      <c r="Y12422" s="58"/>
      <c r="Z12422" s="58"/>
      <c r="AA12422" s="58"/>
      <c r="AB12422" s="58"/>
    </row>
    <row r="12423" spans="24:28" x14ac:dyDescent="0.2">
      <c r="X12423" s="58"/>
      <c r="Y12423" s="58"/>
      <c r="Z12423" s="58"/>
      <c r="AA12423" s="58"/>
      <c r="AB12423" s="58"/>
    </row>
    <row r="12424" spans="24:28" x14ac:dyDescent="0.2">
      <c r="X12424" s="58"/>
      <c r="Y12424" s="58"/>
      <c r="Z12424" s="58"/>
      <c r="AA12424" s="58"/>
      <c r="AB12424" s="58"/>
    </row>
    <row r="12425" spans="24:28" x14ac:dyDescent="0.2">
      <c r="X12425" s="58"/>
      <c r="Y12425" s="58"/>
      <c r="Z12425" s="58"/>
      <c r="AA12425" s="58"/>
      <c r="AB12425" s="58"/>
    </row>
    <row r="12426" spans="24:28" x14ac:dyDescent="0.2">
      <c r="X12426" s="58"/>
      <c r="Y12426" s="58"/>
      <c r="Z12426" s="58"/>
      <c r="AA12426" s="58"/>
      <c r="AB12426" s="58"/>
    </row>
    <row r="12427" spans="24:28" x14ac:dyDescent="0.2">
      <c r="X12427" s="58"/>
      <c r="Y12427" s="58"/>
      <c r="Z12427" s="58"/>
      <c r="AA12427" s="58"/>
      <c r="AB12427" s="58"/>
    </row>
    <row r="12428" spans="24:28" x14ac:dyDescent="0.2">
      <c r="X12428" s="58"/>
      <c r="Y12428" s="58"/>
      <c r="Z12428" s="58"/>
      <c r="AA12428" s="58"/>
      <c r="AB12428" s="58"/>
    </row>
    <row r="12429" spans="24:28" x14ac:dyDescent="0.2">
      <c r="X12429" s="58"/>
      <c r="Y12429" s="58"/>
      <c r="Z12429" s="58"/>
      <c r="AA12429" s="58"/>
      <c r="AB12429" s="58"/>
    </row>
    <row r="12430" spans="24:28" x14ac:dyDescent="0.2">
      <c r="X12430" s="58"/>
      <c r="Y12430" s="58"/>
      <c r="Z12430" s="58"/>
      <c r="AA12430" s="58"/>
      <c r="AB12430" s="58"/>
    </row>
    <row r="12431" spans="24:28" x14ac:dyDescent="0.2">
      <c r="X12431" s="58"/>
      <c r="Y12431" s="58"/>
      <c r="Z12431" s="58"/>
      <c r="AA12431" s="58"/>
      <c r="AB12431" s="58"/>
    </row>
    <row r="12432" spans="24:28" x14ac:dyDescent="0.2">
      <c r="X12432" s="58"/>
      <c r="Y12432" s="58"/>
      <c r="Z12432" s="58"/>
      <c r="AA12432" s="58"/>
      <c r="AB12432" s="58"/>
    </row>
    <row r="12433" spans="24:28" x14ac:dyDescent="0.2">
      <c r="X12433" s="58"/>
      <c r="Y12433" s="58"/>
      <c r="Z12433" s="58"/>
      <c r="AA12433" s="58"/>
      <c r="AB12433" s="58"/>
    </row>
    <row r="12434" spans="24:28" x14ac:dyDescent="0.2">
      <c r="X12434" s="58"/>
      <c r="Y12434" s="58"/>
      <c r="Z12434" s="58"/>
      <c r="AA12434" s="58"/>
      <c r="AB12434" s="58"/>
    </row>
    <row r="12435" spans="24:28" x14ac:dyDescent="0.2">
      <c r="X12435" s="58"/>
      <c r="Y12435" s="58"/>
      <c r="Z12435" s="58"/>
      <c r="AA12435" s="58"/>
      <c r="AB12435" s="58"/>
    </row>
    <row r="12436" spans="24:28" x14ac:dyDescent="0.2">
      <c r="X12436" s="58"/>
      <c r="Y12436" s="58"/>
      <c r="Z12436" s="58"/>
      <c r="AA12436" s="58"/>
      <c r="AB12436" s="58"/>
    </row>
    <row r="12437" spans="24:28" x14ac:dyDescent="0.2">
      <c r="X12437" s="58"/>
      <c r="Y12437" s="58"/>
      <c r="Z12437" s="58"/>
      <c r="AA12437" s="58"/>
      <c r="AB12437" s="58"/>
    </row>
    <row r="12438" spans="24:28" x14ac:dyDescent="0.2">
      <c r="X12438" s="58"/>
      <c r="Y12438" s="58"/>
      <c r="Z12438" s="58"/>
      <c r="AA12438" s="58"/>
      <c r="AB12438" s="58"/>
    </row>
    <row r="12439" spans="24:28" x14ac:dyDescent="0.2">
      <c r="X12439" s="58"/>
      <c r="Y12439" s="58"/>
      <c r="Z12439" s="58"/>
      <c r="AA12439" s="58"/>
      <c r="AB12439" s="58"/>
    </row>
    <row r="12440" spans="24:28" x14ac:dyDescent="0.2">
      <c r="X12440" s="58"/>
      <c r="Y12440" s="58"/>
      <c r="Z12440" s="58"/>
      <c r="AA12440" s="58"/>
      <c r="AB12440" s="58"/>
    </row>
    <row r="12441" spans="24:28" x14ac:dyDescent="0.2">
      <c r="X12441" s="58"/>
      <c r="Y12441" s="58"/>
      <c r="Z12441" s="58"/>
      <c r="AA12441" s="58"/>
      <c r="AB12441" s="58"/>
    </row>
    <row r="12442" spans="24:28" x14ac:dyDescent="0.2">
      <c r="X12442" s="58"/>
      <c r="Y12442" s="58"/>
      <c r="Z12442" s="58"/>
      <c r="AA12442" s="58"/>
      <c r="AB12442" s="58"/>
    </row>
    <row r="12443" spans="24:28" x14ac:dyDescent="0.2">
      <c r="X12443" s="58"/>
      <c r="Y12443" s="58"/>
      <c r="Z12443" s="58"/>
      <c r="AA12443" s="58"/>
      <c r="AB12443" s="58"/>
    </row>
    <row r="12444" spans="24:28" x14ac:dyDescent="0.2">
      <c r="X12444" s="58"/>
      <c r="Y12444" s="58"/>
      <c r="Z12444" s="58"/>
      <c r="AA12444" s="58"/>
      <c r="AB12444" s="58"/>
    </row>
    <row r="12445" spans="24:28" x14ac:dyDescent="0.2">
      <c r="X12445" s="58"/>
      <c r="Y12445" s="58"/>
      <c r="Z12445" s="58"/>
      <c r="AA12445" s="58"/>
      <c r="AB12445" s="58"/>
    </row>
    <row r="12446" spans="24:28" x14ac:dyDescent="0.2">
      <c r="X12446" s="58"/>
      <c r="Y12446" s="58"/>
      <c r="Z12446" s="58"/>
      <c r="AA12446" s="58"/>
      <c r="AB12446" s="58"/>
    </row>
    <row r="12447" spans="24:28" x14ac:dyDescent="0.2">
      <c r="X12447" s="58"/>
      <c r="Y12447" s="58"/>
      <c r="Z12447" s="58"/>
      <c r="AA12447" s="58"/>
      <c r="AB12447" s="58"/>
    </row>
    <row r="12448" spans="24:28" x14ac:dyDescent="0.2">
      <c r="X12448" s="58"/>
      <c r="Y12448" s="58"/>
      <c r="Z12448" s="58"/>
      <c r="AA12448" s="58"/>
      <c r="AB12448" s="58"/>
    </row>
    <row r="12449" spans="24:28" x14ac:dyDescent="0.2">
      <c r="X12449" s="58"/>
      <c r="Y12449" s="58"/>
      <c r="Z12449" s="58"/>
      <c r="AA12449" s="58"/>
      <c r="AB12449" s="58"/>
    </row>
    <row r="12450" spans="24:28" x14ac:dyDescent="0.2">
      <c r="X12450" s="58"/>
      <c r="Y12450" s="58"/>
      <c r="Z12450" s="58"/>
      <c r="AA12450" s="58"/>
      <c r="AB12450" s="58"/>
    </row>
    <row r="12451" spans="24:28" x14ac:dyDescent="0.2">
      <c r="X12451" s="58"/>
      <c r="Y12451" s="58"/>
      <c r="Z12451" s="58"/>
      <c r="AA12451" s="58"/>
      <c r="AB12451" s="58"/>
    </row>
    <row r="12452" spans="24:28" x14ac:dyDescent="0.2">
      <c r="X12452" s="58"/>
      <c r="Y12452" s="58"/>
      <c r="Z12452" s="58"/>
      <c r="AA12452" s="58"/>
      <c r="AB12452" s="58"/>
    </row>
    <row r="12453" spans="24:28" x14ac:dyDescent="0.2">
      <c r="X12453" s="58"/>
      <c r="Y12453" s="58"/>
      <c r="Z12453" s="58"/>
      <c r="AA12453" s="58"/>
      <c r="AB12453" s="58"/>
    </row>
    <row r="12454" spans="24:28" x14ac:dyDescent="0.2">
      <c r="X12454" s="58"/>
      <c r="Y12454" s="58"/>
      <c r="Z12454" s="58"/>
      <c r="AA12454" s="58"/>
      <c r="AB12454" s="58"/>
    </row>
    <row r="12455" spans="24:28" x14ac:dyDescent="0.2">
      <c r="X12455" s="58"/>
      <c r="Y12455" s="58"/>
      <c r="Z12455" s="58"/>
      <c r="AA12455" s="58"/>
      <c r="AB12455" s="58"/>
    </row>
    <row r="12456" spans="24:28" x14ac:dyDescent="0.2">
      <c r="X12456" s="58"/>
      <c r="Y12456" s="58"/>
      <c r="Z12456" s="58"/>
      <c r="AA12456" s="58"/>
      <c r="AB12456" s="58"/>
    </row>
    <row r="12457" spans="24:28" x14ac:dyDescent="0.2">
      <c r="X12457" s="58"/>
      <c r="Y12457" s="58"/>
      <c r="Z12457" s="58"/>
      <c r="AA12457" s="58"/>
      <c r="AB12457" s="58"/>
    </row>
    <row r="12458" spans="24:28" x14ac:dyDescent="0.2">
      <c r="X12458" s="58"/>
      <c r="Y12458" s="58"/>
      <c r="Z12458" s="58"/>
      <c r="AA12458" s="58"/>
      <c r="AB12458" s="58"/>
    </row>
    <row r="12459" spans="24:28" x14ac:dyDescent="0.2">
      <c r="X12459" s="58"/>
      <c r="Y12459" s="58"/>
      <c r="Z12459" s="58"/>
      <c r="AA12459" s="58"/>
      <c r="AB12459" s="58"/>
    </row>
    <row r="12460" spans="24:28" x14ac:dyDescent="0.2">
      <c r="X12460" s="58"/>
      <c r="Y12460" s="58"/>
      <c r="Z12460" s="58"/>
      <c r="AA12460" s="58"/>
      <c r="AB12460" s="58"/>
    </row>
    <row r="12461" spans="24:28" x14ac:dyDescent="0.2">
      <c r="X12461" s="58"/>
      <c r="Y12461" s="58"/>
      <c r="Z12461" s="58"/>
      <c r="AA12461" s="58"/>
      <c r="AB12461" s="58"/>
    </row>
    <row r="12462" spans="24:28" x14ac:dyDescent="0.2">
      <c r="X12462" s="58"/>
      <c r="Y12462" s="58"/>
      <c r="Z12462" s="58"/>
      <c r="AA12462" s="58"/>
      <c r="AB12462" s="58"/>
    </row>
    <row r="12463" spans="24:28" x14ac:dyDescent="0.2">
      <c r="X12463" s="58"/>
      <c r="Y12463" s="58"/>
      <c r="Z12463" s="58"/>
      <c r="AA12463" s="58"/>
      <c r="AB12463" s="58"/>
    </row>
    <row r="12464" spans="24:28" x14ac:dyDescent="0.2">
      <c r="X12464" s="58"/>
      <c r="Y12464" s="58"/>
      <c r="Z12464" s="58"/>
      <c r="AA12464" s="58"/>
      <c r="AB12464" s="58"/>
    </row>
    <row r="12465" spans="24:28" x14ac:dyDescent="0.2">
      <c r="X12465" s="58"/>
      <c r="Y12465" s="58"/>
      <c r="Z12465" s="58"/>
      <c r="AA12465" s="58"/>
      <c r="AB12465" s="58"/>
    </row>
    <row r="12466" spans="24:28" x14ac:dyDescent="0.2">
      <c r="X12466" s="58"/>
      <c r="Y12466" s="58"/>
      <c r="Z12466" s="58"/>
      <c r="AA12466" s="58"/>
      <c r="AB12466" s="58"/>
    </row>
    <row r="12467" spans="24:28" x14ac:dyDescent="0.2">
      <c r="X12467" s="58"/>
      <c r="Y12467" s="58"/>
      <c r="Z12467" s="58"/>
      <c r="AA12467" s="58"/>
      <c r="AB12467" s="58"/>
    </row>
    <row r="12468" spans="24:28" x14ac:dyDescent="0.2">
      <c r="X12468" s="58"/>
      <c r="Y12468" s="58"/>
      <c r="Z12468" s="58"/>
      <c r="AA12468" s="58"/>
      <c r="AB12468" s="58"/>
    </row>
    <row r="12469" spans="24:28" x14ac:dyDescent="0.2">
      <c r="X12469" s="58"/>
      <c r="Y12469" s="58"/>
      <c r="Z12469" s="58"/>
      <c r="AA12469" s="58"/>
      <c r="AB12469" s="58"/>
    </row>
    <row r="12470" spans="24:28" x14ac:dyDescent="0.2">
      <c r="X12470" s="58"/>
      <c r="Y12470" s="58"/>
      <c r="Z12470" s="58"/>
      <c r="AA12470" s="58"/>
      <c r="AB12470" s="58"/>
    </row>
    <row r="12471" spans="24:28" x14ac:dyDescent="0.2">
      <c r="X12471" s="58"/>
      <c r="Y12471" s="58"/>
      <c r="Z12471" s="58"/>
      <c r="AA12471" s="58"/>
      <c r="AB12471" s="58"/>
    </row>
    <row r="12472" spans="24:28" x14ac:dyDescent="0.2">
      <c r="X12472" s="58"/>
      <c r="Y12472" s="58"/>
      <c r="Z12472" s="58"/>
      <c r="AA12472" s="58"/>
      <c r="AB12472" s="58"/>
    </row>
    <row r="12473" spans="24:28" x14ac:dyDescent="0.2">
      <c r="X12473" s="58"/>
      <c r="Y12473" s="58"/>
      <c r="Z12473" s="58"/>
      <c r="AA12473" s="58"/>
      <c r="AB12473" s="58"/>
    </row>
    <row r="12474" spans="24:28" x14ac:dyDescent="0.2">
      <c r="X12474" s="58"/>
      <c r="Y12474" s="58"/>
      <c r="Z12474" s="58"/>
      <c r="AA12474" s="58"/>
      <c r="AB12474" s="58"/>
    </row>
    <row r="12475" spans="24:28" x14ac:dyDescent="0.2">
      <c r="X12475" s="58"/>
      <c r="Y12475" s="58"/>
      <c r="Z12475" s="58"/>
      <c r="AA12475" s="58"/>
      <c r="AB12475" s="58"/>
    </row>
    <row r="12476" spans="24:28" x14ac:dyDescent="0.2">
      <c r="X12476" s="58"/>
      <c r="Y12476" s="58"/>
      <c r="Z12476" s="58"/>
      <c r="AA12476" s="58"/>
      <c r="AB12476" s="58"/>
    </row>
    <row r="12477" spans="24:28" x14ac:dyDescent="0.2">
      <c r="X12477" s="58"/>
      <c r="Y12477" s="58"/>
      <c r="Z12477" s="58"/>
      <c r="AA12477" s="58"/>
      <c r="AB12477" s="58"/>
    </row>
    <row r="12478" spans="24:28" x14ac:dyDescent="0.2">
      <c r="X12478" s="58"/>
      <c r="Y12478" s="58"/>
      <c r="Z12478" s="58"/>
      <c r="AA12478" s="58"/>
      <c r="AB12478" s="58"/>
    </row>
    <row r="12479" spans="24:28" x14ac:dyDescent="0.2">
      <c r="X12479" s="58"/>
      <c r="Y12479" s="58"/>
      <c r="Z12479" s="58"/>
      <c r="AA12479" s="58"/>
      <c r="AB12479" s="58"/>
    </row>
    <row r="12480" spans="24:28" x14ac:dyDescent="0.2">
      <c r="X12480" s="58"/>
      <c r="Y12480" s="58"/>
      <c r="Z12480" s="58"/>
      <c r="AA12480" s="58"/>
      <c r="AB12480" s="58"/>
    </row>
    <row r="12481" spans="24:28" x14ac:dyDescent="0.2">
      <c r="X12481" s="58"/>
      <c r="Y12481" s="58"/>
      <c r="Z12481" s="58"/>
      <c r="AA12481" s="58"/>
      <c r="AB12481" s="58"/>
    </row>
    <row r="12482" spans="24:28" x14ac:dyDescent="0.2">
      <c r="X12482" s="58"/>
      <c r="Y12482" s="58"/>
      <c r="Z12482" s="58"/>
      <c r="AA12482" s="58"/>
      <c r="AB12482" s="58"/>
    </row>
    <row r="12483" spans="24:28" x14ac:dyDescent="0.2">
      <c r="X12483" s="58"/>
      <c r="Y12483" s="58"/>
      <c r="Z12483" s="58"/>
      <c r="AA12483" s="58"/>
      <c r="AB12483" s="58"/>
    </row>
    <row r="12484" spans="24:28" x14ac:dyDescent="0.2">
      <c r="X12484" s="58"/>
      <c r="Y12484" s="58"/>
      <c r="Z12484" s="58"/>
      <c r="AA12484" s="58"/>
      <c r="AB12484" s="58"/>
    </row>
    <row r="12485" spans="24:28" x14ac:dyDescent="0.2">
      <c r="X12485" s="58"/>
      <c r="Y12485" s="58"/>
      <c r="Z12485" s="58"/>
      <c r="AA12485" s="58"/>
      <c r="AB12485" s="58"/>
    </row>
    <row r="12486" spans="24:28" x14ac:dyDescent="0.2">
      <c r="X12486" s="58"/>
      <c r="Y12486" s="58"/>
      <c r="Z12486" s="58"/>
      <c r="AA12486" s="58"/>
      <c r="AB12486" s="58"/>
    </row>
    <row r="12487" spans="24:28" x14ac:dyDescent="0.2">
      <c r="X12487" s="58"/>
      <c r="Y12487" s="58"/>
      <c r="Z12487" s="58"/>
      <c r="AA12487" s="58"/>
      <c r="AB12487" s="58"/>
    </row>
    <row r="12488" spans="24:28" x14ac:dyDescent="0.2">
      <c r="X12488" s="58"/>
      <c r="Y12488" s="58"/>
      <c r="Z12488" s="58"/>
      <c r="AA12488" s="58"/>
      <c r="AB12488" s="58"/>
    </row>
    <row r="12489" spans="24:28" x14ac:dyDescent="0.2">
      <c r="X12489" s="58"/>
      <c r="Y12489" s="58"/>
      <c r="Z12489" s="58"/>
      <c r="AA12489" s="58"/>
      <c r="AB12489" s="58"/>
    </row>
    <row r="12490" spans="24:28" x14ac:dyDescent="0.2">
      <c r="X12490" s="58"/>
      <c r="Y12490" s="58"/>
      <c r="Z12490" s="58"/>
      <c r="AA12490" s="58"/>
      <c r="AB12490" s="58"/>
    </row>
    <row r="12491" spans="24:28" x14ac:dyDescent="0.2">
      <c r="X12491" s="58"/>
      <c r="Y12491" s="58"/>
      <c r="Z12491" s="58"/>
      <c r="AA12491" s="58"/>
      <c r="AB12491" s="58"/>
    </row>
    <row r="12492" spans="24:28" x14ac:dyDescent="0.2">
      <c r="X12492" s="58"/>
      <c r="Y12492" s="58"/>
      <c r="Z12492" s="58"/>
      <c r="AA12492" s="58"/>
      <c r="AB12492" s="58"/>
    </row>
    <row r="12493" spans="24:28" x14ac:dyDescent="0.2">
      <c r="X12493" s="58"/>
      <c r="Y12493" s="58"/>
      <c r="Z12493" s="58"/>
      <c r="AA12493" s="58"/>
      <c r="AB12493" s="58"/>
    </row>
    <row r="12494" spans="24:28" x14ac:dyDescent="0.2">
      <c r="X12494" s="58"/>
      <c r="Y12494" s="58"/>
      <c r="Z12494" s="58"/>
      <c r="AA12494" s="58"/>
      <c r="AB12494" s="58"/>
    </row>
    <row r="12495" spans="24:28" x14ac:dyDescent="0.2">
      <c r="X12495" s="58"/>
      <c r="Y12495" s="58"/>
      <c r="Z12495" s="58"/>
      <c r="AA12495" s="58"/>
      <c r="AB12495" s="58"/>
    </row>
    <row r="12496" spans="24:28" x14ac:dyDescent="0.2">
      <c r="X12496" s="58"/>
      <c r="Y12496" s="58"/>
      <c r="Z12496" s="58"/>
      <c r="AA12496" s="58"/>
      <c r="AB12496" s="58"/>
    </row>
    <row r="12497" spans="24:28" x14ac:dyDescent="0.2">
      <c r="X12497" s="58"/>
      <c r="Y12497" s="58"/>
      <c r="Z12497" s="58"/>
      <c r="AA12497" s="58"/>
      <c r="AB12497" s="58"/>
    </row>
    <row r="12498" spans="24:28" x14ac:dyDescent="0.2">
      <c r="X12498" s="58"/>
      <c r="Y12498" s="58"/>
      <c r="Z12498" s="58"/>
      <c r="AA12498" s="58"/>
      <c r="AB12498" s="58"/>
    </row>
    <row r="12499" spans="24:28" x14ac:dyDescent="0.2">
      <c r="X12499" s="58"/>
      <c r="Y12499" s="58"/>
      <c r="Z12499" s="58"/>
      <c r="AA12499" s="58"/>
      <c r="AB12499" s="58"/>
    </row>
    <row r="12500" spans="24:28" x14ac:dyDescent="0.2">
      <c r="X12500" s="58"/>
      <c r="Y12500" s="58"/>
      <c r="Z12500" s="58"/>
      <c r="AA12500" s="58"/>
      <c r="AB12500" s="58"/>
    </row>
    <row r="12501" spans="24:28" x14ac:dyDescent="0.2">
      <c r="X12501" s="58"/>
      <c r="Y12501" s="58"/>
      <c r="Z12501" s="58"/>
      <c r="AA12501" s="58"/>
      <c r="AB12501" s="58"/>
    </row>
    <row r="12502" spans="24:28" x14ac:dyDescent="0.2">
      <c r="X12502" s="58"/>
      <c r="Y12502" s="58"/>
      <c r="Z12502" s="58"/>
      <c r="AA12502" s="58"/>
      <c r="AB12502" s="58"/>
    </row>
    <row r="12503" spans="24:28" x14ac:dyDescent="0.2">
      <c r="X12503" s="58"/>
      <c r="Y12503" s="58"/>
      <c r="Z12503" s="58"/>
      <c r="AA12503" s="58"/>
      <c r="AB12503" s="58"/>
    </row>
    <row r="12504" spans="24:28" x14ac:dyDescent="0.2">
      <c r="X12504" s="58"/>
      <c r="Y12504" s="58"/>
      <c r="Z12504" s="58"/>
      <c r="AA12504" s="58"/>
      <c r="AB12504" s="58"/>
    </row>
    <row r="12505" spans="24:28" x14ac:dyDescent="0.2">
      <c r="X12505" s="58"/>
      <c r="Y12505" s="58"/>
      <c r="Z12505" s="58"/>
      <c r="AA12505" s="58"/>
      <c r="AB12505" s="58"/>
    </row>
    <row r="12506" spans="24:28" x14ac:dyDescent="0.2">
      <c r="X12506" s="58"/>
      <c r="Y12506" s="58"/>
      <c r="Z12506" s="58"/>
      <c r="AA12506" s="58"/>
      <c r="AB12506" s="58"/>
    </row>
    <row r="12507" spans="24:28" x14ac:dyDescent="0.2">
      <c r="X12507" s="58"/>
      <c r="Y12507" s="58"/>
      <c r="Z12507" s="58"/>
      <c r="AA12507" s="58"/>
      <c r="AB12507" s="58"/>
    </row>
    <row r="12508" spans="24:28" x14ac:dyDescent="0.2">
      <c r="X12508" s="58"/>
      <c r="Y12508" s="58"/>
      <c r="Z12508" s="58"/>
      <c r="AA12508" s="58"/>
      <c r="AB12508" s="58"/>
    </row>
    <row r="12509" spans="24:28" x14ac:dyDescent="0.2">
      <c r="X12509" s="58"/>
      <c r="Y12509" s="58"/>
      <c r="Z12509" s="58"/>
      <c r="AA12509" s="58"/>
      <c r="AB12509" s="58"/>
    </row>
    <row r="12510" spans="24:28" x14ac:dyDescent="0.2">
      <c r="X12510" s="58"/>
      <c r="Y12510" s="58"/>
      <c r="Z12510" s="58"/>
      <c r="AA12510" s="58"/>
      <c r="AB12510" s="58"/>
    </row>
    <row r="12511" spans="24:28" x14ac:dyDescent="0.2">
      <c r="X12511" s="58"/>
      <c r="Y12511" s="58"/>
      <c r="Z12511" s="58"/>
      <c r="AA12511" s="58"/>
      <c r="AB12511" s="58"/>
    </row>
    <row r="12512" spans="24:28" x14ac:dyDescent="0.2">
      <c r="X12512" s="58"/>
      <c r="Y12512" s="58"/>
      <c r="Z12512" s="58"/>
      <c r="AA12512" s="58"/>
      <c r="AB12512" s="58"/>
    </row>
    <row r="12513" spans="24:28" x14ac:dyDescent="0.2">
      <c r="X12513" s="58"/>
      <c r="Y12513" s="58"/>
      <c r="Z12513" s="58"/>
      <c r="AA12513" s="58"/>
      <c r="AB12513" s="58"/>
    </row>
    <row r="12514" spans="24:28" x14ac:dyDescent="0.2">
      <c r="X12514" s="58"/>
      <c r="Y12514" s="58"/>
      <c r="Z12514" s="58"/>
      <c r="AA12514" s="58"/>
      <c r="AB12514" s="58"/>
    </row>
    <row r="12515" spans="24:28" x14ac:dyDescent="0.2">
      <c r="X12515" s="58"/>
      <c r="Y12515" s="58"/>
      <c r="Z12515" s="58"/>
      <c r="AA12515" s="58"/>
      <c r="AB12515" s="58"/>
    </row>
    <row r="12516" spans="24:28" x14ac:dyDescent="0.2">
      <c r="X12516" s="58"/>
      <c r="Y12516" s="58"/>
      <c r="Z12516" s="58"/>
      <c r="AA12516" s="58"/>
      <c r="AB12516" s="58"/>
    </row>
    <row r="12517" spans="24:28" x14ac:dyDescent="0.2">
      <c r="X12517" s="58"/>
      <c r="Y12517" s="58"/>
      <c r="Z12517" s="58"/>
      <c r="AA12517" s="58"/>
      <c r="AB12517" s="58"/>
    </row>
    <row r="12518" spans="24:28" x14ac:dyDescent="0.2">
      <c r="X12518" s="58"/>
      <c r="Y12518" s="58"/>
      <c r="Z12518" s="58"/>
      <c r="AA12518" s="58"/>
      <c r="AB12518" s="58"/>
    </row>
    <row r="12519" spans="24:28" x14ac:dyDescent="0.2">
      <c r="X12519" s="58"/>
      <c r="Y12519" s="58"/>
      <c r="Z12519" s="58"/>
      <c r="AA12519" s="58"/>
      <c r="AB12519" s="58"/>
    </row>
    <row r="12520" spans="24:28" x14ac:dyDescent="0.2">
      <c r="X12520" s="58"/>
      <c r="Y12520" s="58"/>
      <c r="Z12520" s="58"/>
      <c r="AA12520" s="58"/>
      <c r="AB12520" s="58"/>
    </row>
    <row r="12521" spans="24:28" x14ac:dyDescent="0.2">
      <c r="X12521" s="58"/>
      <c r="Y12521" s="58"/>
      <c r="Z12521" s="58"/>
      <c r="AA12521" s="58"/>
      <c r="AB12521" s="58"/>
    </row>
    <row r="12522" spans="24:28" x14ac:dyDescent="0.2">
      <c r="X12522" s="58"/>
      <c r="Y12522" s="58"/>
      <c r="Z12522" s="58"/>
      <c r="AA12522" s="58"/>
      <c r="AB12522" s="58"/>
    </row>
    <row r="12523" spans="24:28" x14ac:dyDescent="0.2">
      <c r="X12523" s="58"/>
      <c r="Y12523" s="58"/>
      <c r="Z12523" s="58"/>
      <c r="AA12523" s="58"/>
      <c r="AB12523" s="58"/>
    </row>
    <row r="12524" spans="24:28" x14ac:dyDescent="0.2">
      <c r="X12524" s="58"/>
      <c r="Y12524" s="58"/>
      <c r="Z12524" s="58"/>
      <c r="AA12524" s="58"/>
      <c r="AB12524" s="58"/>
    </row>
    <row r="12525" spans="24:28" x14ac:dyDescent="0.2">
      <c r="X12525" s="58"/>
      <c r="Y12525" s="58"/>
      <c r="Z12525" s="58"/>
      <c r="AA12525" s="58"/>
      <c r="AB12525" s="58"/>
    </row>
    <row r="12526" spans="24:28" x14ac:dyDescent="0.2">
      <c r="X12526" s="58"/>
      <c r="Y12526" s="58"/>
      <c r="Z12526" s="58"/>
      <c r="AA12526" s="58"/>
      <c r="AB12526" s="58"/>
    </row>
    <row r="12527" spans="24:28" x14ac:dyDescent="0.2">
      <c r="X12527" s="58"/>
      <c r="Y12527" s="58"/>
      <c r="Z12527" s="58"/>
      <c r="AA12527" s="58"/>
      <c r="AB12527" s="58"/>
    </row>
    <row r="12528" spans="24:28" x14ac:dyDescent="0.2">
      <c r="X12528" s="58"/>
      <c r="Y12528" s="58"/>
      <c r="Z12528" s="58"/>
      <c r="AA12528" s="58"/>
      <c r="AB12528" s="58"/>
    </row>
    <row r="12529" spans="24:28" x14ac:dyDescent="0.2">
      <c r="X12529" s="58"/>
      <c r="Y12529" s="58"/>
      <c r="Z12529" s="58"/>
      <c r="AA12529" s="58"/>
      <c r="AB12529" s="58"/>
    </row>
    <row r="12530" spans="24:28" x14ac:dyDescent="0.2">
      <c r="X12530" s="58"/>
      <c r="Y12530" s="58"/>
      <c r="Z12530" s="58"/>
      <c r="AA12530" s="58"/>
      <c r="AB12530" s="58"/>
    </row>
    <row r="12531" spans="24:28" x14ac:dyDescent="0.2">
      <c r="X12531" s="58"/>
      <c r="Y12531" s="58"/>
      <c r="Z12531" s="58"/>
      <c r="AA12531" s="58"/>
      <c r="AB12531" s="58"/>
    </row>
    <row r="12532" spans="24:28" x14ac:dyDescent="0.2">
      <c r="X12532" s="58"/>
      <c r="Y12532" s="58"/>
      <c r="Z12532" s="58"/>
      <c r="AA12532" s="58"/>
      <c r="AB12532" s="58"/>
    </row>
    <row r="12533" spans="24:28" x14ac:dyDescent="0.2">
      <c r="X12533" s="58"/>
      <c r="Y12533" s="58"/>
      <c r="Z12533" s="58"/>
      <c r="AA12533" s="58"/>
      <c r="AB12533" s="58"/>
    </row>
    <row r="12534" spans="24:28" x14ac:dyDescent="0.2">
      <c r="X12534" s="58"/>
      <c r="Y12534" s="58"/>
      <c r="Z12534" s="58"/>
      <c r="AA12534" s="58"/>
      <c r="AB12534" s="58"/>
    </row>
    <row r="12535" spans="24:28" x14ac:dyDescent="0.2">
      <c r="X12535" s="58"/>
      <c r="Y12535" s="58"/>
      <c r="Z12535" s="58"/>
      <c r="AA12535" s="58"/>
      <c r="AB12535" s="58"/>
    </row>
    <row r="12536" spans="24:28" x14ac:dyDescent="0.2">
      <c r="X12536" s="58"/>
      <c r="Y12536" s="58"/>
      <c r="Z12536" s="58"/>
      <c r="AA12536" s="58"/>
      <c r="AB12536" s="58"/>
    </row>
    <row r="12537" spans="24:28" x14ac:dyDescent="0.2">
      <c r="X12537" s="58"/>
      <c r="Y12537" s="58"/>
      <c r="Z12537" s="58"/>
      <c r="AA12537" s="58"/>
      <c r="AB12537" s="58"/>
    </row>
    <row r="12538" spans="24:28" x14ac:dyDescent="0.2">
      <c r="X12538" s="58"/>
      <c r="Y12538" s="58"/>
      <c r="Z12538" s="58"/>
      <c r="AA12538" s="58"/>
      <c r="AB12538" s="58"/>
    </row>
    <row r="12539" spans="24:28" x14ac:dyDescent="0.2">
      <c r="X12539" s="58"/>
      <c r="Y12539" s="58"/>
      <c r="Z12539" s="58"/>
      <c r="AA12539" s="58"/>
      <c r="AB12539" s="58"/>
    </row>
    <row r="12540" spans="24:28" x14ac:dyDescent="0.2">
      <c r="X12540" s="58"/>
      <c r="Y12540" s="58"/>
      <c r="Z12540" s="58"/>
      <c r="AA12540" s="58"/>
      <c r="AB12540" s="58"/>
    </row>
    <row r="12541" spans="24:28" x14ac:dyDescent="0.2">
      <c r="X12541" s="58"/>
      <c r="Y12541" s="58"/>
      <c r="Z12541" s="58"/>
      <c r="AA12541" s="58"/>
      <c r="AB12541" s="58"/>
    </row>
    <row r="12542" spans="24:28" x14ac:dyDescent="0.2">
      <c r="X12542" s="58"/>
      <c r="Y12542" s="58"/>
      <c r="Z12542" s="58"/>
      <c r="AA12542" s="58"/>
      <c r="AB12542" s="58"/>
    </row>
    <row r="12543" spans="24:28" x14ac:dyDescent="0.2">
      <c r="X12543" s="58"/>
      <c r="Y12543" s="58"/>
      <c r="Z12543" s="58"/>
      <c r="AA12543" s="58"/>
      <c r="AB12543" s="58"/>
    </row>
    <row r="12544" spans="24:28" x14ac:dyDescent="0.2">
      <c r="X12544" s="58"/>
      <c r="Y12544" s="58"/>
      <c r="Z12544" s="58"/>
      <c r="AA12544" s="58"/>
      <c r="AB12544" s="58"/>
    </row>
    <row r="12545" spans="24:28" x14ac:dyDescent="0.2">
      <c r="X12545" s="58"/>
      <c r="Y12545" s="58"/>
      <c r="Z12545" s="58"/>
      <c r="AA12545" s="58"/>
      <c r="AB12545" s="58"/>
    </row>
    <row r="12546" spans="24:28" x14ac:dyDescent="0.2">
      <c r="X12546" s="58"/>
      <c r="Y12546" s="58"/>
      <c r="Z12546" s="58"/>
      <c r="AA12546" s="58"/>
      <c r="AB12546" s="58"/>
    </row>
    <row r="12547" spans="24:28" x14ac:dyDescent="0.2">
      <c r="X12547" s="58"/>
      <c r="Y12547" s="58"/>
      <c r="Z12547" s="58"/>
      <c r="AA12547" s="58"/>
      <c r="AB12547" s="58"/>
    </row>
    <row r="12548" spans="24:28" x14ac:dyDescent="0.2">
      <c r="X12548" s="58"/>
      <c r="Y12548" s="58"/>
      <c r="Z12548" s="58"/>
      <c r="AA12548" s="58"/>
      <c r="AB12548" s="58"/>
    </row>
    <row r="12549" spans="24:28" x14ac:dyDescent="0.2">
      <c r="X12549" s="58"/>
      <c r="Y12549" s="58"/>
      <c r="Z12549" s="58"/>
      <c r="AA12549" s="58"/>
      <c r="AB12549" s="58"/>
    </row>
    <row r="12550" spans="24:28" x14ac:dyDescent="0.2">
      <c r="X12550" s="58"/>
      <c r="Y12550" s="58"/>
      <c r="Z12550" s="58"/>
      <c r="AA12550" s="58"/>
      <c r="AB12550" s="58"/>
    </row>
    <row r="12551" spans="24:28" x14ac:dyDescent="0.2">
      <c r="X12551" s="58"/>
      <c r="Y12551" s="58"/>
      <c r="Z12551" s="58"/>
      <c r="AA12551" s="58"/>
      <c r="AB12551" s="58"/>
    </row>
    <row r="12552" spans="24:28" x14ac:dyDescent="0.2">
      <c r="X12552" s="58"/>
      <c r="Y12552" s="58"/>
      <c r="Z12552" s="58"/>
      <c r="AA12552" s="58"/>
      <c r="AB12552" s="58"/>
    </row>
    <row r="12553" spans="24:28" x14ac:dyDescent="0.2">
      <c r="X12553" s="58"/>
      <c r="Y12553" s="58"/>
      <c r="Z12553" s="58"/>
      <c r="AA12553" s="58"/>
      <c r="AB12553" s="58"/>
    </row>
    <row r="12554" spans="24:28" x14ac:dyDescent="0.2">
      <c r="X12554" s="58"/>
      <c r="Y12554" s="58"/>
      <c r="Z12554" s="58"/>
      <c r="AA12554" s="58"/>
      <c r="AB12554" s="58"/>
    </row>
    <row r="12555" spans="24:28" x14ac:dyDescent="0.2">
      <c r="X12555" s="58"/>
      <c r="Y12555" s="58"/>
      <c r="Z12555" s="58"/>
      <c r="AA12555" s="58"/>
      <c r="AB12555" s="58"/>
    </row>
    <row r="12556" spans="24:28" x14ac:dyDescent="0.2">
      <c r="X12556" s="58"/>
      <c r="Y12556" s="58"/>
      <c r="Z12556" s="58"/>
      <c r="AA12556" s="58"/>
      <c r="AB12556" s="58"/>
    </row>
    <row r="12557" spans="24:28" x14ac:dyDescent="0.2">
      <c r="X12557" s="58"/>
      <c r="Y12557" s="58"/>
      <c r="Z12557" s="58"/>
      <c r="AA12557" s="58"/>
      <c r="AB12557" s="58"/>
    </row>
    <row r="12558" spans="24:28" x14ac:dyDescent="0.2">
      <c r="X12558" s="58"/>
      <c r="Y12558" s="58"/>
      <c r="Z12558" s="58"/>
      <c r="AA12558" s="58"/>
      <c r="AB12558" s="58"/>
    </row>
    <row r="12559" spans="24:28" x14ac:dyDescent="0.2">
      <c r="X12559" s="58"/>
      <c r="Y12559" s="58"/>
      <c r="Z12559" s="58"/>
      <c r="AA12559" s="58"/>
      <c r="AB12559" s="58"/>
    </row>
    <row r="12560" spans="24:28" x14ac:dyDescent="0.2">
      <c r="X12560" s="58"/>
      <c r="Y12560" s="58"/>
      <c r="Z12560" s="58"/>
      <c r="AA12560" s="58"/>
      <c r="AB12560" s="58"/>
    </row>
    <row r="12561" spans="24:28" x14ac:dyDescent="0.2">
      <c r="X12561" s="58"/>
      <c r="Y12561" s="58"/>
      <c r="Z12561" s="58"/>
      <c r="AA12561" s="58"/>
      <c r="AB12561" s="58"/>
    </row>
    <row r="12562" spans="24:28" x14ac:dyDescent="0.2">
      <c r="X12562" s="58"/>
      <c r="Y12562" s="58"/>
      <c r="Z12562" s="58"/>
      <c r="AA12562" s="58"/>
      <c r="AB12562" s="58"/>
    </row>
    <row r="12563" spans="24:28" x14ac:dyDescent="0.2">
      <c r="X12563" s="58"/>
      <c r="Y12563" s="58"/>
      <c r="Z12563" s="58"/>
      <c r="AA12563" s="58"/>
      <c r="AB12563" s="58"/>
    </row>
    <row r="12564" spans="24:28" x14ac:dyDescent="0.2">
      <c r="X12564" s="58"/>
      <c r="Y12564" s="58"/>
      <c r="Z12564" s="58"/>
      <c r="AA12564" s="58"/>
      <c r="AB12564" s="58"/>
    </row>
    <row r="12565" spans="24:28" x14ac:dyDescent="0.2">
      <c r="X12565" s="58"/>
      <c r="Y12565" s="58"/>
      <c r="Z12565" s="58"/>
      <c r="AA12565" s="58"/>
      <c r="AB12565" s="58"/>
    </row>
    <row r="12566" spans="24:28" x14ac:dyDescent="0.2">
      <c r="X12566" s="58"/>
      <c r="Y12566" s="58"/>
      <c r="Z12566" s="58"/>
      <c r="AA12566" s="58"/>
      <c r="AB12566" s="58"/>
    </row>
    <row r="12567" spans="24:28" x14ac:dyDescent="0.2">
      <c r="X12567" s="58"/>
      <c r="Y12567" s="58"/>
      <c r="Z12567" s="58"/>
      <c r="AA12567" s="58"/>
      <c r="AB12567" s="58"/>
    </row>
    <row r="12568" spans="24:28" x14ac:dyDescent="0.2">
      <c r="X12568" s="58"/>
      <c r="Y12568" s="58"/>
      <c r="Z12568" s="58"/>
      <c r="AA12568" s="58"/>
      <c r="AB12568" s="58"/>
    </row>
    <row r="12569" spans="24:28" x14ac:dyDescent="0.2">
      <c r="X12569" s="58"/>
      <c r="Y12569" s="58"/>
      <c r="Z12569" s="58"/>
      <c r="AA12569" s="58"/>
      <c r="AB12569" s="58"/>
    </row>
    <row r="12570" spans="24:28" x14ac:dyDescent="0.2">
      <c r="X12570" s="58"/>
      <c r="Y12570" s="58"/>
      <c r="Z12570" s="58"/>
      <c r="AA12570" s="58"/>
      <c r="AB12570" s="58"/>
    </row>
    <row r="12571" spans="24:28" x14ac:dyDescent="0.2">
      <c r="X12571" s="58"/>
      <c r="Y12571" s="58"/>
      <c r="Z12571" s="58"/>
      <c r="AA12571" s="58"/>
      <c r="AB12571" s="58"/>
    </row>
    <row r="12572" spans="24:28" x14ac:dyDescent="0.2">
      <c r="X12572" s="58"/>
      <c r="Y12572" s="58"/>
      <c r="Z12572" s="58"/>
      <c r="AA12572" s="58"/>
      <c r="AB12572" s="58"/>
    </row>
    <row r="12573" spans="24:28" x14ac:dyDescent="0.2">
      <c r="X12573" s="58"/>
      <c r="Y12573" s="58"/>
      <c r="Z12573" s="58"/>
      <c r="AA12573" s="58"/>
      <c r="AB12573" s="58"/>
    </row>
    <row r="12574" spans="24:28" x14ac:dyDescent="0.2">
      <c r="X12574" s="58"/>
      <c r="Y12574" s="58"/>
      <c r="Z12574" s="58"/>
      <c r="AA12574" s="58"/>
      <c r="AB12574" s="58"/>
    </row>
    <row r="12575" spans="24:28" x14ac:dyDescent="0.2">
      <c r="X12575" s="58"/>
      <c r="Y12575" s="58"/>
      <c r="Z12575" s="58"/>
      <c r="AA12575" s="58"/>
      <c r="AB12575" s="58"/>
    </row>
    <row r="12576" spans="24:28" x14ac:dyDescent="0.2">
      <c r="X12576" s="58"/>
      <c r="Y12576" s="58"/>
      <c r="Z12576" s="58"/>
      <c r="AA12576" s="58"/>
      <c r="AB12576" s="58"/>
    </row>
    <row r="12577" spans="24:28" x14ac:dyDescent="0.2">
      <c r="X12577" s="58"/>
      <c r="Y12577" s="58"/>
      <c r="Z12577" s="58"/>
      <c r="AA12577" s="58"/>
      <c r="AB12577" s="58"/>
    </row>
    <row r="12578" spans="24:28" x14ac:dyDescent="0.2">
      <c r="X12578" s="58"/>
      <c r="Y12578" s="58"/>
      <c r="Z12578" s="58"/>
      <c r="AA12578" s="58"/>
      <c r="AB12578" s="58"/>
    </row>
    <row r="12579" spans="24:28" x14ac:dyDescent="0.2">
      <c r="X12579" s="58"/>
      <c r="Y12579" s="58"/>
      <c r="Z12579" s="58"/>
      <c r="AA12579" s="58"/>
      <c r="AB12579" s="58"/>
    </row>
    <row r="12580" spans="24:28" x14ac:dyDescent="0.2">
      <c r="X12580" s="58"/>
      <c r="Y12580" s="58"/>
      <c r="Z12580" s="58"/>
      <c r="AA12580" s="58"/>
      <c r="AB12580" s="58"/>
    </row>
    <row r="12581" spans="24:28" x14ac:dyDescent="0.2">
      <c r="X12581" s="58"/>
      <c r="Y12581" s="58"/>
      <c r="Z12581" s="58"/>
      <c r="AA12581" s="58"/>
      <c r="AB12581" s="58"/>
    </row>
    <row r="12582" spans="24:28" x14ac:dyDescent="0.2">
      <c r="X12582" s="58"/>
      <c r="Y12582" s="58"/>
      <c r="Z12582" s="58"/>
      <c r="AA12582" s="58"/>
      <c r="AB12582" s="58"/>
    </row>
    <row r="12583" spans="24:28" x14ac:dyDescent="0.2">
      <c r="X12583" s="58"/>
      <c r="Y12583" s="58"/>
      <c r="Z12583" s="58"/>
      <c r="AA12583" s="58"/>
      <c r="AB12583" s="58"/>
    </row>
    <row r="12584" spans="24:28" x14ac:dyDescent="0.2">
      <c r="X12584" s="58"/>
      <c r="Y12584" s="58"/>
      <c r="Z12584" s="58"/>
      <c r="AA12584" s="58"/>
      <c r="AB12584" s="58"/>
    </row>
    <row r="12585" spans="24:28" x14ac:dyDescent="0.2">
      <c r="X12585" s="58"/>
      <c r="Y12585" s="58"/>
      <c r="Z12585" s="58"/>
      <c r="AA12585" s="58"/>
      <c r="AB12585" s="58"/>
    </row>
    <row r="12586" spans="24:28" x14ac:dyDescent="0.2">
      <c r="X12586" s="58"/>
      <c r="Y12586" s="58"/>
      <c r="Z12586" s="58"/>
      <c r="AA12586" s="58"/>
      <c r="AB12586" s="58"/>
    </row>
    <row r="12587" spans="24:28" x14ac:dyDescent="0.2">
      <c r="X12587" s="58"/>
      <c r="Y12587" s="58"/>
      <c r="Z12587" s="58"/>
      <c r="AA12587" s="58"/>
      <c r="AB12587" s="58"/>
    </row>
    <row r="12588" spans="24:28" x14ac:dyDescent="0.2">
      <c r="X12588" s="58"/>
      <c r="Y12588" s="58"/>
      <c r="Z12588" s="58"/>
      <c r="AA12588" s="58"/>
      <c r="AB12588" s="58"/>
    </row>
    <row r="12589" spans="24:28" x14ac:dyDescent="0.2">
      <c r="X12589" s="58"/>
      <c r="Y12589" s="58"/>
      <c r="Z12589" s="58"/>
      <c r="AA12589" s="58"/>
      <c r="AB12589" s="58"/>
    </row>
    <row r="12590" spans="24:28" x14ac:dyDescent="0.2">
      <c r="X12590" s="58"/>
      <c r="Y12590" s="58"/>
      <c r="Z12590" s="58"/>
      <c r="AA12590" s="58"/>
      <c r="AB12590" s="58"/>
    </row>
    <row r="12591" spans="24:28" x14ac:dyDescent="0.2">
      <c r="X12591" s="58"/>
      <c r="Y12591" s="58"/>
      <c r="Z12591" s="58"/>
      <c r="AA12591" s="58"/>
      <c r="AB12591" s="58"/>
    </row>
    <row r="12592" spans="24:28" x14ac:dyDescent="0.2">
      <c r="X12592" s="58"/>
      <c r="Y12592" s="58"/>
      <c r="Z12592" s="58"/>
      <c r="AA12592" s="58"/>
      <c r="AB12592" s="58"/>
    </row>
    <row r="12593" spans="24:28" x14ac:dyDescent="0.2">
      <c r="X12593" s="58"/>
      <c r="Y12593" s="58"/>
      <c r="Z12593" s="58"/>
      <c r="AA12593" s="58"/>
      <c r="AB12593" s="58"/>
    </row>
    <row r="12594" spans="24:28" x14ac:dyDescent="0.2">
      <c r="X12594" s="58"/>
      <c r="Y12594" s="58"/>
      <c r="Z12594" s="58"/>
      <c r="AA12594" s="58"/>
      <c r="AB12594" s="58"/>
    </row>
    <row r="12595" spans="24:28" x14ac:dyDescent="0.2">
      <c r="X12595" s="58"/>
      <c r="Y12595" s="58"/>
      <c r="Z12595" s="58"/>
      <c r="AA12595" s="58"/>
      <c r="AB12595" s="58"/>
    </row>
    <row r="12596" spans="24:28" x14ac:dyDescent="0.2">
      <c r="X12596" s="58"/>
      <c r="Y12596" s="58"/>
      <c r="Z12596" s="58"/>
      <c r="AA12596" s="58"/>
      <c r="AB12596" s="58"/>
    </row>
    <row r="12597" spans="24:28" x14ac:dyDescent="0.2">
      <c r="X12597" s="58"/>
      <c r="Y12597" s="58"/>
      <c r="Z12597" s="58"/>
      <c r="AA12597" s="58"/>
      <c r="AB12597" s="58"/>
    </row>
    <row r="12598" spans="24:28" x14ac:dyDescent="0.2">
      <c r="X12598" s="58"/>
      <c r="Y12598" s="58"/>
      <c r="Z12598" s="58"/>
      <c r="AA12598" s="58"/>
      <c r="AB12598" s="58"/>
    </row>
    <row r="12599" spans="24:28" x14ac:dyDescent="0.2">
      <c r="X12599" s="58"/>
      <c r="Y12599" s="58"/>
      <c r="Z12599" s="58"/>
      <c r="AA12599" s="58"/>
      <c r="AB12599" s="58"/>
    </row>
    <row r="12600" spans="24:28" x14ac:dyDescent="0.2">
      <c r="X12600" s="58"/>
      <c r="Y12600" s="58"/>
      <c r="Z12600" s="58"/>
      <c r="AA12600" s="58"/>
      <c r="AB12600" s="58"/>
    </row>
    <row r="12601" spans="24:28" x14ac:dyDescent="0.2">
      <c r="X12601" s="58"/>
      <c r="Y12601" s="58"/>
      <c r="Z12601" s="58"/>
      <c r="AA12601" s="58"/>
      <c r="AB12601" s="58"/>
    </row>
    <row r="12602" spans="24:28" x14ac:dyDescent="0.2">
      <c r="X12602" s="58"/>
      <c r="Y12602" s="58"/>
      <c r="Z12602" s="58"/>
      <c r="AA12602" s="58"/>
      <c r="AB12602" s="58"/>
    </row>
    <row r="12603" spans="24:28" x14ac:dyDescent="0.2">
      <c r="X12603" s="58"/>
      <c r="Y12603" s="58"/>
      <c r="Z12603" s="58"/>
      <c r="AA12603" s="58"/>
      <c r="AB12603" s="58"/>
    </row>
    <row r="12604" spans="24:28" x14ac:dyDescent="0.2">
      <c r="X12604" s="58"/>
      <c r="Y12604" s="58"/>
      <c r="Z12604" s="58"/>
      <c r="AA12604" s="58"/>
      <c r="AB12604" s="58"/>
    </row>
    <row r="12605" spans="24:28" x14ac:dyDescent="0.2">
      <c r="X12605" s="58"/>
      <c r="Y12605" s="58"/>
      <c r="Z12605" s="58"/>
      <c r="AA12605" s="58"/>
      <c r="AB12605" s="58"/>
    </row>
    <row r="12606" spans="24:28" x14ac:dyDescent="0.2">
      <c r="X12606" s="58"/>
      <c r="Y12606" s="58"/>
      <c r="Z12606" s="58"/>
      <c r="AA12606" s="58"/>
      <c r="AB12606" s="58"/>
    </row>
    <row r="12607" spans="24:28" x14ac:dyDescent="0.2">
      <c r="X12607" s="58"/>
      <c r="Y12607" s="58"/>
      <c r="Z12607" s="58"/>
      <c r="AA12607" s="58"/>
      <c r="AB12607" s="58"/>
    </row>
    <row r="12608" spans="24:28" x14ac:dyDescent="0.2">
      <c r="X12608" s="58"/>
      <c r="Y12608" s="58"/>
      <c r="Z12608" s="58"/>
      <c r="AA12608" s="58"/>
      <c r="AB12608" s="58"/>
    </row>
    <row r="12609" spans="24:28" x14ac:dyDescent="0.2">
      <c r="X12609" s="58"/>
      <c r="Y12609" s="58"/>
      <c r="Z12609" s="58"/>
      <c r="AA12609" s="58"/>
      <c r="AB12609" s="58"/>
    </row>
    <row r="12610" spans="24:28" x14ac:dyDescent="0.2">
      <c r="X12610" s="58"/>
      <c r="Y12610" s="58"/>
      <c r="Z12610" s="58"/>
      <c r="AA12610" s="58"/>
      <c r="AB12610" s="58"/>
    </row>
    <row r="12611" spans="24:28" x14ac:dyDescent="0.2">
      <c r="X12611" s="58"/>
      <c r="Y12611" s="58"/>
      <c r="Z12611" s="58"/>
      <c r="AA12611" s="58"/>
      <c r="AB12611" s="58"/>
    </row>
    <row r="12612" spans="24:28" x14ac:dyDescent="0.2">
      <c r="X12612" s="58"/>
      <c r="Y12612" s="58"/>
      <c r="Z12612" s="58"/>
      <c r="AA12612" s="58"/>
      <c r="AB12612" s="58"/>
    </row>
    <row r="12613" spans="24:28" x14ac:dyDescent="0.2">
      <c r="X12613" s="58"/>
      <c r="Y12613" s="58"/>
      <c r="Z12613" s="58"/>
      <c r="AA12613" s="58"/>
      <c r="AB12613" s="58"/>
    </row>
    <row r="12614" spans="24:28" x14ac:dyDescent="0.2">
      <c r="X12614" s="58"/>
      <c r="Y12614" s="58"/>
      <c r="Z12614" s="58"/>
      <c r="AA12614" s="58"/>
      <c r="AB12614" s="58"/>
    </row>
    <row r="12615" spans="24:28" x14ac:dyDescent="0.2">
      <c r="X12615" s="58"/>
      <c r="Y12615" s="58"/>
      <c r="Z12615" s="58"/>
      <c r="AA12615" s="58"/>
      <c r="AB12615" s="58"/>
    </row>
    <row r="12616" spans="24:28" x14ac:dyDescent="0.2">
      <c r="X12616" s="58"/>
      <c r="Y12616" s="58"/>
      <c r="Z12616" s="58"/>
      <c r="AA12616" s="58"/>
      <c r="AB12616" s="58"/>
    </row>
    <row r="12617" spans="24:28" x14ac:dyDescent="0.2">
      <c r="X12617" s="58"/>
      <c r="Y12617" s="58"/>
      <c r="Z12617" s="58"/>
      <c r="AA12617" s="58"/>
      <c r="AB12617" s="58"/>
    </row>
    <row r="12618" spans="24:28" x14ac:dyDescent="0.2">
      <c r="X12618" s="58"/>
      <c r="Y12618" s="58"/>
      <c r="Z12618" s="58"/>
      <c r="AA12618" s="58"/>
      <c r="AB12618" s="58"/>
    </row>
    <row r="12619" spans="24:28" x14ac:dyDescent="0.2">
      <c r="X12619" s="58"/>
      <c r="Y12619" s="58"/>
      <c r="Z12619" s="58"/>
      <c r="AA12619" s="58"/>
      <c r="AB12619" s="58"/>
    </row>
    <row r="12620" spans="24:28" x14ac:dyDescent="0.2">
      <c r="X12620" s="58"/>
      <c r="Y12620" s="58"/>
      <c r="Z12620" s="58"/>
      <c r="AA12620" s="58"/>
      <c r="AB12620" s="58"/>
    </row>
    <row r="12621" spans="24:28" x14ac:dyDescent="0.2">
      <c r="X12621" s="58"/>
      <c r="Y12621" s="58"/>
      <c r="Z12621" s="58"/>
      <c r="AA12621" s="58"/>
      <c r="AB12621" s="58"/>
    </row>
    <row r="12622" spans="24:28" x14ac:dyDescent="0.2">
      <c r="X12622" s="58"/>
      <c r="Y12622" s="58"/>
      <c r="Z12622" s="58"/>
      <c r="AA12622" s="58"/>
      <c r="AB12622" s="58"/>
    </row>
    <row r="12623" spans="24:28" x14ac:dyDescent="0.2">
      <c r="X12623" s="58"/>
      <c r="Y12623" s="58"/>
      <c r="Z12623" s="58"/>
      <c r="AA12623" s="58"/>
      <c r="AB12623" s="58"/>
    </row>
    <row r="12624" spans="24:28" x14ac:dyDescent="0.2">
      <c r="X12624" s="58"/>
      <c r="Y12624" s="58"/>
      <c r="Z12624" s="58"/>
      <c r="AA12624" s="58"/>
      <c r="AB12624" s="58"/>
    </row>
    <row r="12625" spans="24:28" x14ac:dyDescent="0.2">
      <c r="X12625" s="58"/>
      <c r="Y12625" s="58"/>
      <c r="Z12625" s="58"/>
      <c r="AA12625" s="58"/>
      <c r="AB12625" s="58"/>
    </row>
    <row r="12626" spans="24:28" x14ac:dyDescent="0.2">
      <c r="X12626" s="58"/>
      <c r="Y12626" s="58"/>
      <c r="Z12626" s="58"/>
      <c r="AA12626" s="58"/>
      <c r="AB12626" s="58"/>
    </row>
    <row r="12627" spans="24:28" x14ac:dyDescent="0.2">
      <c r="X12627" s="58"/>
      <c r="Y12627" s="58"/>
      <c r="Z12627" s="58"/>
      <c r="AA12627" s="58"/>
      <c r="AB12627" s="58"/>
    </row>
    <row r="12628" spans="24:28" x14ac:dyDescent="0.2">
      <c r="X12628" s="58"/>
      <c r="Y12628" s="58"/>
      <c r="Z12628" s="58"/>
      <c r="AA12628" s="58"/>
      <c r="AB12628" s="58"/>
    </row>
    <row r="12629" spans="24:28" x14ac:dyDescent="0.2">
      <c r="X12629" s="58"/>
      <c r="Y12629" s="58"/>
      <c r="Z12629" s="58"/>
      <c r="AA12629" s="58"/>
      <c r="AB12629" s="58"/>
    </row>
    <row r="12630" spans="24:28" x14ac:dyDescent="0.2">
      <c r="X12630" s="58"/>
      <c r="Y12630" s="58"/>
      <c r="Z12630" s="58"/>
      <c r="AA12630" s="58"/>
      <c r="AB12630" s="58"/>
    </row>
    <row r="12631" spans="24:28" x14ac:dyDescent="0.2">
      <c r="X12631" s="58"/>
      <c r="Y12631" s="58"/>
      <c r="Z12631" s="58"/>
      <c r="AA12631" s="58"/>
      <c r="AB12631" s="58"/>
    </row>
    <row r="12632" spans="24:28" x14ac:dyDescent="0.2">
      <c r="X12632" s="58"/>
      <c r="Y12632" s="58"/>
      <c r="Z12632" s="58"/>
      <c r="AA12632" s="58"/>
      <c r="AB12632" s="58"/>
    </row>
    <row r="12633" spans="24:28" x14ac:dyDescent="0.2">
      <c r="X12633" s="58"/>
      <c r="Y12633" s="58"/>
      <c r="Z12633" s="58"/>
      <c r="AA12633" s="58"/>
      <c r="AB12633" s="58"/>
    </row>
    <row r="12634" spans="24:28" x14ac:dyDescent="0.2">
      <c r="X12634" s="58"/>
      <c r="Y12634" s="58"/>
      <c r="Z12634" s="58"/>
      <c r="AA12634" s="58"/>
      <c r="AB12634" s="58"/>
    </row>
    <row r="12635" spans="24:28" x14ac:dyDescent="0.2">
      <c r="X12635" s="58"/>
      <c r="Y12635" s="58"/>
      <c r="Z12635" s="58"/>
      <c r="AA12635" s="58"/>
      <c r="AB12635" s="58"/>
    </row>
    <row r="12636" spans="24:28" x14ac:dyDescent="0.2">
      <c r="X12636" s="58"/>
      <c r="Y12636" s="58"/>
      <c r="Z12636" s="58"/>
      <c r="AA12636" s="58"/>
      <c r="AB12636" s="58"/>
    </row>
    <row r="12637" spans="24:28" x14ac:dyDescent="0.2">
      <c r="X12637" s="58"/>
      <c r="Y12637" s="58"/>
      <c r="Z12637" s="58"/>
      <c r="AA12637" s="58"/>
      <c r="AB12637" s="58"/>
    </row>
    <row r="12638" spans="24:28" x14ac:dyDescent="0.2">
      <c r="X12638" s="58"/>
      <c r="Y12638" s="58"/>
      <c r="Z12638" s="58"/>
      <c r="AA12638" s="58"/>
      <c r="AB12638" s="58"/>
    </row>
    <row r="12639" spans="24:28" x14ac:dyDescent="0.2">
      <c r="X12639" s="58"/>
      <c r="Y12639" s="58"/>
      <c r="Z12639" s="58"/>
      <c r="AA12639" s="58"/>
      <c r="AB12639" s="58"/>
    </row>
    <row r="12640" spans="24:28" x14ac:dyDescent="0.2">
      <c r="X12640" s="58"/>
      <c r="Y12640" s="58"/>
      <c r="Z12640" s="58"/>
      <c r="AA12640" s="58"/>
      <c r="AB12640" s="58"/>
    </row>
    <row r="12641" spans="24:28" x14ac:dyDescent="0.2">
      <c r="X12641" s="58"/>
      <c r="Y12641" s="58"/>
      <c r="Z12641" s="58"/>
      <c r="AA12641" s="58"/>
      <c r="AB12641" s="58"/>
    </row>
    <row r="12642" spans="24:28" x14ac:dyDescent="0.2">
      <c r="X12642" s="58"/>
      <c r="Y12642" s="58"/>
      <c r="Z12642" s="58"/>
      <c r="AA12642" s="58"/>
      <c r="AB12642" s="58"/>
    </row>
    <row r="12643" spans="24:28" x14ac:dyDescent="0.2">
      <c r="X12643" s="58"/>
      <c r="Y12643" s="58"/>
      <c r="Z12643" s="58"/>
      <c r="AA12643" s="58"/>
      <c r="AB12643" s="58"/>
    </row>
    <row r="12644" spans="24:28" x14ac:dyDescent="0.2">
      <c r="X12644" s="58"/>
      <c r="Y12644" s="58"/>
      <c r="Z12644" s="58"/>
      <c r="AA12644" s="58"/>
      <c r="AB12644" s="58"/>
    </row>
    <row r="12645" spans="24:28" x14ac:dyDescent="0.2">
      <c r="X12645" s="58"/>
      <c r="Y12645" s="58"/>
      <c r="Z12645" s="58"/>
      <c r="AA12645" s="58"/>
      <c r="AB12645" s="58"/>
    </row>
    <row r="12646" spans="24:28" x14ac:dyDescent="0.2">
      <c r="X12646" s="58"/>
      <c r="Y12646" s="58"/>
      <c r="Z12646" s="58"/>
      <c r="AA12646" s="58"/>
      <c r="AB12646" s="58"/>
    </row>
    <row r="12647" spans="24:28" x14ac:dyDescent="0.2">
      <c r="X12647" s="58"/>
      <c r="Y12647" s="58"/>
      <c r="Z12647" s="58"/>
      <c r="AA12647" s="58"/>
      <c r="AB12647" s="58"/>
    </row>
    <row r="12648" spans="24:28" x14ac:dyDescent="0.2">
      <c r="X12648" s="58"/>
      <c r="Y12648" s="58"/>
      <c r="Z12648" s="58"/>
      <c r="AA12648" s="58"/>
      <c r="AB12648" s="58"/>
    </row>
    <row r="12649" spans="24:28" x14ac:dyDescent="0.2">
      <c r="X12649" s="58"/>
      <c r="Y12649" s="58"/>
      <c r="Z12649" s="58"/>
      <c r="AA12649" s="58"/>
      <c r="AB12649" s="58"/>
    </row>
    <row r="12650" spans="24:28" x14ac:dyDescent="0.2">
      <c r="X12650" s="58"/>
      <c r="Y12650" s="58"/>
      <c r="Z12650" s="58"/>
      <c r="AA12650" s="58"/>
      <c r="AB12650" s="58"/>
    </row>
    <row r="12651" spans="24:28" x14ac:dyDescent="0.2">
      <c r="X12651" s="58"/>
      <c r="Y12651" s="58"/>
      <c r="Z12651" s="58"/>
      <c r="AA12651" s="58"/>
      <c r="AB12651" s="58"/>
    </row>
    <row r="12652" spans="24:28" x14ac:dyDescent="0.2">
      <c r="X12652" s="58"/>
      <c r="Y12652" s="58"/>
      <c r="Z12652" s="58"/>
      <c r="AA12652" s="58"/>
      <c r="AB12652" s="58"/>
    </row>
    <row r="12653" spans="24:28" x14ac:dyDescent="0.2">
      <c r="X12653" s="58"/>
      <c r="Y12653" s="58"/>
      <c r="Z12653" s="58"/>
      <c r="AA12653" s="58"/>
      <c r="AB12653" s="58"/>
    </row>
    <row r="12654" spans="24:28" x14ac:dyDescent="0.2">
      <c r="X12654" s="58"/>
      <c r="Y12654" s="58"/>
      <c r="Z12654" s="58"/>
      <c r="AA12654" s="58"/>
      <c r="AB12654" s="58"/>
    </row>
    <row r="12655" spans="24:28" x14ac:dyDescent="0.2">
      <c r="X12655" s="58"/>
      <c r="Y12655" s="58"/>
      <c r="Z12655" s="58"/>
      <c r="AA12655" s="58"/>
      <c r="AB12655" s="58"/>
    </row>
    <row r="12656" spans="24:28" x14ac:dyDescent="0.2">
      <c r="X12656" s="58"/>
      <c r="Y12656" s="58"/>
      <c r="Z12656" s="58"/>
      <c r="AA12656" s="58"/>
      <c r="AB12656" s="58"/>
    </row>
    <row r="12657" spans="24:28" x14ac:dyDescent="0.2">
      <c r="X12657" s="58"/>
      <c r="Y12657" s="58"/>
      <c r="Z12657" s="58"/>
      <c r="AA12657" s="58"/>
      <c r="AB12657" s="58"/>
    </row>
    <row r="12658" spans="24:28" x14ac:dyDescent="0.2">
      <c r="X12658" s="58"/>
      <c r="Y12658" s="58"/>
      <c r="Z12658" s="58"/>
      <c r="AA12658" s="58"/>
      <c r="AB12658" s="58"/>
    </row>
    <row r="12659" spans="24:28" x14ac:dyDescent="0.2">
      <c r="X12659" s="58"/>
      <c r="Y12659" s="58"/>
      <c r="Z12659" s="58"/>
      <c r="AA12659" s="58"/>
      <c r="AB12659" s="58"/>
    </row>
    <row r="12660" spans="24:28" x14ac:dyDescent="0.2">
      <c r="X12660" s="58"/>
      <c r="Y12660" s="58"/>
      <c r="Z12660" s="58"/>
      <c r="AA12660" s="58"/>
      <c r="AB12660" s="58"/>
    </row>
    <row r="12661" spans="24:28" x14ac:dyDescent="0.2">
      <c r="X12661" s="58"/>
      <c r="Y12661" s="58"/>
      <c r="Z12661" s="58"/>
      <c r="AA12661" s="58"/>
      <c r="AB12661" s="58"/>
    </row>
    <row r="12662" spans="24:28" x14ac:dyDescent="0.2">
      <c r="X12662" s="58"/>
      <c r="Y12662" s="58"/>
      <c r="Z12662" s="58"/>
      <c r="AA12662" s="58"/>
      <c r="AB12662" s="58"/>
    </row>
    <row r="12663" spans="24:28" x14ac:dyDescent="0.2">
      <c r="X12663" s="58"/>
      <c r="Y12663" s="58"/>
      <c r="Z12663" s="58"/>
      <c r="AA12663" s="58"/>
      <c r="AB12663" s="58"/>
    </row>
    <row r="12664" spans="24:28" x14ac:dyDescent="0.2">
      <c r="X12664" s="58"/>
      <c r="Y12664" s="58"/>
      <c r="Z12664" s="58"/>
      <c r="AA12664" s="58"/>
      <c r="AB12664" s="58"/>
    </row>
    <row r="12665" spans="24:28" x14ac:dyDescent="0.2">
      <c r="X12665" s="58"/>
      <c r="Y12665" s="58"/>
      <c r="Z12665" s="58"/>
      <c r="AA12665" s="58"/>
      <c r="AB12665" s="58"/>
    </row>
    <row r="12666" spans="24:28" x14ac:dyDescent="0.2">
      <c r="X12666" s="58"/>
      <c r="Y12666" s="58"/>
      <c r="Z12666" s="58"/>
      <c r="AA12666" s="58"/>
      <c r="AB12666" s="58"/>
    </row>
    <row r="12667" spans="24:28" x14ac:dyDescent="0.2">
      <c r="X12667" s="58"/>
      <c r="Y12667" s="58"/>
      <c r="Z12667" s="58"/>
      <c r="AA12667" s="58"/>
      <c r="AB12667" s="58"/>
    </row>
    <row r="12668" spans="24:28" x14ac:dyDescent="0.2">
      <c r="X12668" s="58"/>
      <c r="Y12668" s="58"/>
      <c r="Z12668" s="58"/>
      <c r="AA12668" s="58"/>
      <c r="AB12668" s="58"/>
    </row>
    <row r="12669" spans="24:28" x14ac:dyDescent="0.2">
      <c r="X12669" s="58"/>
      <c r="Y12669" s="58"/>
      <c r="Z12669" s="58"/>
      <c r="AA12669" s="58"/>
      <c r="AB12669" s="58"/>
    </row>
    <row r="12670" spans="24:28" x14ac:dyDescent="0.2">
      <c r="X12670" s="58"/>
      <c r="Y12670" s="58"/>
      <c r="Z12670" s="58"/>
      <c r="AA12670" s="58"/>
      <c r="AB12670" s="58"/>
    </row>
    <row r="12671" spans="24:28" x14ac:dyDescent="0.2">
      <c r="X12671" s="58"/>
      <c r="Y12671" s="58"/>
      <c r="Z12671" s="58"/>
      <c r="AA12671" s="58"/>
      <c r="AB12671" s="58"/>
    </row>
    <row r="12672" spans="24:28" x14ac:dyDescent="0.2">
      <c r="X12672" s="58"/>
      <c r="Y12672" s="58"/>
      <c r="Z12672" s="58"/>
      <c r="AA12672" s="58"/>
      <c r="AB12672" s="58"/>
    </row>
    <row r="12673" spans="24:28" x14ac:dyDescent="0.2">
      <c r="X12673" s="58"/>
      <c r="Y12673" s="58"/>
      <c r="Z12673" s="58"/>
      <c r="AA12673" s="58"/>
      <c r="AB12673" s="58"/>
    </row>
    <row r="12674" spans="24:28" x14ac:dyDescent="0.2">
      <c r="X12674" s="58"/>
      <c r="Y12674" s="58"/>
      <c r="Z12674" s="58"/>
      <c r="AA12674" s="58"/>
      <c r="AB12674" s="58"/>
    </row>
    <row r="12675" spans="24:28" x14ac:dyDescent="0.2">
      <c r="X12675" s="58"/>
      <c r="Y12675" s="58"/>
      <c r="Z12675" s="58"/>
      <c r="AA12675" s="58"/>
      <c r="AB12675" s="58"/>
    </row>
    <row r="12676" spans="24:28" x14ac:dyDescent="0.2">
      <c r="X12676" s="58"/>
      <c r="Y12676" s="58"/>
      <c r="Z12676" s="58"/>
      <c r="AA12676" s="58"/>
      <c r="AB12676" s="58"/>
    </row>
    <row r="12677" spans="24:28" x14ac:dyDescent="0.2">
      <c r="X12677" s="58"/>
      <c r="Y12677" s="58"/>
      <c r="Z12677" s="58"/>
      <c r="AA12677" s="58"/>
      <c r="AB12677" s="58"/>
    </row>
    <row r="12678" spans="24:28" x14ac:dyDescent="0.2">
      <c r="X12678" s="58"/>
      <c r="Y12678" s="58"/>
      <c r="Z12678" s="58"/>
      <c r="AA12678" s="58"/>
      <c r="AB12678" s="58"/>
    </row>
    <row r="12679" spans="24:28" x14ac:dyDescent="0.2">
      <c r="X12679" s="58"/>
      <c r="Y12679" s="58"/>
      <c r="Z12679" s="58"/>
      <c r="AA12679" s="58"/>
      <c r="AB12679" s="58"/>
    </row>
    <row r="12680" spans="24:28" x14ac:dyDescent="0.2">
      <c r="X12680" s="58"/>
      <c r="Y12680" s="58"/>
      <c r="Z12680" s="58"/>
      <c r="AA12680" s="58"/>
      <c r="AB12680" s="58"/>
    </row>
    <row r="12681" spans="24:28" x14ac:dyDescent="0.2">
      <c r="X12681" s="58"/>
      <c r="Y12681" s="58"/>
      <c r="Z12681" s="58"/>
      <c r="AA12681" s="58"/>
      <c r="AB12681" s="58"/>
    </row>
    <row r="12682" spans="24:28" x14ac:dyDescent="0.2">
      <c r="X12682" s="58"/>
      <c r="Y12682" s="58"/>
      <c r="Z12682" s="58"/>
      <c r="AA12682" s="58"/>
      <c r="AB12682" s="58"/>
    </row>
    <row r="12683" spans="24:28" x14ac:dyDescent="0.2">
      <c r="X12683" s="58"/>
      <c r="Y12683" s="58"/>
      <c r="Z12683" s="58"/>
      <c r="AA12683" s="58"/>
      <c r="AB12683" s="58"/>
    </row>
    <row r="12684" spans="24:28" x14ac:dyDescent="0.2">
      <c r="X12684" s="58"/>
      <c r="Y12684" s="58"/>
      <c r="Z12684" s="58"/>
      <c r="AA12684" s="58"/>
      <c r="AB12684" s="58"/>
    </row>
    <row r="12685" spans="24:28" x14ac:dyDescent="0.2">
      <c r="X12685" s="58"/>
      <c r="Y12685" s="58"/>
      <c r="Z12685" s="58"/>
      <c r="AA12685" s="58"/>
      <c r="AB12685" s="58"/>
    </row>
    <row r="12686" spans="24:28" x14ac:dyDescent="0.2">
      <c r="X12686" s="58"/>
      <c r="Y12686" s="58"/>
      <c r="Z12686" s="58"/>
      <c r="AA12686" s="58"/>
      <c r="AB12686" s="58"/>
    </row>
    <row r="12687" spans="24:28" x14ac:dyDescent="0.2">
      <c r="X12687" s="58"/>
      <c r="Y12687" s="58"/>
      <c r="Z12687" s="58"/>
      <c r="AA12687" s="58"/>
      <c r="AB12687" s="58"/>
    </row>
    <row r="12688" spans="24:28" x14ac:dyDescent="0.2">
      <c r="X12688" s="58"/>
      <c r="Y12688" s="58"/>
      <c r="Z12688" s="58"/>
      <c r="AA12688" s="58"/>
      <c r="AB12688" s="58"/>
    </row>
    <row r="12689" spans="24:28" x14ac:dyDescent="0.2">
      <c r="X12689" s="58"/>
      <c r="Y12689" s="58"/>
      <c r="Z12689" s="58"/>
      <c r="AA12689" s="58"/>
      <c r="AB12689" s="58"/>
    </row>
    <row r="12690" spans="24:28" x14ac:dyDescent="0.2">
      <c r="X12690" s="58"/>
      <c r="Y12690" s="58"/>
      <c r="Z12690" s="58"/>
      <c r="AA12690" s="58"/>
      <c r="AB12690" s="58"/>
    </row>
    <row r="12691" spans="24:28" x14ac:dyDescent="0.2">
      <c r="X12691" s="58"/>
      <c r="Y12691" s="58"/>
      <c r="Z12691" s="58"/>
      <c r="AA12691" s="58"/>
      <c r="AB12691" s="58"/>
    </row>
    <row r="12692" spans="24:28" x14ac:dyDescent="0.2">
      <c r="X12692" s="58"/>
      <c r="Y12692" s="58"/>
      <c r="Z12692" s="58"/>
      <c r="AA12692" s="58"/>
      <c r="AB12692" s="58"/>
    </row>
    <row r="12693" spans="24:28" x14ac:dyDescent="0.2">
      <c r="X12693" s="58"/>
      <c r="Y12693" s="58"/>
      <c r="Z12693" s="58"/>
      <c r="AA12693" s="58"/>
      <c r="AB12693" s="58"/>
    </row>
    <row r="12694" spans="24:28" x14ac:dyDescent="0.2">
      <c r="X12694" s="58"/>
      <c r="Y12694" s="58"/>
      <c r="Z12694" s="58"/>
      <c r="AA12694" s="58"/>
      <c r="AB12694" s="58"/>
    </row>
    <row r="12695" spans="24:28" x14ac:dyDescent="0.2">
      <c r="X12695" s="58"/>
      <c r="Y12695" s="58"/>
      <c r="Z12695" s="58"/>
      <c r="AA12695" s="58"/>
      <c r="AB12695" s="58"/>
    </row>
    <row r="12696" spans="24:28" x14ac:dyDescent="0.2">
      <c r="X12696" s="58"/>
      <c r="Y12696" s="58"/>
      <c r="Z12696" s="58"/>
      <c r="AA12696" s="58"/>
      <c r="AB12696" s="58"/>
    </row>
    <row r="12697" spans="24:28" x14ac:dyDescent="0.2">
      <c r="X12697" s="58"/>
      <c r="Y12697" s="58"/>
      <c r="Z12697" s="58"/>
      <c r="AA12697" s="58"/>
      <c r="AB12697" s="58"/>
    </row>
    <row r="12698" spans="24:28" x14ac:dyDescent="0.2">
      <c r="X12698" s="58"/>
      <c r="Y12698" s="58"/>
      <c r="Z12698" s="58"/>
      <c r="AA12698" s="58"/>
      <c r="AB12698" s="58"/>
    </row>
    <row r="12699" spans="24:28" x14ac:dyDescent="0.2">
      <c r="X12699" s="58"/>
      <c r="Y12699" s="58"/>
      <c r="Z12699" s="58"/>
      <c r="AA12699" s="58"/>
      <c r="AB12699" s="58"/>
    </row>
    <row r="12700" spans="24:28" x14ac:dyDescent="0.2">
      <c r="X12700" s="58"/>
      <c r="Y12700" s="58"/>
      <c r="Z12700" s="58"/>
      <c r="AA12700" s="58"/>
      <c r="AB12700" s="58"/>
    </row>
    <row r="12701" spans="24:28" x14ac:dyDescent="0.2">
      <c r="X12701" s="58"/>
      <c r="Y12701" s="58"/>
      <c r="Z12701" s="58"/>
      <c r="AA12701" s="58"/>
      <c r="AB12701" s="58"/>
    </row>
    <row r="12702" spans="24:28" x14ac:dyDescent="0.2">
      <c r="X12702" s="58"/>
      <c r="Y12702" s="58"/>
      <c r="Z12702" s="58"/>
      <c r="AA12702" s="58"/>
      <c r="AB12702" s="58"/>
    </row>
    <row r="12703" spans="24:28" x14ac:dyDescent="0.2">
      <c r="X12703" s="58"/>
      <c r="Y12703" s="58"/>
      <c r="Z12703" s="58"/>
      <c r="AA12703" s="58"/>
      <c r="AB12703" s="58"/>
    </row>
    <row r="12704" spans="24:28" x14ac:dyDescent="0.2">
      <c r="X12704" s="58"/>
      <c r="Y12704" s="58"/>
      <c r="Z12704" s="58"/>
      <c r="AA12704" s="58"/>
      <c r="AB12704" s="58"/>
    </row>
    <row r="12705" spans="24:28" x14ac:dyDescent="0.2">
      <c r="X12705" s="58"/>
      <c r="Y12705" s="58"/>
      <c r="Z12705" s="58"/>
      <c r="AA12705" s="58"/>
      <c r="AB12705" s="58"/>
    </row>
    <row r="12706" spans="24:28" x14ac:dyDescent="0.2">
      <c r="X12706" s="58"/>
      <c r="Y12706" s="58"/>
      <c r="Z12706" s="58"/>
      <c r="AA12706" s="58"/>
      <c r="AB12706" s="58"/>
    </row>
    <row r="12707" spans="24:28" x14ac:dyDescent="0.2">
      <c r="X12707" s="58"/>
      <c r="Y12707" s="58"/>
      <c r="Z12707" s="58"/>
      <c r="AA12707" s="58"/>
      <c r="AB12707" s="58"/>
    </row>
    <row r="12708" spans="24:28" x14ac:dyDescent="0.2">
      <c r="X12708" s="58"/>
      <c r="Y12708" s="58"/>
      <c r="Z12708" s="58"/>
      <c r="AA12708" s="58"/>
      <c r="AB12708" s="58"/>
    </row>
    <row r="12709" spans="24:28" x14ac:dyDescent="0.2">
      <c r="X12709" s="58"/>
      <c r="Y12709" s="58"/>
      <c r="Z12709" s="58"/>
      <c r="AA12709" s="58"/>
      <c r="AB12709" s="58"/>
    </row>
    <row r="12710" spans="24:28" x14ac:dyDescent="0.2">
      <c r="X12710" s="58"/>
      <c r="Y12710" s="58"/>
      <c r="Z12710" s="58"/>
      <c r="AA12710" s="58"/>
      <c r="AB12710" s="58"/>
    </row>
    <row r="12711" spans="24:28" x14ac:dyDescent="0.2">
      <c r="X12711" s="58"/>
      <c r="Y12711" s="58"/>
      <c r="Z12711" s="58"/>
      <c r="AA12711" s="58"/>
      <c r="AB12711" s="58"/>
    </row>
    <row r="12712" spans="24:28" x14ac:dyDescent="0.2">
      <c r="X12712" s="58"/>
      <c r="Y12712" s="58"/>
      <c r="Z12712" s="58"/>
      <c r="AA12712" s="58"/>
      <c r="AB12712" s="58"/>
    </row>
    <row r="12713" spans="24:28" x14ac:dyDescent="0.2">
      <c r="X12713" s="58"/>
      <c r="Y12713" s="58"/>
      <c r="Z12713" s="58"/>
      <c r="AA12713" s="58"/>
      <c r="AB12713" s="58"/>
    </row>
    <row r="12714" spans="24:28" x14ac:dyDescent="0.2">
      <c r="X12714" s="58"/>
      <c r="Y12714" s="58"/>
      <c r="Z12714" s="58"/>
      <c r="AA12714" s="58"/>
      <c r="AB12714" s="58"/>
    </row>
    <row r="12715" spans="24:28" x14ac:dyDescent="0.2">
      <c r="X12715" s="58"/>
      <c r="Y12715" s="58"/>
      <c r="Z12715" s="58"/>
      <c r="AA12715" s="58"/>
      <c r="AB12715" s="58"/>
    </row>
    <row r="12716" spans="24:28" x14ac:dyDescent="0.2">
      <c r="X12716" s="58"/>
      <c r="Y12716" s="58"/>
      <c r="Z12716" s="58"/>
      <c r="AA12716" s="58"/>
      <c r="AB12716" s="58"/>
    </row>
    <row r="12717" spans="24:28" x14ac:dyDescent="0.2">
      <c r="X12717" s="58"/>
      <c r="Y12717" s="58"/>
      <c r="Z12717" s="58"/>
      <c r="AA12717" s="58"/>
      <c r="AB12717" s="58"/>
    </row>
    <row r="12718" spans="24:28" x14ac:dyDescent="0.2">
      <c r="X12718" s="58"/>
      <c r="Y12718" s="58"/>
      <c r="Z12718" s="58"/>
      <c r="AA12718" s="58"/>
      <c r="AB12718" s="58"/>
    </row>
    <row r="12719" spans="24:28" x14ac:dyDescent="0.2">
      <c r="X12719" s="58"/>
      <c r="Y12719" s="58"/>
      <c r="Z12719" s="58"/>
      <c r="AA12719" s="58"/>
      <c r="AB12719" s="58"/>
    </row>
    <row r="12720" spans="24:28" x14ac:dyDescent="0.2">
      <c r="X12720" s="58"/>
      <c r="Y12720" s="58"/>
      <c r="Z12720" s="58"/>
      <c r="AA12720" s="58"/>
      <c r="AB12720" s="58"/>
    </row>
    <row r="12721" spans="24:28" x14ac:dyDescent="0.2">
      <c r="X12721" s="58"/>
      <c r="Y12721" s="58"/>
      <c r="Z12721" s="58"/>
      <c r="AA12721" s="58"/>
      <c r="AB12721" s="58"/>
    </row>
    <row r="12722" spans="24:28" x14ac:dyDescent="0.2">
      <c r="X12722" s="58"/>
      <c r="Y12722" s="58"/>
      <c r="Z12722" s="58"/>
      <c r="AA12722" s="58"/>
      <c r="AB12722" s="58"/>
    </row>
    <row r="12723" spans="24:28" x14ac:dyDescent="0.2">
      <c r="X12723" s="58"/>
      <c r="Y12723" s="58"/>
      <c r="Z12723" s="58"/>
      <c r="AA12723" s="58"/>
      <c r="AB12723" s="58"/>
    </row>
    <row r="12724" spans="24:28" x14ac:dyDescent="0.2">
      <c r="X12724" s="58"/>
      <c r="Y12724" s="58"/>
      <c r="Z12724" s="58"/>
      <c r="AA12724" s="58"/>
      <c r="AB12724" s="58"/>
    </row>
    <row r="12725" spans="24:28" x14ac:dyDescent="0.2">
      <c r="X12725" s="58"/>
      <c r="Y12725" s="58"/>
      <c r="Z12725" s="58"/>
      <c r="AA12725" s="58"/>
      <c r="AB12725" s="58"/>
    </row>
    <row r="12726" spans="24:28" x14ac:dyDescent="0.2">
      <c r="X12726" s="58"/>
      <c r="Y12726" s="58"/>
      <c r="Z12726" s="58"/>
      <c r="AA12726" s="58"/>
      <c r="AB12726" s="58"/>
    </row>
    <row r="12727" spans="24:28" x14ac:dyDescent="0.2">
      <c r="X12727" s="58"/>
      <c r="Y12727" s="58"/>
      <c r="Z12727" s="58"/>
      <c r="AA12727" s="58"/>
      <c r="AB12727" s="58"/>
    </row>
    <row r="12728" spans="24:28" x14ac:dyDescent="0.2">
      <c r="X12728" s="58"/>
      <c r="Y12728" s="58"/>
      <c r="Z12728" s="58"/>
      <c r="AA12728" s="58"/>
      <c r="AB12728" s="58"/>
    </row>
    <row r="12729" spans="24:28" x14ac:dyDescent="0.2">
      <c r="X12729" s="58"/>
      <c r="Y12729" s="58"/>
      <c r="Z12729" s="58"/>
      <c r="AA12729" s="58"/>
      <c r="AB12729" s="58"/>
    </row>
    <row r="12730" spans="24:28" x14ac:dyDescent="0.2">
      <c r="X12730" s="58"/>
      <c r="Y12730" s="58"/>
      <c r="Z12730" s="58"/>
      <c r="AA12730" s="58"/>
      <c r="AB12730" s="58"/>
    </row>
    <row r="12731" spans="24:28" x14ac:dyDescent="0.2">
      <c r="X12731" s="58"/>
      <c r="Y12731" s="58"/>
      <c r="Z12731" s="58"/>
      <c r="AA12731" s="58"/>
      <c r="AB12731" s="58"/>
    </row>
    <row r="12732" spans="24:28" x14ac:dyDescent="0.2">
      <c r="X12732" s="58"/>
      <c r="Y12732" s="58"/>
      <c r="Z12732" s="58"/>
      <c r="AA12732" s="58"/>
      <c r="AB12732" s="58"/>
    </row>
    <row r="12733" spans="24:28" x14ac:dyDescent="0.2">
      <c r="X12733" s="58"/>
      <c r="Y12733" s="58"/>
      <c r="Z12733" s="58"/>
      <c r="AA12733" s="58"/>
      <c r="AB12733" s="58"/>
    </row>
    <row r="12734" spans="24:28" x14ac:dyDescent="0.2">
      <c r="X12734" s="58"/>
      <c r="Y12734" s="58"/>
      <c r="Z12734" s="58"/>
      <c r="AA12734" s="58"/>
      <c r="AB12734" s="58"/>
    </row>
    <row r="12735" spans="24:28" x14ac:dyDescent="0.2">
      <c r="X12735" s="58"/>
      <c r="Y12735" s="58"/>
      <c r="Z12735" s="58"/>
      <c r="AA12735" s="58"/>
      <c r="AB12735" s="58"/>
    </row>
    <row r="12736" spans="24:28" x14ac:dyDescent="0.2">
      <c r="X12736" s="58"/>
      <c r="Y12736" s="58"/>
      <c r="Z12736" s="58"/>
      <c r="AA12736" s="58"/>
      <c r="AB12736" s="58"/>
    </row>
    <row r="12737" spans="24:28" x14ac:dyDescent="0.2">
      <c r="X12737" s="58"/>
      <c r="Y12737" s="58"/>
      <c r="Z12737" s="58"/>
      <c r="AA12737" s="58"/>
      <c r="AB12737" s="58"/>
    </row>
    <row r="12738" spans="24:28" x14ac:dyDescent="0.2">
      <c r="X12738" s="58"/>
      <c r="Y12738" s="58"/>
      <c r="Z12738" s="58"/>
      <c r="AA12738" s="58"/>
      <c r="AB12738" s="58"/>
    </row>
    <row r="12739" spans="24:28" x14ac:dyDescent="0.2">
      <c r="X12739" s="58"/>
      <c r="Y12739" s="58"/>
      <c r="Z12739" s="58"/>
      <c r="AA12739" s="58"/>
      <c r="AB12739" s="58"/>
    </row>
    <row r="12740" spans="24:28" x14ac:dyDescent="0.2">
      <c r="X12740" s="58"/>
      <c r="Y12740" s="58"/>
      <c r="Z12740" s="58"/>
      <c r="AA12740" s="58"/>
      <c r="AB12740" s="58"/>
    </row>
    <row r="12741" spans="24:28" x14ac:dyDescent="0.2">
      <c r="X12741" s="58"/>
      <c r="Y12741" s="58"/>
      <c r="Z12741" s="58"/>
      <c r="AA12741" s="58"/>
      <c r="AB12741" s="58"/>
    </row>
    <row r="12742" spans="24:28" x14ac:dyDescent="0.2">
      <c r="X12742" s="58"/>
      <c r="Y12742" s="58"/>
      <c r="Z12742" s="58"/>
      <c r="AA12742" s="58"/>
      <c r="AB12742" s="58"/>
    </row>
    <row r="12743" spans="24:28" x14ac:dyDescent="0.2">
      <c r="X12743" s="58"/>
      <c r="Y12743" s="58"/>
      <c r="Z12743" s="58"/>
      <c r="AA12743" s="58"/>
      <c r="AB12743" s="58"/>
    </row>
    <row r="12744" spans="24:28" x14ac:dyDescent="0.2">
      <c r="X12744" s="58"/>
      <c r="Y12744" s="58"/>
      <c r="Z12744" s="58"/>
      <c r="AA12744" s="58"/>
      <c r="AB12744" s="58"/>
    </row>
    <row r="12745" spans="24:28" x14ac:dyDescent="0.2">
      <c r="X12745" s="58"/>
      <c r="Y12745" s="58"/>
      <c r="Z12745" s="58"/>
      <c r="AA12745" s="58"/>
      <c r="AB12745" s="58"/>
    </row>
    <row r="12746" spans="24:28" x14ac:dyDescent="0.2">
      <c r="X12746" s="58"/>
      <c r="Y12746" s="58"/>
      <c r="Z12746" s="58"/>
      <c r="AA12746" s="58"/>
      <c r="AB12746" s="58"/>
    </row>
    <row r="12747" spans="24:28" x14ac:dyDescent="0.2">
      <c r="X12747" s="58"/>
      <c r="Y12747" s="58"/>
      <c r="Z12747" s="58"/>
      <c r="AA12747" s="58"/>
      <c r="AB12747" s="58"/>
    </row>
    <row r="12748" spans="24:28" x14ac:dyDescent="0.2">
      <c r="X12748" s="58"/>
      <c r="Y12748" s="58"/>
      <c r="Z12748" s="58"/>
      <c r="AA12748" s="58"/>
      <c r="AB12748" s="58"/>
    </row>
    <row r="12749" spans="24:28" x14ac:dyDescent="0.2">
      <c r="X12749" s="58"/>
      <c r="Y12749" s="58"/>
      <c r="Z12749" s="58"/>
      <c r="AA12749" s="58"/>
      <c r="AB12749" s="58"/>
    </row>
    <row r="12750" spans="24:28" x14ac:dyDescent="0.2">
      <c r="X12750" s="58"/>
      <c r="Y12750" s="58"/>
      <c r="Z12750" s="58"/>
      <c r="AA12750" s="58"/>
      <c r="AB12750" s="58"/>
    </row>
    <row r="12751" spans="24:28" x14ac:dyDescent="0.2">
      <c r="X12751" s="58"/>
      <c r="Y12751" s="58"/>
      <c r="Z12751" s="58"/>
      <c r="AA12751" s="58"/>
      <c r="AB12751" s="58"/>
    </row>
    <row r="12752" spans="24:28" x14ac:dyDescent="0.2">
      <c r="X12752" s="58"/>
      <c r="Y12752" s="58"/>
      <c r="Z12752" s="58"/>
      <c r="AA12752" s="58"/>
      <c r="AB12752" s="58"/>
    </row>
    <row r="12753" spans="24:28" x14ac:dyDescent="0.2">
      <c r="X12753" s="58"/>
      <c r="Y12753" s="58"/>
      <c r="Z12753" s="58"/>
      <c r="AA12753" s="58"/>
      <c r="AB12753" s="58"/>
    </row>
    <row r="12754" spans="24:28" x14ac:dyDescent="0.2">
      <c r="X12754" s="58"/>
      <c r="Y12754" s="58"/>
      <c r="Z12754" s="58"/>
      <c r="AA12754" s="58"/>
      <c r="AB12754" s="58"/>
    </row>
    <row r="12755" spans="24:28" x14ac:dyDescent="0.2">
      <c r="X12755" s="58"/>
      <c r="Y12755" s="58"/>
      <c r="Z12755" s="58"/>
      <c r="AA12755" s="58"/>
      <c r="AB12755" s="58"/>
    </row>
    <row r="12756" spans="24:28" x14ac:dyDescent="0.2">
      <c r="X12756" s="58"/>
      <c r="Y12756" s="58"/>
      <c r="Z12756" s="58"/>
      <c r="AA12756" s="58"/>
      <c r="AB12756" s="58"/>
    </row>
    <row r="12757" spans="24:28" x14ac:dyDescent="0.2">
      <c r="X12757" s="58"/>
      <c r="Y12757" s="58"/>
      <c r="Z12757" s="58"/>
      <c r="AA12757" s="58"/>
      <c r="AB12757" s="58"/>
    </row>
    <row r="12758" spans="24:28" x14ac:dyDescent="0.2">
      <c r="X12758" s="58"/>
      <c r="Y12758" s="58"/>
      <c r="Z12758" s="58"/>
      <c r="AA12758" s="58"/>
      <c r="AB12758" s="58"/>
    </row>
    <row r="12759" spans="24:28" x14ac:dyDescent="0.2">
      <c r="X12759" s="58"/>
      <c r="Y12759" s="58"/>
      <c r="Z12759" s="58"/>
      <c r="AA12759" s="58"/>
      <c r="AB12759" s="58"/>
    </row>
    <row r="12760" spans="24:28" x14ac:dyDescent="0.2">
      <c r="X12760" s="58"/>
      <c r="Y12760" s="58"/>
      <c r="Z12760" s="58"/>
      <c r="AA12760" s="58"/>
      <c r="AB12760" s="58"/>
    </row>
    <row r="12761" spans="24:28" x14ac:dyDescent="0.2">
      <c r="X12761" s="58"/>
      <c r="Y12761" s="58"/>
      <c r="Z12761" s="58"/>
      <c r="AA12761" s="58"/>
      <c r="AB12761" s="58"/>
    </row>
    <row r="12762" spans="24:28" x14ac:dyDescent="0.2">
      <c r="X12762" s="58"/>
      <c r="Y12762" s="58"/>
      <c r="Z12762" s="58"/>
      <c r="AA12762" s="58"/>
      <c r="AB12762" s="58"/>
    </row>
    <row r="12763" spans="24:28" x14ac:dyDescent="0.2">
      <c r="X12763" s="58"/>
      <c r="Y12763" s="58"/>
      <c r="Z12763" s="58"/>
      <c r="AA12763" s="58"/>
      <c r="AB12763" s="58"/>
    </row>
    <row r="12764" spans="24:28" x14ac:dyDescent="0.2">
      <c r="X12764" s="58"/>
      <c r="Y12764" s="58"/>
      <c r="Z12764" s="58"/>
      <c r="AA12764" s="58"/>
      <c r="AB12764" s="58"/>
    </row>
    <row r="12765" spans="24:28" x14ac:dyDescent="0.2">
      <c r="X12765" s="58"/>
      <c r="Y12765" s="58"/>
      <c r="Z12765" s="58"/>
      <c r="AA12765" s="58"/>
      <c r="AB12765" s="58"/>
    </row>
    <row r="12766" spans="24:28" x14ac:dyDescent="0.2">
      <c r="X12766" s="58"/>
      <c r="Y12766" s="58"/>
      <c r="Z12766" s="58"/>
      <c r="AA12766" s="58"/>
      <c r="AB12766" s="58"/>
    </row>
    <row r="12767" spans="24:28" x14ac:dyDescent="0.2">
      <c r="X12767" s="58"/>
      <c r="Y12767" s="58"/>
      <c r="Z12767" s="58"/>
      <c r="AA12767" s="58"/>
      <c r="AB12767" s="58"/>
    </row>
    <row r="12768" spans="24:28" x14ac:dyDescent="0.2">
      <c r="X12768" s="58"/>
      <c r="Y12768" s="58"/>
      <c r="Z12768" s="58"/>
      <c r="AA12768" s="58"/>
      <c r="AB12768" s="58"/>
    </row>
    <row r="12769" spans="24:28" x14ac:dyDescent="0.2">
      <c r="X12769" s="58"/>
      <c r="Y12769" s="58"/>
      <c r="Z12769" s="58"/>
      <c r="AA12769" s="58"/>
      <c r="AB12769" s="58"/>
    </row>
    <row r="12770" spans="24:28" x14ac:dyDescent="0.2">
      <c r="X12770" s="58"/>
      <c r="Y12770" s="58"/>
      <c r="Z12770" s="58"/>
      <c r="AA12770" s="58"/>
      <c r="AB12770" s="58"/>
    </row>
    <row r="12771" spans="24:28" x14ac:dyDescent="0.2">
      <c r="X12771" s="58"/>
      <c r="Y12771" s="58"/>
      <c r="Z12771" s="58"/>
      <c r="AA12771" s="58"/>
      <c r="AB12771" s="58"/>
    </row>
    <row r="12772" spans="24:28" x14ac:dyDescent="0.2">
      <c r="X12772" s="58"/>
      <c r="Y12772" s="58"/>
      <c r="Z12772" s="58"/>
      <c r="AA12772" s="58"/>
      <c r="AB12772" s="58"/>
    </row>
    <row r="12773" spans="24:28" x14ac:dyDescent="0.2">
      <c r="X12773" s="58"/>
      <c r="Y12773" s="58"/>
      <c r="Z12773" s="58"/>
      <c r="AA12773" s="58"/>
      <c r="AB12773" s="58"/>
    </row>
    <row r="12774" spans="24:28" x14ac:dyDescent="0.2">
      <c r="X12774" s="58"/>
      <c r="Y12774" s="58"/>
      <c r="Z12774" s="58"/>
      <c r="AA12774" s="58"/>
      <c r="AB12774" s="58"/>
    </row>
    <row r="12775" spans="24:28" x14ac:dyDescent="0.2">
      <c r="X12775" s="58"/>
      <c r="Y12775" s="58"/>
      <c r="Z12775" s="58"/>
      <c r="AA12775" s="58"/>
      <c r="AB12775" s="58"/>
    </row>
    <row r="12776" spans="24:28" x14ac:dyDescent="0.2">
      <c r="X12776" s="58"/>
      <c r="Y12776" s="58"/>
      <c r="Z12776" s="58"/>
      <c r="AA12776" s="58"/>
      <c r="AB12776" s="58"/>
    </row>
    <row r="12777" spans="24:28" x14ac:dyDescent="0.2">
      <c r="X12777" s="58"/>
      <c r="Y12777" s="58"/>
      <c r="Z12777" s="58"/>
      <c r="AA12777" s="58"/>
      <c r="AB12777" s="58"/>
    </row>
    <row r="12778" spans="24:28" x14ac:dyDescent="0.2">
      <c r="X12778" s="58"/>
      <c r="Y12778" s="58"/>
      <c r="Z12778" s="58"/>
      <c r="AA12778" s="58"/>
      <c r="AB12778" s="58"/>
    </row>
    <row r="12779" spans="24:28" x14ac:dyDescent="0.2">
      <c r="X12779" s="58"/>
      <c r="Y12779" s="58"/>
      <c r="Z12779" s="58"/>
      <c r="AA12779" s="58"/>
      <c r="AB12779" s="58"/>
    </row>
    <row r="12780" spans="24:28" x14ac:dyDescent="0.2">
      <c r="X12780" s="58"/>
      <c r="Y12780" s="58"/>
      <c r="Z12780" s="58"/>
      <c r="AA12780" s="58"/>
      <c r="AB12780" s="58"/>
    </row>
    <row r="12781" spans="24:28" x14ac:dyDescent="0.2">
      <c r="X12781" s="58"/>
      <c r="Y12781" s="58"/>
      <c r="Z12781" s="58"/>
      <c r="AA12781" s="58"/>
      <c r="AB12781" s="58"/>
    </row>
    <row r="12782" spans="24:28" x14ac:dyDescent="0.2">
      <c r="X12782" s="58"/>
      <c r="Y12782" s="58"/>
      <c r="Z12782" s="58"/>
      <c r="AA12782" s="58"/>
      <c r="AB12782" s="58"/>
    </row>
    <row r="12783" spans="24:28" x14ac:dyDescent="0.2">
      <c r="X12783" s="58"/>
      <c r="Y12783" s="58"/>
      <c r="Z12783" s="58"/>
      <c r="AA12783" s="58"/>
      <c r="AB12783" s="58"/>
    </row>
    <row r="12784" spans="24:28" x14ac:dyDescent="0.2">
      <c r="X12784" s="58"/>
      <c r="Y12784" s="58"/>
      <c r="Z12784" s="58"/>
      <c r="AA12784" s="58"/>
      <c r="AB12784" s="58"/>
    </row>
    <row r="12785" spans="24:28" x14ac:dyDescent="0.2">
      <c r="X12785" s="58"/>
      <c r="Y12785" s="58"/>
      <c r="Z12785" s="58"/>
      <c r="AA12785" s="58"/>
      <c r="AB12785" s="58"/>
    </row>
    <row r="12786" spans="24:28" x14ac:dyDescent="0.2">
      <c r="X12786" s="58"/>
      <c r="Y12786" s="58"/>
      <c r="Z12786" s="58"/>
      <c r="AA12786" s="58"/>
      <c r="AB12786" s="58"/>
    </row>
    <row r="12787" spans="24:28" x14ac:dyDescent="0.2">
      <c r="X12787" s="58"/>
      <c r="Y12787" s="58"/>
      <c r="Z12787" s="58"/>
      <c r="AA12787" s="58"/>
      <c r="AB12787" s="58"/>
    </row>
    <row r="12788" spans="24:28" x14ac:dyDescent="0.2">
      <c r="X12788" s="58"/>
      <c r="Y12788" s="58"/>
      <c r="Z12788" s="58"/>
      <c r="AA12788" s="58"/>
      <c r="AB12788" s="58"/>
    </row>
    <row r="12789" spans="24:28" x14ac:dyDescent="0.2">
      <c r="X12789" s="58"/>
      <c r="Y12789" s="58"/>
      <c r="Z12789" s="58"/>
      <c r="AA12789" s="58"/>
      <c r="AB12789" s="58"/>
    </row>
    <row r="12790" spans="24:28" x14ac:dyDescent="0.2">
      <c r="X12790" s="58"/>
      <c r="Y12790" s="58"/>
      <c r="Z12790" s="58"/>
      <c r="AA12790" s="58"/>
      <c r="AB12790" s="58"/>
    </row>
    <row r="12791" spans="24:28" x14ac:dyDescent="0.2">
      <c r="X12791" s="58"/>
      <c r="Y12791" s="58"/>
      <c r="Z12791" s="58"/>
      <c r="AA12791" s="58"/>
      <c r="AB12791" s="58"/>
    </row>
    <row r="12792" spans="24:28" x14ac:dyDescent="0.2">
      <c r="X12792" s="58"/>
      <c r="Y12792" s="58"/>
      <c r="Z12792" s="58"/>
      <c r="AA12792" s="58"/>
      <c r="AB12792" s="58"/>
    </row>
    <row r="12793" spans="24:28" x14ac:dyDescent="0.2">
      <c r="X12793" s="58"/>
      <c r="Y12793" s="58"/>
      <c r="Z12793" s="58"/>
      <c r="AA12793" s="58"/>
      <c r="AB12793" s="58"/>
    </row>
    <row r="12794" spans="24:28" x14ac:dyDescent="0.2">
      <c r="X12794" s="58"/>
      <c r="Y12794" s="58"/>
      <c r="Z12794" s="58"/>
      <c r="AA12794" s="58"/>
      <c r="AB12794" s="58"/>
    </row>
    <row r="12795" spans="24:28" x14ac:dyDescent="0.2">
      <c r="X12795" s="58"/>
      <c r="Y12795" s="58"/>
      <c r="Z12795" s="58"/>
      <c r="AA12795" s="58"/>
      <c r="AB12795" s="58"/>
    </row>
    <row r="12796" spans="24:28" x14ac:dyDescent="0.2">
      <c r="X12796" s="58"/>
      <c r="Y12796" s="58"/>
      <c r="Z12796" s="58"/>
      <c r="AA12796" s="58"/>
      <c r="AB12796" s="58"/>
    </row>
    <row r="12797" spans="24:28" x14ac:dyDescent="0.2">
      <c r="X12797" s="58"/>
      <c r="Y12797" s="58"/>
      <c r="Z12797" s="58"/>
      <c r="AA12797" s="58"/>
      <c r="AB12797" s="58"/>
    </row>
    <row r="12798" spans="24:28" x14ac:dyDescent="0.2">
      <c r="X12798" s="58"/>
      <c r="Y12798" s="58"/>
      <c r="Z12798" s="58"/>
      <c r="AA12798" s="58"/>
      <c r="AB12798" s="58"/>
    </row>
    <row r="12799" spans="24:28" x14ac:dyDescent="0.2">
      <c r="X12799" s="58"/>
      <c r="Y12799" s="58"/>
      <c r="Z12799" s="58"/>
      <c r="AA12799" s="58"/>
      <c r="AB12799" s="58"/>
    </row>
    <row r="12800" spans="24:28" x14ac:dyDescent="0.2">
      <c r="X12800" s="58"/>
      <c r="Y12800" s="58"/>
      <c r="Z12800" s="58"/>
      <c r="AA12800" s="58"/>
      <c r="AB12800" s="58"/>
    </row>
    <row r="12801" spans="24:28" x14ac:dyDescent="0.2">
      <c r="X12801" s="58"/>
      <c r="Y12801" s="58"/>
      <c r="Z12801" s="58"/>
      <c r="AA12801" s="58"/>
      <c r="AB12801" s="58"/>
    </row>
    <row r="12802" spans="24:28" x14ac:dyDescent="0.2">
      <c r="X12802" s="58"/>
      <c r="Y12802" s="58"/>
      <c r="Z12802" s="58"/>
      <c r="AA12802" s="58"/>
      <c r="AB12802" s="58"/>
    </row>
    <row r="12803" spans="24:28" x14ac:dyDescent="0.2">
      <c r="X12803" s="58"/>
      <c r="Y12803" s="58"/>
      <c r="Z12803" s="58"/>
      <c r="AA12803" s="58"/>
      <c r="AB12803" s="58"/>
    </row>
    <row r="12804" spans="24:28" x14ac:dyDescent="0.2">
      <c r="X12804" s="58"/>
      <c r="Y12804" s="58"/>
      <c r="Z12804" s="58"/>
      <c r="AA12804" s="58"/>
      <c r="AB12804" s="58"/>
    </row>
    <row r="12805" spans="24:28" x14ac:dyDescent="0.2">
      <c r="X12805" s="58"/>
      <c r="Y12805" s="58"/>
      <c r="Z12805" s="58"/>
      <c r="AA12805" s="58"/>
      <c r="AB12805" s="58"/>
    </row>
    <row r="12806" spans="24:28" x14ac:dyDescent="0.2">
      <c r="X12806" s="58"/>
      <c r="Y12806" s="58"/>
      <c r="Z12806" s="58"/>
      <c r="AA12806" s="58"/>
      <c r="AB12806" s="58"/>
    </row>
    <row r="12807" spans="24:28" x14ac:dyDescent="0.2">
      <c r="X12807" s="58"/>
      <c r="Y12807" s="58"/>
      <c r="Z12807" s="58"/>
      <c r="AA12807" s="58"/>
      <c r="AB12807" s="58"/>
    </row>
    <row r="12808" spans="24:28" x14ac:dyDescent="0.2">
      <c r="X12808" s="58"/>
      <c r="Y12808" s="58"/>
      <c r="Z12808" s="58"/>
      <c r="AA12808" s="58"/>
      <c r="AB12808" s="58"/>
    </row>
    <row r="12809" spans="24:28" x14ac:dyDescent="0.2">
      <c r="X12809" s="58"/>
      <c r="Y12809" s="58"/>
      <c r="Z12809" s="58"/>
      <c r="AA12809" s="58"/>
      <c r="AB12809" s="58"/>
    </row>
    <row r="12810" spans="24:28" x14ac:dyDescent="0.2">
      <c r="X12810" s="58"/>
      <c r="Y12810" s="58"/>
      <c r="Z12810" s="58"/>
      <c r="AA12810" s="58"/>
      <c r="AB12810" s="58"/>
    </row>
    <row r="12811" spans="24:28" x14ac:dyDescent="0.2">
      <c r="X12811" s="58"/>
      <c r="Y12811" s="58"/>
      <c r="Z12811" s="58"/>
      <c r="AA12811" s="58"/>
      <c r="AB12811" s="58"/>
    </row>
    <row r="12812" spans="24:28" x14ac:dyDescent="0.2">
      <c r="X12812" s="58"/>
      <c r="Y12812" s="58"/>
      <c r="Z12812" s="58"/>
      <c r="AA12812" s="58"/>
      <c r="AB12812" s="58"/>
    </row>
    <row r="12813" spans="24:28" x14ac:dyDescent="0.2">
      <c r="X12813" s="58"/>
      <c r="Y12813" s="58"/>
      <c r="Z12813" s="58"/>
      <c r="AA12813" s="58"/>
      <c r="AB12813" s="58"/>
    </row>
    <row r="12814" spans="24:28" x14ac:dyDescent="0.2">
      <c r="X12814" s="58"/>
      <c r="Y12814" s="58"/>
      <c r="Z12814" s="58"/>
      <c r="AA12814" s="58"/>
      <c r="AB12814" s="58"/>
    </row>
    <row r="12815" spans="24:28" x14ac:dyDescent="0.2">
      <c r="X12815" s="58"/>
      <c r="Y12815" s="58"/>
      <c r="Z12815" s="58"/>
      <c r="AA12815" s="58"/>
      <c r="AB12815" s="58"/>
    </row>
    <row r="12816" spans="24:28" x14ac:dyDescent="0.2">
      <c r="X12816" s="58"/>
      <c r="Y12816" s="58"/>
      <c r="Z12816" s="58"/>
      <c r="AA12816" s="58"/>
      <c r="AB12816" s="58"/>
    </row>
    <row r="12817" spans="24:28" x14ac:dyDescent="0.2">
      <c r="X12817" s="58"/>
      <c r="Y12817" s="58"/>
      <c r="Z12817" s="58"/>
      <c r="AA12817" s="58"/>
      <c r="AB12817" s="58"/>
    </row>
    <row r="12818" spans="24:28" x14ac:dyDescent="0.2">
      <c r="X12818" s="58"/>
      <c r="Y12818" s="58"/>
      <c r="Z12818" s="58"/>
      <c r="AA12818" s="58"/>
      <c r="AB12818" s="58"/>
    </row>
    <row r="12819" spans="24:28" x14ac:dyDescent="0.2">
      <c r="X12819" s="58"/>
      <c r="Y12819" s="58"/>
      <c r="Z12819" s="58"/>
      <c r="AA12819" s="58"/>
      <c r="AB12819" s="58"/>
    </row>
    <row r="12820" spans="24:28" x14ac:dyDescent="0.2">
      <c r="X12820" s="58"/>
      <c r="Y12820" s="58"/>
      <c r="Z12820" s="58"/>
      <c r="AA12820" s="58"/>
      <c r="AB12820" s="58"/>
    </row>
    <row r="12821" spans="24:28" x14ac:dyDescent="0.2">
      <c r="X12821" s="58"/>
      <c r="Y12821" s="58"/>
      <c r="Z12821" s="58"/>
      <c r="AA12821" s="58"/>
      <c r="AB12821" s="58"/>
    </row>
    <row r="12822" spans="24:28" x14ac:dyDescent="0.2">
      <c r="X12822" s="58"/>
      <c r="Y12822" s="58"/>
      <c r="Z12822" s="58"/>
      <c r="AA12822" s="58"/>
      <c r="AB12822" s="58"/>
    </row>
    <row r="12823" spans="24:28" x14ac:dyDescent="0.2">
      <c r="X12823" s="58"/>
      <c r="Y12823" s="58"/>
      <c r="Z12823" s="58"/>
      <c r="AA12823" s="58"/>
      <c r="AB12823" s="58"/>
    </row>
    <row r="12824" spans="24:28" x14ac:dyDescent="0.2">
      <c r="X12824" s="58"/>
      <c r="Y12824" s="58"/>
      <c r="Z12824" s="58"/>
      <c r="AA12824" s="58"/>
      <c r="AB12824" s="58"/>
    </row>
    <row r="12825" spans="24:28" x14ac:dyDescent="0.2">
      <c r="X12825" s="58"/>
      <c r="Y12825" s="58"/>
      <c r="Z12825" s="58"/>
      <c r="AA12825" s="58"/>
      <c r="AB12825" s="58"/>
    </row>
    <row r="12826" spans="24:28" x14ac:dyDescent="0.2">
      <c r="X12826" s="58"/>
      <c r="Y12826" s="58"/>
      <c r="Z12826" s="58"/>
      <c r="AA12826" s="58"/>
      <c r="AB12826" s="58"/>
    </row>
    <row r="12827" spans="24:28" x14ac:dyDescent="0.2">
      <c r="X12827" s="58"/>
      <c r="Y12827" s="58"/>
      <c r="Z12827" s="58"/>
      <c r="AA12827" s="58"/>
      <c r="AB12827" s="58"/>
    </row>
    <row r="12828" spans="24:28" x14ac:dyDescent="0.2">
      <c r="X12828" s="58"/>
      <c r="Y12828" s="58"/>
      <c r="Z12828" s="58"/>
      <c r="AA12828" s="58"/>
      <c r="AB12828" s="58"/>
    </row>
    <row r="12829" spans="24:28" x14ac:dyDescent="0.2">
      <c r="X12829" s="58"/>
      <c r="Y12829" s="58"/>
      <c r="Z12829" s="58"/>
      <c r="AA12829" s="58"/>
      <c r="AB12829" s="58"/>
    </row>
    <row r="12830" spans="24:28" x14ac:dyDescent="0.2">
      <c r="X12830" s="58"/>
      <c r="Y12830" s="58"/>
      <c r="Z12830" s="58"/>
      <c r="AA12830" s="58"/>
      <c r="AB12830" s="58"/>
    </row>
    <row r="12831" spans="24:28" x14ac:dyDescent="0.2">
      <c r="X12831" s="58"/>
      <c r="Y12831" s="58"/>
      <c r="Z12831" s="58"/>
      <c r="AA12831" s="58"/>
      <c r="AB12831" s="58"/>
    </row>
    <row r="12832" spans="24:28" x14ac:dyDescent="0.2">
      <c r="X12832" s="58"/>
      <c r="Y12832" s="58"/>
      <c r="Z12832" s="58"/>
      <c r="AA12832" s="58"/>
      <c r="AB12832" s="58"/>
    </row>
    <row r="12833" spans="24:28" x14ac:dyDescent="0.2">
      <c r="X12833" s="58"/>
      <c r="Y12833" s="58"/>
      <c r="Z12833" s="58"/>
      <c r="AA12833" s="58"/>
      <c r="AB12833" s="58"/>
    </row>
    <row r="12834" spans="24:28" x14ac:dyDescent="0.2">
      <c r="X12834" s="58"/>
      <c r="Y12834" s="58"/>
      <c r="Z12834" s="58"/>
      <c r="AA12834" s="58"/>
      <c r="AB12834" s="58"/>
    </row>
    <row r="12835" spans="24:28" x14ac:dyDescent="0.2">
      <c r="X12835" s="58"/>
      <c r="Y12835" s="58"/>
      <c r="Z12835" s="58"/>
      <c r="AA12835" s="58"/>
      <c r="AB12835" s="58"/>
    </row>
    <row r="12836" spans="24:28" x14ac:dyDescent="0.2">
      <c r="X12836" s="58"/>
      <c r="Y12836" s="58"/>
      <c r="Z12836" s="58"/>
      <c r="AA12836" s="58"/>
      <c r="AB12836" s="58"/>
    </row>
    <row r="12837" spans="24:28" x14ac:dyDescent="0.2">
      <c r="X12837" s="58"/>
      <c r="Y12837" s="58"/>
      <c r="Z12837" s="58"/>
      <c r="AA12837" s="58"/>
      <c r="AB12837" s="58"/>
    </row>
    <row r="12838" spans="24:28" x14ac:dyDescent="0.2">
      <c r="X12838" s="58"/>
      <c r="Y12838" s="58"/>
      <c r="Z12838" s="58"/>
      <c r="AA12838" s="58"/>
      <c r="AB12838" s="58"/>
    </row>
    <row r="12839" spans="24:28" x14ac:dyDescent="0.2">
      <c r="X12839" s="58"/>
      <c r="Y12839" s="58"/>
      <c r="Z12839" s="58"/>
      <c r="AA12839" s="58"/>
      <c r="AB12839" s="58"/>
    </row>
    <row r="12840" spans="24:28" x14ac:dyDescent="0.2">
      <c r="X12840" s="58"/>
      <c r="Y12840" s="58"/>
      <c r="Z12840" s="58"/>
      <c r="AA12840" s="58"/>
      <c r="AB12840" s="58"/>
    </row>
    <row r="12841" spans="24:28" x14ac:dyDescent="0.2">
      <c r="X12841" s="58"/>
      <c r="Y12841" s="58"/>
      <c r="Z12841" s="58"/>
      <c r="AA12841" s="58"/>
      <c r="AB12841" s="58"/>
    </row>
    <row r="12842" spans="24:28" x14ac:dyDescent="0.2">
      <c r="X12842" s="58"/>
      <c r="Y12842" s="58"/>
      <c r="Z12842" s="58"/>
      <c r="AA12842" s="58"/>
      <c r="AB12842" s="58"/>
    </row>
    <row r="12843" spans="24:28" x14ac:dyDescent="0.2">
      <c r="X12843" s="58"/>
      <c r="Y12843" s="58"/>
      <c r="Z12843" s="58"/>
      <c r="AA12843" s="58"/>
      <c r="AB12843" s="58"/>
    </row>
    <row r="12844" spans="24:28" x14ac:dyDescent="0.2">
      <c r="X12844" s="58"/>
      <c r="Y12844" s="58"/>
      <c r="Z12844" s="58"/>
      <c r="AA12844" s="58"/>
      <c r="AB12844" s="58"/>
    </row>
    <row r="12845" spans="24:28" x14ac:dyDescent="0.2">
      <c r="X12845" s="58"/>
      <c r="Y12845" s="58"/>
      <c r="Z12845" s="58"/>
      <c r="AA12845" s="58"/>
      <c r="AB12845" s="58"/>
    </row>
    <row r="12846" spans="24:28" x14ac:dyDescent="0.2">
      <c r="X12846" s="58"/>
      <c r="Y12846" s="58"/>
      <c r="Z12846" s="58"/>
      <c r="AA12846" s="58"/>
      <c r="AB12846" s="58"/>
    </row>
    <row r="12847" spans="24:28" x14ac:dyDescent="0.2">
      <c r="X12847" s="58"/>
      <c r="Y12847" s="58"/>
      <c r="Z12847" s="58"/>
      <c r="AA12847" s="58"/>
      <c r="AB12847" s="58"/>
    </row>
    <row r="12848" spans="24:28" x14ac:dyDescent="0.2">
      <c r="X12848" s="58"/>
      <c r="Y12848" s="58"/>
      <c r="Z12848" s="58"/>
      <c r="AA12848" s="58"/>
      <c r="AB12848" s="58"/>
    </row>
    <row r="12849" spans="24:28" x14ac:dyDescent="0.2">
      <c r="X12849" s="58"/>
      <c r="Y12849" s="58"/>
      <c r="Z12849" s="58"/>
      <c r="AA12849" s="58"/>
      <c r="AB12849" s="58"/>
    </row>
    <row r="12850" spans="24:28" x14ac:dyDescent="0.2">
      <c r="X12850" s="58"/>
      <c r="Y12850" s="58"/>
      <c r="Z12850" s="58"/>
      <c r="AA12850" s="58"/>
      <c r="AB12850" s="58"/>
    </row>
    <row r="12851" spans="24:28" x14ac:dyDescent="0.2">
      <c r="X12851" s="58"/>
      <c r="Y12851" s="58"/>
      <c r="Z12851" s="58"/>
      <c r="AA12851" s="58"/>
      <c r="AB12851" s="58"/>
    </row>
    <row r="12852" spans="24:28" x14ac:dyDescent="0.2">
      <c r="X12852" s="58"/>
      <c r="Y12852" s="58"/>
      <c r="Z12852" s="58"/>
      <c r="AA12852" s="58"/>
      <c r="AB12852" s="58"/>
    </row>
    <row r="12853" spans="24:28" x14ac:dyDescent="0.2">
      <c r="X12853" s="58"/>
      <c r="Y12853" s="58"/>
      <c r="Z12853" s="58"/>
      <c r="AA12853" s="58"/>
      <c r="AB12853" s="58"/>
    </row>
    <row r="12854" spans="24:28" x14ac:dyDescent="0.2">
      <c r="X12854" s="58"/>
      <c r="Y12854" s="58"/>
      <c r="Z12854" s="58"/>
      <c r="AA12854" s="58"/>
      <c r="AB12854" s="58"/>
    </row>
    <row r="12855" spans="24:28" x14ac:dyDescent="0.2">
      <c r="X12855" s="58"/>
      <c r="Y12855" s="58"/>
      <c r="Z12855" s="58"/>
      <c r="AA12855" s="58"/>
      <c r="AB12855" s="58"/>
    </row>
    <row r="12856" spans="24:28" x14ac:dyDescent="0.2">
      <c r="X12856" s="58"/>
      <c r="Y12856" s="58"/>
      <c r="Z12856" s="58"/>
      <c r="AA12856" s="58"/>
      <c r="AB12856" s="58"/>
    </row>
    <row r="12857" spans="24:28" x14ac:dyDescent="0.2">
      <c r="X12857" s="58"/>
      <c r="Y12857" s="58"/>
      <c r="Z12857" s="58"/>
      <c r="AA12857" s="58"/>
      <c r="AB12857" s="58"/>
    </row>
    <row r="12858" spans="24:28" x14ac:dyDescent="0.2">
      <c r="X12858" s="58"/>
      <c r="Y12858" s="58"/>
      <c r="Z12858" s="58"/>
      <c r="AA12858" s="58"/>
      <c r="AB12858" s="58"/>
    </row>
    <row r="12859" spans="24:28" x14ac:dyDescent="0.2">
      <c r="X12859" s="58"/>
      <c r="Y12859" s="58"/>
      <c r="Z12859" s="58"/>
      <c r="AA12859" s="58"/>
      <c r="AB12859" s="58"/>
    </row>
    <row r="12860" spans="24:28" x14ac:dyDescent="0.2">
      <c r="X12860" s="58"/>
      <c r="Y12860" s="58"/>
      <c r="Z12860" s="58"/>
      <c r="AA12860" s="58"/>
      <c r="AB12860" s="58"/>
    </row>
    <row r="12861" spans="24:28" x14ac:dyDescent="0.2">
      <c r="X12861" s="58"/>
      <c r="Y12861" s="58"/>
      <c r="Z12861" s="58"/>
      <c r="AA12861" s="58"/>
      <c r="AB12861" s="58"/>
    </row>
    <row r="12862" spans="24:28" x14ac:dyDescent="0.2">
      <c r="X12862" s="58"/>
      <c r="Y12862" s="58"/>
      <c r="Z12862" s="58"/>
      <c r="AA12862" s="58"/>
      <c r="AB12862" s="58"/>
    </row>
    <row r="12863" spans="24:28" x14ac:dyDescent="0.2">
      <c r="X12863" s="58"/>
      <c r="Y12863" s="58"/>
      <c r="Z12863" s="58"/>
      <c r="AA12863" s="58"/>
      <c r="AB12863" s="58"/>
    </row>
    <row r="12864" spans="24:28" x14ac:dyDescent="0.2">
      <c r="X12864" s="58"/>
      <c r="Y12864" s="58"/>
      <c r="Z12864" s="58"/>
      <c r="AA12864" s="58"/>
      <c r="AB12864" s="58"/>
    </row>
    <row r="12865" spans="24:28" x14ac:dyDescent="0.2">
      <c r="X12865" s="58"/>
      <c r="Y12865" s="58"/>
      <c r="Z12865" s="58"/>
      <c r="AA12865" s="58"/>
      <c r="AB12865" s="58"/>
    </row>
    <row r="12866" spans="24:28" x14ac:dyDescent="0.2">
      <c r="X12866" s="58"/>
      <c r="Y12866" s="58"/>
      <c r="Z12866" s="58"/>
      <c r="AA12866" s="58"/>
      <c r="AB12866" s="58"/>
    </row>
    <row r="12867" spans="24:28" x14ac:dyDescent="0.2">
      <c r="X12867" s="58"/>
      <c r="Y12867" s="58"/>
      <c r="Z12867" s="58"/>
      <c r="AA12867" s="58"/>
      <c r="AB12867" s="58"/>
    </row>
    <row r="12868" spans="24:28" x14ac:dyDescent="0.2">
      <c r="X12868" s="58"/>
      <c r="Y12868" s="58"/>
      <c r="Z12868" s="58"/>
      <c r="AA12868" s="58"/>
      <c r="AB12868" s="58"/>
    </row>
    <row r="12869" spans="24:28" x14ac:dyDescent="0.2">
      <c r="X12869" s="58"/>
      <c r="Y12869" s="58"/>
      <c r="Z12869" s="58"/>
      <c r="AA12869" s="58"/>
      <c r="AB12869" s="58"/>
    </row>
    <row r="12870" spans="24:28" x14ac:dyDescent="0.2">
      <c r="X12870" s="58"/>
      <c r="Y12870" s="58"/>
      <c r="Z12870" s="58"/>
      <c r="AA12870" s="58"/>
      <c r="AB12870" s="58"/>
    </row>
    <row r="12871" spans="24:28" x14ac:dyDescent="0.2">
      <c r="X12871" s="58"/>
      <c r="Y12871" s="58"/>
      <c r="Z12871" s="58"/>
      <c r="AA12871" s="58"/>
      <c r="AB12871" s="58"/>
    </row>
    <row r="12872" spans="24:28" x14ac:dyDescent="0.2">
      <c r="X12872" s="58"/>
      <c r="Y12872" s="58"/>
      <c r="Z12872" s="58"/>
      <c r="AA12872" s="58"/>
      <c r="AB12872" s="58"/>
    </row>
    <row r="12873" spans="24:28" x14ac:dyDescent="0.2">
      <c r="X12873" s="58"/>
      <c r="Y12873" s="58"/>
      <c r="Z12873" s="58"/>
      <c r="AA12873" s="58"/>
      <c r="AB12873" s="58"/>
    </row>
    <row r="12874" spans="24:28" x14ac:dyDescent="0.2">
      <c r="X12874" s="58"/>
      <c r="Y12874" s="58"/>
      <c r="Z12874" s="58"/>
      <c r="AA12874" s="58"/>
      <c r="AB12874" s="58"/>
    </row>
    <row r="12875" spans="24:28" x14ac:dyDescent="0.2">
      <c r="X12875" s="58"/>
      <c r="Y12875" s="58"/>
      <c r="Z12875" s="58"/>
      <c r="AA12875" s="58"/>
      <c r="AB12875" s="58"/>
    </row>
    <row r="12876" spans="24:28" x14ac:dyDescent="0.2">
      <c r="X12876" s="58"/>
      <c r="Y12876" s="58"/>
      <c r="Z12876" s="58"/>
      <c r="AA12876" s="58"/>
      <c r="AB12876" s="58"/>
    </row>
    <row r="12877" spans="24:28" x14ac:dyDescent="0.2">
      <c r="X12877" s="58"/>
      <c r="Y12877" s="58"/>
      <c r="Z12877" s="58"/>
      <c r="AA12877" s="58"/>
      <c r="AB12877" s="58"/>
    </row>
    <row r="12878" spans="24:28" x14ac:dyDescent="0.2">
      <c r="X12878" s="58"/>
      <c r="Y12878" s="58"/>
      <c r="Z12878" s="58"/>
      <c r="AA12878" s="58"/>
      <c r="AB12878" s="58"/>
    </row>
    <row r="12879" spans="24:28" x14ac:dyDescent="0.2">
      <c r="X12879" s="58"/>
      <c r="Y12879" s="58"/>
      <c r="Z12879" s="58"/>
      <c r="AA12879" s="58"/>
      <c r="AB12879" s="58"/>
    </row>
    <row r="12880" spans="24:28" x14ac:dyDescent="0.2">
      <c r="X12880" s="58"/>
      <c r="Y12880" s="58"/>
      <c r="Z12880" s="58"/>
      <c r="AA12880" s="58"/>
      <c r="AB12880" s="58"/>
    </row>
    <row r="12881" spans="24:28" x14ac:dyDescent="0.2">
      <c r="X12881" s="58"/>
      <c r="Y12881" s="58"/>
      <c r="Z12881" s="58"/>
      <c r="AA12881" s="58"/>
      <c r="AB12881" s="58"/>
    </row>
    <row r="12882" spans="24:28" x14ac:dyDescent="0.2">
      <c r="X12882" s="58"/>
      <c r="Y12882" s="58"/>
      <c r="Z12882" s="58"/>
      <c r="AA12882" s="58"/>
      <c r="AB12882" s="58"/>
    </row>
    <row r="12883" spans="24:28" x14ac:dyDescent="0.2">
      <c r="X12883" s="58"/>
      <c r="Y12883" s="58"/>
      <c r="Z12883" s="58"/>
      <c r="AA12883" s="58"/>
      <c r="AB12883" s="58"/>
    </row>
    <row r="12884" spans="24:28" x14ac:dyDescent="0.2">
      <c r="X12884" s="58"/>
      <c r="Y12884" s="58"/>
      <c r="Z12884" s="58"/>
      <c r="AA12884" s="58"/>
      <c r="AB12884" s="58"/>
    </row>
    <row r="12885" spans="24:28" x14ac:dyDescent="0.2">
      <c r="X12885" s="58"/>
      <c r="Y12885" s="58"/>
      <c r="Z12885" s="58"/>
      <c r="AA12885" s="58"/>
      <c r="AB12885" s="58"/>
    </row>
    <row r="12886" spans="24:28" x14ac:dyDescent="0.2">
      <c r="X12886" s="58"/>
      <c r="Y12886" s="58"/>
      <c r="Z12886" s="58"/>
      <c r="AA12886" s="58"/>
      <c r="AB12886" s="58"/>
    </row>
    <row r="12887" spans="24:28" x14ac:dyDescent="0.2">
      <c r="X12887" s="58"/>
      <c r="Y12887" s="58"/>
      <c r="Z12887" s="58"/>
      <c r="AA12887" s="58"/>
      <c r="AB12887" s="58"/>
    </row>
    <row r="12888" spans="24:28" x14ac:dyDescent="0.2">
      <c r="X12888" s="58"/>
      <c r="Y12888" s="58"/>
      <c r="Z12888" s="58"/>
      <c r="AA12888" s="58"/>
      <c r="AB12888" s="58"/>
    </row>
    <row r="12889" spans="24:28" x14ac:dyDescent="0.2">
      <c r="X12889" s="58"/>
      <c r="Y12889" s="58"/>
      <c r="Z12889" s="58"/>
      <c r="AA12889" s="58"/>
      <c r="AB12889" s="58"/>
    </row>
    <row r="12890" spans="24:28" x14ac:dyDescent="0.2">
      <c r="X12890" s="58"/>
      <c r="Y12890" s="58"/>
      <c r="Z12890" s="58"/>
      <c r="AA12890" s="58"/>
      <c r="AB12890" s="58"/>
    </row>
    <row r="12891" spans="24:28" x14ac:dyDescent="0.2">
      <c r="X12891" s="58"/>
      <c r="Y12891" s="58"/>
      <c r="Z12891" s="58"/>
      <c r="AA12891" s="58"/>
      <c r="AB12891" s="58"/>
    </row>
    <row r="12892" spans="24:28" x14ac:dyDescent="0.2">
      <c r="X12892" s="58"/>
      <c r="Y12892" s="58"/>
      <c r="Z12892" s="58"/>
      <c r="AA12892" s="58"/>
      <c r="AB12892" s="58"/>
    </row>
    <row r="12893" spans="24:28" x14ac:dyDescent="0.2">
      <c r="X12893" s="58"/>
      <c r="Y12893" s="58"/>
      <c r="Z12893" s="58"/>
      <c r="AA12893" s="58"/>
      <c r="AB12893" s="58"/>
    </row>
    <row r="12894" spans="24:28" x14ac:dyDescent="0.2">
      <c r="X12894" s="58"/>
      <c r="Y12894" s="58"/>
      <c r="Z12894" s="58"/>
      <c r="AA12894" s="58"/>
      <c r="AB12894" s="58"/>
    </row>
    <row r="12895" spans="24:28" x14ac:dyDescent="0.2">
      <c r="X12895" s="58"/>
      <c r="Y12895" s="58"/>
      <c r="Z12895" s="58"/>
      <c r="AA12895" s="58"/>
      <c r="AB12895" s="58"/>
    </row>
    <row r="12896" spans="24:28" x14ac:dyDescent="0.2">
      <c r="X12896" s="58"/>
      <c r="Y12896" s="58"/>
      <c r="Z12896" s="58"/>
      <c r="AA12896" s="58"/>
      <c r="AB12896" s="58"/>
    </row>
    <row r="12897" spans="24:28" x14ac:dyDescent="0.2">
      <c r="X12897" s="58"/>
      <c r="Y12897" s="58"/>
      <c r="Z12897" s="58"/>
      <c r="AA12897" s="58"/>
      <c r="AB12897" s="58"/>
    </row>
    <row r="12898" spans="24:28" x14ac:dyDescent="0.2">
      <c r="X12898" s="58"/>
      <c r="Y12898" s="58"/>
      <c r="Z12898" s="58"/>
      <c r="AA12898" s="58"/>
      <c r="AB12898" s="58"/>
    </row>
    <row r="12899" spans="24:28" x14ac:dyDescent="0.2">
      <c r="X12899" s="58"/>
      <c r="Y12899" s="58"/>
      <c r="Z12899" s="58"/>
      <c r="AA12899" s="58"/>
      <c r="AB12899" s="58"/>
    </row>
    <row r="12900" spans="24:28" x14ac:dyDescent="0.2">
      <c r="X12900" s="58"/>
      <c r="Y12900" s="58"/>
      <c r="Z12900" s="58"/>
      <c r="AA12900" s="58"/>
      <c r="AB12900" s="58"/>
    </row>
    <row r="12901" spans="24:28" x14ac:dyDescent="0.2">
      <c r="X12901" s="58"/>
      <c r="Y12901" s="58"/>
      <c r="Z12901" s="58"/>
      <c r="AA12901" s="58"/>
      <c r="AB12901" s="58"/>
    </row>
    <row r="12902" spans="24:28" x14ac:dyDescent="0.2">
      <c r="X12902" s="58"/>
      <c r="Y12902" s="58"/>
      <c r="Z12902" s="58"/>
      <c r="AA12902" s="58"/>
      <c r="AB12902" s="58"/>
    </row>
    <row r="12903" spans="24:28" x14ac:dyDescent="0.2">
      <c r="X12903" s="58"/>
      <c r="Y12903" s="58"/>
      <c r="Z12903" s="58"/>
      <c r="AA12903" s="58"/>
      <c r="AB12903" s="58"/>
    </row>
    <row r="12904" spans="24:28" x14ac:dyDescent="0.2">
      <c r="X12904" s="58"/>
      <c r="Y12904" s="58"/>
      <c r="Z12904" s="58"/>
      <c r="AA12904" s="58"/>
      <c r="AB12904" s="58"/>
    </row>
    <row r="12905" spans="24:28" x14ac:dyDescent="0.2">
      <c r="X12905" s="58"/>
      <c r="Y12905" s="58"/>
      <c r="Z12905" s="58"/>
      <c r="AA12905" s="58"/>
      <c r="AB12905" s="58"/>
    </row>
    <row r="12906" spans="24:28" x14ac:dyDescent="0.2">
      <c r="X12906" s="58"/>
      <c r="Y12906" s="58"/>
      <c r="Z12906" s="58"/>
      <c r="AA12906" s="58"/>
      <c r="AB12906" s="58"/>
    </row>
    <row r="12907" spans="24:28" x14ac:dyDescent="0.2">
      <c r="X12907" s="58"/>
      <c r="Y12907" s="58"/>
      <c r="Z12907" s="58"/>
      <c r="AA12907" s="58"/>
      <c r="AB12907" s="58"/>
    </row>
    <row r="12908" spans="24:28" x14ac:dyDescent="0.2">
      <c r="X12908" s="58"/>
      <c r="Y12908" s="58"/>
      <c r="Z12908" s="58"/>
      <c r="AA12908" s="58"/>
      <c r="AB12908" s="58"/>
    </row>
    <row r="12909" spans="24:28" x14ac:dyDescent="0.2">
      <c r="X12909" s="58"/>
      <c r="Y12909" s="58"/>
      <c r="Z12909" s="58"/>
      <c r="AA12909" s="58"/>
      <c r="AB12909" s="58"/>
    </row>
    <row r="12910" spans="24:28" x14ac:dyDescent="0.2">
      <c r="X12910" s="58"/>
      <c r="Y12910" s="58"/>
      <c r="Z12910" s="58"/>
      <c r="AA12910" s="58"/>
      <c r="AB12910" s="58"/>
    </row>
    <row r="12911" spans="24:28" x14ac:dyDescent="0.2">
      <c r="X12911" s="58"/>
      <c r="Y12911" s="58"/>
      <c r="Z12911" s="58"/>
      <c r="AA12911" s="58"/>
      <c r="AB12911" s="58"/>
    </row>
    <row r="12912" spans="24:28" x14ac:dyDescent="0.2">
      <c r="X12912" s="58"/>
      <c r="Y12912" s="58"/>
      <c r="Z12912" s="58"/>
      <c r="AA12912" s="58"/>
      <c r="AB12912" s="58"/>
    </row>
    <row r="12913" spans="24:28" x14ac:dyDescent="0.2">
      <c r="X12913" s="58"/>
      <c r="Y12913" s="58"/>
      <c r="Z12913" s="58"/>
      <c r="AA12913" s="58"/>
      <c r="AB12913" s="58"/>
    </row>
    <row r="12914" spans="24:28" x14ac:dyDescent="0.2">
      <c r="X12914" s="58"/>
      <c r="Y12914" s="58"/>
      <c r="Z12914" s="58"/>
      <c r="AA12914" s="58"/>
      <c r="AB12914" s="58"/>
    </row>
    <row r="12915" spans="24:28" x14ac:dyDescent="0.2">
      <c r="X12915" s="58"/>
      <c r="Y12915" s="58"/>
      <c r="Z12915" s="58"/>
      <c r="AA12915" s="58"/>
      <c r="AB12915" s="58"/>
    </row>
    <row r="12916" spans="24:28" x14ac:dyDescent="0.2">
      <c r="X12916" s="58"/>
      <c r="Y12916" s="58"/>
      <c r="Z12916" s="58"/>
      <c r="AA12916" s="58"/>
      <c r="AB12916" s="58"/>
    </row>
    <row r="12917" spans="24:28" x14ac:dyDescent="0.2">
      <c r="X12917" s="58"/>
      <c r="Y12917" s="58"/>
      <c r="Z12917" s="58"/>
      <c r="AA12917" s="58"/>
      <c r="AB12917" s="58"/>
    </row>
    <row r="12918" spans="24:28" x14ac:dyDescent="0.2">
      <c r="X12918" s="58"/>
      <c r="Y12918" s="58"/>
      <c r="Z12918" s="58"/>
      <c r="AA12918" s="58"/>
      <c r="AB12918" s="58"/>
    </row>
    <row r="12919" spans="24:28" x14ac:dyDescent="0.2">
      <c r="X12919" s="58"/>
      <c r="Y12919" s="58"/>
      <c r="Z12919" s="58"/>
      <c r="AA12919" s="58"/>
      <c r="AB12919" s="58"/>
    </row>
    <row r="12920" spans="24:28" x14ac:dyDescent="0.2">
      <c r="X12920" s="58"/>
      <c r="Y12920" s="58"/>
      <c r="Z12920" s="58"/>
      <c r="AA12920" s="58"/>
      <c r="AB12920" s="58"/>
    </row>
    <row r="12921" spans="24:28" x14ac:dyDescent="0.2">
      <c r="X12921" s="58"/>
      <c r="Y12921" s="58"/>
      <c r="Z12921" s="58"/>
      <c r="AA12921" s="58"/>
      <c r="AB12921" s="58"/>
    </row>
    <row r="12922" spans="24:28" x14ac:dyDescent="0.2">
      <c r="X12922" s="58"/>
      <c r="Y12922" s="58"/>
      <c r="Z12922" s="58"/>
      <c r="AA12922" s="58"/>
      <c r="AB12922" s="58"/>
    </row>
    <row r="12923" spans="24:28" x14ac:dyDescent="0.2">
      <c r="X12923" s="58"/>
      <c r="Y12923" s="58"/>
      <c r="Z12923" s="58"/>
      <c r="AA12923" s="58"/>
      <c r="AB12923" s="58"/>
    </row>
    <row r="12924" spans="24:28" x14ac:dyDescent="0.2">
      <c r="X12924" s="58"/>
      <c r="Y12924" s="58"/>
      <c r="Z12924" s="58"/>
      <c r="AA12924" s="58"/>
      <c r="AB12924" s="58"/>
    </row>
    <row r="12925" spans="24:28" x14ac:dyDescent="0.2">
      <c r="X12925" s="58"/>
      <c r="Y12925" s="58"/>
      <c r="Z12925" s="58"/>
      <c r="AA12925" s="58"/>
      <c r="AB12925" s="58"/>
    </row>
    <row r="12926" spans="24:28" x14ac:dyDescent="0.2">
      <c r="X12926" s="58"/>
      <c r="Y12926" s="58"/>
      <c r="Z12926" s="58"/>
      <c r="AA12926" s="58"/>
      <c r="AB12926" s="58"/>
    </row>
    <row r="12927" spans="24:28" x14ac:dyDescent="0.2">
      <c r="X12927" s="58"/>
      <c r="Y12927" s="58"/>
      <c r="Z12927" s="58"/>
      <c r="AA12927" s="58"/>
      <c r="AB12927" s="58"/>
    </row>
    <row r="12928" spans="24:28" x14ac:dyDescent="0.2">
      <c r="X12928" s="58"/>
      <c r="Y12928" s="58"/>
      <c r="Z12928" s="58"/>
      <c r="AA12928" s="58"/>
      <c r="AB12928" s="58"/>
    </row>
    <row r="12929" spans="24:28" x14ac:dyDescent="0.2">
      <c r="X12929" s="58"/>
      <c r="Y12929" s="58"/>
      <c r="Z12929" s="58"/>
      <c r="AA12929" s="58"/>
      <c r="AB12929" s="58"/>
    </row>
    <row r="12930" spans="24:28" x14ac:dyDescent="0.2">
      <c r="X12930" s="58"/>
      <c r="Y12930" s="58"/>
      <c r="Z12930" s="58"/>
      <c r="AA12930" s="58"/>
      <c r="AB12930" s="58"/>
    </row>
    <row r="12931" spans="24:28" x14ac:dyDescent="0.2">
      <c r="X12931" s="58"/>
      <c r="Y12931" s="58"/>
      <c r="Z12931" s="58"/>
      <c r="AA12931" s="58"/>
      <c r="AB12931" s="58"/>
    </row>
    <row r="12932" spans="24:28" x14ac:dyDescent="0.2">
      <c r="X12932" s="58"/>
      <c r="Y12932" s="58"/>
      <c r="Z12932" s="58"/>
      <c r="AA12932" s="58"/>
      <c r="AB12932" s="58"/>
    </row>
    <row r="12933" spans="24:28" x14ac:dyDescent="0.2">
      <c r="X12933" s="58"/>
      <c r="Y12933" s="58"/>
      <c r="Z12933" s="58"/>
      <c r="AA12933" s="58"/>
      <c r="AB12933" s="58"/>
    </row>
    <row r="12934" spans="24:28" x14ac:dyDescent="0.2">
      <c r="X12934" s="58"/>
      <c r="Y12934" s="58"/>
      <c r="Z12934" s="58"/>
      <c r="AA12934" s="58"/>
      <c r="AB12934" s="58"/>
    </row>
    <row r="12935" spans="24:28" x14ac:dyDescent="0.2">
      <c r="X12935" s="58"/>
      <c r="Y12935" s="58"/>
      <c r="Z12935" s="58"/>
      <c r="AA12935" s="58"/>
      <c r="AB12935" s="58"/>
    </row>
    <row r="12936" spans="24:28" x14ac:dyDescent="0.2">
      <c r="X12936" s="58"/>
      <c r="Y12936" s="58"/>
      <c r="Z12936" s="58"/>
      <c r="AA12936" s="58"/>
      <c r="AB12936" s="58"/>
    </row>
    <row r="12937" spans="24:28" x14ac:dyDescent="0.2">
      <c r="X12937" s="58"/>
      <c r="Y12937" s="58"/>
      <c r="Z12937" s="58"/>
      <c r="AA12937" s="58"/>
      <c r="AB12937" s="58"/>
    </row>
    <row r="12938" spans="24:28" x14ac:dyDescent="0.2">
      <c r="X12938" s="58"/>
      <c r="Y12938" s="58"/>
      <c r="Z12938" s="58"/>
      <c r="AA12938" s="58"/>
      <c r="AB12938" s="58"/>
    </row>
    <row r="12939" spans="24:28" x14ac:dyDescent="0.2">
      <c r="X12939" s="58"/>
      <c r="Y12939" s="58"/>
      <c r="Z12939" s="58"/>
      <c r="AA12939" s="58"/>
      <c r="AB12939" s="58"/>
    </row>
    <row r="12940" spans="24:28" x14ac:dyDescent="0.2">
      <c r="X12940" s="58"/>
      <c r="Y12940" s="58"/>
      <c r="Z12940" s="58"/>
      <c r="AA12940" s="58"/>
      <c r="AB12940" s="58"/>
    </row>
    <row r="12941" spans="24:28" x14ac:dyDescent="0.2">
      <c r="X12941" s="58"/>
      <c r="Y12941" s="58"/>
      <c r="Z12941" s="58"/>
      <c r="AA12941" s="58"/>
      <c r="AB12941" s="58"/>
    </row>
    <row r="12942" spans="24:28" x14ac:dyDescent="0.2">
      <c r="X12942" s="58"/>
      <c r="Y12942" s="58"/>
      <c r="Z12942" s="58"/>
      <c r="AA12942" s="58"/>
      <c r="AB12942" s="58"/>
    </row>
    <row r="12943" spans="24:28" x14ac:dyDescent="0.2">
      <c r="X12943" s="58"/>
      <c r="Y12943" s="58"/>
      <c r="Z12943" s="58"/>
      <c r="AA12943" s="58"/>
      <c r="AB12943" s="58"/>
    </row>
    <row r="12944" spans="24:28" x14ac:dyDescent="0.2">
      <c r="X12944" s="58"/>
      <c r="Y12944" s="58"/>
      <c r="Z12944" s="58"/>
      <c r="AA12944" s="58"/>
      <c r="AB12944" s="58"/>
    </row>
    <row r="12945" spans="24:28" x14ac:dyDescent="0.2">
      <c r="X12945" s="58"/>
      <c r="Y12945" s="58"/>
      <c r="Z12945" s="58"/>
      <c r="AA12945" s="58"/>
      <c r="AB12945" s="58"/>
    </row>
    <row r="12946" spans="24:28" x14ac:dyDescent="0.2">
      <c r="X12946" s="58"/>
      <c r="Y12946" s="58"/>
      <c r="Z12946" s="58"/>
      <c r="AA12946" s="58"/>
      <c r="AB12946" s="58"/>
    </row>
    <row r="12947" spans="24:28" x14ac:dyDescent="0.2">
      <c r="X12947" s="58"/>
      <c r="Y12947" s="58"/>
      <c r="Z12947" s="58"/>
      <c r="AA12947" s="58"/>
      <c r="AB12947" s="58"/>
    </row>
    <row r="12948" spans="24:28" x14ac:dyDescent="0.2">
      <c r="X12948" s="58"/>
      <c r="Y12948" s="58"/>
      <c r="Z12948" s="58"/>
      <c r="AA12948" s="58"/>
      <c r="AB12948" s="58"/>
    </row>
    <row r="12949" spans="24:28" x14ac:dyDescent="0.2">
      <c r="X12949" s="58"/>
      <c r="Y12949" s="58"/>
      <c r="Z12949" s="58"/>
      <c r="AA12949" s="58"/>
      <c r="AB12949" s="58"/>
    </row>
    <row r="12950" spans="24:28" x14ac:dyDescent="0.2">
      <c r="X12950" s="58"/>
      <c r="Y12950" s="58"/>
      <c r="Z12950" s="58"/>
      <c r="AA12950" s="58"/>
      <c r="AB12950" s="58"/>
    </row>
    <row r="12951" spans="24:28" x14ac:dyDescent="0.2">
      <c r="X12951" s="58"/>
      <c r="Y12951" s="58"/>
      <c r="Z12951" s="58"/>
      <c r="AA12951" s="58"/>
      <c r="AB12951" s="58"/>
    </row>
    <row r="12952" spans="24:28" x14ac:dyDescent="0.2">
      <c r="X12952" s="58"/>
      <c r="Y12952" s="58"/>
      <c r="Z12952" s="58"/>
      <c r="AA12952" s="58"/>
      <c r="AB12952" s="58"/>
    </row>
    <row r="12953" spans="24:28" x14ac:dyDescent="0.2">
      <c r="X12953" s="58"/>
      <c r="Y12953" s="58"/>
      <c r="Z12953" s="58"/>
      <c r="AA12953" s="58"/>
      <c r="AB12953" s="58"/>
    </row>
    <row r="12954" spans="24:28" x14ac:dyDescent="0.2">
      <c r="X12954" s="58"/>
      <c r="Y12954" s="58"/>
      <c r="Z12954" s="58"/>
      <c r="AA12954" s="58"/>
      <c r="AB12954" s="58"/>
    </row>
    <row r="12955" spans="24:28" x14ac:dyDescent="0.2">
      <c r="X12955" s="58"/>
      <c r="Y12955" s="58"/>
      <c r="Z12955" s="58"/>
      <c r="AA12955" s="58"/>
      <c r="AB12955" s="58"/>
    </row>
    <row r="12956" spans="24:28" x14ac:dyDescent="0.2">
      <c r="X12956" s="58"/>
      <c r="Y12956" s="58"/>
      <c r="Z12956" s="58"/>
      <c r="AA12956" s="58"/>
      <c r="AB12956" s="58"/>
    </row>
    <row r="12957" spans="24:28" x14ac:dyDescent="0.2">
      <c r="X12957" s="58"/>
      <c r="Y12957" s="58"/>
      <c r="Z12957" s="58"/>
      <c r="AA12957" s="58"/>
      <c r="AB12957" s="58"/>
    </row>
    <row r="12958" spans="24:28" x14ac:dyDescent="0.2">
      <c r="X12958" s="58"/>
      <c r="Y12958" s="58"/>
      <c r="Z12958" s="58"/>
      <c r="AA12958" s="58"/>
      <c r="AB12958" s="58"/>
    </row>
    <row r="12959" spans="24:28" x14ac:dyDescent="0.2">
      <c r="X12959" s="58"/>
      <c r="Y12959" s="58"/>
      <c r="Z12959" s="58"/>
      <c r="AA12959" s="58"/>
      <c r="AB12959" s="58"/>
    </row>
    <row r="12960" spans="24:28" x14ac:dyDescent="0.2">
      <c r="X12960" s="58"/>
      <c r="Y12960" s="58"/>
      <c r="Z12960" s="58"/>
      <c r="AA12960" s="58"/>
      <c r="AB12960" s="58"/>
    </row>
    <row r="12961" spans="24:28" x14ac:dyDescent="0.2">
      <c r="X12961" s="58"/>
      <c r="Y12961" s="58"/>
      <c r="Z12961" s="58"/>
      <c r="AA12961" s="58"/>
      <c r="AB12961" s="58"/>
    </row>
    <row r="12962" spans="24:28" x14ac:dyDescent="0.2">
      <c r="X12962" s="58"/>
      <c r="Y12962" s="58"/>
      <c r="Z12962" s="58"/>
      <c r="AA12962" s="58"/>
      <c r="AB12962" s="58"/>
    </row>
    <row r="12963" spans="24:28" x14ac:dyDescent="0.2">
      <c r="X12963" s="58"/>
      <c r="Y12963" s="58"/>
      <c r="Z12963" s="58"/>
      <c r="AA12963" s="58"/>
      <c r="AB12963" s="58"/>
    </row>
    <row r="12964" spans="24:28" x14ac:dyDescent="0.2">
      <c r="X12964" s="58"/>
      <c r="Y12964" s="58"/>
      <c r="Z12964" s="58"/>
      <c r="AA12964" s="58"/>
      <c r="AB12964" s="58"/>
    </row>
    <row r="12965" spans="24:28" x14ac:dyDescent="0.2">
      <c r="X12965" s="58"/>
      <c r="Y12965" s="58"/>
      <c r="Z12965" s="58"/>
      <c r="AA12965" s="58"/>
      <c r="AB12965" s="58"/>
    </row>
    <row r="12966" spans="24:28" x14ac:dyDescent="0.2">
      <c r="X12966" s="58"/>
      <c r="Y12966" s="58"/>
      <c r="Z12966" s="58"/>
      <c r="AA12966" s="58"/>
      <c r="AB12966" s="58"/>
    </row>
    <row r="12967" spans="24:28" x14ac:dyDescent="0.2">
      <c r="X12967" s="58"/>
      <c r="Y12967" s="58"/>
      <c r="Z12967" s="58"/>
      <c r="AA12967" s="58"/>
      <c r="AB12967" s="58"/>
    </row>
    <row r="12968" spans="24:28" x14ac:dyDescent="0.2">
      <c r="X12968" s="58"/>
      <c r="Y12968" s="58"/>
      <c r="Z12968" s="58"/>
      <c r="AA12968" s="58"/>
      <c r="AB12968" s="58"/>
    </row>
    <row r="12969" spans="24:28" x14ac:dyDescent="0.2">
      <c r="X12969" s="58"/>
      <c r="Y12969" s="58"/>
      <c r="Z12969" s="58"/>
      <c r="AA12969" s="58"/>
      <c r="AB12969" s="58"/>
    </row>
    <row r="12970" spans="24:28" x14ac:dyDescent="0.2">
      <c r="X12970" s="58"/>
      <c r="Y12970" s="58"/>
      <c r="Z12970" s="58"/>
      <c r="AA12970" s="58"/>
      <c r="AB12970" s="58"/>
    </row>
    <row r="12971" spans="24:28" x14ac:dyDescent="0.2">
      <c r="X12971" s="58"/>
      <c r="Y12971" s="58"/>
      <c r="Z12971" s="58"/>
      <c r="AA12971" s="58"/>
      <c r="AB12971" s="58"/>
    </row>
    <row r="12972" spans="24:28" x14ac:dyDescent="0.2">
      <c r="X12972" s="58"/>
      <c r="Y12972" s="58"/>
      <c r="Z12972" s="58"/>
      <c r="AA12972" s="58"/>
      <c r="AB12972" s="58"/>
    </row>
    <row r="12973" spans="24:28" x14ac:dyDescent="0.2">
      <c r="X12973" s="58"/>
      <c r="Y12973" s="58"/>
      <c r="Z12973" s="58"/>
      <c r="AA12973" s="58"/>
      <c r="AB12973" s="58"/>
    </row>
    <row r="12974" spans="24:28" x14ac:dyDescent="0.2">
      <c r="X12974" s="58"/>
      <c r="Y12974" s="58"/>
      <c r="Z12974" s="58"/>
      <c r="AA12974" s="58"/>
      <c r="AB12974" s="58"/>
    </row>
    <row r="12975" spans="24:28" x14ac:dyDescent="0.2">
      <c r="X12975" s="58"/>
      <c r="Y12975" s="58"/>
      <c r="Z12975" s="58"/>
      <c r="AA12975" s="58"/>
      <c r="AB12975" s="58"/>
    </row>
    <row r="12976" spans="24:28" x14ac:dyDescent="0.2">
      <c r="X12976" s="58"/>
      <c r="Y12976" s="58"/>
      <c r="Z12976" s="58"/>
      <c r="AA12976" s="58"/>
      <c r="AB12976" s="58"/>
    </row>
    <row r="12977" spans="24:28" x14ac:dyDescent="0.2">
      <c r="X12977" s="58"/>
      <c r="Y12977" s="58"/>
      <c r="Z12977" s="58"/>
      <c r="AA12977" s="58"/>
      <c r="AB12977" s="58"/>
    </row>
    <row r="12978" spans="24:28" x14ac:dyDescent="0.2">
      <c r="X12978" s="58"/>
      <c r="Y12978" s="58"/>
      <c r="Z12978" s="58"/>
      <c r="AA12978" s="58"/>
      <c r="AB12978" s="58"/>
    </row>
    <row r="12979" spans="24:28" x14ac:dyDescent="0.2">
      <c r="X12979" s="58"/>
      <c r="Y12979" s="58"/>
      <c r="Z12979" s="58"/>
      <c r="AA12979" s="58"/>
      <c r="AB12979" s="58"/>
    </row>
    <row r="12980" spans="24:28" x14ac:dyDescent="0.2">
      <c r="X12980" s="58"/>
      <c r="Y12980" s="58"/>
      <c r="Z12980" s="58"/>
      <c r="AA12980" s="58"/>
      <c r="AB12980" s="58"/>
    </row>
    <row r="12981" spans="24:28" x14ac:dyDescent="0.2">
      <c r="X12981" s="58"/>
      <c r="Y12981" s="58"/>
      <c r="Z12981" s="58"/>
      <c r="AA12981" s="58"/>
      <c r="AB12981" s="58"/>
    </row>
    <row r="12982" spans="24:28" x14ac:dyDescent="0.2">
      <c r="X12982" s="58"/>
      <c r="Y12982" s="58"/>
      <c r="Z12982" s="58"/>
      <c r="AA12982" s="58"/>
      <c r="AB12982" s="58"/>
    </row>
    <row r="12983" spans="24:28" x14ac:dyDescent="0.2">
      <c r="X12983" s="58"/>
      <c r="Y12983" s="58"/>
      <c r="Z12983" s="58"/>
      <c r="AA12983" s="58"/>
      <c r="AB12983" s="58"/>
    </row>
    <row r="12984" spans="24:28" x14ac:dyDescent="0.2">
      <c r="X12984" s="58"/>
      <c r="Y12984" s="58"/>
      <c r="Z12984" s="58"/>
      <c r="AA12984" s="58"/>
      <c r="AB12984" s="58"/>
    </row>
    <row r="12985" spans="24:28" x14ac:dyDescent="0.2">
      <c r="X12985" s="58"/>
      <c r="Y12985" s="58"/>
      <c r="Z12985" s="58"/>
      <c r="AA12985" s="58"/>
      <c r="AB12985" s="58"/>
    </row>
    <row r="12986" spans="24:28" x14ac:dyDescent="0.2">
      <c r="X12986" s="58"/>
      <c r="Y12986" s="58"/>
      <c r="Z12986" s="58"/>
      <c r="AA12986" s="58"/>
      <c r="AB12986" s="58"/>
    </row>
    <row r="12987" spans="24:28" x14ac:dyDescent="0.2">
      <c r="X12987" s="58"/>
      <c r="Y12987" s="58"/>
      <c r="Z12987" s="58"/>
      <c r="AA12987" s="58"/>
      <c r="AB12987" s="58"/>
    </row>
    <row r="12988" spans="24:28" x14ac:dyDescent="0.2">
      <c r="X12988" s="58"/>
      <c r="Y12988" s="58"/>
      <c r="Z12988" s="58"/>
      <c r="AA12988" s="58"/>
      <c r="AB12988" s="58"/>
    </row>
    <row r="12989" spans="24:28" x14ac:dyDescent="0.2">
      <c r="X12989" s="58"/>
      <c r="Y12989" s="58"/>
      <c r="Z12989" s="58"/>
      <c r="AA12989" s="58"/>
      <c r="AB12989" s="58"/>
    </row>
    <row r="12990" spans="24:28" x14ac:dyDescent="0.2">
      <c r="X12990" s="58"/>
      <c r="Y12990" s="58"/>
      <c r="Z12990" s="58"/>
      <c r="AA12990" s="58"/>
      <c r="AB12990" s="58"/>
    </row>
    <row r="12991" spans="24:28" x14ac:dyDescent="0.2">
      <c r="X12991" s="58"/>
      <c r="Y12991" s="58"/>
      <c r="Z12991" s="58"/>
      <c r="AA12991" s="58"/>
      <c r="AB12991" s="58"/>
    </row>
    <row r="12992" spans="24:28" x14ac:dyDescent="0.2">
      <c r="X12992" s="58"/>
      <c r="Y12992" s="58"/>
      <c r="Z12992" s="58"/>
      <c r="AA12992" s="58"/>
      <c r="AB12992" s="58"/>
    </row>
    <row r="12993" spans="24:28" x14ac:dyDescent="0.2">
      <c r="X12993" s="58"/>
      <c r="Y12993" s="58"/>
      <c r="Z12993" s="58"/>
      <c r="AA12993" s="58"/>
      <c r="AB12993" s="58"/>
    </row>
    <row r="12994" spans="24:28" x14ac:dyDescent="0.2">
      <c r="X12994" s="58"/>
      <c r="Y12994" s="58"/>
      <c r="Z12994" s="58"/>
      <c r="AA12994" s="58"/>
      <c r="AB12994" s="58"/>
    </row>
    <row r="12995" spans="24:28" x14ac:dyDescent="0.2">
      <c r="X12995" s="58"/>
      <c r="Y12995" s="58"/>
      <c r="Z12995" s="58"/>
      <c r="AA12995" s="58"/>
      <c r="AB12995" s="58"/>
    </row>
    <row r="12996" spans="24:28" x14ac:dyDescent="0.2">
      <c r="X12996" s="58"/>
      <c r="Y12996" s="58"/>
      <c r="Z12996" s="58"/>
      <c r="AA12996" s="58"/>
      <c r="AB12996" s="58"/>
    </row>
    <row r="12997" spans="24:28" x14ac:dyDescent="0.2">
      <c r="X12997" s="58"/>
      <c r="Y12997" s="58"/>
      <c r="Z12997" s="58"/>
      <c r="AA12997" s="58"/>
      <c r="AB12997" s="58"/>
    </row>
    <row r="12998" spans="24:28" x14ac:dyDescent="0.2">
      <c r="X12998" s="58"/>
      <c r="Y12998" s="58"/>
      <c r="Z12998" s="58"/>
      <c r="AA12998" s="58"/>
      <c r="AB12998" s="58"/>
    </row>
    <row r="12999" spans="24:28" x14ac:dyDescent="0.2">
      <c r="X12999" s="58"/>
      <c r="Y12999" s="58"/>
      <c r="Z12999" s="58"/>
      <c r="AA12999" s="58"/>
      <c r="AB12999" s="58"/>
    </row>
    <row r="13000" spans="24:28" x14ac:dyDescent="0.2">
      <c r="X13000" s="58"/>
      <c r="Y13000" s="58"/>
      <c r="Z13000" s="58"/>
      <c r="AA13000" s="58"/>
      <c r="AB13000" s="58"/>
    </row>
    <row r="13001" spans="24:28" x14ac:dyDescent="0.2">
      <c r="X13001" s="58"/>
      <c r="Y13001" s="58"/>
      <c r="Z13001" s="58"/>
      <c r="AA13001" s="58"/>
      <c r="AB13001" s="58"/>
    </row>
    <row r="13002" spans="24:28" x14ac:dyDescent="0.2">
      <c r="X13002" s="58"/>
      <c r="Y13002" s="58"/>
      <c r="Z13002" s="58"/>
      <c r="AA13002" s="58"/>
      <c r="AB13002" s="58"/>
    </row>
    <row r="13003" spans="24:28" x14ac:dyDescent="0.2">
      <c r="X13003" s="58"/>
      <c r="Y13003" s="58"/>
      <c r="Z13003" s="58"/>
      <c r="AA13003" s="58"/>
      <c r="AB13003" s="58"/>
    </row>
    <row r="13004" spans="24:28" x14ac:dyDescent="0.2">
      <c r="X13004" s="58"/>
      <c r="Y13004" s="58"/>
      <c r="Z13004" s="58"/>
      <c r="AA13004" s="58"/>
      <c r="AB13004" s="58"/>
    </row>
    <row r="13005" spans="24:28" x14ac:dyDescent="0.2">
      <c r="X13005" s="58"/>
      <c r="Y13005" s="58"/>
      <c r="Z13005" s="58"/>
      <c r="AA13005" s="58"/>
      <c r="AB13005" s="58"/>
    </row>
    <row r="13006" spans="24:28" x14ac:dyDescent="0.2">
      <c r="X13006" s="58"/>
      <c r="Y13006" s="58"/>
      <c r="Z13006" s="58"/>
      <c r="AA13006" s="58"/>
      <c r="AB13006" s="58"/>
    </row>
    <row r="13007" spans="24:28" x14ac:dyDescent="0.2">
      <c r="X13007" s="58"/>
      <c r="Y13007" s="58"/>
      <c r="Z13007" s="58"/>
      <c r="AA13007" s="58"/>
      <c r="AB13007" s="58"/>
    </row>
    <row r="13008" spans="24:28" x14ac:dyDescent="0.2">
      <c r="X13008" s="58"/>
      <c r="Y13008" s="58"/>
      <c r="Z13008" s="58"/>
      <c r="AA13008" s="58"/>
      <c r="AB13008" s="58"/>
    </row>
    <row r="13009" spans="24:28" x14ac:dyDescent="0.2">
      <c r="X13009" s="58"/>
      <c r="Y13009" s="58"/>
      <c r="Z13009" s="58"/>
      <c r="AA13009" s="58"/>
      <c r="AB13009" s="58"/>
    </row>
    <row r="13010" spans="24:28" x14ac:dyDescent="0.2">
      <c r="X13010" s="58"/>
      <c r="Y13010" s="58"/>
      <c r="Z13010" s="58"/>
      <c r="AA13010" s="58"/>
      <c r="AB13010" s="58"/>
    </row>
    <row r="13011" spans="24:28" x14ac:dyDescent="0.2">
      <c r="X13011" s="58"/>
      <c r="Y13011" s="58"/>
      <c r="Z13011" s="58"/>
      <c r="AA13011" s="58"/>
      <c r="AB13011" s="58"/>
    </row>
    <row r="13012" spans="24:28" x14ac:dyDescent="0.2">
      <c r="X13012" s="58"/>
      <c r="Y13012" s="58"/>
      <c r="Z13012" s="58"/>
      <c r="AA13012" s="58"/>
      <c r="AB13012" s="58"/>
    </row>
    <row r="13013" spans="24:28" x14ac:dyDescent="0.2">
      <c r="X13013" s="58"/>
      <c r="Y13013" s="58"/>
      <c r="Z13013" s="58"/>
      <c r="AA13013" s="58"/>
      <c r="AB13013" s="58"/>
    </row>
    <row r="13014" spans="24:28" x14ac:dyDescent="0.2">
      <c r="X13014" s="58"/>
      <c r="Y13014" s="58"/>
      <c r="Z13014" s="58"/>
      <c r="AA13014" s="58"/>
      <c r="AB13014" s="58"/>
    </row>
    <row r="13015" spans="24:28" x14ac:dyDescent="0.2">
      <c r="X13015" s="58"/>
      <c r="Y13015" s="58"/>
      <c r="Z13015" s="58"/>
      <c r="AA13015" s="58"/>
      <c r="AB13015" s="58"/>
    </row>
    <row r="13016" spans="24:28" x14ac:dyDescent="0.2">
      <c r="X13016" s="58"/>
      <c r="Y13016" s="58"/>
      <c r="Z13016" s="58"/>
      <c r="AA13016" s="58"/>
      <c r="AB13016" s="58"/>
    </row>
    <row r="13017" spans="24:28" x14ac:dyDescent="0.2">
      <c r="X13017" s="58"/>
      <c r="Y13017" s="58"/>
      <c r="Z13017" s="58"/>
      <c r="AA13017" s="58"/>
      <c r="AB13017" s="58"/>
    </row>
    <row r="13018" spans="24:28" x14ac:dyDescent="0.2">
      <c r="X13018" s="58"/>
      <c r="Y13018" s="58"/>
      <c r="Z13018" s="58"/>
      <c r="AA13018" s="58"/>
      <c r="AB13018" s="58"/>
    </row>
    <row r="13019" spans="24:28" x14ac:dyDescent="0.2">
      <c r="X13019" s="58"/>
      <c r="Y13019" s="58"/>
      <c r="Z13019" s="58"/>
      <c r="AA13019" s="58"/>
      <c r="AB13019" s="58"/>
    </row>
    <row r="13020" spans="24:28" x14ac:dyDescent="0.2">
      <c r="X13020" s="58"/>
      <c r="Y13020" s="58"/>
      <c r="Z13020" s="58"/>
      <c r="AA13020" s="58"/>
      <c r="AB13020" s="58"/>
    </row>
    <row r="13021" spans="24:28" x14ac:dyDescent="0.2">
      <c r="X13021" s="58"/>
      <c r="Y13021" s="58"/>
      <c r="Z13021" s="58"/>
      <c r="AA13021" s="58"/>
      <c r="AB13021" s="58"/>
    </row>
    <row r="13022" spans="24:28" x14ac:dyDescent="0.2">
      <c r="X13022" s="58"/>
      <c r="Y13022" s="58"/>
      <c r="Z13022" s="58"/>
      <c r="AA13022" s="58"/>
      <c r="AB13022" s="58"/>
    </row>
    <row r="13023" spans="24:28" x14ac:dyDescent="0.2">
      <c r="X13023" s="58"/>
      <c r="Y13023" s="58"/>
      <c r="Z13023" s="58"/>
      <c r="AA13023" s="58"/>
      <c r="AB13023" s="58"/>
    </row>
    <row r="13024" spans="24:28" x14ac:dyDescent="0.2">
      <c r="X13024" s="58"/>
      <c r="Y13024" s="58"/>
      <c r="Z13024" s="58"/>
      <c r="AA13024" s="58"/>
      <c r="AB13024" s="58"/>
    </row>
    <row r="13025" spans="24:28" x14ac:dyDescent="0.2">
      <c r="X13025" s="58"/>
      <c r="Y13025" s="58"/>
      <c r="Z13025" s="58"/>
      <c r="AA13025" s="58"/>
      <c r="AB13025" s="58"/>
    </row>
    <row r="13026" spans="24:28" x14ac:dyDescent="0.2">
      <c r="X13026" s="58"/>
      <c r="Y13026" s="58"/>
      <c r="Z13026" s="58"/>
      <c r="AA13026" s="58"/>
      <c r="AB13026" s="58"/>
    </row>
    <row r="13027" spans="24:28" x14ac:dyDescent="0.2">
      <c r="X13027" s="58"/>
      <c r="Y13027" s="58"/>
      <c r="Z13027" s="58"/>
      <c r="AA13027" s="58"/>
      <c r="AB13027" s="58"/>
    </row>
    <row r="13028" spans="24:28" x14ac:dyDescent="0.2">
      <c r="X13028" s="58"/>
      <c r="Y13028" s="58"/>
      <c r="Z13028" s="58"/>
      <c r="AA13028" s="58"/>
      <c r="AB13028" s="58"/>
    </row>
    <row r="13029" spans="24:28" x14ac:dyDescent="0.2">
      <c r="X13029" s="58"/>
      <c r="Y13029" s="58"/>
      <c r="Z13029" s="58"/>
      <c r="AA13029" s="58"/>
      <c r="AB13029" s="58"/>
    </row>
    <row r="13030" spans="24:28" x14ac:dyDescent="0.2">
      <c r="X13030" s="58"/>
      <c r="Y13030" s="58"/>
      <c r="Z13030" s="58"/>
      <c r="AA13030" s="58"/>
      <c r="AB13030" s="58"/>
    </row>
    <row r="13031" spans="24:28" x14ac:dyDescent="0.2">
      <c r="X13031" s="58"/>
      <c r="Y13031" s="58"/>
      <c r="Z13031" s="58"/>
      <c r="AA13031" s="58"/>
      <c r="AB13031" s="58"/>
    </row>
    <row r="13032" spans="24:28" x14ac:dyDescent="0.2">
      <c r="X13032" s="58"/>
      <c r="Y13032" s="58"/>
      <c r="Z13032" s="58"/>
      <c r="AA13032" s="58"/>
      <c r="AB13032" s="58"/>
    </row>
    <row r="13033" spans="24:28" x14ac:dyDescent="0.2">
      <c r="X13033" s="58"/>
      <c r="Y13033" s="58"/>
      <c r="Z13033" s="58"/>
      <c r="AA13033" s="58"/>
      <c r="AB13033" s="58"/>
    </row>
    <row r="13034" spans="24:28" x14ac:dyDescent="0.2">
      <c r="X13034" s="58"/>
      <c r="Y13034" s="58"/>
      <c r="Z13034" s="58"/>
      <c r="AA13034" s="58"/>
      <c r="AB13034" s="58"/>
    </row>
    <row r="13035" spans="24:28" x14ac:dyDescent="0.2">
      <c r="X13035" s="58"/>
      <c r="Y13035" s="58"/>
      <c r="Z13035" s="58"/>
      <c r="AA13035" s="58"/>
      <c r="AB13035" s="58"/>
    </row>
    <row r="13036" spans="24:28" x14ac:dyDescent="0.2">
      <c r="X13036" s="58"/>
      <c r="Y13036" s="58"/>
      <c r="Z13036" s="58"/>
      <c r="AA13036" s="58"/>
      <c r="AB13036" s="58"/>
    </row>
    <row r="13037" spans="24:28" x14ac:dyDescent="0.2">
      <c r="X13037" s="58"/>
      <c r="Y13037" s="58"/>
      <c r="Z13037" s="58"/>
      <c r="AA13037" s="58"/>
      <c r="AB13037" s="58"/>
    </row>
    <row r="13038" spans="24:28" x14ac:dyDescent="0.2">
      <c r="X13038" s="58"/>
      <c r="Y13038" s="58"/>
      <c r="Z13038" s="58"/>
      <c r="AA13038" s="58"/>
      <c r="AB13038" s="58"/>
    </row>
    <row r="13039" spans="24:28" x14ac:dyDescent="0.2">
      <c r="X13039" s="58"/>
      <c r="Y13039" s="58"/>
      <c r="Z13039" s="58"/>
      <c r="AA13039" s="58"/>
      <c r="AB13039" s="58"/>
    </row>
    <row r="13040" spans="24:28" x14ac:dyDescent="0.2">
      <c r="X13040" s="58"/>
      <c r="Y13040" s="58"/>
      <c r="Z13040" s="58"/>
      <c r="AA13040" s="58"/>
      <c r="AB13040" s="58"/>
    </row>
    <row r="13041" spans="24:28" x14ac:dyDescent="0.2">
      <c r="X13041" s="58"/>
      <c r="Y13041" s="58"/>
      <c r="Z13041" s="58"/>
      <c r="AA13041" s="58"/>
      <c r="AB13041" s="58"/>
    </row>
    <row r="13042" spans="24:28" x14ac:dyDescent="0.2">
      <c r="X13042" s="58"/>
      <c r="Y13042" s="58"/>
      <c r="Z13042" s="58"/>
      <c r="AA13042" s="58"/>
      <c r="AB13042" s="58"/>
    </row>
    <row r="13043" spans="24:28" x14ac:dyDescent="0.2">
      <c r="X13043" s="58"/>
      <c r="Y13043" s="58"/>
      <c r="Z13043" s="58"/>
      <c r="AA13043" s="58"/>
      <c r="AB13043" s="58"/>
    </row>
    <row r="13044" spans="24:28" x14ac:dyDescent="0.2">
      <c r="X13044" s="58"/>
      <c r="Y13044" s="58"/>
      <c r="Z13044" s="58"/>
      <c r="AA13044" s="58"/>
      <c r="AB13044" s="58"/>
    </row>
    <row r="13045" spans="24:28" x14ac:dyDescent="0.2">
      <c r="X13045" s="58"/>
      <c r="Y13045" s="58"/>
      <c r="Z13045" s="58"/>
      <c r="AA13045" s="58"/>
      <c r="AB13045" s="58"/>
    </row>
    <row r="13046" spans="24:28" x14ac:dyDescent="0.2">
      <c r="X13046" s="58"/>
      <c r="Y13046" s="58"/>
      <c r="Z13046" s="58"/>
      <c r="AA13046" s="58"/>
      <c r="AB13046" s="58"/>
    </row>
    <row r="13047" spans="24:28" x14ac:dyDescent="0.2">
      <c r="X13047" s="58"/>
      <c r="Y13047" s="58"/>
      <c r="Z13047" s="58"/>
      <c r="AA13047" s="58"/>
      <c r="AB13047" s="58"/>
    </row>
    <row r="13048" spans="24:28" x14ac:dyDescent="0.2">
      <c r="X13048" s="58"/>
      <c r="Y13048" s="58"/>
      <c r="Z13048" s="58"/>
      <c r="AA13048" s="58"/>
      <c r="AB13048" s="58"/>
    </row>
    <row r="13049" spans="24:28" x14ac:dyDescent="0.2">
      <c r="X13049" s="58"/>
      <c r="Y13049" s="58"/>
      <c r="Z13049" s="58"/>
      <c r="AA13049" s="58"/>
      <c r="AB13049" s="58"/>
    </row>
    <row r="13050" spans="24:28" x14ac:dyDescent="0.2">
      <c r="X13050" s="58"/>
      <c r="Y13050" s="58"/>
      <c r="Z13050" s="58"/>
      <c r="AA13050" s="58"/>
      <c r="AB13050" s="58"/>
    </row>
    <row r="13051" spans="24:28" x14ac:dyDescent="0.2">
      <c r="X13051" s="58"/>
      <c r="Y13051" s="58"/>
      <c r="Z13051" s="58"/>
      <c r="AA13051" s="58"/>
      <c r="AB13051" s="58"/>
    </row>
    <row r="13052" spans="24:28" x14ac:dyDescent="0.2">
      <c r="X13052" s="58"/>
      <c r="Y13052" s="58"/>
      <c r="Z13052" s="58"/>
      <c r="AA13052" s="58"/>
      <c r="AB13052" s="58"/>
    </row>
    <row r="13053" spans="24:28" x14ac:dyDescent="0.2">
      <c r="X13053" s="58"/>
      <c r="Y13053" s="58"/>
      <c r="Z13053" s="58"/>
      <c r="AA13053" s="58"/>
      <c r="AB13053" s="58"/>
    </row>
    <row r="13054" spans="24:28" x14ac:dyDescent="0.2">
      <c r="X13054" s="58"/>
      <c r="Y13054" s="58"/>
      <c r="Z13054" s="58"/>
      <c r="AA13054" s="58"/>
      <c r="AB13054" s="58"/>
    </row>
    <row r="13055" spans="24:28" x14ac:dyDescent="0.2">
      <c r="X13055" s="58"/>
      <c r="Y13055" s="58"/>
      <c r="Z13055" s="58"/>
      <c r="AA13055" s="58"/>
      <c r="AB13055" s="58"/>
    </row>
    <row r="13056" spans="24:28" x14ac:dyDescent="0.2">
      <c r="X13056" s="58"/>
      <c r="Y13056" s="58"/>
      <c r="Z13056" s="58"/>
      <c r="AA13056" s="58"/>
      <c r="AB13056" s="58"/>
    </row>
    <row r="13057" spans="24:28" x14ac:dyDescent="0.2">
      <c r="X13057" s="58"/>
      <c r="Y13057" s="58"/>
      <c r="Z13057" s="58"/>
      <c r="AA13057" s="58"/>
      <c r="AB13057" s="58"/>
    </row>
    <row r="13058" spans="24:28" x14ac:dyDescent="0.2">
      <c r="X13058" s="58"/>
      <c r="Y13058" s="58"/>
      <c r="Z13058" s="58"/>
      <c r="AA13058" s="58"/>
      <c r="AB13058" s="58"/>
    </row>
    <row r="13059" spans="24:28" x14ac:dyDescent="0.2">
      <c r="X13059" s="58"/>
      <c r="Y13059" s="58"/>
      <c r="Z13059" s="58"/>
      <c r="AA13059" s="58"/>
      <c r="AB13059" s="58"/>
    </row>
    <row r="13060" spans="24:28" x14ac:dyDescent="0.2">
      <c r="X13060" s="58"/>
      <c r="Y13060" s="58"/>
      <c r="Z13060" s="58"/>
      <c r="AA13060" s="58"/>
      <c r="AB13060" s="58"/>
    </row>
    <row r="13061" spans="24:28" x14ac:dyDescent="0.2">
      <c r="X13061" s="58"/>
      <c r="Y13061" s="58"/>
      <c r="Z13061" s="58"/>
      <c r="AA13061" s="58"/>
      <c r="AB13061" s="58"/>
    </row>
    <row r="13062" spans="24:28" x14ac:dyDescent="0.2">
      <c r="X13062" s="58"/>
      <c r="Y13062" s="58"/>
      <c r="Z13062" s="58"/>
      <c r="AA13062" s="58"/>
      <c r="AB13062" s="58"/>
    </row>
    <row r="13063" spans="24:28" x14ac:dyDescent="0.2">
      <c r="X13063" s="58"/>
      <c r="Y13063" s="58"/>
      <c r="Z13063" s="58"/>
      <c r="AA13063" s="58"/>
      <c r="AB13063" s="58"/>
    </row>
    <row r="13064" spans="24:28" x14ac:dyDescent="0.2">
      <c r="X13064" s="58"/>
      <c r="Y13064" s="58"/>
      <c r="Z13064" s="58"/>
      <c r="AA13064" s="58"/>
      <c r="AB13064" s="58"/>
    </row>
    <row r="13065" spans="24:28" x14ac:dyDescent="0.2">
      <c r="X13065" s="58"/>
      <c r="Y13065" s="58"/>
      <c r="Z13065" s="58"/>
      <c r="AA13065" s="58"/>
      <c r="AB13065" s="58"/>
    </row>
    <row r="13066" spans="24:28" x14ac:dyDescent="0.2">
      <c r="X13066" s="58"/>
      <c r="Y13066" s="58"/>
      <c r="Z13066" s="58"/>
      <c r="AA13066" s="58"/>
      <c r="AB13066" s="58"/>
    </row>
    <row r="13067" spans="24:28" x14ac:dyDescent="0.2">
      <c r="X13067" s="58"/>
      <c r="Y13067" s="58"/>
      <c r="Z13067" s="58"/>
      <c r="AA13067" s="58"/>
      <c r="AB13067" s="58"/>
    </row>
    <row r="13068" spans="24:28" x14ac:dyDescent="0.2">
      <c r="X13068" s="58"/>
      <c r="Y13068" s="58"/>
      <c r="Z13068" s="58"/>
      <c r="AA13068" s="58"/>
      <c r="AB13068" s="58"/>
    </row>
    <row r="13069" spans="24:28" x14ac:dyDescent="0.2">
      <c r="X13069" s="58"/>
      <c r="Y13069" s="58"/>
      <c r="Z13069" s="58"/>
      <c r="AA13069" s="58"/>
      <c r="AB13069" s="58"/>
    </row>
    <row r="13070" spans="24:28" x14ac:dyDescent="0.2">
      <c r="X13070" s="58"/>
      <c r="Y13070" s="58"/>
      <c r="Z13070" s="58"/>
      <c r="AA13070" s="58"/>
      <c r="AB13070" s="58"/>
    </row>
    <row r="13071" spans="24:28" x14ac:dyDescent="0.2">
      <c r="X13071" s="58"/>
      <c r="Y13071" s="58"/>
      <c r="Z13071" s="58"/>
      <c r="AA13071" s="58"/>
      <c r="AB13071" s="58"/>
    </row>
    <row r="13072" spans="24:28" x14ac:dyDescent="0.2">
      <c r="X13072" s="58"/>
      <c r="Y13072" s="58"/>
      <c r="Z13072" s="58"/>
      <c r="AA13072" s="58"/>
      <c r="AB13072" s="58"/>
    </row>
    <row r="13073" spans="24:28" x14ac:dyDescent="0.2">
      <c r="X13073" s="58"/>
      <c r="Y13073" s="58"/>
      <c r="Z13073" s="58"/>
      <c r="AA13073" s="58"/>
      <c r="AB13073" s="58"/>
    </row>
    <row r="13074" spans="24:28" x14ac:dyDescent="0.2">
      <c r="X13074" s="58"/>
      <c r="Y13074" s="58"/>
      <c r="Z13074" s="58"/>
      <c r="AA13074" s="58"/>
      <c r="AB13074" s="58"/>
    </row>
    <row r="13075" spans="24:28" x14ac:dyDescent="0.2">
      <c r="X13075" s="58"/>
      <c r="Y13075" s="58"/>
      <c r="Z13075" s="58"/>
      <c r="AA13075" s="58"/>
      <c r="AB13075" s="58"/>
    </row>
    <row r="13076" spans="24:28" x14ac:dyDescent="0.2">
      <c r="X13076" s="58"/>
      <c r="Y13076" s="58"/>
      <c r="Z13076" s="58"/>
      <c r="AA13076" s="58"/>
      <c r="AB13076" s="58"/>
    </row>
    <row r="13077" spans="24:28" x14ac:dyDescent="0.2">
      <c r="X13077" s="58"/>
      <c r="Y13077" s="58"/>
      <c r="Z13077" s="58"/>
      <c r="AA13077" s="58"/>
      <c r="AB13077" s="58"/>
    </row>
    <row r="13078" spans="24:28" x14ac:dyDescent="0.2">
      <c r="X13078" s="58"/>
      <c r="Y13078" s="58"/>
      <c r="Z13078" s="58"/>
      <c r="AA13078" s="58"/>
      <c r="AB13078" s="58"/>
    </row>
    <row r="13079" spans="24:28" x14ac:dyDescent="0.2">
      <c r="X13079" s="58"/>
      <c r="Y13079" s="58"/>
      <c r="Z13079" s="58"/>
      <c r="AA13079" s="58"/>
      <c r="AB13079" s="58"/>
    </row>
    <row r="13080" spans="24:28" x14ac:dyDescent="0.2">
      <c r="X13080" s="58"/>
      <c r="Y13080" s="58"/>
      <c r="Z13080" s="58"/>
      <c r="AA13080" s="58"/>
      <c r="AB13080" s="58"/>
    </row>
    <row r="13081" spans="24:28" x14ac:dyDescent="0.2">
      <c r="X13081" s="58"/>
      <c r="Y13081" s="58"/>
      <c r="Z13081" s="58"/>
      <c r="AA13081" s="58"/>
      <c r="AB13081" s="58"/>
    </row>
    <row r="13082" spans="24:28" x14ac:dyDescent="0.2">
      <c r="X13082" s="58"/>
      <c r="Y13082" s="58"/>
      <c r="Z13082" s="58"/>
      <c r="AA13082" s="58"/>
      <c r="AB13082" s="58"/>
    </row>
    <row r="13083" spans="24:28" x14ac:dyDescent="0.2">
      <c r="X13083" s="58"/>
      <c r="Y13083" s="58"/>
      <c r="Z13083" s="58"/>
      <c r="AA13083" s="58"/>
      <c r="AB13083" s="58"/>
    </row>
    <row r="13084" spans="24:28" x14ac:dyDescent="0.2">
      <c r="X13084" s="58"/>
      <c r="Y13084" s="58"/>
      <c r="Z13084" s="58"/>
      <c r="AA13084" s="58"/>
      <c r="AB13084" s="58"/>
    </row>
    <row r="13085" spans="24:28" x14ac:dyDescent="0.2">
      <c r="X13085" s="58"/>
      <c r="Y13085" s="58"/>
      <c r="Z13085" s="58"/>
      <c r="AA13085" s="58"/>
      <c r="AB13085" s="58"/>
    </row>
    <row r="13086" spans="24:28" x14ac:dyDescent="0.2">
      <c r="X13086" s="58"/>
      <c r="Y13086" s="58"/>
      <c r="Z13086" s="58"/>
      <c r="AA13086" s="58"/>
      <c r="AB13086" s="58"/>
    </row>
    <row r="13087" spans="24:28" x14ac:dyDescent="0.2">
      <c r="X13087" s="58"/>
      <c r="Y13087" s="58"/>
      <c r="Z13087" s="58"/>
      <c r="AA13087" s="58"/>
      <c r="AB13087" s="58"/>
    </row>
    <row r="13088" spans="24:28" x14ac:dyDescent="0.2">
      <c r="X13088" s="58"/>
      <c r="Y13088" s="58"/>
      <c r="Z13088" s="58"/>
      <c r="AA13088" s="58"/>
      <c r="AB13088" s="58"/>
    </row>
    <row r="13089" spans="24:28" x14ac:dyDescent="0.2">
      <c r="X13089" s="58"/>
      <c r="Y13089" s="58"/>
      <c r="Z13089" s="58"/>
      <c r="AA13089" s="58"/>
      <c r="AB13089" s="58"/>
    </row>
    <row r="13090" spans="24:28" x14ac:dyDescent="0.2">
      <c r="X13090" s="58"/>
      <c r="Y13090" s="58"/>
      <c r="Z13090" s="58"/>
      <c r="AA13090" s="58"/>
      <c r="AB13090" s="58"/>
    </row>
    <row r="13091" spans="24:28" x14ac:dyDescent="0.2">
      <c r="X13091" s="58"/>
      <c r="Y13091" s="58"/>
      <c r="Z13091" s="58"/>
      <c r="AA13091" s="58"/>
      <c r="AB13091" s="58"/>
    </row>
    <row r="13092" spans="24:28" x14ac:dyDescent="0.2">
      <c r="X13092" s="58"/>
      <c r="Y13092" s="58"/>
      <c r="Z13092" s="58"/>
      <c r="AA13092" s="58"/>
      <c r="AB13092" s="58"/>
    </row>
    <row r="13093" spans="24:28" x14ac:dyDescent="0.2">
      <c r="X13093" s="58"/>
      <c r="Y13093" s="58"/>
      <c r="Z13093" s="58"/>
      <c r="AA13093" s="58"/>
      <c r="AB13093" s="58"/>
    </row>
    <row r="13094" spans="24:28" x14ac:dyDescent="0.2">
      <c r="X13094" s="58"/>
      <c r="Y13094" s="58"/>
      <c r="Z13094" s="58"/>
      <c r="AA13094" s="58"/>
      <c r="AB13094" s="58"/>
    </row>
    <row r="13095" spans="24:28" x14ac:dyDescent="0.2">
      <c r="X13095" s="58"/>
      <c r="Y13095" s="58"/>
      <c r="Z13095" s="58"/>
      <c r="AA13095" s="58"/>
      <c r="AB13095" s="58"/>
    </row>
    <row r="13096" spans="24:28" x14ac:dyDescent="0.2">
      <c r="X13096" s="58"/>
      <c r="Y13096" s="58"/>
      <c r="Z13096" s="58"/>
      <c r="AA13096" s="58"/>
      <c r="AB13096" s="58"/>
    </row>
    <row r="13097" spans="24:28" x14ac:dyDescent="0.2">
      <c r="X13097" s="58"/>
      <c r="Y13097" s="58"/>
      <c r="Z13097" s="58"/>
      <c r="AA13097" s="58"/>
      <c r="AB13097" s="58"/>
    </row>
    <row r="13098" spans="24:28" x14ac:dyDescent="0.2">
      <c r="X13098" s="58"/>
      <c r="Y13098" s="58"/>
      <c r="Z13098" s="58"/>
      <c r="AA13098" s="58"/>
      <c r="AB13098" s="58"/>
    </row>
    <row r="13099" spans="24:28" x14ac:dyDescent="0.2">
      <c r="X13099" s="58"/>
      <c r="Y13099" s="58"/>
      <c r="Z13099" s="58"/>
      <c r="AA13099" s="58"/>
      <c r="AB13099" s="58"/>
    </row>
    <row r="13100" spans="24:28" x14ac:dyDescent="0.2">
      <c r="X13100" s="58"/>
      <c r="Y13100" s="58"/>
      <c r="Z13100" s="58"/>
      <c r="AA13100" s="58"/>
      <c r="AB13100" s="58"/>
    </row>
    <row r="13101" spans="24:28" x14ac:dyDescent="0.2">
      <c r="X13101" s="58"/>
      <c r="Y13101" s="58"/>
      <c r="Z13101" s="58"/>
      <c r="AA13101" s="58"/>
      <c r="AB13101" s="58"/>
    </row>
    <row r="13102" spans="24:28" x14ac:dyDescent="0.2">
      <c r="X13102" s="58"/>
      <c r="Y13102" s="58"/>
      <c r="Z13102" s="58"/>
      <c r="AA13102" s="58"/>
      <c r="AB13102" s="58"/>
    </row>
    <row r="13103" spans="24:28" x14ac:dyDescent="0.2">
      <c r="X13103" s="58"/>
      <c r="Y13103" s="58"/>
      <c r="Z13103" s="58"/>
      <c r="AA13103" s="58"/>
      <c r="AB13103" s="58"/>
    </row>
    <row r="13104" spans="24:28" x14ac:dyDescent="0.2">
      <c r="X13104" s="58"/>
      <c r="Y13104" s="58"/>
      <c r="Z13104" s="58"/>
      <c r="AA13104" s="58"/>
      <c r="AB13104" s="58"/>
    </row>
    <row r="13105" spans="24:28" x14ac:dyDescent="0.2">
      <c r="X13105" s="58"/>
      <c r="Y13105" s="58"/>
      <c r="Z13105" s="58"/>
      <c r="AA13105" s="58"/>
      <c r="AB13105" s="58"/>
    </row>
    <row r="13106" spans="24:28" x14ac:dyDescent="0.2">
      <c r="X13106" s="58"/>
      <c r="Y13106" s="58"/>
      <c r="Z13106" s="58"/>
      <c r="AA13106" s="58"/>
      <c r="AB13106" s="58"/>
    </row>
    <row r="13107" spans="24:28" x14ac:dyDescent="0.2">
      <c r="X13107" s="58"/>
      <c r="Y13107" s="58"/>
      <c r="Z13107" s="58"/>
      <c r="AA13107" s="58"/>
      <c r="AB13107" s="58"/>
    </row>
    <row r="13108" spans="24:28" x14ac:dyDescent="0.2">
      <c r="X13108" s="58"/>
      <c r="Y13108" s="58"/>
      <c r="Z13108" s="58"/>
      <c r="AA13108" s="58"/>
      <c r="AB13108" s="58"/>
    </row>
    <row r="13109" spans="24:28" x14ac:dyDescent="0.2">
      <c r="X13109" s="58"/>
      <c r="Y13109" s="58"/>
      <c r="Z13109" s="58"/>
      <c r="AA13109" s="58"/>
      <c r="AB13109" s="58"/>
    </row>
    <row r="13110" spans="24:28" x14ac:dyDescent="0.2">
      <c r="X13110" s="58"/>
      <c r="Y13110" s="58"/>
      <c r="Z13110" s="58"/>
      <c r="AA13110" s="58"/>
      <c r="AB13110" s="58"/>
    </row>
    <row r="13111" spans="24:28" x14ac:dyDescent="0.2">
      <c r="X13111" s="58"/>
      <c r="Y13111" s="58"/>
      <c r="Z13111" s="58"/>
      <c r="AA13111" s="58"/>
      <c r="AB13111" s="58"/>
    </row>
    <row r="13112" spans="24:28" x14ac:dyDescent="0.2">
      <c r="X13112" s="58"/>
      <c r="Y13112" s="58"/>
      <c r="Z13112" s="58"/>
      <c r="AA13112" s="58"/>
      <c r="AB13112" s="58"/>
    </row>
    <row r="13113" spans="24:28" x14ac:dyDescent="0.2">
      <c r="X13113" s="58"/>
      <c r="Y13113" s="58"/>
      <c r="Z13113" s="58"/>
      <c r="AA13113" s="58"/>
      <c r="AB13113" s="58"/>
    </row>
    <row r="13114" spans="24:28" x14ac:dyDescent="0.2">
      <c r="X13114" s="58"/>
      <c r="Y13114" s="58"/>
      <c r="Z13114" s="58"/>
      <c r="AA13114" s="58"/>
      <c r="AB13114" s="58"/>
    </row>
    <row r="13115" spans="24:28" x14ac:dyDescent="0.2">
      <c r="X13115" s="58"/>
      <c r="Y13115" s="58"/>
      <c r="Z13115" s="58"/>
      <c r="AA13115" s="58"/>
      <c r="AB13115" s="58"/>
    </row>
    <row r="13116" spans="24:28" x14ac:dyDescent="0.2">
      <c r="X13116" s="58"/>
      <c r="Y13116" s="58"/>
      <c r="Z13116" s="58"/>
      <c r="AA13116" s="58"/>
      <c r="AB13116" s="58"/>
    </row>
    <row r="13117" spans="24:28" x14ac:dyDescent="0.2">
      <c r="X13117" s="58"/>
      <c r="Y13117" s="58"/>
      <c r="Z13117" s="58"/>
      <c r="AA13117" s="58"/>
      <c r="AB13117" s="58"/>
    </row>
    <row r="13118" spans="24:28" x14ac:dyDescent="0.2">
      <c r="X13118" s="58"/>
      <c r="Y13118" s="58"/>
      <c r="Z13118" s="58"/>
      <c r="AA13118" s="58"/>
      <c r="AB13118" s="58"/>
    </row>
    <row r="13119" spans="24:28" x14ac:dyDescent="0.2">
      <c r="X13119" s="58"/>
      <c r="Y13119" s="58"/>
      <c r="Z13119" s="58"/>
      <c r="AA13119" s="58"/>
      <c r="AB13119" s="58"/>
    </row>
    <row r="13120" spans="24:28" x14ac:dyDescent="0.2">
      <c r="X13120" s="58"/>
      <c r="Y13120" s="58"/>
      <c r="Z13120" s="58"/>
      <c r="AA13120" s="58"/>
      <c r="AB13120" s="58"/>
    </row>
    <row r="13121" spans="24:28" x14ac:dyDescent="0.2">
      <c r="X13121" s="58"/>
      <c r="Y13121" s="58"/>
      <c r="Z13121" s="58"/>
      <c r="AA13121" s="58"/>
      <c r="AB13121" s="58"/>
    </row>
    <row r="13122" spans="24:28" x14ac:dyDescent="0.2">
      <c r="X13122" s="58"/>
      <c r="Y13122" s="58"/>
      <c r="Z13122" s="58"/>
      <c r="AA13122" s="58"/>
      <c r="AB13122" s="58"/>
    </row>
    <row r="13123" spans="24:28" x14ac:dyDescent="0.2">
      <c r="X13123" s="58"/>
      <c r="Y13123" s="58"/>
      <c r="Z13123" s="58"/>
      <c r="AA13123" s="58"/>
      <c r="AB13123" s="58"/>
    </row>
    <row r="13124" spans="24:28" x14ac:dyDescent="0.2">
      <c r="X13124" s="58"/>
      <c r="Y13124" s="58"/>
      <c r="Z13124" s="58"/>
      <c r="AA13124" s="58"/>
      <c r="AB13124" s="58"/>
    </row>
    <row r="13125" spans="24:28" x14ac:dyDescent="0.2">
      <c r="X13125" s="58"/>
      <c r="Y13125" s="58"/>
      <c r="Z13125" s="58"/>
      <c r="AA13125" s="58"/>
      <c r="AB13125" s="58"/>
    </row>
    <row r="13126" spans="24:28" x14ac:dyDescent="0.2">
      <c r="X13126" s="58"/>
      <c r="Y13126" s="58"/>
      <c r="Z13126" s="58"/>
      <c r="AA13126" s="58"/>
      <c r="AB13126" s="58"/>
    </row>
    <row r="13127" spans="24:28" x14ac:dyDescent="0.2">
      <c r="X13127" s="58"/>
      <c r="Y13127" s="58"/>
      <c r="Z13127" s="58"/>
      <c r="AA13127" s="58"/>
      <c r="AB13127" s="58"/>
    </row>
    <row r="13128" spans="24:28" x14ac:dyDescent="0.2">
      <c r="X13128" s="58"/>
      <c r="Y13128" s="58"/>
      <c r="Z13128" s="58"/>
      <c r="AA13128" s="58"/>
      <c r="AB13128" s="58"/>
    </row>
    <row r="13129" spans="24:28" x14ac:dyDescent="0.2">
      <c r="X13129" s="58"/>
      <c r="Y13129" s="58"/>
      <c r="Z13129" s="58"/>
      <c r="AA13129" s="58"/>
      <c r="AB13129" s="58"/>
    </row>
    <row r="13130" spans="24:28" x14ac:dyDescent="0.2">
      <c r="X13130" s="58"/>
      <c r="Y13130" s="58"/>
      <c r="Z13130" s="58"/>
      <c r="AA13130" s="58"/>
      <c r="AB13130" s="58"/>
    </row>
    <row r="13131" spans="24:28" x14ac:dyDescent="0.2">
      <c r="X13131" s="58"/>
      <c r="Y13131" s="58"/>
      <c r="Z13131" s="58"/>
      <c r="AA13131" s="58"/>
      <c r="AB13131" s="58"/>
    </row>
    <row r="13132" spans="24:28" x14ac:dyDescent="0.2">
      <c r="X13132" s="58"/>
      <c r="Y13132" s="58"/>
      <c r="Z13132" s="58"/>
      <c r="AA13132" s="58"/>
      <c r="AB13132" s="58"/>
    </row>
    <row r="13133" spans="24:28" x14ac:dyDescent="0.2">
      <c r="X13133" s="58"/>
      <c r="Y13133" s="58"/>
      <c r="Z13133" s="58"/>
      <c r="AA13133" s="58"/>
      <c r="AB13133" s="58"/>
    </row>
    <row r="13134" spans="24:28" x14ac:dyDescent="0.2">
      <c r="X13134" s="58"/>
      <c r="Y13134" s="58"/>
      <c r="Z13134" s="58"/>
      <c r="AA13134" s="58"/>
      <c r="AB13134" s="58"/>
    </row>
    <row r="13135" spans="24:28" x14ac:dyDescent="0.2">
      <c r="X13135" s="58"/>
      <c r="Y13135" s="58"/>
      <c r="Z13135" s="58"/>
      <c r="AA13135" s="58"/>
      <c r="AB13135" s="58"/>
    </row>
    <row r="13136" spans="24:28" x14ac:dyDescent="0.2">
      <c r="X13136" s="58"/>
      <c r="Y13136" s="58"/>
      <c r="Z13136" s="58"/>
      <c r="AA13136" s="58"/>
      <c r="AB13136" s="58"/>
    </row>
    <row r="13137" spans="24:28" x14ac:dyDescent="0.2">
      <c r="X13137" s="58"/>
      <c r="Y13137" s="58"/>
      <c r="Z13137" s="58"/>
      <c r="AA13137" s="58"/>
      <c r="AB13137" s="58"/>
    </row>
    <row r="13138" spans="24:28" x14ac:dyDescent="0.2">
      <c r="X13138" s="58"/>
      <c r="Y13138" s="58"/>
      <c r="Z13138" s="58"/>
      <c r="AA13138" s="58"/>
      <c r="AB13138" s="58"/>
    </row>
    <row r="13139" spans="24:28" x14ac:dyDescent="0.2">
      <c r="X13139" s="58"/>
      <c r="Y13139" s="58"/>
      <c r="Z13139" s="58"/>
      <c r="AA13139" s="58"/>
      <c r="AB13139" s="58"/>
    </row>
    <row r="13140" spans="24:28" x14ac:dyDescent="0.2">
      <c r="X13140" s="58"/>
      <c r="Y13140" s="58"/>
      <c r="Z13140" s="58"/>
      <c r="AA13140" s="58"/>
      <c r="AB13140" s="58"/>
    </row>
    <row r="13141" spans="24:28" x14ac:dyDescent="0.2">
      <c r="X13141" s="58"/>
      <c r="Y13141" s="58"/>
      <c r="Z13141" s="58"/>
      <c r="AA13141" s="58"/>
      <c r="AB13141" s="58"/>
    </row>
    <row r="13142" spans="24:28" x14ac:dyDescent="0.2">
      <c r="X13142" s="58"/>
      <c r="Y13142" s="58"/>
      <c r="Z13142" s="58"/>
      <c r="AA13142" s="58"/>
      <c r="AB13142" s="58"/>
    </row>
    <row r="13143" spans="24:28" x14ac:dyDescent="0.2">
      <c r="X13143" s="58"/>
      <c r="Y13143" s="58"/>
      <c r="Z13143" s="58"/>
      <c r="AA13143" s="58"/>
      <c r="AB13143" s="58"/>
    </row>
    <row r="13144" spans="24:28" x14ac:dyDescent="0.2">
      <c r="X13144" s="58"/>
      <c r="Y13144" s="58"/>
      <c r="Z13144" s="58"/>
      <c r="AA13144" s="58"/>
      <c r="AB13144" s="58"/>
    </row>
    <row r="13145" spans="24:28" x14ac:dyDescent="0.2">
      <c r="X13145" s="58"/>
      <c r="Y13145" s="58"/>
      <c r="Z13145" s="58"/>
      <c r="AA13145" s="58"/>
      <c r="AB13145" s="58"/>
    </row>
    <row r="13146" spans="24:28" x14ac:dyDescent="0.2">
      <c r="X13146" s="58"/>
      <c r="Y13146" s="58"/>
      <c r="Z13146" s="58"/>
      <c r="AA13146" s="58"/>
      <c r="AB13146" s="58"/>
    </row>
    <row r="13147" spans="24:28" x14ac:dyDescent="0.2">
      <c r="X13147" s="58"/>
      <c r="Y13147" s="58"/>
      <c r="Z13147" s="58"/>
      <c r="AA13147" s="58"/>
      <c r="AB13147" s="58"/>
    </row>
    <row r="13148" spans="24:28" x14ac:dyDescent="0.2">
      <c r="X13148" s="58"/>
      <c r="Y13148" s="58"/>
      <c r="Z13148" s="58"/>
      <c r="AA13148" s="58"/>
      <c r="AB13148" s="58"/>
    </row>
    <row r="13149" spans="24:28" x14ac:dyDescent="0.2">
      <c r="X13149" s="58"/>
      <c r="Y13149" s="58"/>
      <c r="Z13149" s="58"/>
      <c r="AA13149" s="58"/>
      <c r="AB13149" s="58"/>
    </row>
    <row r="13150" spans="24:28" x14ac:dyDescent="0.2">
      <c r="X13150" s="58"/>
      <c r="Y13150" s="58"/>
      <c r="Z13150" s="58"/>
      <c r="AA13150" s="58"/>
      <c r="AB13150" s="58"/>
    </row>
    <row r="13151" spans="24:28" x14ac:dyDescent="0.2">
      <c r="X13151" s="58"/>
      <c r="Y13151" s="58"/>
      <c r="Z13151" s="58"/>
      <c r="AA13151" s="58"/>
      <c r="AB13151" s="58"/>
    </row>
    <row r="13152" spans="24:28" x14ac:dyDescent="0.2">
      <c r="X13152" s="58"/>
      <c r="Y13152" s="58"/>
      <c r="Z13152" s="58"/>
      <c r="AA13152" s="58"/>
      <c r="AB13152" s="58"/>
    </row>
    <row r="13153" spans="24:28" x14ac:dyDescent="0.2">
      <c r="X13153" s="58"/>
      <c r="Y13153" s="58"/>
      <c r="Z13153" s="58"/>
      <c r="AA13153" s="58"/>
      <c r="AB13153" s="58"/>
    </row>
    <row r="13154" spans="24:28" x14ac:dyDescent="0.2">
      <c r="X13154" s="58"/>
      <c r="Y13154" s="58"/>
      <c r="Z13154" s="58"/>
      <c r="AA13154" s="58"/>
      <c r="AB13154" s="58"/>
    </row>
    <row r="13155" spans="24:28" x14ac:dyDescent="0.2">
      <c r="X13155" s="58"/>
      <c r="Y13155" s="58"/>
      <c r="Z13155" s="58"/>
      <c r="AA13155" s="58"/>
      <c r="AB13155" s="58"/>
    </row>
    <row r="13156" spans="24:28" x14ac:dyDescent="0.2">
      <c r="X13156" s="58"/>
      <c r="Y13156" s="58"/>
      <c r="Z13156" s="58"/>
      <c r="AA13156" s="58"/>
      <c r="AB13156" s="58"/>
    </row>
    <row r="13157" spans="24:28" x14ac:dyDescent="0.2">
      <c r="X13157" s="58"/>
      <c r="Y13157" s="58"/>
      <c r="Z13157" s="58"/>
      <c r="AA13157" s="58"/>
      <c r="AB13157" s="58"/>
    </row>
    <row r="13158" spans="24:28" x14ac:dyDescent="0.2">
      <c r="X13158" s="58"/>
      <c r="Y13158" s="58"/>
      <c r="Z13158" s="58"/>
      <c r="AA13158" s="58"/>
      <c r="AB13158" s="58"/>
    </row>
    <row r="13159" spans="24:28" x14ac:dyDescent="0.2">
      <c r="X13159" s="58"/>
      <c r="Y13159" s="58"/>
      <c r="Z13159" s="58"/>
      <c r="AA13159" s="58"/>
      <c r="AB13159" s="58"/>
    </row>
    <row r="13160" spans="24:28" x14ac:dyDescent="0.2">
      <c r="X13160" s="58"/>
      <c r="Y13160" s="58"/>
      <c r="Z13160" s="58"/>
      <c r="AA13160" s="58"/>
      <c r="AB13160" s="58"/>
    </row>
    <row r="13161" spans="24:28" x14ac:dyDescent="0.2">
      <c r="X13161" s="58"/>
      <c r="Y13161" s="58"/>
      <c r="Z13161" s="58"/>
      <c r="AA13161" s="58"/>
      <c r="AB13161" s="58"/>
    </row>
    <row r="13162" spans="24:28" x14ac:dyDescent="0.2">
      <c r="X13162" s="58"/>
      <c r="Y13162" s="58"/>
      <c r="Z13162" s="58"/>
      <c r="AA13162" s="58"/>
      <c r="AB13162" s="58"/>
    </row>
    <row r="13163" spans="24:28" x14ac:dyDescent="0.2">
      <c r="X13163" s="58"/>
      <c r="Y13163" s="58"/>
      <c r="Z13163" s="58"/>
      <c r="AA13163" s="58"/>
      <c r="AB13163" s="58"/>
    </row>
    <row r="13164" spans="24:28" x14ac:dyDescent="0.2">
      <c r="X13164" s="58"/>
      <c r="Y13164" s="58"/>
      <c r="Z13164" s="58"/>
      <c r="AA13164" s="58"/>
      <c r="AB13164" s="58"/>
    </row>
    <row r="13165" spans="24:28" x14ac:dyDescent="0.2">
      <c r="X13165" s="58"/>
      <c r="Y13165" s="58"/>
      <c r="Z13165" s="58"/>
      <c r="AA13165" s="58"/>
      <c r="AB13165" s="58"/>
    </row>
    <row r="13166" spans="24:28" x14ac:dyDescent="0.2">
      <c r="X13166" s="58"/>
      <c r="Y13166" s="58"/>
      <c r="Z13166" s="58"/>
      <c r="AA13166" s="58"/>
      <c r="AB13166" s="58"/>
    </row>
    <row r="13167" spans="24:28" x14ac:dyDescent="0.2">
      <c r="X13167" s="58"/>
      <c r="Y13167" s="58"/>
      <c r="Z13167" s="58"/>
      <c r="AA13167" s="58"/>
      <c r="AB13167" s="58"/>
    </row>
    <row r="13168" spans="24:28" x14ac:dyDescent="0.2">
      <c r="X13168" s="58"/>
      <c r="Y13168" s="58"/>
      <c r="Z13168" s="58"/>
      <c r="AA13168" s="58"/>
      <c r="AB13168" s="58"/>
    </row>
    <row r="13169" spans="24:28" x14ac:dyDescent="0.2">
      <c r="X13169" s="58"/>
      <c r="Y13169" s="58"/>
      <c r="Z13169" s="58"/>
      <c r="AA13169" s="58"/>
      <c r="AB13169" s="58"/>
    </row>
    <row r="13170" spans="24:28" x14ac:dyDescent="0.2">
      <c r="X13170" s="58"/>
      <c r="Y13170" s="58"/>
      <c r="Z13170" s="58"/>
      <c r="AA13170" s="58"/>
      <c r="AB13170" s="58"/>
    </row>
    <row r="13171" spans="24:28" x14ac:dyDescent="0.2">
      <c r="X13171" s="58"/>
      <c r="Y13171" s="58"/>
      <c r="Z13171" s="58"/>
      <c r="AA13171" s="58"/>
      <c r="AB13171" s="58"/>
    </row>
    <row r="13172" spans="24:28" x14ac:dyDescent="0.2">
      <c r="X13172" s="58"/>
      <c r="Y13172" s="58"/>
      <c r="Z13172" s="58"/>
      <c r="AA13172" s="58"/>
      <c r="AB13172" s="58"/>
    </row>
    <row r="13173" spans="24:28" x14ac:dyDescent="0.2">
      <c r="X13173" s="58"/>
      <c r="Y13173" s="58"/>
      <c r="Z13173" s="58"/>
      <c r="AA13173" s="58"/>
      <c r="AB13173" s="58"/>
    </row>
    <row r="13174" spans="24:28" x14ac:dyDescent="0.2">
      <c r="X13174" s="58"/>
      <c r="Y13174" s="58"/>
      <c r="Z13174" s="58"/>
      <c r="AA13174" s="58"/>
      <c r="AB13174" s="58"/>
    </row>
    <row r="13175" spans="24:28" x14ac:dyDescent="0.2">
      <c r="X13175" s="58"/>
      <c r="Y13175" s="58"/>
      <c r="Z13175" s="58"/>
      <c r="AA13175" s="58"/>
      <c r="AB13175" s="58"/>
    </row>
    <row r="13176" spans="24:28" x14ac:dyDescent="0.2">
      <c r="X13176" s="58"/>
      <c r="Y13176" s="58"/>
      <c r="Z13176" s="58"/>
      <c r="AA13176" s="58"/>
      <c r="AB13176" s="58"/>
    </row>
    <row r="13177" spans="24:28" x14ac:dyDescent="0.2">
      <c r="X13177" s="58"/>
      <c r="Y13177" s="58"/>
      <c r="Z13177" s="58"/>
      <c r="AA13177" s="58"/>
      <c r="AB13177" s="58"/>
    </row>
    <row r="13178" spans="24:28" x14ac:dyDescent="0.2">
      <c r="X13178" s="58"/>
      <c r="Y13178" s="58"/>
      <c r="Z13178" s="58"/>
      <c r="AA13178" s="58"/>
      <c r="AB13178" s="58"/>
    </row>
    <row r="13179" spans="24:28" x14ac:dyDescent="0.2">
      <c r="X13179" s="58"/>
      <c r="Y13179" s="58"/>
      <c r="Z13179" s="58"/>
      <c r="AA13179" s="58"/>
      <c r="AB13179" s="58"/>
    </row>
    <row r="13180" spans="24:28" x14ac:dyDescent="0.2">
      <c r="X13180" s="58"/>
      <c r="Y13180" s="58"/>
      <c r="Z13180" s="58"/>
      <c r="AA13180" s="58"/>
      <c r="AB13180" s="58"/>
    </row>
    <row r="13181" spans="24:28" x14ac:dyDescent="0.2">
      <c r="X13181" s="58"/>
      <c r="Y13181" s="58"/>
      <c r="Z13181" s="58"/>
      <c r="AA13181" s="58"/>
      <c r="AB13181" s="58"/>
    </row>
    <row r="13182" spans="24:28" x14ac:dyDescent="0.2">
      <c r="X13182" s="58"/>
      <c r="Y13182" s="58"/>
      <c r="Z13182" s="58"/>
      <c r="AA13182" s="58"/>
      <c r="AB13182" s="58"/>
    </row>
    <row r="13183" spans="24:28" x14ac:dyDescent="0.2">
      <c r="X13183" s="58"/>
      <c r="Y13183" s="58"/>
      <c r="Z13183" s="58"/>
      <c r="AA13183" s="58"/>
      <c r="AB13183" s="58"/>
    </row>
    <row r="13184" spans="24:28" x14ac:dyDescent="0.2">
      <c r="X13184" s="58"/>
      <c r="Y13184" s="58"/>
      <c r="Z13184" s="58"/>
      <c r="AA13184" s="58"/>
      <c r="AB13184" s="58"/>
    </row>
    <row r="13185" spans="24:28" x14ac:dyDescent="0.2">
      <c r="X13185" s="58"/>
      <c r="Y13185" s="58"/>
      <c r="Z13185" s="58"/>
      <c r="AA13185" s="58"/>
      <c r="AB13185" s="58"/>
    </row>
    <row r="13186" spans="24:28" x14ac:dyDescent="0.2">
      <c r="X13186" s="58"/>
      <c r="Y13186" s="58"/>
      <c r="Z13186" s="58"/>
      <c r="AA13186" s="58"/>
      <c r="AB13186" s="58"/>
    </row>
    <row r="13187" spans="24:28" x14ac:dyDescent="0.2">
      <c r="X13187" s="58"/>
      <c r="Y13187" s="58"/>
      <c r="Z13187" s="58"/>
      <c r="AA13187" s="58"/>
      <c r="AB13187" s="58"/>
    </row>
    <row r="13188" spans="24:28" x14ac:dyDescent="0.2">
      <c r="X13188" s="58"/>
      <c r="Y13188" s="58"/>
      <c r="Z13188" s="58"/>
      <c r="AA13188" s="58"/>
      <c r="AB13188" s="58"/>
    </row>
    <row r="13189" spans="24:28" x14ac:dyDescent="0.2">
      <c r="X13189" s="58"/>
      <c r="Y13189" s="58"/>
      <c r="Z13189" s="58"/>
      <c r="AA13189" s="58"/>
      <c r="AB13189" s="58"/>
    </row>
    <row r="13190" spans="24:28" x14ac:dyDescent="0.2">
      <c r="X13190" s="58"/>
      <c r="Y13190" s="58"/>
      <c r="Z13190" s="58"/>
      <c r="AA13190" s="58"/>
      <c r="AB13190" s="58"/>
    </row>
    <row r="13191" spans="24:28" x14ac:dyDescent="0.2">
      <c r="X13191" s="58"/>
      <c r="Y13191" s="58"/>
      <c r="Z13191" s="58"/>
      <c r="AA13191" s="58"/>
      <c r="AB13191" s="58"/>
    </row>
    <row r="13192" spans="24:28" x14ac:dyDescent="0.2">
      <c r="X13192" s="58"/>
      <c r="Y13192" s="58"/>
      <c r="Z13192" s="58"/>
      <c r="AA13192" s="58"/>
      <c r="AB13192" s="58"/>
    </row>
    <row r="13193" spans="24:28" x14ac:dyDescent="0.2">
      <c r="X13193" s="58"/>
      <c r="Y13193" s="58"/>
      <c r="Z13193" s="58"/>
      <c r="AA13193" s="58"/>
      <c r="AB13193" s="58"/>
    </row>
    <row r="13194" spans="24:28" x14ac:dyDescent="0.2">
      <c r="X13194" s="58"/>
      <c r="Y13194" s="58"/>
      <c r="Z13194" s="58"/>
      <c r="AA13194" s="58"/>
      <c r="AB13194" s="58"/>
    </row>
    <row r="13195" spans="24:28" x14ac:dyDescent="0.2">
      <c r="X13195" s="58"/>
      <c r="Y13195" s="58"/>
      <c r="Z13195" s="58"/>
      <c r="AA13195" s="58"/>
      <c r="AB13195" s="58"/>
    </row>
    <row r="13196" spans="24:28" x14ac:dyDescent="0.2">
      <c r="X13196" s="58"/>
      <c r="Y13196" s="58"/>
      <c r="Z13196" s="58"/>
      <c r="AA13196" s="58"/>
      <c r="AB13196" s="58"/>
    </row>
    <row r="13197" spans="24:28" x14ac:dyDescent="0.2">
      <c r="X13197" s="58"/>
      <c r="Y13197" s="58"/>
      <c r="Z13197" s="58"/>
      <c r="AA13197" s="58"/>
      <c r="AB13197" s="58"/>
    </row>
    <row r="13198" spans="24:28" x14ac:dyDescent="0.2">
      <c r="X13198" s="58"/>
      <c r="Y13198" s="58"/>
      <c r="Z13198" s="58"/>
      <c r="AA13198" s="58"/>
      <c r="AB13198" s="58"/>
    </row>
    <row r="13199" spans="24:28" x14ac:dyDescent="0.2">
      <c r="X13199" s="58"/>
      <c r="Y13199" s="58"/>
      <c r="Z13199" s="58"/>
      <c r="AA13199" s="58"/>
      <c r="AB13199" s="58"/>
    </row>
    <row r="13200" spans="24:28" x14ac:dyDescent="0.2">
      <c r="X13200" s="58"/>
      <c r="Y13200" s="58"/>
      <c r="Z13200" s="58"/>
      <c r="AA13200" s="58"/>
      <c r="AB13200" s="58"/>
    </row>
    <row r="13201" spans="24:28" x14ac:dyDescent="0.2">
      <c r="X13201" s="58"/>
      <c r="Y13201" s="58"/>
      <c r="Z13201" s="58"/>
      <c r="AA13201" s="58"/>
      <c r="AB13201" s="58"/>
    </row>
    <row r="13202" spans="24:28" x14ac:dyDescent="0.2">
      <c r="X13202" s="58"/>
      <c r="Y13202" s="58"/>
      <c r="Z13202" s="58"/>
      <c r="AA13202" s="58"/>
      <c r="AB13202" s="58"/>
    </row>
    <row r="13203" spans="24:28" x14ac:dyDescent="0.2">
      <c r="X13203" s="58"/>
      <c r="Y13203" s="58"/>
      <c r="Z13203" s="58"/>
      <c r="AA13203" s="58"/>
      <c r="AB13203" s="58"/>
    </row>
    <row r="13204" spans="24:28" x14ac:dyDescent="0.2">
      <c r="X13204" s="58"/>
      <c r="Y13204" s="58"/>
      <c r="Z13204" s="58"/>
      <c r="AA13204" s="58"/>
      <c r="AB13204" s="58"/>
    </row>
    <row r="13205" spans="24:28" x14ac:dyDescent="0.2">
      <c r="X13205" s="58"/>
      <c r="Y13205" s="58"/>
      <c r="Z13205" s="58"/>
      <c r="AA13205" s="58"/>
      <c r="AB13205" s="58"/>
    </row>
    <row r="13206" spans="24:28" x14ac:dyDescent="0.2">
      <c r="X13206" s="58"/>
      <c r="Y13206" s="58"/>
      <c r="Z13206" s="58"/>
      <c r="AA13206" s="58"/>
      <c r="AB13206" s="58"/>
    </row>
    <row r="13207" spans="24:28" x14ac:dyDescent="0.2">
      <c r="X13207" s="58"/>
      <c r="Y13207" s="58"/>
      <c r="Z13207" s="58"/>
      <c r="AA13207" s="58"/>
      <c r="AB13207" s="58"/>
    </row>
    <row r="13208" spans="24:28" x14ac:dyDescent="0.2">
      <c r="X13208" s="58"/>
      <c r="Y13208" s="58"/>
      <c r="Z13208" s="58"/>
      <c r="AA13208" s="58"/>
      <c r="AB13208" s="58"/>
    </row>
    <row r="13209" spans="24:28" x14ac:dyDescent="0.2">
      <c r="X13209" s="58"/>
      <c r="Y13209" s="58"/>
      <c r="Z13209" s="58"/>
      <c r="AA13209" s="58"/>
      <c r="AB13209" s="58"/>
    </row>
    <row r="13210" spans="24:28" x14ac:dyDescent="0.2">
      <c r="X13210" s="58"/>
      <c r="Y13210" s="58"/>
      <c r="Z13210" s="58"/>
      <c r="AA13210" s="58"/>
      <c r="AB13210" s="58"/>
    </row>
    <row r="13211" spans="24:28" x14ac:dyDescent="0.2">
      <c r="X13211" s="58"/>
      <c r="Y13211" s="58"/>
      <c r="Z13211" s="58"/>
      <c r="AA13211" s="58"/>
      <c r="AB13211" s="58"/>
    </row>
    <row r="13212" spans="24:28" x14ac:dyDescent="0.2">
      <c r="X13212" s="58"/>
      <c r="Y13212" s="58"/>
      <c r="Z13212" s="58"/>
      <c r="AA13212" s="58"/>
      <c r="AB13212" s="58"/>
    </row>
    <row r="13213" spans="24:28" x14ac:dyDescent="0.2">
      <c r="X13213" s="58"/>
      <c r="Y13213" s="58"/>
      <c r="Z13213" s="58"/>
      <c r="AA13213" s="58"/>
      <c r="AB13213" s="58"/>
    </row>
    <row r="13214" spans="24:28" x14ac:dyDescent="0.2">
      <c r="X13214" s="58"/>
      <c r="Y13214" s="58"/>
      <c r="Z13214" s="58"/>
      <c r="AA13214" s="58"/>
      <c r="AB13214" s="58"/>
    </row>
    <row r="13215" spans="24:28" x14ac:dyDescent="0.2">
      <c r="X13215" s="58"/>
      <c r="Y13215" s="58"/>
      <c r="Z13215" s="58"/>
      <c r="AA13215" s="58"/>
      <c r="AB13215" s="58"/>
    </row>
    <row r="13216" spans="24:28" x14ac:dyDescent="0.2">
      <c r="X13216" s="58"/>
      <c r="Y13216" s="58"/>
      <c r="Z13216" s="58"/>
      <c r="AA13216" s="58"/>
      <c r="AB13216" s="58"/>
    </row>
    <row r="13217" spans="24:28" x14ac:dyDescent="0.2">
      <c r="X13217" s="58"/>
      <c r="Y13217" s="58"/>
      <c r="Z13217" s="58"/>
      <c r="AA13217" s="58"/>
      <c r="AB13217" s="58"/>
    </row>
    <row r="13218" spans="24:28" x14ac:dyDescent="0.2">
      <c r="X13218" s="58"/>
      <c r="Y13218" s="58"/>
      <c r="Z13218" s="58"/>
      <c r="AA13218" s="58"/>
      <c r="AB13218" s="58"/>
    </row>
    <row r="13219" spans="24:28" x14ac:dyDescent="0.2">
      <c r="X13219" s="58"/>
      <c r="Y13219" s="58"/>
      <c r="Z13219" s="58"/>
      <c r="AA13219" s="58"/>
      <c r="AB13219" s="58"/>
    </row>
    <row r="13220" spans="24:28" x14ac:dyDescent="0.2">
      <c r="X13220" s="58"/>
      <c r="Y13220" s="58"/>
      <c r="Z13220" s="58"/>
      <c r="AA13220" s="58"/>
      <c r="AB13220" s="58"/>
    </row>
    <row r="13221" spans="24:28" x14ac:dyDescent="0.2">
      <c r="X13221" s="58"/>
      <c r="Y13221" s="58"/>
      <c r="Z13221" s="58"/>
      <c r="AA13221" s="58"/>
      <c r="AB13221" s="58"/>
    </row>
    <row r="13222" spans="24:28" x14ac:dyDescent="0.2">
      <c r="X13222" s="58"/>
      <c r="Y13222" s="58"/>
      <c r="Z13222" s="58"/>
      <c r="AA13222" s="58"/>
      <c r="AB13222" s="58"/>
    </row>
    <row r="13223" spans="24:28" x14ac:dyDescent="0.2">
      <c r="X13223" s="58"/>
      <c r="Y13223" s="58"/>
      <c r="Z13223" s="58"/>
      <c r="AA13223" s="58"/>
      <c r="AB13223" s="58"/>
    </row>
    <row r="13224" spans="24:28" x14ac:dyDescent="0.2">
      <c r="X13224" s="58"/>
      <c r="Y13224" s="58"/>
      <c r="Z13224" s="58"/>
      <c r="AA13224" s="58"/>
      <c r="AB13224" s="58"/>
    </row>
    <row r="13225" spans="24:28" x14ac:dyDescent="0.2">
      <c r="X13225" s="58"/>
      <c r="Y13225" s="58"/>
      <c r="Z13225" s="58"/>
      <c r="AA13225" s="58"/>
      <c r="AB13225" s="58"/>
    </row>
    <row r="13226" spans="24:28" x14ac:dyDescent="0.2">
      <c r="X13226" s="58"/>
      <c r="Y13226" s="58"/>
      <c r="Z13226" s="58"/>
      <c r="AA13226" s="58"/>
      <c r="AB13226" s="58"/>
    </row>
    <row r="13227" spans="24:28" x14ac:dyDescent="0.2">
      <c r="X13227" s="58"/>
      <c r="Y13227" s="58"/>
      <c r="Z13227" s="58"/>
      <c r="AA13227" s="58"/>
      <c r="AB13227" s="58"/>
    </row>
    <row r="13228" spans="24:28" x14ac:dyDescent="0.2">
      <c r="X13228" s="58"/>
      <c r="Y13228" s="58"/>
      <c r="Z13228" s="58"/>
      <c r="AA13228" s="58"/>
      <c r="AB13228" s="58"/>
    </row>
    <row r="13229" spans="24:28" x14ac:dyDescent="0.2">
      <c r="X13229" s="58"/>
      <c r="Y13229" s="58"/>
      <c r="Z13229" s="58"/>
      <c r="AA13229" s="58"/>
      <c r="AB13229" s="58"/>
    </row>
    <row r="13230" spans="24:28" x14ac:dyDescent="0.2">
      <c r="X13230" s="58"/>
      <c r="Y13230" s="58"/>
      <c r="Z13230" s="58"/>
      <c r="AA13230" s="58"/>
      <c r="AB13230" s="58"/>
    </row>
    <row r="13231" spans="24:28" x14ac:dyDescent="0.2">
      <c r="X13231" s="58"/>
      <c r="Y13231" s="58"/>
      <c r="Z13231" s="58"/>
      <c r="AA13231" s="58"/>
      <c r="AB13231" s="58"/>
    </row>
    <row r="13232" spans="24:28" x14ac:dyDescent="0.2">
      <c r="X13232" s="58"/>
      <c r="Y13232" s="58"/>
      <c r="Z13232" s="58"/>
      <c r="AA13232" s="58"/>
      <c r="AB13232" s="58"/>
    </row>
    <row r="13233" spans="24:28" x14ac:dyDescent="0.2">
      <c r="X13233" s="58"/>
      <c r="Y13233" s="58"/>
      <c r="Z13233" s="58"/>
      <c r="AA13233" s="58"/>
      <c r="AB13233" s="58"/>
    </row>
    <row r="13234" spans="24:28" x14ac:dyDescent="0.2">
      <c r="X13234" s="58"/>
      <c r="Y13234" s="58"/>
      <c r="Z13234" s="58"/>
      <c r="AA13234" s="58"/>
      <c r="AB13234" s="58"/>
    </row>
    <row r="13235" spans="24:28" x14ac:dyDescent="0.2">
      <c r="X13235" s="58"/>
      <c r="Y13235" s="58"/>
      <c r="Z13235" s="58"/>
      <c r="AA13235" s="58"/>
      <c r="AB13235" s="58"/>
    </row>
    <row r="13236" spans="24:28" x14ac:dyDescent="0.2">
      <c r="X13236" s="58"/>
      <c r="Y13236" s="58"/>
      <c r="Z13236" s="58"/>
      <c r="AA13236" s="58"/>
      <c r="AB13236" s="58"/>
    </row>
    <row r="13237" spans="24:28" x14ac:dyDescent="0.2">
      <c r="X13237" s="58"/>
      <c r="Y13237" s="58"/>
      <c r="Z13237" s="58"/>
      <c r="AA13237" s="58"/>
      <c r="AB13237" s="58"/>
    </row>
    <row r="13238" spans="24:28" x14ac:dyDescent="0.2">
      <c r="X13238" s="58"/>
      <c r="Y13238" s="58"/>
      <c r="Z13238" s="58"/>
      <c r="AA13238" s="58"/>
      <c r="AB13238" s="58"/>
    </row>
    <row r="13239" spans="24:28" x14ac:dyDescent="0.2">
      <c r="X13239" s="58"/>
      <c r="Y13239" s="58"/>
      <c r="Z13239" s="58"/>
      <c r="AA13239" s="58"/>
      <c r="AB13239" s="58"/>
    </row>
    <row r="13240" spans="24:28" x14ac:dyDescent="0.2">
      <c r="X13240" s="58"/>
      <c r="Y13240" s="58"/>
      <c r="Z13240" s="58"/>
      <c r="AA13240" s="58"/>
      <c r="AB13240" s="58"/>
    </row>
    <row r="13241" spans="24:28" x14ac:dyDescent="0.2">
      <c r="X13241" s="58"/>
      <c r="Y13241" s="58"/>
      <c r="Z13241" s="58"/>
      <c r="AA13241" s="58"/>
      <c r="AB13241" s="58"/>
    </row>
    <row r="13242" spans="24:28" x14ac:dyDescent="0.2">
      <c r="X13242" s="58"/>
      <c r="Y13242" s="58"/>
      <c r="Z13242" s="58"/>
      <c r="AA13242" s="58"/>
      <c r="AB13242" s="58"/>
    </row>
    <row r="13243" spans="24:28" x14ac:dyDescent="0.2">
      <c r="X13243" s="58"/>
      <c r="Y13243" s="58"/>
      <c r="Z13243" s="58"/>
      <c r="AA13243" s="58"/>
      <c r="AB13243" s="58"/>
    </row>
    <row r="13244" spans="24:28" x14ac:dyDescent="0.2">
      <c r="X13244" s="58"/>
      <c r="Y13244" s="58"/>
      <c r="Z13244" s="58"/>
      <c r="AA13244" s="58"/>
      <c r="AB13244" s="58"/>
    </row>
    <row r="13245" spans="24:28" x14ac:dyDescent="0.2">
      <c r="X13245" s="58"/>
      <c r="Y13245" s="58"/>
      <c r="Z13245" s="58"/>
      <c r="AA13245" s="58"/>
      <c r="AB13245" s="58"/>
    </row>
    <row r="13246" spans="24:28" x14ac:dyDescent="0.2">
      <c r="X13246" s="58"/>
      <c r="Y13246" s="58"/>
      <c r="Z13246" s="58"/>
      <c r="AA13246" s="58"/>
      <c r="AB13246" s="58"/>
    </row>
    <row r="13247" spans="24:28" x14ac:dyDescent="0.2">
      <c r="X13247" s="58"/>
      <c r="Y13247" s="58"/>
      <c r="Z13247" s="58"/>
      <c r="AA13247" s="58"/>
      <c r="AB13247" s="58"/>
    </row>
    <row r="13248" spans="24:28" x14ac:dyDescent="0.2">
      <c r="X13248" s="58"/>
      <c r="Y13248" s="58"/>
      <c r="Z13248" s="58"/>
      <c r="AA13248" s="58"/>
      <c r="AB13248" s="58"/>
    </row>
    <row r="13249" spans="24:28" x14ac:dyDescent="0.2">
      <c r="X13249" s="58"/>
      <c r="Y13249" s="58"/>
      <c r="Z13249" s="58"/>
      <c r="AA13249" s="58"/>
      <c r="AB13249" s="58"/>
    </row>
    <row r="13250" spans="24:28" x14ac:dyDescent="0.2">
      <c r="X13250" s="58"/>
      <c r="Y13250" s="58"/>
      <c r="Z13250" s="58"/>
      <c r="AA13250" s="58"/>
      <c r="AB13250" s="58"/>
    </row>
    <row r="13251" spans="24:28" x14ac:dyDescent="0.2">
      <c r="X13251" s="58"/>
      <c r="Y13251" s="58"/>
      <c r="Z13251" s="58"/>
      <c r="AA13251" s="58"/>
      <c r="AB13251" s="58"/>
    </row>
    <row r="13252" spans="24:28" x14ac:dyDescent="0.2">
      <c r="X13252" s="58"/>
      <c r="Y13252" s="58"/>
      <c r="Z13252" s="58"/>
      <c r="AA13252" s="58"/>
      <c r="AB13252" s="58"/>
    </row>
    <row r="13253" spans="24:28" x14ac:dyDescent="0.2">
      <c r="X13253" s="58"/>
      <c r="Y13253" s="58"/>
      <c r="Z13253" s="58"/>
      <c r="AA13253" s="58"/>
      <c r="AB13253" s="58"/>
    </row>
    <row r="13254" spans="24:28" x14ac:dyDescent="0.2">
      <c r="X13254" s="58"/>
      <c r="Y13254" s="58"/>
      <c r="Z13254" s="58"/>
      <c r="AA13254" s="58"/>
      <c r="AB13254" s="58"/>
    </row>
    <row r="13255" spans="24:28" x14ac:dyDescent="0.2">
      <c r="X13255" s="58"/>
      <c r="Y13255" s="58"/>
      <c r="Z13255" s="58"/>
      <c r="AA13255" s="58"/>
      <c r="AB13255" s="58"/>
    </row>
    <row r="13256" spans="24:28" x14ac:dyDescent="0.2">
      <c r="X13256" s="58"/>
      <c r="Y13256" s="58"/>
      <c r="Z13256" s="58"/>
      <c r="AA13256" s="58"/>
      <c r="AB13256" s="58"/>
    </row>
    <row r="13257" spans="24:28" x14ac:dyDescent="0.2">
      <c r="X13257" s="58"/>
      <c r="Y13257" s="58"/>
      <c r="Z13257" s="58"/>
      <c r="AA13257" s="58"/>
      <c r="AB13257" s="58"/>
    </row>
    <row r="13258" spans="24:28" x14ac:dyDescent="0.2">
      <c r="X13258" s="58"/>
      <c r="Y13258" s="58"/>
      <c r="Z13258" s="58"/>
      <c r="AA13258" s="58"/>
      <c r="AB13258" s="58"/>
    </row>
    <row r="13259" spans="24:28" x14ac:dyDescent="0.2">
      <c r="X13259" s="58"/>
      <c r="Y13259" s="58"/>
      <c r="Z13259" s="58"/>
      <c r="AA13259" s="58"/>
      <c r="AB13259" s="58"/>
    </row>
    <row r="13260" spans="24:28" x14ac:dyDescent="0.2">
      <c r="X13260" s="58"/>
      <c r="Y13260" s="58"/>
      <c r="Z13260" s="58"/>
      <c r="AA13260" s="58"/>
      <c r="AB13260" s="58"/>
    </row>
    <row r="13261" spans="24:28" x14ac:dyDescent="0.2">
      <c r="X13261" s="58"/>
      <c r="Y13261" s="58"/>
      <c r="Z13261" s="58"/>
      <c r="AA13261" s="58"/>
      <c r="AB13261" s="58"/>
    </row>
    <row r="13262" spans="24:28" x14ac:dyDescent="0.2">
      <c r="X13262" s="58"/>
      <c r="Y13262" s="58"/>
      <c r="Z13262" s="58"/>
      <c r="AA13262" s="58"/>
      <c r="AB13262" s="58"/>
    </row>
    <row r="13263" spans="24:28" x14ac:dyDescent="0.2">
      <c r="X13263" s="58"/>
      <c r="Y13263" s="58"/>
      <c r="Z13263" s="58"/>
      <c r="AA13263" s="58"/>
      <c r="AB13263" s="58"/>
    </row>
    <row r="13264" spans="24:28" x14ac:dyDescent="0.2">
      <c r="X13264" s="58"/>
      <c r="Y13264" s="58"/>
      <c r="Z13264" s="58"/>
      <c r="AA13264" s="58"/>
      <c r="AB13264" s="58"/>
    </row>
    <row r="13265" spans="24:28" x14ac:dyDescent="0.2">
      <c r="X13265" s="58"/>
      <c r="Y13265" s="58"/>
      <c r="Z13265" s="58"/>
      <c r="AA13265" s="58"/>
      <c r="AB13265" s="58"/>
    </row>
    <row r="13266" spans="24:28" x14ac:dyDescent="0.2">
      <c r="X13266" s="58"/>
      <c r="Y13266" s="58"/>
      <c r="Z13266" s="58"/>
      <c r="AA13266" s="58"/>
      <c r="AB13266" s="58"/>
    </row>
    <row r="13267" spans="24:28" x14ac:dyDescent="0.2">
      <c r="X13267" s="58"/>
      <c r="Y13267" s="58"/>
      <c r="Z13267" s="58"/>
      <c r="AA13267" s="58"/>
      <c r="AB13267" s="58"/>
    </row>
    <row r="13268" spans="24:28" x14ac:dyDescent="0.2">
      <c r="X13268" s="58"/>
      <c r="Y13268" s="58"/>
      <c r="Z13268" s="58"/>
      <c r="AA13268" s="58"/>
      <c r="AB13268" s="58"/>
    </row>
    <row r="13269" spans="24:28" x14ac:dyDescent="0.2">
      <c r="X13269" s="58"/>
      <c r="Y13269" s="58"/>
      <c r="Z13269" s="58"/>
      <c r="AA13269" s="58"/>
      <c r="AB13269" s="58"/>
    </row>
    <row r="13270" spans="24:28" x14ac:dyDescent="0.2">
      <c r="X13270" s="58"/>
      <c r="Y13270" s="58"/>
      <c r="Z13270" s="58"/>
      <c r="AA13270" s="58"/>
      <c r="AB13270" s="58"/>
    </row>
    <row r="13271" spans="24:28" x14ac:dyDescent="0.2">
      <c r="X13271" s="58"/>
      <c r="Y13271" s="58"/>
      <c r="Z13271" s="58"/>
      <c r="AA13271" s="58"/>
      <c r="AB13271" s="58"/>
    </row>
    <row r="13272" spans="24:28" x14ac:dyDescent="0.2">
      <c r="X13272" s="58"/>
      <c r="Y13272" s="58"/>
      <c r="Z13272" s="58"/>
      <c r="AA13272" s="58"/>
      <c r="AB13272" s="58"/>
    </row>
    <row r="13273" spans="24:28" x14ac:dyDescent="0.2">
      <c r="X13273" s="58"/>
      <c r="Y13273" s="58"/>
      <c r="Z13273" s="58"/>
      <c r="AA13273" s="58"/>
      <c r="AB13273" s="58"/>
    </row>
    <row r="13274" spans="24:28" x14ac:dyDescent="0.2">
      <c r="X13274" s="58"/>
      <c r="Y13274" s="58"/>
      <c r="Z13274" s="58"/>
      <c r="AA13274" s="58"/>
      <c r="AB13274" s="58"/>
    </row>
    <row r="13275" spans="24:28" x14ac:dyDescent="0.2">
      <c r="X13275" s="58"/>
      <c r="Y13275" s="58"/>
      <c r="Z13275" s="58"/>
      <c r="AA13275" s="58"/>
      <c r="AB13275" s="58"/>
    </row>
    <row r="13276" spans="24:28" x14ac:dyDescent="0.2">
      <c r="X13276" s="58"/>
      <c r="Y13276" s="58"/>
      <c r="Z13276" s="58"/>
      <c r="AA13276" s="58"/>
      <c r="AB13276" s="58"/>
    </row>
    <row r="13277" spans="24:28" x14ac:dyDescent="0.2">
      <c r="X13277" s="58"/>
      <c r="Y13277" s="58"/>
      <c r="Z13277" s="58"/>
      <c r="AA13277" s="58"/>
      <c r="AB13277" s="58"/>
    </row>
    <row r="13278" spans="24:28" x14ac:dyDescent="0.2">
      <c r="X13278" s="58"/>
      <c r="Y13278" s="58"/>
      <c r="Z13278" s="58"/>
      <c r="AA13278" s="58"/>
      <c r="AB13278" s="58"/>
    </row>
    <row r="13279" spans="24:28" x14ac:dyDescent="0.2">
      <c r="X13279" s="58"/>
      <c r="Y13279" s="58"/>
      <c r="Z13279" s="58"/>
      <c r="AA13279" s="58"/>
      <c r="AB13279" s="58"/>
    </row>
    <row r="13280" spans="24:28" x14ac:dyDescent="0.2">
      <c r="X13280" s="58"/>
      <c r="Y13280" s="58"/>
      <c r="Z13280" s="58"/>
      <c r="AA13280" s="58"/>
      <c r="AB13280" s="58"/>
    </row>
    <row r="13281" spans="24:28" x14ac:dyDescent="0.2">
      <c r="X13281" s="58"/>
      <c r="Y13281" s="58"/>
      <c r="Z13281" s="58"/>
      <c r="AA13281" s="58"/>
      <c r="AB13281" s="58"/>
    </row>
    <row r="13282" spans="24:28" x14ac:dyDescent="0.2">
      <c r="X13282" s="58"/>
      <c r="Y13282" s="58"/>
      <c r="Z13282" s="58"/>
      <c r="AA13282" s="58"/>
      <c r="AB13282" s="58"/>
    </row>
    <row r="13283" spans="24:28" x14ac:dyDescent="0.2">
      <c r="X13283" s="58"/>
      <c r="Y13283" s="58"/>
      <c r="Z13283" s="58"/>
      <c r="AA13283" s="58"/>
      <c r="AB13283" s="58"/>
    </row>
    <row r="13284" spans="24:28" x14ac:dyDescent="0.2">
      <c r="X13284" s="58"/>
      <c r="Y13284" s="58"/>
      <c r="Z13284" s="58"/>
      <c r="AA13284" s="58"/>
      <c r="AB13284" s="58"/>
    </row>
    <row r="13285" spans="24:28" x14ac:dyDescent="0.2">
      <c r="X13285" s="58"/>
      <c r="Y13285" s="58"/>
      <c r="Z13285" s="58"/>
      <c r="AA13285" s="58"/>
      <c r="AB13285" s="58"/>
    </row>
    <row r="13286" spans="24:28" x14ac:dyDescent="0.2">
      <c r="X13286" s="58"/>
      <c r="Y13286" s="58"/>
      <c r="Z13286" s="58"/>
      <c r="AA13286" s="58"/>
      <c r="AB13286" s="58"/>
    </row>
    <row r="13287" spans="24:28" x14ac:dyDescent="0.2">
      <c r="X13287" s="58"/>
      <c r="Y13287" s="58"/>
      <c r="Z13287" s="58"/>
      <c r="AA13287" s="58"/>
      <c r="AB13287" s="58"/>
    </row>
    <row r="13288" spans="24:28" x14ac:dyDescent="0.2">
      <c r="X13288" s="58"/>
      <c r="Y13288" s="58"/>
      <c r="Z13288" s="58"/>
      <c r="AA13288" s="58"/>
      <c r="AB13288" s="58"/>
    </row>
    <row r="13289" spans="24:28" x14ac:dyDescent="0.2">
      <c r="X13289" s="58"/>
      <c r="Y13289" s="58"/>
      <c r="Z13289" s="58"/>
      <c r="AA13289" s="58"/>
      <c r="AB13289" s="58"/>
    </row>
    <row r="13290" spans="24:28" x14ac:dyDescent="0.2">
      <c r="X13290" s="58"/>
      <c r="Y13290" s="58"/>
      <c r="Z13290" s="58"/>
      <c r="AA13290" s="58"/>
      <c r="AB13290" s="58"/>
    </row>
    <row r="13291" spans="24:28" x14ac:dyDescent="0.2">
      <c r="X13291" s="58"/>
      <c r="Y13291" s="58"/>
      <c r="Z13291" s="58"/>
      <c r="AA13291" s="58"/>
      <c r="AB13291" s="58"/>
    </row>
    <row r="13292" spans="24:28" x14ac:dyDescent="0.2">
      <c r="X13292" s="58"/>
      <c r="Y13292" s="58"/>
      <c r="Z13292" s="58"/>
      <c r="AA13292" s="58"/>
      <c r="AB13292" s="58"/>
    </row>
    <row r="13293" spans="24:28" x14ac:dyDescent="0.2">
      <c r="X13293" s="58"/>
      <c r="Y13293" s="58"/>
      <c r="Z13293" s="58"/>
      <c r="AA13293" s="58"/>
      <c r="AB13293" s="58"/>
    </row>
    <row r="13294" spans="24:28" x14ac:dyDescent="0.2">
      <c r="X13294" s="58"/>
      <c r="Y13294" s="58"/>
      <c r="Z13294" s="58"/>
      <c r="AA13294" s="58"/>
      <c r="AB13294" s="58"/>
    </row>
    <row r="13295" spans="24:28" x14ac:dyDescent="0.2">
      <c r="X13295" s="58"/>
      <c r="Y13295" s="58"/>
      <c r="Z13295" s="58"/>
      <c r="AA13295" s="58"/>
      <c r="AB13295" s="58"/>
    </row>
    <row r="13296" spans="24:28" x14ac:dyDescent="0.2">
      <c r="X13296" s="58"/>
      <c r="Y13296" s="58"/>
      <c r="Z13296" s="58"/>
      <c r="AA13296" s="58"/>
      <c r="AB13296" s="58"/>
    </row>
    <row r="13297" spans="24:28" x14ac:dyDescent="0.2">
      <c r="X13297" s="58"/>
      <c r="Y13297" s="58"/>
      <c r="Z13297" s="58"/>
      <c r="AA13297" s="58"/>
      <c r="AB13297" s="58"/>
    </row>
    <row r="13298" spans="24:28" x14ac:dyDescent="0.2">
      <c r="X13298" s="58"/>
      <c r="Y13298" s="58"/>
      <c r="Z13298" s="58"/>
      <c r="AA13298" s="58"/>
      <c r="AB13298" s="58"/>
    </row>
    <row r="13299" spans="24:28" x14ac:dyDescent="0.2">
      <c r="X13299" s="58"/>
      <c r="Y13299" s="58"/>
      <c r="Z13299" s="58"/>
      <c r="AA13299" s="58"/>
      <c r="AB13299" s="58"/>
    </row>
    <row r="13300" spans="24:28" x14ac:dyDescent="0.2">
      <c r="X13300" s="58"/>
      <c r="Y13300" s="58"/>
      <c r="Z13300" s="58"/>
      <c r="AA13300" s="58"/>
      <c r="AB13300" s="58"/>
    </row>
    <row r="13301" spans="24:28" x14ac:dyDescent="0.2">
      <c r="X13301" s="58"/>
      <c r="Y13301" s="58"/>
      <c r="Z13301" s="58"/>
      <c r="AA13301" s="58"/>
      <c r="AB13301" s="58"/>
    </row>
    <row r="13302" spans="24:28" x14ac:dyDescent="0.2">
      <c r="X13302" s="58"/>
      <c r="Y13302" s="58"/>
      <c r="Z13302" s="58"/>
      <c r="AA13302" s="58"/>
      <c r="AB13302" s="58"/>
    </row>
    <row r="13303" spans="24:28" x14ac:dyDescent="0.2">
      <c r="X13303" s="58"/>
      <c r="Y13303" s="58"/>
      <c r="Z13303" s="58"/>
      <c r="AA13303" s="58"/>
      <c r="AB13303" s="58"/>
    </row>
    <row r="13304" spans="24:28" x14ac:dyDescent="0.2">
      <c r="X13304" s="58"/>
      <c r="Y13304" s="58"/>
      <c r="Z13304" s="58"/>
      <c r="AA13304" s="58"/>
      <c r="AB13304" s="58"/>
    </row>
    <row r="13305" spans="24:28" x14ac:dyDescent="0.2">
      <c r="X13305" s="58"/>
      <c r="Y13305" s="58"/>
      <c r="Z13305" s="58"/>
      <c r="AA13305" s="58"/>
      <c r="AB13305" s="58"/>
    </row>
    <row r="13306" spans="24:28" x14ac:dyDescent="0.2">
      <c r="X13306" s="58"/>
      <c r="Y13306" s="58"/>
      <c r="Z13306" s="58"/>
      <c r="AA13306" s="58"/>
      <c r="AB13306" s="58"/>
    </row>
    <row r="13307" spans="24:28" x14ac:dyDescent="0.2">
      <c r="X13307" s="58"/>
      <c r="Y13307" s="58"/>
      <c r="Z13307" s="58"/>
      <c r="AA13307" s="58"/>
      <c r="AB13307" s="58"/>
    </row>
    <row r="13308" spans="24:28" x14ac:dyDescent="0.2">
      <c r="X13308" s="58"/>
      <c r="Y13308" s="58"/>
      <c r="Z13308" s="58"/>
      <c r="AA13308" s="58"/>
      <c r="AB13308" s="58"/>
    </row>
    <row r="13309" spans="24:28" x14ac:dyDescent="0.2">
      <c r="X13309" s="58"/>
      <c r="Y13309" s="58"/>
      <c r="Z13309" s="58"/>
      <c r="AA13309" s="58"/>
      <c r="AB13309" s="58"/>
    </row>
    <row r="13310" spans="24:28" x14ac:dyDescent="0.2">
      <c r="X13310" s="58"/>
      <c r="Y13310" s="58"/>
      <c r="Z13310" s="58"/>
      <c r="AA13310" s="58"/>
      <c r="AB13310" s="58"/>
    </row>
    <row r="13311" spans="24:28" x14ac:dyDescent="0.2">
      <c r="X13311" s="58"/>
      <c r="Y13311" s="58"/>
      <c r="Z13311" s="58"/>
      <c r="AA13311" s="58"/>
      <c r="AB13311" s="58"/>
    </row>
    <row r="13312" spans="24:28" x14ac:dyDescent="0.2">
      <c r="X13312" s="58"/>
      <c r="Y13312" s="58"/>
      <c r="Z13312" s="58"/>
      <c r="AA13312" s="58"/>
      <c r="AB13312" s="58"/>
    </row>
    <row r="13313" spans="24:28" x14ac:dyDescent="0.2">
      <c r="X13313" s="58"/>
      <c r="Y13313" s="58"/>
      <c r="Z13313" s="58"/>
      <c r="AA13313" s="58"/>
      <c r="AB13313" s="58"/>
    </row>
    <row r="13314" spans="24:28" x14ac:dyDescent="0.2">
      <c r="X13314" s="58"/>
      <c r="Y13314" s="58"/>
      <c r="Z13314" s="58"/>
      <c r="AA13314" s="58"/>
      <c r="AB13314" s="58"/>
    </row>
    <row r="13315" spans="24:28" x14ac:dyDescent="0.2">
      <c r="X13315" s="58"/>
      <c r="Y13315" s="58"/>
      <c r="Z13315" s="58"/>
      <c r="AA13315" s="58"/>
      <c r="AB13315" s="58"/>
    </row>
    <row r="13316" spans="24:28" x14ac:dyDescent="0.2">
      <c r="X13316" s="58"/>
      <c r="Y13316" s="58"/>
      <c r="Z13316" s="58"/>
      <c r="AA13316" s="58"/>
      <c r="AB13316" s="58"/>
    </row>
    <row r="13317" spans="24:28" x14ac:dyDescent="0.2">
      <c r="X13317" s="58"/>
      <c r="Y13317" s="58"/>
      <c r="Z13317" s="58"/>
      <c r="AA13317" s="58"/>
      <c r="AB13317" s="58"/>
    </row>
    <row r="13318" spans="24:28" x14ac:dyDescent="0.2">
      <c r="X13318" s="58"/>
      <c r="Y13318" s="58"/>
      <c r="Z13318" s="58"/>
      <c r="AA13318" s="58"/>
      <c r="AB13318" s="58"/>
    </row>
    <row r="13319" spans="24:28" x14ac:dyDescent="0.2">
      <c r="X13319" s="58"/>
      <c r="Y13319" s="58"/>
      <c r="Z13319" s="58"/>
      <c r="AA13319" s="58"/>
      <c r="AB13319" s="58"/>
    </row>
    <row r="13320" spans="24:28" x14ac:dyDescent="0.2">
      <c r="X13320" s="58"/>
      <c r="Y13320" s="58"/>
      <c r="Z13320" s="58"/>
      <c r="AA13320" s="58"/>
      <c r="AB13320" s="58"/>
    </row>
    <row r="13321" spans="24:28" x14ac:dyDescent="0.2">
      <c r="X13321" s="58"/>
      <c r="Y13321" s="58"/>
      <c r="Z13321" s="58"/>
      <c r="AA13321" s="58"/>
      <c r="AB13321" s="58"/>
    </row>
    <row r="13322" spans="24:28" x14ac:dyDescent="0.2">
      <c r="X13322" s="58"/>
      <c r="Y13322" s="58"/>
      <c r="Z13322" s="58"/>
      <c r="AA13322" s="58"/>
      <c r="AB13322" s="58"/>
    </row>
    <row r="13323" spans="24:28" x14ac:dyDescent="0.2">
      <c r="X13323" s="58"/>
      <c r="Y13323" s="58"/>
      <c r="Z13323" s="58"/>
      <c r="AA13323" s="58"/>
      <c r="AB13323" s="58"/>
    </row>
    <row r="13324" spans="24:28" x14ac:dyDescent="0.2">
      <c r="X13324" s="58"/>
      <c r="Y13324" s="58"/>
      <c r="Z13324" s="58"/>
      <c r="AA13324" s="58"/>
      <c r="AB13324" s="58"/>
    </row>
    <row r="13325" spans="24:28" x14ac:dyDescent="0.2">
      <c r="X13325" s="58"/>
      <c r="Y13325" s="58"/>
      <c r="Z13325" s="58"/>
      <c r="AA13325" s="58"/>
      <c r="AB13325" s="58"/>
    </row>
    <row r="13326" spans="24:28" x14ac:dyDescent="0.2">
      <c r="X13326" s="58"/>
      <c r="Y13326" s="58"/>
      <c r="Z13326" s="58"/>
      <c r="AA13326" s="58"/>
      <c r="AB13326" s="58"/>
    </row>
    <row r="13327" spans="24:28" x14ac:dyDescent="0.2">
      <c r="X13327" s="58"/>
      <c r="Y13327" s="58"/>
      <c r="Z13327" s="58"/>
      <c r="AA13327" s="58"/>
      <c r="AB13327" s="58"/>
    </row>
    <row r="13328" spans="24:28" x14ac:dyDescent="0.2">
      <c r="X13328" s="58"/>
      <c r="Y13328" s="58"/>
      <c r="Z13328" s="58"/>
      <c r="AA13328" s="58"/>
      <c r="AB13328" s="58"/>
    </row>
    <row r="13329" spans="24:28" x14ac:dyDescent="0.2">
      <c r="X13329" s="58"/>
      <c r="Y13329" s="58"/>
      <c r="Z13329" s="58"/>
      <c r="AA13329" s="58"/>
      <c r="AB13329" s="58"/>
    </row>
    <row r="13330" spans="24:28" x14ac:dyDescent="0.2">
      <c r="X13330" s="58"/>
      <c r="Y13330" s="58"/>
      <c r="Z13330" s="58"/>
      <c r="AA13330" s="58"/>
      <c r="AB13330" s="58"/>
    </row>
    <row r="13331" spans="24:28" x14ac:dyDescent="0.2">
      <c r="X13331" s="58"/>
      <c r="Y13331" s="58"/>
      <c r="Z13331" s="58"/>
      <c r="AA13331" s="58"/>
      <c r="AB13331" s="58"/>
    </row>
    <row r="13332" spans="24:28" x14ac:dyDescent="0.2">
      <c r="X13332" s="58"/>
      <c r="Y13332" s="58"/>
      <c r="Z13332" s="58"/>
      <c r="AA13332" s="58"/>
      <c r="AB13332" s="58"/>
    </row>
    <row r="13333" spans="24:28" x14ac:dyDescent="0.2">
      <c r="X13333" s="58"/>
      <c r="Y13333" s="58"/>
      <c r="Z13333" s="58"/>
      <c r="AA13333" s="58"/>
      <c r="AB13333" s="58"/>
    </row>
    <row r="13334" spans="24:28" x14ac:dyDescent="0.2">
      <c r="X13334" s="58"/>
      <c r="Y13334" s="58"/>
      <c r="Z13334" s="58"/>
      <c r="AA13334" s="58"/>
      <c r="AB13334" s="58"/>
    </row>
    <row r="13335" spans="24:28" x14ac:dyDescent="0.2">
      <c r="X13335" s="58"/>
      <c r="Y13335" s="58"/>
      <c r="Z13335" s="58"/>
      <c r="AA13335" s="58"/>
      <c r="AB13335" s="58"/>
    </row>
    <row r="13336" spans="24:28" x14ac:dyDescent="0.2">
      <c r="X13336" s="58"/>
      <c r="Y13336" s="58"/>
      <c r="Z13336" s="58"/>
      <c r="AA13336" s="58"/>
      <c r="AB13336" s="58"/>
    </row>
    <row r="13337" spans="24:28" x14ac:dyDescent="0.2">
      <c r="X13337" s="58"/>
      <c r="Y13337" s="58"/>
      <c r="Z13337" s="58"/>
      <c r="AA13337" s="58"/>
      <c r="AB13337" s="58"/>
    </row>
    <row r="13338" spans="24:28" x14ac:dyDescent="0.2">
      <c r="X13338" s="58"/>
      <c r="Y13338" s="58"/>
      <c r="Z13338" s="58"/>
      <c r="AA13338" s="58"/>
      <c r="AB13338" s="58"/>
    </row>
    <row r="13339" spans="24:28" x14ac:dyDescent="0.2">
      <c r="X13339" s="58"/>
      <c r="Y13339" s="58"/>
      <c r="Z13339" s="58"/>
      <c r="AA13339" s="58"/>
      <c r="AB13339" s="58"/>
    </row>
    <row r="13340" spans="24:28" x14ac:dyDescent="0.2">
      <c r="X13340" s="58"/>
      <c r="Y13340" s="58"/>
      <c r="Z13340" s="58"/>
      <c r="AA13340" s="58"/>
      <c r="AB13340" s="58"/>
    </row>
    <row r="13341" spans="24:28" x14ac:dyDescent="0.2">
      <c r="X13341" s="58"/>
      <c r="Y13341" s="58"/>
      <c r="Z13341" s="58"/>
      <c r="AA13341" s="58"/>
      <c r="AB13341" s="58"/>
    </row>
    <row r="13342" spans="24:28" x14ac:dyDescent="0.2">
      <c r="X13342" s="58"/>
      <c r="Y13342" s="58"/>
      <c r="Z13342" s="58"/>
      <c r="AA13342" s="58"/>
      <c r="AB13342" s="58"/>
    </row>
    <row r="13343" spans="24:28" x14ac:dyDescent="0.2">
      <c r="X13343" s="58"/>
      <c r="Y13343" s="58"/>
      <c r="Z13343" s="58"/>
      <c r="AA13343" s="58"/>
      <c r="AB13343" s="58"/>
    </row>
    <row r="13344" spans="24:28" x14ac:dyDescent="0.2">
      <c r="X13344" s="58"/>
      <c r="Y13344" s="58"/>
      <c r="Z13344" s="58"/>
      <c r="AA13344" s="58"/>
      <c r="AB13344" s="58"/>
    </row>
    <row r="13345" spans="24:28" x14ac:dyDescent="0.2">
      <c r="X13345" s="58"/>
      <c r="Y13345" s="58"/>
      <c r="Z13345" s="58"/>
      <c r="AA13345" s="58"/>
      <c r="AB13345" s="58"/>
    </row>
    <row r="13346" spans="24:28" x14ac:dyDescent="0.2">
      <c r="X13346" s="58"/>
      <c r="Y13346" s="58"/>
      <c r="Z13346" s="58"/>
      <c r="AA13346" s="58"/>
      <c r="AB13346" s="58"/>
    </row>
    <row r="13347" spans="24:28" x14ac:dyDescent="0.2">
      <c r="X13347" s="58"/>
      <c r="Y13347" s="58"/>
      <c r="Z13347" s="58"/>
      <c r="AA13347" s="58"/>
      <c r="AB13347" s="58"/>
    </row>
    <row r="13348" spans="24:28" x14ac:dyDescent="0.2">
      <c r="X13348" s="58"/>
      <c r="Y13348" s="58"/>
      <c r="Z13348" s="58"/>
      <c r="AA13348" s="58"/>
      <c r="AB13348" s="58"/>
    </row>
    <row r="13349" spans="24:28" x14ac:dyDescent="0.2">
      <c r="X13349" s="58"/>
      <c r="Y13349" s="58"/>
      <c r="Z13349" s="58"/>
      <c r="AA13349" s="58"/>
      <c r="AB13349" s="58"/>
    </row>
    <row r="13350" spans="24:28" x14ac:dyDescent="0.2">
      <c r="X13350" s="58"/>
      <c r="Y13350" s="58"/>
      <c r="Z13350" s="58"/>
      <c r="AA13350" s="58"/>
      <c r="AB13350" s="58"/>
    </row>
    <row r="13351" spans="24:28" x14ac:dyDescent="0.2">
      <c r="X13351" s="58"/>
      <c r="Y13351" s="58"/>
      <c r="Z13351" s="58"/>
      <c r="AA13351" s="58"/>
      <c r="AB13351" s="58"/>
    </row>
    <row r="13352" spans="24:28" x14ac:dyDescent="0.2">
      <c r="X13352" s="58"/>
      <c r="Y13352" s="58"/>
      <c r="Z13352" s="58"/>
      <c r="AA13352" s="58"/>
      <c r="AB13352" s="58"/>
    </row>
    <row r="13353" spans="24:28" x14ac:dyDescent="0.2">
      <c r="X13353" s="58"/>
      <c r="Y13353" s="58"/>
      <c r="Z13353" s="58"/>
      <c r="AA13353" s="58"/>
      <c r="AB13353" s="58"/>
    </row>
    <row r="13354" spans="24:28" x14ac:dyDescent="0.2">
      <c r="X13354" s="58"/>
      <c r="Y13354" s="58"/>
      <c r="Z13354" s="58"/>
      <c r="AA13354" s="58"/>
      <c r="AB13354" s="58"/>
    </row>
    <row r="13355" spans="24:28" x14ac:dyDescent="0.2">
      <c r="X13355" s="58"/>
      <c r="Y13355" s="58"/>
      <c r="Z13355" s="58"/>
      <c r="AA13355" s="58"/>
      <c r="AB13355" s="58"/>
    </row>
    <row r="13356" spans="24:28" x14ac:dyDescent="0.2">
      <c r="X13356" s="58"/>
      <c r="Y13356" s="58"/>
      <c r="Z13356" s="58"/>
      <c r="AA13356" s="58"/>
      <c r="AB13356" s="58"/>
    </row>
    <row r="13357" spans="24:28" x14ac:dyDescent="0.2">
      <c r="X13357" s="58"/>
      <c r="Y13357" s="58"/>
      <c r="Z13357" s="58"/>
      <c r="AA13357" s="58"/>
      <c r="AB13357" s="58"/>
    </row>
    <row r="13358" spans="24:28" x14ac:dyDescent="0.2">
      <c r="X13358" s="58"/>
      <c r="Y13358" s="58"/>
      <c r="Z13358" s="58"/>
      <c r="AA13358" s="58"/>
      <c r="AB13358" s="58"/>
    </row>
    <row r="13359" spans="24:28" x14ac:dyDescent="0.2">
      <c r="X13359" s="58"/>
      <c r="Y13359" s="58"/>
      <c r="Z13359" s="58"/>
      <c r="AA13359" s="58"/>
      <c r="AB13359" s="58"/>
    </row>
    <row r="13360" spans="24:28" x14ac:dyDescent="0.2">
      <c r="X13360" s="58"/>
      <c r="Y13360" s="58"/>
      <c r="Z13360" s="58"/>
      <c r="AA13360" s="58"/>
      <c r="AB13360" s="58"/>
    </row>
    <row r="13361" spans="24:28" x14ac:dyDescent="0.2">
      <c r="X13361" s="58"/>
      <c r="Y13361" s="58"/>
      <c r="Z13361" s="58"/>
      <c r="AA13361" s="58"/>
      <c r="AB13361" s="58"/>
    </row>
    <row r="13362" spans="24:28" x14ac:dyDescent="0.2">
      <c r="X13362" s="58"/>
      <c r="Y13362" s="58"/>
      <c r="Z13362" s="58"/>
      <c r="AA13362" s="58"/>
      <c r="AB13362" s="58"/>
    </row>
    <row r="13363" spans="24:28" x14ac:dyDescent="0.2">
      <c r="X13363" s="58"/>
      <c r="Y13363" s="58"/>
      <c r="Z13363" s="58"/>
      <c r="AA13363" s="58"/>
      <c r="AB13363" s="58"/>
    </row>
    <row r="13364" spans="24:28" x14ac:dyDescent="0.2">
      <c r="X13364" s="58"/>
      <c r="Y13364" s="58"/>
      <c r="Z13364" s="58"/>
      <c r="AA13364" s="58"/>
      <c r="AB13364" s="58"/>
    </row>
    <row r="13365" spans="24:28" x14ac:dyDescent="0.2">
      <c r="X13365" s="58"/>
      <c r="Y13365" s="58"/>
      <c r="Z13365" s="58"/>
      <c r="AA13365" s="58"/>
      <c r="AB13365" s="58"/>
    </row>
    <row r="13366" spans="24:28" x14ac:dyDescent="0.2">
      <c r="X13366" s="58"/>
      <c r="Y13366" s="58"/>
      <c r="Z13366" s="58"/>
      <c r="AA13366" s="58"/>
      <c r="AB13366" s="58"/>
    </row>
    <row r="13367" spans="24:28" x14ac:dyDescent="0.2">
      <c r="X13367" s="58"/>
      <c r="Y13367" s="58"/>
      <c r="Z13367" s="58"/>
      <c r="AA13367" s="58"/>
      <c r="AB13367" s="58"/>
    </row>
    <row r="13368" spans="24:28" x14ac:dyDescent="0.2">
      <c r="X13368" s="58"/>
      <c r="Y13368" s="58"/>
      <c r="Z13368" s="58"/>
      <c r="AA13368" s="58"/>
      <c r="AB13368" s="58"/>
    </row>
    <row r="13369" spans="24:28" x14ac:dyDescent="0.2">
      <c r="X13369" s="58"/>
      <c r="Y13369" s="58"/>
      <c r="Z13369" s="58"/>
      <c r="AA13369" s="58"/>
      <c r="AB13369" s="58"/>
    </row>
    <row r="13370" spans="24:28" x14ac:dyDescent="0.2">
      <c r="X13370" s="58"/>
      <c r="Y13370" s="58"/>
      <c r="Z13370" s="58"/>
      <c r="AA13370" s="58"/>
      <c r="AB13370" s="58"/>
    </row>
    <row r="13371" spans="24:28" x14ac:dyDescent="0.2">
      <c r="X13371" s="58"/>
      <c r="Y13371" s="58"/>
      <c r="Z13371" s="58"/>
      <c r="AA13371" s="58"/>
      <c r="AB13371" s="58"/>
    </row>
    <row r="13372" spans="24:28" x14ac:dyDescent="0.2">
      <c r="X13372" s="58"/>
      <c r="Y13372" s="58"/>
      <c r="Z13372" s="58"/>
      <c r="AA13372" s="58"/>
      <c r="AB13372" s="58"/>
    </row>
    <row r="13373" spans="24:28" x14ac:dyDescent="0.2">
      <c r="X13373" s="58"/>
      <c r="Y13373" s="58"/>
      <c r="Z13373" s="58"/>
      <c r="AA13373" s="58"/>
      <c r="AB13373" s="58"/>
    </row>
    <row r="13374" spans="24:28" x14ac:dyDescent="0.2">
      <c r="X13374" s="58"/>
      <c r="Y13374" s="58"/>
      <c r="Z13374" s="58"/>
      <c r="AA13374" s="58"/>
      <c r="AB13374" s="58"/>
    </row>
    <row r="13375" spans="24:28" x14ac:dyDescent="0.2">
      <c r="X13375" s="58"/>
      <c r="Y13375" s="58"/>
      <c r="Z13375" s="58"/>
      <c r="AA13375" s="58"/>
      <c r="AB13375" s="58"/>
    </row>
    <row r="13376" spans="24:28" x14ac:dyDescent="0.2">
      <c r="X13376" s="58"/>
      <c r="Y13376" s="58"/>
      <c r="Z13376" s="58"/>
      <c r="AA13376" s="58"/>
      <c r="AB13376" s="58"/>
    </row>
    <row r="13377" spans="24:28" x14ac:dyDescent="0.2">
      <c r="X13377" s="58"/>
      <c r="Y13377" s="58"/>
      <c r="Z13377" s="58"/>
      <c r="AA13377" s="58"/>
      <c r="AB13377" s="58"/>
    </row>
    <row r="13378" spans="24:28" x14ac:dyDescent="0.2">
      <c r="X13378" s="58"/>
      <c r="Y13378" s="58"/>
      <c r="Z13378" s="58"/>
      <c r="AA13378" s="58"/>
      <c r="AB13378" s="58"/>
    </row>
    <row r="13379" spans="24:28" x14ac:dyDescent="0.2">
      <c r="X13379" s="58"/>
      <c r="Y13379" s="58"/>
      <c r="Z13379" s="58"/>
      <c r="AA13379" s="58"/>
      <c r="AB13379" s="58"/>
    </row>
    <row r="13380" spans="24:28" x14ac:dyDescent="0.2">
      <c r="X13380" s="58"/>
      <c r="Y13380" s="58"/>
      <c r="Z13380" s="58"/>
      <c r="AA13380" s="58"/>
      <c r="AB13380" s="58"/>
    </row>
    <row r="13381" spans="24:28" x14ac:dyDescent="0.2">
      <c r="X13381" s="58"/>
      <c r="Y13381" s="58"/>
      <c r="Z13381" s="58"/>
      <c r="AA13381" s="58"/>
      <c r="AB13381" s="58"/>
    </row>
    <row r="13382" spans="24:28" x14ac:dyDescent="0.2">
      <c r="X13382" s="58"/>
      <c r="Y13382" s="58"/>
      <c r="Z13382" s="58"/>
      <c r="AA13382" s="58"/>
      <c r="AB13382" s="58"/>
    </row>
    <row r="13383" spans="24:28" x14ac:dyDescent="0.2">
      <c r="X13383" s="58"/>
      <c r="Y13383" s="58"/>
      <c r="Z13383" s="58"/>
      <c r="AA13383" s="58"/>
      <c r="AB13383" s="58"/>
    </row>
    <row r="13384" spans="24:28" x14ac:dyDescent="0.2">
      <c r="X13384" s="58"/>
      <c r="Y13384" s="58"/>
      <c r="Z13384" s="58"/>
      <c r="AA13384" s="58"/>
      <c r="AB13384" s="58"/>
    </row>
    <row r="13385" spans="24:28" x14ac:dyDescent="0.2">
      <c r="X13385" s="58"/>
      <c r="Y13385" s="58"/>
      <c r="Z13385" s="58"/>
      <c r="AA13385" s="58"/>
      <c r="AB13385" s="58"/>
    </row>
    <row r="13386" spans="24:28" x14ac:dyDescent="0.2">
      <c r="X13386" s="58"/>
      <c r="Y13386" s="58"/>
      <c r="Z13386" s="58"/>
      <c r="AA13386" s="58"/>
      <c r="AB13386" s="58"/>
    </row>
    <row r="13387" spans="24:28" x14ac:dyDescent="0.2">
      <c r="X13387" s="58"/>
      <c r="Y13387" s="58"/>
      <c r="Z13387" s="58"/>
      <c r="AA13387" s="58"/>
      <c r="AB13387" s="58"/>
    </row>
    <row r="13388" spans="24:28" x14ac:dyDescent="0.2">
      <c r="X13388" s="58"/>
      <c r="Y13388" s="58"/>
      <c r="Z13388" s="58"/>
      <c r="AA13388" s="58"/>
      <c r="AB13388" s="58"/>
    </row>
    <row r="13389" spans="24:28" x14ac:dyDescent="0.2">
      <c r="X13389" s="58"/>
      <c r="Y13389" s="58"/>
      <c r="Z13389" s="58"/>
      <c r="AA13389" s="58"/>
      <c r="AB13389" s="58"/>
    </row>
    <row r="13390" spans="24:28" x14ac:dyDescent="0.2">
      <c r="X13390" s="58"/>
      <c r="Y13390" s="58"/>
      <c r="Z13390" s="58"/>
      <c r="AA13390" s="58"/>
      <c r="AB13390" s="58"/>
    </row>
    <row r="13391" spans="24:28" x14ac:dyDescent="0.2">
      <c r="X13391" s="58"/>
      <c r="Y13391" s="58"/>
      <c r="Z13391" s="58"/>
      <c r="AA13391" s="58"/>
      <c r="AB13391" s="58"/>
    </row>
    <row r="13392" spans="24:28" x14ac:dyDescent="0.2">
      <c r="X13392" s="58"/>
      <c r="Y13392" s="58"/>
      <c r="Z13392" s="58"/>
      <c r="AA13392" s="58"/>
      <c r="AB13392" s="58"/>
    </row>
    <row r="13393" spans="24:28" x14ac:dyDescent="0.2">
      <c r="X13393" s="58"/>
      <c r="Y13393" s="58"/>
      <c r="Z13393" s="58"/>
      <c r="AA13393" s="58"/>
      <c r="AB13393" s="58"/>
    </row>
    <row r="13394" spans="24:28" x14ac:dyDescent="0.2">
      <c r="X13394" s="58"/>
      <c r="Y13394" s="58"/>
      <c r="Z13394" s="58"/>
      <c r="AA13394" s="58"/>
      <c r="AB13394" s="58"/>
    </row>
    <row r="13395" spans="24:28" x14ac:dyDescent="0.2">
      <c r="X13395" s="58"/>
      <c r="Y13395" s="58"/>
      <c r="Z13395" s="58"/>
      <c r="AA13395" s="58"/>
      <c r="AB13395" s="58"/>
    </row>
    <row r="13396" spans="24:28" x14ac:dyDescent="0.2">
      <c r="X13396" s="58"/>
      <c r="Y13396" s="58"/>
      <c r="Z13396" s="58"/>
      <c r="AA13396" s="58"/>
      <c r="AB13396" s="58"/>
    </row>
    <row r="13397" spans="24:28" x14ac:dyDescent="0.2">
      <c r="X13397" s="58"/>
      <c r="Y13397" s="58"/>
      <c r="Z13397" s="58"/>
      <c r="AA13397" s="58"/>
      <c r="AB13397" s="58"/>
    </row>
    <row r="13398" spans="24:28" x14ac:dyDescent="0.2">
      <c r="X13398" s="58"/>
      <c r="Y13398" s="58"/>
      <c r="Z13398" s="58"/>
      <c r="AA13398" s="58"/>
      <c r="AB13398" s="58"/>
    </row>
    <row r="13399" spans="24:28" x14ac:dyDescent="0.2">
      <c r="X13399" s="58"/>
      <c r="Y13399" s="58"/>
      <c r="Z13399" s="58"/>
      <c r="AA13399" s="58"/>
      <c r="AB13399" s="58"/>
    </row>
    <row r="13400" spans="24:28" x14ac:dyDescent="0.2">
      <c r="X13400" s="58"/>
      <c r="Y13400" s="58"/>
      <c r="Z13400" s="58"/>
      <c r="AA13400" s="58"/>
      <c r="AB13400" s="58"/>
    </row>
    <row r="13401" spans="24:28" x14ac:dyDescent="0.2">
      <c r="X13401" s="58"/>
      <c r="Y13401" s="58"/>
      <c r="Z13401" s="58"/>
      <c r="AA13401" s="58"/>
      <c r="AB13401" s="58"/>
    </row>
    <row r="13402" spans="24:28" x14ac:dyDescent="0.2">
      <c r="X13402" s="58"/>
      <c r="Y13402" s="58"/>
      <c r="Z13402" s="58"/>
      <c r="AA13402" s="58"/>
      <c r="AB13402" s="58"/>
    </row>
    <row r="13403" spans="24:28" x14ac:dyDescent="0.2">
      <c r="X13403" s="58"/>
      <c r="Y13403" s="58"/>
      <c r="Z13403" s="58"/>
      <c r="AA13403" s="58"/>
      <c r="AB13403" s="58"/>
    </row>
    <row r="13404" spans="24:28" x14ac:dyDescent="0.2">
      <c r="X13404" s="58"/>
      <c r="Y13404" s="58"/>
      <c r="Z13404" s="58"/>
      <c r="AA13404" s="58"/>
      <c r="AB13404" s="58"/>
    </row>
    <row r="13405" spans="24:28" x14ac:dyDescent="0.2">
      <c r="X13405" s="58"/>
      <c r="Y13405" s="58"/>
      <c r="Z13405" s="58"/>
      <c r="AA13405" s="58"/>
      <c r="AB13405" s="58"/>
    </row>
    <row r="13406" spans="24:28" x14ac:dyDescent="0.2">
      <c r="X13406" s="58"/>
      <c r="Y13406" s="58"/>
      <c r="Z13406" s="58"/>
      <c r="AA13406" s="58"/>
      <c r="AB13406" s="58"/>
    </row>
    <row r="13407" spans="24:28" x14ac:dyDescent="0.2">
      <c r="X13407" s="58"/>
      <c r="Y13407" s="58"/>
      <c r="Z13407" s="58"/>
      <c r="AA13407" s="58"/>
      <c r="AB13407" s="58"/>
    </row>
    <row r="13408" spans="24:28" x14ac:dyDescent="0.2">
      <c r="X13408" s="58"/>
      <c r="Y13408" s="58"/>
      <c r="Z13408" s="58"/>
      <c r="AA13408" s="58"/>
      <c r="AB13408" s="58"/>
    </row>
    <row r="13409" spans="24:28" x14ac:dyDescent="0.2">
      <c r="X13409" s="58"/>
      <c r="Y13409" s="58"/>
      <c r="Z13409" s="58"/>
      <c r="AA13409" s="58"/>
      <c r="AB13409" s="58"/>
    </row>
    <row r="13410" spans="24:28" x14ac:dyDescent="0.2">
      <c r="X13410" s="58"/>
      <c r="Y13410" s="58"/>
      <c r="Z13410" s="58"/>
      <c r="AA13410" s="58"/>
      <c r="AB13410" s="58"/>
    </row>
    <row r="13411" spans="24:28" x14ac:dyDescent="0.2">
      <c r="X13411" s="58"/>
      <c r="Y13411" s="58"/>
      <c r="Z13411" s="58"/>
      <c r="AA13411" s="58"/>
      <c r="AB13411" s="58"/>
    </row>
    <row r="13412" spans="24:28" x14ac:dyDescent="0.2">
      <c r="X13412" s="58"/>
      <c r="Y13412" s="58"/>
      <c r="Z13412" s="58"/>
      <c r="AA13412" s="58"/>
      <c r="AB13412" s="58"/>
    </row>
    <row r="13413" spans="24:28" x14ac:dyDescent="0.2">
      <c r="X13413" s="58"/>
      <c r="Y13413" s="58"/>
      <c r="Z13413" s="58"/>
      <c r="AA13413" s="58"/>
      <c r="AB13413" s="58"/>
    </row>
    <row r="13414" spans="24:28" x14ac:dyDescent="0.2">
      <c r="X13414" s="58"/>
      <c r="Y13414" s="58"/>
      <c r="Z13414" s="58"/>
      <c r="AA13414" s="58"/>
      <c r="AB13414" s="58"/>
    </row>
    <row r="13415" spans="24:28" x14ac:dyDescent="0.2">
      <c r="X13415" s="58"/>
      <c r="Y13415" s="58"/>
      <c r="Z13415" s="58"/>
      <c r="AA13415" s="58"/>
      <c r="AB13415" s="58"/>
    </row>
    <row r="13416" spans="24:28" x14ac:dyDescent="0.2">
      <c r="X13416" s="58"/>
      <c r="Y13416" s="58"/>
      <c r="Z13416" s="58"/>
      <c r="AA13416" s="58"/>
      <c r="AB13416" s="58"/>
    </row>
    <row r="13417" spans="24:28" x14ac:dyDescent="0.2">
      <c r="X13417" s="58"/>
      <c r="Y13417" s="58"/>
      <c r="Z13417" s="58"/>
      <c r="AA13417" s="58"/>
      <c r="AB13417" s="58"/>
    </row>
    <row r="13418" spans="24:28" x14ac:dyDescent="0.2">
      <c r="X13418" s="58"/>
      <c r="Y13418" s="58"/>
      <c r="Z13418" s="58"/>
      <c r="AA13418" s="58"/>
      <c r="AB13418" s="58"/>
    </row>
    <row r="13419" spans="24:28" x14ac:dyDescent="0.2">
      <c r="X13419" s="58"/>
      <c r="Y13419" s="58"/>
      <c r="Z13419" s="58"/>
      <c r="AA13419" s="58"/>
      <c r="AB13419" s="58"/>
    </row>
    <row r="13420" spans="24:28" x14ac:dyDescent="0.2">
      <c r="X13420" s="58"/>
      <c r="Y13420" s="58"/>
      <c r="Z13420" s="58"/>
      <c r="AA13420" s="58"/>
      <c r="AB13420" s="58"/>
    </row>
    <row r="13421" spans="24:28" x14ac:dyDescent="0.2">
      <c r="X13421" s="58"/>
      <c r="Y13421" s="58"/>
      <c r="Z13421" s="58"/>
      <c r="AA13421" s="58"/>
      <c r="AB13421" s="58"/>
    </row>
    <row r="13422" spans="24:28" x14ac:dyDescent="0.2">
      <c r="X13422" s="58"/>
      <c r="Y13422" s="58"/>
      <c r="Z13422" s="58"/>
      <c r="AA13422" s="58"/>
      <c r="AB13422" s="58"/>
    </row>
    <row r="13423" spans="24:28" x14ac:dyDescent="0.2">
      <c r="X13423" s="58"/>
      <c r="Y13423" s="58"/>
      <c r="Z13423" s="58"/>
      <c r="AA13423" s="58"/>
      <c r="AB13423" s="58"/>
    </row>
    <row r="13424" spans="24:28" x14ac:dyDescent="0.2">
      <c r="X13424" s="58"/>
      <c r="Y13424" s="58"/>
      <c r="Z13424" s="58"/>
      <c r="AA13424" s="58"/>
      <c r="AB13424" s="58"/>
    </row>
    <row r="13425" spans="24:28" x14ac:dyDescent="0.2">
      <c r="X13425" s="58"/>
      <c r="Y13425" s="58"/>
      <c r="Z13425" s="58"/>
      <c r="AA13425" s="58"/>
      <c r="AB13425" s="58"/>
    </row>
    <row r="13426" spans="24:28" x14ac:dyDescent="0.2">
      <c r="X13426" s="58"/>
      <c r="Y13426" s="58"/>
      <c r="Z13426" s="58"/>
      <c r="AA13426" s="58"/>
      <c r="AB13426" s="58"/>
    </row>
    <row r="13427" spans="24:28" x14ac:dyDescent="0.2">
      <c r="X13427" s="58"/>
      <c r="Y13427" s="58"/>
      <c r="Z13427" s="58"/>
      <c r="AA13427" s="58"/>
      <c r="AB13427" s="58"/>
    </row>
    <row r="13428" spans="24:28" x14ac:dyDescent="0.2">
      <c r="X13428" s="58"/>
      <c r="Y13428" s="58"/>
      <c r="Z13428" s="58"/>
      <c r="AA13428" s="58"/>
      <c r="AB13428" s="58"/>
    </row>
    <row r="13429" spans="24:28" x14ac:dyDescent="0.2">
      <c r="X13429" s="58"/>
      <c r="Y13429" s="58"/>
      <c r="Z13429" s="58"/>
      <c r="AA13429" s="58"/>
      <c r="AB13429" s="58"/>
    </row>
    <row r="13430" spans="24:28" x14ac:dyDescent="0.2">
      <c r="X13430" s="58"/>
      <c r="Y13430" s="58"/>
      <c r="Z13430" s="58"/>
      <c r="AA13430" s="58"/>
      <c r="AB13430" s="58"/>
    </row>
    <row r="13431" spans="24:28" x14ac:dyDescent="0.2">
      <c r="X13431" s="58"/>
      <c r="Y13431" s="58"/>
      <c r="Z13431" s="58"/>
      <c r="AA13431" s="58"/>
      <c r="AB13431" s="58"/>
    </row>
    <row r="13432" spans="24:28" x14ac:dyDescent="0.2">
      <c r="X13432" s="58"/>
      <c r="Y13432" s="58"/>
      <c r="Z13432" s="58"/>
      <c r="AA13432" s="58"/>
      <c r="AB13432" s="58"/>
    </row>
    <row r="13433" spans="24:28" x14ac:dyDescent="0.2">
      <c r="X13433" s="58"/>
      <c r="Y13433" s="58"/>
      <c r="Z13433" s="58"/>
      <c r="AA13433" s="58"/>
      <c r="AB13433" s="58"/>
    </row>
    <row r="13434" spans="24:28" x14ac:dyDescent="0.2">
      <c r="X13434" s="58"/>
      <c r="Y13434" s="58"/>
      <c r="Z13434" s="58"/>
      <c r="AA13434" s="58"/>
      <c r="AB13434" s="58"/>
    </row>
    <row r="13435" spans="24:28" x14ac:dyDescent="0.2">
      <c r="X13435" s="58"/>
      <c r="Y13435" s="58"/>
      <c r="Z13435" s="58"/>
      <c r="AA13435" s="58"/>
      <c r="AB13435" s="58"/>
    </row>
    <row r="13436" spans="24:28" x14ac:dyDescent="0.2">
      <c r="X13436" s="58"/>
      <c r="Y13436" s="58"/>
      <c r="Z13436" s="58"/>
      <c r="AA13436" s="58"/>
      <c r="AB13436" s="58"/>
    </row>
    <row r="13437" spans="24:28" x14ac:dyDescent="0.2">
      <c r="X13437" s="58"/>
      <c r="Y13437" s="58"/>
      <c r="Z13437" s="58"/>
      <c r="AA13437" s="58"/>
      <c r="AB13437" s="58"/>
    </row>
    <row r="13438" spans="24:28" x14ac:dyDescent="0.2">
      <c r="X13438" s="58"/>
      <c r="Y13438" s="58"/>
      <c r="Z13438" s="58"/>
      <c r="AA13438" s="58"/>
      <c r="AB13438" s="58"/>
    </row>
    <row r="13439" spans="24:28" x14ac:dyDescent="0.2">
      <c r="X13439" s="58"/>
      <c r="Y13439" s="58"/>
      <c r="Z13439" s="58"/>
      <c r="AA13439" s="58"/>
      <c r="AB13439" s="58"/>
    </row>
    <row r="13440" spans="24:28" x14ac:dyDescent="0.2">
      <c r="X13440" s="58"/>
      <c r="Y13440" s="58"/>
      <c r="Z13440" s="58"/>
      <c r="AA13440" s="58"/>
      <c r="AB13440" s="58"/>
    </row>
    <row r="13441" spans="24:28" x14ac:dyDescent="0.2">
      <c r="X13441" s="58"/>
      <c r="Y13441" s="58"/>
      <c r="Z13441" s="58"/>
      <c r="AA13441" s="58"/>
      <c r="AB13441" s="58"/>
    </row>
    <row r="13442" spans="24:28" x14ac:dyDescent="0.2">
      <c r="X13442" s="58"/>
      <c r="Y13442" s="58"/>
      <c r="Z13442" s="58"/>
      <c r="AA13442" s="58"/>
      <c r="AB13442" s="58"/>
    </row>
    <row r="13443" spans="24:28" x14ac:dyDescent="0.2">
      <c r="X13443" s="58"/>
      <c r="Y13443" s="58"/>
      <c r="Z13443" s="58"/>
      <c r="AA13443" s="58"/>
      <c r="AB13443" s="58"/>
    </row>
    <row r="13444" spans="24:28" x14ac:dyDescent="0.2">
      <c r="X13444" s="58"/>
      <c r="Y13444" s="58"/>
      <c r="Z13444" s="58"/>
      <c r="AA13444" s="58"/>
      <c r="AB13444" s="58"/>
    </row>
    <row r="13445" spans="24:28" x14ac:dyDescent="0.2">
      <c r="X13445" s="58"/>
      <c r="Y13445" s="58"/>
      <c r="Z13445" s="58"/>
      <c r="AA13445" s="58"/>
      <c r="AB13445" s="58"/>
    </row>
    <row r="13446" spans="24:28" x14ac:dyDescent="0.2">
      <c r="X13446" s="58"/>
      <c r="Y13446" s="58"/>
      <c r="Z13446" s="58"/>
      <c r="AA13446" s="58"/>
      <c r="AB13446" s="58"/>
    </row>
    <row r="13447" spans="24:28" x14ac:dyDescent="0.2">
      <c r="X13447" s="58"/>
      <c r="Y13447" s="58"/>
      <c r="Z13447" s="58"/>
      <c r="AA13447" s="58"/>
      <c r="AB13447" s="58"/>
    </row>
    <row r="13448" spans="24:28" x14ac:dyDescent="0.2">
      <c r="X13448" s="58"/>
      <c r="Y13448" s="58"/>
      <c r="Z13448" s="58"/>
      <c r="AA13448" s="58"/>
      <c r="AB13448" s="58"/>
    </row>
    <row r="13449" spans="24:28" x14ac:dyDescent="0.2">
      <c r="X13449" s="58"/>
      <c r="Y13449" s="58"/>
      <c r="Z13449" s="58"/>
      <c r="AA13449" s="58"/>
      <c r="AB13449" s="58"/>
    </row>
    <row r="13450" spans="24:28" x14ac:dyDescent="0.2">
      <c r="X13450" s="58"/>
      <c r="Y13450" s="58"/>
      <c r="Z13450" s="58"/>
      <c r="AA13450" s="58"/>
      <c r="AB13450" s="58"/>
    </row>
    <row r="13451" spans="24:28" x14ac:dyDescent="0.2">
      <c r="X13451" s="58"/>
      <c r="Y13451" s="58"/>
      <c r="Z13451" s="58"/>
      <c r="AA13451" s="58"/>
      <c r="AB13451" s="58"/>
    </row>
    <row r="13452" spans="24:28" x14ac:dyDescent="0.2">
      <c r="X13452" s="58"/>
      <c r="Y13452" s="58"/>
      <c r="Z13452" s="58"/>
      <c r="AA13452" s="58"/>
      <c r="AB13452" s="58"/>
    </row>
    <row r="13453" spans="24:28" x14ac:dyDescent="0.2">
      <c r="X13453" s="58"/>
      <c r="Y13453" s="58"/>
      <c r="Z13453" s="58"/>
      <c r="AA13453" s="58"/>
      <c r="AB13453" s="58"/>
    </row>
    <row r="13454" spans="24:28" x14ac:dyDescent="0.2">
      <c r="X13454" s="58"/>
      <c r="Y13454" s="58"/>
      <c r="Z13454" s="58"/>
      <c r="AA13454" s="58"/>
      <c r="AB13454" s="58"/>
    </row>
    <row r="13455" spans="24:28" x14ac:dyDescent="0.2">
      <c r="X13455" s="58"/>
      <c r="Y13455" s="58"/>
      <c r="Z13455" s="58"/>
      <c r="AA13455" s="58"/>
      <c r="AB13455" s="58"/>
    </row>
    <row r="13456" spans="24:28" x14ac:dyDescent="0.2">
      <c r="X13456" s="58"/>
      <c r="Y13456" s="58"/>
      <c r="Z13456" s="58"/>
      <c r="AA13456" s="58"/>
      <c r="AB13456" s="58"/>
    </row>
    <row r="13457" spans="24:28" x14ac:dyDescent="0.2">
      <c r="X13457" s="58"/>
      <c r="Y13457" s="58"/>
      <c r="Z13457" s="58"/>
      <c r="AA13457" s="58"/>
      <c r="AB13457" s="58"/>
    </row>
    <row r="13458" spans="24:28" x14ac:dyDescent="0.2">
      <c r="X13458" s="58"/>
      <c r="Y13458" s="58"/>
      <c r="Z13458" s="58"/>
      <c r="AA13458" s="58"/>
      <c r="AB13458" s="58"/>
    </row>
    <row r="13459" spans="24:28" x14ac:dyDescent="0.2">
      <c r="X13459" s="58"/>
      <c r="Y13459" s="58"/>
      <c r="Z13459" s="58"/>
      <c r="AA13459" s="58"/>
      <c r="AB13459" s="58"/>
    </row>
    <row r="13460" spans="24:28" x14ac:dyDescent="0.2">
      <c r="X13460" s="58"/>
      <c r="Y13460" s="58"/>
      <c r="Z13460" s="58"/>
      <c r="AA13460" s="58"/>
      <c r="AB13460" s="58"/>
    </row>
    <row r="13461" spans="24:28" x14ac:dyDescent="0.2">
      <c r="X13461" s="58"/>
      <c r="Y13461" s="58"/>
      <c r="Z13461" s="58"/>
      <c r="AA13461" s="58"/>
      <c r="AB13461" s="58"/>
    </row>
    <row r="13462" spans="24:28" x14ac:dyDescent="0.2">
      <c r="X13462" s="58"/>
      <c r="Y13462" s="58"/>
      <c r="Z13462" s="58"/>
      <c r="AA13462" s="58"/>
      <c r="AB13462" s="58"/>
    </row>
    <row r="13463" spans="24:28" x14ac:dyDescent="0.2">
      <c r="X13463" s="58"/>
      <c r="Y13463" s="58"/>
      <c r="Z13463" s="58"/>
      <c r="AA13463" s="58"/>
      <c r="AB13463" s="58"/>
    </row>
    <row r="13464" spans="24:28" x14ac:dyDescent="0.2">
      <c r="X13464" s="58"/>
      <c r="Y13464" s="58"/>
      <c r="Z13464" s="58"/>
      <c r="AA13464" s="58"/>
      <c r="AB13464" s="58"/>
    </row>
    <row r="13465" spans="24:28" x14ac:dyDescent="0.2">
      <c r="X13465" s="58"/>
      <c r="Y13465" s="58"/>
      <c r="Z13465" s="58"/>
      <c r="AA13465" s="58"/>
      <c r="AB13465" s="58"/>
    </row>
    <row r="13466" spans="24:28" x14ac:dyDescent="0.2">
      <c r="X13466" s="58"/>
      <c r="Y13466" s="58"/>
      <c r="Z13466" s="58"/>
      <c r="AA13466" s="58"/>
      <c r="AB13466" s="58"/>
    </row>
    <row r="13467" spans="24:28" x14ac:dyDescent="0.2">
      <c r="X13467" s="58"/>
      <c r="Y13467" s="58"/>
      <c r="Z13467" s="58"/>
      <c r="AA13467" s="58"/>
      <c r="AB13467" s="58"/>
    </row>
    <row r="13468" spans="24:28" x14ac:dyDescent="0.2">
      <c r="X13468" s="58"/>
      <c r="Y13468" s="58"/>
      <c r="Z13468" s="58"/>
      <c r="AA13468" s="58"/>
      <c r="AB13468" s="58"/>
    </row>
    <row r="13469" spans="24:28" x14ac:dyDescent="0.2">
      <c r="X13469" s="58"/>
      <c r="Y13469" s="58"/>
      <c r="Z13469" s="58"/>
      <c r="AA13469" s="58"/>
      <c r="AB13469" s="58"/>
    </row>
    <row r="13470" spans="24:28" x14ac:dyDescent="0.2">
      <c r="X13470" s="58"/>
      <c r="Y13470" s="58"/>
      <c r="Z13470" s="58"/>
      <c r="AA13470" s="58"/>
      <c r="AB13470" s="58"/>
    </row>
    <row r="13471" spans="24:28" x14ac:dyDescent="0.2">
      <c r="X13471" s="58"/>
      <c r="Y13471" s="58"/>
      <c r="Z13471" s="58"/>
      <c r="AA13471" s="58"/>
      <c r="AB13471" s="58"/>
    </row>
    <row r="13472" spans="24:28" x14ac:dyDescent="0.2">
      <c r="X13472" s="58"/>
      <c r="Y13472" s="58"/>
      <c r="Z13472" s="58"/>
      <c r="AA13472" s="58"/>
      <c r="AB13472" s="58"/>
    </row>
    <row r="13473" spans="24:28" x14ac:dyDescent="0.2">
      <c r="X13473" s="58"/>
      <c r="Y13473" s="58"/>
      <c r="Z13473" s="58"/>
      <c r="AA13473" s="58"/>
      <c r="AB13473" s="58"/>
    </row>
    <row r="13474" spans="24:28" x14ac:dyDescent="0.2">
      <c r="X13474" s="58"/>
      <c r="Y13474" s="58"/>
      <c r="Z13474" s="58"/>
      <c r="AA13474" s="58"/>
      <c r="AB13474" s="58"/>
    </row>
    <row r="13475" spans="24:28" x14ac:dyDescent="0.2">
      <c r="X13475" s="58"/>
      <c r="Y13475" s="58"/>
      <c r="Z13475" s="58"/>
      <c r="AA13475" s="58"/>
      <c r="AB13475" s="58"/>
    </row>
    <row r="13476" spans="24:28" x14ac:dyDescent="0.2">
      <c r="X13476" s="58"/>
      <c r="Y13476" s="58"/>
      <c r="Z13476" s="58"/>
      <c r="AA13476" s="58"/>
      <c r="AB13476" s="58"/>
    </row>
    <row r="13477" spans="24:28" x14ac:dyDescent="0.2">
      <c r="X13477" s="58"/>
      <c r="Y13477" s="58"/>
      <c r="Z13477" s="58"/>
      <c r="AA13477" s="58"/>
      <c r="AB13477" s="58"/>
    </row>
    <row r="13478" spans="24:28" x14ac:dyDescent="0.2">
      <c r="X13478" s="58"/>
      <c r="Y13478" s="58"/>
      <c r="Z13478" s="58"/>
      <c r="AA13478" s="58"/>
      <c r="AB13478" s="58"/>
    </row>
    <row r="13479" spans="24:28" x14ac:dyDescent="0.2">
      <c r="X13479" s="58"/>
      <c r="Y13479" s="58"/>
      <c r="Z13479" s="58"/>
      <c r="AA13479" s="58"/>
      <c r="AB13479" s="58"/>
    </row>
    <row r="13480" spans="24:28" x14ac:dyDescent="0.2">
      <c r="X13480" s="58"/>
      <c r="Y13480" s="58"/>
      <c r="Z13480" s="58"/>
      <c r="AA13480" s="58"/>
      <c r="AB13480" s="58"/>
    </row>
    <row r="13481" spans="24:28" x14ac:dyDescent="0.2">
      <c r="X13481" s="58"/>
      <c r="Y13481" s="58"/>
      <c r="Z13481" s="58"/>
      <c r="AA13481" s="58"/>
      <c r="AB13481" s="58"/>
    </row>
    <row r="13482" spans="24:28" x14ac:dyDescent="0.2">
      <c r="X13482" s="58"/>
      <c r="Y13482" s="58"/>
      <c r="Z13482" s="58"/>
      <c r="AA13482" s="58"/>
      <c r="AB13482" s="58"/>
    </row>
    <row r="13483" spans="24:28" x14ac:dyDescent="0.2">
      <c r="X13483" s="58"/>
      <c r="Y13483" s="58"/>
      <c r="Z13483" s="58"/>
      <c r="AA13483" s="58"/>
      <c r="AB13483" s="58"/>
    </row>
    <row r="13484" spans="24:28" x14ac:dyDescent="0.2">
      <c r="X13484" s="58"/>
      <c r="Y13484" s="58"/>
      <c r="Z13484" s="58"/>
      <c r="AA13484" s="58"/>
      <c r="AB13484" s="58"/>
    </row>
    <row r="13485" spans="24:28" x14ac:dyDescent="0.2">
      <c r="X13485" s="58"/>
      <c r="Y13485" s="58"/>
      <c r="Z13485" s="58"/>
      <c r="AA13485" s="58"/>
      <c r="AB13485" s="58"/>
    </row>
    <row r="13486" spans="24:28" x14ac:dyDescent="0.2">
      <c r="X13486" s="58"/>
      <c r="Y13486" s="58"/>
      <c r="Z13486" s="58"/>
      <c r="AA13486" s="58"/>
      <c r="AB13486" s="58"/>
    </row>
    <row r="13487" spans="24:28" x14ac:dyDescent="0.2">
      <c r="X13487" s="58"/>
      <c r="Y13487" s="58"/>
      <c r="Z13487" s="58"/>
      <c r="AA13487" s="58"/>
      <c r="AB13487" s="58"/>
    </row>
    <row r="13488" spans="24:28" x14ac:dyDescent="0.2">
      <c r="X13488" s="58"/>
      <c r="Y13488" s="58"/>
      <c r="Z13488" s="58"/>
      <c r="AA13488" s="58"/>
      <c r="AB13488" s="58"/>
    </row>
    <row r="13489" spans="24:28" x14ac:dyDescent="0.2">
      <c r="X13489" s="58"/>
      <c r="Y13489" s="58"/>
      <c r="Z13489" s="58"/>
      <c r="AA13489" s="58"/>
      <c r="AB13489" s="58"/>
    </row>
    <row r="13490" spans="24:28" x14ac:dyDescent="0.2">
      <c r="X13490" s="58"/>
      <c r="Y13490" s="58"/>
      <c r="Z13490" s="58"/>
      <c r="AA13490" s="58"/>
      <c r="AB13490" s="58"/>
    </row>
    <row r="13491" spans="24:28" x14ac:dyDescent="0.2">
      <c r="X13491" s="58"/>
      <c r="Y13491" s="58"/>
      <c r="Z13491" s="58"/>
      <c r="AA13491" s="58"/>
      <c r="AB13491" s="58"/>
    </row>
    <row r="13492" spans="24:28" x14ac:dyDescent="0.2">
      <c r="X13492" s="58"/>
      <c r="Y13492" s="58"/>
      <c r="Z13492" s="58"/>
      <c r="AA13492" s="58"/>
      <c r="AB13492" s="58"/>
    </row>
    <row r="13493" spans="24:28" x14ac:dyDescent="0.2">
      <c r="X13493" s="58"/>
      <c r="Y13493" s="58"/>
      <c r="Z13493" s="58"/>
      <c r="AA13493" s="58"/>
      <c r="AB13493" s="58"/>
    </row>
    <row r="13494" spans="24:28" x14ac:dyDescent="0.2">
      <c r="X13494" s="58"/>
      <c r="Y13494" s="58"/>
      <c r="Z13494" s="58"/>
      <c r="AA13494" s="58"/>
      <c r="AB13494" s="58"/>
    </row>
    <row r="13495" spans="24:28" x14ac:dyDescent="0.2">
      <c r="X13495" s="58"/>
      <c r="Y13495" s="58"/>
      <c r="Z13495" s="58"/>
      <c r="AA13495" s="58"/>
      <c r="AB13495" s="58"/>
    </row>
    <row r="13496" spans="24:28" x14ac:dyDescent="0.2">
      <c r="X13496" s="58"/>
      <c r="Y13496" s="58"/>
      <c r="Z13496" s="58"/>
      <c r="AA13496" s="58"/>
      <c r="AB13496" s="58"/>
    </row>
    <row r="13497" spans="24:28" x14ac:dyDescent="0.2">
      <c r="X13497" s="58"/>
      <c r="Y13497" s="58"/>
      <c r="Z13497" s="58"/>
      <c r="AA13497" s="58"/>
      <c r="AB13497" s="58"/>
    </row>
    <row r="13498" spans="24:28" x14ac:dyDescent="0.2">
      <c r="X13498" s="58"/>
      <c r="Y13498" s="58"/>
      <c r="Z13498" s="58"/>
      <c r="AA13498" s="58"/>
      <c r="AB13498" s="58"/>
    </row>
    <row r="13499" spans="24:28" x14ac:dyDescent="0.2">
      <c r="X13499" s="58"/>
      <c r="Y13499" s="58"/>
      <c r="Z13499" s="58"/>
      <c r="AA13499" s="58"/>
      <c r="AB13499" s="58"/>
    </row>
    <row r="13500" spans="24:28" x14ac:dyDescent="0.2">
      <c r="X13500" s="58"/>
      <c r="Y13500" s="58"/>
      <c r="Z13500" s="58"/>
      <c r="AA13500" s="58"/>
      <c r="AB13500" s="58"/>
    </row>
    <row r="13501" spans="24:28" x14ac:dyDescent="0.2">
      <c r="X13501" s="58"/>
      <c r="Y13501" s="58"/>
      <c r="Z13501" s="58"/>
      <c r="AA13501" s="58"/>
      <c r="AB13501" s="58"/>
    </row>
    <row r="13502" spans="24:28" x14ac:dyDescent="0.2">
      <c r="X13502" s="58"/>
      <c r="Y13502" s="58"/>
      <c r="Z13502" s="58"/>
      <c r="AA13502" s="58"/>
      <c r="AB13502" s="58"/>
    </row>
    <row r="13503" spans="24:28" x14ac:dyDescent="0.2">
      <c r="X13503" s="58"/>
      <c r="Y13503" s="58"/>
      <c r="Z13503" s="58"/>
      <c r="AA13503" s="58"/>
      <c r="AB13503" s="58"/>
    </row>
    <row r="13504" spans="24:28" x14ac:dyDescent="0.2">
      <c r="X13504" s="58"/>
      <c r="Y13504" s="58"/>
      <c r="Z13504" s="58"/>
      <c r="AA13504" s="58"/>
      <c r="AB13504" s="58"/>
    </row>
    <row r="13505" spans="24:28" x14ac:dyDescent="0.2">
      <c r="X13505" s="58"/>
      <c r="Y13505" s="58"/>
      <c r="Z13505" s="58"/>
      <c r="AA13505" s="58"/>
      <c r="AB13505" s="58"/>
    </row>
    <row r="13506" spans="24:28" x14ac:dyDescent="0.2">
      <c r="X13506" s="58"/>
      <c r="Y13506" s="58"/>
      <c r="Z13506" s="58"/>
      <c r="AA13506" s="58"/>
      <c r="AB13506" s="58"/>
    </row>
    <row r="13507" spans="24:28" x14ac:dyDescent="0.2">
      <c r="X13507" s="58"/>
      <c r="Y13507" s="58"/>
      <c r="Z13507" s="58"/>
      <c r="AA13507" s="58"/>
      <c r="AB13507" s="58"/>
    </row>
    <row r="13508" spans="24:28" x14ac:dyDescent="0.2">
      <c r="X13508" s="58"/>
      <c r="Y13508" s="58"/>
      <c r="Z13508" s="58"/>
      <c r="AA13508" s="58"/>
      <c r="AB13508" s="58"/>
    </row>
    <row r="13509" spans="24:28" x14ac:dyDescent="0.2">
      <c r="X13509" s="58"/>
      <c r="Y13509" s="58"/>
      <c r="Z13509" s="58"/>
      <c r="AA13509" s="58"/>
      <c r="AB13509" s="58"/>
    </row>
    <row r="13510" spans="24:28" x14ac:dyDescent="0.2">
      <c r="X13510" s="58"/>
      <c r="Y13510" s="58"/>
      <c r="Z13510" s="58"/>
      <c r="AA13510" s="58"/>
      <c r="AB13510" s="58"/>
    </row>
    <row r="13511" spans="24:28" x14ac:dyDescent="0.2">
      <c r="X13511" s="58"/>
      <c r="Y13511" s="58"/>
      <c r="Z13511" s="58"/>
      <c r="AA13511" s="58"/>
      <c r="AB13511" s="58"/>
    </row>
    <row r="13512" spans="24:28" x14ac:dyDescent="0.2">
      <c r="X13512" s="58"/>
      <c r="Y13512" s="58"/>
      <c r="Z13512" s="58"/>
      <c r="AA13512" s="58"/>
      <c r="AB13512" s="58"/>
    </row>
    <row r="13513" spans="24:28" x14ac:dyDescent="0.2">
      <c r="X13513" s="58"/>
      <c r="Y13513" s="58"/>
      <c r="Z13513" s="58"/>
      <c r="AA13513" s="58"/>
      <c r="AB13513" s="58"/>
    </row>
    <row r="13514" spans="24:28" x14ac:dyDescent="0.2">
      <c r="X13514" s="58"/>
      <c r="Y13514" s="58"/>
      <c r="Z13514" s="58"/>
      <c r="AA13514" s="58"/>
      <c r="AB13514" s="58"/>
    </row>
    <row r="13515" spans="24:28" x14ac:dyDescent="0.2">
      <c r="X13515" s="58"/>
      <c r="Y13515" s="58"/>
      <c r="Z13515" s="58"/>
      <c r="AA13515" s="58"/>
      <c r="AB13515" s="58"/>
    </row>
    <row r="13516" spans="24:28" x14ac:dyDescent="0.2">
      <c r="X13516" s="58"/>
      <c r="Y13516" s="58"/>
      <c r="Z13516" s="58"/>
      <c r="AA13516" s="58"/>
      <c r="AB13516" s="58"/>
    </row>
    <row r="13517" spans="24:28" x14ac:dyDescent="0.2">
      <c r="X13517" s="58"/>
      <c r="Y13517" s="58"/>
      <c r="Z13517" s="58"/>
      <c r="AA13517" s="58"/>
      <c r="AB13517" s="58"/>
    </row>
    <row r="13518" spans="24:28" x14ac:dyDescent="0.2">
      <c r="X13518" s="58"/>
      <c r="Y13518" s="58"/>
      <c r="Z13518" s="58"/>
      <c r="AA13518" s="58"/>
      <c r="AB13518" s="58"/>
    </row>
    <row r="13519" spans="24:28" x14ac:dyDescent="0.2">
      <c r="X13519" s="58"/>
      <c r="Y13519" s="58"/>
      <c r="Z13519" s="58"/>
      <c r="AA13519" s="58"/>
      <c r="AB13519" s="58"/>
    </row>
    <row r="13520" spans="24:28" x14ac:dyDescent="0.2">
      <c r="X13520" s="58"/>
      <c r="Y13520" s="58"/>
      <c r="Z13520" s="58"/>
      <c r="AA13520" s="58"/>
      <c r="AB13520" s="58"/>
    </row>
    <row r="13521" spans="24:28" x14ac:dyDescent="0.2">
      <c r="X13521" s="58"/>
      <c r="Y13521" s="58"/>
      <c r="Z13521" s="58"/>
      <c r="AA13521" s="58"/>
      <c r="AB13521" s="58"/>
    </row>
    <row r="13522" spans="24:28" x14ac:dyDescent="0.2">
      <c r="X13522" s="58"/>
      <c r="Y13522" s="58"/>
      <c r="Z13522" s="58"/>
      <c r="AA13522" s="58"/>
      <c r="AB13522" s="58"/>
    </row>
    <row r="13523" spans="24:28" x14ac:dyDescent="0.2">
      <c r="X13523" s="58"/>
      <c r="Y13523" s="58"/>
      <c r="Z13523" s="58"/>
      <c r="AA13523" s="58"/>
      <c r="AB13523" s="58"/>
    </row>
    <row r="13524" spans="24:28" x14ac:dyDescent="0.2">
      <c r="X13524" s="58"/>
      <c r="Y13524" s="58"/>
      <c r="Z13524" s="58"/>
      <c r="AA13524" s="58"/>
      <c r="AB13524" s="58"/>
    </row>
    <row r="13525" spans="24:28" x14ac:dyDescent="0.2">
      <c r="X13525" s="58"/>
      <c r="Y13525" s="58"/>
      <c r="Z13525" s="58"/>
      <c r="AA13525" s="58"/>
      <c r="AB13525" s="58"/>
    </row>
    <row r="13526" spans="24:28" x14ac:dyDescent="0.2">
      <c r="X13526" s="58"/>
      <c r="Y13526" s="58"/>
      <c r="Z13526" s="58"/>
      <c r="AA13526" s="58"/>
      <c r="AB13526" s="58"/>
    </row>
    <row r="13527" spans="24:28" x14ac:dyDescent="0.2">
      <c r="X13527" s="58"/>
      <c r="Y13527" s="58"/>
      <c r="Z13527" s="58"/>
      <c r="AA13527" s="58"/>
      <c r="AB13527" s="58"/>
    </row>
    <row r="13528" spans="24:28" x14ac:dyDescent="0.2">
      <c r="X13528" s="58"/>
      <c r="Y13528" s="58"/>
      <c r="Z13528" s="58"/>
      <c r="AA13528" s="58"/>
      <c r="AB13528" s="58"/>
    </row>
    <row r="13529" spans="24:28" x14ac:dyDescent="0.2">
      <c r="X13529" s="58"/>
      <c r="Y13529" s="58"/>
      <c r="Z13529" s="58"/>
      <c r="AA13529" s="58"/>
      <c r="AB13529" s="58"/>
    </row>
    <row r="13530" spans="24:28" x14ac:dyDescent="0.2">
      <c r="X13530" s="58"/>
      <c r="Y13530" s="58"/>
      <c r="Z13530" s="58"/>
      <c r="AA13530" s="58"/>
      <c r="AB13530" s="58"/>
    </row>
    <row r="13531" spans="24:28" x14ac:dyDescent="0.2">
      <c r="X13531" s="58"/>
      <c r="Y13531" s="58"/>
      <c r="Z13531" s="58"/>
      <c r="AA13531" s="58"/>
      <c r="AB13531" s="58"/>
    </row>
    <row r="13532" spans="24:28" x14ac:dyDescent="0.2">
      <c r="X13532" s="58"/>
      <c r="Y13532" s="58"/>
      <c r="Z13532" s="58"/>
      <c r="AA13532" s="58"/>
      <c r="AB13532" s="58"/>
    </row>
    <row r="13533" spans="24:28" x14ac:dyDescent="0.2">
      <c r="X13533" s="58"/>
      <c r="Y13533" s="58"/>
      <c r="Z13533" s="58"/>
      <c r="AA13533" s="58"/>
      <c r="AB13533" s="58"/>
    </row>
    <row r="13534" spans="24:28" x14ac:dyDescent="0.2">
      <c r="X13534" s="58"/>
      <c r="Y13534" s="58"/>
      <c r="Z13534" s="58"/>
      <c r="AA13534" s="58"/>
      <c r="AB13534" s="58"/>
    </row>
    <row r="13535" spans="24:28" x14ac:dyDescent="0.2">
      <c r="X13535" s="58"/>
      <c r="Y13535" s="58"/>
      <c r="Z13535" s="58"/>
      <c r="AA13535" s="58"/>
      <c r="AB13535" s="58"/>
    </row>
    <row r="13536" spans="24:28" x14ac:dyDescent="0.2">
      <c r="X13536" s="58"/>
      <c r="Y13536" s="58"/>
      <c r="Z13536" s="58"/>
      <c r="AA13536" s="58"/>
      <c r="AB13536" s="58"/>
    </row>
    <row r="13537" spans="24:28" x14ac:dyDescent="0.2">
      <c r="X13537" s="58"/>
      <c r="Y13537" s="58"/>
      <c r="Z13537" s="58"/>
      <c r="AA13537" s="58"/>
      <c r="AB13537" s="58"/>
    </row>
    <row r="13538" spans="24:28" x14ac:dyDescent="0.2">
      <c r="X13538" s="58"/>
      <c r="Y13538" s="58"/>
      <c r="Z13538" s="58"/>
      <c r="AA13538" s="58"/>
      <c r="AB13538" s="58"/>
    </row>
    <row r="13539" spans="24:28" x14ac:dyDescent="0.2">
      <c r="X13539" s="58"/>
      <c r="Y13539" s="58"/>
      <c r="Z13539" s="58"/>
      <c r="AA13539" s="58"/>
      <c r="AB13539" s="58"/>
    </row>
    <row r="13540" spans="24:28" x14ac:dyDescent="0.2">
      <c r="X13540" s="58"/>
      <c r="Y13540" s="58"/>
      <c r="Z13540" s="58"/>
      <c r="AA13540" s="58"/>
      <c r="AB13540" s="58"/>
    </row>
    <row r="13541" spans="24:28" x14ac:dyDescent="0.2">
      <c r="X13541" s="58"/>
      <c r="Y13541" s="58"/>
      <c r="Z13541" s="58"/>
      <c r="AA13541" s="58"/>
      <c r="AB13541" s="58"/>
    </row>
    <row r="13542" spans="24:28" x14ac:dyDescent="0.2">
      <c r="X13542" s="58"/>
      <c r="Y13542" s="58"/>
      <c r="Z13542" s="58"/>
      <c r="AA13542" s="58"/>
      <c r="AB13542" s="58"/>
    </row>
    <row r="13543" spans="24:28" x14ac:dyDescent="0.2">
      <c r="X13543" s="58"/>
      <c r="Y13543" s="58"/>
      <c r="Z13543" s="58"/>
      <c r="AA13543" s="58"/>
      <c r="AB13543" s="58"/>
    </row>
    <row r="13544" spans="24:28" x14ac:dyDescent="0.2">
      <c r="X13544" s="58"/>
      <c r="Y13544" s="58"/>
      <c r="Z13544" s="58"/>
      <c r="AA13544" s="58"/>
      <c r="AB13544" s="58"/>
    </row>
    <row r="13545" spans="24:28" x14ac:dyDescent="0.2">
      <c r="X13545" s="58"/>
      <c r="Y13545" s="58"/>
      <c r="Z13545" s="58"/>
      <c r="AA13545" s="58"/>
      <c r="AB13545" s="58"/>
    </row>
    <row r="13546" spans="24:28" x14ac:dyDescent="0.2">
      <c r="X13546" s="58"/>
      <c r="Y13546" s="58"/>
      <c r="Z13546" s="58"/>
      <c r="AA13546" s="58"/>
      <c r="AB13546" s="58"/>
    </row>
    <row r="13547" spans="24:28" x14ac:dyDescent="0.2">
      <c r="X13547" s="58"/>
      <c r="Y13547" s="58"/>
      <c r="Z13547" s="58"/>
      <c r="AA13547" s="58"/>
      <c r="AB13547" s="58"/>
    </row>
    <row r="13548" spans="24:28" x14ac:dyDescent="0.2">
      <c r="X13548" s="58"/>
      <c r="Y13548" s="58"/>
      <c r="Z13548" s="58"/>
      <c r="AA13548" s="58"/>
      <c r="AB13548" s="58"/>
    </row>
    <row r="13549" spans="24:28" x14ac:dyDescent="0.2">
      <c r="X13549" s="58"/>
      <c r="Y13549" s="58"/>
      <c r="Z13549" s="58"/>
      <c r="AA13549" s="58"/>
      <c r="AB13549" s="58"/>
    </row>
    <row r="13550" spans="24:28" x14ac:dyDescent="0.2">
      <c r="X13550" s="58"/>
      <c r="Y13550" s="58"/>
      <c r="Z13550" s="58"/>
      <c r="AA13550" s="58"/>
      <c r="AB13550" s="58"/>
    </row>
    <row r="13551" spans="24:28" x14ac:dyDescent="0.2">
      <c r="X13551" s="58"/>
      <c r="Y13551" s="58"/>
      <c r="Z13551" s="58"/>
      <c r="AA13551" s="58"/>
      <c r="AB13551" s="58"/>
    </row>
    <row r="13552" spans="24:28" x14ac:dyDescent="0.2">
      <c r="X13552" s="58"/>
      <c r="Y13552" s="58"/>
      <c r="Z13552" s="58"/>
      <c r="AA13552" s="58"/>
      <c r="AB13552" s="58"/>
    </row>
    <row r="13553" spans="24:28" x14ac:dyDescent="0.2">
      <c r="X13553" s="58"/>
      <c r="Y13553" s="58"/>
      <c r="Z13553" s="58"/>
      <c r="AA13553" s="58"/>
      <c r="AB13553" s="58"/>
    </row>
    <row r="13554" spans="24:28" x14ac:dyDescent="0.2">
      <c r="X13554" s="58"/>
      <c r="Y13554" s="58"/>
      <c r="Z13554" s="58"/>
      <c r="AA13554" s="58"/>
      <c r="AB13554" s="58"/>
    </row>
    <row r="13555" spans="24:28" x14ac:dyDescent="0.2">
      <c r="X13555" s="58"/>
      <c r="Y13555" s="58"/>
      <c r="Z13555" s="58"/>
      <c r="AA13555" s="58"/>
      <c r="AB13555" s="58"/>
    </row>
    <row r="13556" spans="24:28" x14ac:dyDescent="0.2">
      <c r="X13556" s="58"/>
      <c r="Y13556" s="58"/>
      <c r="Z13556" s="58"/>
      <c r="AA13556" s="58"/>
      <c r="AB13556" s="58"/>
    </row>
    <row r="13557" spans="24:28" x14ac:dyDescent="0.2">
      <c r="X13557" s="58"/>
      <c r="Y13557" s="58"/>
      <c r="Z13557" s="58"/>
      <c r="AA13557" s="58"/>
      <c r="AB13557" s="58"/>
    </row>
    <row r="13558" spans="24:28" x14ac:dyDescent="0.2">
      <c r="X13558" s="58"/>
      <c r="Y13558" s="58"/>
      <c r="Z13558" s="58"/>
      <c r="AA13558" s="58"/>
      <c r="AB13558" s="58"/>
    </row>
    <row r="13559" spans="24:28" x14ac:dyDescent="0.2">
      <c r="X13559" s="58"/>
      <c r="Y13559" s="58"/>
      <c r="Z13559" s="58"/>
      <c r="AA13559" s="58"/>
      <c r="AB13559" s="58"/>
    </row>
    <row r="13560" spans="24:28" x14ac:dyDescent="0.2">
      <c r="X13560" s="58"/>
      <c r="Y13560" s="58"/>
      <c r="Z13560" s="58"/>
      <c r="AA13560" s="58"/>
      <c r="AB13560" s="58"/>
    </row>
    <row r="13561" spans="24:28" x14ac:dyDescent="0.2">
      <c r="X13561" s="58"/>
      <c r="Y13561" s="58"/>
      <c r="Z13561" s="58"/>
      <c r="AA13561" s="58"/>
      <c r="AB13561" s="58"/>
    </row>
    <row r="13562" spans="24:28" x14ac:dyDescent="0.2">
      <c r="X13562" s="58"/>
      <c r="Y13562" s="58"/>
      <c r="Z13562" s="58"/>
      <c r="AA13562" s="58"/>
      <c r="AB13562" s="58"/>
    </row>
    <row r="13563" spans="24:28" x14ac:dyDescent="0.2">
      <c r="X13563" s="58"/>
      <c r="Y13563" s="58"/>
      <c r="Z13563" s="58"/>
      <c r="AA13563" s="58"/>
      <c r="AB13563" s="58"/>
    </row>
    <row r="13564" spans="24:28" x14ac:dyDescent="0.2">
      <c r="X13564" s="58"/>
      <c r="Y13564" s="58"/>
      <c r="Z13564" s="58"/>
      <c r="AA13564" s="58"/>
      <c r="AB13564" s="58"/>
    </row>
    <row r="13565" spans="24:28" x14ac:dyDescent="0.2">
      <c r="X13565" s="58"/>
      <c r="Y13565" s="58"/>
      <c r="Z13565" s="58"/>
      <c r="AA13565" s="58"/>
      <c r="AB13565" s="58"/>
    </row>
    <row r="13566" spans="24:28" x14ac:dyDescent="0.2">
      <c r="X13566" s="58"/>
      <c r="Y13566" s="58"/>
      <c r="Z13566" s="58"/>
      <c r="AA13566" s="58"/>
      <c r="AB13566" s="58"/>
    </row>
    <row r="13567" spans="24:28" x14ac:dyDescent="0.2">
      <c r="X13567" s="58"/>
      <c r="Y13567" s="58"/>
      <c r="Z13567" s="58"/>
      <c r="AA13567" s="58"/>
      <c r="AB13567" s="58"/>
    </row>
    <row r="13568" spans="24:28" x14ac:dyDescent="0.2">
      <c r="X13568" s="58"/>
      <c r="Y13568" s="58"/>
      <c r="Z13568" s="58"/>
      <c r="AA13568" s="58"/>
      <c r="AB13568" s="58"/>
    </row>
    <row r="13569" spans="24:28" x14ac:dyDescent="0.2">
      <c r="X13569" s="58"/>
      <c r="Y13569" s="58"/>
      <c r="Z13569" s="58"/>
      <c r="AA13569" s="58"/>
      <c r="AB13569" s="58"/>
    </row>
    <row r="13570" spans="24:28" x14ac:dyDescent="0.2">
      <c r="X13570" s="58"/>
      <c r="Y13570" s="58"/>
      <c r="Z13570" s="58"/>
      <c r="AA13570" s="58"/>
      <c r="AB13570" s="58"/>
    </row>
    <row r="13571" spans="24:28" x14ac:dyDescent="0.2">
      <c r="X13571" s="58"/>
      <c r="Y13571" s="58"/>
      <c r="Z13571" s="58"/>
      <c r="AA13571" s="58"/>
      <c r="AB13571" s="58"/>
    </row>
    <row r="13572" spans="24:28" x14ac:dyDescent="0.2">
      <c r="X13572" s="58"/>
      <c r="Y13572" s="58"/>
      <c r="Z13572" s="58"/>
      <c r="AA13572" s="58"/>
      <c r="AB13572" s="58"/>
    </row>
    <row r="13573" spans="24:28" x14ac:dyDescent="0.2">
      <c r="X13573" s="58"/>
      <c r="Y13573" s="58"/>
      <c r="Z13573" s="58"/>
      <c r="AA13573" s="58"/>
      <c r="AB13573" s="58"/>
    </row>
    <row r="13574" spans="24:28" x14ac:dyDescent="0.2">
      <c r="X13574" s="58"/>
      <c r="Y13574" s="58"/>
      <c r="Z13574" s="58"/>
      <c r="AA13574" s="58"/>
      <c r="AB13574" s="58"/>
    </row>
    <row r="13575" spans="24:28" x14ac:dyDescent="0.2">
      <c r="X13575" s="58"/>
      <c r="Y13575" s="58"/>
      <c r="Z13575" s="58"/>
      <c r="AA13575" s="58"/>
      <c r="AB13575" s="58"/>
    </row>
    <row r="13576" spans="24:28" x14ac:dyDescent="0.2">
      <c r="X13576" s="58"/>
      <c r="Y13576" s="58"/>
      <c r="Z13576" s="58"/>
      <c r="AA13576" s="58"/>
      <c r="AB13576" s="58"/>
    </row>
    <row r="13577" spans="24:28" x14ac:dyDescent="0.2">
      <c r="X13577" s="58"/>
      <c r="Y13577" s="58"/>
      <c r="Z13577" s="58"/>
      <c r="AA13577" s="58"/>
      <c r="AB13577" s="58"/>
    </row>
    <row r="13578" spans="24:28" x14ac:dyDescent="0.2">
      <c r="X13578" s="58"/>
      <c r="Y13578" s="58"/>
      <c r="Z13578" s="58"/>
      <c r="AA13578" s="58"/>
      <c r="AB13578" s="58"/>
    </row>
    <row r="13579" spans="24:28" x14ac:dyDescent="0.2">
      <c r="X13579" s="58"/>
      <c r="Y13579" s="58"/>
      <c r="Z13579" s="58"/>
      <c r="AA13579" s="58"/>
      <c r="AB13579" s="58"/>
    </row>
    <row r="13580" spans="24:28" x14ac:dyDescent="0.2">
      <c r="X13580" s="58"/>
      <c r="Y13580" s="58"/>
      <c r="Z13580" s="58"/>
      <c r="AA13580" s="58"/>
      <c r="AB13580" s="58"/>
    </row>
    <row r="13581" spans="24:28" x14ac:dyDescent="0.2">
      <c r="X13581" s="58"/>
      <c r="Y13581" s="58"/>
      <c r="Z13581" s="58"/>
      <c r="AA13581" s="58"/>
      <c r="AB13581" s="58"/>
    </row>
    <row r="13582" spans="24:28" x14ac:dyDescent="0.2">
      <c r="X13582" s="58"/>
      <c r="Y13582" s="58"/>
      <c r="Z13582" s="58"/>
      <c r="AA13582" s="58"/>
      <c r="AB13582" s="58"/>
    </row>
    <row r="13583" spans="24:28" x14ac:dyDescent="0.2">
      <c r="X13583" s="58"/>
      <c r="Y13583" s="58"/>
      <c r="Z13583" s="58"/>
      <c r="AA13583" s="58"/>
      <c r="AB13583" s="58"/>
    </row>
    <row r="13584" spans="24:28" x14ac:dyDescent="0.2">
      <c r="X13584" s="58"/>
      <c r="Y13584" s="58"/>
      <c r="Z13584" s="58"/>
      <c r="AA13584" s="58"/>
      <c r="AB13584" s="58"/>
    </row>
    <row r="13585" spans="24:28" x14ac:dyDescent="0.2">
      <c r="X13585" s="58"/>
      <c r="Y13585" s="58"/>
      <c r="Z13585" s="58"/>
      <c r="AA13585" s="58"/>
      <c r="AB13585" s="58"/>
    </row>
    <row r="13586" spans="24:28" x14ac:dyDescent="0.2">
      <c r="X13586" s="58"/>
      <c r="Y13586" s="58"/>
      <c r="Z13586" s="58"/>
      <c r="AA13586" s="58"/>
      <c r="AB13586" s="58"/>
    </row>
    <row r="13587" spans="24:28" x14ac:dyDescent="0.2">
      <c r="X13587" s="58"/>
      <c r="Y13587" s="58"/>
      <c r="Z13587" s="58"/>
      <c r="AA13587" s="58"/>
      <c r="AB13587" s="58"/>
    </row>
    <row r="13588" spans="24:28" x14ac:dyDescent="0.2">
      <c r="X13588" s="58"/>
      <c r="Y13588" s="58"/>
      <c r="Z13588" s="58"/>
      <c r="AA13588" s="58"/>
      <c r="AB13588" s="58"/>
    </row>
    <row r="13589" spans="24:28" x14ac:dyDescent="0.2">
      <c r="X13589" s="58"/>
      <c r="Y13589" s="58"/>
      <c r="Z13589" s="58"/>
      <c r="AA13589" s="58"/>
      <c r="AB13589" s="58"/>
    </row>
    <row r="13590" spans="24:28" x14ac:dyDescent="0.2">
      <c r="X13590" s="58"/>
      <c r="Y13590" s="58"/>
      <c r="Z13590" s="58"/>
      <c r="AA13590" s="58"/>
      <c r="AB13590" s="58"/>
    </row>
    <row r="13591" spans="24:28" x14ac:dyDescent="0.2">
      <c r="X13591" s="58"/>
      <c r="Y13591" s="58"/>
      <c r="Z13591" s="58"/>
      <c r="AA13591" s="58"/>
      <c r="AB13591" s="58"/>
    </row>
    <row r="13592" spans="24:28" x14ac:dyDescent="0.2">
      <c r="X13592" s="58"/>
      <c r="Y13592" s="58"/>
      <c r="Z13592" s="58"/>
      <c r="AA13592" s="58"/>
      <c r="AB13592" s="58"/>
    </row>
    <row r="13593" spans="24:28" x14ac:dyDescent="0.2">
      <c r="X13593" s="58"/>
      <c r="Y13593" s="58"/>
      <c r="Z13593" s="58"/>
      <c r="AA13593" s="58"/>
      <c r="AB13593" s="58"/>
    </row>
    <row r="13594" spans="24:28" x14ac:dyDescent="0.2">
      <c r="X13594" s="58"/>
      <c r="Y13594" s="58"/>
      <c r="Z13594" s="58"/>
      <c r="AA13594" s="58"/>
      <c r="AB13594" s="58"/>
    </row>
    <row r="13595" spans="24:28" x14ac:dyDescent="0.2">
      <c r="X13595" s="58"/>
      <c r="Y13595" s="58"/>
      <c r="Z13595" s="58"/>
      <c r="AA13595" s="58"/>
      <c r="AB13595" s="58"/>
    </row>
    <row r="13596" spans="24:28" x14ac:dyDescent="0.2">
      <c r="X13596" s="58"/>
      <c r="Y13596" s="58"/>
      <c r="Z13596" s="58"/>
      <c r="AA13596" s="58"/>
      <c r="AB13596" s="58"/>
    </row>
    <row r="13597" spans="24:28" x14ac:dyDescent="0.2">
      <c r="X13597" s="58"/>
      <c r="Y13597" s="58"/>
      <c r="Z13597" s="58"/>
      <c r="AA13597" s="58"/>
      <c r="AB13597" s="58"/>
    </row>
    <row r="13598" spans="24:28" x14ac:dyDescent="0.2">
      <c r="X13598" s="58"/>
      <c r="Y13598" s="58"/>
      <c r="Z13598" s="58"/>
      <c r="AA13598" s="58"/>
      <c r="AB13598" s="58"/>
    </row>
    <row r="13599" spans="24:28" x14ac:dyDescent="0.2">
      <c r="X13599" s="58"/>
      <c r="Y13599" s="58"/>
      <c r="Z13599" s="58"/>
      <c r="AA13599" s="58"/>
      <c r="AB13599" s="58"/>
    </row>
    <row r="13600" spans="24:28" x14ac:dyDescent="0.2">
      <c r="X13600" s="58"/>
      <c r="Y13600" s="58"/>
      <c r="Z13600" s="58"/>
      <c r="AA13600" s="58"/>
      <c r="AB13600" s="58"/>
    </row>
    <row r="13601" spans="24:28" x14ac:dyDescent="0.2">
      <c r="X13601" s="58"/>
      <c r="Y13601" s="58"/>
      <c r="Z13601" s="58"/>
      <c r="AA13601" s="58"/>
      <c r="AB13601" s="58"/>
    </row>
    <row r="13602" spans="24:28" x14ac:dyDescent="0.2">
      <c r="X13602" s="58"/>
      <c r="Y13602" s="58"/>
      <c r="Z13602" s="58"/>
      <c r="AA13602" s="58"/>
      <c r="AB13602" s="58"/>
    </row>
    <row r="13603" spans="24:28" x14ac:dyDescent="0.2">
      <c r="X13603" s="58"/>
      <c r="Y13603" s="58"/>
      <c r="Z13603" s="58"/>
      <c r="AA13603" s="58"/>
      <c r="AB13603" s="58"/>
    </row>
    <row r="13604" spans="24:28" x14ac:dyDescent="0.2">
      <c r="X13604" s="58"/>
      <c r="Y13604" s="58"/>
      <c r="Z13604" s="58"/>
      <c r="AA13604" s="58"/>
      <c r="AB13604" s="58"/>
    </row>
    <row r="13605" spans="24:28" x14ac:dyDescent="0.2">
      <c r="X13605" s="58"/>
      <c r="Y13605" s="58"/>
      <c r="Z13605" s="58"/>
      <c r="AA13605" s="58"/>
      <c r="AB13605" s="58"/>
    </row>
    <row r="13606" spans="24:28" x14ac:dyDescent="0.2">
      <c r="X13606" s="58"/>
      <c r="Y13606" s="58"/>
      <c r="Z13606" s="58"/>
      <c r="AA13606" s="58"/>
      <c r="AB13606" s="58"/>
    </row>
    <row r="13607" spans="24:28" x14ac:dyDescent="0.2">
      <c r="X13607" s="58"/>
      <c r="Y13607" s="58"/>
      <c r="Z13607" s="58"/>
      <c r="AA13607" s="58"/>
      <c r="AB13607" s="58"/>
    </row>
    <row r="13608" spans="24:28" x14ac:dyDescent="0.2">
      <c r="X13608" s="58"/>
      <c r="Y13608" s="58"/>
      <c r="Z13608" s="58"/>
      <c r="AA13608" s="58"/>
      <c r="AB13608" s="58"/>
    </row>
    <row r="13609" spans="24:28" x14ac:dyDescent="0.2">
      <c r="X13609" s="58"/>
      <c r="Y13609" s="58"/>
      <c r="Z13609" s="58"/>
      <c r="AA13609" s="58"/>
      <c r="AB13609" s="58"/>
    </row>
    <row r="13610" spans="24:28" x14ac:dyDescent="0.2">
      <c r="X13610" s="58"/>
      <c r="Y13610" s="58"/>
      <c r="Z13610" s="58"/>
      <c r="AA13610" s="58"/>
      <c r="AB13610" s="58"/>
    </row>
    <row r="13611" spans="24:28" x14ac:dyDescent="0.2">
      <c r="X13611" s="58"/>
      <c r="Y13611" s="58"/>
      <c r="Z13611" s="58"/>
      <c r="AA13611" s="58"/>
      <c r="AB13611" s="58"/>
    </row>
    <row r="13612" spans="24:28" x14ac:dyDescent="0.2">
      <c r="X13612" s="58"/>
      <c r="Y13612" s="58"/>
      <c r="Z13612" s="58"/>
      <c r="AA13612" s="58"/>
      <c r="AB13612" s="58"/>
    </row>
    <row r="13613" spans="24:28" x14ac:dyDescent="0.2">
      <c r="X13613" s="58"/>
      <c r="Y13613" s="58"/>
      <c r="Z13613" s="58"/>
      <c r="AA13613" s="58"/>
      <c r="AB13613" s="58"/>
    </row>
    <row r="13614" spans="24:28" x14ac:dyDescent="0.2">
      <c r="X13614" s="58"/>
      <c r="Y13614" s="58"/>
      <c r="Z13614" s="58"/>
      <c r="AA13614" s="58"/>
      <c r="AB13614" s="58"/>
    </row>
    <row r="13615" spans="24:28" x14ac:dyDescent="0.2">
      <c r="X13615" s="58"/>
      <c r="Y13615" s="58"/>
      <c r="Z13615" s="58"/>
      <c r="AA13615" s="58"/>
      <c r="AB13615" s="58"/>
    </row>
    <row r="13616" spans="24:28" x14ac:dyDescent="0.2">
      <c r="X13616" s="58"/>
      <c r="Y13616" s="58"/>
      <c r="Z13616" s="58"/>
      <c r="AA13616" s="58"/>
      <c r="AB13616" s="58"/>
    </row>
    <row r="13617" spans="24:28" x14ac:dyDescent="0.2">
      <c r="X13617" s="58"/>
      <c r="Y13617" s="58"/>
      <c r="Z13617" s="58"/>
      <c r="AA13617" s="58"/>
      <c r="AB13617" s="58"/>
    </row>
    <row r="13618" spans="24:28" x14ac:dyDescent="0.2">
      <c r="X13618" s="58"/>
      <c r="Y13618" s="58"/>
      <c r="Z13618" s="58"/>
      <c r="AA13618" s="58"/>
      <c r="AB13618" s="58"/>
    </row>
    <row r="13619" spans="24:28" x14ac:dyDescent="0.2">
      <c r="X13619" s="58"/>
      <c r="Y13619" s="58"/>
      <c r="Z13619" s="58"/>
      <c r="AA13619" s="58"/>
      <c r="AB13619" s="58"/>
    </row>
    <row r="13620" spans="24:28" x14ac:dyDescent="0.2">
      <c r="X13620" s="58"/>
      <c r="Y13620" s="58"/>
      <c r="Z13620" s="58"/>
      <c r="AA13620" s="58"/>
      <c r="AB13620" s="58"/>
    </row>
    <row r="13621" spans="24:28" x14ac:dyDescent="0.2">
      <c r="X13621" s="58"/>
      <c r="Y13621" s="58"/>
      <c r="Z13621" s="58"/>
      <c r="AA13621" s="58"/>
      <c r="AB13621" s="58"/>
    </row>
    <row r="13622" spans="24:28" x14ac:dyDescent="0.2">
      <c r="X13622" s="58"/>
      <c r="Y13622" s="58"/>
      <c r="Z13622" s="58"/>
      <c r="AA13622" s="58"/>
      <c r="AB13622" s="58"/>
    </row>
    <row r="13623" spans="24:28" x14ac:dyDescent="0.2">
      <c r="X13623" s="58"/>
      <c r="Y13623" s="58"/>
      <c r="Z13623" s="58"/>
      <c r="AA13623" s="58"/>
      <c r="AB13623" s="58"/>
    </row>
    <row r="13624" spans="24:28" x14ac:dyDescent="0.2">
      <c r="X13624" s="58"/>
      <c r="Y13624" s="58"/>
      <c r="Z13624" s="58"/>
      <c r="AA13624" s="58"/>
      <c r="AB13624" s="58"/>
    </row>
    <row r="13625" spans="24:28" x14ac:dyDescent="0.2">
      <c r="X13625" s="58"/>
      <c r="Y13625" s="58"/>
      <c r="Z13625" s="58"/>
      <c r="AA13625" s="58"/>
      <c r="AB13625" s="58"/>
    </row>
    <row r="13626" spans="24:28" x14ac:dyDescent="0.2">
      <c r="X13626" s="58"/>
      <c r="Y13626" s="58"/>
      <c r="Z13626" s="58"/>
      <c r="AA13626" s="58"/>
      <c r="AB13626" s="58"/>
    </row>
    <row r="13627" spans="24:28" x14ac:dyDescent="0.2">
      <c r="X13627" s="58"/>
      <c r="Y13627" s="58"/>
      <c r="Z13627" s="58"/>
      <c r="AA13627" s="58"/>
      <c r="AB13627" s="58"/>
    </row>
    <row r="13628" spans="24:28" x14ac:dyDescent="0.2">
      <c r="X13628" s="58"/>
      <c r="Y13628" s="58"/>
      <c r="Z13628" s="58"/>
      <c r="AA13628" s="58"/>
      <c r="AB13628" s="58"/>
    </row>
    <row r="13629" spans="24:28" x14ac:dyDescent="0.2">
      <c r="X13629" s="58"/>
      <c r="Y13629" s="58"/>
      <c r="Z13629" s="58"/>
      <c r="AA13629" s="58"/>
      <c r="AB13629" s="58"/>
    </row>
    <row r="13630" spans="24:28" x14ac:dyDescent="0.2">
      <c r="X13630" s="58"/>
      <c r="Y13630" s="58"/>
      <c r="Z13630" s="58"/>
      <c r="AA13630" s="58"/>
      <c r="AB13630" s="58"/>
    </row>
    <row r="13631" spans="24:28" x14ac:dyDescent="0.2">
      <c r="X13631" s="58"/>
      <c r="Y13631" s="58"/>
      <c r="Z13631" s="58"/>
      <c r="AA13631" s="58"/>
      <c r="AB13631" s="58"/>
    </row>
    <row r="13632" spans="24:28" x14ac:dyDescent="0.2">
      <c r="X13632" s="58"/>
      <c r="Y13632" s="58"/>
      <c r="Z13632" s="58"/>
      <c r="AA13632" s="58"/>
      <c r="AB13632" s="58"/>
    </row>
    <row r="13633" spans="24:28" x14ac:dyDescent="0.2">
      <c r="X13633" s="58"/>
      <c r="Y13633" s="58"/>
      <c r="Z13633" s="58"/>
      <c r="AA13633" s="58"/>
      <c r="AB13633" s="58"/>
    </row>
    <row r="13634" spans="24:28" x14ac:dyDescent="0.2">
      <c r="X13634" s="58"/>
      <c r="Y13634" s="58"/>
      <c r="Z13634" s="58"/>
      <c r="AA13634" s="58"/>
      <c r="AB13634" s="58"/>
    </row>
    <row r="13635" spans="24:28" x14ac:dyDescent="0.2">
      <c r="X13635" s="58"/>
      <c r="Y13635" s="58"/>
      <c r="Z13635" s="58"/>
      <c r="AA13635" s="58"/>
      <c r="AB13635" s="58"/>
    </row>
    <row r="13636" spans="24:28" x14ac:dyDescent="0.2">
      <c r="X13636" s="58"/>
      <c r="Y13636" s="58"/>
      <c r="Z13636" s="58"/>
      <c r="AA13636" s="58"/>
      <c r="AB13636" s="58"/>
    </row>
    <row r="13637" spans="24:28" x14ac:dyDescent="0.2">
      <c r="X13637" s="58"/>
      <c r="Y13637" s="58"/>
      <c r="Z13637" s="58"/>
      <c r="AA13637" s="58"/>
      <c r="AB13637" s="58"/>
    </row>
    <row r="13638" spans="24:28" x14ac:dyDescent="0.2">
      <c r="X13638" s="58"/>
      <c r="Y13638" s="58"/>
      <c r="Z13638" s="58"/>
      <c r="AA13638" s="58"/>
      <c r="AB13638" s="58"/>
    </row>
    <row r="13639" spans="24:28" x14ac:dyDescent="0.2">
      <c r="X13639" s="58"/>
      <c r="Y13639" s="58"/>
      <c r="Z13639" s="58"/>
      <c r="AA13639" s="58"/>
      <c r="AB13639" s="58"/>
    </row>
    <row r="13640" spans="24:28" x14ac:dyDescent="0.2">
      <c r="X13640" s="58"/>
      <c r="Y13640" s="58"/>
      <c r="Z13640" s="58"/>
      <c r="AA13640" s="58"/>
      <c r="AB13640" s="58"/>
    </row>
    <row r="13641" spans="24:28" x14ac:dyDescent="0.2">
      <c r="X13641" s="58"/>
      <c r="Y13641" s="58"/>
      <c r="Z13641" s="58"/>
      <c r="AA13641" s="58"/>
      <c r="AB13641" s="58"/>
    </row>
    <row r="13642" spans="24:28" x14ac:dyDescent="0.2">
      <c r="X13642" s="58"/>
      <c r="Y13642" s="58"/>
      <c r="Z13642" s="58"/>
      <c r="AA13642" s="58"/>
      <c r="AB13642" s="58"/>
    </row>
    <row r="13643" spans="24:28" x14ac:dyDescent="0.2">
      <c r="X13643" s="58"/>
      <c r="Y13643" s="58"/>
      <c r="Z13643" s="58"/>
      <c r="AA13643" s="58"/>
      <c r="AB13643" s="58"/>
    </row>
    <row r="13644" spans="24:28" x14ac:dyDescent="0.2">
      <c r="X13644" s="58"/>
      <c r="Y13644" s="58"/>
      <c r="Z13644" s="58"/>
      <c r="AA13644" s="58"/>
      <c r="AB13644" s="58"/>
    </row>
    <row r="13645" spans="24:28" x14ac:dyDescent="0.2">
      <c r="X13645" s="58"/>
      <c r="Y13645" s="58"/>
      <c r="Z13645" s="58"/>
      <c r="AA13645" s="58"/>
      <c r="AB13645" s="58"/>
    </row>
    <row r="13646" spans="24:28" x14ac:dyDescent="0.2">
      <c r="X13646" s="58"/>
      <c r="Y13646" s="58"/>
      <c r="Z13646" s="58"/>
      <c r="AA13646" s="58"/>
      <c r="AB13646" s="58"/>
    </row>
    <row r="13647" spans="24:28" x14ac:dyDescent="0.2">
      <c r="X13647" s="58"/>
      <c r="Y13647" s="58"/>
      <c r="Z13647" s="58"/>
      <c r="AA13647" s="58"/>
      <c r="AB13647" s="58"/>
    </row>
    <row r="13648" spans="24:28" x14ac:dyDescent="0.2">
      <c r="X13648" s="58"/>
      <c r="Y13648" s="58"/>
      <c r="Z13648" s="58"/>
      <c r="AA13648" s="58"/>
      <c r="AB13648" s="58"/>
    </row>
    <row r="13649" spans="24:28" x14ac:dyDescent="0.2">
      <c r="X13649" s="58"/>
      <c r="Y13649" s="58"/>
      <c r="Z13649" s="58"/>
      <c r="AA13649" s="58"/>
      <c r="AB13649" s="58"/>
    </row>
    <row r="13650" spans="24:28" x14ac:dyDescent="0.2">
      <c r="X13650" s="58"/>
      <c r="Y13650" s="58"/>
      <c r="Z13650" s="58"/>
      <c r="AA13650" s="58"/>
      <c r="AB13650" s="58"/>
    </row>
    <row r="13651" spans="24:28" x14ac:dyDescent="0.2">
      <c r="X13651" s="58"/>
      <c r="Y13651" s="58"/>
      <c r="Z13651" s="58"/>
      <c r="AA13651" s="58"/>
      <c r="AB13651" s="58"/>
    </row>
    <row r="13652" spans="24:28" x14ac:dyDescent="0.2">
      <c r="X13652" s="58"/>
      <c r="Y13652" s="58"/>
      <c r="Z13652" s="58"/>
      <c r="AA13652" s="58"/>
      <c r="AB13652" s="58"/>
    </row>
    <row r="13653" spans="24:28" x14ac:dyDescent="0.2">
      <c r="X13653" s="58"/>
      <c r="Y13653" s="58"/>
      <c r="Z13653" s="58"/>
      <c r="AA13653" s="58"/>
      <c r="AB13653" s="58"/>
    </row>
    <row r="13654" spans="24:28" x14ac:dyDescent="0.2">
      <c r="X13654" s="58"/>
      <c r="Y13654" s="58"/>
      <c r="Z13654" s="58"/>
      <c r="AA13654" s="58"/>
      <c r="AB13654" s="58"/>
    </row>
    <row r="13655" spans="24:28" x14ac:dyDescent="0.2">
      <c r="X13655" s="58"/>
      <c r="Y13655" s="58"/>
      <c r="Z13655" s="58"/>
      <c r="AA13655" s="58"/>
      <c r="AB13655" s="58"/>
    </row>
    <row r="13656" spans="24:28" x14ac:dyDescent="0.2">
      <c r="X13656" s="58"/>
      <c r="Y13656" s="58"/>
      <c r="Z13656" s="58"/>
      <c r="AA13656" s="58"/>
      <c r="AB13656" s="58"/>
    </row>
    <row r="13657" spans="24:28" x14ac:dyDescent="0.2">
      <c r="X13657" s="58"/>
      <c r="Y13657" s="58"/>
      <c r="Z13657" s="58"/>
      <c r="AA13657" s="58"/>
      <c r="AB13657" s="58"/>
    </row>
    <row r="13658" spans="24:28" x14ac:dyDescent="0.2">
      <c r="X13658" s="58"/>
      <c r="Y13658" s="58"/>
      <c r="Z13658" s="58"/>
      <c r="AA13658" s="58"/>
      <c r="AB13658" s="58"/>
    </row>
    <row r="13659" spans="24:28" x14ac:dyDescent="0.2">
      <c r="X13659" s="58"/>
      <c r="Y13659" s="58"/>
      <c r="Z13659" s="58"/>
      <c r="AA13659" s="58"/>
      <c r="AB13659" s="58"/>
    </row>
    <row r="13660" spans="24:28" x14ac:dyDescent="0.2">
      <c r="X13660" s="58"/>
      <c r="Y13660" s="58"/>
      <c r="Z13660" s="58"/>
      <c r="AA13660" s="58"/>
      <c r="AB13660" s="58"/>
    </row>
    <row r="13661" spans="24:28" x14ac:dyDescent="0.2">
      <c r="X13661" s="58"/>
      <c r="Y13661" s="58"/>
      <c r="Z13661" s="58"/>
      <c r="AA13661" s="58"/>
      <c r="AB13661" s="58"/>
    </row>
    <row r="13662" spans="24:28" x14ac:dyDescent="0.2">
      <c r="X13662" s="58"/>
      <c r="Y13662" s="58"/>
      <c r="Z13662" s="58"/>
      <c r="AA13662" s="58"/>
      <c r="AB13662" s="58"/>
    </row>
    <row r="13663" spans="24:28" x14ac:dyDescent="0.2">
      <c r="X13663" s="58"/>
      <c r="Y13663" s="58"/>
      <c r="Z13663" s="58"/>
      <c r="AA13663" s="58"/>
      <c r="AB13663" s="58"/>
    </row>
    <row r="13664" spans="24:28" x14ac:dyDescent="0.2">
      <c r="X13664" s="58"/>
      <c r="Y13664" s="58"/>
      <c r="Z13664" s="58"/>
      <c r="AA13664" s="58"/>
      <c r="AB13664" s="58"/>
    </row>
    <row r="13665" spans="24:28" x14ac:dyDescent="0.2">
      <c r="X13665" s="58"/>
      <c r="Y13665" s="58"/>
      <c r="Z13665" s="58"/>
      <c r="AA13665" s="58"/>
      <c r="AB13665" s="58"/>
    </row>
    <row r="13666" spans="24:28" x14ac:dyDescent="0.2">
      <c r="X13666" s="58"/>
      <c r="Y13666" s="58"/>
      <c r="Z13666" s="58"/>
      <c r="AA13666" s="58"/>
      <c r="AB13666" s="58"/>
    </row>
    <row r="13667" spans="24:28" x14ac:dyDescent="0.2">
      <c r="X13667" s="58"/>
      <c r="Y13667" s="58"/>
      <c r="Z13667" s="58"/>
      <c r="AA13667" s="58"/>
      <c r="AB13667" s="58"/>
    </row>
    <row r="13668" spans="24:28" x14ac:dyDescent="0.2">
      <c r="X13668" s="58"/>
      <c r="Y13668" s="58"/>
      <c r="Z13668" s="58"/>
      <c r="AA13668" s="58"/>
      <c r="AB13668" s="58"/>
    </row>
    <row r="13669" spans="24:28" x14ac:dyDescent="0.2">
      <c r="X13669" s="58"/>
      <c r="Y13669" s="58"/>
      <c r="Z13669" s="58"/>
      <c r="AA13669" s="58"/>
      <c r="AB13669" s="58"/>
    </row>
    <row r="13670" spans="24:28" x14ac:dyDescent="0.2">
      <c r="X13670" s="58"/>
      <c r="Y13670" s="58"/>
      <c r="Z13670" s="58"/>
      <c r="AA13670" s="58"/>
      <c r="AB13670" s="58"/>
    </row>
    <row r="13671" spans="24:28" x14ac:dyDescent="0.2">
      <c r="X13671" s="58"/>
      <c r="Y13671" s="58"/>
      <c r="Z13671" s="58"/>
      <c r="AA13671" s="58"/>
      <c r="AB13671" s="58"/>
    </row>
    <row r="13672" spans="24:28" x14ac:dyDescent="0.2">
      <c r="X13672" s="58"/>
      <c r="Y13672" s="58"/>
      <c r="Z13672" s="58"/>
      <c r="AA13672" s="58"/>
      <c r="AB13672" s="58"/>
    </row>
    <row r="13673" spans="24:28" x14ac:dyDescent="0.2">
      <c r="X13673" s="58"/>
      <c r="Y13673" s="58"/>
      <c r="Z13673" s="58"/>
      <c r="AA13673" s="58"/>
      <c r="AB13673" s="58"/>
    </row>
    <row r="13674" spans="24:28" x14ac:dyDescent="0.2">
      <c r="X13674" s="58"/>
      <c r="Y13674" s="58"/>
      <c r="Z13674" s="58"/>
      <c r="AA13674" s="58"/>
      <c r="AB13674" s="58"/>
    </row>
    <row r="13675" spans="24:28" x14ac:dyDescent="0.2">
      <c r="X13675" s="58"/>
      <c r="Y13675" s="58"/>
      <c r="Z13675" s="58"/>
      <c r="AA13675" s="58"/>
      <c r="AB13675" s="58"/>
    </row>
    <row r="13676" spans="24:28" x14ac:dyDescent="0.2">
      <c r="X13676" s="58"/>
      <c r="Y13676" s="58"/>
      <c r="Z13676" s="58"/>
      <c r="AA13676" s="58"/>
      <c r="AB13676" s="58"/>
    </row>
    <row r="13677" spans="24:28" x14ac:dyDescent="0.2">
      <c r="X13677" s="58"/>
      <c r="Y13677" s="58"/>
      <c r="Z13677" s="58"/>
      <c r="AA13677" s="58"/>
      <c r="AB13677" s="58"/>
    </row>
    <row r="13678" spans="24:28" x14ac:dyDescent="0.2">
      <c r="X13678" s="58"/>
      <c r="Y13678" s="58"/>
      <c r="Z13678" s="58"/>
      <c r="AA13678" s="58"/>
      <c r="AB13678" s="58"/>
    </row>
    <row r="13679" spans="24:28" x14ac:dyDescent="0.2">
      <c r="X13679" s="58"/>
      <c r="Y13679" s="58"/>
      <c r="Z13679" s="58"/>
      <c r="AA13679" s="58"/>
      <c r="AB13679" s="58"/>
    </row>
    <row r="13680" spans="24:28" x14ac:dyDescent="0.2">
      <c r="X13680" s="58"/>
      <c r="Y13680" s="58"/>
      <c r="Z13680" s="58"/>
      <c r="AA13680" s="58"/>
      <c r="AB13680" s="58"/>
    </row>
    <row r="13681" spans="24:28" x14ac:dyDescent="0.2">
      <c r="X13681" s="58"/>
      <c r="Y13681" s="58"/>
      <c r="Z13681" s="58"/>
      <c r="AA13681" s="58"/>
      <c r="AB13681" s="58"/>
    </row>
    <row r="13682" spans="24:28" x14ac:dyDescent="0.2">
      <c r="X13682" s="58"/>
      <c r="Y13682" s="58"/>
      <c r="Z13682" s="58"/>
      <c r="AA13682" s="58"/>
      <c r="AB13682" s="58"/>
    </row>
    <row r="13683" spans="24:28" x14ac:dyDescent="0.2">
      <c r="X13683" s="58"/>
      <c r="Y13683" s="58"/>
      <c r="Z13683" s="58"/>
      <c r="AA13683" s="58"/>
      <c r="AB13683" s="58"/>
    </row>
    <row r="13684" spans="24:28" x14ac:dyDescent="0.2">
      <c r="X13684" s="58"/>
      <c r="Y13684" s="58"/>
      <c r="Z13684" s="58"/>
      <c r="AA13684" s="58"/>
      <c r="AB13684" s="58"/>
    </row>
    <row r="13685" spans="24:28" x14ac:dyDescent="0.2">
      <c r="X13685" s="58"/>
      <c r="Y13685" s="58"/>
      <c r="Z13685" s="58"/>
      <c r="AA13685" s="58"/>
      <c r="AB13685" s="58"/>
    </row>
    <row r="13686" spans="24:28" x14ac:dyDescent="0.2">
      <c r="X13686" s="58"/>
      <c r="Y13686" s="58"/>
      <c r="Z13686" s="58"/>
      <c r="AA13686" s="58"/>
      <c r="AB13686" s="58"/>
    </row>
    <row r="13687" spans="24:28" x14ac:dyDescent="0.2">
      <c r="X13687" s="58"/>
      <c r="Y13687" s="58"/>
      <c r="Z13687" s="58"/>
      <c r="AA13687" s="58"/>
      <c r="AB13687" s="58"/>
    </row>
    <row r="13688" spans="24:28" x14ac:dyDescent="0.2">
      <c r="X13688" s="58"/>
      <c r="Y13688" s="58"/>
      <c r="Z13688" s="58"/>
      <c r="AA13688" s="58"/>
      <c r="AB13688" s="58"/>
    </row>
    <row r="13689" spans="24:28" x14ac:dyDescent="0.2">
      <c r="X13689" s="58"/>
      <c r="Y13689" s="58"/>
      <c r="Z13689" s="58"/>
      <c r="AA13689" s="58"/>
      <c r="AB13689" s="58"/>
    </row>
    <row r="13690" spans="24:28" x14ac:dyDescent="0.2">
      <c r="X13690" s="58"/>
      <c r="Y13690" s="58"/>
      <c r="Z13690" s="58"/>
      <c r="AA13690" s="58"/>
      <c r="AB13690" s="58"/>
    </row>
    <row r="13691" spans="24:28" x14ac:dyDescent="0.2">
      <c r="X13691" s="58"/>
      <c r="Y13691" s="58"/>
      <c r="Z13691" s="58"/>
      <c r="AA13691" s="58"/>
      <c r="AB13691" s="58"/>
    </row>
    <row r="13692" spans="24:28" x14ac:dyDescent="0.2">
      <c r="X13692" s="58"/>
      <c r="Y13692" s="58"/>
      <c r="Z13692" s="58"/>
      <c r="AA13692" s="58"/>
      <c r="AB13692" s="58"/>
    </row>
    <row r="13693" spans="24:28" x14ac:dyDescent="0.2">
      <c r="X13693" s="58"/>
      <c r="Y13693" s="58"/>
      <c r="Z13693" s="58"/>
      <c r="AA13693" s="58"/>
      <c r="AB13693" s="58"/>
    </row>
    <row r="13694" spans="24:28" x14ac:dyDescent="0.2">
      <c r="X13694" s="58"/>
      <c r="Y13694" s="58"/>
      <c r="Z13694" s="58"/>
      <c r="AA13694" s="58"/>
      <c r="AB13694" s="58"/>
    </row>
    <row r="13695" spans="24:28" x14ac:dyDescent="0.2">
      <c r="X13695" s="58"/>
      <c r="Y13695" s="58"/>
      <c r="Z13695" s="58"/>
      <c r="AA13695" s="58"/>
      <c r="AB13695" s="58"/>
    </row>
    <row r="13696" spans="24:28" x14ac:dyDescent="0.2">
      <c r="X13696" s="58"/>
      <c r="Y13696" s="58"/>
      <c r="Z13696" s="58"/>
      <c r="AA13696" s="58"/>
      <c r="AB13696" s="58"/>
    </row>
    <row r="13697" spans="24:28" x14ac:dyDescent="0.2">
      <c r="X13697" s="58"/>
      <c r="Y13697" s="58"/>
      <c r="Z13697" s="58"/>
      <c r="AA13697" s="58"/>
      <c r="AB13697" s="58"/>
    </row>
    <row r="13698" spans="24:28" x14ac:dyDescent="0.2">
      <c r="X13698" s="58"/>
      <c r="Y13698" s="58"/>
      <c r="Z13698" s="58"/>
      <c r="AA13698" s="58"/>
      <c r="AB13698" s="58"/>
    </row>
    <row r="13699" spans="24:28" x14ac:dyDescent="0.2">
      <c r="X13699" s="58"/>
      <c r="Y13699" s="58"/>
      <c r="Z13699" s="58"/>
      <c r="AA13699" s="58"/>
      <c r="AB13699" s="58"/>
    </row>
    <row r="13700" spans="24:28" x14ac:dyDescent="0.2">
      <c r="X13700" s="58"/>
      <c r="Y13700" s="58"/>
      <c r="Z13700" s="58"/>
      <c r="AA13700" s="58"/>
      <c r="AB13700" s="58"/>
    </row>
    <row r="13701" spans="24:28" x14ac:dyDescent="0.2">
      <c r="X13701" s="58"/>
      <c r="Y13701" s="58"/>
      <c r="Z13701" s="58"/>
      <c r="AA13701" s="58"/>
      <c r="AB13701" s="58"/>
    </row>
    <row r="13702" spans="24:28" x14ac:dyDescent="0.2">
      <c r="X13702" s="58"/>
      <c r="Y13702" s="58"/>
      <c r="Z13702" s="58"/>
      <c r="AA13702" s="58"/>
      <c r="AB13702" s="58"/>
    </row>
    <row r="13703" spans="24:28" x14ac:dyDescent="0.2">
      <c r="X13703" s="58"/>
      <c r="Y13703" s="58"/>
      <c r="Z13703" s="58"/>
      <c r="AA13703" s="58"/>
      <c r="AB13703" s="58"/>
    </row>
    <row r="13704" spans="24:28" x14ac:dyDescent="0.2">
      <c r="X13704" s="58"/>
      <c r="Y13704" s="58"/>
      <c r="Z13704" s="58"/>
      <c r="AA13704" s="58"/>
      <c r="AB13704" s="58"/>
    </row>
    <row r="13705" spans="24:28" x14ac:dyDescent="0.2">
      <c r="X13705" s="58"/>
      <c r="Y13705" s="58"/>
      <c r="Z13705" s="58"/>
      <c r="AA13705" s="58"/>
      <c r="AB13705" s="58"/>
    </row>
    <row r="13706" spans="24:28" x14ac:dyDescent="0.2">
      <c r="X13706" s="58"/>
      <c r="Y13706" s="58"/>
      <c r="Z13706" s="58"/>
      <c r="AA13706" s="58"/>
      <c r="AB13706" s="58"/>
    </row>
    <row r="13707" spans="24:28" x14ac:dyDescent="0.2">
      <c r="X13707" s="58"/>
      <c r="Y13707" s="58"/>
      <c r="Z13707" s="58"/>
      <c r="AA13707" s="58"/>
      <c r="AB13707" s="58"/>
    </row>
    <row r="13708" spans="24:28" x14ac:dyDescent="0.2">
      <c r="X13708" s="58"/>
      <c r="Y13708" s="58"/>
      <c r="Z13708" s="58"/>
      <c r="AA13708" s="58"/>
      <c r="AB13708" s="58"/>
    </row>
    <row r="13709" spans="24:28" x14ac:dyDescent="0.2">
      <c r="X13709" s="58"/>
      <c r="Y13709" s="58"/>
      <c r="Z13709" s="58"/>
      <c r="AA13709" s="58"/>
      <c r="AB13709" s="58"/>
    </row>
    <row r="13710" spans="24:28" x14ac:dyDescent="0.2">
      <c r="X13710" s="58"/>
      <c r="Y13710" s="58"/>
      <c r="Z13710" s="58"/>
      <c r="AA13710" s="58"/>
      <c r="AB13710" s="58"/>
    </row>
    <row r="13711" spans="24:28" x14ac:dyDescent="0.2">
      <c r="X13711" s="58"/>
      <c r="Y13711" s="58"/>
      <c r="Z13711" s="58"/>
      <c r="AA13711" s="58"/>
      <c r="AB13711" s="58"/>
    </row>
    <row r="13712" spans="24:28" x14ac:dyDescent="0.2">
      <c r="X13712" s="58"/>
      <c r="Y13712" s="58"/>
      <c r="Z13712" s="58"/>
      <c r="AA13712" s="58"/>
      <c r="AB13712" s="58"/>
    </row>
    <row r="13713" spans="24:28" x14ac:dyDescent="0.2">
      <c r="X13713" s="58"/>
      <c r="Y13713" s="58"/>
      <c r="Z13713" s="58"/>
      <c r="AA13713" s="58"/>
      <c r="AB13713" s="58"/>
    </row>
    <row r="13714" spans="24:28" x14ac:dyDescent="0.2">
      <c r="X13714" s="58"/>
      <c r="Y13714" s="58"/>
      <c r="Z13714" s="58"/>
      <c r="AA13714" s="58"/>
      <c r="AB13714" s="58"/>
    </row>
    <row r="13715" spans="24:28" x14ac:dyDescent="0.2">
      <c r="X13715" s="58"/>
      <c r="Y13715" s="58"/>
      <c r="Z13715" s="58"/>
      <c r="AA13715" s="58"/>
      <c r="AB13715" s="58"/>
    </row>
    <row r="13716" spans="24:28" x14ac:dyDescent="0.2">
      <c r="X13716" s="58"/>
      <c r="Y13716" s="58"/>
      <c r="Z13716" s="58"/>
      <c r="AA13716" s="58"/>
      <c r="AB13716" s="58"/>
    </row>
    <row r="13717" spans="24:28" x14ac:dyDescent="0.2">
      <c r="X13717" s="58"/>
      <c r="Y13717" s="58"/>
      <c r="Z13717" s="58"/>
      <c r="AA13717" s="58"/>
      <c r="AB13717" s="58"/>
    </row>
    <row r="13718" spans="24:28" x14ac:dyDescent="0.2">
      <c r="X13718" s="58"/>
      <c r="Y13718" s="58"/>
      <c r="Z13718" s="58"/>
      <c r="AA13718" s="58"/>
      <c r="AB13718" s="58"/>
    </row>
    <row r="13719" spans="24:28" x14ac:dyDescent="0.2">
      <c r="X13719" s="58"/>
      <c r="Y13719" s="58"/>
      <c r="Z13719" s="58"/>
      <c r="AA13719" s="58"/>
      <c r="AB13719" s="58"/>
    </row>
    <row r="13720" spans="24:28" x14ac:dyDescent="0.2">
      <c r="X13720" s="58"/>
      <c r="Y13720" s="58"/>
      <c r="Z13720" s="58"/>
      <c r="AA13720" s="58"/>
      <c r="AB13720" s="58"/>
    </row>
    <row r="13721" spans="24:28" x14ac:dyDescent="0.2">
      <c r="X13721" s="58"/>
      <c r="Y13721" s="58"/>
      <c r="Z13721" s="58"/>
      <c r="AA13721" s="58"/>
      <c r="AB13721" s="58"/>
    </row>
    <row r="13722" spans="24:28" x14ac:dyDescent="0.2">
      <c r="X13722" s="58"/>
      <c r="Y13722" s="58"/>
      <c r="Z13722" s="58"/>
      <c r="AA13722" s="58"/>
      <c r="AB13722" s="58"/>
    </row>
    <row r="13723" spans="24:28" x14ac:dyDescent="0.2">
      <c r="X13723" s="58"/>
      <c r="Y13723" s="58"/>
      <c r="Z13723" s="58"/>
      <c r="AA13723" s="58"/>
      <c r="AB13723" s="58"/>
    </row>
    <row r="13724" spans="24:28" x14ac:dyDescent="0.2">
      <c r="X13724" s="58"/>
      <c r="Y13724" s="58"/>
      <c r="Z13724" s="58"/>
      <c r="AA13724" s="58"/>
      <c r="AB13724" s="58"/>
    </row>
    <row r="13725" spans="24:28" x14ac:dyDescent="0.2">
      <c r="X13725" s="58"/>
      <c r="Y13725" s="58"/>
      <c r="Z13725" s="58"/>
      <c r="AA13725" s="58"/>
      <c r="AB13725" s="58"/>
    </row>
    <row r="13726" spans="24:28" x14ac:dyDescent="0.2">
      <c r="X13726" s="58"/>
      <c r="Y13726" s="58"/>
      <c r="Z13726" s="58"/>
      <c r="AA13726" s="58"/>
      <c r="AB13726" s="58"/>
    </row>
    <row r="13727" spans="24:28" x14ac:dyDescent="0.2">
      <c r="X13727" s="58"/>
      <c r="Y13727" s="58"/>
      <c r="Z13727" s="58"/>
      <c r="AA13727" s="58"/>
      <c r="AB13727" s="58"/>
    </row>
    <row r="13728" spans="24:28" x14ac:dyDescent="0.2">
      <c r="X13728" s="58"/>
      <c r="Y13728" s="58"/>
      <c r="Z13728" s="58"/>
      <c r="AA13728" s="58"/>
      <c r="AB13728" s="58"/>
    </row>
    <row r="13729" spans="24:28" x14ac:dyDescent="0.2">
      <c r="X13729" s="58"/>
      <c r="Y13729" s="58"/>
      <c r="Z13729" s="58"/>
      <c r="AA13729" s="58"/>
      <c r="AB13729" s="58"/>
    </row>
    <row r="13730" spans="24:28" x14ac:dyDescent="0.2">
      <c r="X13730" s="58"/>
      <c r="Y13730" s="58"/>
      <c r="Z13730" s="58"/>
      <c r="AA13730" s="58"/>
      <c r="AB13730" s="58"/>
    </row>
    <row r="13731" spans="24:28" x14ac:dyDescent="0.2">
      <c r="X13731" s="58"/>
      <c r="Y13731" s="58"/>
      <c r="Z13731" s="58"/>
      <c r="AA13731" s="58"/>
      <c r="AB13731" s="58"/>
    </row>
    <row r="13732" spans="24:28" x14ac:dyDescent="0.2">
      <c r="X13732" s="58"/>
      <c r="Y13732" s="58"/>
      <c r="Z13732" s="58"/>
      <c r="AA13732" s="58"/>
      <c r="AB13732" s="58"/>
    </row>
    <row r="13733" spans="24:28" x14ac:dyDescent="0.2">
      <c r="X13733" s="58"/>
      <c r="Y13733" s="58"/>
      <c r="Z13733" s="58"/>
      <c r="AA13733" s="58"/>
      <c r="AB13733" s="58"/>
    </row>
    <row r="13734" spans="24:28" x14ac:dyDescent="0.2">
      <c r="X13734" s="58"/>
      <c r="Y13734" s="58"/>
      <c r="Z13734" s="58"/>
      <c r="AA13734" s="58"/>
      <c r="AB13734" s="58"/>
    </row>
    <row r="13735" spans="24:28" x14ac:dyDescent="0.2">
      <c r="X13735" s="58"/>
      <c r="Y13735" s="58"/>
      <c r="Z13735" s="58"/>
      <c r="AA13735" s="58"/>
      <c r="AB13735" s="58"/>
    </row>
    <row r="13736" spans="24:28" x14ac:dyDescent="0.2">
      <c r="X13736" s="58"/>
      <c r="Y13736" s="58"/>
      <c r="Z13736" s="58"/>
      <c r="AA13736" s="58"/>
      <c r="AB13736" s="58"/>
    </row>
    <row r="13737" spans="24:28" x14ac:dyDescent="0.2">
      <c r="X13737" s="58"/>
      <c r="Y13737" s="58"/>
      <c r="Z13737" s="58"/>
      <c r="AA13737" s="58"/>
      <c r="AB13737" s="58"/>
    </row>
    <row r="13738" spans="24:28" x14ac:dyDescent="0.2">
      <c r="X13738" s="58"/>
      <c r="Y13738" s="58"/>
      <c r="Z13738" s="58"/>
      <c r="AA13738" s="58"/>
      <c r="AB13738" s="58"/>
    </row>
    <row r="13739" spans="24:28" x14ac:dyDescent="0.2">
      <c r="X13739" s="58"/>
      <c r="Y13739" s="58"/>
      <c r="Z13739" s="58"/>
      <c r="AA13739" s="58"/>
      <c r="AB13739" s="58"/>
    </row>
    <row r="13740" spans="24:28" x14ac:dyDescent="0.2">
      <c r="X13740" s="58"/>
      <c r="Y13740" s="58"/>
      <c r="Z13740" s="58"/>
      <c r="AA13740" s="58"/>
      <c r="AB13740" s="58"/>
    </row>
    <row r="13741" spans="24:28" x14ac:dyDescent="0.2">
      <c r="X13741" s="58"/>
      <c r="Y13741" s="58"/>
      <c r="Z13741" s="58"/>
      <c r="AA13741" s="58"/>
      <c r="AB13741" s="58"/>
    </row>
    <row r="13742" spans="24:28" x14ac:dyDescent="0.2">
      <c r="X13742" s="58"/>
      <c r="Y13742" s="58"/>
      <c r="Z13742" s="58"/>
      <c r="AA13742" s="58"/>
      <c r="AB13742" s="58"/>
    </row>
    <row r="13743" spans="24:28" x14ac:dyDescent="0.2">
      <c r="X13743" s="58"/>
      <c r="Y13743" s="58"/>
      <c r="Z13743" s="58"/>
      <c r="AA13743" s="58"/>
      <c r="AB13743" s="58"/>
    </row>
    <row r="13744" spans="24:28" x14ac:dyDescent="0.2">
      <c r="X13744" s="58"/>
      <c r="Y13744" s="58"/>
      <c r="Z13744" s="58"/>
      <c r="AA13744" s="58"/>
      <c r="AB13744" s="58"/>
    </row>
    <row r="13745" spans="24:28" x14ac:dyDescent="0.2">
      <c r="X13745" s="58"/>
      <c r="Y13745" s="58"/>
      <c r="Z13745" s="58"/>
      <c r="AA13745" s="58"/>
      <c r="AB13745" s="58"/>
    </row>
    <row r="13746" spans="24:28" x14ac:dyDescent="0.2">
      <c r="X13746" s="58"/>
      <c r="Y13746" s="58"/>
      <c r="Z13746" s="58"/>
      <c r="AA13746" s="58"/>
      <c r="AB13746" s="58"/>
    </row>
    <row r="13747" spans="24:28" x14ac:dyDescent="0.2">
      <c r="X13747" s="58"/>
      <c r="Y13747" s="58"/>
      <c r="Z13747" s="58"/>
      <c r="AA13747" s="58"/>
      <c r="AB13747" s="58"/>
    </row>
    <row r="13748" spans="24:28" x14ac:dyDescent="0.2">
      <c r="X13748" s="58"/>
      <c r="Y13748" s="58"/>
      <c r="Z13748" s="58"/>
      <c r="AA13748" s="58"/>
      <c r="AB13748" s="58"/>
    </row>
    <row r="13749" spans="24:28" x14ac:dyDescent="0.2">
      <c r="X13749" s="58"/>
      <c r="Y13749" s="58"/>
      <c r="Z13749" s="58"/>
      <c r="AA13749" s="58"/>
      <c r="AB13749" s="58"/>
    </row>
    <row r="13750" spans="24:28" x14ac:dyDescent="0.2">
      <c r="X13750" s="58"/>
      <c r="Y13750" s="58"/>
      <c r="Z13750" s="58"/>
      <c r="AA13750" s="58"/>
      <c r="AB13750" s="58"/>
    </row>
    <row r="13751" spans="24:28" x14ac:dyDescent="0.2">
      <c r="X13751" s="58"/>
      <c r="Y13751" s="58"/>
      <c r="Z13751" s="58"/>
      <c r="AA13751" s="58"/>
      <c r="AB13751" s="58"/>
    </row>
    <row r="13752" spans="24:28" x14ac:dyDescent="0.2">
      <c r="X13752" s="58"/>
      <c r="Y13752" s="58"/>
      <c r="Z13752" s="58"/>
      <c r="AA13752" s="58"/>
      <c r="AB13752" s="58"/>
    </row>
    <row r="13753" spans="24:28" x14ac:dyDescent="0.2">
      <c r="X13753" s="58"/>
      <c r="Y13753" s="58"/>
      <c r="Z13753" s="58"/>
      <c r="AA13753" s="58"/>
      <c r="AB13753" s="58"/>
    </row>
    <row r="13754" spans="24:28" x14ac:dyDescent="0.2">
      <c r="X13754" s="58"/>
      <c r="Y13754" s="58"/>
      <c r="Z13754" s="58"/>
      <c r="AA13754" s="58"/>
      <c r="AB13754" s="58"/>
    </row>
    <row r="13755" spans="24:28" x14ac:dyDescent="0.2">
      <c r="X13755" s="58"/>
      <c r="Y13755" s="58"/>
      <c r="Z13755" s="58"/>
      <c r="AA13755" s="58"/>
      <c r="AB13755" s="58"/>
    </row>
    <row r="13756" spans="24:28" x14ac:dyDescent="0.2">
      <c r="X13756" s="58"/>
      <c r="Y13756" s="58"/>
      <c r="Z13756" s="58"/>
      <c r="AA13756" s="58"/>
      <c r="AB13756" s="58"/>
    </row>
    <row r="13757" spans="24:28" x14ac:dyDescent="0.2">
      <c r="X13757" s="58"/>
      <c r="Y13757" s="58"/>
      <c r="Z13757" s="58"/>
      <c r="AA13757" s="58"/>
      <c r="AB13757" s="58"/>
    </row>
    <row r="13758" spans="24:28" x14ac:dyDescent="0.2">
      <c r="X13758" s="58"/>
      <c r="Y13758" s="58"/>
      <c r="Z13758" s="58"/>
      <c r="AA13758" s="58"/>
      <c r="AB13758" s="58"/>
    </row>
    <row r="13759" spans="24:28" x14ac:dyDescent="0.2">
      <c r="X13759" s="58"/>
      <c r="Y13759" s="58"/>
      <c r="Z13759" s="58"/>
      <c r="AA13759" s="58"/>
      <c r="AB13759" s="58"/>
    </row>
    <row r="13760" spans="24:28" x14ac:dyDescent="0.2">
      <c r="X13760" s="58"/>
      <c r="Y13760" s="58"/>
      <c r="Z13760" s="58"/>
      <c r="AA13760" s="58"/>
      <c r="AB13760" s="58"/>
    </row>
    <row r="13761" spans="24:28" x14ac:dyDescent="0.2">
      <c r="X13761" s="58"/>
      <c r="Y13761" s="58"/>
      <c r="Z13761" s="58"/>
      <c r="AA13761" s="58"/>
      <c r="AB13761" s="58"/>
    </row>
    <row r="13762" spans="24:28" x14ac:dyDescent="0.2">
      <c r="X13762" s="58"/>
      <c r="Y13762" s="58"/>
      <c r="Z13762" s="58"/>
      <c r="AA13762" s="58"/>
      <c r="AB13762" s="58"/>
    </row>
    <row r="13763" spans="24:28" x14ac:dyDescent="0.2">
      <c r="X13763" s="58"/>
      <c r="Y13763" s="58"/>
      <c r="Z13763" s="58"/>
      <c r="AA13763" s="58"/>
      <c r="AB13763" s="58"/>
    </row>
    <row r="13764" spans="24:28" x14ac:dyDescent="0.2">
      <c r="X13764" s="58"/>
      <c r="Y13764" s="58"/>
      <c r="Z13764" s="58"/>
      <c r="AA13764" s="58"/>
      <c r="AB13764" s="58"/>
    </row>
    <row r="13765" spans="24:28" x14ac:dyDescent="0.2">
      <c r="X13765" s="58"/>
      <c r="Y13765" s="58"/>
      <c r="Z13765" s="58"/>
      <c r="AA13765" s="58"/>
      <c r="AB13765" s="58"/>
    </row>
    <row r="13766" spans="24:28" x14ac:dyDescent="0.2">
      <c r="X13766" s="58"/>
      <c r="Y13766" s="58"/>
      <c r="Z13766" s="58"/>
      <c r="AA13766" s="58"/>
      <c r="AB13766" s="58"/>
    </row>
    <row r="13767" spans="24:28" x14ac:dyDescent="0.2">
      <c r="X13767" s="58"/>
      <c r="Y13767" s="58"/>
      <c r="Z13767" s="58"/>
      <c r="AA13767" s="58"/>
      <c r="AB13767" s="58"/>
    </row>
    <row r="13768" spans="24:28" x14ac:dyDescent="0.2">
      <c r="X13768" s="58"/>
      <c r="Y13768" s="58"/>
      <c r="Z13768" s="58"/>
      <c r="AA13768" s="58"/>
      <c r="AB13768" s="58"/>
    </row>
    <row r="13769" spans="24:28" x14ac:dyDescent="0.2">
      <c r="X13769" s="58"/>
      <c r="Y13769" s="58"/>
      <c r="Z13769" s="58"/>
      <c r="AA13769" s="58"/>
      <c r="AB13769" s="58"/>
    </row>
    <row r="13770" spans="24:28" x14ac:dyDescent="0.2">
      <c r="X13770" s="58"/>
      <c r="Y13770" s="58"/>
      <c r="Z13770" s="58"/>
      <c r="AA13770" s="58"/>
      <c r="AB13770" s="58"/>
    </row>
    <row r="13771" spans="24:28" x14ac:dyDescent="0.2">
      <c r="X13771" s="58"/>
      <c r="Y13771" s="58"/>
      <c r="Z13771" s="58"/>
      <c r="AA13771" s="58"/>
      <c r="AB13771" s="58"/>
    </row>
    <row r="13772" spans="24:28" x14ac:dyDescent="0.2">
      <c r="X13772" s="58"/>
      <c r="Y13772" s="58"/>
      <c r="Z13772" s="58"/>
      <c r="AA13772" s="58"/>
      <c r="AB13772" s="58"/>
    </row>
    <row r="13773" spans="24:28" x14ac:dyDescent="0.2">
      <c r="X13773" s="58"/>
      <c r="Y13773" s="58"/>
      <c r="Z13773" s="58"/>
      <c r="AA13773" s="58"/>
      <c r="AB13773" s="58"/>
    </row>
    <row r="13774" spans="24:28" x14ac:dyDescent="0.2">
      <c r="X13774" s="58"/>
      <c r="Y13774" s="58"/>
      <c r="Z13774" s="58"/>
      <c r="AA13774" s="58"/>
      <c r="AB13774" s="58"/>
    </row>
    <row r="13775" spans="24:28" x14ac:dyDescent="0.2">
      <c r="X13775" s="58"/>
      <c r="Y13775" s="58"/>
      <c r="Z13775" s="58"/>
      <c r="AA13775" s="58"/>
      <c r="AB13775" s="58"/>
    </row>
    <row r="13776" spans="24:28" x14ac:dyDescent="0.2">
      <c r="X13776" s="58"/>
      <c r="Y13776" s="58"/>
      <c r="Z13776" s="58"/>
      <c r="AA13776" s="58"/>
      <c r="AB13776" s="58"/>
    </row>
    <row r="13777" spans="24:28" x14ac:dyDescent="0.2">
      <c r="X13777" s="58"/>
      <c r="Y13777" s="58"/>
      <c r="Z13777" s="58"/>
      <c r="AA13777" s="58"/>
      <c r="AB13777" s="58"/>
    </row>
    <row r="13778" spans="24:28" x14ac:dyDescent="0.2">
      <c r="X13778" s="58"/>
      <c r="Y13778" s="58"/>
      <c r="Z13778" s="58"/>
      <c r="AA13778" s="58"/>
      <c r="AB13778" s="58"/>
    </row>
    <row r="13779" spans="24:28" x14ac:dyDescent="0.2">
      <c r="X13779" s="58"/>
      <c r="Y13779" s="58"/>
      <c r="Z13779" s="58"/>
      <c r="AA13779" s="58"/>
      <c r="AB13779" s="58"/>
    </row>
    <row r="13780" spans="24:28" x14ac:dyDescent="0.2">
      <c r="X13780" s="58"/>
      <c r="Y13780" s="58"/>
      <c r="Z13780" s="58"/>
      <c r="AA13780" s="58"/>
      <c r="AB13780" s="58"/>
    </row>
    <row r="13781" spans="24:28" x14ac:dyDescent="0.2">
      <c r="X13781" s="58"/>
      <c r="Y13781" s="58"/>
      <c r="Z13781" s="58"/>
      <c r="AA13781" s="58"/>
      <c r="AB13781" s="58"/>
    </row>
    <row r="13782" spans="24:28" x14ac:dyDescent="0.2">
      <c r="X13782" s="58"/>
      <c r="Y13782" s="58"/>
      <c r="Z13782" s="58"/>
      <c r="AA13782" s="58"/>
      <c r="AB13782" s="58"/>
    </row>
    <row r="13783" spans="24:28" x14ac:dyDescent="0.2">
      <c r="X13783" s="58"/>
      <c r="Y13783" s="58"/>
      <c r="Z13783" s="58"/>
      <c r="AA13783" s="58"/>
      <c r="AB13783" s="58"/>
    </row>
    <row r="13784" spans="24:28" x14ac:dyDescent="0.2">
      <c r="X13784" s="58"/>
      <c r="Y13784" s="58"/>
      <c r="Z13784" s="58"/>
      <c r="AA13784" s="58"/>
      <c r="AB13784" s="58"/>
    </row>
    <row r="13785" spans="24:28" x14ac:dyDescent="0.2">
      <c r="X13785" s="58"/>
      <c r="Y13785" s="58"/>
      <c r="Z13785" s="58"/>
      <c r="AA13785" s="58"/>
      <c r="AB13785" s="58"/>
    </row>
    <row r="13786" spans="24:28" x14ac:dyDescent="0.2">
      <c r="X13786" s="58"/>
      <c r="Y13786" s="58"/>
      <c r="Z13786" s="58"/>
      <c r="AA13786" s="58"/>
      <c r="AB13786" s="58"/>
    </row>
    <row r="13787" spans="24:28" x14ac:dyDescent="0.2">
      <c r="X13787" s="58"/>
      <c r="Y13787" s="58"/>
      <c r="Z13787" s="58"/>
      <c r="AA13787" s="58"/>
      <c r="AB13787" s="58"/>
    </row>
    <row r="13788" spans="24:28" x14ac:dyDescent="0.2">
      <c r="X13788" s="58"/>
      <c r="Y13788" s="58"/>
      <c r="Z13788" s="58"/>
      <c r="AA13788" s="58"/>
      <c r="AB13788" s="58"/>
    </row>
    <row r="13789" spans="24:28" x14ac:dyDescent="0.2">
      <c r="X13789" s="58"/>
      <c r="Y13789" s="58"/>
      <c r="Z13789" s="58"/>
      <c r="AA13789" s="58"/>
      <c r="AB13789" s="58"/>
    </row>
    <row r="13790" spans="24:28" x14ac:dyDescent="0.2">
      <c r="X13790" s="58"/>
      <c r="Y13790" s="58"/>
      <c r="Z13790" s="58"/>
      <c r="AA13790" s="58"/>
      <c r="AB13790" s="58"/>
    </row>
    <row r="13791" spans="24:28" x14ac:dyDescent="0.2">
      <c r="X13791" s="58"/>
      <c r="Y13791" s="58"/>
      <c r="Z13791" s="58"/>
      <c r="AA13791" s="58"/>
      <c r="AB13791" s="58"/>
    </row>
    <row r="13792" spans="24:28" x14ac:dyDescent="0.2">
      <c r="X13792" s="58"/>
      <c r="Y13792" s="58"/>
      <c r="Z13792" s="58"/>
      <c r="AA13792" s="58"/>
      <c r="AB13792" s="58"/>
    </row>
    <row r="13793" spans="24:28" x14ac:dyDescent="0.2">
      <c r="X13793" s="58"/>
      <c r="Y13793" s="58"/>
      <c r="Z13793" s="58"/>
      <c r="AA13793" s="58"/>
      <c r="AB13793" s="58"/>
    </row>
    <row r="13794" spans="24:28" x14ac:dyDescent="0.2">
      <c r="X13794" s="58"/>
      <c r="Y13794" s="58"/>
      <c r="Z13794" s="58"/>
      <c r="AA13794" s="58"/>
      <c r="AB13794" s="58"/>
    </row>
    <row r="13795" spans="24:28" x14ac:dyDescent="0.2">
      <c r="X13795" s="58"/>
      <c r="Y13795" s="58"/>
      <c r="Z13795" s="58"/>
      <c r="AA13795" s="58"/>
      <c r="AB13795" s="58"/>
    </row>
    <row r="13796" spans="24:28" x14ac:dyDescent="0.2">
      <c r="X13796" s="58"/>
      <c r="Y13796" s="58"/>
      <c r="Z13796" s="58"/>
      <c r="AA13796" s="58"/>
      <c r="AB13796" s="58"/>
    </row>
    <row r="13797" spans="24:28" x14ac:dyDescent="0.2">
      <c r="X13797" s="58"/>
      <c r="Y13797" s="58"/>
      <c r="Z13797" s="58"/>
      <c r="AA13797" s="58"/>
      <c r="AB13797" s="58"/>
    </row>
    <row r="13798" spans="24:28" x14ac:dyDescent="0.2">
      <c r="X13798" s="58"/>
      <c r="Y13798" s="58"/>
      <c r="Z13798" s="58"/>
      <c r="AA13798" s="58"/>
      <c r="AB13798" s="58"/>
    </row>
    <row r="13799" spans="24:28" x14ac:dyDescent="0.2">
      <c r="X13799" s="58"/>
      <c r="Y13799" s="58"/>
      <c r="Z13799" s="58"/>
      <c r="AA13799" s="58"/>
      <c r="AB13799" s="58"/>
    </row>
    <row r="13800" spans="24:28" x14ac:dyDescent="0.2">
      <c r="X13800" s="58"/>
      <c r="Y13800" s="58"/>
      <c r="Z13800" s="58"/>
      <c r="AA13800" s="58"/>
      <c r="AB13800" s="58"/>
    </row>
    <row r="13801" spans="24:28" x14ac:dyDescent="0.2">
      <c r="X13801" s="58"/>
      <c r="Y13801" s="58"/>
      <c r="Z13801" s="58"/>
      <c r="AA13801" s="58"/>
      <c r="AB13801" s="58"/>
    </row>
    <row r="13802" spans="24:28" x14ac:dyDescent="0.2">
      <c r="X13802" s="58"/>
      <c r="Y13802" s="58"/>
      <c r="Z13802" s="58"/>
      <c r="AA13802" s="58"/>
      <c r="AB13802" s="58"/>
    </row>
    <row r="13803" spans="24:28" x14ac:dyDescent="0.2">
      <c r="X13803" s="58"/>
      <c r="Y13803" s="58"/>
      <c r="Z13803" s="58"/>
      <c r="AA13803" s="58"/>
      <c r="AB13803" s="58"/>
    </row>
    <row r="13804" spans="24:28" x14ac:dyDescent="0.2">
      <c r="X13804" s="58"/>
      <c r="Y13804" s="58"/>
      <c r="Z13804" s="58"/>
      <c r="AA13804" s="58"/>
      <c r="AB13804" s="58"/>
    </row>
    <row r="13805" spans="24:28" x14ac:dyDescent="0.2">
      <c r="X13805" s="58"/>
      <c r="Y13805" s="58"/>
      <c r="Z13805" s="58"/>
      <c r="AA13805" s="58"/>
      <c r="AB13805" s="58"/>
    </row>
    <row r="13806" spans="24:28" x14ac:dyDescent="0.2">
      <c r="X13806" s="58"/>
      <c r="Y13806" s="58"/>
      <c r="Z13806" s="58"/>
      <c r="AA13806" s="58"/>
      <c r="AB13806" s="58"/>
    </row>
    <row r="13807" spans="24:28" x14ac:dyDescent="0.2">
      <c r="X13807" s="58"/>
      <c r="Y13807" s="58"/>
      <c r="Z13807" s="58"/>
      <c r="AA13807" s="58"/>
      <c r="AB13807" s="58"/>
    </row>
    <row r="13808" spans="24:28" x14ac:dyDescent="0.2">
      <c r="X13808" s="58"/>
      <c r="Y13808" s="58"/>
      <c r="Z13808" s="58"/>
      <c r="AA13808" s="58"/>
      <c r="AB13808" s="58"/>
    </row>
    <row r="13809" spans="24:28" x14ac:dyDescent="0.2">
      <c r="X13809" s="58"/>
      <c r="Y13809" s="58"/>
      <c r="Z13809" s="58"/>
      <c r="AA13809" s="58"/>
      <c r="AB13809" s="58"/>
    </row>
    <row r="13810" spans="24:28" x14ac:dyDescent="0.2">
      <c r="X13810" s="58"/>
      <c r="Y13810" s="58"/>
      <c r="Z13810" s="58"/>
      <c r="AA13810" s="58"/>
      <c r="AB13810" s="58"/>
    </row>
    <row r="13811" spans="24:28" x14ac:dyDescent="0.2">
      <c r="X13811" s="58"/>
      <c r="Y13811" s="58"/>
      <c r="Z13811" s="58"/>
      <c r="AA13811" s="58"/>
      <c r="AB13811" s="58"/>
    </row>
    <row r="13812" spans="24:28" x14ac:dyDescent="0.2">
      <c r="X13812" s="58"/>
      <c r="Y13812" s="58"/>
      <c r="Z13812" s="58"/>
      <c r="AA13812" s="58"/>
      <c r="AB13812" s="58"/>
    </row>
    <row r="13813" spans="24:28" x14ac:dyDescent="0.2">
      <c r="X13813" s="58"/>
      <c r="Y13813" s="58"/>
      <c r="Z13813" s="58"/>
      <c r="AA13813" s="58"/>
      <c r="AB13813" s="58"/>
    </row>
    <row r="13814" spans="24:28" x14ac:dyDescent="0.2">
      <c r="X13814" s="58"/>
      <c r="Y13814" s="58"/>
      <c r="Z13814" s="58"/>
      <c r="AA13814" s="58"/>
      <c r="AB13814" s="58"/>
    </row>
    <row r="13815" spans="24:28" x14ac:dyDescent="0.2">
      <c r="X13815" s="58"/>
      <c r="Y13815" s="58"/>
      <c r="Z13815" s="58"/>
      <c r="AA13815" s="58"/>
      <c r="AB13815" s="58"/>
    </row>
    <row r="13816" spans="24:28" x14ac:dyDescent="0.2">
      <c r="X13816" s="58"/>
      <c r="Y13816" s="58"/>
      <c r="Z13816" s="58"/>
      <c r="AA13816" s="58"/>
      <c r="AB13816" s="58"/>
    </row>
    <row r="13817" spans="24:28" x14ac:dyDescent="0.2">
      <c r="X13817" s="58"/>
      <c r="Y13817" s="58"/>
      <c r="Z13817" s="58"/>
      <c r="AA13817" s="58"/>
      <c r="AB13817" s="58"/>
    </row>
    <row r="13818" spans="24:28" x14ac:dyDescent="0.2">
      <c r="X13818" s="58"/>
      <c r="Y13818" s="58"/>
      <c r="Z13818" s="58"/>
      <c r="AA13818" s="58"/>
      <c r="AB13818" s="58"/>
    </row>
    <row r="13819" spans="24:28" x14ac:dyDescent="0.2">
      <c r="X13819" s="58"/>
      <c r="Y13819" s="58"/>
      <c r="Z13819" s="58"/>
      <c r="AA13819" s="58"/>
      <c r="AB13819" s="58"/>
    </row>
    <row r="13820" spans="24:28" x14ac:dyDescent="0.2">
      <c r="X13820" s="58"/>
      <c r="Y13820" s="58"/>
      <c r="Z13820" s="58"/>
      <c r="AA13820" s="58"/>
      <c r="AB13820" s="58"/>
    </row>
    <row r="13821" spans="24:28" x14ac:dyDescent="0.2">
      <c r="X13821" s="58"/>
      <c r="Y13821" s="58"/>
      <c r="Z13821" s="58"/>
      <c r="AA13821" s="58"/>
      <c r="AB13821" s="58"/>
    </row>
    <row r="13822" spans="24:28" x14ac:dyDescent="0.2">
      <c r="X13822" s="58"/>
      <c r="Y13822" s="58"/>
      <c r="Z13822" s="58"/>
      <c r="AA13822" s="58"/>
      <c r="AB13822" s="58"/>
    </row>
    <row r="13823" spans="24:28" x14ac:dyDescent="0.2">
      <c r="X13823" s="58"/>
      <c r="Y13823" s="58"/>
      <c r="Z13823" s="58"/>
      <c r="AA13823" s="58"/>
      <c r="AB13823" s="58"/>
    </row>
    <row r="13824" spans="24:28" x14ac:dyDescent="0.2">
      <c r="X13824" s="58"/>
      <c r="Y13824" s="58"/>
      <c r="Z13824" s="58"/>
      <c r="AA13824" s="58"/>
      <c r="AB13824" s="58"/>
    </row>
    <row r="13825" spans="24:28" x14ac:dyDescent="0.2">
      <c r="X13825" s="58"/>
      <c r="Y13825" s="58"/>
      <c r="Z13825" s="58"/>
      <c r="AA13825" s="58"/>
      <c r="AB13825" s="58"/>
    </row>
    <row r="13826" spans="24:28" x14ac:dyDescent="0.2">
      <c r="X13826" s="58"/>
      <c r="Y13826" s="58"/>
      <c r="Z13826" s="58"/>
      <c r="AA13826" s="58"/>
      <c r="AB13826" s="58"/>
    </row>
    <row r="13827" spans="24:28" x14ac:dyDescent="0.2">
      <c r="X13827" s="58"/>
      <c r="Y13827" s="58"/>
      <c r="Z13827" s="58"/>
      <c r="AA13827" s="58"/>
      <c r="AB13827" s="58"/>
    </row>
    <row r="13828" spans="24:28" x14ac:dyDescent="0.2">
      <c r="X13828" s="58"/>
      <c r="Y13828" s="58"/>
      <c r="Z13828" s="58"/>
      <c r="AA13828" s="58"/>
      <c r="AB13828" s="58"/>
    </row>
    <row r="13829" spans="24:28" x14ac:dyDescent="0.2">
      <c r="X13829" s="58"/>
      <c r="Y13829" s="58"/>
      <c r="Z13829" s="58"/>
      <c r="AA13829" s="58"/>
      <c r="AB13829" s="58"/>
    </row>
    <row r="13830" spans="24:28" x14ac:dyDescent="0.2">
      <c r="X13830" s="58"/>
      <c r="Y13830" s="58"/>
      <c r="Z13830" s="58"/>
      <c r="AA13830" s="58"/>
      <c r="AB13830" s="58"/>
    </row>
    <row r="13831" spans="24:28" x14ac:dyDescent="0.2">
      <c r="X13831" s="58"/>
      <c r="Y13831" s="58"/>
      <c r="Z13831" s="58"/>
      <c r="AA13831" s="58"/>
      <c r="AB13831" s="58"/>
    </row>
    <row r="13832" spans="24:28" x14ac:dyDescent="0.2">
      <c r="X13832" s="58"/>
      <c r="Y13832" s="58"/>
      <c r="Z13832" s="58"/>
      <c r="AA13832" s="58"/>
      <c r="AB13832" s="58"/>
    </row>
    <row r="13833" spans="24:28" x14ac:dyDescent="0.2">
      <c r="X13833" s="58"/>
      <c r="Y13833" s="58"/>
      <c r="Z13833" s="58"/>
      <c r="AA13833" s="58"/>
      <c r="AB13833" s="58"/>
    </row>
    <row r="13834" spans="24:28" x14ac:dyDescent="0.2">
      <c r="X13834" s="58"/>
      <c r="Y13834" s="58"/>
      <c r="Z13834" s="58"/>
      <c r="AA13834" s="58"/>
      <c r="AB13834" s="58"/>
    </row>
    <row r="13835" spans="24:28" x14ac:dyDescent="0.2">
      <c r="X13835" s="58"/>
      <c r="Y13835" s="58"/>
      <c r="Z13835" s="58"/>
      <c r="AA13835" s="58"/>
      <c r="AB13835" s="58"/>
    </row>
    <row r="13836" spans="24:28" x14ac:dyDescent="0.2">
      <c r="X13836" s="58"/>
      <c r="Y13836" s="58"/>
      <c r="Z13836" s="58"/>
      <c r="AA13836" s="58"/>
      <c r="AB13836" s="58"/>
    </row>
    <row r="13837" spans="24:28" x14ac:dyDescent="0.2">
      <c r="X13837" s="58"/>
      <c r="Y13837" s="58"/>
      <c r="Z13837" s="58"/>
      <c r="AA13837" s="58"/>
      <c r="AB13837" s="58"/>
    </row>
    <row r="13838" spans="24:28" x14ac:dyDescent="0.2">
      <c r="X13838" s="58"/>
      <c r="Y13838" s="58"/>
      <c r="Z13838" s="58"/>
      <c r="AA13838" s="58"/>
      <c r="AB13838" s="58"/>
    </row>
    <row r="13839" spans="24:28" x14ac:dyDescent="0.2">
      <c r="X13839" s="58"/>
      <c r="Y13839" s="58"/>
      <c r="Z13839" s="58"/>
      <c r="AA13839" s="58"/>
      <c r="AB13839" s="58"/>
    </row>
    <row r="13840" spans="24:28" x14ac:dyDescent="0.2">
      <c r="X13840" s="58"/>
      <c r="Y13840" s="58"/>
      <c r="Z13840" s="58"/>
      <c r="AA13840" s="58"/>
      <c r="AB13840" s="58"/>
    </row>
    <row r="13841" spans="24:28" x14ac:dyDescent="0.2">
      <c r="X13841" s="58"/>
      <c r="Y13841" s="58"/>
      <c r="Z13841" s="58"/>
      <c r="AA13841" s="58"/>
      <c r="AB13841" s="58"/>
    </row>
    <row r="13842" spans="24:28" x14ac:dyDescent="0.2">
      <c r="X13842" s="58"/>
      <c r="Y13842" s="58"/>
      <c r="Z13842" s="58"/>
      <c r="AA13842" s="58"/>
      <c r="AB13842" s="58"/>
    </row>
    <row r="13843" spans="24:28" x14ac:dyDescent="0.2">
      <c r="X13843" s="58"/>
      <c r="Y13843" s="58"/>
      <c r="Z13843" s="58"/>
      <c r="AA13843" s="58"/>
      <c r="AB13843" s="58"/>
    </row>
    <row r="13844" spans="24:28" x14ac:dyDescent="0.2">
      <c r="X13844" s="58"/>
      <c r="Y13844" s="58"/>
      <c r="Z13844" s="58"/>
      <c r="AA13844" s="58"/>
      <c r="AB13844" s="58"/>
    </row>
    <row r="13845" spans="24:28" x14ac:dyDescent="0.2">
      <c r="X13845" s="58"/>
      <c r="Y13845" s="58"/>
      <c r="Z13845" s="58"/>
      <c r="AA13845" s="58"/>
      <c r="AB13845" s="58"/>
    </row>
    <row r="13846" spans="24:28" x14ac:dyDescent="0.2">
      <c r="X13846" s="58"/>
      <c r="Y13846" s="58"/>
      <c r="Z13846" s="58"/>
      <c r="AA13846" s="58"/>
      <c r="AB13846" s="58"/>
    </row>
    <row r="13847" spans="24:28" x14ac:dyDescent="0.2">
      <c r="X13847" s="58"/>
      <c r="Y13847" s="58"/>
      <c r="Z13847" s="58"/>
      <c r="AA13847" s="58"/>
      <c r="AB13847" s="58"/>
    </row>
    <row r="13848" spans="24:28" x14ac:dyDescent="0.2">
      <c r="X13848" s="58"/>
      <c r="Y13848" s="58"/>
      <c r="Z13848" s="58"/>
      <c r="AA13848" s="58"/>
      <c r="AB13848" s="58"/>
    </row>
    <row r="13849" spans="24:28" x14ac:dyDescent="0.2">
      <c r="X13849" s="58"/>
      <c r="Y13849" s="58"/>
      <c r="Z13849" s="58"/>
      <c r="AA13849" s="58"/>
      <c r="AB13849" s="58"/>
    </row>
    <row r="13850" spans="24:28" x14ac:dyDescent="0.2">
      <c r="X13850" s="58"/>
      <c r="Y13850" s="58"/>
      <c r="Z13850" s="58"/>
      <c r="AA13850" s="58"/>
      <c r="AB13850" s="58"/>
    </row>
    <row r="13851" spans="24:28" x14ac:dyDescent="0.2">
      <c r="X13851" s="58"/>
      <c r="Y13851" s="58"/>
      <c r="Z13851" s="58"/>
      <c r="AA13851" s="58"/>
      <c r="AB13851" s="58"/>
    </row>
    <row r="13852" spans="24:28" x14ac:dyDescent="0.2">
      <c r="X13852" s="58"/>
      <c r="Y13852" s="58"/>
      <c r="Z13852" s="58"/>
      <c r="AA13852" s="58"/>
      <c r="AB13852" s="58"/>
    </row>
    <row r="13853" spans="24:28" x14ac:dyDescent="0.2">
      <c r="X13853" s="58"/>
      <c r="Y13853" s="58"/>
      <c r="Z13853" s="58"/>
      <c r="AA13853" s="58"/>
      <c r="AB13853" s="58"/>
    </row>
    <row r="13854" spans="24:28" x14ac:dyDescent="0.2">
      <c r="X13854" s="58"/>
      <c r="Y13854" s="58"/>
      <c r="Z13854" s="58"/>
      <c r="AA13854" s="58"/>
      <c r="AB13854" s="58"/>
    </row>
    <row r="13855" spans="24:28" x14ac:dyDescent="0.2">
      <c r="X13855" s="58"/>
      <c r="Y13855" s="58"/>
      <c r="Z13855" s="58"/>
      <c r="AA13855" s="58"/>
      <c r="AB13855" s="58"/>
    </row>
    <row r="13856" spans="24:28" x14ac:dyDescent="0.2">
      <c r="X13856" s="58"/>
      <c r="Y13856" s="58"/>
      <c r="Z13856" s="58"/>
      <c r="AA13856" s="58"/>
      <c r="AB13856" s="58"/>
    </row>
    <row r="13857" spans="24:28" x14ac:dyDescent="0.2">
      <c r="X13857" s="58"/>
      <c r="Y13857" s="58"/>
      <c r="Z13857" s="58"/>
      <c r="AA13857" s="58"/>
      <c r="AB13857" s="58"/>
    </row>
    <row r="13858" spans="24:28" x14ac:dyDescent="0.2">
      <c r="X13858" s="58"/>
      <c r="Y13858" s="58"/>
      <c r="Z13858" s="58"/>
      <c r="AA13858" s="58"/>
      <c r="AB13858" s="58"/>
    </row>
    <row r="13859" spans="24:28" x14ac:dyDescent="0.2">
      <c r="X13859" s="58"/>
      <c r="Y13859" s="58"/>
      <c r="Z13859" s="58"/>
      <c r="AA13859" s="58"/>
      <c r="AB13859" s="58"/>
    </row>
    <row r="13860" spans="24:28" x14ac:dyDescent="0.2">
      <c r="X13860" s="58"/>
      <c r="Y13860" s="58"/>
      <c r="Z13860" s="58"/>
      <c r="AA13860" s="58"/>
      <c r="AB13860" s="58"/>
    </row>
    <row r="13861" spans="24:28" x14ac:dyDescent="0.2">
      <c r="X13861" s="58"/>
      <c r="Y13861" s="58"/>
      <c r="Z13861" s="58"/>
      <c r="AA13861" s="58"/>
      <c r="AB13861" s="58"/>
    </row>
    <row r="13862" spans="24:28" x14ac:dyDescent="0.2">
      <c r="X13862" s="58"/>
      <c r="Y13862" s="58"/>
      <c r="Z13862" s="58"/>
      <c r="AA13862" s="58"/>
      <c r="AB13862" s="58"/>
    </row>
    <row r="13863" spans="24:28" x14ac:dyDescent="0.2">
      <c r="X13863" s="58"/>
      <c r="Y13863" s="58"/>
      <c r="Z13863" s="58"/>
      <c r="AA13863" s="58"/>
      <c r="AB13863" s="58"/>
    </row>
    <row r="13864" spans="24:28" x14ac:dyDescent="0.2">
      <c r="X13864" s="58"/>
      <c r="Y13864" s="58"/>
      <c r="Z13864" s="58"/>
      <c r="AA13864" s="58"/>
      <c r="AB13864" s="58"/>
    </row>
    <row r="13865" spans="24:28" x14ac:dyDescent="0.2">
      <c r="X13865" s="58"/>
      <c r="Y13865" s="58"/>
      <c r="Z13865" s="58"/>
      <c r="AA13865" s="58"/>
      <c r="AB13865" s="58"/>
    </row>
    <row r="13866" spans="24:28" x14ac:dyDescent="0.2">
      <c r="X13866" s="58"/>
      <c r="Y13866" s="58"/>
      <c r="Z13866" s="58"/>
      <c r="AA13866" s="58"/>
      <c r="AB13866" s="58"/>
    </row>
    <row r="13867" spans="24:28" x14ac:dyDescent="0.2">
      <c r="X13867" s="58"/>
      <c r="Y13867" s="58"/>
      <c r="Z13867" s="58"/>
      <c r="AA13867" s="58"/>
      <c r="AB13867" s="58"/>
    </row>
    <row r="13868" spans="24:28" x14ac:dyDescent="0.2">
      <c r="X13868" s="58"/>
      <c r="Y13868" s="58"/>
      <c r="Z13868" s="58"/>
      <c r="AA13868" s="58"/>
      <c r="AB13868" s="58"/>
    </row>
    <row r="13869" spans="24:28" x14ac:dyDescent="0.2">
      <c r="X13869" s="58"/>
      <c r="Y13869" s="58"/>
      <c r="Z13869" s="58"/>
      <c r="AA13869" s="58"/>
      <c r="AB13869" s="58"/>
    </row>
    <row r="13870" spans="24:28" x14ac:dyDescent="0.2">
      <c r="X13870" s="58"/>
      <c r="Y13870" s="58"/>
      <c r="Z13870" s="58"/>
      <c r="AA13870" s="58"/>
      <c r="AB13870" s="58"/>
    </row>
    <row r="13871" spans="24:28" x14ac:dyDescent="0.2">
      <c r="X13871" s="58"/>
      <c r="Y13871" s="58"/>
      <c r="Z13871" s="58"/>
      <c r="AA13871" s="58"/>
      <c r="AB13871" s="58"/>
    </row>
    <row r="13872" spans="24:28" x14ac:dyDescent="0.2">
      <c r="X13872" s="58"/>
      <c r="Y13872" s="58"/>
      <c r="Z13872" s="58"/>
      <c r="AA13872" s="58"/>
      <c r="AB13872" s="58"/>
    </row>
    <row r="13873" spans="24:28" x14ac:dyDescent="0.2">
      <c r="X13873" s="58"/>
      <c r="Y13873" s="58"/>
      <c r="Z13873" s="58"/>
      <c r="AA13873" s="58"/>
      <c r="AB13873" s="58"/>
    </row>
    <row r="13874" spans="24:28" x14ac:dyDescent="0.2">
      <c r="X13874" s="58"/>
      <c r="Y13874" s="58"/>
      <c r="Z13874" s="58"/>
      <c r="AA13874" s="58"/>
      <c r="AB13874" s="58"/>
    </row>
    <row r="13875" spans="24:28" x14ac:dyDescent="0.2">
      <c r="X13875" s="58"/>
      <c r="Y13875" s="58"/>
      <c r="Z13875" s="58"/>
      <c r="AA13875" s="58"/>
      <c r="AB13875" s="58"/>
    </row>
    <row r="13876" spans="24:28" x14ac:dyDescent="0.2">
      <c r="X13876" s="58"/>
      <c r="Y13876" s="58"/>
      <c r="Z13876" s="58"/>
      <c r="AA13876" s="58"/>
      <c r="AB13876" s="58"/>
    </row>
    <row r="13877" spans="24:28" x14ac:dyDescent="0.2">
      <c r="X13877" s="58"/>
      <c r="Y13877" s="58"/>
      <c r="Z13877" s="58"/>
      <c r="AA13877" s="58"/>
      <c r="AB13877" s="58"/>
    </row>
    <row r="13878" spans="24:28" x14ac:dyDescent="0.2">
      <c r="X13878" s="58"/>
      <c r="Y13878" s="58"/>
      <c r="Z13878" s="58"/>
      <c r="AA13878" s="58"/>
      <c r="AB13878" s="58"/>
    </row>
    <row r="13879" spans="24:28" x14ac:dyDescent="0.2">
      <c r="X13879" s="58"/>
      <c r="Y13879" s="58"/>
      <c r="Z13879" s="58"/>
      <c r="AA13879" s="58"/>
      <c r="AB13879" s="58"/>
    </row>
    <row r="13880" spans="24:28" x14ac:dyDescent="0.2">
      <c r="X13880" s="58"/>
      <c r="Y13880" s="58"/>
      <c r="Z13880" s="58"/>
      <c r="AA13880" s="58"/>
      <c r="AB13880" s="58"/>
    </row>
    <row r="13881" spans="24:28" x14ac:dyDescent="0.2">
      <c r="X13881" s="58"/>
      <c r="Y13881" s="58"/>
      <c r="Z13881" s="58"/>
      <c r="AA13881" s="58"/>
      <c r="AB13881" s="58"/>
    </row>
    <row r="13882" spans="24:28" x14ac:dyDescent="0.2">
      <c r="X13882" s="58"/>
      <c r="Y13882" s="58"/>
      <c r="Z13882" s="58"/>
      <c r="AA13882" s="58"/>
      <c r="AB13882" s="58"/>
    </row>
    <row r="13883" spans="24:28" x14ac:dyDescent="0.2">
      <c r="X13883" s="58"/>
      <c r="Y13883" s="58"/>
      <c r="Z13883" s="58"/>
      <c r="AA13883" s="58"/>
      <c r="AB13883" s="58"/>
    </row>
    <row r="13884" spans="24:28" x14ac:dyDescent="0.2">
      <c r="X13884" s="58"/>
      <c r="Y13884" s="58"/>
      <c r="Z13884" s="58"/>
      <c r="AA13884" s="58"/>
      <c r="AB13884" s="58"/>
    </row>
    <row r="13885" spans="24:28" x14ac:dyDescent="0.2">
      <c r="X13885" s="58"/>
      <c r="Y13885" s="58"/>
      <c r="Z13885" s="58"/>
      <c r="AA13885" s="58"/>
      <c r="AB13885" s="58"/>
    </row>
    <row r="13886" spans="24:28" x14ac:dyDescent="0.2">
      <c r="X13886" s="58"/>
      <c r="Y13886" s="58"/>
      <c r="Z13886" s="58"/>
      <c r="AA13886" s="58"/>
      <c r="AB13886" s="58"/>
    </row>
    <row r="13887" spans="24:28" x14ac:dyDescent="0.2">
      <c r="X13887" s="58"/>
      <c r="Y13887" s="58"/>
      <c r="Z13887" s="58"/>
      <c r="AA13887" s="58"/>
      <c r="AB13887" s="58"/>
    </row>
    <row r="13888" spans="24:28" x14ac:dyDescent="0.2">
      <c r="X13888" s="58"/>
      <c r="Y13888" s="58"/>
      <c r="Z13888" s="58"/>
      <c r="AA13888" s="58"/>
      <c r="AB13888" s="58"/>
    </row>
    <row r="13889" spans="24:28" x14ac:dyDescent="0.2">
      <c r="X13889" s="58"/>
      <c r="Y13889" s="58"/>
      <c r="Z13889" s="58"/>
      <c r="AA13889" s="58"/>
      <c r="AB13889" s="58"/>
    </row>
    <row r="13890" spans="24:28" x14ac:dyDescent="0.2">
      <c r="X13890" s="58"/>
      <c r="Y13890" s="58"/>
      <c r="Z13890" s="58"/>
      <c r="AA13890" s="58"/>
      <c r="AB13890" s="58"/>
    </row>
    <row r="13891" spans="24:28" x14ac:dyDescent="0.2">
      <c r="X13891" s="58"/>
      <c r="Y13891" s="58"/>
      <c r="Z13891" s="58"/>
      <c r="AA13891" s="58"/>
      <c r="AB13891" s="58"/>
    </row>
    <row r="13892" spans="24:28" x14ac:dyDescent="0.2">
      <c r="X13892" s="58"/>
      <c r="Y13892" s="58"/>
      <c r="Z13892" s="58"/>
      <c r="AA13892" s="58"/>
      <c r="AB13892" s="58"/>
    </row>
    <row r="13893" spans="24:28" x14ac:dyDescent="0.2">
      <c r="X13893" s="58"/>
      <c r="Y13893" s="58"/>
      <c r="Z13893" s="58"/>
      <c r="AA13893" s="58"/>
      <c r="AB13893" s="58"/>
    </row>
    <row r="13894" spans="24:28" x14ac:dyDescent="0.2">
      <c r="X13894" s="58"/>
      <c r="Y13894" s="58"/>
      <c r="Z13894" s="58"/>
      <c r="AA13894" s="58"/>
      <c r="AB13894" s="58"/>
    </row>
    <row r="13895" spans="24:28" x14ac:dyDescent="0.2">
      <c r="X13895" s="58"/>
      <c r="Y13895" s="58"/>
      <c r="Z13895" s="58"/>
      <c r="AA13895" s="58"/>
      <c r="AB13895" s="58"/>
    </row>
    <row r="13896" spans="24:28" x14ac:dyDescent="0.2">
      <c r="X13896" s="58"/>
      <c r="Y13896" s="58"/>
      <c r="Z13896" s="58"/>
      <c r="AA13896" s="58"/>
      <c r="AB13896" s="58"/>
    </row>
    <row r="13897" spans="24:28" x14ac:dyDescent="0.2">
      <c r="X13897" s="58"/>
      <c r="Y13897" s="58"/>
      <c r="Z13897" s="58"/>
      <c r="AA13897" s="58"/>
      <c r="AB13897" s="58"/>
    </row>
    <row r="13898" spans="24:28" x14ac:dyDescent="0.2">
      <c r="X13898" s="58"/>
      <c r="Y13898" s="58"/>
      <c r="Z13898" s="58"/>
      <c r="AA13898" s="58"/>
      <c r="AB13898" s="58"/>
    </row>
    <row r="13899" spans="24:28" x14ac:dyDescent="0.2">
      <c r="X13899" s="58"/>
      <c r="Y13899" s="58"/>
      <c r="Z13899" s="58"/>
      <c r="AA13899" s="58"/>
      <c r="AB13899" s="58"/>
    </row>
    <row r="13900" spans="24:28" x14ac:dyDescent="0.2">
      <c r="X13900" s="58"/>
      <c r="Y13900" s="58"/>
      <c r="Z13900" s="58"/>
      <c r="AA13900" s="58"/>
      <c r="AB13900" s="58"/>
    </row>
    <row r="13901" spans="24:28" x14ac:dyDescent="0.2">
      <c r="X13901" s="58"/>
      <c r="Y13901" s="58"/>
      <c r="Z13901" s="58"/>
      <c r="AA13901" s="58"/>
      <c r="AB13901" s="58"/>
    </row>
    <row r="13902" spans="24:28" x14ac:dyDescent="0.2">
      <c r="X13902" s="58"/>
      <c r="Y13902" s="58"/>
      <c r="Z13902" s="58"/>
      <c r="AA13902" s="58"/>
      <c r="AB13902" s="58"/>
    </row>
    <row r="13903" spans="24:28" x14ac:dyDescent="0.2">
      <c r="X13903" s="58"/>
      <c r="Y13903" s="58"/>
      <c r="Z13903" s="58"/>
      <c r="AA13903" s="58"/>
      <c r="AB13903" s="58"/>
    </row>
    <row r="13904" spans="24:28" x14ac:dyDescent="0.2">
      <c r="X13904" s="58"/>
      <c r="Y13904" s="58"/>
      <c r="Z13904" s="58"/>
      <c r="AA13904" s="58"/>
      <c r="AB13904" s="58"/>
    </row>
    <row r="13905" spans="24:28" x14ac:dyDescent="0.2">
      <c r="X13905" s="58"/>
      <c r="Y13905" s="58"/>
      <c r="Z13905" s="58"/>
      <c r="AA13905" s="58"/>
      <c r="AB13905" s="58"/>
    </row>
    <row r="13906" spans="24:28" x14ac:dyDescent="0.2">
      <c r="X13906" s="58"/>
      <c r="Y13906" s="58"/>
      <c r="Z13906" s="58"/>
      <c r="AA13906" s="58"/>
      <c r="AB13906" s="58"/>
    </row>
    <row r="13907" spans="24:28" x14ac:dyDescent="0.2">
      <c r="X13907" s="58"/>
      <c r="Y13907" s="58"/>
      <c r="Z13907" s="58"/>
      <c r="AA13907" s="58"/>
      <c r="AB13907" s="58"/>
    </row>
    <row r="13908" spans="24:28" x14ac:dyDescent="0.2">
      <c r="X13908" s="58"/>
      <c r="Y13908" s="58"/>
      <c r="Z13908" s="58"/>
      <c r="AA13908" s="58"/>
      <c r="AB13908" s="58"/>
    </row>
    <row r="13909" spans="24:28" x14ac:dyDescent="0.2">
      <c r="X13909" s="58"/>
      <c r="Y13909" s="58"/>
      <c r="Z13909" s="58"/>
      <c r="AA13909" s="58"/>
      <c r="AB13909" s="58"/>
    </row>
    <row r="13910" spans="24:28" x14ac:dyDescent="0.2">
      <c r="X13910" s="58"/>
      <c r="Y13910" s="58"/>
      <c r="Z13910" s="58"/>
      <c r="AA13910" s="58"/>
      <c r="AB13910" s="58"/>
    </row>
    <row r="13911" spans="24:28" x14ac:dyDescent="0.2">
      <c r="X13911" s="58"/>
      <c r="Y13911" s="58"/>
      <c r="Z13911" s="58"/>
      <c r="AA13911" s="58"/>
      <c r="AB13911" s="58"/>
    </row>
    <row r="13912" spans="24:28" x14ac:dyDescent="0.2">
      <c r="X13912" s="58"/>
      <c r="Y13912" s="58"/>
      <c r="Z13912" s="58"/>
      <c r="AA13912" s="58"/>
      <c r="AB13912" s="58"/>
    </row>
    <row r="13913" spans="24:28" x14ac:dyDescent="0.2">
      <c r="X13913" s="58"/>
      <c r="Y13913" s="58"/>
      <c r="Z13913" s="58"/>
      <c r="AA13913" s="58"/>
      <c r="AB13913" s="58"/>
    </row>
    <row r="13914" spans="24:28" x14ac:dyDescent="0.2">
      <c r="X13914" s="58"/>
      <c r="Y13914" s="58"/>
      <c r="Z13914" s="58"/>
      <c r="AA13914" s="58"/>
      <c r="AB13914" s="58"/>
    </row>
    <row r="13915" spans="24:28" x14ac:dyDescent="0.2">
      <c r="X13915" s="58"/>
      <c r="Y13915" s="58"/>
      <c r="Z13915" s="58"/>
      <c r="AA13915" s="58"/>
      <c r="AB13915" s="58"/>
    </row>
    <row r="13916" spans="24:28" x14ac:dyDescent="0.2">
      <c r="X13916" s="58"/>
      <c r="Y13916" s="58"/>
      <c r="Z13916" s="58"/>
      <c r="AA13916" s="58"/>
      <c r="AB13916" s="58"/>
    </row>
    <row r="13917" spans="24:28" x14ac:dyDescent="0.2">
      <c r="X13917" s="58"/>
      <c r="Y13917" s="58"/>
      <c r="Z13917" s="58"/>
      <c r="AA13917" s="58"/>
      <c r="AB13917" s="58"/>
    </row>
    <row r="13918" spans="24:28" x14ac:dyDescent="0.2">
      <c r="X13918" s="58"/>
      <c r="Y13918" s="58"/>
      <c r="Z13918" s="58"/>
      <c r="AA13918" s="58"/>
      <c r="AB13918" s="58"/>
    </row>
    <row r="13919" spans="24:28" x14ac:dyDescent="0.2">
      <c r="X13919" s="58"/>
      <c r="Y13919" s="58"/>
      <c r="Z13919" s="58"/>
      <c r="AA13919" s="58"/>
      <c r="AB13919" s="58"/>
    </row>
    <row r="13920" spans="24:28" x14ac:dyDescent="0.2">
      <c r="X13920" s="58"/>
      <c r="Y13920" s="58"/>
      <c r="Z13920" s="58"/>
      <c r="AA13920" s="58"/>
      <c r="AB13920" s="58"/>
    </row>
    <row r="13921" spans="24:28" x14ac:dyDescent="0.2">
      <c r="X13921" s="58"/>
      <c r="Y13921" s="58"/>
      <c r="Z13921" s="58"/>
      <c r="AA13921" s="58"/>
      <c r="AB13921" s="58"/>
    </row>
    <row r="13922" spans="24:28" x14ac:dyDescent="0.2">
      <c r="X13922" s="58"/>
      <c r="Y13922" s="58"/>
      <c r="Z13922" s="58"/>
      <c r="AA13922" s="58"/>
      <c r="AB13922" s="58"/>
    </row>
    <row r="13923" spans="24:28" x14ac:dyDescent="0.2">
      <c r="X13923" s="58"/>
      <c r="Y13923" s="58"/>
      <c r="Z13923" s="58"/>
      <c r="AA13923" s="58"/>
      <c r="AB13923" s="58"/>
    </row>
    <row r="13924" spans="24:28" x14ac:dyDescent="0.2">
      <c r="X13924" s="58"/>
      <c r="Y13924" s="58"/>
      <c r="Z13924" s="58"/>
      <c r="AA13924" s="58"/>
      <c r="AB13924" s="58"/>
    </row>
    <row r="13925" spans="24:28" x14ac:dyDescent="0.2">
      <c r="X13925" s="58"/>
      <c r="Y13925" s="58"/>
      <c r="Z13925" s="58"/>
      <c r="AA13925" s="58"/>
      <c r="AB13925" s="58"/>
    </row>
    <row r="13926" spans="24:28" x14ac:dyDescent="0.2">
      <c r="X13926" s="58"/>
      <c r="Y13926" s="58"/>
      <c r="Z13926" s="58"/>
      <c r="AA13926" s="58"/>
      <c r="AB13926" s="58"/>
    </row>
    <row r="13927" spans="24:28" x14ac:dyDescent="0.2">
      <c r="X13927" s="58"/>
      <c r="Y13927" s="58"/>
      <c r="Z13927" s="58"/>
      <c r="AA13927" s="58"/>
      <c r="AB13927" s="58"/>
    </row>
    <row r="13928" spans="24:28" x14ac:dyDescent="0.2">
      <c r="X13928" s="58"/>
      <c r="Y13928" s="58"/>
      <c r="Z13928" s="58"/>
      <c r="AA13928" s="58"/>
      <c r="AB13928" s="58"/>
    </row>
    <row r="13929" spans="24:28" x14ac:dyDescent="0.2">
      <c r="X13929" s="58"/>
      <c r="Y13929" s="58"/>
      <c r="Z13929" s="58"/>
      <c r="AA13929" s="58"/>
      <c r="AB13929" s="58"/>
    </row>
    <row r="13930" spans="24:28" x14ac:dyDescent="0.2">
      <c r="X13930" s="58"/>
      <c r="Y13930" s="58"/>
      <c r="Z13930" s="58"/>
      <c r="AA13930" s="58"/>
      <c r="AB13930" s="58"/>
    </row>
    <row r="13931" spans="24:28" x14ac:dyDescent="0.2">
      <c r="X13931" s="58"/>
      <c r="Y13931" s="58"/>
      <c r="Z13931" s="58"/>
      <c r="AA13931" s="58"/>
      <c r="AB13931" s="58"/>
    </row>
    <row r="13932" spans="24:28" x14ac:dyDescent="0.2">
      <c r="X13932" s="58"/>
      <c r="Y13932" s="58"/>
      <c r="Z13932" s="58"/>
      <c r="AA13932" s="58"/>
      <c r="AB13932" s="58"/>
    </row>
    <row r="13933" spans="24:28" x14ac:dyDescent="0.2">
      <c r="X13933" s="58"/>
      <c r="Y13933" s="58"/>
      <c r="Z13933" s="58"/>
      <c r="AA13933" s="58"/>
      <c r="AB13933" s="58"/>
    </row>
    <row r="13934" spans="24:28" x14ac:dyDescent="0.2">
      <c r="X13934" s="58"/>
      <c r="Y13934" s="58"/>
      <c r="Z13934" s="58"/>
      <c r="AA13934" s="58"/>
      <c r="AB13934" s="58"/>
    </row>
    <row r="13935" spans="24:28" x14ac:dyDescent="0.2">
      <c r="X13935" s="58"/>
      <c r="Y13935" s="58"/>
      <c r="Z13935" s="58"/>
      <c r="AA13935" s="58"/>
      <c r="AB13935" s="58"/>
    </row>
    <row r="13936" spans="24:28" x14ac:dyDescent="0.2">
      <c r="X13936" s="58"/>
      <c r="Y13936" s="58"/>
      <c r="Z13936" s="58"/>
      <c r="AA13936" s="58"/>
      <c r="AB13936" s="58"/>
    </row>
    <row r="13937" spans="24:28" x14ac:dyDescent="0.2">
      <c r="X13937" s="58"/>
      <c r="Y13937" s="58"/>
      <c r="Z13937" s="58"/>
      <c r="AA13937" s="58"/>
      <c r="AB13937" s="58"/>
    </row>
    <row r="13938" spans="24:28" x14ac:dyDescent="0.2">
      <c r="X13938" s="58"/>
      <c r="Y13938" s="58"/>
      <c r="Z13938" s="58"/>
      <c r="AA13938" s="58"/>
      <c r="AB13938" s="58"/>
    </row>
    <row r="13939" spans="24:28" x14ac:dyDescent="0.2">
      <c r="X13939" s="58"/>
      <c r="Y13939" s="58"/>
      <c r="Z13939" s="58"/>
      <c r="AA13939" s="58"/>
      <c r="AB13939" s="58"/>
    </row>
    <row r="13940" spans="24:28" x14ac:dyDescent="0.2">
      <c r="X13940" s="58"/>
      <c r="Y13940" s="58"/>
      <c r="Z13940" s="58"/>
      <c r="AA13940" s="58"/>
      <c r="AB13940" s="58"/>
    </row>
    <row r="13941" spans="24:28" x14ac:dyDescent="0.2">
      <c r="X13941" s="58"/>
      <c r="Y13941" s="58"/>
      <c r="Z13941" s="58"/>
      <c r="AA13941" s="58"/>
      <c r="AB13941" s="58"/>
    </row>
    <row r="13942" spans="24:28" x14ac:dyDescent="0.2">
      <c r="X13942" s="58"/>
      <c r="Y13942" s="58"/>
      <c r="Z13942" s="58"/>
      <c r="AA13942" s="58"/>
      <c r="AB13942" s="58"/>
    </row>
    <row r="13943" spans="24:28" x14ac:dyDescent="0.2">
      <c r="X13943" s="58"/>
      <c r="Y13943" s="58"/>
      <c r="Z13943" s="58"/>
      <c r="AA13943" s="58"/>
      <c r="AB13943" s="58"/>
    </row>
    <row r="13944" spans="24:28" x14ac:dyDescent="0.2">
      <c r="X13944" s="58"/>
      <c r="Y13944" s="58"/>
      <c r="Z13944" s="58"/>
      <c r="AA13944" s="58"/>
      <c r="AB13944" s="58"/>
    </row>
    <row r="13945" spans="24:28" x14ac:dyDescent="0.2">
      <c r="X13945" s="58"/>
      <c r="Y13945" s="58"/>
      <c r="Z13945" s="58"/>
      <c r="AA13945" s="58"/>
      <c r="AB13945" s="58"/>
    </row>
    <row r="13946" spans="24:28" x14ac:dyDescent="0.2">
      <c r="X13946" s="58"/>
      <c r="Y13946" s="58"/>
      <c r="Z13946" s="58"/>
      <c r="AA13946" s="58"/>
      <c r="AB13946" s="58"/>
    </row>
    <row r="13947" spans="24:28" x14ac:dyDescent="0.2">
      <c r="X13947" s="58"/>
      <c r="Y13947" s="58"/>
      <c r="Z13947" s="58"/>
      <c r="AA13947" s="58"/>
      <c r="AB13947" s="58"/>
    </row>
    <row r="13948" spans="24:28" x14ac:dyDescent="0.2">
      <c r="X13948" s="58"/>
      <c r="Y13948" s="58"/>
      <c r="Z13948" s="58"/>
      <c r="AA13948" s="58"/>
      <c r="AB13948" s="58"/>
    </row>
    <row r="13949" spans="24:28" x14ac:dyDescent="0.2">
      <c r="X13949" s="58"/>
      <c r="Y13949" s="58"/>
      <c r="Z13949" s="58"/>
      <c r="AA13949" s="58"/>
      <c r="AB13949" s="58"/>
    </row>
    <row r="13950" spans="24:28" x14ac:dyDescent="0.2">
      <c r="X13950" s="58"/>
      <c r="Y13950" s="58"/>
      <c r="Z13950" s="58"/>
      <c r="AA13950" s="58"/>
      <c r="AB13950" s="58"/>
    </row>
    <row r="13951" spans="24:28" x14ac:dyDescent="0.2">
      <c r="X13951" s="58"/>
      <c r="Y13951" s="58"/>
      <c r="Z13951" s="58"/>
      <c r="AA13951" s="58"/>
      <c r="AB13951" s="58"/>
    </row>
    <row r="13952" spans="24:28" x14ac:dyDescent="0.2">
      <c r="X13952" s="58"/>
      <c r="Y13952" s="58"/>
      <c r="Z13952" s="58"/>
      <c r="AA13952" s="58"/>
      <c r="AB13952" s="58"/>
    </row>
    <row r="13953" spans="24:28" x14ac:dyDescent="0.2">
      <c r="X13953" s="58"/>
      <c r="Y13953" s="58"/>
      <c r="Z13953" s="58"/>
      <c r="AA13953" s="58"/>
      <c r="AB13953" s="58"/>
    </row>
    <row r="13954" spans="24:28" x14ac:dyDescent="0.2">
      <c r="X13954" s="58"/>
      <c r="Y13954" s="58"/>
      <c r="Z13954" s="58"/>
      <c r="AA13954" s="58"/>
      <c r="AB13954" s="58"/>
    </row>
    <row r="13955" spans="24:28" x14ac:dyDescent="0.2">
      <c r="X13955" s="58"/>
      <c r="Y13955" s="58"/>
      <c r="Z13955" s="58"/>
      <c r="AA13955" s="58"/>
      <c r="AB13955" s="58"/>
    </row>
    <row r="13956" spans="24:28" x14ac:dyDescent="0.2">
      <c r="X13956" s="58"/>
      <c r="Y13956" s="58"/>
      <c r="Z13956" s="58"/>
      <c r="AA13956" s="58"/>
      <c r="AB13956" s="58"/>
    </row>
    <row r="13957" spans="24:28" x14ac:dyDescent="0.2">
      <c r="X13957" s="58"/>
      <c r="Y13957" s="58"/>
      <c r="Z13957" s="58"/>
      <c r="AA13957" s="58"/>
      <c r="AB13957" s="58"/>
    </row>
    <row r="13958" spans="24:28" x14ac:dyDescent="0.2">
      <c r="X13958" s="58"/>
      <c r="Y13958" s="58"/>
      <c r="Z13958" s="58"/>
      <c r="AA13958" s="58"/>
      <c r="AB13958" s="58"/>
    </row>
    <row r="13959" spans="24:28" x14ac:dyDescent="0.2">
      <c r="X13959" s="58"/>
      <c r="Y13959" s="58"/>
      <c r="Z13959" s="58"/>
      <c r="AA13959" s="58"/>
      <c r="AB13959" s="58"/>
    </row>
    <row r="13960" spans="24:28" x14ac:dyDescent="0.2">
      <c r="X13960" s="58"/>
      <c r="Y13960" s="58"/>
      <c r="Z13960" s="58"/>
      <c r="AA13960" s="58"/>
      <c r="AB13960" s="58"/>
    </row>
    <row r="13961" spans="24:28" x14ac:dyDescent="0.2">
      <c r="X13961" s="58"/>
      <c r="Y13961" s="58"/>
      <c r="Z13961" s="58"/>
      <c r="AA13961" s="58"/>
      <c r="AB13961" s="58"/>
    </row>
    <row r="13962" spans="24:28" x14ac:dyDescent="0.2">
      <c r="X13962" s="58"/>
      <c r="Y13962" s="58"/>
      <c r="Z13962" s="58"/>
      <c r="AA13962" s="58"/>
      <c r="AB13962" s="58"/>
    </row>
    <row r="13963" spans="24:28" x14ac:dyDescent="0.2">
      <c r="X13963" s="58"/>
      <c r="Y13963" s="58"/>
      <c r="Z13963" s="58"/>
      <c r="AA13963" s="58"/>
      <c r="AB13963" s="58"/>
    </row>
    <row r="13964" spans="24:28" x14ac:dyDescent="0.2">
      <c r="X13964" s="58"/>
      <c r="Y13964" s="58"/>
      <c r="Z13964" s="58"/>
      <c r="AA13964" s="58"/>
      <c r="AB13964" s="58"/>
    </row>
    <row r="13965" spans="24:28" x14ac:dyDescent="0.2">
      <c r="X13965" s="58"/>
      <c r="Y13965" s="58"/>
      <c r="Z13965" s="58"/>
      <c r="AA13965" s="58"/>
      <c r="AB13965" s="58"/>
    </row>
    <row r="13966" spans="24:28" x14ac:dyDescent="0.2">
      <c r="X13966" s="58"/>
      <c r="Y13966" s="58"/>
      <c r="Z13966" s="58"/>
      <c r="AA13966" s="58"/>
      <c r="AB13966" s="58"/>
    </row>
    <row r="13967" spans="24:28" x14ac:dyDescent="0.2">
      <c r="X13967" s="58"/>
      <c r="Y13967" s="58"/>
      <c r="Z13967" s="58"/>
      <c r="AA13967" s="58"/>
      <c r="AB13967" s="58"/>
    </row>
    <row r="13968" spans="24:28" x14ac:dyDescent="0.2">
      <c r="X13968" s="58"/>
      <c r="Y13968" s="58"/>
      <c r="Z13968" s="58"/>
      <c r="AA13968" s="58"/>
      <c r="AB13968" s="58"/>
    </row>
    <row r="13969" spans="24:28" x14ac:dyDescent="0.2">
      <c r="X13969" s="58"/>
      <c r="Y13969" s="58"/>
      <c r="Z13969" s="58"/>
      <c r="AA13969" s="58"/>
      <c r="AB13969" s="58"/>
    </row>
    <row r="13970" spans="24:28" x14ac:dyDescent="0.2">
      <c r="X13970" s="58"/>
      <c r="Y13970" s="58"/>
      <c r="Z13970" s="58"/>
      <c r="AA13970" s="58"/>
      <c r="AB13970" s="58"/>
    </row>
    <row r="13971" spans="24:28" x14ac:dyDescent="0.2">
      <c r="X13971" s="58"/>
      <c r="Y13971" s="58"/>
      <c r="Z13971" s="58"/>
      <c r="AA13971" s="58"/>
      <c r="AB13971" s="58"/>
    </row>
    <row r="13972" spans="24:28" x14ac:dyDescent="0.2">
      <c r="X13972" s="58"/>
      <c r="Y13972" s="58"/>
      <c r="Z13972" s="58"/>
      <c r="AA13972" s="58"/>
      <c r="AB13972" s="58"/>
    </row>
    <row r="13973" spans="24:28" x14ac:dyDescent="0.2">
      <c r="X13973" s="58"/>
      <c r="Y13973" s="58"/>
      <c r="Z13973" s="58"/>
      <c r="AA13973" s="58"/>
      <c r="AB13973" s="58"/>
    </row>
    <row r="13974" spans="24:28" x14ac:dyDescent="0.2">
      <c r="X13974" s="58"/>
      <c r="Y13974" s="58"/>
      <c r="Z13974" s="58"/>
      <c r="AA13974" s="58"/>
      <c r="AB13974" s="58"/>
    </row>
    <row r="13975" spans="24:28" x14ac:dyDescent="0.2">
      <c r="X13975" s="58"/>
      <c r="Y13975" s="58"/>
      <c r="Z13975" s="58"/>
      <c r="AA13975" s="58"/>
      <c r="AB13975" s="58"/>
    </row>
    <row r="13976" spans="24:28" x14ac:dyDescent="0.2">
      <c r="X13976" s="58"/>
      <c r="Y13976" s="58"/>
      <c r="Z13976" s="58"/>
      <c r="AA13976" s="58"/>
      <c r="AB13976" s="58"/>
    </row>
    <row r="13977" spans="24:28" x14ac:dyDescent="0.2">
      <c r="X13977" s="58"/>
      <c r="Y13977" s="58"/>
      <c r="Z13977" s="58"/>
      <c r="AA13977" s="58"/>
      <c r="AB13977" s="58"/>
    </row>
    <row r="13978" spans="24:28" x14ac:dyDescent="0.2">
      <c r="X13978" s="58"/>
      <c r="Y13978" s="58"/>
      <c r="Z13978" s="58"/>
      <c r="AA13978" s="58"/>
      <c r="AB13978" s="58"/>
    </row>
    <row r="13979" spans="24:28" x14ac:dyDescent="0.2">
      <c r="X13979" s="58"/>
      <c r="Y13979" s="58"/>
      <c r="Z13979" s="58"/>
      <c r="AA13979" s="58"/>
      <c r="AB13979" s="58"/>
    </row>
    <row r="13980" spans="24:28" x14ac:dyDescent="0.2">
      <c r="X13980" s="58"/>
      <c r="Y13980" s="58"/>
      <c r="Z13980" s="58"/>
      <c r="AA13980" s="58"/>
      <c r="AB13980" s="58"/>
    </row>
    <row r="13981" spans="24:28" x14ac:dyDescent="0.2">
      <c r="X13981" s="58"/>
      <c r="Y13981" s="58"/>
      <c r="Z13981" s="58"/>
      <c r="AA13981" s="58"/>
      <c r="AB13981" s="58"/>
    </row>
    <row r="13982" spans="24:28" x14ac:dyDescent="0.2">
      <c r="X13982" s="58"/>
      <c r="Y13982" s="58"/>
      <c r="Z13982" s="58"/>
      <c r="AA13982" s="58"/>
      <c r="AB13982" s="58"/>
    </row>
    <row r="13983" spans="24:28" x14ac:dyDescent="0.2">
      <c r="X13983" s="58"/>
      <c r="Y13983" s="58"/>
      <c r="Z13983" s="58"/>
      <c r="AA13983" s="58"/>
      <c r="AB13983" s="58"/>
    </row>
    <row r="13984" spans="24:28" x14ac:dyDescent="0.2">
      <c r="X13984" s="58"/>
      <c r="Y13984" s="58"/>
      <c r="Z13984" s="58"/>
      <c r="AA13984" s="58"/>
      <c r="AB13984" s="58"/>
    </row>
    <row r="13985" spans="24:28" x14ac:dyDescent="0.2">
      <c r="X13985" s="58"/>
      <c r="Y13985" s="58"/>
      <c r="Z13985" s="58"/>
      <c r="AA13985" s="58"/>
      <c r="AB13985" s="58"/>
    </row>
    <row r="13986" spans="24:28" x14ac:dyDescent="0.2">
      <c r="X13986" s="58"/>
      <c r="Y13986" s="58"/>
      <c r="Z13986" s="58"/>
      <c r="AA13986" s="58"/>
      <c r="AB13986" s="58"/>
    </row>
    <row r="13987" spans="24:28" x14ac:dyDescent="0.2">
      <c r="X13987" s="58"/>
      <c r="Y13987" s="58"/>
      <c r="Z13987" s="58"/>
      <c r="AA13987" s="58"/>
      <c r="AB13987" s="58"/>
    </row>
    <row r="13988" spans="24:28" x14ac:dyDescent="0.2">
      <c r="X13988" s="58"/>
      <c r="Y13988" s="58"/>
      <c r="Z13988" s="58"/>
      <c r="AA13988" s="58"/>
      <c r="AB13988" s="58"/>
    </row>
    <row r="13989" spans="24:28" x14ac:dyDescent="0.2">
      <c r="X13989" s="58"/>
      <c r="Y13989" s="58"/>
      <c r="Z13989" s="58"/>
      <c r="AA13989" s="58"/>
      <c r="AB13989" s="58"/>
    </row>
    <row r="13990" spans="24:28" x14ac:dyDescent="0.2">
      <c r="X13990" s="58"/>
      <c r="Y13990" s="58"/>
      <c r="Z13990" s="58"/>
      <c r="AA13990" s="58"/>
      <c r="AB13990" s="58"/>
    </row>
    <row r="13991" spans="24:28" x14ac:dyDescent="0.2">
      <c r="X13991" s="58"/>
      <c r="Y13991" s="58"/>
      <c r="Z13991" s="58"/>
      <c r="AA13991" s="58"/>
      <c r="AB13991" s="58"/>
    </row>
    <row r="13992" spans="24:28" x14ac:dyDescent="0.2">
      <c r="X13992" s="58"/>
      <c r="Y13992" s="58"/>
      <c r="Z13992" s="58"/>
      <c r="AA13992" s="58"/>
      <c r="AB13992" s="58"/>
    </row>
    <row r="13993" spans="24:28" x14ac:dyDescent="0.2">
      <c r="X13993" s="58"/>
      <c r="Y13993" s="58"/>
      <c r="Z13993" s="58"/>
      <c r="AA13993" s="58"/>
      <c r="AB13993" s="58"/>
    </row>
    <row r="13994" spans="24:28" x14ac:dyDescent="0.2">
      <c r="X13994" s="58"/>
      <c r="Y13994" s="58"/>
      <c r="Z13994" s="58"/>
      <c r="AA13994" s="58"/>
      <c r="AB13994" s="58"/>
    </row>
    <row r="13995" spans="24:28" x14ac:dyDescent="0.2">
      <c r="X13995" s="58"/>
      <c r="Y13995" s="58"/>
      <c r="Z13995" s="58"/>
      <c r="AA13995" s="58"/>
      <c r="AB13995" s="58"/>
    </row>
    <row r="13996" spans="24:28" x14ac:dyDescent="0.2">
      <c r="X13996" s="58"/>
      <c r="Y13996" s="58"/>
      <c r="Z13996" s="58"/>
      <c r="AA13996" s="58"/>
      <c r="AB13996" s="58"/>
    </row>
    <row r="13997" spans="24:28" x14ac:dyDescent="0.2">
      <c r="X13997" s="58"/>
      <c r="Y13997" s="58"/>
      <c r="Z13997" s="58"/>
      <c r="AA13997" s="58"/>
      <c r="AB13997" s="58"/>
    </row>
    <row r="13998" spans="24:28" x14ac:dyDescent="0.2">
      <c r="X13998" s="58"/>
      <c r="Y13998" s="58"/>
      <c r="Z13998" s="58"/>
      <c r="AA13998" s="58"/>
      <c r="AB13998" s="58"/>
    </row>
    <row r="13999" spans="24:28" x14ac:dyDescent="0.2">
      <c r="X13999" s="58"/>
      <c r="Y13999" s="58"/>
      <c r="Z13999" s="58"/>
      <c r="AA13999" s="58"/>
      <c r="AB13999" s="58"/>
    </row>
    <row r="14000" spans="24:28" x14ac:dyDescent="0.2">
      <c r="X14000" s="58"/>
      <c r="Y14000" s="58"/>
      <c r="Z14000" s="58"/>
      <c r="AA14000" s="58"/>
      <c r="AB14000" s="58"/>
    </row>
    <row r="14001" spans="24:28" x14ac:dyDescent="0.2">
      <c r="X14001" s="58"/>
      <c r="Y14001" s="58"/>
      <c r="Z14001" s="58"/>
      <c r="AA14001" s="58"/>
      <c r="AB14001" s="58"/>
    </row>
    <row r="14002" spans="24:28" x14ac:dyDescent="0.2">
      <c r="X14002" s="58"/>
      <c r="Y14002" s="58"/>
      <c r="Z14002" s="58"/>
      <c r="AA14002" s="58"/>
      <c r="AB14002" s="58"/>
    </row>
    <row r="14003" spans="24:28" x14ac:dyDescent="0.2">
      <c r="X14003" s="58"/>
      <c r="Y14003" s="58"/>
      <c r="Z14003" s="58"/>
      <c r="AA14003" s="58"/>
      <c r="AB14003" s="58"/>
    </row>
    <row r="14004" spans="24:28" x14ac:dyDescent="0.2">
      <c r="X14004" s="58"/>
      <c r="Y14004" s="58"/>
      <c r="Z14004" s="58"/>
      <c r="AA14004" s="58"/>
      <c r="AB14004" s="58"/>
    </row>
    <row r="14005" spans="24:28" x14ac:dyDescent="0.2">
      <c r="X14005" s="58"/>
      <c r="Y14005" s="58"/>
      <c r="Z14005" s="58"/>
      <c r="AA14005" s="58"/>
      <c r="AB14005" s="58"/>
    </row>
    <row r="14006" spans="24:28" x14ac:dyDescent="0.2">
      <c r="X14006" s="58"/>
      <c r="Y14006" s="58"/>
      <c r="Z14006" s="58"/>
      <c r="AA14006" s="58"/>
      <c r="AB14006" s="58"/>
    </row>
    <row r="14007" spans="24:28" x14ac:dyDescent="0.2">
      <c r="X14007" s="58"/>
      <c r="Y14007" s="58"/>
      <c r="Z14007" s="58"/>
      <c r="AA14007" s="58"/>
      <c r="AB14007" s="58"/>
    </row>
    <row r="14008" spans="24:28" x14ac:dyDescent="0.2">
      <c r="X14008" s="58"/>
      <c r="Y14008" s="58"/>
      <c r="Z14008" s="58"/>
      <c r="AA14008" s="58"/>
      <c r="AB14008" s="58"/>
    </row>
    <row r="14009" spans="24:28" x14ac:dyDescent="0.2">
      <c r="X14009" s="58"/>
      <c r="Y14009" s="58"/>
      <c r="Z14009" s="58"/>
      <c r="AA14009" s="58"/>
      <c r="AB14009" s="58"/>
    </row>
    <row r="14010" spans="24:28" x14ac:dyDescent="0.2">
      <c r="X14010" s="58"/>
      <c r="Y14010" s="58"/>
      <c r="Z14010" s="58"/>
      <c r="AA14010" s="58"/>
      <c r="AB14010" s="58"/>
    </row>
    <row r="14011" spans="24:28" x14ac:dyDescent="0.2">
      <c r="X14011" s="58"/>
      <c r="Y14011" s="58"/>
      <c r="Z14011" s="58"/>
      <c r="AA14011" s="58"/>
      <c r="AB14011" s="58"/>
    </row>
    <row r="14012" spans="24:28" x14ac:dyDescent="0.2">
      <c r="X14012" s="58"/>
      <c r="Y14012" s="58"/>
      <c r="Z14012" s="58"/>
      <c r="AA14012" s="58"/>
      <c r="AB14012" s="58"/>
    </row>
    <row r="14013" spans="24:28" x14ac:dyDescent="0.2">
      <c r="X14013" s="58"/>
      <c r="Y14013" s="58"/>
      <c r="Z14013" s="58"/>
      <c r="AA14013" s="58"/>
      <c r="AB14013" s="58"/>
    </row>
    <row r="14014" spans="24:28" x14ac:dyDescent="0.2">
      <c r="X14014" s="58"/>
      <c r="Y14014" s="58"/>
      <c r="Z14014" s="58"/>
      <c r="AA14014" s="58"/>
      <c r="AB14014" s="58"/>
    </row>
    <row r="14015" spans="24:28" x14ac:dyDescent="0.2">
      <c r="X14015" s="58"/>
      <c r="Y14015" s="58"/>
      <c r="Z14015" s="58"/>
      <c r="AA14015" s="58"/>
      <c r="AB14015" s="58"/>
    </row>
    <row r="14016" spans="24:28" x14ac:dyDescent="0.2">
      <c r="X14016" s="58"/>
      <c r="Y14016" s="58"/>
      <c r="Z14016" s="58"/>
      <c r="AA14016" s="58"/>
      <c r="AB14016" s="58"/>
    </row>
    <row r="14017" spans="24:28" x14ac:dyDescent="0.2">
      <c r="X14017" s="58"/>
      <c r="Y14017" s="58"/>
      <c r="Z14017" s="58"/>
      <c r="AA14017" s="58"/>
      <c r="AB14017" s="58"/>
    </row>
    <row r="14018" spans="24:28" x14ac:dyDescent="0.2">
      <c r="X14018" s="58"/>
      <c r="Y14018" s="58"/>
      <c r="Z14018" s="58"/>
      <c r="AA14018" s="58"/>
      <c r="AB14018" s="58"/>
    </row>
    <row r="14019" spans="24:28" x14ac:dyDescent="0.2">
      <c r="X14019" s="58"/>
      <c r="Y14019" s="58"/>
      <c r="Z14019" s="58"/>
      <c r="AA14019" s="58"/>
      <c r="AB14019" s="58"/>
    </row>
    <row r="14020" spans="24:28" x14ac:dyDescent="0.2">
      <c r="X14020" s="58"/>
      <c r="Y14020" s="58"/>
      <c r="Z14020" s="58"/>
      <c r="AA14020" s="58"/>
      <c r="AB14020" s="58"/>
    </row>
    <row r="14021" spans="24:28" x14ac:dyDescent="0.2">
      <c r="X14021" s="58"/>
      <c r="Y14021" s="58"/>
      <c r="Z14021" s="58"/>
      <c r="AA14021" s="58"/>
      <c r="AB14021" s="58"/>
    </row>
    <row r="14022" spans="24:28" x14ac:dyDescent="0.2">
      <c r="X14022" s="58"/>
      <c r="Y14022" s="58"/>
      <c r="Z14022" s="58"/>
      <c r="AA14022" s="58"/>
      <c r="AB14022" s="58"/>
    </row>
    <row r="14023" spans="24:28" x14ac:dyDescent="0.2">
      <c r="X14023" s="58"/>
      <c r="Y14023" s="58"/>
      <c r="Z14023" s="58"/>
      <c r="AA14023" s="58"/>
      <c r="AB14023" s="58"/>
    </row>
    <row r="14024" spans="24:28" x14ac:dyDescent="0.2">
      <c r="X14024" s="58"/>
      <c r="Y14024" s="58"/>
      <c r="Z14024" s="58"/>
      <c r="AA14024" s="58"/>
      <c r="AB14024" s="58"/>
    </row>
    <row r="14025" spans="24:28" x14ac:dyDescent="0.2">
      <c r="X14025" s="58"/>
      <c r="Y14025" s="58"/>
      <c r="Z14025" s="58"/>
      <c r="AA14025" s="58"/>
      <c r="AB14025" s="58"/>
    </row>
    <row r="14026" spans="24:28" x14ac:dyDescent="0.2">
      <c r="X14026" s="58"/>
      <c r="Y14026" s="58"/>
      <c r="Z14026" s="58"/>
      <c r="AA14026" s="58"/>
      <c r="AB14026" s="58"/>
    </row>
    <row r="14027" spans="24:28" x14ac:dyDescent="0.2">
      <c r="X14027" s="58"/>
      <c r="Y14027" s="58"/>
      <c r="Z14027" s="58"/>
      <c r="AA14027" s="58"/>
      <c r="AB14027" s="58"/>
    </row>
    <row r="14028" spans="24:28" x14ac:dyDescent="0.2">
      <c r="X14028" s="58"/>
      <c r="Y14028" s="58"/>
      <c r="Z14028" s="58"/>
      <c r="AA14028" s="58"/>
      <c r="AB14028" s="58"/>
    </row>
    <row r="14029" spans="24:28" x14ac:dyDescent="0.2">
      <c r="X14029" s="58"/>
      <c r="Y14029" s="58"/>
      <c r="Z14029" s="58"/>
      <c r="AA14029" s="58"/>
      <c r="AB14029" s="58"/>
    </row>
    <row r="14030" spans="24:28" x14ac:dyDescent="0.2">
      <c r="X14030" s="58"/>
      <c r="Y14030" s="58"/>
      <c r="Z14030" s="58"/>
      <c r="AA14030" s="58"/>
      <c r="AB14030" s="58"/>
    </row>
    <row r="14031" spans="24:28" x14ac:dyDescent="0.2">
      <c r="X14031" s="58"/>
      <c r="Y14031" s="58"/>
      <c r="Z14031" s="58"/>
      <c r="AA14031" s="58"/>
      <c r="AB14031" s="58"/>
    </row>
    <row r="14032" spans="24:28" x14ac:dyDescent="0.2">
      <c r="X14032" s="58"/>
      <c r="Y14032" s="58"/>
      <c r="Z14032" s="58"/>
      <c r="AA14032" s="58"/>
      <c r="AB14032" s="58"/>
    </row>
    <row r="14033" spans="24:28" x14ac:dyDescent="0.2">
      <c r="X14033" s="58"/>
      <c r="Y14033" s="58"/>
      <c r="Z14033" s="58"/>
      <c r="AA14033" s="58"/>
      <c r="AB14033" s="58"/>
    </row>
    <row r="14034" spans="24:28" x14ac:dyDescent="0.2">
      <c r="X14034" s="58"/>
      <c r="Y14034" s="58"/>
      <c r="Z14034" s="58"/>
      <c r="AA14034" s="58"/>
      <c r="AB14034" s="58"/>
    </row>
    <row r="14035" spans="24:28" x14ac:dyDescent="0.2">
      <c r="X14035" s="58"/>
      <c r="Y14035" s="58"/>
      <c r="Z14035" s="58"/>
      <c r="AA14035" s="58"/>
      <c r="AB14035" s="58"/>
    </row>
    <row r="14036" spans="24:28" x14ac:dyDescent="0.2">
      <c r="X14036" s="58"/>
      <c r="Y14036" s="58"/>
      <c r="Z14036" s="58"/>
      <c r="AA14036" s="58"/>
      <c r="AB14036" s="58"/>
    </row>
    <row r="14037" spans="24:28" x14ac:dyDescent="0.2">
      <c r="X14037" s="58"/>
      <c r="Y14037" s="58"/>
      <c r="Z14037" s="58"/>
      <c r="AA14037" s="58"/>
      <c r="AB14037" s="58"/>
    </row>
    <row r="14038" spans="24:28" x14ac:dyDescent="0.2">
      <c r="X14038" s="58"/>
      <c r="Y14038" s="58"/>
      <c r="Z14038" s="58"/>
      <c r="AA14038" s="58"/>
      <c r="AB14038" s="58"/>
    </row>
    <row r="14039" spans="24:28" x14ac:dyDescent="0.2">
      <c r="X14039" s="58"/>
      <c r="Y14039" s="58"/>
      <c r="Z14039" s="58"/>
      <c r="AA14039" s="58"/>
      <c r="AB14039" s="58"/>
    </row>
    <row r="14040" spans="24:28" x14ac:dyDescent="0.2">
      <c r="X14040" s="58"/>
      <c r="Y14040" s="58"/>
      <c r="Z14040" s="58"/>
      <c r="AA14040" s="58"/>
      <c r="AB14040" s="58"/>
    </row>
    <row r="14041" spans="24:28" x14ac:dyDescent="0.2">
      <c r="X14041" s="58"/>
      <c r="Y14041" s="58"/>
      <c r="Z14041" s="58"/>
      <c r="AA14041" s="58"/>
      <c r="AB14041" s="58"/>
    </row>
    <row r="14042" spans="24:28" x14ac:dyDescent="0.2">
      <c r="X14042" s="58"/>
      <c r="Y14042" s="58"/>
      <c r="Z14042" s="58"/>
      <c r="AA14042" s="58"/>
      <c r="AB14042" s="58"/>
    </row>
    <row r="14043" spans="24:28" x14ac:dyDescent="0.2">
      <c r="X14043" s="58"/>
      <c r="Y14043" s="58"/>
      <c r="Z14043" s="58"/>
      <c r="AA14043" s="58"/>
      <c r="AB14043" s="58"/>
    </row>
    <row r="14044" spans="24:28" x14ac:dyDescent="0.2">
      <c r="X14044" s="58"/>
      <c r="Y14044" s="58"/>
      <c r="Z14044" s="58"/>
      <c r="AA14044" s="58"/>
      <c r="AB14044" s="58"/>
    </row>
    <row r="14045" spans="24:28" x14ac:dyDescent="0.2">
      <c r="X14045" s="58"/>
      <c r="Y14045" s="58"/>
      <c r="Z14045" s="58"/>
      <c r="AA14045" s="58"/>
      <c r="AB14045" s="58"/>
    </row>
    <row r="14046" spans="24:28" x14ac:dyDescent="0.2">
      <c r="X14046" s="58"/>
      <c r="Y14046" s="58"/>
      <c r="Z14046" s="58"/>
      <c r="AA14046" s="58"/>
      <c r="AB14046" s="58"/>
    </row>
    <row r="14047" spans="24:28" x14ac:dyDescent="0.2">
      <c r="X14047" s="58"/>
      <c r="Y14047" s="58"/>
      <c r="Z14047" s="58"/>
      <c r="AA14047" s="58"/>
      <c r="AB14047" s="58"/>
    </row>
    <row r="14048" spans="24:28" x14ac:dyDescent="0.2">
      <c r="X14048" s="58"/>
      <c r="Y14048" s="58"/>
      <c r="Z14048" s="58"/>
      <c r="AA14048" s="58"/>
      <c r="AB14048" s="58"/>
    </row>
    <row r="14049" spans="24:28" x14ac:dyDescent="0.2">
      <c r="X14049" s="58"/>
      <c r="Y14049" s="58"/>
      <c r="Z14049" s="58"/>
      <c r="AA14049" s="58"/>
      <c r="AB14049" s="58"/>
    </row>
    <row r="14050" spans="24:28" x14ac:dyDescent="0.2">
      <c r="X14050" s="58"/>
      <c r="Y14050" s="58"/>
      <c r="Z14050" s="58"/>
      <c r="AA14050" s="58"/>
      <c r="AB14050" s="58"/>
    </row>
    <row r="14051" spans="24:28" x14ac:dyDescent="0.2">
      <c r="X14051" s="58"/>
      <c r="Y14051" s="58"/>
      <c r="Z14051" s="58"/>
      <c r="AA14051" s="58"/>
      <c r="AB14051" s="58"/>
    </row>
    <row r="14052" spans="24:28" x14ac:dyDescent="0.2">
      <c r="X14052" s="58"/>
      <c r="Y14052" s="58"/>
      <c r="Z14052" s="58"/>
      <c r="AA14052" s="58"/>
      <c r="AB14052" s="58"/>
    </row>
    <row r="14053" spans="24:28" x14ac:dyDescent="0.2">
      <c r="X14053" s="58"/>
      <c r="Y14053" s="58"/>
      <c r="Z14053" s="58"/>
      <c r="AA14053" s="58"/>
      <c r="AB14053" s="58"/>
    </row>
    <row r="14054" spans="24:28" x14ac:dyDescent="0.2">
      <c r="X14054" s="58"/>
      <c r="Y14054" s="58"/>
      <c r="Z14054" s="58"/>
      <c r="AA14054" s="58"/>
      <c r="AB14054" s="58"/>
    </row>
    <row r="14055" spans="24:28" x14ac:dyDescent="0.2">
      <c r="X14055" s="58"/>
      <c r="Y14055" s="58"/>
      <c r="Z14055" s="58"/>
      <c r="AA14055" s="58"/>
      <c r="AB14055" s="58"/>
    </row>
    <row r="14056" spans="24:28" x14ac:dyDescent="0.2">
      <c r="X14056" s="58"/>
      <c r="Y14056" s="58"/>
      <c r="Z14056" s="58"/>
      <c r="AA14056" s="58"/>
      <c r="AB14056" s="58"/>
    </row>
    <row r="14057" spans="24:28" x14ac:dyDescent="0.2">
      <c r="X14057" s="58"/>
      <c r="Y14057" s="58"/>
      <c r="Z14057" s="58"/>
      <c r="AA14057" s="58"/>
      <c r="AB14057" s="58"/>
    </row>
    <row r="14058" spans="24:28" x14ac:dyDescent="0.2">
      <c r="X14058" s="58"/>
      <c r="Y14058" s="58"/>
      <c r="Z14058" s="58"/>
      <c r="AA14058" s="58"/>
      <c r="AB14058" s="58"/>
    </row>
    <row r="14059" spans="24:28" x14ac:dyDescent="0.2">
      <c r="X14059" s="58"/>
      <c r="Y14059" s="58"/>
      <c r="Z14059" s="58"/>
      <c r="AA14059" s="58"/>
      <c r="AB14059" s="58"/>
    </row>
    <row r="14060" spans="24:28" x14ac:dyDescent="0.2">
      <c r="X14060" s="58"/>
      <c r="Y14060" s="58"/>
      <c r="Z14060" s="58"/>
      <c r="AA14060" s="58"/>
      <c r="AB14060" s="58"/>
    </row>
    <row r="14061" spans="24:28" x14ac:dyDescent="0.2">
      <c r="X14061" s="58"/>
      <c r="Y14061" s="58"/>
      <c r="Z14061" s="58"/>
      <c r="AA14061" s="58"/>
      <c r="AB14061" s="58"/>
    </row>
    <row r="14062" spans="24:28" x14ac:dyDescent="0.2">
      <c r="X14062" s="58"/>
      <c r="Y14062" s="58"/>
      <c r="Z14062" s="58"/>
      <c r="AA14062" s="58"/>
      <c r="AB14062" s="58"/>
    </row>
    <row r="14063" spans="24:28" x14ac:dyDescent="0.2">
      <c r="X14063" s="58"/>
      <c r="Y14063" s="58"/>
      <c r="Z14063" s="58"/>
      <c r="AA14063" s="58"/>
      <c r="AB14063" s="58"/>
    </row>
    <row r="14064" spans="24:28" x14ac:dyDescent="0.2">
      <c r="X14064" s="58"/>
      <c r="Y14064" s="58"/>
      <c r="Z14064" s="58"/>
      <c r="AA14064" s="58"/>
      <c r="AB14064" s="58"/>
    </row>
    <row r="14065" spans="24:28" x14ac:dyDescent="0.2">
      <c r="X14065" s="58"/>
      <c r="Y14065" s="58"/>
      <c r="Z14065" s="58"/>
      <c r="AA14065" s="58"/>
      <c r="AB14065" s="58"/>
    </row>
    <row r="14066" spans="24:28" x14ac:dyDescent="0.2">
      <c r="X14066" s="58"/>
      <c r="Y14066" s="58"/>
      <c r="Z14066" s="58"/>
      <c r="AA14066" s="58"/>
      <c r="AB14066" s="58"/>
    </row>
    <row r="14067" spans="24:28" x14ac:dyDescent="0.2">
      <c r="X14067" s="58"/>
      <c r="Y14067" s="58"/>
      <c r="Z14067" s="58"/>
      <c r="AA14067" s="58"/>
      <c r="AB14067" s="58"/>
    </row>
    <row r="14068" spans="24:28" x14ac:dyDescent="0.2">
      <c r="X14068" s="58"/>
      <c r="Y14068" s="58"/>
      <c r="Z14068" s="58"/>
      <c r="AA14068" s="58"/>
      <c r="AB14068" s="58"/>
    </row>
    <row r="14069" spans="24:28" x14ac:dyDescent="0.2">
      <c r="X14069" s="58"/>
      <c r="Y14069" s="58"/>
      <c r="Z14069" s="58"/>
      <c r="AA14069" s="58"/>
      <c r="AB14069" s="58"/>
    </row>
    <row r="14070" spans="24:28" x14ac:dyDescent="0.2">
      <c r="X14070" s="58"/>
      <c r="Y14070" s="58"/>
      <c r="Z14070" s="58"/>
      <c r="AA14070" s="58"/>
      <c r="AB14070" s="58"/>
    </row>
    <row r="14071" spans="24:28" x14ac:dyDescent="0.2">
      <c r="X14071" s="58"/>
      <c r="Y14071" s="58"/>
      <c r="Z14071" s="58"/>
      <c r="AA14071" s="58"/>
      <c r="AB14071" s="58"/>
    </row>
    <row r="14072" spans="24:28" x14ac:dyDescent="0.2">
      <c r="X14072" s="58"/>
      <c r="Y14072" s="58"/>
      <c r="Z14072" s="58"/>
      <c r="AA14072" s="58"/>
      <c r="AB14072" s="58"/>
    </row>
    <row r="14073" spans="24:28" x14ac:dyDescent="0.2">
      <c r="X14073" s="58"/>
      <c r="Y14073" s="58"/>
      <c r="Z14073" s="58"/>
      <c r="AA14073" s="58"/>
      <c r="AB14073" s="58"/>
    </row>
    <row r="14074" spans="24:28" x14ac:dyDescent="0.2">
      <c r="X14074" s="58"/>
      <c r="Y14074" s="58"/>
      <c r="Z14074" s="58"/>
      <c r="AA14074" s="58"/>
      <c r="AB14074" s="58"/>
    </row>
    <row r="14075" spans="24:28" x14ac:dyDescent="0.2">
      <c r="X14075" s="58"/>
      <c r="Y14075" s="58"/>
      <c r="Z14075" s="58"/>
      <c r="AA14075" s="58"/>
      <c r="AB14075" s="58"/>
    </row>
    <row r="14076" spans="24:28" x14ac:dyDescent="0.2">
      <c r="X14076" s="58"/>
      <c r="Y14076" s="58"/>
      <c r="Z14076" s="58"/>
      <c r="AA14076" s="58"/>
      <c r="AB14076" s="58"/>
    </row>
    <row r="14077" spans="24:28" x14ac:dyDescent="0.2">
      <c r="X14077" s="58"/>
      <c r="Y14077" s="58"/>
      <c r="Z14077" s="58"/>
      <c r="AA14077" s="58"/>
      <c r="AB14077" s="58"/>
    </row>
    <row r="14078" spans="24:28" x14ac:dyDescent="0.2">
      <c r="X14078" s="58"/>
      <c r="Y14078" s="58"/>
      <c r="Z14078" s="58"/>
      <c r="AA14078" s="58"/>
      <c r="AB14078" s="58"/>
    </row>
    <row r="14079" spans="24:28" x14ac:dyDescent="0.2">
      <c r="X14079" s="58"/>
      <c r="Y14079" s="58"/>
      <c r="Z14079" s="58"/>
      <c r="AA14079" s="58"/>
      <c r="AB14079" s="58"/>
    </row>
    <row r="14080" spans="24:28" x14ac:dyDescent="0.2">
      <c r="X14080" s="58"/>
      <c r="Y14080" s="58"/>
      <c r="Z14080" s="58"/>
      <c r="AA14080" s="58"/>
      <c r="AB14080" s="58"/>
    </row>
    <row r="14081" spans="24:28" x14ac:dyDescent="0.2">
      <c r="X14081" s="58"/>
      <c r="Y14081" s="58"/>
      <c r="Z14081" s="58"/>
      <c r="AA14081" s="58"/>
      <c r="AB14081" s="58"/>
    </row>
    <row r="14082" spans="24:28" x14ac:dyDescent="0.2">
      <c r="X14082" s="58"/>
      <c r="Y14082" s="58"/>
      <c r="Z14082" s="58"/>
      <c r="AA14082" s="58"/>
      <c r="AB14082" s="58"/>
    </row>
    <row r="14083" spans="24:28" x14ac:dyDescent="0.2">
      <c r="X14083" s="58"/>
      <c r="Y14083" s="58"/>
      <c r="Z14083" s="58"/>
      <c r="AA14083" s="58"/>
      <c r="AB14083" s="58"/>
    </row>
    <row r="14084" spans="24:28" x14ac:dyDescent="0.2">
      <c r="X14084" s="58"/>
      <c r="Y14084" s="58"/>
      <c r="Z14084" s="58"/>
      <c r="AA14084" s="58"/>
      <c r="AB14084" s="58"/>
    </row>
    <row r="14085" spans="24:28" x14ac:dyDescent="0.2">
      <c r="X14085" s="58"/>
      <c r="Y14085" s="58"/>
      <c r="Z14085" s="58"/>
      <c r="AA14085" s="58"/>
      <c r="AB14085" s="58"/>
    </row>
    <row r="14086" spans="24:28" x14ac:dyDescent="0.2">
      <c r="X14086" s="58"/>
      <c r="Y14086" s="58"/>
      <c r="Z14086" s="58"/>
      <c r="AA14086" s="58"/>
      <c r="AB14086" s="58"/>
    </row>
    <row r="14087" spans="24:28" x14ac:dyDescent="0.2">
      <c r="X14087" s="58"/>
      <c r="Y14087" s="58"/>
      <c r="Z14087" s="58"/>
      <c r="AA14087" s="58"/>
      <c r="AB14087" s="58"/>
    </row>
    <row r="14088" spans="24:28" x14ac:dyDescent="0.2">
      <c r="X14088" s="58"/>
      <c r="Y14088" s="58"/>
      <c r="Z14088" s="58"/>
      <c r="AA14088" s="58"/>
      <c r="AB14088" s="58"/>
    </row>
    <row r="14089" spans="24:28" x14ac:dyDescent="0.2">
      <c r="X14089" s="58"/>
      <c r="Y14089" s="58"/>
      <c r="Z14089" s="58"/>
      <c r="AA14089" s="58"/>
      <c r="AB14089" s="58"/>
    </row>
    <row r="14090" spans="24:28" x14ac:dyDescent="0.2">
      <c r="X14090" s="58"/>
      <c r="Y14090" s="58"/>
      <c r="Z14090" s="58"/>
      <c r="AA14090" s="58"/>
      <c r="AB14090" s="58"/>
    </row>
    <row r="14091" spans="24:28" x14ac:dyDescent="0.2">
      <c r="X14091" s="58"/>
      <c r="Y14091" s="58"/>
      <c r="Z14091" s="58"/>
      <c r="AA14091" s="58"/>
      <c r="AB14091" s="58"/>
    </row>
    <row r="14092" spans="24:28" x14ac:dyDescent="0.2">
      <c r="X14092" s="58"/>
      <c r="Y14092" s="58"/>
      <c r="Z14092" s="58"/>
      <c r="AA14092" s="58"/>
      <c r="AB14092" s="58"/>
    </row>
    <row r="14093" spans="24:28" x14ac:dyDescent="0.2">
      <c r="X14093" s="58"/>
      <c r="Y14093" s="58"/>
      <c r="Z14093" s="58"/>
      <c r="AA14093" s="58"/>
      <c r="AB14093" s="58"/>
    </row>
    <row r="14094" spans="24:28" x14ac:dyDescent="0.2">
      <c r="X14094" s="58"/>
      <c r="Y14094" s="58"/>
      <c r="Z14094" s="58"/>
      <c r="AA14094" s="58"/>
      <c r="AB14094" s="58"/>
    </row>
    <row r="14095" spans="24:28" x14ac:dyDescent="0.2">
      <c r="X14095" s="58"/>
      <c r="Y14095" s="58"/>
      <c r="Z14095" s="58"/>
      <c r="AA14095" s="58"/>
      <c r="AB14095" s="58"/>
    </row>
    <row r="14096" spans="24:28" x14ac:dyDescent="0.2">
      <c r="X14096" s="58"/>
      <c r="Y14096" s="58"/>
      <c r="Z14096" s="58"/>
      <c r="AA14096" s="58"/>
      <c r="AB14096" s="58"/>
    </row>
    <row r="14097" spans="24:28" x14ac:dyDescent="0.2">
      <c r="X14097" s="58"/>
      <c r="Y14097" s="58"/>
      <c r="Z14097" s="58"/>
      <c r="AA14097" s="58"/>
      <c r="AB14097" s="58"/>
    </row>
    <row r="14098" spans="24:28" x14ac:dyDescent="0.2">
      <c r="X14098" s="58"/>
      <c r="Y14098" s="58"/>
      <c r="Z14098" s="58"/>
      <c r="AA14098" s="58"/>
      <c r="AB14098" s="58"/>
    </row>
    <row r="14099" spans="24:28" x14ac:dyDescent="0.2">
      <c r="X14099" s="58"/>
      <c r="Y14099" s="58"/>
      <c r="Z14099" s="58"/>
      <c r="AA14099" s="58"/>
      <c r="AB14099" s="58"/>
    </row>
    <row r="14100" spans="24:28" x14ac:dyDescent="0.2">
      <c r="X14100" s="58"/>
      <c r="Y14100" s="58"/>
      <c r="Z14100" s="58"/>
      <c r="AA14100" s="58"/>
      <c r="AB14100" s="58"/>
    </row>
    <row r="14101" spans="24:28" x14ac:dyDescent="0.2">
      <c r="X14101" s="58"/>
      <c r="Y14101" s="58"/>
      <c r="Z14101" s="58"/>
      <c r="AA14101" s="58"/>
      <c r="AB14101" s="58"/>
    </row>
    <row r="14102" spans="24:28" x14ac:dyDescent="0.2">
      <c r="X14102" s="58"/>
      <c r="Y14102" s="58"/>
      <c r="Z14102" s="58"/>
      <c r="AA14102" s="58"/>
      <c r="AB14102" s="58"/>
    </row>
    <row r="14103" spans="24:28" x14ac:dyDescent="0.2">
      <c r="X14103" s="58"/>
      <c r="Y14103" s="58"/>
      <c r="Z14103" s="58"/>
      <c r="AA14103" s="58"/>
      <c r="AB14103" s="58"/>
    </row>
    <row r="14104" spans="24:28" x14ac:dyDescent="0.2">
      <c r="X14104" s="58"/>
      <c r="Y14104" s="58"/>
      <c r="Z14104" s="58"/>
      <c r="AA14104" s="58"/>
      <c r="AB14104" s="58"/>
    </row>
    <row r="14105" spans="24:28" x14ac:dyDescent="0.2">
      <c r="X14105" s="58"/>
      <c r="Y14105" s="58"/>
      <c r="Z14105" s="58"/>
      <c r="AA14105" s="58"/>
      <c r="AB14105" s="58"/>
    </row>
    <row r="14106" spans="24:28" x14ac:dyDescent="0.2">
      <c r="X14106" s="58"/>
      <c r="Y14106" s="58"/>
      <c r="Z14106" s="58"/>
      <c r="AA14106" s="58"/>
      <c r="AB14106" s="58"/>
    </row>
    <row r="14107" spans="24:28" x14ac:dyDescent="0.2">
      <c r="X14107" s="58"/>
      <c r="Y14107" s="58"/>
      <c r="Z14107" s="58"/>
      <c r="AA14107" s="58"/>
      <c r="AB14107" s="58"/>
    </row>
    <row r="14108" spans="24:28" x14ac:dyDescent="0.2">
      <c r="X14108" s="58"/>
      <c r="Y14108" s="58"/>
      <c r="Z14108" s="58"/>
      <c r="AA14108" s="58"/>
      <c r="AB14108" s="58"/>
    </row>
    <row r="14109" spans="24:28" x14ac:dyDescent="0.2">
      <c r="X14109" s="58"/>
      <c r="Y14109" s="58"/>
      <c r="Z14109" s="58"/>
      <c r="AA14109" s="58"/>
      <c r="AB14109" s="58"/>
    </row>
    <row r="14110" spans="24:28" x14ac:dyDescent="0.2">
      <c r="X14110" s="58"/>
      <c r="Y14110" s="58"/>
      <c r="Z14110" s="58"/>
      <c r="AA14110" s="58"/>
      <c r="AB14110" s="58"/>
    </row>
    <row r="14111" spans="24:28" x14ac:dyDescent="0.2">
      <c r="X14111" s="58"/>
      <c r="Y14111" s="58"/>
      <c r="Z14111" s="58"/>
      <c r="AA14111" s="58"/>
      <c r="AB14111" s="58"/>
    </row>
    <row r="14112" spans="24:28" x14ac:dyDescent="0.2">
      <c r="X14112" s="58"/>
      <c r="Y14112" s="58"/>
      <c r="Z14112" s="58"/>
      <c r="AA14112" s="58"/>
      <c r="AB14112" s="58"/>
    </row>
    <row r="14113" spans="24:28" x14ac:dyDescent="0.2">
      <c r="X14113" s="58"/>
      <c r="Y14113" s="58"/>
      <c r="Z14113" s="58"/>
      <c r="AA14113" s="58"/>
      <c r="AB14113" s="58"/>
    </row>
    <row r="14114" spans="24:28" x14ac:dyDescent="0.2">
      <c r="X14114" s="58"/>
      <c r="Y14114" s="58"/>
      <c r="Z14114" s="58"/>
      <c r="AA14114" s="58"/>
      <c r="AB14114" s="58"/>
    </row>
    <row r="14115" spans="24:28" x14ac:dyDescent="0.2">
      <c r="X14115" s="58"/>
      <c r="Y14115" s="58"/>
      <c r="Z14115" s="58"/>
      <c r="AA14115" s="58"/>
      <c r="AB14115" s="58"/>
    </row>
    <row r="14116" spans="24:28" x14ac:dyDescent="0.2">
      <c r="X14116" s="58"/>
      <c r="Y14116" s="58"/>
      <c r="Z14116" s="58"/>
      <c r="AA14116" s="58"/>
      <c r="AB14116" s="58"/>
    </row>
    <row r="14117" spans="24:28" x14ac:dyDescent="0.2">
      <c r="X14117" s="58"/>
      <c r="Y14117" s="58"/>
      <c r="Z14117" s="58"/>
      <c r="AA14117" s="58"/>
      <c r="AB14117" s="58"/>
    </row>
    <row r="14118" spans="24:28" x14ac:dyDescent="0.2">
      <c r="X14118" s="58"/>
      <c r="Y14118" s="58"/>
      <c r="Z14118" s="58"/>
      <c r="AA14118" s="58"/>
      <c r="AB14118" s="58"/>
    </row>
    <row r="14119" spans="24:28" x14ac:dyDescent="0.2">
      <c r="X14119" s="58"/>
      <c r="Y14119" s="58"/>
      <c r="Z14119" s="58"/>
      <c r="AA14119" s="58"/>
      <c r="AB14119" s="58"/>
    </row>
    <row r="14120" spans="24:28" x14ac:dyDescent="0.2">
      <c r="X14120" s="58"/>
      <c r="Y14120" s="58"/>
      <c r="Z14120" s="58"/>
      <c r="AA14120" s="58"/>
      <c r="AB14120" s="58"/>
    </row>
    <row r="14121" spans="24:28" x14ac:dyDescent="0.2">
      <c r="X14121" s="58"/>
      <c r="Y14121" s="58"/>
      <c r="Z14121" s="58"/>
      <c r="AA14121" s="58"/>
      <c r="AB14121" s="58"/>
    </row>
    <row r="14122" spans="24:28" x14ac:dyDescent="0.2">
      <c r="X14122" s="58"/>
      <c r="Y14122" s="58"/>
      <c r="Z14122" s="58"/>
      <c r="AA14122" s="58"/>
      <c r="AB14122" s="58"/>
    </row>
    <row r="14123" spans="24:28" x14ac:dyDescent="0.2">
      <c r="X14123" s="58"/>
      <c r="Y14123" s="58"/>
      <c r="Z14123" s="58"/>
      <c r="AA14123" s="58"/>
      <c r="AB14123" s="58"/>
    </row>
    <row r="14124" spans="24:28" x14ac:dyDescent="0.2">
      <c r="X14124" s="58"/>
      <c r="Y14124" s="58"/>
      <c r="Z14124" s="58"/>
      <c r="AA14124" s="58"/>
      <c r="AB14124" s="58"/>
    </row>
    <row r="14125" spans="24:28" x14ac:dyDescent="0.2">
      <c r="X14125" s="58"/>
      <c r="Y14125" s="58"/>
      <c r="Z14125" s="58"/>
      <c r="AA14125" s="58"/>
      <c r="AB14125" s="58"/>
    </row>
    <row r="14126" spans="24:28" x14ac:dyDescent="0.2">
      <c r="X14126" s="58"/>
      <c r="Y14126" s="58"/>
      <c r="Z14126" s="58"/>
      <c r="AA14126" s="58"/>
      <c r="AB14126" s="58"/>
    </row>
    <row r="14127" spans="24:28" x14ac:dyDescent="0.2">
      <c r="X14127" s="58"/>
      <c r="Y14127" s="58"/>
      <c r="Z14127" s="58"/>
      <c r="AA14127" s="58"/>
      <c r="AB14127" s="58"/>
    </row>
    <row r="14128" spans="24:28" x14ac:dyDescent="0.2">
      <c r="X14128" s="58"/>
      <c r="Y14128" s="58"/>
      <c r="Z14128" s="58"/>
      <c r="AA14128" s="58"/>
      <c r="AB14128" s="58"/>
    </row>
    <row r="14129" spans="24:28" x14ac:dyDescent="0.2">
      <c r="X14129" s="58"/>
      <c r="Y14129" s="58"/>
      <c r="Z14129" s="58"/>
      <c r="AA14129" s="58"/>
      <c r="AB14129" s="58"/>
    </row>
    <row r="14130" spans="24:28" x14ac:dyDescent="0.2">
      <c r="X14130" s="58"/>
      <c r="Y14130" s="58"/>
      <c r="Z14130" s="58"/>
      <c r="AA14130" s="58"/>
      <c r="AB14130" s="58"/>
    </row>
    <row r="14131" spans="24:28" x14ac:dyDescent="0.2">
      <c r="X14131" s="58"/>
      <c r="Y14131" s="58"/>
      <c r="Z14131" s="58"/>
      <c r="AA14131" s="58"/>
      <c r="AB14131" s="58"/>
    </row>
    <row r="14132" spans="24:28" x14ac:dyDescent="0.2">
      <c r="X14132" s="58"/>
      <c r="Y14132" s="58"/>
      <c r="Z14132" s="58"/>
      <c r="AA14132" s="58"/>
      <c r="AB14132" s="58"/>
    </row>
    <row r="14133" spans="24:28" x14ac:dyDescent="0.2">
      <c r="X14133" s="58"/>
      <c r="Y14133" s="58"/>
      <c r="Z14133" s="58"/>
      <c r="AA14133" s="58"/>
      <c r="AB14133" s="58"/>
    </row>
    <row r="14134" spans="24:28" x14ac:dyDescent="0.2">
      <c r="X14134" s="58"/>
      <c r="Y14134" s="58"/>
      <c r="Z14134" s="58"/>
      <c r="AA14134" s="58"/>
      <c r="AB14134" s="58"/>
    </row>
    <row r="14135" spans="24:28" x14ac:dyDescent="0.2">
      <c r="X14135" s="58"/>
      <c r="Y14135" s="58"/>
      <c r="Z14135" s="58"/>
      <c r="AA14135" s="58"/>
      <c r="AB14135" s="58"/>
    </row>
    <row r="14136" spans="24:28" x14ac:dyDescent="0.2">
      <c r="X14136" s="58"/>
      <c r="Y14136" s="58"/>
      <c r="Z14136" s="58"/>
      <c r="AA14136" s="58"/>
      <c r="AB14136" s="58"/>
    </row>
    <row r="14137" spans="24:28" x14ac:dyDescent="0.2">
      <c r="X14137" s="58"/>
      <c r="Y14137" s="58"/>
      <c r="Z14137" s="58"/>
      <c r="AA14137" s="58"/>
      <c r="AB14137" s="58"/>
    </row>
    <row r="14138" spans="24:28" x14ac:dyDescent="0.2">
      <c r="X14138" s="58"/>
      <c r="Y14138" s="58"/>
      <c r="Z14138" s="58"/>
      <c r="AA14138" s="58"/>
      <c r="AB14138" s="58"/>
    </row>
    <row r="14139" spans="24:28" x14ac:dyDescent="0.2">
      <c r="X14139" s="58"/>
      <c r="Y14139" s="58"/>
      <c r="Z14139" s="58"/>
      <c r="AA14139" s="58"/>
      <c r="AB14139" s="58"/>
    </row>
    <row r="14140" spans="24:28" x14ac:dyDescent="0.2">
      <c r="X14140" s="58"/>
      <c r="Y14140" s="58"/>
      <c r="Z14140" s="58"/>
      <c r="AA14140" s="58"/>
      <c r="AB14140" s="58"/>
    </row>
    <row r="14141" spans="24:28" x14ac:dyDescent="0.2">
      <c r="X14141" s="58"/>
      <c r="Y14141" s="58"/>
      <c r="Z14141" s="58"/>
      <c r="AA14141" s="58"/>
      <c r="AB14141" s="58"/>
    </row>
    <row r="14142" spans="24:28" x14ac:dyDescent="0.2">
      <c r="X14142" s="58"/>
      <c r="Y14142" s="58"/>
      <c r="Z14142" s="58"/>
      <c r="AA14142" s="58"/>
      <c r="AB14142" s="58"/>
    </row>
    <row r="14143" spans="24:28" x14ac:dyDescent="0.2">
      <c r="X14143" s="58"/>
      <c r="Y14143" s="58"/>
      <c r="Z14143" s="58"/>
      <c r="AA14143" s="58"/>
      <c r="AB14143" s="58"/>
    </row>
    <row r="14144" spans="24:28" x14ac:dyDescent="0.2">
      <c r="X14144" s="58"/>
      <c r="Y14144" s="58"/>
      <c r="Z14144" s="58"/>
      <c r="AA14144" s="58"/>
      <c r="AB14144" s="58"/>
    </row>
    <row r="14145" spans="24:28" x14ac:dyDescent="0.2">
      <c r="X14145" s="58"/>
      <c r="Y14145" s="58"/>
      <c r="Z14145" s="58"/>
      <c r="AA14145" s="58"/>
      <c r="AB14145" s="58"/>
    </row>
    <row r="14146" spans="24:28" x14ac:dyDescent="0.2">
      <c r="X14146" s="58"/>
      <c r="Y14146" s="58"/>
      <c r="Z14146" s="58"/>
      <c r="AA14146" s="58"/>
      <c r="AB14146" s="58"/>
    </row>
    <row r="14147" spans="24:28" x14ac:dyDescent="0.2">
      <c r="X14147" s="58"/>
      <c r="Y14147" s="58"/>
      <c r="Z14147" s="58"/>
      <c r="AA14147" s="58"/>
      <c r="AB14147" s="58"/>
    </row>
    <row r="14148" spans="24:28" x14ac:dyDescent="0.2">
      <c r="X14148" s="58"/>
      <c r="Y14148" s="58"/>
      <c r="Z14148" s="58"/>
      <c r="AA14148" s="58"/>
      <c r="AB14148" s="58"/>
    </row>
    <row r="14149" spans="24:28" x14ac:dyDescent="0.2">
      <c r="X14149" s="58"/>
      <c r="Y14149" s="58"/>
      <c r="Z14149" s="58"/>
      <c r="AA14149" s="58"/>
      <c r="AB14149" s="58"/>
    </row>
    <row r="14150" spans="24:28" x14ac:dyDescent="0.2">
      <c r="X14150" s="58"/>
      <c r="Y14150" s="58"/>
      <c r="Z14150" s="58"/>
      <c r="AA14150" s="58"/>
      <c r="AB14150" s="58"/>
    </row>
    <row r="14151" spans="24:28" x14ac:dyDescent="0.2">
      <c r="X14151" s="58"/>
      <c r="Y14151" s="58"/>
      <c r="Z14151" s="58"/>
      <c r="AA14151" s="58"/>
      <c r="AB14151" s="58"/>
    </row>
    <row r="14152" spans="24:28" x14ac:dyDescent="0.2">
      <c r="X14152" s="58"/>
      <c r="Y14152" s="58"/>
      <c r="Z14152" s="58"/>
      <c r="AA14152" s="58"/>
      <c r="AB14152" s="58"/>
    </row>
    <row r="14153" spans="24:28" x14ac:dyDescent="0.2">
      <c r="X14153" s="58"/>
      <c r="Y14153" s="58"/>
      <c r="Z14153" s="58"/>
      <c r="AA14153" s="58"/>
      <c r="AB14153" s="58"/>
    </row>
    <row r="14154" spans="24:28" x14ac:dyDescent="0.2">
      <c r="X14154" s="58"/>
      <c r="Y14154" s="58"/>
      <c r="Z14154" s="58"/>
      <c r="AA14154" s="58"/>
      <c r="AB14154" s="58"/>
    </row>
    <row r="14155" spans="24:28" x14ac:dyDescent="0.2">
      <c r="X14155" s="58"/>
      <c r="Y14155" s="58"/>
      <c r="Z14155" s="58"/>
      <c r="AA14155" s="58"/>
      <c r="AB14155" s="58"/>
    </row>
    <row r="14156" spans="24:28" x14ac:dyDescent="0.2">
      <c r="X14156" s="58"/>
      <c r="Y14156" s="58"/>
      <c r="Z14156" s="58"/>
      <c r="AA14156" s="58"/>
      <c r="AB14156" s="58"/>
    </row>
    <row r="14157" spans="24:28" x14ac:dyDescent="0.2">
      <c r="X14157" s="58"/>
      <c r="Y14157" s="58"/>
      <c r="Z14157" s="58"/>
      <c r="AA14157" s="58"/>
      <c r="AB14157" s="58"/>
    </row>
    <row r="14158" spans="24:28" x14ac:dyDescent="0.2">
      <c r="X14158" s="58"/>
      <c r="Y14158" s="58"/>
      <c r="Z14158" s="58"/>
      <c r="AA14158" s="58"/>
      <c r="AB14158" s="58"/>
    </row>
    <row r="14159" spans="24:28" x14ac:dyDescent="0.2">
      <c r="X14159" s="58"/>
      <c r="Y14159" s="58"/>
      <c r="Z14159" s="58"/>
      <c r="AA14159" s="58"/>
      <c r="AB14159" s="58"/>
    </row>
    <row r="14160" spans="24:28" x14ac:dyDescent="0.2">
      <c r="X14160" s="58"/>
      <c r="Y14160" s="58"/>
      <c r="Z14160" s="58"/>
      <c r="AA14160" s="58"/>
      <c r="AB14160" s="58"/>
    </row>
    <row r="14161" spans="24:28" x14ac:dyDescent="0.2">
      <c r="X14161" s="58"/>
      <c r="Y14161" s="58"/>
      <c r="Z14161" s="58"/>
      <c r="AA14161" s="58"/>
      <c r="AB14161" s="58"/>
    </row>
    <row r="14162" spans="24:28" x14ac:dyDescent="0.2">
      <c r="X14162" s="58"/>
      <c r="Y14162" s="58"/>
      <c r="Z14162" s="58"/>
      <c r="AA14162" s="58"/>
      <c r="AB14162" s="58"/>
    </row>
    <row r="14163" spans="24:28" x14ac:dyDescent="0.2">
      <c r="X14163" s="58"/>
      <c r="Y14163" s="58"/>
      <c r="Z14163" s="58"/>
      <c r="AA14163" s="58"/>
      <c r="AB14163" s="58"/>
    </row>
    <row r="14164" spans="24:28" x14ac:dyDescent="0.2">
      <c r="X14164" s="58"/>
      <c r="Y14164" s="58"/>
      <c r="Z14164" s="58"/>
      <c r="AA14164" s="58"/>
      <c r="AB14164" s="58"/>
    </row>
    <row r="14165" spans="24:28" x14ac:dyDescent="0.2">
      <c r="X14165" s="58"/>
      <c r="Y14165" s="58"/>
      <c r="Z14165" s="58"/>
      <c r="AA14165" s="58"/>
      <c r="AB14165" s="58"/>
    </row>
    <row r="14166" spans="24:28" x14ac:dyDescent="0.2">
      <c r="X14166" s="58"/>
      <c r="Y14166" s="58"/>
      <c r="Z14166" s="58"/>
      <c r="AA14166" s="58"/>
      <c r="AB14166" s="58"/>
    </row>
    <row r="14167" spans="24:28" x14ac:dyDescent="0.2">
      <c r="X14167" s="58"/>
      <c r="Y14167" s="58"/>
      <c r="Z14167" s="58"/>
      <c r="AA14167" s="58"/>
      <c r="AB14167" s="58"/>
    </row>
    <row r="14168" spans="24:28" x14ac:dyDescent="0.2">
      <c r="X14168" s="58"/>
      <c r="Y14168" s="58"/>
      <c r="Z14168" s="58"/>
      <c r="AA14168" s="58"/>
      <c r="AB14168" s="58"/>
    </row>
    <row r="14169" spans="24:28" x14ac:dyDescent="0.2">
      <c r="X14169" s="58"/>
      <c r="Y14169" s="58"/>
      <c r="Z14169" s="58"/>
      <c r="AA14169" s="58"/>
      <c r="AB14169" s="58"/>
    </row>
    <row r="14170" spans="24:28" x14ac:dyDescent="0.2">
      <c r="X14170" s="58"/>
      <c r="Y14170" s="58"/>
      <c r="Z14170" s="58"/>
      <c r="AA14170" s="58"/>
      <c r="AB14170" s="58"/>
    </row>
    <row r="14171" spans="24:28" x14ac:dyDescent="0.2">
      <c r="X14171" s="58"/>
      <c r="Y14171" s="58"/>
      <c r="Z14171" s="58"/>
      <c r="AA14171" s="58"/>
      <c r="AB14171" s="58"/>
    </row>
    <row r="14172" spans="24:28" x14ac:dyDescent="0.2">
      <c r="X14172" s="58"/>
      <c r="Y14172" s="58"/>
      <c r="Z14172" s="58"/>
      <c r="AA14172" s="58"/>
      <c r="AB14172" s="58"/>
    </row>
    <row r="14173" spans="24:28" x14ac:dyDescent="0.2">
      <c r="X14173" s="58"/>
      <c r="Y14173" s="58"/>
      <c r="Z14173" s="58"/>
      <c r="AA14173" s="58"/>
      <c r="AB14173" s="58"/>
    </row>
    <row r="14174" spans="24:28" x14ac:dyDescent="0.2">
      <c r="X14174" s="58"/>
      <c r="Y14174" s="58"/>
      <c r="Z14174" s="58"/>
      <c r="AA14174" s="58"/>
      <c r="AB14174" s="58"/>
    </row>
    <row r="14175" spans="24:28" x14ac:dyDescent="0.2">
      <c r="X14175" s="58"/>
      <c r="Y14175" s="58"/>
      <c r="Z14175" s="58"/>
      <c r="AA14175" s="58"/>
      <c r="AB14175" s="58"/>
    </row>
    <row r="14176" spans="24:28" x14ac:dyDescent="0.2">
      <c r="X14176" s="58"/>
      <c r="Y14176" s="58"/>
      <c r="Z14176" s="58"/>
      <c r="AA14176" s="58"/>
      <c r="AB14176" s="58"/>
    </row>
    <row r="14177" spans="24:28" x14ac:dyDescent="0.2">
      <c r="X14177" s="58"/>
      <c r="Y14177" s="58"/>
      <c r="Z14177" s="58"/>
      <c r="AA14177" s="58"/>
      <c r="AB14177" s="58"/>
    </row>
    <row r="14178" spans="24:28" x14ac:dyDescent="0.2">
      <c r="X14178" s="58"/>
      <c r="Y14178" s="58"/>
      <c r="Z14178" s="58"/>
      <c r="AA14178" s="58"/>
      <c r="AB14178" s="58"/>
    </row>
    <row r="14179" spans="24:28" x14ac:dyDescent="0.2">
      <c r="X14179" s="58"/>
      <c r="Y14179" s="58"/>
      <c r="Z14179" s="58"/>
      <c r="AA14179" s="58"/>
      <c r="AB14179" s="58"/>
    </row>
    <row r="14180" spans="24:28" x14ac:dyDescent="0.2">
      <c r="X14180" s="58"/>
      <c r="Y14180" s="58"/>
      <c r="Z14180" s="58"/>
      <c r="AA14180" s="58"/>
      <c r="AB14180" s="58"/>
    </row>
    <row r="14181" spans="24:28" x14ac:dyDescent="0.2">
      <c r="X14181" s="58"/>
      <c r="Y14181" s="58"/>
      <c r="Z14181" s="58"/>
      <c r="AA14181" s="58"/>
      <c r="AB14181" s="58"/>
    </row>
    <row r="14182" spans="24:28" x14ac:dyDescent="0.2">
      <c r="X14182" s="58"/>
      <c r="Y14182" s="58"/>
      <c r="Z14182" s="58"/>
      <c r="AA14182" s="58"/>
      <c r="AB14182" s="58"/>
    </row>
    <row r="14183" spans="24:28" x14ac:dyDescent="0.2">
      <c r="X14183" s="58"/>
      <c r="Y14183" s="58"/>
      <c r="Z14183" s="58"/>
      <c r="AA14183" s="58"/>
      <c r="AB14183" s="58"/>
    </row>
    <row r="14184" spans="24:28" x14ac:dyDescent="0.2">
      <c r="X14184" s="58"/>
      <c r="Y14184" s="58"/>
      <c r="Z14184" s="58"/>
      <c r="AA14184" s="58"/>
      <c r="AB14184" s="58"/>
    </row>
    <row r="14185" spans="24:28" x14ac:dyDescent="0.2">
      <c r="X14185" s="58"/>
      <c r="Y14185" s="58"/>
      <c r="Z14185" s="58"/>
      <c r="AA14185" s="58"/>
      <c r="AB14185" s="58"/>
    </row>
    <row r="14186" spans="24:28" x14ac:dyDescent="0.2">
      <c r="X14186" s="58"/>
      <c r="Y14186" s="58"/>
      <c r="Z14186" s="58"/>
      <c r="AA14186" s="58"/>
      <c r="AB14186" s="58"/>
    </row>
    <row r="14187" spans="24:28" x14ac:dyDescent="0.2">
      <c r="X14187" s="58"/>
      <c r="Y14187" s="58"/>
      <c r="Z14187" s="58"/>
      <c r="AA14187" s="58"/>
      <c r="AB14187" s="58"/>
    </row>
    <row r="14188" spans="24:28" x14ac:dyDescent="0.2">
      <c r="X14188" s="58"/>
      <c r="Y14188" s="58"/>
      <c r="Z14188" s="58"/>
      <c r="AA14188" s="58"/>
      <c r="AB14188" s="58"/>
    </row>
    <row r="14189" spans="24:28" x14ac:dyDescent="0.2">
      <c r="X14189" s="58"/>
      <c r="Y14189" s="58"/>
      <c r="Z14189" s="58"/>
      <c r="AA14189" s="58"/>
      <c r="AB14189" s="58"/>
    </row>
    <row r="14190" spans="24:28" x14ac:dyDescent="0.2">
      <c r="X14190" s="58"/>
      <c r="Y14190" s="58"/>
      <c r="Z14190" s="58"/>
      <c r="AA14190" s="58"/>
      <c r="AB14190" s="58"/>
    </row>
    <row r="14191" spans="24:28" x14ac:dyDescent="0.2">
      <c r="X14191" s="58"/>
      <c r="Y14191" s="58"/>
      <c r="Z14191" s="58"/>
      <c r="AA14191" s="58"/>
      <c r="AB14191" s="58"/>
    </row>
    <row r="14192" spans="24:28" x14ac:dyDescent="0.2">
      <c r="X14192" s="58"/>
      <c r="Y14192" s="58"/>
      <c r="Z14192" s="58"/>
      <c r="AA14192" s="58"/>
      <c r="AB14192" s="58"/>
    </row>
    <row r="14193" spans="24:28" x14ac:dyDescent="0.2">
      <c r="X14193" s="58"/>
      <c r="Y14193" s="58"/>
      <c r="Z14193" s="58"/>
      <c r="AA14193" s="58"/>
      <c r="AB14193" s="58"/>
    </row>
    <row r="14194" spans="24:28" x14ac:dyDescent="0.2">
      <c r="X14194" s="58"/>
      <c r="Y14194" s="58"/>
      <c r="Z14194" s="58"/>
      <c r="AA14194" s="58"/>
      <c r="AB14194" s="58"/>
    </row>
    <row r="14195" spans="24:28" x14ac:dyDescent="0.2">
      <c r="X14195" s="58"/>
      <c r="Y14195" s="58"/>
      <c r="Z14195" s="58"/>
      <c r="AA14195" s="58"/>
      <c r="AB14195" s="58"/>
    </row>
    <row r="14196" spans="24:28" x14ac:dyDescent="0.2">
      <c r="X14196" s="58"/>
      <c r="Y14196" s="58"/>
      <c r="Z14196" s="58"/>
      <c r="AA14196" s="58"/>
      <c r="AB14196" s="58"/>
    </row>
    <row r="14197" spans="24:28" x14ac:dyDescent="0.2">
      <c r="X14197" s="58"/>
      <c r="Y14197" s="58"/>
      <c r="Z14197" s="58"/>
      <c r="AA14197" s="58"/>
      <c r="AB14197" s="58"/>
    </row>
    <row r="14198" spans="24:28" x14ac:dyDescent="0.2">
      <c r="X14198" s="58"/>
      <c r="Y14198" s="58"/>
      <c r="Z14198" s="58"/>
      <c r="AA14198" s="58"/>
      <c r="AB14198" s="58"/>
    </row>
    <row r="14199" spans="24:28" x14ac:dyDescent="0.2">
      <c r="X14199" s="58"/>
      <c r="Y14199" s="58"/>
      <c r="Z14199" s="58"/>
      <c r="AA14199" s="58"/>
      <c r="AB14199" s="58"/>
    </row>
    <row r="14200" spans="24:28" x14ac:dyDescent="0.2">
      <c r="X14200" s="58"/>
      <c r="Y14200" s="58"/>
      <c r="Z14200" s="58"/>
      <c r="AA14200" s="58"/>
      <c r="AB14200" s="58"/>
    </row>
    <row r="14201" spans="24:28" x14ac:dyDescent="0.2">
      <c r="X14201" s="58"/>
      <c r="Y14201" s="58"/>
      <c r="Z14201" s="58"/>
      <c r="AA14201" s="58"/>
      <c r="AB14201" s="58"/>
    </row>
    <row r="14202" spans="24:28" x14ac:dyDescent="0.2">
      <c r="X14202" s="58"/>
      <c r="Y14202" s="58"/>
      <c r="Z14202" s="58"/>
      <c r="AA14202" s="58"/>
      <c r="AB14202" s="58"/>
    </row>
    <row r="14203" spans="24:28" x14ac:dyDescent="0.2">
      <c r="X14203" s="58"/>
      <c r="Y14203" s="58"/>
      <c r="Z14203" s="58"/>
      <c r="AA14203" s="58"/>
      <c r="AB14203" s="58"/>
    </row>
    <row r="14204" spans="24:28" x14ac:dyDescent="0.2">
      <c r="X14204" s="58"/>
      <c r="Y14204" s="58"/>
      <c r="Z14204" s="58"/>
      <c r="AA14204" s="58"/>
      <c r="AB14204" s="58"/>
    </row>
    <row r="14205" spans="24:28" x14ac:dyDescent="0.2">
      <c r="X14205" s="58"/>
      <c r="Y14205" s="58"/>
      <c r="Z14205" s="58"/>
      <c r="AA14205" s="58"/>
      <c r="AB14205" s="58"/>
    </row>
    <row r="14206" spans="24:28" x14ac:dyDescent="0.2">
      <c r="X14206" s="58"/>
      <c r="Y14206" s="58"/>
      <c r="Z14206" s="58"/>
      <c r="AA14206" s="58"/>
      <c r="AB14206" s="58"/>
    </row>
    <row r="14207" spans="24:28" x14ac:dyDescent="0.2">
      <c r="X14207" s="58"/>
      <c r="Y14207" s="58"/>
      <c r="Z14207" s="58"/>
      <c r="AA14207" s="58"/>
      <c r="AB14207" s="58"/>
    </row>
    <row r="14208" spans="24:28" x14ac:dyDescent="0.2">
      <c r="X14208" s="58"/>
      <c r="Y14208" s="58"/>
      <c r="Z14208" s="58"/>
      <c r="AA14208" s="58"/>
      <c r="AB14208" s="58"/>
    </row>
    <row r="14209" spans="24:28" x14ac:dyDescent="0.2">
      <c r="X14209" s="58"/>
      <c r="Y14209" s="58"/>
      <c r="Z14209" s="58"/>
      <c r="AA14209" s="58"/>
      <c r="AB14209" s="58"/>
    </row>
    <row r="14210" spans="24:28" x14ac:dyDescent="0.2">
      <c r="X14210" s="58"/>
      <c r="Y14210" s="58"/>
      <c r="Z14210" s="58"/>
      <c r="AA14210" s="58"/>
      <c r="AB14210" s="58"/>
    </row>
    <row r="14211" spans="24:28" x14ac:dyDescent="0.2">
      <c r="X14211" s="58"/>
      <c r="Y14211" s="58"/>
      <c r="Z14211" s="58"/>
      <c r="AA14211" s="58"/>
      <c r="AB14211" s="58"/>
    </row>
    <row r="14212" spans="24:28" x14ac:dyDescent="0.2">
      <c r="X14212" s="58"/>
      <c r="Y14212" s="58"/>
      <c r="Z14212" s="58"/>
      <c r="AA14212" s="58"/>
      <c r="AB14212" s="58"/>
    </row>
    <row r="14213" spans="24:28" x14ac:dyDescent="0.2">
      <c r="X14213" s="58"/>
      <c r="Y14213" s="58"/>
      <c r="Z14213" s="58"/>
      <c r="AA14213" s="58"/>
      <c r="AB14213" s="58"/>
    </row>
    <row r="14214" spans="24:28" x14ac:dyDescent="0.2">
      <c r="X14214" s="58"/>
      <c r="Y14214" s="58"/>
      <c r="Z14214" s="58"/>
      <c r="AA14214" s="58"/>
      <c r="AB14214" s="58"/>
    </row>
    <row r="14215" spans="24:28" x14ac:dyDescent="0.2">
      <c r="X14215" s="58"/>
      <c r="Y14215" s="58"/>
      <c r="Z14215" s="58"/>
      <c r="AA14215" s="58"/>
      <c r="AB14215" s="58"/>
    </row>
    <row r="14216" spans="24:28" x14ac:dyDescent="0.2">
      <c r="X14216" s="58"/>
      <c r="Y14216" s="58"/>
      <c r="Z14216" s="58"/>
      <c r="AA14216" s="58"/>
      <c r="AB14216" s="58"/>
    </row>
    <row r="14217" spans="24:28" x14ac:dyDescent="0.2">
      <c r="X14217" s="58"/>
      <c r="Y14217" s="58"/>
      <c r="Z14217" s="58"/>
      <c r="AA14217" s="58"/>
      <c r="AB14217" s="58"/>
    </row>
    <row r="14218" spans="24:28" x14ac:dyDescent="0.2">
      <c r="X14218" s="58"/>
      <c r="Y14218" s="58"/>
      <c r="Z14218" s="58"/>
      <c r="AA14218" s="58"/>
      <c r="AB14218" s="58"/>
    </row>
    <row r="14219" spans="24:28" x14ac:dyDescent="0.2">
      <c r="X14219" s="58"/>
      <c r="Y14219" s="58"/>
      <c r="Z14219" s="58"/>
      <c r="AA14219" s="58"/>
      <c r="AB14219" s="58"/>
    </row>
    <row r="14220" spans="24:28" x14ac:dyDescent="0.2">
      <c r="X14220" s="58"/>
      <c r="Y14220" s="58"/>
      <c r="Z14220" s="58"/>
      <c r="AA14220" s="58"/>
      <c r="AB14220" s="58"/>
    </row>
    <row r="14221" spans="24:28" x14ac:dyDescent="0.2">
      <c r="X14221" s="58"/>
      <c r="Y14221" s="58"/>
      <c r="Z14221" s="58"/>
      <c r="AA14221" s="58"/>
      <c r="AB14221" s="58"/>
    </row>
    <row r="14222" spans="24:28" x14ac:dyDescent="0.2">
      <c r="X14222" s="58"/>
      <c r="Y14222" s="58"/>
      <c r="Z14222" s="58"/>
      <c r="AA14222" s="58"/>
      <c r="AB14222" s="58"/>
    </row>
    <row r="14223" spans="24:28" x14ac:dyDescent="0.2">
      <c r="X14223" s="58"/>
      <c r="Y14223" s="58"/>
      <c r="Z14223" s="58"/>
      <c r="AA14223" s="58"/>
      <c r="AB14223" s="58"/>
    </row>
    <row r="14224" spans="24:28" x14ac:dyDescent="0.2">
      <c r="X14224" s="58"/>
      <c r="Y14224" s="58"/>
      <c r="Z14224" s="58"/>
      <c r="AA14224" s="58"/>
      <c r="AB14224" s="58"/>
    </row>
    <row r="14225" spans="24:28" x14ac:dyDescent="0.2">
      <c r="X14225" s="58"/>
      <c r="Y14225" s="58"/>
      <c r="Z14225" s="58"/>
      <c r="AA14225" s="58"/>
      <c r="AB14225" s="58"/>
    </row>
    <row r="14226" spans="24:28" x14ac:dyDescent="0.2">
      <c r="X14226" s="58"/>
      <c r="Y14226" s="58"/>
      <c r="Z14226" s="58"/>
      <c r="AA14226" s="58"/>
      <c r="AB14226" s="58"/>
    </row>
    <row r="14227" spans="24:28" x14ac:dyDescent="0.2">
      <c r="X14227" s="58"/>
      <c r="Y14227" s="58"/>
      <c r="Z14227" s="58"/>
      <c r="AA14227" s="58"/>
      <c r="AB14227" s="58"/>
    </row>
    <row r="14228" spans="24:28" x14ac:dyDescent="0.2">
      <c r="X14228" s="58"/>
      <c r="Y14228" s="58"/>
      <c r="Z14228" s="58"/>
      <c r="AA14228" s="58"/>
      <c r="AB14228" s="58"/>
    </row>
    <row r="14229" spans="24:28" x14ac:dyDescent="0.2">
      <c r="X14229" s="58"/>
      <c r="Y14229" s="58"/>
      <c r="Z14229" s="58"/>
      <c r="AA14229" s="58"/>
      <c r="AB14229" s="58"/>
    </row>
    <row r="14230" spans="24:28" x14ac:dyDescent="0.2">
      <c r="X14230" s="58"/>
      <c r="Y14230" s="58"/>
      <c r="Z14230" s="58"/>
      <c r="AA14230" s="58"/>
      <c r="AB14230" s="58"/>
    </row>
    <row r="14231" spans="24:28" x14ac:dyDescent="0.2">
      <c r="X14231" s="58"/>
      <c r="Y14231" s="58"/>
      <c r="Z14231" s="58"/>
      <c r="AA14231" s="58"/>
      <c r="AB14231" s="58"/>
    </row>
    <row r="14232" spans="24:28" x14ac:dyDescent="0.2">
      <c r="X14232" s="58"/>
      <c r="Y14232" s="58"/>
      <c r="Z14232" s="58"/>
      <c r="AA14232" s="58"/>
      <c r="AB14232" s="58"/>
    </row>
    <row r="14233" spans="24:28" x14ac:dyDescent="0.2">
      <c r="X14233" s="58"/>
      <c r="Y14233" s="58"/>
      <c r="Z14233" s="58"/>
      <c r="AA14233" s="58"/>
      <c r="AB14233" s="58"/>
    </row>
    <row r="14234" spans="24:28" x14ac:dyDescent="0.2">
      <c r="X14234" s="58"/>
      <c r="Y14234" s="58"/>
      <c r="Z14234" s="58"/>
      <c r="AA14234" s="58"/>
      <c r="AB14234" s="58"/>
    </row>
    <row r="14235" spans="24:28" x14ac:dyDescent="0.2">
      <c r="X14235" s="58"/>
      <c r="Y14235" s="58"/>
      <c r="Z14235" s="58"/>
      <c r="AA14235" s="58"/>
      <c r="AB14235" s="58"/>
    </row>
    <row r="14236" spans="24:28" x14ac:dyDescent="0.2">
      <c r="X14236" s="58"/>
      <c r="Y14236" s="58"/>
      <c r="Z14236" s="58"/>
      <c r="AA14236" s="58"/>
      <c r="AB14236" s="58"/>
    </row>
    <row r="14237" spans="24:28" x14ac:dyDescent="0.2">
      <c r="X14237" s="58"/>
      <c r="Y14237" s="58"/>
      <c r="Z14237" s="58"/>
      <c r="AA14237" s="58"/>
      <c r="AB14237" s="58"/>
    </row>
    <row r="14238" spans="24:28" x14ac:dyDescent="0.2">
      <c r="X14238" s="58"/>
      <c r="Y14238" s="58"/>
      <c r="Z14238" s="58"/>
      <c r="AA14238" s="58"/>
      <c r="AB14238" s="58"/>
    </row>
    <row r="14239" spans="24:28" x14ac:dyDescent="0.2">
      <c r="X14239" s="58"/>
      <c r="Y14239" s="58"/>
      <c r="Z14239" s="58"/>
      <c r="AA14239" s="58"/>
      <c r="AB14239" s="58"/>
    </row>
    <row r="14240" spans="24:28" x14ac:dyDescent="0.2">
      <c r="X14240" s="58"/>
      <c r="Y14240" s="58"/>
      <c r="Z14240" s="58"/>
      <c r="AA14240" s="58"/>
      <c r="AB14240" s="58"/>
    </row>
    <row r="14241" spans="24:28" x14ac:dyDescent="0.2">
      <c r="X14241" s="58"/>
      <c r="Y14241" s="58"/>
      <c r="Z14241" s="58"/>
      <c r="AA14241" s="58"/>
      <c r="AB14241" s="58"/>
    </row>
    <row r="14242" spans="24:28" x14ac:dyDescent="0.2">
      <c r="X14242" s="58"/>
      <c r="Y14242" s="58"/>
      <c r="Z14242" s="58"/>
      <c r="AA14242" s="58"/>
      <c r="AB14242" s="58"/>
    </row>
    <row r="14243" spans="24:28" x14ac:dyDescent="0.2">
      <c r="X14243" s="58"/>
      <c r="Y14243" s="58"/>
      <c r="Z14243" s="58"/>
      <c r="AA14243" s="58"/>
      <c r="AB14243" s="58"/>
    </row>
    <row r="14244" spans="24:28" x14ac:dyDescent="0.2">
      <c r="X14244" s="58"/>
      <c r="Y14244" s="58"/>
      <c r="Z14244" s="58"/>
      <c r="AA14244" s="58"/>
      <c r="AB14244" s="58"/>
    </row>
    <row r="14245" spans="24:28" x14ac:dyDescent="0.2">
      <c r="X14245" s="58"/>
      <c r="Y14245" s="58"/>
      <c r="Z14245" s="58"/>
      <c r="AA14245" s="58"/>
      <c r="AB14245" s="58"/>
    </row>
    <row r="14246" spans="24:28" x14ac:dyDescent="0.2">
      <c r="X14246" s="58"/>
      <c r="Y14246" s="58"/>
      <c r="Z14246" s="58"/>
      <c r="AA14246" s="58"/>
      <c r="AB14246" s="58"/>
    </row>
    <row r="14247" spans="24:28" x14ac:dyDescent="0.2">
      <c r="X14247" s="58"/>
      <c r="Y14247" s="58"/>
      <c r="Z14247" s="58"/>
      <c r="AA14247" s="58"/>
      <c r="AB14247" s="58"/>
    </row>
    <row r="14248" spans="24:28" x14ac:dyDescent="0.2">
      <c r="X14248" s="58"/>
      <c r="Y14248" s="58"/>
      <c r="Z14248" s="58"/>
      <c r="AA14248" s="58"/>
      <c r="AB14248" s="58"/>
    </row>
    <row r="14249" spans="24:28" x14ac:dyDescent="0.2">
      <c r="X14249" s="58"/>
      <c r="Y14249" s="58"/>
      <c r="Z14249" s="58"/>
      <c r="AA14249" s="58"/>
      <c r="AB14249" s="58"/>
    </row>
    <row r="14250" spans="24:28" x14ac:dyDescent="0.2">
      <c r="X14250" s="58"/>
      <c r="Y14250" s="58"/>
      <c r="Z14250" s="58"/>
      <c r="AA14250" s="58"/>
      <c r="AB14250" s="58"/>
    </row>
    <row r="14251" spans="24:28" x14ac:dyDescent="0.2">
      <c r="X14251" s="58"/>
      <c r="Y14251" s="58"/>
      <c r="Z14251" s="58"/>
      <c r="AA14251" s="58"/>
      <c r="AB14251" s="58"/>
    </row>
    <row r="14252" spans="24:28" x14ac:dyDescent="0.2">
      <c r="X14252" s="58"/>
      <c r="Y14252" s="58"/>
      <c r="Z14252" s="58"/>
      <c r="AA14252" s="58"/>
      <c r="AB14252" s="58"/>
    </row>
    <row r="14253" spans="24:28" x14ac:dyDescent="0.2">
      <c r="X14253" s="58"/>
      <c r="Y14253" s="58"/>
      <c r="Z14253" s="58"/>
      <c r="AA14253" s="58"/>
      <c r="AB14253" s="58"/>
    </row>
    <row r="14254" spans="24:28" x14ac:dyDescent="0.2">
      <c r="X14254" s="58"/>
      <c r="Y14254" s="58"/>
      <c r="Z14254" s="58"/>
      <c r="AA14254" s="58"/>
      <c r="AB14254" s="58"/>
    </row>
    <row r="14255" spans="24:28" x14ac:dyDescent="0.2">
      <c r="X14255" s="58"/>
      <c r="Y14255" s="58"/>
      <c r="Z14255" s="58"/>
      <c r="AA14255" s="58"/>
      <c r="AB14255" s="58"/>
    </row>
    <row r="14256" spans="24:28" x14ac:dyDescent="0.2">
      <c r="X14256" s="58"/>
      <c r="Y14256" s="58"/>
      <c r="Z14256" s="58"/>
      <c r="AA14256" s="58"/>
      <c r="AB14256" s="58"/>
    </row>
    <row r="14257" spans="24:28" x14ac:dyDescent="0.2">
      <c r="X14257" s="58"/>
      <c r="Y14257" s="58"/>
      <c r="Z14257" s="58"/>
      <c r="AA14257" s="58"/>
      <c r="AB14257" s="58"/>
    </row>
    <row r="14258" spans="24:28" x14ac:dyDescent="0.2">
      <c r="X14258" s="58"/>
      <c r="Y14258" s="58"/>
      <c r="Z14258" s="58"/>
      <c r="AA14258" s="58"/>
      <c r="AB14258" s="58"/>
    </row>
    <row r="14259" spans="24:28" x14ac:dyDescent="0.2">
      <c r="X14259" s="58"/>
      <c r="Y14259" s="58"/>
      <c r="Z14259" s="58"/>
      <c r="AA14259" s="58"/>
      <c r="AB14259" s="58"/>
    </row>
    <row r="14260" spans="24:28" x14ac:dyDescent="0.2">
      <c r="X14260" s="58"/>
      <c r="Y14260" s="58"/>
      <c r="Z14260" s="58"/>
      <c r="AA14260" s="58"/>
      <c r="AB14260" s="58"/>
    </row>
    <row r="14261" spans="24:28" x14ac:dyDescent="0.2">
      <c r="X14261" s="58"/>
      <c r="Y14261" s="58"/>
      <c r="Z14261" s="58"/>
      <c r="AA14261" s="58"/>
      <c r="AB14261" s="58"/>
    </row>
    <row r="14262" spans="24:28" x14ac:dyDescent="0.2">
      <c r="X14262" s="58"/>
      <c r="Y14262" s="58"/>
      <c r="Z14262" s="58"/>
      <c r="AA14262" s="58"/>
      <c r="AB14262" s="58"/>
    </row>
    <row r="14263" spans="24:28" x14ac:dyDescent="0.2">
      <c r="X14263" s="58"/>
      <c r="Y14263" s="58"/>
      <c r="Z14263" s="58"/>
      <c r="AA14263" s="58"/>
      <c r="AB14263" s="58"/>
    </row>
    <row r="14264" spans="24:28" x14ac:dyDescent="0.2">
      <c r="X14264" s="58"/>
      <c r="Y14264" s="58"/>
      <c r="Z14264" s="58"/>
      <c r="AA14264" s="58"/>
      <c r="AB14264" s="58"/>
    </row>
    <row r="14265" spans="24:28" x14ac:dyDescent="0.2">
      <c r="X14265" s="58"/>
      <c r="Y14265" s="58"/>
      <c r="Z14265" s="58"/>
      <c r="AA14265" s="58"/>
      <c r="AB14265" s="58"/>
    </row>
    <row r="14266" spans="24:28" x14ac:dyDescent="0.2">
      <c r="X14266" s="58"/>
      <c r="Y14266" s="58"/>
      <c r="Z14266" s="58"/>
      <c r="AA14266" s="58"/>
      <c r="AB14266" s="58"/>
    </row>
    <row r="14267" spans="24:28" x14ac:dyDescent="0.2">
      <c r="X14267" s="58"/>
      <c r="Y14267" s="58"/>
      <c r="Z14267" s="58"/>
      <c r="AA14267" s="58"/>
      <c r="AB14267" s="58"/>
    </row>
    <row r="14268" spans="24:28" x14ac:dyDescent="0.2">
      <c r="X14268" s="58"/>
      <c r="Y14268" s="58"/>
      <c r="Z14268" s="58"/>
      <c r="AA14268" s="58"/>
      <c r="AB14268" s="58"/>
    </row>
    <row r="14269" spans="24:28" x14ac:dyDescent="0.2">
      <c r="X14269" s="58"/>
      <c r="Y14269" s="58"/>
      <c r="Z14269" s="58"/>
      <c r="AA14269" s="58"/>
      <c r="AB14269" s="58"/>
    </row>
    <row r="14270" spans="24:28" x14ac:dyDescent="0.2">
      <c r="X14270" s="58"/>
      <c r="Y14270" s="58"/>
      <c r="Z14270" s="58"/>
      <c r="AA14270" s="58"/>
      <c r="AB14270" s="58"/>
    </row>
    <row r="14271" spans="24:28" x14ac:dyDescent="0.2">
      <c r="X14271" s="58"/>
      <c r="Y14271" s="58"/>
      <c r="Z14271" s="58"/>
      <c r="AA14271" s="58"/>
      <c r="AB14271" s="58"/>
    </row>
    <row r="14272" spans="24:28" x14ac:dyDescent="0.2">
      <c r="X14272" s="58"/>
      <c r="Y14272" s="58"/>
      <c r="Z14272" s="58"/>
      <c r="AA14272" s="58"/>
      <c r="AB14272" s="58"/>
    </row>
    <row r="14273" spans="24:28" x14ac:dyDescent="0.2">
      <c r="X14273" s="58"/>
      <c r="Y14273" s="58"/>
      <c r="Z14273" s="58"/>
      <c r="AA14273" s="58"/>
      <c r="AB14273" s="58"/>
    </row>
    <row r="14274" spans="24:28" x14ac:dyDescent="0.2">
      <c r="X14274" s="58"/>
      <c r="Y14274" s="58"/>
      <c r="Z14274" s="58"/>
      <c r="AA14274" s="58"/>
      <c r="AB14274" s="58"/>
    </row>
    <row r="14275" spans="24:28" x14ac:dyDescent="0.2">
      <c r="X14275" s="58"/>
      <c r="Y14275" s="58"/>
      <c r="Z14275" s="58"/>
      <c r="AA14275" s="58"/>
      <c r="AB14275" s="58"/>
    </row>
    <row r="14276" spans="24:28" x14ac:dyDescent="0.2">
      <c r="X14276" s="58"/>
      <c r="Y14276" s="58"/>
      <c r="Z14276" s="58"/>
      <c r="AA14276" s="58"/>
      <c r="AB14276" s="58"/>
    </row>
    <row r="14277" spans="24:28" x14ac:dyDescent="0.2">
      <c r="X14277" s="58"/>
      <c r="Y14277" s="58"/>
      <c r="Z14277" s="58"/>
      <c r="AA14277" s="58"/>
      <c r="AB14277" s="58"/>
    </row>
    <row r="14278" spans="24:28" x14ac:dyDescent="0.2">
      <c r="X14278" s="58"/>
      <c r="Y14278" s="58"/>
      <c r="Z14278" s="58"/>
      <c r="AA14278" s="58"/>
      <c r="AB14278" s="58"/>
    </row>
    <row r="14279" spans="24:28" x14ac:dyDescent="0.2">
      <c r="X14279" s="58"/>
      <c r="Y14279" s="58"/>
      <c r="Z14279" s="58"/>
      <c r="AA14279" s="58"/>
      <c r="AB14279" s="58"/>
    </row>
    <row r="14280" spans="24:28" x14ac:dyDescent="0.2">
      <c r="X14280" s="58"/>
      <c r="Y14280" s="58"/>
      <c r="Z14280" s="58"/>
      <c r="AA14280" s="58"/>
      <c r="AB14280" s="58"/>
    </row>
    <row r="14281" spans="24:28" x14ac:dyDescent="0.2">
      <c r="X14281" s="58"/>
      <c r="Y14281" s="58"/>
      <c r="Z14281" s="58"/>
      <c r="AA14281" s="58"/>
      <c r="AB14281" s="58"/>
    </row>
    <row r="14282" spans="24:28" x14ac:dyDescent="0.2">
      <c r="X14282" s="58"/>
      <c r="Y14282" s="58"/>
      <c r="Z14282" s="58"/>
      <c r="AA14282" s="58"/>
      <c r="AB14282" s="58"/>
    </row>
    <row r="14283" spans="24:28" x14ac:dyDescent="0.2">
      <c r="X14283" s="58"/>
      <c r="Y14283" s="58"/>
      <c r="Z14283" s="58"/>
      <c r="AA14283" s="58"/>
      <c r="AB14283" s="58"/>
    </row>
    <row r="14284" spans="24:28" x14ac:dyDescent="0.2">
      <c r="X14284" s="58"/>
      <c r="Y14284" s="58"/>
      <c r="Z14284" s="58"/>
      <c r="AA14284" s="58"/>
      <c r="AB14284" s="58"/>
    </row>
    <row r="14285" spans="24:28" x14ac:dyDescent="0.2">
      <c r="X14285" s="58"/>
      <c r="Y14285" s="58"/>
      <c r="Z14285" s="58"/>
      <c r="AA14285" s="58"/>
      <c r="AB14285" s="58"/>
    </row>
    <row r="14286" spans="24:28" x14ac:dyDescent="0.2">
      <c r="X14286" s="58"/>
      <c r="Y14286" s="58"/>
      <c r="Z14286" s="58"/>
      <c r="AA14286" s="58"/>
      <c r="AB14286" s="58"/>
    </row>
    <row r="14287" spans="24:28" x14ac:dyDescent="0.2">
      <c r="X14287" s="58"/>
      <c r="Y14287" s="58"/>
      <c r="Z14287" s="58"/>
      <c r="AA14287" s="58"/>
      <c r="AB14287" s="58"/>
    </row>
    <row r="14288" spans="24:28" x14ac:dyDescent="0.2">
      <c r="X14288" s="58"/>
      <c r="Y14288" s="58"/>
      <c r="Z14288" s="58"/>
      <c r="AA14288" s="58"/>
      <c r="AB14288" s="58"/>
    </row>
    <row r="14289" spans="24:28" x14ac:dyDescent="0.2">
      <c r="X14289" s="58"/>
      <c r="Y14289" s="58"/>
      <c r="Z14289" s="58"/>
      <c r="AA14289" s="58"/>
      <c r="AB14289" s="58"/>
    </row>
    <row r="14290" spans="24:28" x14ac:dyDescent="0.2">
      <c r="X14290" s="58"/>
      <c r="Y14290" s="58"/>
      <c r="Z14290" s="58"/>
      <c r="AA14290" s="58"/>
      <c r="AB14290" s="58"/>
    </row>
    <row r="14291" spans="24:28" x14ac:dyDescent="0.2">
      <c r="X14291" s="58"/>
      <c r="Y14291" s="58"/>
      <c r="Z14291" s="58"/>
      <c r="AA14291" s="58"/>
      <c r="AB14291" s="58"/>
    </row>
    <row r="14292" spans="24:28" x14ac:dyDescent="0.2">
      <c r="X14292" s="58"/>
      <c r="Y14292" s="58"/>
      <c r="Z14292" s="58"/>
      <c r="AA14292" s="58"/>
      <c r="AB14292" s="58"/>
    </row>
    <row r="14293" spans="24:28" x14ac:dyDescent="0.2">
      <c r="X14293" s="58"/>
      <c r="Y14293" s="58"/>
      <c r="Z14293" s="58"/>
      <c r="AA14293" s="58"/>
      <c r="AB14293" s="58"/>
    </row>
    <row r="14294" spans="24:28" x14ac:dyDescent="0.2">
      <c r="X14294" s="58"/>
      <c r="Y14294" s="58"/>
      <c r="Z14294" s="58"/>
      <c r="AA14294" s="58"/>
      <c r="AB14294" s="58"/>
    </row>
    <row r="14295" spans="24:28" x14ac:dyDescent="0.2">
      <c r="X14295" s="58"/>
      <c r="Y14295" s="58"/>
      <c r="Z14295" s="58"/>
      <c r="AA14295" s="58"/>
      <c r="AB14295" s="58"/>
    </row>
    <row r="14296" spans="24:28" x14ac:dyDescent="0.2">
      <c r="X14296" s="58"/>
      <c r="Y14296" s="58"/>
      <c r="Z14296" s="58"/>
      <c r="AA14296" s="58"/>
      <c r="AB14296" s="58"/>
    </row>
    <row r="14297" spans="24:28" x14ac:dyDescent="0.2">
      <c r="X14297" s="58"/>
      <c r="Y14297" s="58"/>
      <c r="Z14297" s="58"/>
      <c r="AA14297" s="58"/>
      <c r="AB14297" s="58"/>
    </row>
    <row r="14298" spans="24:28" x14ac:dyDescent="0.2">
      <c r="X14298" s="58"/>
      <c r="Y14298" s="58"/>
      <c r="Z14298" s="58"/>
      <c r="AA14298" s="58"/>
      <c r="AB14298" s="58"/>
    </row>
    <row r="14299" spans="24:28" x14ac:dyDescent="0.2">
      <c r="X14299" s="58"/>
      <c r="Y14299" s="58"/>
      <c r="Z14299" s="58"/>
      <c r="AA14299" s="58"/>
      <c r="AB14299" s="58"/>
    </row>
    <row r="14300" spans="24:28" x14ac:dyDescent="0.2">
      <c r="X14300" s="58"/>
      <c r="Y14300" s="58"/>
      <c r="Z14300" s="58"/>
      <c r="AA14300" s="58"/>
      <c r="AB14300" s="58"/>
    </row>
    <row r="14301" spans="24:28" x14ac:dyDescent="0.2">
      <c r="X14301" s="58"/>
      <c r="Y14301" s="58"/>
      <c r="Z14301" s="58"/>
      <c r="AA14301" s="58"/>
      <c r="AB14301" s="58"/>
    </row>
    <row r="14302" spans="24:28" x14ac:dyDescent="0.2">
      <c r="X14302" s="58"/>
      <c r="Y14302" s="58"/>
      <c r="Z14302" s="58"/>
      <c r="AA14302" s="58"/>
      <c r="AB14302" s="58"/>
    </row>
    <row r="14303" spans="24:28" x14ac:dyDescent="0.2">
      <c r="X14303" s="58"/>
      <c r="Y14303" s="58"/>
      <c r="Z14303" s="58"/>
      <c r="AA14303" s="58"/>
      <c r="AB14303" s="58"/>
    </row>
    <row r="14304" spans="24:28" x14ac:dyDescent="0.2">
      <c r="X14304" s="58"/>
      <c r="Y14304" s="58"/>
      <c r="Z14304" s="58"/>
      <c r="AA14304" s="58"/>
      <c r="AB14304" s="58"/>
    </row>
    <row r="14305" spans="24:28" x14ac:dyDescent="0.2">
      <c r="X14305" s="58"/>
      <c r="Y14305" s="58"/>
      <c r="Z14305" s="58"/>
      <c r="AA14305" s="58"/>
      <c r="AB14305" s="58"/>
    </row>
    <row r="14306" spans="24:28" x14ac:dyDescent="0.2">
      <c r="X14306" s="58"/>
      <c r="Y14306" s="58"/>
      <c r="Z14306" s="58"/>
      <c r="AA14306" s="58"/>
      <c r="AB14306" s="58"/>
    </row>
    <row r="14307" spans="24:28" x14ac:dyDescent="0.2">
      <c r="X14307" s="58"/>
      <c r="Y14307" s="58"/>
      <c r="Z14307" s="58"/>
      <c r="AA14307" s="58"/>
      <c r="AB14307" s="58"/>
    </row>
    <row r="14308" spans="24:28" x14ac:dyDescent="0.2">
      <c r="X14308" s="58"/>
      <c r="Y14308" s="58"/>
      <c r="Z14308" s="58"/>
      <c r="AA14308" s="58"/>
      <c r="AB14308" s="58"/>
    </row>
    <row r="14309" spans="24:28" x14ac:dyDescent="0.2">
      <c r="X14309" s="58"/>
      <c r="Y14309" s="58"/>
      <c r="Z14309" s="58"/>
      <c r="AA14309" s="58"/>
      <c r="AB14309" s="58"/>
    </row>
    <row r="14310" spans="24:28" x14ac:dyDescent="0.2">
      <c r="X14310" s="58"/>
      <c r="Y14310" s="58"/>
      <c r="Z14310" s="58"/>
      <c r="AA14310" s="58"/>
      <c r="AB14310" s="58"/>
    </row>
    <row r="14311" spans="24:28" x14ac:dyDescent="0.2">
      <c r="X14311" s="58"/>
      <c r="Y14311" s="58"/>
      <c r="Z14311" s="58"/>
      <c r="AA14311" s="58"/>
      <c r="AB14311" s="58"/>
    </row>
    <row r="14312" spans="24:28" x14ac:dyDescent="0.2">
      <c r="X14312" s="58"/>
      <c r="Y14312" s="58"/>
      <c r="Z14312" s="58"/>
      <c r="AA14312" s="58"/>
      <c r="AB14312" s="58"/>
    </row>
    <row r="14313" spans="24:28" x14ac:dyDescent="0.2">
      <c r="X14313" s="58"/>
      <c r="Y14313" s="58"/>
      <c r="Z14313" s="58"/>
      <c r="AA14313" s="58"/>
      <c r="AB14313" s="58"/>
    </row>
    <row r="14314" spans="24:28" x14ac:dyDescent="0.2">
      <c r="X14314" s="58"/>
      <c r="Y14314" s="58"/>
      <c r="Z14314" s="58"/>
      <c r="AA14314" s="58"/>
      <c r="AB14314" s="58"/>
    </row>
    <row r="14315" spans="24:28" x14ac:dyDescent="0.2">
      <c r="X14315" s="58"/>
      <c r="Y14315" s="58"/>
      <c r="Z14315" s="58"/>
      <c r="AA14315" s="58"/>
      <c r="AB14315" s="58"/>
    </row>
    <row r="14316" spans="24:28" x14ac:dyDescent="0.2">
      <c r="X14316" s="58"/>
      <c r="Y14316" s="58"/>
      <c r="Z14316" s="58"/>
      <c r="AA14316" s="58"/>
      <c r="AB14316" s="58"/>
    </row>
    <row r="14317" spans="24:28" x14ac:dyDescent="0.2">
      <c r="X14317" s="58"/>
      <c r="Y14317" s="58"/>
      <c r="Z14317" s="58"/>
      <c r="AA14317" s="58"/>
      <c r="AB14317" s="58"/>
    </row>
    <row r="14318" spans="24:28" x14ac:dyDescent="0.2">
      <c r="X14318" s="58"/>
      <c r="Y14318" s="58"/>
      <c r="Z14318" s="58"/>
      <c r="AA14318" s="58"/>
      <c r="AB14318" s="58"/>
    </row>
    <row r="14319" spans="24:28" x14ac:dyDescent="0.2">
      <c r="X14319" s="58"/>
      <c r="Y14319" s="58"/>
      <c r="Z14319" s="58"/>
      <c r="AA14319" s="58"/>
      <c r="AB14319" s="58"/>
    </row>
    <row r="14320" spans="24:28" x14ac:dyDescent="0.2">
      <c r="X14320" s="58"/>
      <c r="Y14320" s="58"/>
      <c r="Z14320" s="58"/>
      <c r="AA14320" s="58"/>
      <c r="AB14320" s="58"/>
    </row>
    <row r="14321" spans="24:28" x14ac:dyDescent="0.2">
      <c r="X14321" s="58"/>
      <c r="Y14321" s="58"/>
      <c r="Z14321" s="58"/>
      <c r="AA14321" s="58"/>
      <c r="AB14321" s="58"/>
    </row>
    <row r="14322" spans="24:28" x14ac:dyDescent="0.2">
      <c r="X14322" s="58"/>
      <c r="Y14322" s="58"/>
      <c r="Z14322" s="58"/>
      <c r="AA14322" s="58"/>
      <c r="AB14322" s="58"/>
    </row>
    <row r="14323" spans="24:28" x14ac:dyDescent="0.2">
      <c r="X14323" s="58"/>
      <c r="Y14323" s="58"/>
      <c r="Z14323" s="58"/>
      <c r="AA14323" s="58"/>
      <c r="AB14323" s="58"/>
    </row>
    <row r="14324" spans="24:28" x14ac:dyDescent="0.2">
      <c r="X14324" s="58"/>
      <c r="Y14324" s="58"/>
      <c r="Z14324" s="58"/>
      <c r="AA14324" s="58"/>
      <c r="AB14324" s="58"/>
    </row>
    <row r="14325" spans="24:28" x14ac:dyDescent="0.2">
      <c r="X14325" s="58"/>
      <c r="Y14325" s="58"/>
      <c r="Z14325" s="58"/>
      <c r="AA14325" s="58"/>
      <c r="AB14325" s="58"/>
    </row>
    <row r="14326" spans="24:28" x14ac:dyDescent="0.2">
      <c r="X14326" s="58"/>
      <c r="Y14326" s="58"/>
      <c r="Z14326" s="58"/>
      <c r="AA14326" s="58"/>
      <c r="AB14326" s="58"/>
    </row>
    <row r="14327" spans="24:28" x14ac:dyDescent="0.2">
      <c r="X14327" s="58"/>
      <c r="Y14327" s="58"/>
      <c r="Z14327" s="58"/>
      <c r="AA14327" s="58"/>
      <c r="AB14327" s="58"/>
    </row>
    <row r="14328" spans="24:28" x14ac:dyDescent="0.2">
      <c r="X14328" s="58"/>
      <c r="Y14328" s="58"/>
      <c r="Z14328" s="58"/>
      <c r="AA14328" s="58"/>
      <c r="AB14328" s="58"/>
    </row>
    <row r="14329" spans="24:28" x14ac:dyDescent="0.2">
      <c r="X14329" s="58"/>
      <c r="Y14329" s="58"/>
      <c r="Z14329" s="58"/>
      <c r="AA14329" s="58"/>
      <c r="AB14329" s="58"/>
    </row>
    <row r="14330" spans="24:28" x14ac:dyDescent="0.2">
      <c r="X14330" s="58"/>
      <c r="Y14330" s="58"/>
      <c r="Z14330" s="58"/>
      <c r="AA14330" s="58"/>
      <c r="AB14330" s="58"/>
    </row>
    <row r="14331" spans="24:28" x14ac:dyDescent="0.2">
      <c r="X14331" s="58"/>
      <c r="Y14331" s="58"/>
      <c r="Z14331" s="58"/>
      <c r="AA14331" s="58"/>
      <c r="AB14331" s="58"/>
    </row>
    <row r="14332" spans="24:28" x14ac:dyDescent="0.2">
      <c r="X14332" s="58"/>
      <c r="Y14332" s="58"/>
      <c r="Z14332" s="58"/>
      <c r="AA14332" s="58"/>
      <c r="AB14332" s="58"/>
    </row>
    <row r="14333" spans="24:28" x14ac:dyDescent="0.2">
      <c r="X14333" s="58"/>
      <c r="Y14333" s="58"/>
      <c r="Z14333" s="58"/>
      <c r="AA14333" s="58"/>
      <c r="AB14333" s="58"/>
    </row>
    <row r="14334" spans="24:28" x14ac:dyDescent="0.2">
      <c r="X14334" s="58"/>
      <c r="Y14334" s="58"/>
      <c r="Z14334" s="58"/>
      <c r="AA14334" s="58"/>
      <c r="AB14334" s="58"/>
    </row>
    <row r="14335" spans="24:28" x14ac:dyDescent="0.2">
      <c r="X14335" s="58"/>
      <c r="Y14335" s="58"/>
      <c r="Z14335" s="58"/>
      <c r="AA14335" s="58"/>
      <c r="AB14335" s="58"/>
    </row>
    <row r="14336" spans="24:28" x14ac:dyDescent="0.2">
      <c r="X14336" s="58"/>
      <c r="Y14336" s="58"/>
      <c r="Z14336" s="58"/>
      <c r="AA14336" s="58"/>
      <c r="AB14336" s="58"/>
    </row>
    <row r="14337" spans="24:28" x14ac:dyDescent="0.2">
      <c r="X14337" s="58"/>
      <c r="Y14337" s="58"/>
      <c r="Z14337" s="58"/>
      <c r="AA14337" s="58"/>
      <c r="AB14337" s="58"/>
    </row>
    <row r="14338" spans="24:28" x14ac:dyDescent="0.2">
      <c r="X14338" s="58"/>
      <c r="Y14338" s="58"/>
      <c r="Z14338" s="58"/>
      <c r="AA14338" s="58"/>
      <c r="AB14338" s="58"/>
    </row>
    <row r="14339" spans="24:28" x14ac:dyDescent="0.2">
      <c r="X14339" s="58"/>
      <c r="Y14339" s="58"/>
      <c r="Z14339" s="58"/>
      <c r="AA14339" s="58"/>
      <c r="AB14339" s="58"/>
    </row>
    <row r="14340" spans="24:28" x14ac:dyDescent="0.2">
      <c r="X14340" s="58"/>
      <c r="Y14340" s="58"/>
      <c r="Z14340" s="58"/>
      <c r="AA14340" s="58"/>
      <c r="AB14340" s="58"/>
    </row>
    <row r="14341" spans="24:28" x14ac:dyDescent="0.2">
      <c r="X14341" s="58"/>
      <c r="Y14341" s="58"/>
      <c r="Z14341" s="58"/>
      <c r="AA14341" s="58"/>
      <c r="AB14341" s="58"/>
    </row>
    <row r="14342" spans="24:28" x14ac:dyDescent="0.2">
      <c r="X14342" s="58"/>
      <c r="Y14342" s="58"/>
      <c r="Z14342" s="58"/>
      <c r="AA14342" s="58"/>
      <c r="AB14342" s="58"/>
    </row>
    <row r="14343" spans="24:28" x14ac:dyDescent="0.2">
      <c r="X14343" s="58"/>
      <c r="Y14343" s="58"/>
      <c r="Z14343" s="58"/>
      <c r="AA14343" s="58"/>
      <c r="AB14343" s="58"/>
    </row>
    <row r="14344" spans="24:28" x14ac:dyDescent="0.2">
      <c r="X14344" s="58"/>
      <c r="Y14344" s="58"/>
      <c r="Z14344" s="58"/>
      <c r="AA14344" s="58"/>
      <c r="AB14344" s="58"/>
    </row>
    <row r="14345" spans="24:28" x14ac:dyDescent="0.2">
      <c r="X14345" s="58"/>
      <c r="Y14345" s="58"/>
      <c r="Z14345" s="58"/>
      <c r="AA14345" s="58"/>
      <c r="AB14345" s="58"/>
    </row>
    <row r="14346" spans="24:28" x14ac:dyDescent="0.2">
      <c r="X14346" s="58"/>
      <c r="Y14346" s="58"/>
      <c r="Z14346" s="58"/>
      <c r="AA14346" s="58"/>
      <c r="AB14346" s="58"/>
    </row>
    <row r="14347" spans="24:28" x14ac:dyDescent="0.2">
      <c r="X14347" s="58"/>
      <c r="Y14347" s="58"/>
      <c r="Z14347" s="58"/>
      <c r="AA14347" s="58"/>
      <c r="AB14347" s="58"/>
    </row>
    <row r="14348" spans="24:28" x14ac:dyDescent="0.2">
      <c r="X14348" s="58"/>
      <c r="Y14348" s="58"/>
      <c r="Z14348" s="58"/>
      <c r="AA14348" s="58"/>
      <c r="AB14348" s="58"/>
    </row>
    <row r="14349" spans="24:28" x14ac:dyDescent="0.2">
      <c r="X14349" s="58"/>
      <c r="Y14349" s="58"/>
      <c r="Z14349" s="58"/>
      <c r="AA14349" s="58"/>
      <c r="AB14349" s="58"/>
    </row>
    <row r="14350" spans="24:28" x14ac:dyDescent="0.2">
      <c r="X14350" s="58"/>
      <c r="Y14350" s="58"/>
      <c r="Z14350" s="58"/>
      <c r="AA14350" s="58"/>
      <c r="AB14350" s="58"/>
    </row>
    <row r="14351" spans="24:28" x14ac:dyDescent="0.2">
      <c r="X14351" s="58"/>
      <c r="Y14351" s="58"/>
      <c r="Z14351" s="58"/>
      <c r="AA14351" s="58"/>
      <c r="AB14351" s="58"/>
    </row>
    <row r="14352" spans="24:28" x14ac:dyDescent="0.2">
      <c r="X14352" s="58"/>
      <c r="Y14352" s="58"/>
      <c r="Z14352" s="58"/>
      <c r="AA14352" s="58"/>
      <c r="AB14352" s="58"/>
    </row>
    <row r="14353" spans="24:28" x14ac:dyDescent="0.2">
      <c r="X14353" s="58"/>
      <c r="Y14353" s="58"/>
      <c r="Z14353" s="58"/>
      <c r="AA14353" s="58"/>
      <c r="AB14353" s="58"/>
    </row>
    <row r="14354" spans="24:28" x14ac:dyDescent="0.2">
      <c r="X14354" s="58"/>
      <c r="Y14354" s="58"/>
      <c r="Z14354" s="58"/>
      <c r="AA14354" s="58"/>
      <c r="AB14354" s="58"/>
    </row>
    <row r="14355" spans="24:28" x14ac:dyDescent="0.2">
      <c r="X14355" s="58"/>
      <c r="Y14355" s="58"/>
      <c r="Z14355" s="58"/>
      <c r="AA14355" s="58"/>
      <c r="AB14355" s="58"/>
    </row>
    <row r="14356" spans="24:28" x14ac:dyDescent="0.2">
      <c r="X14356" s="58"/>
      <c r="Y14356" s="58"/>
      <c r="Z14356" s="58"/>
      <c r="AA14356" s="58"/>
      <c r="AB14356" s="58"/>
    </row>
    <row r="14357" spans="24:28" x14ac:dyDescent="0.2">
      <c r="X14357" s="58"/>
      <c r="Y14357" s="58"/>
      <c r="Z14357" s="58"/>
      <c r="AA14357" s="58"/>
      <c r="AB14357" s="58"/>
    </row>
    <row r="14358" spans="24:28" x14ac:dyDescent="0.2">
      <c r="X14358" s="58"/>
      <c r="Y14358" s="58"/>
      <c r="Z14358" s="58"/>
      <c r="AA14358" s="58"/>
      <c r="AB14358" s="58"/>
    </row>
    <row r="14359" spans="24:28" x14ac:dyDescent="0.2">
      <c r="X14359" s="58"/>
      <c r="Y14359" s="58"/>
      <c r="Z14359" s="58"/>
      <c r="AA14359" s="58"/>
      <c r="AB14359" s="58"/>
    </row>
    <row r="14360" spans="24:28" x14ac:dyDescent="0.2">
      <c r="X14360" s="58"/>
      <c r="Y14360" s="58"/>
      <c r="Z14360" s="58"/>
      <c r="AA14360" s="58"/>
      <c r="AB14360" s="58"/>
    </row>
    <row r="14361" spans="24:28" x14ac:dyDescent="0.2">
      <c r="X14361" s="58"/>
      <c r="Y14361" s="58"/>
      <c r="Z14361" s="58"/>
      <c r="AA14361" s="58"/>
      <c r="AB14361" s="58"/>
    </row>
    <row r="14362" spans="24:28" x14ac:dyDescent="0.2">
      <c r="X14362" s="58"/>
      <c r="Y14362" s="58"/>
      <c r="Z14362" s="58"/>
      <c r="AA14362" s="58"/>
      <c r="AB14362" s="58"/>
    </row>
    <row r="14363" spans="24:28" x14ac:dyDescent="0.2">
      <c r="X14363" s="58"/>
      <c r="Y14363" s="58"/>
      <c r="Z14363" s="58"/>
      <c r="AA14363" s="58"/>
      <c r="AB14363" s="58"/>
    </row>
    <row r="14364" spans="24:28" x14ac:dyDescent="0.2">
      <c r="X14364" s="58"/>
      <c r="Y14364" s="58"/>
      <c r="Z14364" s="58"/>
      <c r="AA14364" s="58"/>
      <c r="AB14364" s="58"/>
    </row>
    <row r="14365" spans="24:28" x14ac:dyDescent="0.2">
      <c r="X14365" s="58"/>
      <c r="Y14365" s="58"/>
      <c r="Z14365" s="58"/>
      <c r="AA14365" s="58"/>
      <c r="AB14365" s="58"/>
    </row>
    <row r="14366" spans="24:28" x14ac:dyDescent="0.2">
      <c r="X14366" s="58"/>
      <c r="Y14366" s="58"/>
      <c r="Z14366" s="58"/>
      <c r="AA14366" s="58"/>
      <c r="AB14366" s="58"/>
    </row>
    <row r="14367" spans="24:28" x14ac:dyDescent="0.2">
      <c r="X14367" s="58"/>
      <c r="Y14367" s="58"/>
      <c r="Z14367" s="58"/>
      <c r="AA14367" s="58"/>
      <c r="AB14367" s="58"/>
    </row>
    <row r="14368" spans="24:28" x14ac:dyDescent="0.2">
      <c r="X14368" s="58"/>
      <c r="Y14368" s="58"/>
      <c r="Z14368" s="58"/>
      <c r="AA14368" s="58"/>
      <c r="AB14368" s="58"/>
    </row>
    <row r="14369" spans="24:28" x14ac:dyDescent="0.2">
      <c r="X14369" s="58"/>
      <c r="Y14369" s="58"/>
      <c r="Z14369" s="58"/>
      <c r="AA14369" s="58"/>
      <c r="AB14369" s="58"/>
    </row>
    <row r="14370" spans="24:28" x14ac:dyDescent="0.2">
      <c r="X14370" s="58"/>
      <c r="Y14370" s="58"/>
      <c r="Z14370" s="58"/>
      <c r="AA14370" s="58"/>
      <c r="AB14370" s="58"/>
    </row>
    <row r="14371" spans="24:28" x14ac:dyDescent="0.2">
      <c r="X14371" s="58"/>
      <c r="Y14371" s="58"/>
      <c r="Z14371" s="58"/>
      <c r="AA14371" s="58"/>
      <c r="AB14371" s="58"/>
    </row>
    <row r="14372" spans="24:28" x14ac:dyDescent="0.2">
      <c r="X14372" s="58"/>
      <c r="Y14372" s="58"/>
      <c r="Z14372" s="58"/>
      <c r="AA14372" s="58"/>
      <c r="AB14372" s="58"/>
    </row>
    <row r="14373" spans="24:28" x14ac:dyDescent="0.2">
      <c r="X14373" s="58"/>
      <c r="Y14373" s="58"/>
      <c r="Z14373" s="58"/>
      <c r="AA14373" s="58"/>
      <c r="AB14373" s="58"/>
    </row>
    <row r="14374" spans="24:28" x14ac:dyDescent="0.2">
      <c r="X14374" s="58"/>
      <c r="Y14374" s="58"/>
      <c r="Z14374" s="58"/>
      <c r="AA14374" s="58"/>
      <c r="AB14374" s="58"/>
    </row>
    <row r="14375" spans="24:28" x14ac:dyDescent="0.2">
      <c r="X14375" s="58"/>
      <c r="Y14375" s="58"/>
      <c r="Z14375" s="58"/>
      <c r="AA14375" s="58"/>
      <c r="AB14375" s="58"/>
    </row>
    <row r="14376" spans="24:28" x14ac:dyDescent="0.2">
      <c r="X14376" s="58"/>
      <c r="Y14376" s="58"/>
      <c r="Z14376" s="58"/>
      <c r="AA14376" s="58"/>
      <c r="AB14376" s="58"/>
    </row>
    <row r="14377" spans="24:28" x14ac:dyDescent="0.2">
      <c r="X14377" s="58"/>
      <c r="Y14377" s="58"/>
      <c r="Z14377" s="58"/>
      <c r="AA14377" s="58"/>
      <c r="AB14377" s="58"/>
    </row>
    <row r="14378" spans="24:28" x14ac:dyDescent="0.2">
      <c r="X14378" s="58"/>
      <c r="Y14378" s="58"/>
      <c r="Z14378" s="58"/>
      <c r="AA14378" s="58"/>
      <c r="AB14378" s="58"/>
    </row>
    <row r="14379" spans="24:28" x14ac:dyDescent="0.2">
      <c r="X14379" s="58"/>
      <c r="Y14379" s="58"/>
      <c r="Z14379" s="58"/>
      <c r="AA14379" s="58"/>
      <c r="AB14379" s="58"/>
    </row>
    <row r="14380" spans="24:28" x14ac:dyDescent="0.2">
      <c r="X14380" s="58"/>
      <c r="Y14380" s="58"/>
      <c r="Z14380" s="58"/>
      <c r="AA14380" s="58"/>
      <c r="AB14380" s="58"/>
    </row>
    <row r="14381" spans="24:28" x14ac:dyDescent="0.2">
      <c r="X14381" s="58"/>
      <c r="Y14381" s="58"/>
      <c r="Z14381" s="58"/>
      <c r="AA14381" s="58"/>
      <c r="AB14381" s="58"/>
    </row>
    <row r="14382" spans="24:28" x14ac:dyDescent="0.2">
      <c r="X14382" s="58"/>
      <c r="Y14382" s="58"/>
      <c r="Z14382" s="58"/>
      <c r="AA14382" s="58"/>
      <c r="AB14382" s="58"/>
    </row>
    <row r="14383" spans="24:28" x14ac:dyDescent="0.2">
      <c r="X14383" s="58"/>
      <c r="Y14383" s="58"/>
      <c r="Z14383" s="58"/>
      <c r="AA14383" s="58"/>
      <c r="AB14383" s="58"/>
    </row>
    <row r="14384" spans="24:28" x14ac:dyDescent="0.2">
      <c r="X14384" s="58"/>
      <c r="Y14384" s="58"/>
      <c r="Z14384" s="58"/>
      <c r="AA14384" s="58"/>
      <c r="AB14384" s="58"/>
    </row>
    <row r="14385" spans="24:28" x14ac:dyDescent="0.2">
      <c r="X14385" s="58"/>
      <c r="Y14385" s="58"/>
      <c r="Z14385" s="58"/>
      <c r="AA14385" s="58"/>
      <c r="AB14385" s="58"/>
    </row>
    <row r="14386" spans="24:28" x14ac:dyDescent="0.2">
      <c r="X14386" s="58"/>
      <c r="Y14386" s="58"/>
      <c r="Z14386" s="58"/>
      <c r="AA14386" s="58"/>
      <c r="AB14386" s="58"/>
    </row>
    <row r="14387" spans="24:28" x14ac:dyDescent="0.2">
      <c r="X14387" s="58"/>
      <c r="Y14387" s="58"/>
      <c r="Z14387" s="58"/>
      <c r="AA14387" s="58"/>
      <c r="AB14387" s="58"/>
    </row>
    <row r="14388" spans="24:28" x14ac:dyDescent="0.2">
      <c r="X14388" s="58"/>
      <c r="Y14388" s="58"/>
      <c r="Z14388" s="58"/>
      <c r="AA14388" s="58"/>
      <c r="AB14388" s="58"/>
    </row>
    <row r="14389" spans="24:28" x14ac:dyDescent="0.2">
      <c r="X14389" s="58"/>
      <c r="Y14389" s="58"/>
      <c r="Z14389" s="58"/>
      <c r="AA14389" s="58"/>
      <c r="AB14389" s="58"/>
    </row>
    <row r="14390" spans="24:28" x14ac:dyDescent="0.2">
      <c r="X14390" s="58"/>
      <c r="Y14390" s="58"/>
      <c r="Z14390" s="58"/>
      <c r="AA14390" s="58"/>
      <c r="AB14390" s="58"/>
    </row>
    <row r="14391" spans="24:28" x14ac:dyDescent="0.2">
      <c r="X14391" s="58"/>
      <c r="Y14391" s="58"/>
      <c r="Z14391" s="58"/>
      <c r="AA14391" s="58"/>
      <c r="AB14391" s="58"/>
    </row>
    <row r="14392" spans="24:28" x14ac:dyDescent="0.2">
      <c r="X14392" s="58"/>
      <c r="Y14392" s="58"/>
      <c r="Z14392" s="58"/>
      <c r="AA14392" s="58"/>
      <c r="AB14392" s="58"/>
    </row>
    <row r="14393" spans="24:28" x14ac:dyDescent="0.2">
      <c r="X14393" s="58"/>
      <c r="Y14393" s="58"/>
      <c r="Z14393" s="58"/>
      <c r="AA14393" s="58"/>
      <c r="AB14393" s="58"/>
    </row>
    <row r="14394" spans="24:28" x14ac:dyDescent="0.2">
      <c r="X14394" s="58"/>
      <c r="Y14394" s="58"/>
      <c r="Z14394" s="58"/>
      <c r="AA14394" s="58"/>
      <c r="AB14394" s="58"/>
    </row>
    <row r="14395" spans="24:28" x14ac:dyDescent="0.2">
      <c r="X14395" s="58"/>
      <c r="Y14395" s="58"/>
      <c r="Z14395" s="58"/>
      <c r="AA14395" s="58"/>
      <c r="AB14395" s="58"/>
    </row>
    <row r="14396" spans="24:28" x14ac:dyDescent="0.2">
      <c r="X14396" s="58"/>
      <c r="Y14396" s="58"/>
      <c r="Z14396" s="58"/>
      <c r="AA14396" s="58"/>
      <c r="AB14396" s="58"/>
    </row>
    <row r="14397" spans="24:28" x14ac:dyDescent="0.2">
      <c r="X14397" s="58"/>
      <c r="Y14397" s="58"/>
      <c r="Z14397" s="58"/>
      <c r="AA14397" s="58"/>
      <c r="AB14397" s="58"/>
    </row>
    <row r="14398" spans="24:28" x14ac:dyDescent="0.2">
      <c r="X14398" s="58"/>
      <c r="Y14398" s="58"/>
      <c r="Z14398" s="58"/>
      <c r="AA14398" s="58"/>
      <c r="AB14398" s="58"/>
    </row>
    <row r="14399" spans="24:28" x14ac:dyDescent="0.2">
      <c r="X14399" s="58"/>
      <c r="Y14399" s="58"/>
      <c r="Z14399" s="58"/>
      <c r="AA14399" s="58"/>
      <c r="AB14399" s="58"/>
    </row>
    <row r="14400" spans="24:28" x14ac:dyDescent="0.2">
      <c r="X14400" s="58"/>
      <c r="Y14400" s="58"/>
      <c r="Z14400" s="58"/>
      <c r="AA14400" s="58"/>
      <c r="AB14400" s="58"/>
    </row>
    <row r="14401" spans="24:28" x14ac:dyDescent="0.2">
      <c r="X14401" s="58"/>
      <c r="Y14401" s="58"/>
      <c r="Z14401" s="58"/>
      <c r="AA14401" s="58"/>
      <c r="AB14401" s="58"/>
    </row>
    <row r="14402" spans="24:28" x14ac:dyDescent="0.2">
      <c r="X14402" s="58"/>
      <c r="Y14402" s="58"/>
      <c r="Z14402" s="58"/>
      <c r="AA14402" s="58"/>
      <c r="AB14402" s="58"/>
    </row>
    <row r="14403" spans="24:28" x14ac:dyDescent="0.2">
      <c r="X14403" s="58"/>
      <c r="Y14403" s="58"/>
      <c r="Z14403" s="58"/>
      <c r="AA14403" s="58"/>
      <c r="AB14403" s="58"/>
    </row>
    <row r="14404" spans="24:28" x14ac:dyDescent="0.2">
      <c r="X14404" s="58"/>
      <c r="Y14404" s="58"/>
      <c r="Z14404" s="58"/>
      <c r="AA14404" s="58"/>
      <c r="AB14404" s="58"/>
    </row>
    <row r="14405" spans="24:28" x14ac:dyDescent="0.2">
      <c r="X14405" s="58"/>
      <c r="Y14405" s="58"/>
      <c r="Z14405" s="58"/>
      <c r="AA14405" s="58"/>
      <c r="AB14405" s="58"/>
    </row>
    <row r="14406" spans="24:28" x14ac:dyDescent="0.2">
      <c r="X14406" s="58"/>
      <c r="Y14406" s="58"/>
      <c r="Z14406" s="58"/>
      <c r="AA14406" s="58"/>
      <c r="AB14406" s="58"/>
    </row>
    <row r="14407" spans="24:28" x14ac:dyDescent="0.2">
      <c r="X14407" s="58"/>
      <c r="Y14407" s="58"/>
      <c r="Z14407" s="58"/>
      <c r="AA14407" s="58"/>
      <c r="AB14407" s="58"/>
    </row>
    <row r="14408" spans="24:28" x14ac:dyDescent="0.2">
      <c r="X14408" s="58"/>
      <c r="Y14408" s="58"/>
      <c r="Z14408" s="58"/>
      <c r="AA14408" s="58"/>
      <c r="AB14408" s="58"/>
    </row>
    <row r="14409" spans="24:28" x14ac:dyDescent="0.2">
      <c r="X14409" s="58"/>
      <c r="Y14409" s="58"/>
      <c r="Z14409" s="58"/>
      <c r="AA14409" s="58"/>
      <c r="AB14409" s="58"/>
    </row>
    <row r="14410" spans="24:28" x14ac:dyDescent="0.2">
      <c r="X14410" s="58"/>
      <c r="Y14410" s="58"/>
      <c r="Z14410" s="58"/>
      <c r="AA14410" s="58"/>
      <c r="AB14410" s="58"/>
    </row>
    <row r="14411" spans="24:28" x14ac:dyDescent="0.2">
      <c r="X14411" s="58"/>
      <c r="Y14411" s="58"/>
      <c r="Z14411" s="58"/>
      <c r="AA14411" s="58"/>
      <c r="AB14411" s="58"/>
    </row>
    <row r="14412" spans="24:28" x14ac:dyDescent="0.2">
      <c r="X14412" s="58"/>
      <c r="Y14412" s="58"/>
      <c r="Z14412" s="58"/>
      <c r="AA14412" s="58"/>
      <c r="AB14412" s="58"/>
    </row>
    <row r="14413" spans="24:28" x14ac:dyDescent="0.2">
      <c r="X14413" s="58"/>
      <c r="Y14413" s="58"/>
      <c r="Z14413" s="58"/>
      <c r="AA14413" s="58"/>
      <c r="AB14413" s="58"/>
    </row>
    <row r="14414" spans="24:28" x14ac:dyDescent="0.2">
      <c r="X14414" s="58"/>
      <c r="Y14414" s="58"/>
      <c r="Z14414" s="58"/>
      <c r="AA14414" s="58"/>
      <c r="AB14414" s="58"/>
    </row>
    <row r="14415" spans="24:28" x14ac:dyDescent="0.2">
      <c r="X14415" s="58"/>
      <c r="Y14415" s="58"/>
      <c r="Z14415" s="58"/>
      <c r="AA14415" s="58"/>
      <c r="AB14415" s="58"/>
    </row>
    <row r="14416" spans="24:28" x14ac:dyDescent="0.2">
      <c r="X14416" s="58"/>
      <c r="Y14416" s="58"/>
      <c r="Z14416" s="58"/>
      <c r="AA14416" s="58"/>
      <c r="AB14416" s="58"/>
    </row>
    <row r="14417" spans="24:28" x14ac:dyDescent="0.2">
      <c r="X14417" s="58"/>
      <c r="Y14417" s="58"/>
      <c r="Z14417" s="58"/>
      <c r="AA14417" s="58"/>
      <c r="AB14417" s="58"/>
    </row>
    <row r="14418" spans="24:28" x14ac:dyDescent="0.2">
      <c r="X14418" s="58"/>
      <c r="Y14418" s="58"/>
      <c r="Z14418" s="58"/>
      <c r="AA14418" s="58"/>
      <c r="AB14418" s="58"/>
    </row>
    <row r="14419" spans="24:28" x14ac:dyDescent="0.2">
      <c r="X14419" s="58"/>
      <c r="Y14419" s="58"/>
      <c r="Z14419" s="58"/>
      <c r="AA14419" s="58"/>
      <c r="AB14419" s="58"/>
    </row>
    <row r="14420" spans="24:28" x14ac:dyDescent="0.2">
      <c r="X14420" s="58"/>
      <c r="Y14420" s="58"/>
      <c r="Z14420" s="58"/>
      <c r="AA14420" s="58"/>
      <c r="AB14420" s="58"/>
    </row>
    <row r="14421" spans="24:28" x14ac:dyDescent="0.2">
      <c r="X14421" s="58"/>
      <c r="Y14421" s="58"/>
      <c r="Z14421" s="58"/>
      <c r="AA14421" s="58"/>
      <c r="AB14421" s="58"/>
    </row>
    <row r="14422" spans="24:28" x14ac:dyDescent="0.2">
      <c r="X14422" s="58"/>
      <c r="Y14422" s="58"/>
      <c r="Z14422" s="58"/>
      <c r="AA14422" s="58"/>
      <c r="AB14422" s="58"/>
    </row>
    <row r="14423" spans="24:28" x14ac:dyDescent="0.2">
      <c r="X14423" s="58"/>
      <c r="Y14423" s="58"/>
      <c r="Z14423" s="58"/>
      <c r="AA14423" s="58"/>
      <c r="AB14423" s="58"/>
    </row>
    <row r="14424" spans="24:28" x14ac:dyDescent="0.2">
      <c r="X14424" s="58"/>
      <c r="Y14424" s="58"/>
      <c r="Z14424" s="58"/>
      <c r="AA14424" s="58"/>
      <c r="AB14424" s="58"/>
    </row>
    <row r="14425" spans="24:28" x14ac:dyDescent="0.2">
      <c r="X14425" s="58"/>
      <c r="Y14425" s="58"/>
      <c r="Z14425" s="58"/>
      <c r="AA14425" s="58"/>
      <c r="AB14425" s="58"/>
    </row>
    <row r="14426" spans="24:28" x14ac:dyDescent="0.2">
      <c r="X14426" s="58"/>
      <c r="Y14426" s="58"/>
      <c r="Z14426" s="58"/>
      <c r="AA14426" s="58"/>
      <c r="AB14426" s="58"/>
    </row>
    <row r="14427" spans="24:28" x14ac:dyDescent="0.2">
      <c r="X14427" s="58"/>
      <c r="Y14427" s="58"/>
      <c r="Z14427" s="58"/>
      <c r="AA14427" s="58"/>
      <c r="AB14427" s="58"/>
    </row>
    <row r="14428" spans="24:28" x14ac:dyDescent="0.2">
      <c r="X14428" s="58"/>
      <c r="Y14428" s="58"/>
      <c r="Z14428" s="58"/>
      <c r="AA14428" s="58"/>
      <c r="AB14428" s="58"/>
    </row>
    <row r="14429" spans="24:28" x14ac:dyDescent="0.2">
      <c r="X14429" s="58"/>
      <c r="Y14429" s="58"/>
      <c r="Z14429" s="58"/>
      <c r="AA14429" s="58"/>
      <c r="AB14429" s="58"/>
    </row>
    <row r="14430" spans="24:28" x14ac:dyDescent="0.2">
      <c r="X14430" s="58"/>
      <c r="Y14430" s="58"/>
      <c r="Z14430" s="58"/>
      <c r="AA14430" s="58"/>
      <c r="AB14430" s="58"/>
    </row>
    <row r="14431" spans="24:28" x14ac:dyDescent="0.2">
      <c r="X14431" s="58"/>
      <c r="Y14431" s="58"/>
      <c r="Z14431" s="58"/>
      <c r="AA14431" s="58"/>
      <c r="AB14431" s="58"/>
    </row>
    <row r="14432" spans="24:28" x14ac:dyDescent="0.2">
      <c r="X14432" s="58"/>
      <c r="Y14432" s="58"/>
      <c r="Z14432" s="58"/>
      <c r="AA14432" s="58"/>
      <c r="AB14432" s="58"/>
    </row>
    <row r="14433" spans="24:28" x14ac:dyDescent="0.2">
      <c r="X14433" s="58"/>
      <c r="Y14433" s="58"/>
      <c r="Z14433" s="58"/>
      <c r="AA14433" s="58"/>
      <c r="AB14433" s="58"/>
    </row>
    <row r="14434" spans="24:28" x14ac:dyDescent="0.2">
      <c r="X14434" s="58"/>
      <c r="Y14434" s="58"/>
      <c r="Z14434" s="58"/>
      <c r="AA14434" s="58"/>
      <c r="AB14434" s="58"/>
    </row>
    <row r="14435" spans="24:28" x14ac:dyDescent="0.2">
      <c r="X14435" s="58"/>
      <c r="Y14435" s="58"/>
      <c r="Z14435" s="58"/>
      <c r="AA14435" s="58"/>
      <c r="AB14435" s="58"/>
    </row>
    <row r="14436" spans="24:28" x14ac:dyDescent="0.2">
      <c r="X14436" s="58"/>
      <c r="Y14436" s="58"/>
      <c r="Z14436" s="58"/>
      <c r="AA14436" s="58"/>
      <c r="AB14436" s="58"/>
    </row>
    <row r="14437" spans="24:28" x14ac:dyDescent="0.2">
      <c r="X14437" s="58"/>
      <c r="Y14437" s="58"/>
      <c r="Z14437" s="58"/>
      <c r="AA14437" s="58"/>
      <c r="AB14437" s="58"/>
    </row>
    <row r="14438" spans="24:28" x14ac:dyDescent="0.2">
      <c r="X14438" s="58"/>
      <c r="Y14438" s="58"/>
      <c r="Z14438" s="58"/>
      <c r="AA14438" s="58"/>
      <c r="AB14438" s="58"/>
    </row>
    <row r="14439" spans="24:28" x14ac:dyDescent="0.2">
      <c r="X14439" s="58"/>
      <c r="Y14439" s="58"/>
      <c r="Z14439" s="58"/>
      <c r="AA14439" s="58"/>
      <c r="AB14439" s="58"/>
    </row>
    <row r="14440" spans="24:28" x14ac:dyDescent="0.2">
      <c r="X14440" s="58"/>
      <c r="Y14440" s="58"/>
      <c r="Z14440" s="58"/>
      <c r="AA14440" s="58"/>
      <c r="AB14440" s="58"/>
    </row>
    <row r="14441" spans="24:28" x14ac:dyDescent="0.2">
      <c r="X14441" s="58"/>
      <c r="Y14441" s="58"/>
      <c r="Z14441" s="58"/>
      <c r="AA14441" s="58"/>
      <c r="AB14441" s="58"/>
    </row>
    <row r="14442" spans="24:28" x14ac:dyDescent="0.2">
      <c r="X14442" s="58"/>
      <c r="Y14442" s="58"/>
      <c r="Z14442" s="58"/>
      <c r="AA14442" s="58"/>
      <c r="AB14442" s="58"/>
    </row>
    <row r="14443" spans="24:28" x14ac:dyDescent="0.2">
      <c r="X14443" s="58"/>
      <c r="Y14443" s="58"/>
      <c r="Z14443" s="58"/>
      <c r="AA14443" s="58"/>
      <c r="AB14443" s="58"/>
    </row>
    <row r="14444" spans="24:28" x14ac:dyDescent="0.2">
      <c r="X14444" s="58"/>
      <c r="Y14444" s="58"/>
      <c r="Z14444" s="58"/>
      <c r="AA14444" s="58"/>
      <c r="AB14444" s="58"/>
    </row>
    <row r="14445" spans="24:28" x14ac:dyDescent="0.2">
      <c r="X14445" s="58"/>
      <c r="Y14445" s="58"/>
      <c r="Z14445" s="58"/>
      <c r="AA14445" s="58"/>
      <c r="AB14445" s="58"/>
    </row>
    <row r="14446" spans="24:28" x14ac:dyDescent="0.2">
      <c r="X14446" s="58"/>
      <c r="Y14446" s="58"/>
      <c r="Z14446" s="58"/>
      <c r="AA14446" s="58"/>
      <c r="AB14446" s="58"/>
    </row>
    <row r="14447" spans="24:28" x14ac:dyDescent="0.2">
      <c r="X14447" s="58"/>
      <c r="Y14447" s="58"/>
      <c r="Z14447" s="58"/>
      <c r="AA14447" s="58"/>
      <c r="AB14447" s="58"/>
    </row>
    <row r="14448" spans="24:28" x14ac:dyDescent="0.2">
      <c r="X14448" s="58"/>
      <c r="Y14448" s="58"/>
      <c r="Z14448" s="58"/>
      <c r="AA14448" s="58"/>
      <c r="AB14448" s="58"/>
    </row>
    <row r="14449" spans="24:28" x14ac:dyDescent="0.2">
      <c r="X14449" s="58"/>
      <c r="Y14449" s="58"/>
      <c r="Z14449" s="58"/>
      <c r="AA14449" s="58"/>
      <c r="AB14449" s="58"/>
    </row>
    <row r="14450" spans="24:28" x14ac:dyDescent="0.2">
      <c r="X14450" s="58"/>
      <c r="Y14450" s="58"/>
      <c r="Z14450" s="58"/>
      <c r="AA14450" s="58"/>
      <c r="AB14450" s="58"/>
    </row>
    <row r="14451" spans="24:28" x14ac:dyDescent="0.2">
      <c r="X14451" s="58"/>
      <c r="Y14451" s="58"/>
      <c r="Z14451" s="58"/>
      <c r="AA14451" s="58"/>
      <c r="AB14451" s="58"/>
    </row>
    <row r="14452" spans="24:28" x14ac:dyDescent="0.2">
      <c r="X14452" s="58"/>
      <c r="Y14452" s="58"/>
      <c r="Z14452" s="58"/>
      <c r="AA14452" s="58"/>
      <c r="AB14452" s="58"/>
    </row>
    <row r="14453" spans="24:28" x14ac:dyDescent="0.2">
      <c r="X14453" s="58"/>
      <c r="Y14453" s="58"/>
      <c r="Z14453" s="58"/>
      <c r="AA14453" s="58"/>
      <c r="AB14453" s="58"/>
    </row>
    <row r="14454" spans="24:28" x14ac:dyDescent="0.2">
      <c r="X14454" s="58"/>
      <c r="Y14454" s="58"/>
      <c r="Z14454" s="58"/>
      <c r="AA14454" s="58"/>
      <c r="AB14454" s="58"/>
    </row>
    <row r="14455" spans="24:28" x14ac:dyDescent="0.2">
      <c r="X14455" s="58"/>
      <c r="Y14455" s="58"/>
      <c r="Z14455" s="58"/>
      <c r="AA14455" s="58"/>
      <c r="AB14455" s="58"/>
    </row>
    <row r="14456" spans="24:28" x14ac:dyDescent="0.2">
      <c r="X14456" s="58"/>
      <c r="Y14456" s="58"/>
      <c r="Z14456" s="58"/>
      <c r="AA14456" s="58"/>
      <c r="AB14456" s="58"/>
    </row>
    <row r="14457" spans="24:28" x14ac:dyDescent="0.2">
      <c r="X14457" s="58"/>
      <c r="Y14457" s="58"/>
      <c r="Z14457" s="58"/>
      <c r="AA14457" s="58"/>
      <c r="AB14457" s="58"/>
    </row>
    <row r="14458" spans="24:28" x14ac:dyDescent="0.2">
      <c r="X14458" s="58"/>
      <c r="Y14458" s="58"/>
      <c r="Z14458" s="58"/>
      <c r="AA14458" s="58"/>
      <c r="AB14458" s="58"/>
    </row>
    <row r="14459" spans="24:28" x14ac:dyDescent="0.2">
      <c r="X14459" s="58"/>
      <c r="Y14459" s="58"/>
      <c r="Z14459" s="58"/>
      <c r="AA14459" s="58"/>
      <c r="AB14459" s="58"/>
    </row>
    <row r="14460" spans="24:28" x14ac:dyDescent="0.2">
      <c r="X14460" s="58"/>
      <c r="Y14460" s="58"/>
      <c r="Z14460" s="58"/>
      <c r="AA14460" s="58"/>
      <c r="AB14460" s="58"/>
    </row>
    <row r="14461" spans="24:28" x14ac:dyDescent="0.2">
      <c r="X14461" s="58"/>
      <c r="Y14461" s="58"/>
      <c r="Z14461" s="58"/>
      <c r="AA14461" s="58"/>
      <c r="AB14461" s="58"/>
    </row>
    <row r="14462" spans="24:28" x14ac:dyDescent="0.2">
      <c r="X14462" s="58"/>
      <c r="Y14462" s="58"/>
      <c r="Z14462" s="58"/>
      <c r="AA14462" s="58"/>
      <c r="AB14462" s="58"/>
    </row>
    <row r="14463" spans="24:28" x14ac:dyDescent="0.2">
      <c r="X14463" s="58"/>
      <c r="Y14463" s="58"/>
      <c r="Z14463" s="58"/>
      <c r="AA14463" s="58"/>
      <c r="AB14463" s="58"/>
    </row>
    <row r="14464" spans="24:28" x14ac:dyDescent="0.2">
      <c r="X14464" s="58"/>
      <c r="Y14464" s="58"/>
      <c r="Z14464" s="58"/>
      <c r="AA14464" s="58"/>
      <c r="AB14464" s="58"/>
    </row>
    <row r="14465" spans="24:28" x14ac:dyDescent="0.2">
      <c r="X14465" s="58"/>
      <c r="Y14465" s="58"/>
      <c r="Z14465" s="58"/>
      <c r="AA14465" s="58"/>
      <c r="AB14465" s="58"/>
    </row>
    <row r="14466" spans="24:28" x14ac:dyDescent="0.2">
      <c r="X14466" s="58"/>
      <c r="Y14466" s="58"/>
      <c r="Z14466" s="58"/>
      <c r="AA14466" s="58"/>
      <c r="AB14466" s="58"/>
    </row>
    <row r="14467" spans="24:28" x14ac:dyDescent="0.2">
      <c r="X14467" s="58"/>
      <c r="Y14467" s="58"/>
      <c r="Z14467" s="58"/>
      <c r="AA14467" s="58"/>
      <c r="AB14467" s="58"/>
    </row>
    <row r="14468" spans="24:28" x14ac:dyDescent="0.2">
      <c r="X14468" s="58"/>
      <c r="Y14468" s="58"/>
      <c r="Z14468" s="58"/>
      <c r="AA14468" s="58"/>
      <c r="AB14468" s="58"/>
    </row>
    <row r="14469" spans="24:28" x14ac:dyDescent="0.2">
      <c r="X14469" s="58"/>
      <c r="Y14469" s="58"/>
      <c r="Z14469" s="58"/>
      <c r="AA14469" s="58"/>
      <c r="AB14469" s="58"/>
    </row>
    <row r="14470" spans="24:28" x14ac:dyDescent="0.2">
      <c r="X14470" s="58"/>
      <c r="Y14470" s="58"/>
      <c r="Z14470" s="58"/>
      <c r="AA14470" s="58"/>
      <c r="AB14470" s="58"/>
    </row>
    <row r="14471" spans="24:28" x14ac:dyDescent="0.2">
      <c r="X14471" s="58"/>
      <c r="Y14471" s="58"/>
      <c r="Z14471" s="58"/>
      <c r="AA14471" s="58"/>
      <c r="AB14471" s="58"/>
    </row>
    <row r="14472" spans="24:28" x14ac:dyDescent="0.2">
      <c r="X14472" s="58"/>
      <c r="Y14472" s="58"/>
      <c r="Z14472" s="58"/>
      <c r="AA14472" s="58"/>
      <c r="AB14472" s="58"/>
    </row>
    <row r="14473" spans="24:28" x14ac:dyDescent="0.2">
      <c r="X14473" s="58"/>
      <c r="Y14473" s="58"/>
      <c r="Z14473" s="58"/>
      <c r="AA14473" s="58"/>
      <c r="AB14473" s="58"/>
    </row>
    <row r="14474" spans="24:28" x14ac:dyDescent="0.2">
      <c r="X14474" s="58"/>
      <c r="Y14474" s="58"/>
      <c r="Z14474" s="58"/>
      <c r="AA14474" s="58"/>
      <c r="AB14474" s="58"/>
    </row>
    <row r="14475" spans="24:28" x14ac:dyDescent="0.2">
      <c r="X14475" s="58"/>
      <c r="Y14475" s="58"/>
      <c r="Z14475" s="58"/>
      <c r="AA14475" s="58"/>
      <c r="AB14475" s="58"/>
    </row>
    <row r="14476" spans="24:28" x14ac:dyDescent="0.2">
      <c r="X14476" s="58"/>
      <c r="Y14476" s="58"/>
      <c r="Z14476" s="58"/>
      <c r="AA14476" s="58"/>
      <c r="AB14476" s="58"/>
    </row>
    <row r="14477" spans="24:28" x14ac:dyDescent="0.2">
      <c r="X14477" s="58"/>
      <c r="Y14477" s="58"/>
      <c r="Z14477" s="58"/>
      <c r="AA14477" s="58"/>
      <c r="AB14477" s="58"/>
    </row>
    <row r="14478" spans="24:28" x14ac:dyDescent="0.2">
      <c r="X14478" s="58"/>
      <c r="Y14478" s="58"/>
      <c r="Z14478" s="58"/>
      <c r="AA14478" s="58"/>
      <c r="AB14478" s="58"/>
    </row>
    <row r="14479" spans="24:28" x14ac:dyDescent="0.2">
      <c r="X14479" s="58"/>
      <c r="Y14479" s="58"/>
      <c r="Z14479" s="58"/>
      <c r="AA14479" s="58"/>
      <c r="AB14479" s="58"/>
    </row>
    <row r="14480" spans="24:28" x14ac:dyDescent="0.2">
      <c r="X14480" s="58"/>
      <c r="Y14480" s="58"/>
      <c r="Z14480" s="58"/>
      <c r="AA14480" s="58"/>
      <c r="AB14480" s="58"/>
    </row>
    <row r="14481" spans="24:28" x14ac:dyDescent="0.2">
      <c r="X14481" s="58"/>
      <c r="Y14481" s="58"/>
      <c r="Z14481" s="58"/>
      <c r="AA14481" s="58"/>
      <c r="AB14481" s="58"/>
    </row>
    <row r="14482" spans="24:28" x14ac:dyDescent="0.2">
      <c r="X14482" s="58"/>
      <c r="Y14482" s="58"/>
      <c r="Z14482" s="58"/>
      <c r="AA14482" s="58"/>
      <c r="AB14482" s="58"/>
    </row>
    <row r="14483" spans="24:28" x14ac:dyDescent="0.2">
      <c r="X14483" s="58"/>
      <c r="Y14483" s="58"/>
      <c r="Z14483" s="58"/>
      <c r="AA14483" s="58"/>
      <c r="AB14483" s="58"/>
    </row>
    <row r="14484" spans="24:28" x14ac:dyDescent="0.2">
      <c r="X14484" s="58"/>
      <c r="Y14484" s="58"/>
      <c r="Z14484" s="58"/>
      <c r="AA14484" s="58"/>
      <c r="AB14484" s="58"/>
    </row>
    <row r="14485" spans="24:28" x14ac:dyDescent="0.2">
      <c r="X14485" s="58"/>
      <c r="Y14485" s="58"/>
      <c r="Z14485" s="58"/>
      <c r="AA14485" s="58"/>
      <c r="AB14485" s="58"/>
    </row>
    <row r="14486" spans="24:28" x14ac:dyDescent="0.2">
      <c r="X14486" s="58"/>
      <c r="Y14486" s="58"/>
      <c r="Z14486" s="58"/>
      <c r="AA14486" s="58"/>
      <c r="AB14486" s="58"/>
    </row>
    <row r="14487" spans="24:28" x14ac:dyDescent="0.2">
      <c r="X14487" s="58"/>
      <c r="Y14487" s="58"/>
      <c r="Z14487" s="58"/>
      <c r="AA14487" s="58"/>
      <c r="AB14487" s="58"/>
    </row>
    <row r="14488" spans="24:28" x14ac:dyDescent="0.2">
      <c r="X14488" s="58"/>
      <c r="Y14488" s="58"/>
      <c r="Z14488" s="58"/>
      <c r="AA14488" s="58"/>
      <c r="AB14488" s="58"/>
    </row>
    <row r="14489" spans="24:28" x14ac:dyDescent="0.2">
      <c r="X14489" s="58"/>
      <c r="Y14489" s="58"/>
      <c r="Z14489" s="58"/>
      <c r="AA14489" s="58"/>
      <c r="AB14489" s="58"/>
    </row>
    <row r="14490" spans="24:28" x14ac:dyDescent="0.2">
      <c r="X14490" s="58"/>
      <c r="Y14490" s="58"/>
      <c r="Z14490" s="58"/>
      <c r="AA14490" s="58"/>
      <c r="AB14490" s="58"/>
    </row>
    <row r="14491" spans="24:28" x14ac:dyDescent="0.2">
      <c r="X14491" s="58"/>
      <c r="Y14491" s="58"/>
      <c r="Z14491" s="58"/>
      <c r="AA14491" s="58"/>
      <c r="AB14491" s="58"/>
    </row>
    <row r="14492" spans="24:28" x14ac:dyDescent="0.2">
      <c r="X14492" s="58"/>
      <c r="Y14492" s="58"/>
      <c r="Z14492" s="58"/>
      <c r="AA14492" s="58"/>
      <c r="AB14492" s="58"/>
    </row>
    <row r="14493" spans="24:28" x14ac:dyDescent="0.2">
      <c r="X14493" s="58"/>
      <c r="Y14493" s="58"/>
      <c r="Z14493" s="58"/>
      <c r="AA14493" s="58"/>
      <c r="AB14493" s="58"/>
    </row>
    <row r="14494" spans="24:28" x14ac:dyDescent="0.2">
      <c r="X14494" s="58"/>
      <c r="Y14494" s="58"/>
      <c r="Z14494" s="58"/>
      <c r="AA14494" s="58"/>
      <c r="AB14494" s="58"/>
    </row>
    <row r="14495" spans="24:28" x14ac:dyDescent="0.2">
      <c r="X14495" s="58"/>
      <c r="Y14495" s="58"/>
      <c r="Z14495" s="58"/>
      <c r="AA14495" s="58"/>
      <c r="AB14495" s="58"/>
    </row>
    <row r="14496" spans="24:28" x14ac:dyDescent="0.2">
      <c r="X14496" s="58"/>
      <c r="Y14496" s="58"/>
      <c r="Z14496" s="58"/>
      <c r="AA14496" s="58"/>
      <c r="AB14496" s="58"/>
    </row>
    <row r="14497" spans="24:28" x14ac:dyDescent="0.2">
      <c r="X14497" s="58"/>
      <c r="Y14497" s="58"/>
      <c r="Z14497" s="58"/>
      <c r="AA14497" s="58"/>
      <c r="AB14497" s="58"/>
    </row>
    <row r="14498" spans="24:28" x14ac:dyDescent="0.2">
      <c r="X14498" s="58"/>
      <c r="Y14498" s="58"/>
      <c r="Z14498" s="58"/>
      <c r="AA14498" s="58"/>
      <c r="AB14498" s="58"/>
    </row>
    <row r="14499" spans="24:28" x14ac:dyDescent="0.2">
      <c r="X14499" s="58"/>
      <c r="Y14499" s="58"/>
      <c r="Z14499" s="58"/>
      <c r="AA14499" s="58"/>
      <c r="AB14499" s="58"/>
    </row>
    <row r="14500" spans="24:28" x14ac:dyDescent="0.2">
      <c r="X14500" s="58"/>
      <c r="Y14500" s="58"/>
      <c r="Z14500" s="58"/>
      <c r="AA14500" s="58"/>
      <c r="AB14500" s="58"/>
    </row>
    <row r="14501" spans="24:28" x14ac:dyDescent="0.2">
      <c r="X14501" s="58"/>
      <c r="Y14501" s="58"/>
      <c r="Z14501" s="58"/>
      <c r="AA14501" s="58"/>
      <c r="AB14501" s="58"/>
    </row>
    <row r="14502" spans="24:28" x14ac:dyDescent="0.2">
      <c r="X14502" s="58"/>
      <c r="Y14502" s="58"/>
      <c r="Z14502" s="58"/>
      <c r="AA14502" s="58"/>
      <c r="AB14502" s="58"/>
    </row>
    <row r="14503" spans="24:28" x14ac:dyDescent="0.2">
      <c r="X14503" s="58"/>
      <c r="Y14503" s="58"/>
      <c r="Z14503" s="58"/>
      <c r="AA14503" s="58"/>
      <c r="AB14503" s="58"/>
    </row>
    <row r="14504" spans="24:28" x14ac:dyDescent="0.2">
      <c r="X14504" s="58"/>
      <c r="Y14504" s="58"/>
      <c r="Z14504" s="58"/>
      <c r="AA14504" s="58"/>
      <c r="AB14504" s="58"/>
    </row>
    <row r="14505" spans="24:28" x14ac:dyDescent="0.2">
      <c r="X14505" s="58"/>
      <c r="Y14505" s="58"/>
      <c r="Z14505" s="58"/>
      <c r="AA14505" s="58"/>
      <c r="AB14505" s="58"/>
    </row>
    <row r="14506" spans="24:28" x14ac:dyDescent="0.2">
      <c r="X14506" s="58"/>
      <c r="Y14506" s="58"/>
      <c r="Z14506" s="58"/>
      <c r="AA14506" s="58"/>
      <c r="AB14506" s="58"/>
    </row>
    <row r="14507" spans="24:28" x14ac:dyDescent="0.2">
      <c r="X14507" s="58"/>
      <c r="Y14507" s="58"/>
      <c r="Z14507" s="58"/>
      <c r="AA14507" s="58"/>
      <c r="AB14507" s="58"/>
    </row>
    <row r="14508" spans="24:28" x14ac:dyDescent="0.2">
      <c r="X14508" s="58"/>
      <c r="Y14508" s="58"/>
      <c r="Z14508" s="58"/>
      <c r="AA14508" s="58"/>
      <c r="AB14508" s="58"/>
    </row>
    <row r="14509" spans="24:28" x14ac:dyDescent="0.2">
      <c r="X14509" s="58"/>
      <c r="Y14509" s="58"/>
      <c r="Z14509" s="58"/>
      <c r="AA14509" s="58"/>
      <c r="AB14509" s="58"/>
    </row>
    <row r="14510" spans="24:28" x14ac:dyDescent="0.2">
      <c r="X14510" s="58"/>
      <c r="Y14510" s="58"/>
      <c r="Z14510" s="58"/>
      <c r="AA14510" s="58"/>
      <c r="AB14510" s="58"/>
    </row>
    <row r="14511" spans="24:28" x14ac:dyDescent="0.2">
      <c r="X14511" s="58"/>
      <c r="Y14511" s="58"/>
      <c r="Z14511" s="58"/>
      <c r="AA14511" s="58"/>
      <c r="AB14511" s="58"/>
    </row>
    <row r="14512" spans="24:28" x14ac:dyDescent="0.2">
      <c r="X14512" s="58"/>
      <c r="Y14512" s="58"/>
      <c r="Z14512" s="58"/>
      <c r="AA14512" s="58"/>
      <c r="AB14512" s="58"/>
    </row>
    <row r="14513" spans="24:28" x14ac:dyDescent="0.2">
      <c r="X14513" s="58"/>
      <c r="Y14513" s="58"/>
      <c r="Z14513" s="58"/>
      <c r="AA14513" s="58"/>
      <c r="AB14513" s="58"/>
    </row>
    <row r="14514" spans="24:28" x14ac:dyDescent="0.2">
      <c r="X14514" s="58"/>
      <c r="Y14514" s="58"/>
      <c r="Z14514" s="58"/>
      <c r="AA14514" s="58"/>
      <c r="AB14514" s="58"/>
    </row>
    <row r="14515" spans="24:28" x14ac:dyDescent="0.2">
      <c r="X14515" s="58"/>
      <c r="Y14515" s="58"/>
      <c r="Z14515" s="58"/>
      <c r="AA14515" s="58"/>
      <c r="AB14515" s="58"/>
    </row>
    <row r="14516" spans="24:28" x14ac:dyDescent="0.2">
      <c r="X14516" s="58"/>
      <c r="Y14516" s="58"/>
      <c r="Z14516" s="58"/>
      <c r="AA14516" s="58"/>
      <c r="AB14516" s="58"/>
    </row>
    <row r="14517" spans="24:28" x14ac:dyDescent="0.2">
      <c r="X14517" s="58"/>
      <c r="Y14517" s="58"/>
      <c r="Z14517" s="58"/>
      <c r="AA14517" s="58"/>
      <c r="AB14517" s="58"/>
    </row>
    <row r="14518" spans="24:28" x14ac:dyDescent="0.2">
      <c r="X14518" s="58"/>
      <c r="Y14518" s="58"/>
      <c r="Z14518" s="58"/>
      <c r="AA14518" s="58"/>
      <c r="AB14518" s="58"/>
    </row>
    <row r="14519" spans="24:28" x14ac:dyDescent="0.2">
      <c r="X14519" s="58"/>
      <c r="Y14519" s="58"/>
      <c r="Z14519" s="58"/>
      <c r="AA14519" s="58"/>
      <c r="AB14519" s="58"/>
    </row>
    <row r="14520" spans="24:28" x14ac:dyDescent="0.2">
      <c r="X14520" s="58"/>
      <c r="Y14520" s="58"/>
      <c r="Z14520" s="58"/>
      <c r="AA14520" s="58"/>
      <c r="AB14520" s="58"/>
    </row>
    <row r="14521" spans="24:28" x14ac:dyDescent="0.2">
      <c r="X14521" s="58"/>
      <c r="Y14521" s="58"/>
      <c r="Z14521" s="58"/>
      <c r="AA14521" s="58"/>
      <c r="AB14521" s="58"/>
    </row>
    <row r="14522" spans="24:28" x14ac:dyDescent="0.2">
      <c r="X14522" s="58"/>
      <c r="Y14522" s="58"/>
      <c r="Z14522" s="58"/>
      <c r="AA14522" s="58"/>
      <c r="AB14522" s="58"/>
    </row>
    <row r="14523" spans="24:28" x14ac:dyDescent="0.2">
      <c r="X14523" s="58"/>
      <c r="Y14523" s="58"/>
      <c r="Z14523" s="58"/>
      <c r="AA14523" s="58"/>
      <c r="AB14523" s="58"/>
    </row>
    <row r="14524" spans="24:28" x14ac:dyDescent="0.2">
      <c r="X14524" s="58"/>
      <c r="Y14524" s="58"/>
      <c r="Z14524" s="58"/>
      <c r="AA14524" s="58"/>
      <c r="AB14524" s="58"/>
    </row>
    <row r="14525" spans="24:28" x14ac:dyDescent="0.2">
      <c r="X14525" s="58"/>
      <c r="Y14525" s="58"/>
      <c r="Z14525" s="58"/>
      <c r="AA14525" s="58"/>
      <c r="AB14525" s="58"/>
    </row>
    <row r="14526" spans="24:28" x14ac:dyDescent="0.2">
      <c r="X14526" s="58"/>
      <c r="Y14526" s="58"/>
      <c r="Z14526" s="58"/>
      <c r="AA14526" s="58"/>
      <c r="AB14526" s="58"/>
    </row>
    <row r="14527" spans="24:28" x14ac:dyDescent="0.2">
      <c r="X14527" s="58"/>
      <c r="Y14527" s="58"/>
      <c r="Z14527" s="58"/>
      <c r="AA14527" s="58"/>
      <c r="AB14527" s="58"/>
    </row>
    <row r="14528" spans="24:28" x14ac:dyDescent="0.2">
      <c r="X14528" s="58"/>
      <c r="Y14528" s="58"/>
      <c r="Z14528" s="58"/>
      <c r="AA14528" s="58"/>
      <c r="AB14528" s="58"/>
    </row>
    <row r="14529" spans="24:28" x14ac:dyDescent="0.2">
      <c r="X14529" s="58"/>
      <c r="Y14529" s="58"/>
      <c r="Z14529" s="58"/>
      <c r="AA14529" s="58"/>
      <c r="AB14529" s="58"/>
    </row>
    <row r="14530" spans="24:28" x14ac:dyDescent="0.2">
      <c r="X14530" s="58"/>
      <c r="Y14530" s="58"/>
      <c r="Z14530" s="58"/>
      <c r="AA14530" s="58"/>
      <c r="AB14530" s="58"/>
    </row>
    <row r="14531" spans="24:28" x14ac:dyDescent="0.2">
      <c r="X14531" s="58"/>
      <c r="Y14531" s="58"/>
      <c r="Z14531" s="58"/>
      <c r="AA14531" s="58"/>
      <c r="AB14531" s="58"/>
    </row>
    <row r="14532" spans="24:28" x14ac:dyDescent="0.2">
      <c r="X14532" s="58"/>
      <c r="Y14532" s="58"/>
      <c r="Z14532" s="58"/>
      <c r="AA14532" s="58"/>
      <c r="AB14532" s="58"/>
    </row>
    <row r="14533" spans="24:28" x14ac:dyDescent="0.2">
      <c r="X14533" s="58"/>
      <c r="Y14533" s="58"/>
      <c r="Z14533" s="58"/>
      <c r="AA14533" s="58"/>
      <c r="AB14533" s="58"/>
    </row>
    <row r="14534" spans="24:28" x14ac:dyDescent="0.2">
      <c r="X14534" s="58"/>
      <c r="Y14534" s="58"/>
      <c r="Z14534" s="58"/>
      <c r="AA14534" s="58"/>
      <c r="AB14534" s="58"/>
    </row>
    <row r="14535" spans="24:28" x14ac:dyDescent="0.2">
      <c r="X14535" s="58"/>
      <c r="Y14535" s="58"/>
      <c r="Z14535" s="58"/>
      <c r="AA14535" s="58"/>
      <c r="AB14535" s="58"/>
    </row>
    <row r="14536" spans="24:28" x14ac:dyDescent="0.2">
      <c r="X14536" s="58"/>
      <c r="Y14536" s="58"/>
      <c r="Z14536" s="58"/>
      <c r="AA14536" s="58"/>
      <c r="AB14536" s="58"/>
    </row>
    <row r="14537" spans="24:28" x14ac:dyDescent="0.2">
      <c r="X14537" s="58"/>
      <c r="Y14537" s="58"/>
      <c r="Z14537" s="58"/>
      <c r="AA14537" s="58"/>
      <c r="AB14537" s="58"/>
    </row>
    <row r="14538" spans="24:28" x14ac:dyDescent="0.2">
      <c r="X14538" s="58"/>
      <c r="Y14538" s="58"/>
      <c r="Z14538" s="58"/>
      <c r="AA14538" s="58"/>
      <c r="AB14538" s="58"/>
    </row>
    <row r="14539" spans="24:28" x14ac:dyDescent="0.2">
      <c r="X14539" s="58"/>
      <c r="Y14539" s="58"/>
      <c r="Z14539" s="58"/>
      <c r="AA14539" s="58"/>
      <c r="AB14539" s="58"/>
    </row>
    <row r="14540" spans="24:28" x14ac:dyDescent="0.2">
      <c r="X14540" s="58"/>
      <c r="Y14540" s="58"/>
      <c r="Z14540" s="58"/>
      <c r="AA14540" s="58"/>
      <c r="AB14540" s="58"/>
    </row>
    <row r="14541" spans="24:28" x14ac:dyDescent="0.2">
      <c r="X14541" s="58"/>
      <c r="Y14541" s="58"/>
      <c r="Z14541" s="58"/>
      <c r="AA14541" s="58"/>
      <c r="AB14541" s="58"/>
    </row>
    <row r="14542" spans="24:28" x14ac:dyDescent="0.2">
      <c r="X14542" s="58"/>
      <c r="Y14542" s="58"/>
      <c r="Z14542" s="58"/>
      <c r="AA14542" s="58"/>
      <c r="AB14542" s="58"/>
    </row>
    <row r="14543" spans="24:28" x14ac:dyDescent="0.2">
      <c r="X14543" s="58"/>
      <c r="Y14543" s="58"/>
      <c r="Z14543" s="58"/>
      <c r="AA14543" s="58"/>
      <c r="AB14543" s="58"/>
    </row>
    <row r="14544" spans="24:28" x14ac:dyDescent="0.2">
      <c r="X14544" s="58"/>
      <c r="Y14544" s="58"/>
      <c r="Z14544" s="58"/>
      <c r="AA14544" s="58"/>
      <c r="AB14544" s="58"/>
    </row>
    <row r="14545" spans="24:28" x14ac:dyDescent="0.2">
      <c r="X14545" s="58"/>
      <c r="Y14545" s="58"/>
      <c r="Z14545" s="58"/>
      <c r="AA14545" s="58"/>
      <c r="AB14545" s="58"/>
    </row>
    <row r="14546" spans="24:28" x14ac:dyDescent="0.2">
      <c r="X14546" s="58"/>
      <c r="Y14546" s="58"/>
      <c r="Z14546" s="58"/>
      <c r="AA14546" s="58"/>
      <c r="AB14546" s="58"/>
    </row>
    <row r="14547" spans="24:28" x14ac:dyDescent="0.2">
      <c r="X14547" s="58"/>
      <c r="Y14547" s="58"/>
      <c r="Z14547" s="58"/>
      <c r="AA14547" s="58"/>
      <c r="AB14547" s="58"/>
    </row>
    <row r="14548" spans="24:28" x14ac:dyDescent="0.2">
      <c r="X14548" s="58"/>
      <c r="Y14548" s="58"/>
      <c r="Z14548" s="58"/>
      <c r="AA14548" s="58"/>
      <c r="AB14548" s="58"/>
    </row>
    <row r="14549" spans="24:28" x14ac:dyDescent="0.2">
      <c r="X14549" s="58"/>
      <c r="Y14549" s="58"/>
      <c r="Z14549" s="58"/>
      <c r="AA14549" s="58"/>
      <c r="AB14549" s="58"/>
    </row>
    <row r="14550" spans="24:28" x14ac:dyDescent="0.2">
      <c r="X14550" s="58"/>
      <c r="Y14550" s="58"/>
      <c r="Z14550" s="58"/>
      <c r="AA14550" s="58"/>
      <c r="AB14550" s="58"/>
    </row>
    <row r="14551" spans="24:28" x14ac:dyDescent="0.2">
      <c r="X14551" s="58"/>
      <c r="Y14551" s="58"/>
      <c r="Z14551" s="58"/>
      <c r="AA14551" s="58"/>
      <c r="AB14551" s="58"/>
    </row>
    <row r="14552" spans="24:28" x14ac:dyDescent="0.2">
      <c r="X14552" s="58"/>
      <c r="Y14552" s="58"/>
      <c r="Z14552" s="58"/>
      <c r="AA14552" s="58"/>
      <c r="AB14552" s="58"/>
    </row>
    <row r="14553" spans="24:28" x14ac:dyDescent="0.2">
      <c r="X14553" s="58"/>
      <c r="Y14553" s="58"/>
      <c r="Z14553" s="58"/>
      <c r="AA14553" s="58"/>
      <c r="AB14553" s="58"/>
    </row>
    <row r="14554" spans="24:28" x14ac:dyDescent="0.2">
      <c r="X14554" s="58"/>
      <c r="Y14554" s="58"/>
      <c r="Z14554" s="58"/>
      <c r="AA14554" s="58"/>
      <c r="AB14554" s="58"/>
    </row>
    <row r="14555" spans="24:28" x14ac:dyDescent="0.2">
      <c r="X14555" s="58"/>
      <c r="Y14555" s="58"/>
      <c r="Z14555" s="58"/>
      <c r="AA14555" s="58"/>
      <c r="AB14555" s="58"/>
    </row>
    <row r="14556" spans="24:28" x14ac:dyDescent="0.2">
      <c r="X14556" s="58"/>
      <c r="Y14556" s="58"/>
      <c r="Z14556" s="58"/>
      <c r="AA14556" s="58"/>
      <c r="AB14556" s="58"/>
    </row>
    <row r="14557" spans="24:28" x14ac:dyDescent="0.2">
      <c r="X14557" s="58"/>
      <c r="Y14557" s="58"/>
      <c r="Z14557" s="58"/>
      <c r="AA14557" s="58"/>
      <c r="AB14557" s="58"/>
    </row>
    <row r="14558" spans="24:28" x14ac:dyDescent="0.2">
      <c r="X14558" s="58"/>
      <c r="Y14558" s="58"/>
      <c r="Z14558" s="58"/>
      <c r="AA14558" s="58"/>
      <c r="AB14558" s="58"/>
    </row>
    <row r="14559" spans="24:28" x14ac:dyDescent="0.2">
      <c r="X14559" s="58"/>
      <c r="Y14559" s="58"/>
      <c r="Z14559" s="58"/>
      <c r="AA14559" s="58"/>
      <c r="AB14559" s="58"/>
    </row>
    <row r="14560" spans="24:28" x14ac:dyDescent="0.2">
      <c r="X14560" s="58"/>
      <c r="Y14560" s="58"/>
      <c r="Z14560" s="58"/>
      <c r="AA14560" s="58"/>
      <c r="AB14560" s="58"/>
    </row>
    <row r="14561" spans="24:28" x14ac:dyDescent="0.2">
      <c r="X14561" s="58"/>
      <c r="Y14561" s="58"/>
      <c r="Z14561" s="58"/>
      <c r="AA14561" s="58"/>
      <c r="AB14561" s="58"/>
    </row>
    <row r="14562" spans="24:28" x14ac:dyDescent="0.2">
      <c r="X14562" s="58"/>
      <c r="Y14562" s="58"/>
      <c r="Z14562" s="58"/>
      <c r="AA14562" s="58"/>
      <c r="AB14562" s="58"/>
    </row>
    <row r="14563" spans="24:28" x14ac:dyDescent="0.2">
      <c r="X14563" s="58"/>
      <c r="Y14563" s="58"/>
      <c r="Z14563" s="58"/>
      <c r="AA14563" s="58"/>
      <c r="AB14563" s="58"/>
    </row>
    <row r="14564" spans="24:28" x14ac:dyDescent="0.2">
      <c r="X14564" s="58"/>
      <c r="Y14564" s="58"/>
      <c r="Z14564" s="58"/>
      <c r="AA14564" s="58"/>
      <c r="AB14564" s="58"/>
    </row>
    <row r="14565" spans="24:28" x14ac:dyDescent="0.2">
      <c r="X14565" s="58"/>
      <c r="Y14565" s="58"/>
      <c r="Z14565" s="58"/>
      <c r="AA14565" s="58"/>
      <c r="AB14565" s="58"/>
    </row>
    <row r="14566" spans="24:28" x14ac:dyDescent="0.2">
      <c r="X14566" s="58"/>
      <c r="Y14566" s="58"/>
      <c r="Z14566" s="58"/>
      <c r="AA14566" s="58"/>
      <c r="AB14566" s="58"/>
    </row>
    <row r="14567" spans="24:28" x14ac:dyDescent="0.2">
      <c r="X14567" s="58"/>
      <c r="Y14567" s="58"/>
      <c r="Z14567" s="58"/>
      <c r="AA14567" s="58"/>
      <c r="AB14567" s="58"/>
    </row>
    <row r="14568" spans="24:28" x14ac:dyDescent="0.2">
      <c r="X14568" s="58"/>
      <c r="Y14568" s="58"/>
      <c r="Z14568" s="58"/>
      <c r="AA14568" s="58"/>
      <c r="AB14568" s="58"/>
    </row>
    <row r="14569" spans="24:28" x14ac:dyDescent="0.2">
      <c r="X14569" s="58"/>
      <c r="Y14569" s="58"/>
      <c r="Z14569" s="58"/>
      <c r="AA14569" s="58"/>
      <c r="AB14569" s="58"/>
    </row>
    <row r="14570" spans="24:28" x14ac:dyDescent="0.2">
      <c r="X14570" s="58"/>
      <c r="Y14570" s="58"/>
      <c r="Z14570" s="58"/>
      <c r="AA14570" s="58"/>
      <c r="AB14570" s="58"/>
    </row>
    <row r="14571" spans="24:28" x14ac:dyDescent="0.2">
      <c r="X14571" s="58"/>
      <c r="Y14571" s="58"/>
      <c r="Z14571" s="58"/>
      <c r="AA14571" s="58"/>
      <c r="AB14571" s="58"/>
    </row>
    <row r="14572" spans="24:28" x14ac:dyDescent="0.2">
      <c r="X14572" s="58"/>
      <c r="Y14572" s="58"/>
      <c r="Z14572" s="58"/>
      <c r="AA14572" s="58"/>
      <c r="AB14572" s="58"/>
    </row>
    <row r="14573" spans="24:28" x14ac:dyDescent="0.2">
      <c r="X14573" s="58"/>
      <c r="Y14573" s="58"/>
      <c r="Z14573" s="58"/>
      <c r="AA14573" s="58"/>
      <c r="AB14573" s="58"/>
    </row>
    <row r="14574" spans="24:28" x14ac:dyDescent="0.2">
      <c r="X14574" s="58"/>
      <c r="Y14574" s="58"/>
      <c r="Z14574" s="58"/>
      <c r="AA14574" s="58"/>
      <c r="AB14574" s="58"/>
    </row>
    <row r="14575" spans="24:28" x14ac:dyDescent="0.2">
      <c r="X14575" s="58"/>
      <c r="Y14575" s="58"/>
      <c r="Z14575" s="58"/>
      <c r="AA14575" s="58"/>
      <c r="AB14575" s="58"/>
    </row>
    <row r="14576" spans="24:28" x14ac:dyDescent="0.2">
      <c r="X14576" s="58"/>
      <c r="Y14576" s="58"/>
      <c r="Z14576" s="58"/>
      <c r="AA14576" s="58"/>
      <c r="AB14576" s="58"/>
    </row>
    <row r="14577" spans="24:28" x14ac:dyDescent="0.2">
      <c r="X14577" s="58"/>
      <c r="Y14577" s="58"/>
      <c r="Z14577" s="58"/>
      <c r="AA14577" s="58"/>
      <c r="AB14577" s="58"/>
    </row>
    <row r="14578" spans="24:28" x14ac:dyDescent="0.2">
      <c r="X14578" s="58"/>
      <c r="Y14578" s="58"/>
      <c r="Z14578" s="58"/>
      <c r="AA14578" s="58"/>
      <c r="AB14578" s="58"/>
    </row>
    <row r="14579" spans="24:28" x14ac:dyDescent="0.2">
      <c r="X14579" s="58"/>
      <c r="Y14579" s="58"/>
      <c r="Z14579" s="58"/>
      <c r="AA14579" s="58"/>
      <c r="AB14579" s="58"/>
    </row>
    <row r="14580" spans="24:28" x14ac:dyDescent="0.2">
      <c r="X14580" s="58"/>
      <c r="Y14580" s="58"/>
      <c r="Z14580" s="58"/>
      <c r="AA14580" s="58"/>
      <c r="AB14580" s="58"/>
    </row>
    <row r="14581" spans="24:28" x14ac:dyDescent="0.2">
      <c r="X14581" s="58"/>
      <c r="Y14581" s="58"/>
      <c r="Z14581" s="58"/>
      <c r="AA14581" s="58"/>
      <c r="AB14581" s="58"/>
    </row>
    <row r="14582" spans="24:28" x14ac:dyDescent="0.2">
      <c r="X14582" s="58"/>
      <c r="Y14582" s="58"/>
      <c r="Z14582" s="58"/>
      <c r="AA14582" s="58"/>
      <c r="AB14582" s="58"/>
    </row>
    <row r="14583" spans="24:28" x14ac:dyDescent="0.2">
      <c r="X14583" s="58"/>
      <c r="Y14583" s="58"/>
      <c r="Z14583" s="58"/>
      <c r="AA14583" s="58"/>
      <c r="AB14583" s="58"/>
    </row>
    <row r="14584" spans="24:28" x14ac:dyDescent="0.2">
      <c r="X14584" s="58"/>
      <c r="Y14584" s="58"/>
      <c r="Z14584" s="58"/>
      <c r="AA14584" s="58"/>
      <c r="AB14584" s="58"/>
    </row>
    <row r="14585" spans="24:28" x14ac:dyDescent="0.2">
      <c r="X14585" s="58"/>
      <c r="Y14585" s="58"/>
      <c r="Z14585" s="58"/>
      <c r="AA14585" s="58"/>
      <c r="AB14585" s="58"/>
    </row>
    <row r="14586" spans="24:28" x14ac:dyDescent="0.2">
      <c r="X14586" s="58"/>
      <c r="Y14586" s="58"/>
      <c r="Z14586" s="58"/>
      <c r="AA14586" s="58"/>
      <c r="AB14586" s="58"/>
    </row>
    <row r="14587" spans="24:28" x14ac:dyDescent="0.2">
      <c r="X14587" s="58"/>
      <c r="Y14587" s="58"/>
      <c r="Z14587" s="58"/>
      <c r="AA14587" s="58"/>
      <c r="AB14587" s="58"/>
    </row>
    <row r="14588" spans="24:28" x14ac:dyDescent="0.2">
      <c r="X14588" s="58"/>
      <c r="Y14588" s="58"/>
      <c r="Z14588" s="58"/>
      <c r="AA14588" s="58"/>
      <c r="AB14588" s="58"/>
    </row>
    <row r="14589" spans="24:28" x14ac:dyDescent="0.2">
      <c r="X14589" s="58"/>
      <c r="Y14589" s="58"/>
      <c r="Z14589" s="58"/>
      <c r="AA14589" s="58"/>
      <c r="AB14589" s="58"/>
    </row>
    <row r="14590" spans="24:28" x14ac:dyDescent="0.2">
      <c r="X14590" s="58"/>
      <c r="Y14590" s="58"/>
      <c r="Z14590" s="58"/>
      <c r="AA14590" s="58"/>
      <c r="AB14590" s="58"/>
    </row>
    <row r="14591" spans="24:28" x14ac:dyDescent="0.2">
      <c r="X14591" s="58"/>
      <c r="Y14591" s="58"/>
      <c r="Z14591" s="58"/>
      <c r="AA14591" s="58"/>
      <c r="AB14591" s="58"/>
    </row>
    <row r="14592" spans="24:28" x14ac:dyDescent="0.2">
      <c r="X14592" s="58"/>
      <c r="Y14592" s="58"/>
      <c r="Z14592" s="58"/>
      <c r="AA14592" s="58"/>
      <c r="AB14592" s="58"/>
    </row>
    <row r="14593" spans="24:28" x14ac:dyDescent="0.2">
      <c r="X14593" s="58"/>
      <c r="Y14593" s="58"/>
      <c r="Z14593" s="58"/>
      <c r="AA14593" s="58"/>
      <c r="AB14593" s="58"/>
    </row>
    <row r="14594" spans="24:28" x14ac:dyDescent="0.2">
      <c r="X14594" s="58"/>
      <c r="Y14594" s="58"/>
      <c r="Z14594" s="58"/>
      <c r="AA14594" s="58"/>
      <c r="AB14594" s="58"/>
    </row>
    <row r="14595" spans="24:28" x14ac:dyDescent="0.2">
      <c r="X14595" s="58"/>
      <c r="Y14595" s="58"/>
      <c r="Z14595" s="58"/>
      <c r="AA14595" s="58"/>
      <c r="AB14595" s="58"/>
    </row>
    <row r="14596" spans="24:28" x14ac:dyDescent="0.2">
      <c r="X14596" s="58"/>
      <c r="Y14596" s="58"/>
      <c r="Z14596" s="58"/>
      <c r="AA14596" s="58"/>
      <c r="AB14596" s="58"/>
    </row>
    <row r="14597" spans="24:28" x14ac:dyDescent="0.2">
      <c r="X14597" s="58"/>
      <c r="Y14597" s="58"/>
      <c r="Z14597" s="58"/>
      <c r="AA14597" s="58"/>
      <c r="AB14597" s="58"/>
    </row>
    <row r="14598" spans="24:28" x14ac:dyDescent="0.2">
      <c r="X14598" s="58"/>
      <c r="Y14598" s="58"/>
      <c r="Z14598" s="58"/>
      <c r="AA14598" s="58"/>
      <c r="AB14598" s="58"/>
    </row>
    <row r="14599" spans="24:28" x14ac:dyDescent="0.2">
      <c r="X14599" s="58"/>
      <c r="Y14599" s="58"/>
      <c r="Z14599" s="58"/>
      <c r="AA14599" s="58"/>
      <c r="AB14599" s="58"/>
    </row>
    <row r="14600" spans="24:28" x14ac:dyDescent="0.2">
      <c r="X14600" s="58"/>
      <c r="Y14600" s="58"/>
      <c r="Z14600" s="58"/>
      <c r="AA14600" s="58"/>
      <c r="AB14600" s="58"/>
    </row>
    <row r="14601" spans="24:28" x14ac:dyDescent="0.2">
      <c r="X14601" s="58"/>
      <c r="Y14601" s="58"/>
      <c r="Z14601" s="58"/>
      <c r="AA14601" s="58"/>
      <c r="AB14601" s="58"/>
    </row>
    <row r="14602" spans="24:28" x14ac:dyDescent="0.2">
      <c r="X14602" s="58"/>
      <c r="Y14602" s="58"/>
      <c r="Z14602" s="58"/>
      <c r="AA14602" s="58"/>
      <c r="AB14602" s="58"/>
    </row>
    <row r="14603" spans="24:28" x14ac:dyDescent="0.2">
      <c r="X14603" s="58"/>
      <c r="Y14603" s="58"/>
      <c r="Z14603" s="58"/>
      <c r="AA14603" s="58"/>
      <c r="AB14603" s="58"/>
    </row>
    <row r="14604" spans="24:28" x14ac:dyDescent="0.2">
      <c r="X14604" s="58"/>
      <c r="Y14604" s="58"/>
      <c r="Z14604" s="58"/>
      <c r="AA14604" s="58"/>
      <c r="AB14604" s="58"/>
    </row>
    <row r="14605" spans="24:28" x14ac:dyDescent="0.2">
      <c r="X14605" s="58"/>
      <c r="Y14605" s="58"/>
      <c r="Z14605" s="58"/>
      <c r="AA14605" s="58"/>
      <c r="AB14605" s="58"/>
    </row>
    <row r="14606" spans="24:28" x14ac:dyDescent="0.2">
      <c r="X14606" s="58"/>
      <c r="Y14606" s="58"/>
      <c r="Z14606" s="58"/>
      <c r="AA14606" s="58"/>
      <c r="AB14606" s="58"/>
    </row>
    <row r="14607" spans="24:28" x14ac:dyDescent="0.2">
      <c r="X14607" s="58"/>
      <c r="Y14607" s="58"/>
      <c r="Z14607" s="58"/>
      <c r="AA14607" s="58"/>
      <c r="AB14607" s="58"/>
    </row>
    <row r="14608" spans="24:28" x14ac:dyDescent="0.2">
      <c r="X14608" s="58"/>
      <c r="Y14608" s="58"/>
      <c r="Z14608" s="58"/>
      <c r="AA14608" s="58"/>
      <c r="AB14608" s="58"/>
    </row>
    <row r="14609" spans="24:28" x14ac:dyDescent="0.2">
      <c r="X14609" s="58"/>
      <c r="Y14609" s="58"/>
      <c r="Z14609" s="58"/>
      <c r="AA14609" s="58"/>
      <c r="AB14609" s="58"/>
    </row>
    <row r="14610" spans="24:28" x14ac:dyDescent="0.2">
      <c r="X14610" s="58"/>
      <c r="Y14610" s="58"/>
      <c r="Z14610" s="58"/>
      <c r="AA14610" s="58"/>
      <c r="AB14610" s="58"/>
    </row>
    <row r="14611" spans="24:28" x14ac:dyDescent="0.2">
      <c r="X14611" s="58"/>
      <c r="Y14611" s="58"/>
      <c r="Z14611" s="58"/>
      <c r="AA14611" s="58"/>
      <c r="AB14611" s="58"/>
    </row>
    <row r="14612" spans="24:28" x14ac:dyDescent="0.2">
      <c r="X14612" s="58"/>
      <c r="Y14612" s="58"/>
      <c r="Z14612" s="58"/>
      <c r="AA14612" s="58"/>
      <c r="AB14612" s="58"/>
    </row>
    <row r="14613" spans="24:28" x14ac:dyDescent="0.2">
      <c r="X14613" s="58"/>
      <c r="Y14613" s="58"/>
      <c r="Z14613" s="58"/>
      <c r="AA14613" s="58"/>
      <c r="AB14613" s="58"/>
    </row>
    <row r="14614" spans="24:28" x14ac:dyDescent="0.2">
      <c r="X14614" s="58"/>
      <c r="Y14614" s="58"/>
      <c r="Z14614" s="58"/>
      <c r="AA14614" s="58"/>
      <c r="AB14614" s="58"/>
    </row>
    <row r="14615" spans="24:28" x14ac:dyDescent="0.2">
      <c r="X14615" s="58"/>
      <c r="Y14615" s="58"/>
      <c r="Z14615" s="58"/>
      <c r="AA14615" s="58"/>
      <c r="AB14615" s="58"/>
    </row>
    <row r="14616" spans="24:28" x14ac:dyDescent="0.2">
      <c r="X14616" s="58"/>
      <c r="Y14616" s="58"/>
      <c r="Z14616" s="58"/>
      <c r="AA14616" s="58"/>
      <c r="AB14616" s="58"/>
    </row>
    <row r="14617" spans="24:28" x14ac:dyDescent="0.2">
      <c r="X14617" s="58"/>
      <c r="Y14617" s="58"/>
      <c r="Z14617" s="58"/>
      <c r="AA14617" s="58"/>
      <c r="AB14617" s="58"/>
    </row>
    <row r="14618" spans="24:28" x14ac:dyDescent="0.2">
      <c r="X14618" s="58"/>
      <c r="Y14618" s="58"/>
      <c r="Z14618" s="58"/>
      <c r="AA14618" s="58"/>
      <c r="AB14618" s="58"/>
    </row>
    <row r="14619" spans="24:28" x14ac:dyDescent="0.2">
      <c r="X14619" s="58"/>
      <c r="Y14619" s="58"/>
      <c r="Z14619" s="58"/>
      <c r="AA14619" s="58"/>
      <c r="AB14619" s="58"/>
    </row>
    <row r="14620" spans="24:28" x14ac:dyDescent="0.2">
      <c r="X14620" s="58"/>
      <c r="Y14620" s="58"/>
      <c r="Z14620" s="58"/>
      <c r="AA14620" s="58"/>
      <c r="AB14620" s="58"/>
    </row>
    <row r="14621" spans="24:28" x14ac:dyDescent="0.2">
      <c r="X14621" s="58"/>
      <c r="Y14621" s="58"/>
      <c r="Z14621" s="58"/>
      <c r="AA14621" s="58"/>
      <c r="AB14621" s="58"/>
    </row>
    <row r="14622" spans="24:28" x14ac:dyDescent="0.2">
      <c r="X14622" s="58"/>
      <c r="Y14622" s="58"/>
      <c r="Z14622" s="58"/>
      <c r="AA14622" s="58"/>
      <c r="AB14622" s="58"/>
    </row>
    <row r="14623" spans="24:28" x14ac:dyDescent="0.2">
      <c r="X14623" s="58"/>
      <c r="Y14623" s="58"/>
      <c r="Z14623" s="58"/>
      <c r="AA14623" s="58"/>
      <c r="AB14623" s="58"/>
    </row>
    <row r="14624" spans="24:28" x14ac:dyDescent="0.2">
      <c r="X14624" s="58"/>
      <c r="Y14624" s="58"/>
      <c r="Z14624" s="58"/>
      <c r="AA14624" s="58"/>
      <c r="AB14624" s="58"/>
    </row>
    <row r="14625" spans="24:28" x14ac:dyDescent="0.2">
      <c r="X14625" s="58"/>
      <c r="Y14625" s="58"/>
      <c r="Z14625" s="58"/>
      <c r="AA14625" s="58"/>
      <c r="AB14625" s="58"/>
    </row>
    <row r="14626" spans="24:28" x14ac:dyDescent="0.2">
      <c r="X14626" s="58"/>
      <c r="Y14626" s="58"/>
      <c r="Z14626" s="58"/>
      <c r="AA14626" s="58"/>
      <c r="AB14626" s="58"/>
    </row>
    <row r="14627" spans="24:28" x14ac:dyDescent="0.2">
      <c r="X14627" s="58"/>
      <c r="Y14627" s="58"/>
      <c r="Z14627" s="58"/>
      <c r="AA14627" s="58"/>
      <c r="AB14627" s="58"/>
    </row>
    <row r="14628" spans="24:28" x14ac:dyDescent="0.2">
      <c r="X14628" s="58"/>
      <c r="Y14628" s="58"/>
      <c r="Z14628" s="58"/>
      <c r="AA14628" s="58"/>
      <c r="AB14628" s="58"/>
    </row>
    <row r="14629" spans="24:28" x14ac:dyDescent="0.2">
      <c r="X14629" s="58"/>
      <c r="Y14629" s="58"/>
      <c r="Z14629" s="58"/>
      <c r="AA14629" s="58"/>
      <c r="AB14629" s="58"/>
    </row>
    <row r="14630" spans="24:28" x14ac:dyDescent="0.2">
      <c r="X14630" s="58"/>
      <c r="Y14630" s="58"/>
      <c r="Z14630" s="58"/>
      <c r="AA14630" s="58"/>
      <c r="AB14630" s="58"/>
    </row>
    <row r="14631" spans="24:28" x14ac:dyDescent="0.2">
      <c r="X14631" s="58"/>
      <c r="Y14631" s="58"/>
      <c r="Z14631" s="58"/>
      <c r="AA14631" s="58"/>
      <c r="AB14631" s="58"/>
    </row>
    <row r="14632" spans="24:28" x14ac:dyDescent="0.2">
      <c r="X14632" s="58"/>
      <c r="Y14632" s="58"/>
      <c r="Z14632" s="58"/>
      <c r="AA14632" s="58"/>
      <c r="AB14632" s="58"/>
    </row>
    <row r="14633" spans="24:28" x14ac:dyDescent="0.2">
      <c r="X14633" s="58"/>
      <c r="Y14633" s="58"/>
      <c r="Z14633" s="58"/>
      <c r="AA14633" s="58"/>
      <c r="AB14633" s="58"/>
    </row>
    <row r="14634" spans="24:28" x14ac:dyDescent="0.2">
      <c r="X14634" s="58"/>
      <c r="Y14634" s="58"/>
      <c r="Z14634" s="58"/>
      <c r="AA14634" s="58"/>
      <c r="AB14634" s="58"/>
    </row>
    <row r="14635" spans="24:28" x14ac:dyDescent="0.2">
      <c r="X14635" s="58"/>
      <c r="Y14635" s="58"/>
      <c r="Z14635" s="58"/>
      <c r="AA14635" s="58"/>
      <c r="AB14635" s="58"/>
    </row>
    <row r="14636" spans="24:28" x14ac:dyDescent="0.2">
      <c r="X14636" s="58"/>
      <c r="Y14636" s="58"/>
      <c r="Z14636" s="58"/>
      <c r="AA14636" s="58"/>
      <c r="AB14636" s="58"/>
    </row>
    <row r="14637" spans="24:28" x14ac:dyDescent="0.2">
      <c r="X14637" s="58"/>
      <c r="Y14637" s="58"/>
      <c r="Z14637" s="58"/>
      <c r="AA14637" s="58"/>
      <c r="AB14637" s="58"/>
    </row>
    <row r="14638" spans="24:28" x14ac:dyDescent="0.2">
      <c r="X14638" s="58"/>
      <c r="Y14638" s="58"/>
      <c r="Z14638" s="58"/>
      <c r="AA14638" s="58"/>
      <c r="AB14638" s="58"/>
    </row>
    <row r="14639" spans="24:28" x14ac:dyDescent="0.2">
      <c r="X14639" s="58"/>
      <c r="Y14639" s="58"/>
      <c r="Z14639" s="58"/>
      <c r="AA14639" s="58"/>
      <c r="AB14639" s="58"/>
    </row>
    <row r="14640" spans="24:28" x14ac:dyDescent="0.2">
      <c r="X14640" s="58"/>
      <c r="Y14640" s="58"/>
      <c r="Z14640" s="58"/>
      <c r="AA14640" s="58"/>
      <c r="AB14640" s="58"/>
    </row>
    <row r="14641" spans="24:28" x14ac:dyDescent="0.2">
      <c r="X14641" s="58"/>
      <c r="Y14641" s="58"/>
      <c r="Z14641" s="58"/>
      <c r="AA14641" s="58"/>
      <c r="AB14641" s="58"/>
    </row>
    <row r="14642" spans="24:28" x14ac:dyDescent="0.2">
      <c r="X14642" s="58"/>
      <c r="Y14642" s="58"/>
      <c r="Z14642" s="58"/>
      <c r="AA14642" s="58"/>
      <c r="AB14642" s="58"/>
    </row>
    <row r="14643" spans="24:28" x14ac:dyDescent="0.2">
      <c r="X14643" s="58"/>
      <c r="Y14643" s="58"/>
      <c r="Z14643" s="58"/>
      <c r="AA14643" s="58"/>
      <c r="AB14643" s="58"/>
    </row>
    <row r="14644" spans="24:28" x14ac:dyDescent="0.2">
      <c r="X14644" s="58"/>
      <c r="Y14644" s="58"/>
      <c r="Z14644" s="58"/>
      <c r="AA14644" s="58"/>
      <c r="AB14644" s="58"/>
    </row>
    <row r="14645" spans="24:28" x14ac:dyDescent="0.2">
      <c r="X14645" s="58"/>
      <c r="Y14645" s="58"/>
      <c r="Z14645" s="58"/>
      <c r="AA14645" s="58"/>
      <c r="AB14645" s="58"/>
    </row>
    <row r="14646" spans="24:28" x14ac:dyDescent="0.2">
      <c r="X14646" s="58"/>
      <c r="Y14646" s="58"/>
      <c r="Z14646" s="58"/>
      <c r="AA14646" s="58"/>
      <c r="AB14646" s="58"/>
    </row>
    <row r="14647" spans="24:28" x14ac:dyDescent="0.2">
      <c r="X14647" s="58"/>
      <c r="Y14647" s="58"/>
      <c r="Z14647" s="58"/>
      <c r="AA14647" s="58"/>
      <c r="AB14647" s="58"/>
    </row>
    <row r="14648" spans="24:28" x14ac:dyDescent="0.2">
      <c r="X14648" s="58"/>
      <c r="Y14648" s="58"/>
      <c r="Z14648" s="58"/>
      <c r="AA14648" s="58"/>
      <c r="AB14648" s="58"/>
    </row>
    <row r="14649" spans="24:28" x14ac:dyDescent="0.2">
      <c r="X14649" s="58"/>
      <c r="Y14649" s="58"/>
      <c r="Z14649" s="58"/>
      <c r="AA14649" s="58"/>
      <c r="AB14649" s="58"/>
    </row>
    <row r="14650" spans="24:28" x14ac:dyDescent="0.2">
      <c r="X14650" s="58"/>
      <c r="Y14650" s="58"/>
      <c r="Z14650" s="58"/>
      <c r="AA14650" s="58"/>
      <c r="AB14650" s="58"/>
    </row>
    <row r="14651" spans="24:28" x14ac:dyDescent="0.2">
      <c r="X14651" s="58"/>
      <c r="Y14651" s="58"/>
      <c r="Z14651" s="58"/>
      <c r="AA14651" s="58"/>
      <c r="AB14651" s="58"/>
    </row>
    <row r="14652" spans="24:28" x14ac:dyDescent="0.2">
      <c r="X14652" s="58"/>
      <c r="Y14652" s="58"/>
      <c r="Z14652" s="58"/>
      <c r="AA14652" s="58"/>
      <c r="AB14652" s="58"/>
    </row>
    <row r="14653" spans="24:28" x14ac:dyDescent="0.2">
      <c r="X14653" s="58"/>
      <c r="Y14653" s="58"/>
      <c r="Z14653" s="58"/>
      <c r="AA14653" s="58"/>
      <c r="AB14653" s="58"/>
    </row>
    <row r="14654" spans="24:28" x14ac:dyDescent="0.2">
      <c r="X14654" s="58"/>
      <c r="Y14654" s="58"/>
      <c r="Z14654" s="58"/>
      <c r="AA14654" s="58"/>
      <c r="AB14654" s="58"/>
    </row>
    <row r="14655" spans="24:28" x14ac:dyDescent="0.2">
      <c r="X14655" s="58"/>
      <c r="Y14655" s="58"/>
      <c r="Z14655" s="58"/>
      <c r="AA14655" s="58"/>
      <c r="AB14655" s="58"/>
    </row>
    <row r="14656" spans="24:28" x14ac:dyDescent="0.2">
      <c r="X14656" s="58"/>
      <c r="Y14656" s="58"/>
      <c r="Z14656" s="58"/>
      <c r="AA14656" s="58"/>
      <c r="AB14656" s="58"/>
    </row>
    <row r="14657" spans="24:28" x14ac:dyDescent="0.2">
      <c r="X14657" s="58"/>
      <c r="Y14657" s="58"/>
      <c r="Z14657" s="58"/>
      <c r="AA14657" s="58"/>
      <c r="AB14657" s="58"/>
    </row>
    <row r="14658" spans="24:28" x14ac:dyDescent="0.2">
      <c r="X14658" s="58"/>
      <c r="Y14658" s="58"/>
      <c r="Z14658" s="58"/>
      <c r="AA14658" s="58"/>
      <c r="AB14658" s="58"/>
    </row>
    <row r="14659" spans="24:28" x14ac:dyDescent="0.2">
      <c r="X14659" s="58"/>
      <c r="Y14659" s="58"/>
      <c r="Z14659" s="58"/>
      <c r="AA14659" s="58"/>
      <c r="AB14659" s="58"/>
    </row>
    <row r="14660" spans="24:28" x14ac:dyDescent="0.2">
      <c r="X14660" s="58"/>
      <c r="Y14660" s="58"/>
      <c r="Z14660" s="58"/>
      <c r="AA14660" s="58"/>
      <c r="AB14660" s="58"/>
    </row>
    <row r="14661" spans="24:28" x14ac:dyDescent="0.2">
      <c r="X14661" s="58"/>
      <c r="Y14661" s="58"/>
      <c r="Z14661" s="58"/>
      <c r="AA14661" s="58"/>
      <c r="AB14661" s="58"/>
    </row>
    <row r="14662" spans="24:28" x14ac:dyDescent="0.2">
      <c r="X14662" s="58"/>
      <c r="Y14662" s="58"/>
      <c r="Z14662" s="58"/>
      <c r="AA14662" s="58"/>
      <c r="AB14662" s="58"/>
    </row>
    <row r="14663" spans="24:28" x14ac:dyDescent="0.2">
      <c r="X14663" s="58"/>
      <c r="Y14663" s="58"/>
      <c r="Z14663" s="58"/>
      <c r="AA14663" s="58"/>
      <c r="AB14663" s="58"/>
    </row>
    <row r="14664" spans="24:28" x14ac:dyDescent="0.2">
      <c r="X14664" s="58"/>
      <c r="Y14664" s="58"/>
      <c r="Z14664" s="58"/>
      <c r="AA14664" s="58"/>
      <c r="AB14664" s="58"/>
    </row>
    <row r="14665" spans="24:28" x14ac:dyDescent="0.2">
      <c r="X14665" s="58"/>
      <c r="Y14665" s="58"/>
      <c r="Z14665" s="58"/>
      <c r="AA14665" s="58"/>
      <c r="AB14665" s="58"/>
    </row>
    <row r="14666" spans="24:28" x14ac:dyDescent="0.2">
      <c r="X14666" s="58"/>
      <c r="Y14666" s="58"/>
      <c r="Z14666" s="58"/>
      <c r="AA14666" s="58"/>
      <c r="AB14666" s="58"/>
    </row>
    <row r="14667" spans="24:28" x14ac:dyDescent="0.2">
      <c r="X14667" s="58"/>
      <c r="Y14667" s="58"/>
      <c r="Z14667" s="58"/>
      <c r="AA14667" s="58"/>
      <c r="AB14667" s="58"/>
    </row>
    <row r="14668" spans="24:28" x14ac:dyDescent="0.2">
      <c r="X14668" s="58"/>
      <c r="Y14668" s="58"/>
      <c r="Z14668" s="58"/>
      <c r="AA14668" s="58"/>
      <c r="AB14668" s="58"/>
    </row>
    <row r="14669" spans="24:28" x14ac:dyDescent="0.2">
      <c r="X14669" s="58"/>
      <c r="Y14669" s="58"/>
      <c r="Z14669" s="58"/>
      <c r="AA14669" s="58"/>
      <c r="AB14669" s="58"/>
    </row>
    <row r="14670" spans="24:28" x14ac:dyDescent="0.2">
      <c r="X14670" s="58"/>
      <c r="Y14670" s="58"/>
      <c r="Z14670" s="58"/>
      <c r="AA14670" s="58"/>
      <c r="AB14670" s="58"/>
    </row>
    <row r="14671" spans="24:28" x14ac:dyDescent="0.2">
      <c r="X14671" s="58"/>
      <c r="Y14671" s="58"/>
      <c r="Z14671" s="58"/>
      <c r="AA14671" s="58"/>
      <c r="AB14671" s="58"/>
    </row>
    <row r="14672" spans="24:28" x14ac:dyDescent="0.2">
      <c r="X14672" s="58"/>
      <c r="Y14672" s="58"/>
      <c r="Z14672" s="58"/>
      <c r="AA14672" s="58"/>
      <c r="AB14672" s="58"/>
    </row>
    <row r="14673" spans="24:28" x14ac:dyDescent="0.2">
      <c r="X14673" s="58"/>
      <c r="Y14673" s="58"/>
      <c r="Z14673" s="58"/>
      <c r="AA14673" s="58"/>
      <c r="AB14673" s="58"/>
    </row>
    <row r="14674" spans="24:28" x14ac:dyDescent="0.2">
      <c r="X14674" s="58"/>
      <c r="Y14674" s="58"/>
      <c r="Z14674" s="58"/>
      <c r="AA14674" s="58"/>
      <c r="AB14674" s="58"/>
    </row>
    <row r="14675" spans="24:28" x14ac:dyDescent="0.2">
      <c r="X14675" s="58"/>
      <c r="Y14675" s="58"/>
      <c r="Z14675" s="58"/>
      <c r="AA14675" s="58"/>
      <c r="AB14675" s="58"/>
    </row>
    <row r="14676" spans="24:28" x14ac:dyDescent="0.2">
      <c r="X14676" s="58"/>
      <c r="Y14676" s="58"/>
      <c r="Z14676" s="58"/>
      <c r="AA14676" s="58"/>
      <c r="AB14676" s="58"/>
    </row>
    <row r="14677" spans="24:28" x14ac:dyDescent="0.2">
      <c r="X14677" s="58"/>
      <c r="Y14677" s="58"/>
      <c r="Z14677" s="58"/>
      <c r="AA14677" s="58"/>
      <c r="AB14677" s="58"/>
    </row>
    <row r="14678" spans="24:28" x14ac:dyDescent="0.2">
      <c r="X14678" s="58"/>
      <c r="Y14678" s="58"/>
      <c r="Z14678" s="58"/>
      <c r="AA14678" s="58"/>
      <c r="AB14678" s="58"/>
    </row>
    <row r="14679" spans="24:28" x14ac:dyDescent="0.2">
      <c r="X14679" s="58"/>
      <c r="Y14679" s="58"/>
      <c r="Z14679" s="58"/>
      <c r="AA14679" s="58"/>
      <c r="AB14679" s="58"/>
    </row>
    <row r="14680" spans="24:28" x14ac:dyDescent="0.2">
      <c r="X14680" s="58"/>
      <c r="Y14680" s="58"/>
      <c r="Z14680" s="58"/>
      <c r="AA14680" s="58"/>
      <c r="AB14680" s="58"/>
    </row>
    <row r="14681" spans="24:28" x14ac:dyDescent="0.2">
      <c r="X14681" s="58"/>
      <c r="Y14681" s="58"/>
      <c r="Z14681" s="58"/>
      <c r="AA14681" s="58"/>
      <c r="AB14681" s="58"/>
    </row>
    <row r="14682" spans="24:28" x14ac:dyDescent="0.2">
      <c r="X14682" s="58"/>
      <c r="Y14682" s="58"/>
      <c r="Z14682" s="58"/>
      <c r="AA14682" s="58"/>
      <c r="AB14682" s="58"/>
    </row>
    <row r="14683" spans="24:28" x14ac:dyDescent="0.2">
      <c r="X14683" s="58"/>
      <c r="Y14683" s="58"/>
      <c r="Z14683" s="58"/>
      <c r="AA14683" s="58"/>
      <c r="AB14683" s="58"/>
    </row>
    <row r="14684" spans="24:28" x14ac:dyDescent="0.2">
      <c r="X14684" s="58"/>
      <c r="Y14684" s="58"/>
      <c r="Z14684" s="58"/>
      <c r="AA14684" s="58"/>
      <c r="AB14684" s="58"/>
    </row>
    <row r="14685" spans="24:28" x14ac:dyDescent="0.2">
      <c r="X14685" s="58"/>
      <c r="Y14685" s="58"/>
      <c r="Z14685" s="58"/>
      <c r="AA14685" s="58"/>
      <c r="AB14685" s="58"/>
    </row>
    <row r="14686" spans="24:28" x14ac:dyDescent="0.2">
      <c r="X14686" s="58"/>
      <c r="Y14686" s="58"/>
      <c r="Z14686" s="58"/>
      <c r="AA14686" s="58"/>
      <c r="AB14686" s="58"/>
    </row>
    <row r="14687" spans="24:28" x14ac:dyDescent="0.2">
      <c r="X14687" s="58"/>
      <c r="Y14687" s="58"/>
      <c r="Z14687" s="58"/>
      <c r="AA14687" s="58"/>
      <c r="AB14687" s="58"/>
    </row>
    <row r="14688" spans="24:28" x14ac:dyDescent="0.2">
      <c r="X14688" s="58"/>
      <c r="Y14688" s="58"/>
      <c r="Z14688" s="58"/>
      <c r="AA14688" s="58"/>
      <c r="AB14688" s="58"/>
    </row>
    <row r="14689" spans="24:28" x14ac:dyDescent="0.2">
      <c r="X14689" s="58"/>
      <c r="Y14689" s="58"/>
      <c r="Z14689" s="58"/>
      <c r="AA14689" s="58"/>
      <c r="AB14689" s="58"/>
    </row>
    <row r="14690" spans="24:28" x14ac:dyDescent="0.2">
      <c r="X14690" s="58"/>
      <c r="Y14690" s="58"/>
      <c r="Z14690" s="58"/>
      <c r="AA14690" s="58"/>
      <c r="AB14690" s="58"/>
    </row>
    <row r="14691" spans="24:28" x14ac:dyDescent="0.2">
      <c r="X14691" s="58"/>
      <c r="Y14691" s="58"/>
      <c r="Z14691" s="58"/>
      <c r="AA14691" s="58"/>
      <c r="AB14691" s="58"/>
    </row>
    <row r="14692" spans="24:28" x14ac:dyDescent="0.2">
      <c r="X14692" s="58"/>
      <c r="Y14692" s="58"/>
      <c r="Z14692" s="58"/>
      <c r="AA14692" s="58"/>
      <c r="AB14692" s="58"/>
    </row>
    <row r="14693" spans="24:28" x14ac:dyDescent="0.2">
      <c r="X14693" s="58"/>
      <c r="Y14693" s="58"/>
      <c r="Z14693" s="58"/>
      <c r="AA14693" s="58"/>
      <c r="AB14693" s="58"/>
    </row>
    <row r="14694" spans="24:28" x14ac:dyDescent="0.2">
      <c r="X14694" s="58"/>
      <c r="Y14694" s="58"/>
      <c r="Z14694" s="58"/>
      <c r="AA14694" s="58"/>
      <c r="AB14694" s="58"/>
    </row>
    <row r="14695" spans="24:28" x14ac:dyDescent="0.2">
      <c r="X14695" s="58"/>
      <c r="Y14695" s="58"/>
      <c r="Z14695" s="58"/>
      <c r="AA14695" s="58"/>
      <c r="AB14695" s="58"/>
    </row>
    <row r="14696" spans="24:28" x14ac:dyDescent="0.2">
      <c r="X14696" s="58"/>
      <c r="Y14696" s="58"/>
      <c r="Z14696" s="58"/>
      <c r="AA14696" s="58"/>
      <c r="AB14696" s="58"/>
    </row>
    <row r="14697" spans="24:28" x14ac:dyDescent="0.2">
      <c r="X14697" s="58"/>
      <c r="Y14697" s="58"/>
      <c r="Z14697" s="58"/>
      <c r="AA14697" s="58"/>
      <c r="AB14697" s="58"/>
    </row>
    <row r="14698" spans="24:28" x14ac:dyDescent="0.2">
      <c r="X14698" s="58"/>
      <c r="Y14698" s="58"/>
      <c r="Z14698" s="58"/>
      <c r="AA14698" s="58"/>
      <c r="AB14698" s="58"/>
    </row>
    <row r="14699" spans="24:28" x14ac:dyDescent="0.2">
      <c r="X14699" s="58"/>
      <c r="Y14699" s="58"/>
      <c r="Z14699" s="58"/>
      <c r="AA14699" s="58"/>
      <c r="AB14699" s="58"/>
    </row>
    <row r="14700" spans="24:28" x14ac:dyDescent="0.2">
      <c r="X14700" s="58"/>
      <c r="Y14700" s="58"/>
      <c r="Z14700" s="58"/>
      <c r="AA14700" s="58"/>
      <c r="AB14700" s="58"/>
    </row>
    <row r="14701" spans="24:28" x14ac:dyDescent="0.2">
      <c r="X14701" s="58"/>
      <c r="Y14701" s="58"/>
      <c r="Z14701" s="58"/>
      <c r="AA14701" s="58"/>
      <c r="AB14701" s="58"/>
    </row>
    <row r="14702" spans="24:28" x14ac:dyDescent="0.2">
      <c r="X14702" s="58"/>
      <c r="Y14702" s="58"/>
      <c r="Z14702" s="58"/>
      <c r="AA14702" s="58"/>
      <c r="AB14702" s="58"/>
    </row>
    <row r="14703" spans="24:28" x14ac:dyDescent="0.2">
      <c r="X14703" s="58"/>
      <c r="Y14703" s="58"/>
      <c r="Z14703" s="58"/>
      <c r="AA14703" s="58"/>
      <c r="AB14703" s="58"/>
    </row>
    <row r="14704" spans="24:28" x14ac:dyDescent="0.2">
      <c r="X14704" s="58"/>
      <c r="Y14704" s="58"/>
      <c r="Z14704" s="58"/>
      <c r="AA14704" s="58"/>
      <c r="AB14704" s="58"/>
    </row>
    <row r="14705" spans="24:28" x14ac:dyDescent="0.2">
      <c r="X14705" s="58"/>
      <c r="Y14705" s="58"/>
      <c r="Z14705" s="58"/>
      <c r="AA14705" s="58"/>
      <c r="AB14705" s="58"/>
    </row>
    <row r="14706" spans="24:28" x14ac:dyDescent="0.2">
      <c r="X14706" s="58"/>
      <c r="Y14706" s="58"/>
      <c r="Z14706" s="58"/>
      <c r="AA14706" s="58"/>
      <c r="AB14706" s="58"/>
    </row>
    <row r="14707" spans="24:28" x14ac:dyDescent="0.2">
      <c r="X14707" s="58"/>
      <c r="Y14707" s="58"/>
      <c r="Z14707" s="58"/>
      <c r="AA14707" s="58"/>
      <c r="AB14707" s="58"/>
    </row>
    <row r="14708" spans="24:28" x14ac:dyDescent="0.2">
      <c r="X14708" s="58"/>
      <c r="Y14708" s="58"/>
      <c r="Z14708" s="58"/>
      <c r="AA14708" s="58"/>
      <c r="AB14708" s="58"/>
    </row>
    <row r="14709" spans="24:28" x14ac:dyDescent="0.2">
      <c r="X14709" s="58"/>
      <c r="Y14709" s="58"/>
      <c r="Z14709" s="58"/>
      <c r="AA14709" s="58"/>
      <c r="AB14709" s="58"/>
    </row>
    <row r="14710" spans="24:28" x14ac:dyDescent="0.2">
      <c r="X14710" s="58"/>
      <c r="Y14710" s="58"/>
      <c r="Z14710" s="58"/>
      <c r="AA14710" s="58"/>
      <c r="AB14710" s="58"/>
    </row>
    <row r="14711" spans="24:28" x14ac:dyDescent="0.2">
      <c r="X14711" s="58"/>
      <c r="Y14711" s="58"/>
      <c r="Z14711" s="58"/>
      <c r="AA14711" s="58"/>
      <c r="AB14711" s="58"/>
    </row>
    <row r="14712" spans="24:28" x14ac:dyDescent="0.2">
      <c r="X14712" s="58"/>
      <c r="Y14712" s="58"/>
      <c r="Z14712" s="58"/>
      <c r="AA14712" s="58"/>
      <c r="AB14712" s="58"/>
    </row>
    <row r="14713" spans="24:28" x14ac:dyDescent="0.2">
      <c r="X14713" s="58"/>
      <c r="Y14713" s="58"/>
      <c r="Z14713" s="58"/>
      <c r="AA14713" s="58"/>
      <c r="AB14713" s="58"/>
    </row>
    <row r="14714" spans="24:28" x14ac:dyDescent="0.2">
      <c r="X14714" s="58"/>
      <c r="Y14714" s="58"/>
      <c r="Z14714" s="58"/>
      <c r="AA14714" s="58"/>
      <c r="AB14714" s="58"/>
    </row>
    <row r="14715" spans="24:28" x14ac:dyDescent="0.2">
      <c r="X14715" s="58"/>
      <c r="Y14715" s="58"/>
      <c r="Z14715" s="58"/>
      <c r="AA14715" s="58"/>
      <c r="AB14715" s="58"/>
    </row>
    <row r="14716" spans="24:28" x14ac:dyDescent="0.2">
      <c r="X14716" s="58"/>
      <c r="Y14716" s="58"/>
      <c r="Z14716" s="58"/>
      <c r="AA14716" s="58"/>
      <c r="AB14716" s="58"/>
    </row>
    <row r="14717" spans="24:28" x14ac:dyDescent="0.2">
      <c r="X14717" s="58"/>
      <c r="Y14717" s="58"/>
      <c r="Z14717" s="58"/>
      <c r="AA14717" s="58"/>
      <c r="AB14717" s="58"/>
    </row>
    <row r="14718" spans="24:28" x14ac:dyDescent="0.2">
      <c r="X14718" s="58"/>
      <c r="Y14718" s="58"/>
      <c r="Z14718" s="58"/>
      <c r="AA14718" s="58"/>
      <c r="AB14718" s="58"/>
    </row>
    <row r="14719" spans="24:28" x14ac:dyDescent="0.2">
      <c r="X14719" s="58"/>
      <c r="Y14719" s="58"/>
      <c r="Z14719" s="58"/>
      <c r="AA14719" s="58"/>
      <c r="AB14719" s="58"/>
    </row>
    <row r="14720" spans="24:28" x14ac:dyDescent="0.2">
      <c r="X14720" s="58"/>
      <c r="Y14720" s="58"/>
      <c r="Z14720" s="58"/>
      <c r="AA14720" s="58"/>
      <c r="AB14720" s="58"/>
    </row>
    <row r="14721" spans="24:28" x14ac:dyDescent="0.2">
      <c r="X14721" s="58"/>
      <c r="Y14721" s="58"/>
      <c r="Z14721" s="58"/>
      <c r="AA14721" s="58"/>
      <c r="AB14721" s="58"/>
    </row>
    <row r="14722" spans="24:28" x14ac:dyDescent="0.2">
      <c r="X14722" s="58"/>
      <c r="Y14722" s="58"/>
      <c r="Z14722" s="58"/>
      <c r="AA14722" s="58"/>
      <c r="AB14722" s="58"/>
    </row>
    <row r="14723" spans="24:28" x14ac:dyDescent="0.2">
      <c r="X14723" s="58"/>
      <c r="Y14723" s="58"/>
      <c r="Z14723" s="58"/>
      <c r="AA14723" s="58"/>
      <c r="AB14723" s="58"/>
    </row>
    <row r="14724" spans="24:28" x14ac:dyDescent="0.2">
      <c r="X14724" s="58"/>
      <c r="Y14724" s="58"/>
      <c r="Z14724" s="58"/>
      <c r="AA14724" s="58"/>
      <c r="AB14724" s="58"/>
    </row>
    <row r="14725" spans="24:28" x14ac:dyDescent="0.2">
      <c r="X14725" s="58"/>
      <c r="Y14725" s="58"/>
      <c r="Z14725" s="58"/>
      <c r="AA14725" s="58"/>
      <c r="AB14725" s="58"/>
    </row>
    <row r="14726" spans="24:28" x14ac:dyDescent="0.2">
      <c r="X14726" s="58"/>
      <c r="Y14726" s="58"/>
      <c r="Z14726" s="58"/>
      <c r="AA14726" s="58"/>
      <c r="AB14726" s="58"/>
    </row>
    <row r="14727" spans="24:28" x14ac:dyDescent="0.2">
      <c r="X14727" s="58"/>
      <c r="Y14727" s="58"/>
      <c r="Z14727" s="58"/>
      <c r="AA14727" s="58"/>
      <c r="AB14727" s="58"/>
    </row>
    <row r="14728" spans="24:28" x14ac:dyDescent="0.2">
      <c r="X14728" s="58"/>
      <c r="Y14728" s="58"/>
      <c r="Z14728" s="58"/>
      <c r="AA14728" s="58"/>
      <c r="AB14728" s="58"/>
    </row>
    <row r="14729" spans="24:28" x14ac:dyDescent="0.2">
      <c r="X14729" s="58"/>
      <c r="Y14729" s="58"/>
      <c r="Z14729" s="58"/>
      <c r="AA14729" s="58"/>
      <c r="AB14729" s="58"/>
    </row>
    <row r="14730" spans="24:28" x14ac:dyDescent="0.2">
      <c r="X14730" s="58"/>
      <c r="Y14730" s="58"/>
      <c r="Z14730" s="58"/>
      <c r="AA14730" s="58"/>
      <c r="AB14730" s="58"/>
    </row>
    <row r="14731" spans="24:28" x14ac:dyDescent="0.2">
      <c r="X14731" s="58"/>
      <c r="Y14731" s="58"/>
      <c r="Z14731" s="58"/>
      <c r="AA14731" s="58"/>
      <c r="AB14731" s="58"/>
    </row>
    <row r="14732" spans="24:28" x14ac:dyDescent="0.2">
      <c r="X14732" s="58"/>
      <c r="Y14732" s="58"/>
      <c r="Z14732" s="58"/>
      <c r="AA14732" s="58"/>
      <c r="AB14732" s="58"/>
    </row>
    <row r="14733" spans="24:28" x14ac:dyDescent="0.2">
      <c r="X14733" s="58"/>
      <c r="Y14733" s="58"/>
      <c r="Z14733" s="58"/>
      <c r="AA14733" s="58"/>
      <c r="AB14733" s="58"/>
    </row>
    <row r="14734" spans="24:28" x14ac:dyDescent="0.2">
      <c r="X14734" s="58"/>
      <c r="Y14734" s="58"/>
      <c r="Z14734" s="58"/>
      <c r="AA14734" s="58"/>
      <c r="AB14734" s="58"/>
    </row>
    <row r="14735" spans="24:28" x14ac:dyDescent="0.2">
      <c r="X14735" s="58"/>
      <c r="Y14735" s="58"/>
      <c r="Z14735" s="58"/>
      <c r="AA14735" s="58"/>
      <c r="AB14735" s="58"/>
    </row>
    <row r="14736" spans="24:28" x14ac:dyDescent="0.2">
      <c r="X14736" s="58"/>
      <c r="Y14736" s="58"/>
      <c r="Z14736" s="58"/>
      <c r="AA14736" s="58"/>
      <c r="AB14736" s="58"/>
    </row>
    <row r="14737" spans="24:28" x14ac:dyDescent="0.2">
      <c r="X14737" s="58"/>
      <c r="Y14737" s="58"/>
      <c r="Z14737" s="58"/>
      <c r="AA14737" s="58"/>
      <c r="AB14737" s="58"/>
    </row>
    <row r="14738" spans="24:28" x14ac:dyDescent="0.2">
      <c r="X14738" s="58"/>
      <c r="Y14738" s="58"/>
      <c r="Z14738" s="58"/>
      <c r="AA14738" s="58"/>
      <c r="AB14738" s="58"/>
    </row>
    <row r="14739" spans="24:28" x14ac:dyDescent="0.2">
      <c r="X14739" s="58"/>
      <c r="Y14739" s="58"/>
      <c r="Z14739" s="58"/>
      <c r="AA14739" s="58"/>
      <c r="AB14739" s="58"/>
    </row>
    <row r="14740" spans="24:28" x14ac:dyDescent="0.2">
      <c r="X14740" s="58"/>
      <c r="Y14740" s="58"/>
      <c r="Z14740" s="58"/>
      <c r="AA14740" s="58"/>
      <c r="AB14740" s="58"/>
    </row>
    <row r="14741" spans="24:28" x14ac:dyDescent="0.2">
      <c r="X14741" s="58"/>
      <c r="Y14741" s="58"/>
      <c r="Z14741" s="58"/>
      <c r="AA14741" s="58"/>
      <c r="AB14741" s="58"/>
    </row>
    <row r="14742" spans="24:28" x14ac:dyDescent="0.2">
      <c r="X14742" s="58"/>
      <c r="Y14742" s="58"/>
      <c r="Z14742" s="58"/>
      <c r="AA14742" s="58"/>
      <c r="AB14742" s="58"/>
    </row>
    <row r="14743" spans="24:28" x14ac:dyDescent="0.2">
      <c r="X14743" s="58"/>
      <c r="Y14743" s="58"/>
      <c r="Z14743" s="58"/>
      <c r="AA14743" s="58"/>
      <c r="AB14743" s="58"/>
    </row>
    <row r="14744" spans="24:28" x14ac:dyDescent="0.2">
      <c r="X14744" s="58"/>
      <c r="Y14744" s="58"/>
      <c r="Z14744" s="58"/>
      <c r="AA14744" s="58"/>
      <c r="AB14744" s="58"/>
    </row>
    <row r="14745" spans="24:28" x14ac:dyDescent="0.2">
      <c r="X14745" s="58"/>
      <c r="Y14745" s="58"/>
      <c r="Z14745" s="58"/>
      <c r="AA14745" s="58"/>
      <c r="AB14745" s="58"/>
    </row>
    <row r="14746" spans="24:28" x14ac:dyDescent="0.2">
      <c r="X14746" s="58"/>
      <c r="Y14746" s="58"/>
      <c r="Z14746" s="58"/>
      <c r="AA14746" s="58"/>
      <c r="AB14746" s="58"/>
    </row>
    <row r="14747" spans="24:28" x14ac:dyDescent="0.2">
      <c r="X14747" s="58"/>
      <c r="Y14747" s="58"/>
      <c r="Z14747" s="58"/>
      <c r="AA14747" s="58"/>
      <c r="AB14747" s="58"/>
    </row>
    <row r="14748" spans="24:28" x14ac:dyDescent="0.2">
      <c r="X14748" s="58"/>
      <c r="Y14748" s="58"/>
      <c r="Z14748" s="58"/>
      <c r="AA14748" s="58"/>
      <c r="AB14748" s="58"/>
    </row>
    <row r="14749" spans="24:28" x14ac:dyDescent="0.2">
      <c r="X14749" s="58"/>
      <c r="Y14749" s="58"/>
      <c r="Z14749" s="58"/>
      <c r="AA14749" s="58"/>
      <c r="AB14749" s="58"/>
    </row>
    <row r="14750" spans="24:28" x14ac:dyDescent="0.2">
      <c r="X14750" s="58"/>
      <c r="Y14750" s="58"/>
      <c r="Z14750" s="58"/>
      <c r="AA14750" s="58"/>
      <c r="AB14750" s="58"/>
    </row>
    <row r="14751" spans="24:28" x14ac:dyDescent="0.2">
      <c r="X14751" s="58"/>
      <c r="Y14751" s="58"/>
      <c r="Z14751" s="58"/>
      <c r="AA14751" s="58"/>
      <c r="AB14751" s="58"/>
    </row>
    <row r="14752" spans="24:28" x14ac:dyDescent="0.2">
      <c r="X14752" s="58"/>
      <c r="Y14752" s="58"/>
      <c r="Z14752" s="58"/>
      <c r="AA14752" s="58"/>
      <c r="AB14752" s="58"/>
    </row>
    <row r="14753" spans="24:28" x14ac:dyDescent="0.2">
      <c r="X14753" s="58"/>
      <c r="Y14753" s="58"/>
      <c r="Z14753" s="58"/>
      <c r="AA14753" s="58"/>
      <c r="AB14753" s="58"/>
    </row>
    <row r="14754" spans="24:28" x14ac:dyDescent="0.2">
      <c r="X14754" s="58"/>
      <c r="Y14754" s="58"/>
      <c r="Z14754" s="58"/>
      <c r="AA14754" s="58"/>
      <c r="AB14754" s="58"/>
    </row>
    <row r="14755" spans="24:28" x14ac:dyDescent="0.2">
      <c r="X14755" s="58"/>
      <c r="Y14755" s="58"/>
      <c r="Z14755" s="58"/>
      <c r="AA14755" s="58"/>
      <c r="AB14755" s="58"/>
    </row>
    <row r="14756" spans="24:28" x14ac:dyDescent="0.2">
      <c r="X14756" s="58"/>
      <c r="Y14756" s="58"/>
      <c r="Z14756" s="58"/>
      <c r="AA14756" s="58"/>
      <c r="AB14756" s="58"/>
    </row>
    <row r="14757" spans="24:28" x14ac:dyDescent="0.2">
      <c r="X14757" s="58"/>
      <c r="Y14757" s="58"/>
      <c r="Z14757" s="58"/>
      <c r="AA14757" s="58"/>
      <c r="AB14757" s="58"/>
    </row>
    <row r="14758" spans="24:28" x14ac:dyDescent="0.2">
      <c r="X14758" s="58"/>
      <c r="Y14758" s="58"/>
      <c r="Z14758" s="58"/>
      <c r="AA14758" s="58"/>
      <c r="AB14758" s="58"/>
    </row>
    <row r="14759" spans="24:28" x14ac:dyDescent="0.2">
      <c r="X14759" s="58"/>
      <c r="Y14759" s="58"/>
      <c r="Z14759" s="58"/>
      <c r="AA14759" s="58"/>
      <c r="AB14759" s="58"/>
    </row>
    <row r="14760" spans="24:28" x14ac:dyDescent="0.2">
      <c r="X14760" s="58"/>
      <c r="Y14760" s="58"/>
      <c r="Z14760" s="58"/>
      <c r="AA14760" s="58"/>
      <c r="AB14760" s="58"/>
    </row>
    <row r="14761" spans="24:28" x14ac:dyDescent="0.2">
      <c r="X14761" s="58"/>
      <c r="Y14761" s="58"/>
      <c r="Z14761" s="58"/>
      <c r="AA14761" s="58"/>
      <c r="AB14761" s="58"/>
    </row>
    <row r="14762" spans="24:28" x14ac:dyDescent="0.2">
      <c r="X14762" s="58"/>
      <c r="Y14762" s="58"/>
      <c r="Z14762" s="58"/>
      <c r="AA14762" s="58"/>
      <c r="AB14762" s="58"/>
    </row>
    <row r="14763" spans="24:28" x14ac:dyDescent="0.2">
      <c r="X14763" s="58"/>
      <c r="Y14763" s="58"/>
      <c r="Z14763" s="58"/>
      <c r="AA14763" s="58"/>
      <c r="AB14763" s="58"/>
    </row>
    <row r="14764" spans="24:28" x14ac:dyDescent="0.2">
      <c r="X14764" s="58"/>
      <c r="Y14764" s="58"/>
      <c r="Z14764" s="58"/>
      <c r="AA14764" s="58"/>
      <c r="AB14764" s="58"/>
    </row>
    <row r="14765" spans="24:28" x14ac:dyDescent="0.2">
      <c r="X14765" s="58"/>
      <c r="Y14765" s="58"/>
      <c r="Z14765" s="58"/>
      <c r="AA14765" s="58"/>
      <c r="AB14765" s="58"/>
    </row>
    <row r="14766" spans="24:28" x14ac:dyDescent="0.2">
      <c r="X14766" s="58"/>
      <c r="Y14766" s="58"/>
      <c r="Z14766" s="58"/>
      <c r="AA14766" s="58"/>
      <c r="AB14766" s="58"/>
    </row>
    <row r="14767" spans="24:28" x14ac:dyDescent="0.2">
      <c r="X14767" s="58"/>
      <c r="Y14767" s="58"/>
      <c r="Z14767" s="58"/>
      <c r="AA14767" s="58"/>
      <c r="AB14767" s="58"/>
    </row>
    <row r="14768" spans="24:28" x14ac:dyDescent="0.2">
      <c r="X14768" s="58"/>
      <c r="Y14768" s="58"/>
      <c r="Z14768" s="58"/>
      <c r="AA14768" s="58"/>
      <c r="AB14768" s="58"/>
    </row>
    <row r="14769" spans="24:28" x14ac:dyDescent="0.2">
      <c r="X14769" s="58"/>
      <c r="Y14769" s="58"/>
      <c r="Z14769" s="58"/>
      <c r="AA14769" s="58"/>
      <c r="AB14769" s="58"/>
    </row>
    <row r="14770" spans="24:28" x14ac:dyDescent="0.2">
      <c r="X14770" s="58"/>
      <c r="Y14770" s="58"/>
      <c r="Z14770" s="58"/>
      <c r="AA14770" s="58"/>
      <c r="AB14770" s="58"/>
    </row>
    <row r="14771" spans="24:28" x14ac:dyDescent="0.2">
      <c r="X14771" s="58"/>
      <c r="Y14771" s="58"/>
      <c r="Z14771" s="58"/>
      <c r="AA14771" s="58"/>
      <c r="AB14771" s="58"/>
    </row>
    <row r="14772" spans="24:28" x14ac:dyDescent="0.2">
      <c r="X14772" s="58"/>
      <c r="Y14772" s="58"/>
      <c r="Z14772" s="58"/>
      <c r="AA14772" s="58"/>
      <c r="AB14772" s="58"/>
    </row>
    <row r="14773" spans="24:28" x14ac:dyDescent="0.2">
      <c r="X14773" s="58"/>
      <c r="Y14773" s="58"/>
      <c r="Z14773" s="58"/>
      <c r="AA14773" s="58"/>
      <c r="AB14773" s="58"/>
    </row>
    <row r="14774" spans="24:28" x14ac:dyDescent="0.2">
      <c r="X14774" s="58"/>
      <c r="Y14774" s="58"/>
      <c r="Z14774" s="58"/>
      <c r="AA14774" s="58"/>
      <c r="AB14774" s="58"/>
    </row>
    <row r="14775" spans="24:28" x14ac:dyDescent="0.2">
      <c r="X14775" s="58"/>
      <c r="Y14775" s="58"/>
      <c r="Z14775" s="58"/>
      <c r="AA14775" s="58"/>
      <c r="AB14775" s="58"/>
    </row>
    <row r="14776" spans="24:28" x14ac:dyDescent="0.2">
      <c r="X14776" s="58"/>
      <c r="Y14776" s="58"/>
      <c r="Z14776" s="58"/>
      <c r="AA14776" s="58"/>
      <c r="AB14776" s="58"/>
    </row>
    <row r="14777" spans="24:28" x14ac:dyDescent="0.2">
      <c r="X14777" s="58"/>
      <c r="Y14777" s="58"/>
      <c r="Z14777" s="58"/>
      <c r="AA14777" s="58"/>
      <c r="AB14777" s="58"/>
    </row>
    <row r="14778" spans="24:28" x14ac:dyDescent="0.2">
      <c r="X14778" s="58"/>
      <c r="Y14778" s="58"/>
      <c r="Z14778" s="58"/>
      <c r="AA14778" s="58"/>
      <c r="AB14778" s="58"/>
    </row>
    <row r="14779" spans="24:28" x14ac:dyDescent="0.2">
      <c r="X14779" s="58"/>
      <c r="Y14779" s="58"/>
      <c r="Z14779" s="58"/>
      <c r="AA14779" s="58"/>
      <c r="AB14779" s="58"/>
    </row>
    <row r="14780" spans="24:28" x14ac:dyDescent="0.2">
      <c r="X14780" s="58"/>
      <c r="Y14780" s="58"/>
      <c r="Z14780" s="58"/>
      <c r="AA14780" s="58"/>
      <c r="AB14780" s="58"/>
    </row>
    <row r="14781" spans="24:28" x14ac:dyDescent="0.2">
      <c r="X14781" s="58"/>
      <c r="Y14781" s="58"/>
      <c r="Z14781" s="58"/>
      <c r="AA14781" s="58"/>
      <c r="AB14781" s="58"/>
    </row>
    <row r="14782" spans="24:28" x14ac:dyDescent="0.2">
      <c r="X14782" s="58"/>
      <c r="Y14782" s="58"/>
      <c r="Z14782" s="58"/>
      <c r="AA14782" s="58"/>
      <c r="AB14782" s="58"/>
    </row>
    <row r="14783" spans="24:28" x14ac:dyDescent="0.2">
      <c r="X14783" s="58"/>
      <c r="Y14783" s="58"/>
      <c r="Z14783" s="58"/>
      <c r="AA14783" s="58"/>
      <c r="AB14783" s="58"/>
    </row>
    <row r="14784" spans="24:28" x14ac:dyDescent="0.2">
      <c r="X14784" s="58"/>
      <c r="Y14784" s="58"/>
      <c r="Z14784" s="58"/>
      <c r="AA14784" s="58"/>
      <c r="AB14784" s="58"/>
    </row>
    <row r="14785" spans="24:28" x14ac:dyDescent="0.2">
      <c r="X14785" s="58"/>
      <c r="Y14785" s="58"/>
      <c r="Z14785" s="58"/>
      <c r="AA14785" s="58"/>
      <c r="AB14785" s="58"/>
    </row>
    <row r="14786" spans="24:28" x14ac:dyDescent="0.2">
      <c r="X14786" s="58"/>
      <c r="Y14786" s="58"/>
      <c r="Z14786" s="58"/>
      <c r="AA14786" s="58"/>
      <c r="AB14786" s="58"/>
    </row>
    <row r="14787" spans="24:28" x14ac:dyDescent="0.2">
      <c r="X14787" s="58"/>
      <c r="Y14787" s="58"/>
      <c r="Z14787" s="58"/>
      <c r="AA14787" s="58"/>
      <c r="AB14787" s="58"/>
    </row>
    <row r="14788" spans="24:28" x14ac:dyDescent="0.2">
      <c r="X14788" s="58"/>
      <c r="Y14788" s="58"/>
      <c r="Z14788" s="58"/>
      <c r="AA14788" s="58"/>
      <c r="AB14788" s="58"/>
    </row>
    <row r="14789" spans="24:28" x14ac:dyDescent="0.2">
      <c r="X14789" s="58"/>
      <c r="Y14789" s="58"/>
      <c r="Z14789" s="58"/>
      <c r="AA14789" s="58"/>
      <c r="AB14789" s="58"/>
    </row>
    <row r="14790" spans="24:28" x14ac:dyDescent="0.2">
      <c r="X14790" s="58"/>
      <c r="Y14790" s="58"/>
      <c r="Z14790" s="58"/>
      <c r="AA14790" s="58"/>
      <c r="AB14790" s="58"/>
    </row>
    <row r="14791" spans="24:28" x14ac:dyDescent="0.2">
      <c r="X14791" s="58"/>
      <c r="Y14791" s="58"/>
      <c r="Z14791" s="58"/>
      <c r="AA14791" s="58"/>
      <c r="AB14791" s="58"/>
    </row>
    <row r="14792" spans="24:28" x14ac:dyDescent="0.2">
      <c r="X14792" s="58"/>
      <c r="Y14792" s="58"/>
      <c r="Z14792" s="58"/>
      <c r="AA14792" s="58"/>
      <c r="AB14792" s="58"/>
    </row>
    <row r="14793" spans="24:28" x14ac:dyDescent="0.2">
      <c r="X14793" s="58"/>
      <c r="Y14793" s="58"/>
      <c r="Z14793" s="58"/>
      <c r="AA14793" s="58"/>
      <c r="AB14793" s="58"/>
    </row>
    <row r="14794" spans="24:28" x14ac:dyDescent="0.2">
      <c r="X14794" s="58"/>
      <c r="Y14794" s="58"/>
      <c r="Z14794" s="58"/>
      <c r="AA14794" s="58"/>
      <c r="AB14794" s="58"/>
    </row>
    <row r="14795" spans="24:28" x14ac:dyDescent="0.2">
      <c r="X14795" s="58"/>
      <c r="Y14795" s="58"/>
      <c r="Z14795" s="58"/>
      <c r="AA14795" s="58"/>
      <c r="AB14795" s="58"/>
    </row>
    <row r="14796" spans="24:28" x14ac:dyDescent="0.2">
      <c r="X14796" s="58"/>
      <c r="Y14796" s="58"/>
      <c r="Z14796" s="58"/>
      <c r="AA14796" s="58"/>
      <c r="AB14796" s="58"/>
    </row>
    <row r="14797" spans="24:28" x14ac:dyDescent="0.2">
      <c r="X14797" s="58"/>
      <c r="Y14797" s="58"/>
      <c r="Z14797" s="58"/>
      <c r="AA14797" s="58"/>
      <c r="AB14797" s="58"/>
    </row>
    <row r="14798" spans="24:28" x14ac:dyDescent="0.2">
      <c r="X14798" s="58"/>
      <c r="Y14798" s="58"/>
      <c r="Z14798" s="58"/>
      <c r="AA14798" s="58"/>
      <c r="AB14798" s="58"/>
    </row>
    <row r="14799" spans="24:28" x14ac:dyDescent="0.2">
      <c r="X14799" s="58"/>
      <c r="Y14799" s="58"/>
      <c r="Z14799" s="58"/>
      <c r="AA14799" s="58"/>
      <c r="AB14799" s="58"/>
    </row>
    <row r="14800" spans="24:28" x14ac:dyDescent="0.2">
      <c r="X14800" s="58"/>
      <c r="Y14800" s="58"/>
      <c r="Z14800" s="58"/>
      <c r="AA14800" s="58"/>
      <c r="AB14800" s="58"/>
    </row>
    <row r="14801" spans="24:28" x14ac:dyDescent="0.2">
      <c r="X14801" s="58"/>
      <c r="Y14801" s="58"/>
      <c r="Z14801" s="58"/>
      <c r="AA14801" s="58"/>
      <c r="AB14801" s="58"/>
    </row>
    <row r="14802" spans="24:28" x14ac:dyDescent="0.2">
      <c r="X14802" s="58"/>
      <c r="Y14802" s="58"/>
      <c r="Z14802" s="58"/>
      <c r="AA14802" s="58"/>
      <c r="AB14802" s="58"/>
    </row>
    <row r="14803" spans="24:28" x14ac:dyDescent="0.2">
      <c r="X14803" s="58"/>
      <c r="Y14803" s="58"/>
      <c r="Z14803" s="58"/>
      <c r="AA14803" s="58"/>
      <c r="AB14803" s="58"/>
    </row>
    <row r="14804" spans="24:28" x14ac:dyDescent="0.2">
      <c r="X14804" s="58"/>
      <c r="Y14804" s="58"/>
      <c r="Z14804" s="58"/>
      <c r="AA14804" s="58"/>
      <c r="AB14804" s="58"/>
    </row>
    <row r="14805" spans="24:28" x14ac:dyDescent="0.2">
      <c r="X14805" s="58"/>
      <c r="Y14805" s="58"/>
      <c r="Z14805" s="58"/>
      <c r="AA14805" s="58"/>
      <c r="AB14805" s="58"/>
    </row>
    <row r="14806" spans="24:28" x14ac:dyDescent="0.2">
      <c r="X14806" s="58"/>
      <c r="Y14806" s="58"/>
      <c r="Z14806" s="58"/>
      <c r="AA14806" s="58"/>
      <c r="AB14806" s="58"/>
    </row>
    <row r="14807" spans="24:28" x14ac:dyDescent="0.2">
      <c r="X14807" s="58"/>
      <c r="Y14807" s="58"/>
      <c r="Z14807" s="58"/>
      <c r="AA14807" s="58"/>
      <c r="AB14807" s="58"/>
    </row>
    <row r="14808" spans="24:28" x14ac:dyDescent="0.2">
      <c r="X14808" s="58"/>
      <c r="Y14808" s="58"/>
      <c r="Z14808" s="58"/>
      <c r="AA14808" s="58"/>
      <c r="AB14808" s="58"/>
    </row>
    <row r="14809" spans="24:28" x14ac:dyDescent="0.2">
      <c r="X14809" s="58"/>
      <c r="Y14809" s="58"/>
      <c r="Z14809" s="58"/>
      <c r="AA14809" s="58"/>
      <c r="AB14809" s="58"/>
    </row>
    <row r="14810" spans="24:28" x14ac:dyDescent="0.2">
      <c r="X14810" s="58"/>
      <c r="Y14810" s="58"/>
      <c r="Z14810" s="58"/>
      <c r="AA14810" s="58"/>
      <c r="AB14810" s="58"/>
    </row>
    <row r="14811" spans="24:28" x14ac:dyDescent="0.2">
      <c r="X14811" s="58"/>
      <c r="Y14811" s="58"/>
      <c r="Z14811" s="58"/>
      <c r="AA14811" s="58"/>
      <c r="AB14811" s="58"/>
    </row>
    <row r="14812" spans="24:28" x14ac:dyDescent="0.2">
      <c r="X14812" s="58"/>
      <c r="Y14812" s="58"/>
      <c r="Z14812" s="58"/>
      <c r="AA14812" s="58"/>
      <c r="AB14812" s="58"/>
    </row>
    <row r="14813" spans="24:28" x14ac:dyDescent="0.2">
      <c r="X14813" s="58"/>
      <c r="Y14813" s="58"/>
      <c r="Z14813" s="58"/>
      <c r="AA14813" s="58"/>
      <c r="AB14813" s="58"/>
    </row>
    <row r="14814" spans="24:28" x14ac:dyDescent="0.2">
      <c r="X14814" s="58"/>
      <c r="Y14814" s="58"/>
      <c r="Z14814" s="58"/>
      <c r="AA14814" s="58"/>
      <c r="AB14814" s="58"/>
    </row>
    <row r="14815" spans="24:28" x14ac:dyDescent="0.2">
      <c r="X14815" s="58"/>
      <c r="Y14815" s="58"/>
      <c r="Z14815" s="58"/>
      <c r="AA14815" s="58"/>
      <c r="AB14815" s="58"/>
    </row>
    <row r="14816" spans="24:28" x14ac:dyDescent="0.2">
      <c r="X14816" s="58"/>
      <c r="Y14816" s="58"/>
      <c r="Z14816" s="58"/>
      <c r="AA14816" s="58"/>
      <c r="AB14816" s="58"/>
    </row>
    <row r="14817" spans="24:28" x14ac:dyDescent="0.2">
      <c r="X14817" s="58"/>
      <c r="Y14817" s="58"/>
      <c r="Z14817" s="58"/>
      <c r="AA14817" s="58"/>
      <c r="AB14817" s="58"/>
    </row>
    <row r="14818" spans="24:28" x14ac:dyDescent="0.2">
      <c r="X14818" s="58"/>
      <c r="Y14818" s="58"/>
      <c r="Z14818" s="58"/>
      <c r="AA14818" s="58"/>
      <c r="AB14818" s="58"/>
    </row>
    <row r="14819" spans="24:28" x14ac:dyDescent="0.2">
      <c r="X14819" s="58"/>
      <c r="Y14819" s="58"/>
      <c r="Z14819" s="58"/>
      <c r="AA14819" s="58"/>
      <c r="AB14819" s="58"/>
    </row>
    <row r="14820" spans="24:28" x14ac:dyDescent="0.2">
      <c r="X14820" s="58"/>
      <c r="Y14820" s="58"/>
      <c r="Z14820" s="58"/>
      <c r="AA14820" s="58"/>
      <c r="AB14820" s="58"/>
    </row>
    <row r="14821" spans="24:28" x14ac:dyDescent="0.2">
      <c r="X14821" s="58"/>
      <c r="Y14821" s="58"/>
      <c r="Z14821" s="58"/>
      <c r="AA14821" s="58"/>
      <c r="AB14821" s="58"/>
    </row>
    <row r="14822" spans="24:28" x14ac:dyDescent="0.2">
      <c r="X14822" s="58"/>
      <c r="Y14822" s="58"/>
      <c r="Z14822" s="58"/>
      <c r="AA14822" s="58"/>
      <c r="AB14822" s="58"/>
    </row>
    <row r="14823" spans="24:28" x14ac:dyDescent="0.2">
      <c r="X14823" s="58"/>
      <c r="Y14823" s="58"/>
      <c r="Z14823" s="58"/>
      <c r="AA14823" s="58"/>
      <c r="AB14823" s="58"/>
    </row>
    <row r="14824" spans="24:28" x14ac:dyDescent="0.2">
      <c r="X14824" s="58"/>
      <c r="Y14824" s="58"/>
      <c r="Z14824" s="58"/>
      <c r="AA14824" s="58"/>
      <c r="AB14824" s="58"/>
    </row>
    <row r="14825" spans="24:28" x14ac:dyDescent="0.2">
      <c r="X14825" s="58"/>
      <c r="Y14825" s="58"/>
      <c r="Z14825" s="58"/>
      <c r="AA14825" s="58"/>
      <c r="AB14825" s="58"/>
    </row>
    <row r="14826" spans="24:28" x14ac:dyDescent="0.2">
      <c r="X14826" s="58"/>
      <c r="Y14826" s="58"/>
      <c r="Z14826" s="58"/>
      <c r="AA14826" s="58"/>
      <c r="AB14826" s="58"/>
    </row>
    <row r="14827" spans="24:28" x14ac:dyDescent="0.2">
      <c r="X14827" s="58"/>
      <c r="Y14827" s="58"/>
      <c r="Z14827" s="58"/>
      <c r="AA14827" s="58"/>
      <c r="AB14827" s="58"/>
    </row>
    <row r="14828" spans="24:28" x14ac:dyDescent="0.2">
      <c r="X14828" s="58"/>
      <c r="Y14828" s="58"/>
      <c r="Z14828" s="58"/>
      <c r="AA14828" s="58"/>
      <c r="AB14828" s="58"/>
    </row>
    <row r="14829" spans="24:28" x14ac:dyDescent="0.2">
      <c r="X14829" s="58"/>
      <c r="Y14829" s="58"/>
      <c r="Z14829" s="58"/>
      <c r="AA14829" s="58"/>
      <c r="AB14829" s="58"/>
    </row>
    <row r="14830" spans="24:28" x14ac:dyDescent="0.2">
      <c r="X14830" s="58"/>
      <c r="Y14830" s="58"/>
      <c r="Z14830" s="58"/>
      <c r="AA14830" s="58"/>
      <c r="AB14830" s="58"/>
    </row>
    <row r="14831" spans="24:28" x14ac:dyDescent="0.2">
      <c r="X14831" s="58"/>
      <c r="Y14831" s="58"/>
      <c r="Z14831" s="58"/>
      <c r="AA14831" s="58"/>
      <c r="AB14831" s="58"/>
    </row>
    <row r="14832" spans="24:28" x14ac:dyDescent="0.2">
      <c r="X14832" s="58"/>
      <c r="Y14832" s="58"/>
      <c r="Z14832" s="58"/>
      <c r="AA14832" s="58"/>
      <c r="AB14832" s="58"/>
    </row>
    <row r="14833" spans="24:28" x14ac:dyDescent="0.2">
      <c r="X14833" s="58"/>
      <c r="Y14833" s="58"/>
      <c r="Z14833" s="58"/>
      <c r="AA14833" s="58"/>
      <c r="AB14833" s="58"/>
    </row>
    <row r="14834" spans="24:28" x14ac:dyDescent="0.2">
      <c r="X14834" s="58"/>
      <c r="Y14834" s="58"/>
      <c r="Z14834" s="58"/>
      <c r="AA14834" s="58"/>
      <c r="AB14834" s="58"/>
    </row>
    <row r="14835" spans="24:28" x14ac:dyDescent="0.2">
      <c r="X14835" s="58"/>
      <c r="Y14835" s="58"/>
      <c r="Z14835" s="58"/>
      <c r="AA14835" s="58"/>
      <c r="AB14835" s="58"/>
    </row>
    <row r="14836" spans="24:28" x14ac:dyDescent="0.2">
      <c r="X14836" s="58"/>
      <c r="Y14836" s="58"/>
      <c r="Z14836" s="58"/>
      <c r="AA14836" s="58"/>
      <c r="AB14836" s="58"/>
    </row>
    <row r="14837" spans="24:28" x14ac:dyDescent="0.2">
      <c r="X14837" s="58"/>
      <c r="Y14837" s="58"/>
      <c r="Z14837" s="58"/>
      <c r="AA14837" s="58"/>
      <c r="AB14837" s="58"/>
    </row>
    <row r="14838" spans="24:28" x14ac:dyDescent="0.2">
      <c r="X14838" s="58"/>
      <c r="Y14838" s="58"/>
      <c r="Z14838" s="58"/>
      <c r="AA14838" s="58"/>
      <c r="AB14838" s="58"/>
    </row>
    <row r="14839" spans="24:28" x14ac:dyDescent="0.2">
      <c r="X14839" s="58"/>
      <c r="Y14839" s="58"/>
      <c r="Z14839" s="58"/>
      <c r="AA14839" s="58"/>
      <c r="AB14839" s="58"/>
    </row>
    <row r="14840" spans="24:28" x14ac:dyDescent="0.2">
      <c r="X14840" s="58"/>
      <c r="Y14840" s="58"/>
      <c r="Z14840" s="58"/>
      <c r="AA14840" s="58"/>
      <c r="AB14840" s="58"/>
    </row>
    <row r="14841" spans="24:28" x14ac:dyDescent="0.2">
      <c r="X14841" s="58"/>
      <c r="Y14841" s="58"/>
      <c r="Z14841" s="58"/>
      <c r="AA14841" s="58"/>
      <c r="AB14841" s="58"/>
    </row>
    <row r="14842" spans="24:28" x14ac:dyDescent="0.2">
      <c r="X14842" s="58"/>
      <c r="Y14842" s="58"/>
      <c r="Z14842" s="58"/>
      <c r="AA14842" s="58"/>
      <c r="AB14842" s="58"/>
    </row>
    <row r="14843" spans="24:28" x14ac:dyDescent="0.2">
      <c r="X14843" s="58"/>
      <c r="Y14843" s="58"/>
      <c r="Z14843" s="58"/>
      <c r="AA14843" s="58"/>
      <c r="AB14843" s="58"/>
    </row>
    <row r="14844" spans="24:28" x14ac:dyDescent="0.2">
      <c r="X14844" s="58"/>
      <c r="Y14844" s="58"/>
      <c r="Z14844" s="58"/>
      <c r="AA14844" s="58"/>
      <c r="AB14844" s="58"/>
    </row>
    <row r="14845" spans="24:28" x14ac:dyDescent="0.2">
      <c r="X14845" s="58"/>
      <c r="Y14845" s="58"/>
      <c r="Z14845" s="58"/>
      <c r="AA14845" s="58"/>
      <c r="AB14845" s="58"/>
    </row>
    <row r="14846" spans="24:28" x14ac:dyDescent="0.2">
      <c r="X14846" s="58"/>
      <c r="Y14846" s="58"/>
      <c r="Z14846" s="58"/>
      <c r="AA14846" s="58"/>
      <c r="AB14846" s="58"/>
    </row>
    <row r="14847" spans="24:28" x14ac:dyDescent="0.2">
      <c r="X14847" s="58"/>
      <c r="Y14847" s="58"/>
      <c r="Z14847" s="58"/>
      <c r="AA14847" s="58"/>
      <c r="AB14847" s="58"/>
    </row>
    <row r="14848" spans="24:28" x14ac:dyDescent="0.2">
      <c r="X14848" s="58"/>
      <c r="Y14848" s="58"/>
      <c r="Z14848" s="58"/>
      <c r="AA14848" s="58"/>
      <c r="AB14848" s="58"/>
    </row>
    <row r="14849" spans="24:28" x14ac:dyDescent="0.2">
      <c r="X14849" s="58"/>
      <c r="Y14849" s="58"/>
      <c r="Z14849" s="58"/>
      <c r="AA14849" s="58"/>
      <c r="AB14849" s="58"/>
    </row>
    <row r="14850" spans="24:28" x14ac:dyDescent="0.2">
      <c r="X14850" s="58"/>
      <c r="Y14850" s="58"/>
      <c r="Z14850" s="58"/>
      <c r="AA14850" s="58"/>
      <c r="AB14850" s="58"/>
    </row>
    <row r="14851" spans="24:28" x14ac:dyDescent="0.2">
      <c r="X14851" s="58"/>
      <c r="Y14851" s="58"/>
      <c r="Z14851" s="58"/>
      <c r="AA14851" s="58"/>
      <c r="AB14851" s="58"/>
    </row>
    <row r="14852" spans="24:28" x14ac:dyDescent="0.2">
      <c r="X14852" s="58"/>
      <c r="Y14852" s="58"/>
      <c r="Z14852" s="58"/>
      <c r="AA14852" s="58"/>
      <c r="AB14852" s="58"/>
    </row>
    <row r="14853" spans="24:28" x14ac:dyDescent="0.2">
      <c r="X14853" s="58"/>
      <c r="Y14853" s="58"/>
      <c r="Z14853" s="58"/>
      <c r="AA14853" s="58"/>
      <c r="AB14853" s="58"/>
    </row>
    <row r="14854" spans="24:28" x14ac:dyDescent="0.2">
      <c r="X14854" s="58"/>
      <c r="Y14854" s="58"/>
      <c r="Z14854" s="58"/>
      <c r="AA14854" s="58"/>
      <c r="AB14854" s="58"/>
    </row>
    <row r="14855" spans="24:28" x14ac:dyDescent="0.2">
      <c r="X14855" s="58"/>
      <c r="Y14855" s="58"/>
      <c r="Z14855" s="58"/>
      <c r="AA14855" s="58"/>
      <c r="AB14855" s="58"/>
    </row>
    <row r="14856" spans="24:28" x14ac:dyDescent="0.2">
      <c r="X14856" s="58"/>
      <c r="Y14856" s="58"/>
      <c r="Z14856" s="58"/>
      <c r="AA14856" s="58"/>
      <c r="AB14856" s="58"/>
    </row>
    <row r="14857" spans="24:28" x14ac:dyDescent="0.2">
      <c r="X14857" s="58"/>
      <c r="Y14857" s="58"/>
      <c r="Z14857" s="58"/>
      <c r="AA14857" s="58"/>
      <c r="AB14857" s="58"/>
    </row>
    <row r="14858" spans="24:28" x14ac:dyDescent="0.2">
      <c r="X14858" s="58"/>
      <c r="Y14858" s="58"/>
      <c r="Z14858" s="58"/>
      <c r="AA14858" s="58"/>
      <c r="AB14858" s="58"/>
    </row>
    <row r="14859" spans="24:28" x14ac:dyDescent="0.2">
      <c r="X14859" s="58"/>
      <c r="Y14859" s="58"/>
      <c r="Z14859" s="58"/>
      <c r="AA14859" s="58"/>
      <c r="AB14859" s="58"/>
    </row>
    <row r="14860" spans="24:28" x14ac:dyDescent="0.2">
      <c r="X14860" s="58"/>
      <c r="Y14860" s="58"/>
      <c r="Z14860" s="58"/>
      <c r="AA14860" s="58"/>
      <c r="AB14860" s="58"/>
    </row>
    <row r="14861" spans="24:28" x14ac:dyDescent="0.2">
      <c r="X14861" s="58"/>
      <c r="Y14861" s="58"/>
      <c r="Z14861" s="58"/>
      <c r="AA14861" s="58"/>
      <c r="AB14861" s="58"/>
    </row>
    <row r="14862" spans="24:28" x14ac:dyDescent="0.2">
      <c r="X14862" s="58"/>
      <c r="Y14862" s="58"/>
      <c r="Z14862" s="58"/>
      <c r="AA14862" s="58"/>
      <c r="AB14862" s="58"/>
    </row>
    <row r="14863" spans="24:28" x14ac:dyDescent="0.2">
      <c r="X14863" s="58"/>
      <c r="Y14863" s="58"/>
      <c r="Z14863" s="58"/>
      <c r="AA14863" s="58"/>
      <c r="AB14863" s="58"/>
    </row>
    <row r="14864" spans="24:28" x14ac:dyDescent="0.2">
      <c r="X14864" s="58"/>
      <c r="Y14864" s="58"/>
      <c r="Z14864" s="58"/>
      <c r="AA14864" s="58"/>
      <c r="AB14864" s="58"/>
    </row>
    <row r="14865" spans="24:28" x14ac:dyDescent="0.2">
      <c r="X14865" s="58"/>
      <c r="Y14865" s="58"/>
      <c r="Z14865" s="58"/>
      <c r="AA14865" s="58"/>
      <c r="AB14865" s="58"/>
    </row>
    <row r="14866" spans="24:28" x14ac:dyDescent="0.2">
      <c r="X14866" s="58"/>
      <c r="Y14866" s="58"/>
      <c r="Z14866" s="58"/>
      <c r="AA14866" s="58"/>
      <c r="AB14866" s="58"/>
    </row>
    <row r="14867" spans="24:28" x14ac:dyDescent="0.2">
      <c r="X14867" s="58"/>
      <c r="Y14867" s="58"/>
      <c r="Z14867" s="58"/>
      <c r="AA14867" s="58"/>
      <c r="AB14867" s="58"/>
    </row>
    <row r="14868" spans="24:28" x14ac:dyDescent="0.2">
      <c r="X14868" s="58"/>
      <c r="Y14868" s="58"/>
      <c r="Z14868" s="58"/>
      <c r="AA14868" s="58"/>
      <c r="AB14868" s="58"/>
    </row>
    <row r="14869" spans="24:28" x14ac:dyDescent="0.2">
      <c r="X14869" s="58"/>
      <c r="Y14869" s="58"/>
      <c r="Z14869" s="58"/>
      <c r="AA14869" s="58"/>
      <c r="AB14869" s="58"/>
    </row>
    <row r="14870" spans="24:28" x14ac:dyDescent="0.2">
      <c r="X14870" s="58"/>
      <c r="Y14870" s="58"/>
      <c r="Z14870" s="58"/>
      <c r="AA14870" s="58"/>
      <c r="AB14870" s="58"/>
    </row>
    <row r="14871" spans="24:28" x14ac:dyDescent="0.2">
      <c r="X14871" s="58"/>
      <c r="Y14871" s="58"/>
      <c r="Z14871" s="58"/>
      <c r="AA14871" s="58"/>
      <c r="AB14871" s="58"/>
    </row>
    <row r="14872" spans="24:28" x14ac:dyDescent="0.2">
      <c r="X14872" s="58"/>
      <c r="Y14872" s="58"/>
      <c r="Z14872" s="58"/>
      <c r="AA14872" s="58"/>
      <c r="AB14872" s="58"/>
    </row>
    <row r="14873" spans="24:28" x14ac:dyDescent="0.2">
      <c r="X14873" s="58"/>
      <c r="Y14873" s="58"/>
      <c r="Z14873" s="58"/>
      <c r="AA14873" s="58"/>
      <c r="AB14873" s="58"/>
    </row>
    <row r="14874" spans="24:28" x14ac:dyDescent="0.2">
      <c r="X14874" s="58"/>
      <c r="Y14874" s="58"/>
      <c r="Z14874" s="58"/>
      <c r="AA14874" s="58"/>
      <c r="AB14874" s="58"/>
    </row>
    <row r="14875" spans="24:28" x14ac:dyDescent="0.2">
      <c r="X14875" s="58"/>
      <c r="Y14875" s="58"/>
      <c r="Z14875" s="58"/>
      <c r="AA14875" s="58"/>
      <c r="AB14875" s="58"/>
    </row>
    <row r="14876" spans="24:28" x14ac:dyDescent="0.2">
      <c r="X14876" s="58"/>
      <c r="Y14876" s="58"/>
      <c r="Z14876" s="58"/>
      <c r="AA14876" s="58"/>
      <c r="AB14876" s="58"/>
    </row>
    <row r="14877" spans="24:28" x14ac:dyDescent="0.2">
      <c r="X14877" s="58"/>
      <c r="Y14877" s="58"/>
      <c r="Z14877" s="58"/>
      <c r="AA14877" s="58"/>
      <c r="AB14877" s="58"/>
    </row>
    <row r="14878" spans="24:28" x14ac:dyDescent="0.2">
      <c r="X14878" s="58"/>
      <c r="Y14878" s="58"/>
      <c r="Z14878" s="58"/>
      <c r="AA14878" s="58"/>
      <c r="AB14878" s="58"/>
    </row>
    <row r="14879" spans="24:28" x14ac:dyDescent="0.2">
      <c r="X14879" s="58"/>
      <c r="Y14879" s="58"/>
      <c r="Z14879" s="58"/>
      <c r="AA14879" s="58"/>
      <c r="AB14879" s="58"/>
    </row>
    <row r="14880" spans="24:28" x14ac:dyDescent="0.2">
      <c r="X14880" s="58"/>
      <c r="Y14880" s="58"/>
      <c r="Z14880" s="58"/>
      <c r="AA14880" s="58"/>
      <c r="AB14880" s="58"/>
    </row>
    <row r="14881" spans="24:28" x14ac:dyDescent="0.2">
      <c r="X14881" s="58"/>
      <c r="Y14881" s="58"/>
      <c r="Z14881" s="58"/>
      <c r="AA14881" s="58"/>
      <c r="AB14881" s="58"/>
    </row>
    <row r="14882" spans="24:28" x14ac:dyDescent="0.2">
      <c r="X14882" s="58"/>
      <c r="Y14882" s="58"/>
      <c r="Z14882" s="58"/>
      <c r="AA14882" s="58"/>
      <c r="AB14882" s="58"/>
    </row>
    <row r="14883" spans="24:28" x14ac:dyDescent="0.2">
      <c r="X14883" s="58"/>
      <c r="Y14883" s="58"/>
      <c r="Z14883" s="58"/>
      <c r="AA14883" s="58"/>
      <c r="AB14883" s="58"/>
    </row>
    <row r="14884" spans="24:28" x14ac:dyDescent="0.2">
      <c r="X14884" s="58"/>
      <c r="Y14884" s="58"/>
      <c r="Z14884" s="58"/>
      <c r="AA14884" s="58"/>
      <c r="AB14884" s="58"/>
    </row>
    <row r="14885" spans="24:28" x14ac:dyDescent="0.2">
      <c r="X14885" s="58"/>
      <c r="Y14885" s="58"/>
      <c r="Z14885" s="58"/>
      <c r="AA14885" s="58"/>
      <c r="AB14885" s="58"/>
    </row>
    <row r="14886" spans="24:28" x14ac:dyDescent="0.2">
      <c r="X14886" s="58"/>
      <c r="Y14886" s="58"/>
      <c r="Z14886" s="58"/>
      <c r="AA14886" s="58"/>
      <c r="AB14886" s="58"/>
    </row>
    <row r="14887" spans="24:28" x14ac:dyDescent="0.2">
      <c r="X14887" s="58"/>
      <c r="Y14887" s="58"/>
      <c r="Z14887" s="58"/>
      <c r="AA14887" s="58"/>
      <c r="AB14887" s="58"/>
    </row>
    <row r="14888" spans="24:28" x14ac:dyDescent="0.2">
      <c r="X14888" s="58"/>
      <c r="Y14888" s="58"/>
      <c r="Z14888" s="58"/>
      <c r="AA14888" s="58"/>
      <c r="AB14888" s="58"/>
    </row>
    <row r="14889" spans="24:28" x14ac:dyDescent="0.2">
      <c r="X14889" s="58"/>
      <c r="Y14889" s="58"/>
      <c r="Z14889" s="58"/>
      <c r="AA14889" s="58"/>
      <c r="AB14889" s="58"/>
    </row>
    <row r="14890" spans="24:28" x14ac:dyDescent="0.2">
      <c r="X14890" s="58"/>
      <c r="Y14890" s="58"/>
      <c r="Z14890" s="58"/>
      <c r="AA14890" s="58"/>
      <c r="AB14890" s="58"/>
    </row>
    <row r="14891" spans="24:28" x14ac:dyDescent="0.2">
      <c r="X14891" s="58"/>
      <c r="Y14891" s="58"/>
      <c r="Z14891" s="58"/>
      <c r="AA14891" s="58"/>
      <c r="AB14891" s="58"/>
    </row>
    <row r="14892" spans="24:28" x14ac:dyDescent="0.2">
      <c r="X14892" s="58"/>
      <c r="Y14892" s="58"/>
      <c r="Z14892" s="58"/>
      <c r="AA14892" s="58"/>
      <c r="AB14892" s="58"/>
    </row>
    <row r="14893" spans="24:28" x14ac:dyDescent="0.2">
      <c r="X14893" s="58"/>
      <c r="Y14893" s="58"/>
      <c r="Z14893" s="58"/>
      <c r="AA14893" s="58"/>
      <c r="AB14893" s="58"/>
    </row>
    <row r="14894" spans="24:28" x14ac:dyDescent="0.2">
      <c r="X14894" s="58"/>
      <c r="Y14894" s="58"/>
      <c r="Z14894" s="58"/>
      <c r="AA14894" s="58"/>
      <c r="AB14894" s="58"/>
    </row>
    <row r="14895" spans="24:28" x14ac:dyDescent="0.2">
      <c r="X14895" s="58"/>
      <c r="Y14895" s="58"/>
      <c r="Z14895" s="58"/>
      <c r="AA14895" s="58"/>
      <c r="AB14895" s="58"/>
    </row>
    <row r="14896" spans="24:28" x14ac:dyDescent="0.2">
      <c r="X14896" s="58"/>
      <c r="Y14896" s="58"/>
      <c r="Z14896" s="58"/>
      <c r="AA14896" s="58"/>
      <c r="AB14896" s="58"/>
    </row>
    <row r="14897" spans="24:28" x14ac:dyDescent="0.2">
      <c r="X14897" s="58"/>
      <c r="Y14897" s="58"/>
      <c r="Z14897" s="58"/>
      <c r="AA14897" s="58"/>
      <c r="AB14897" s="58"/>
    </row>
    <row r="14898" spans="24:28" x14ac:dyDescent="0.2">
      <c r="X14898" s="58"/>
      <c r="Y14898" s="58"/>
      <c r="Z14898" s="58"/>
      <c r="AA14898" s="58"/>
      <c r="AB14898" s="58"/>
    </row>
    <row r="14899" spans="24:28" x14ac:dyDescent="0.2">
      <c r="X14899" s="58"/>
      <c r="Y14899" s="58"/>
      <c r="Z14899" s="58"/>
      <c r="AA14899" s="58"/>
      <c r="AB14899" s="58"/>
    </row>
    <row r="14900" spans="24:28" x14ac:dyDescent="0.2">
      <c r="X14900" s="58"/>
      <c r="Y14900" s="58"/>
      <c r="Z14900" s="58"/>
      <c r="AA14900" s="58"/>
      <c r="AB14900" s="58"/>
    </row>
    <row r="14901" spans="24:28" x14ac:dyDescent="0.2">
      <c r="X14901" s="58"/>
      <c r="Y14901" s="58"/>
      <c r="Z14901" s="58"/>
      <c r="AA14901" s="58"/>
      <c r="AB14901" s="58"/>
    </row>
    <row r="14902" spans="24:28" x14ac:dyDescent="0.2">
      <c r="X14902" s="58"/>
      <c r="Y14902" s="58"/>
      <c r="Z14902" s="58"/>
      <c r="AA14902" s="58"/>
      <c r="AB14902" s="58"/>
    </row>
    <row r="14903" spans="24:28" x14ac:dyDescent="0.2">
      <c r="X14903" s="58"/>
      <c r="Y14903" s="58"/>
      <c r="Z14903" s="58"/>
      <c r="AA14903" s="58"/>
      <c r="AB14903" s="58"/>
    </row>
    <row r="14904" spans="24:28" x14ac:dyDescent="0.2">
      <c r="X14904" s="58"/>
      <c r="Y14904" s="58"/>
      <c r="Z14904" s="58"/>
      <c r="AA14904" s="58"/>
      <c r="AB14904" s="58"/>
    </row>
    <row r="14905" spans="24:28" x14ac:dyDescent="0.2">
      <c r="X14905" s="58"/>
      <c r="Y14905" s="58"/>
      <c r="Z14905" s="58"/>
      <c r="AA14905" s="58"/>
      <c r="AB14905" s="58"/>
    </row>
    <row r="14906" spans="24:28" x14ac:dyDescent="0.2">
      <c r="X14906" s="58"/>
      <c r="Y14906" s="58"/>
      <c r="Z14906" s="58"/>
      <c r="AA14906" s="58"/>
      <c r="AB14906" s="58"/>
    </row>
    <row r="14907" spans="24:28" x14ac:dyDescent="0.2">
      <c r="X14907" s="58"/>
      <c r="Y14907" s="58"/>
      <c r="Z14907" s="58"/>
      <c r="AA14907" s="58"/>
      <c r="AB14907" s="58"/>
    </row>
    <row r="14908" spans="24:28" x14ac:dyDescent="0.2">
      <c r="X14908" s="58"/>
      <c r="Y14908" s="58"/>
      <c r="Z14908" s="58"/>
      <c r="AA14908" s="58"/>
      <c r="AB14908" s="58"/>
    </row>
    <row r="14909" spans="24:28" x14ac:dyDescent="0.2">
      <c r="X14909" s="58"/>
      <c r="Y14909" s="58"/>
      <c r="Z14909" s="58"/>
      <c r="AA14909" s="58"/>
      <c r="AB14909" s="58"/>
    </row>
    <row r="14910" spans="24:28" x14ac:dyDescent="0.2">
      <c r="X14910" s="58"/>
      <c r="Y14910" s="58"/>
      <c r="Z14910" s="58"/>
      <c r="AA14910" s="58"/>
      <c r="AB14910" s="58"/>
    </row>
    <row r="14911" spans="24:28" x14ac:dyDescent="0.2">
      <c r="X14911" s="58"/>
      <c r="Y14911" s="58"/>
      <c r="Z14911" s="58"/>
      <c r="AA14911" s="58"/>
      <c r="AB14911" s="58"/>
    </row>
    <row r="14912" spans="24:28" x14ac:dyDescent="0.2">
      <c r="X14912" s="58"/>
      <c r="Y14912" s="58"/>
      <c r="Z14912" s="58"/>
      <c r="AA14912" s="58"/>
      <c r="AB14912" s="58"/>
    </row>
    <row r="14913" spans="24:28" x14ac:dyDescent="0.2">
      <c r="X14913" s="58"/>
      <c r="Y14913" s="58"/>
      <c r="Z14913" s="58"/>
      <c r="AA14913" s="58"/>
      <c r="AB14913" s="58"/>
    </row>
    <row r="14914" spans="24:28" x14ac:dyDescent="0.2">
      <c r="X14914" s="58"/>
      <c r="Y14914" s="58"/>
      <c r="Z14914" s="58"/>
      <c r="AA14914" s="58"/>
      <c r="AB14914" s="58"/>
    </row>
    <row r="14915" spans="24:28" x14ac:dyDescent="0.2">
      <c r="X14915" s="58"/>
      <c r="Y14915" s="58"/>
      <c r="Z14915" s="58"/>
      <c r="AA14915" s="58"/>
      <c r="AB14915" s="58"/>
    </row>
    <row r="14916" spans="24:28" x14ac:dyDescent="0.2">
      <c r="X14916" s="58"/>
      <c r="Y14916" s="58"/>
      <c r="Z14916" s="58"/>
      <c r="AA14916" s="58"/>
      <c r="AB14916" s="58"/>
    </row>
    <row r="14917" spans="24:28" x14ac:dyDescent="0.2">
      <c r="X14917" s="58"/>
      <c r="Y14917" s="58"/>
      <c r="Z14917" s="58"/>
      <c r="AA14917" s="58"/>
      <c r="AB14917" s="58"/>
    </row>
    <row r="14918" spans="24:28" x14ac:dyDescent="0.2">
      <c r="X14918" s="58"/>
      <c r="Y14918" s="58"/>
      <c r="Z14918" s="58"/>
      <c r="AA14918" s="58"/>
      <c r="AB14918" s="58"/>
    </row>
    <row r="14919" spans="24:28" x14ac:dyDescent="0.2">
      <c r="X14919" s="58"/>
      <c r="Y14919" s="58"/>
      <c r="Z14919" s="58"/>
      <c r="AA14919" s="58"/>
      <c r="AB14919" s="58"/>
    </row>
    <row r="14920" spans="24:28" x14ac:dyDescent="0.2">
      <c r="X14920" s="58"/>
      <c r="Y14920" s="58"/>
      <c r="Z14920" s="58"/>
      <c r="AA14920" s="58"/>
      <c r="AB14920" s="58"/>
    </row>
    <row r="14921" spans="24:28" x14ac:dyDescent="0.2">
      <c r="X14921" s="58"/>
      <c r="Y14921" s="58"/>
      <c r="Z14921" s="58"/>
      <c r="AA14921" s="58"/>
      <c r="AB14921" s="58"/>
    </row>
    <row r="14922" spans="24:28" x14ac:dyDescent="0.2">
      <c r="X14922" s="58"/>
      <c r="Y14922" s="58"/>
      <c r="Z14922" s="58"/>
      <c r="AA14922" s="58"/>
      <c r="AB14922" s="58"/>
    </row>
    <row r="14923" spans="24:28" x14ac:dyDescent="0.2">
      <c r="X14923" s="58"/>
      <c r="Y14923" s="58"/>
      <c r="Z14923" s="58"/>
      <c r="AA14923" s="58"/>
      <c r="AB14923" s="58"/>
    </row>
    <row r="14924" spans="24:28" x14ac:dyDescent="0.2">
      <c r="X14924" s="58"/>
      <c r="Y14924" s="58"/>
      <c r="Z14924" s="58"/>
      <c r="AA14924" s="58"/>
      <c r="AB14924" s="58"/>
    </row>
    <row r="14925" spans="24:28" x14ac:dyDescent="0.2">
      <c r="X14925" s="58"/>
      <c r="Y14925" s="58"/>
      <c r="Z14925" s="58"/>
      <c r="AA14925" s="58"/>
      <c r="AB14925" s="58"/>
    </row>
    <row r="14926" spans="24:28" x14ac:dyDescent="0.2">
      <c r="X14926" s="58"/>
      <c r="Y14926" s="58"/>
      <c r="Z14926" s="58"/>
      <c r="AA14926" s="58"/>
      <c r="AB14926" s="58"/>
    </row>
    <row r="14927" spans="24:28" x14ac:dyDescent="0.2">
      <c r="X14927" s="58"/>
      <c r="Y14927" s="58"/>
      <c r="Z14927" s="58"/>
      <c r="AA14927" s="58"/>
      <c r="AB14927" s="58"/>
    </row>
    <row r="14928" spans="24:28" x14ac:dyDescent="0.2">
      <c r="X14928" s="58"/>
      <c r="Y14928" s="58"/>
      <c r="Z14928" s="58"/>
      <c r="AA14928" s="58"/>
      <c r="AB14928" s="58"/>
    </row>
    <row r="14929" spans="24:28" x14ac:dyDescent="0.2">
      <c r="X14929" s="58"/>
      <c r="Y14929" s="58"/>
      <c r="Z14929" s="58"/>
      <c r="AA14929" s="58"/>
      <c r="AB14929" s="58"/>
    </row>
    <row r="14930" spans="24:28" x14ac:dyDescent="0.2">
      <c r="X14930" s="58"/>
      <c r="Y14930" s="58"/>
      <c r="Z14930" s="58"/>
      <c r="AA14930" s="58"/>
      <c r="AB14930" s="58"/>
    </row>
    <row r="14931" spans="24:28" x14ac:dyDescent="0.2">
      <c r="X14931" s="58"/>
      <c r="Y14931" s="58"/>
      <c r="Z14931" s="58"/>
      <c r="AA14931" s="58"/>
      <c r="AB14931" s="58"/>
    </row>
    <row r="14932" spans="24:28" x14ac:dyDescent="0.2">
      <c r="X14932" s="58"/>
      <c r="Y14932" s="58"/>
      <c r="Z14932" s="58"/>
      <c r="AA14932" s="58"/>
      <c r="AB14932" s="58"/>
    </row>
    <row r="14933" spans="24:28" x14ac:dyDescent="0.2">
      <c r="X14933" s="58"/>
      <c r="Y14933" s="58"/>
      <c r="Z14933" s="58"/>
      <c r="AA14933" s="58"/>
      <c r="AB14933" s="58"/>
    </row>
    <row r="14934" spans="24:28" x14ac:dyDescent="0.2">
      <c r="X14934" s="58"/>
      <c r="Y14934" s="58"/>
      <c r="Z14934" s="58"/>
      <c r="AA14934" s="58"/>
      <c r="AB14934" s="58"/>
    </row>
    <row r="14935" spans="24:28" x14ac:dyDescent="0.2">
      <c r="X14935" s="58"/>
      <c r="Y14935" s="58"/>
      <c r="Z14935" s="58"/>
      <c r="AA14935" s="58"/>
      <c r="AB14935" s="58"/>
    </row>
    <row r="14936" spans="24:28" x14ac:dyDescent="0.2">
      <c r="X14936" s="58"/>
      <c r="Y14936" s="58"/>
      <c r="Z14936" s="58"/>
      <c r="AA14936" s="58"/>
      <c r="AB14936" s="58"/>
    </row>
    <row r="14937" spans="24:28" x14ac:dyDescent="0.2">
      <c r="X14937" s="58"/>
      <c r="Y14937" s="58"/>
      <c r="Z14937" s="58"/>
      <c r="AA14937" s="58"/>
      <c r="AB14937" s="58"/>
    </row>
    <row r="14938" spans="24:28" x14ac:dyDescent="0.2">
      <c r="X14938" s="58"/>
      <c r="Y14938" s="58"/>
      <c r="Z14938" s="58"/>
      <c r="AA14938" s="58"/>
      <c r="AB14938" s="58"/>
    </row>
    <row r="14939" spans="24:28" x14ac:dyDescent="0.2">
      <c r="X14939" s="58"/>
      <c r="Y14939" s="58"/>
      <c r="Z14939" s="58"/>
      <c r="AA14939" s="58"/>
      <c r="AB14939" s="58"/>
    </row>
    <row r="14940" spans="24:28" x14ac:dyDescent="0.2">
      <c r="X14940" s="58"/>
      <c r="Y14940" s="58"/>
      <c r="Z14940" s="58"/>
      <c r="AA14940" s="58"/>
      <c r="AB14940" s="58"/>
    </row>
    <row r="14941" spans="24:28" x14ac:dyDescent="0.2">
      <c r="X14941" s="58"/>
      <c r="Y14941" s="58"/>
      <c r="Z14941" s="58"/>
      <c r="AA14941" s="58"/>
      <c r="AB14941" s="58"/>
    </row>
    <row r="14942" spans="24:28" x14ac:dyDescent="0.2">
      <c r="X14942" s="58"/>
      <c r="Y14942" s="58"/>
      <c r="Z14942" s="58"/>
      <c r="AA14942" s="58"/>
      <c r="AB14942" s="58"/>
    </row>
    <row r="14943" spans="24:28" x14ac:dyDescent="0.2">
      <c r="X14943" s="58"/>
      <c r="Y14943" s="58"/>
      <c r="Z14943" s="58"/>
      <c r="AA14943" s="58"/>
      <c r="AB14943" s="58"/>
    </row>
    <row r="14944" spans="24:28" x14ac:dyDescent="0.2">
      <c r="X14944" s="58"/>
      <c r="Y14944" s="58"/>
      <c r="Z14944" s="58"/>
      <c r="AA14944" s="58"/>
      <c r="AB14944" s="58"/>
    </row>
    <row r="14945" spans="24:28" x14ac:dyDescent="0.2">
      <c r="X14945" s="58"/>
      <c r="Y14945" s="58"/>
      <c r="Z14945" s="58"/>
      <c r="AA14945" s="58"/>
      <c r="AB14945" s="58"/>
    </row>
    <row r="14946" spans="24:28" x14ac:dyDescent="0.2">
      <c r="X14946" s="58"/>
      <c r="Y14946" s="58"/>
      <c r="Z14946" s="58"/>
      <c r="AA14946" s="58"/>
      <c r="AB14946" s="58"/>
    </row>
    <row r="14947" spans="24:28" x14ac:dyDescent="0.2">
      <c r="X14947" s="58"/>
      <c r="Y14947" s="58"/>
      <c r="Z14947" s="58"/>
      <c r="AA14947" s="58"/>
      <c r="AB14947" s="58"/>
    </row>
    <row r="14948" spans="24:28" x14ac:dyDescent="0.2">
      <c r="X14948" s="58"/>
      <c r="Y14948" s="58"/>
      <c r="Z14948" s="58"/>
      <c r="AA14948" s="58"/>
      <c r="AB14948" s="58"/>
    </row>
    <row r="14949" spans="24:28" x14ac:dyDescent="0.2">
      <c r="X14949" s="58"/>
      <c r="Y14949" s="58"/>
      <c r="Z14949" s="58"/>
      <c r="AA14949" s="58"/>
      <c r="AB14949" s="58"/>
    </row>
    <row r="14950" spans="24:28" x14ac:dyDescent="0.2">
      <c r="X14950" s="58"/>
      <c r="Y14950" s="58"/>
      <c r="Z14950" s="58"/>
      <c r="AA14950" s="58"/>
      <c r="AB14950" s="58"/>
    </row>
    <row r="14951" spans="24:28" x14ac:dyDescent="0.2">
      <c r="X14951" s="58"/>
      <c r="Y14951" s="58"/>
      <c r="Z14951" s="58"/>
      <c r="AA14951" s="58"/>
      <c r="AB14951" s="58"/>
    </row>
    <row r="14952" spans="24:28" x14ac:dyDescent="0.2">
      <c r="X14952" s="58"/>
      <c r="Y14952" s="58"/>
      <c r="Z14952" s="58"/>
      <c r="AA14952" s="58"/>
      <c r="AB14952" s="58"/>
    </row>
    <row r="14953" spans="24:28" x14ac:dyDescent="0.2">
      <c r="X14953" s="58"/>
      <c r="Y14953" s="58"/>
      <c r="Z14953" s="58"/>
      <c r="AA14953" s="58"/>
      <c r="AB14953" s="58"/>
    </row>
    <row r="14954" spans="24:28" x14ac:dyDescent="0.2">
      <c r="X14954" s="58"/>
      <c r="Y14954" s="58"/>
      <c r="Z14954" s="58"/>
      <c r="AA14954" s="58"/>
      <c r="AB14954" s="58"/>
    </row>
    <row r="14955" spans="24:28" x14ac:dyDescent="0.2">
      <c r="X14955" s="58"/>
      <c r="Y14955" s="58"/>
      <c r="Z14955" s="58"/>
      <c r="AA14955" s="58"/>
      <c r="AB14955" s="58"/>
    </row>
    <row r="14956" spans="24:28" x14ac:dyDescent="0.2">
      <c r="X14956" s="58"/>
      <c r="Y14956" s="58"/>
      <c r="Z14956" s="58"/>
      <c r="AA14956" s="58"/>
      <c r="AB14956" s="58"/>
    </row>
    <row r="14957" spans="24:28" x14ac:dyDescent="0.2">
      <c r="X14957" s="58"/>
      <c r="Y14957" s="58"/>
      <c r="Z14957" s="58"/>
      <c r="AA14957" s="58"/>
      <c r="AB14957" s="58"/>
    </row>
    <row r="14958" spans="24:28" x14ac:dyDescent="0.2">
      <c r="X14958" s="58"/>
      <c r="Y14958" s="58"/>
      <c r="Z14958" s="58"/>
      <c r="AA14958" s="58"/>
      <c r="AB14958" s="58"/>
    </row>
    <row r="14959" spans="24:28" x14ac:dyDescent="0.2">
      <c r="X14959" s="58"/>
      <c r="Y14959" s="58"/>
      <c r="Z14959" s="58"/>
      <c r="AA14959" s="58"/>
      <c r="AB14959" s="58"/>
    </row>
    <row r="14960" spans="24:28" x14ac:dyDescent="0.2">
      <c r="X14960" s="58"/>
      <c r="Y14960" s="58"/>
      <c r="Z14960" s="58"/>
      <c r="AA14960" s="58"/>
      <c r="AB14960" s="58"/>
    </row>
    <row r="14961" spans="24:28" x14ac:dyDescent="0.2">
      <c r="X14961" s="58"/>
      <c r="Y14961" s="58"/>
      <c r="Z14961" s="58"/>
      <c r="AA14961" s="58"/>
      <c r="AB14961" s="58"/>
    </row>
    <row r="14962" spans="24:28" x14ac:dyDescent="0.2">
      <c r="X14962" s="58"/>
      <c r="Y14962" s="58"/>
      <c r="Z14962" s="58"/>
      <c r="AA14962" s="58"/>
      <c r="AB14962" s="58"/>
    </row>
    <row r="14963" spans="24:28" x14ac:dyDescent="0.2">
      <c r="X14963" s="58"/>
      <c r="Y14963" s="58"/>
      <c r="Z14963" s="58"/>
      <c r="AA14963" s="58"/>
      <c r="AB14963" s="58"/>
    </row>
    <row r="14964" spans="24:28" x14ac:dyDescent="0.2">
      <c r="X14964" s="58"/>
      <c r="Y14964" s="58"/>
      <c r="Z14964" s="58"/>
      <c r="AA14964" s="58"/>
      <c r="AB14964" s="58"/>
    </row>
    <row r="14965" spans="24:28" x14ac:dyDescent="0.2">
      <c r="X14965" s="58"/>
      <c r="Y14965" s="58"/>
      <c r="Z14965" s="58"/>
      <c r="AA14965" s="58"/>
      <c r="AB14965" s="58"/>
    </row>
    <row r="14966" spans="24:28" x14ac:dyDescent="0.2">
      <c r="X14966" s="58"/>
      <c r="Y14966" s="58"/>
      <c r="Z14966" s="58"/>
      <c r="AA14966" s="58"/>
      <c r="AB14966" s="58"/>
    </row>
    <row r="14967" spans="24:28" x14ac:dyDescent="0.2">
      <c r="X14967" s="58"/>
      <c r="Y14967" s="58"/>
      <c r="Z14967" s="58"/>
      <c r="AA14967" s="58"/>
      <c r="AB14967" s="58"/>
    </row>
    <row r="14968" spans="24:28" x14ac:dyDescent="0.2">
      <c r="X14968" s="58"/>
      <c r="Y14968" s="58"/>
      <c r="Z14968" s="58"/>
      <c r="AA14968" s="58"/>
      <c r="AB14968" s="58"/>
    </row>
    <row r="14969" spans="24:28" x14ac:dyDescent="0.2">
      <c r="X14969" s="58"/>
      <c r="Y14969" s="58"/>
      <c r="Z14969" s="58"/>
      <c r="AA14969" s="58"/>
      <c r="AB14969" s="58"/>
    </row>
    <row r="14970" spans="24:28" x14ac:dyDescent="0.2">
      <c r="X14970" s="58"/>
      <c r="Y14970" s="58"/>
      <c r="Z14970" s="58"/>
      <c r="AA14970" s="58"/>
      <c r="AB14970" s="58"/>
    </row>
    <row r="14971" spans="24:28" x14ac:dyDescent="0.2">
      <c r="X14971" s="58"/>
      <c r="Y14971" s="58"/>
      <c r="Z14971" s="58"/>
      <c r="AA14971" s="58"/>
      <c r="AB14971" s="58"/>
    </row>
    <row r="14972" spans="24:28" x14ac:dyDescent="0.2">
      <c r="X14972" s="58"/>
      <c r="Y14972" s="58"/>
      <c r="Z14972" s="58"/>
      <c r="AA14972" s="58"/>
      <c r="AB14972" s="58"/>
    </row>
    <row r="14973" spans="24:28" x14ac:dyDescent="0.2">
      <c r="X14973" s="58"/>
      <c r="Y14973" s="58"/>
      <c r="Z14973" s="58"/>
      <c r="AA14973" s="58"/>
      <c r="AB14973" s="58"/>
    </row>
    <row r="14974" spans="24:28" x14ac:dyDescent="0.2">
      <c r="X14974" s="58"/>
      <c r="Y14974" s="58"/>
      <c r="Z14974" s="58"/>
      <c r="AA14974" s="58"/>
      <c r="AB14974" s="58"/>
    </row>
    <row r="14975" spans="24:28" x14ac:dyDescent="0.2">
      <c r="X14975" s="58"/>
      <c r="Y14975" s="58"/>
      <c r="Z14975" s="58"/>
      <c r="AA14975" s="58"/>
      <c r="AB14975" s="58"/>
    </row>
    <row r="14976" spans="24:28" x14ac:dyDescent="0.2">
      <c r="X14976" s="58"/>
      <c r="Y14976" s="58"/>
      <c r="Z14976" s="58"/>
      <c r="AA14976" s="58"/>
      <c r="AB14976" s="58"/>
    </row>
    <row r="14977" spans="24:28" x14ac:dyDescent="0.2">
      <c r="X14977" s="58"/>
      <c r="Y14977" s="58"/>
      <c r="Z14977" s="58"/>
      <c r="AA14977" s="58"/>
      <c r="AB14977" s="58"/>
    </row>
    <row r="14978" spans="24:28" x14ac:dyDescent="0.2">
      <c r="X14978" s="58"/>
      <c r="Y14978" s="58"/>
      <c r="Z14978" s="58"/>
      <c r="AA14978" s="58"/>
      <c r="AB14978" s="58"/>
    </row>
    <row r="14979" spans="24:28" x14ac:dyDescent="0.2">
      <c r="X14979" s="58"/>
      <c r="Y14979" s="58"/>
      <c r="Z14979" s="58"/>
      <c r="AA14979" s="58"/>
      <c r="AB14979" s="58"/>
    </row>
    <row r="14980" spans="24:28" x14ac:dyDescent="0.2">
      <c r="X14980" s="58"/>
      <c r="Y14980" s="58"/>
      <c r="Z14980" s="58"/>
      <c r="AA14980" s="58"/>
      <c r="AB14980" s="58"/>
    </row>
    <row r="14981" spans="24:28" x14ac:dyDescent="0.2">
      <c r="X14981" s="58"/>
      <c r="Y14981" s="58"/>
      <c r="Z14981" s="58"/>
      <c r="AA14981" s="58"/>
      <c r="AB14981" s="58"/>
    </row>
    <row r="14982" spans="24:28" x14ac:dyDescent="0.2">
      <c r="X14982" s="58"/>
      <c r="Y14982" s="58"/>
      <c r="Z14982" s="58"/>
      <c r="AA14982" s="58"/>
      <c r="AB14982" s="58"/>
    </row>
    <row r="14983" spans="24:28" x14ac:dyDescent="0.2">
      <c r="X14983" s="58"/>
      <c r="Y14983" s="58"/>
      <c r="Z14983" s="58"/>
      <c r="AA14983" s="58"/>
      <c r="AB14983" s="58"/>
    </row>
    <row r="14984" spans="24:28" x14ac:dyDescent="0.2">
      <c r="X14984" s="58"/>
      <c r="Y14984" s="58"/>
      <c r="Z14984" s="58"/>
      <c r="AA14984" s="58"/>
      <c r="AB14984" s="58"/>
    </row>
    <row r="14985" spans="24:28" x14ac:dyDescent="0.2">
      <c r="X14985" s="58"/>
      <c r="Y14985" s="58"/>
      <c r="Z14985" s="58"/>
      <c r="AA14985" s="58"/>
      <c r="AB14985" s="58"/>
    </row>
    <row r="14986" spans="24:28" x14ac:dyDescent="0.2">
      <c r="X14986" s="58"/>
      <c r="Y14986" s="58"/>
      <c r="Z14986" s="58"/>
      <c r="AA14986" s="58"/>
      <c r="AB14986" s="58"/>
    </row>
    <row r="14987" spans="24:28" x14ac:dyDescent="0.2">
      <c r="X14987" s="58"/>
      <c r="Y14987" s="58"/>
      <c r="Z14987" s="58"/>
      <c r="AA14987" s="58"/>
      <c r="AB14987" s="58"/>
    </row>
    <row r="14988" spans="24:28" x14ac:dyDescent="0.2">
      <c r="X14988" s="58"/>
      <c r="Y14988" s="58"/>
      <c r="Z14988" s="58"/>
      <c r="AA14988" s="58"/>
      <c r="AB14988" s="58"/>
    </row>
    <row r="14989" spans="24:28" x14ac:dyDescent="0.2">
      <c r="X14989" s="58"/>
      <c r="Y14989" s="58"/>
      <c r="Z14989" s="58"/>
      <c r="AA14989" s="58"/>
      <c r="AB14989" s="58"/>
    </row>
    <row r="14990" spans="24:28" x14ac:dyDescent="0.2">
      <c r="X14990" s="58"/>
      <c r="Y14990" s="58"/>
      <c r="Z14990" s="58"/>
      <c r="AA14990" s="58"/>
      <c r="AB14990" s="58"/>
    </row>
    <row r="14991" spans="24:28" x14ac:dyDescent="0.2">
      <c r="X14991" s="58"/>
      <c r="Y14991" s="58"/>
      <c r="Z14991" s="58"/>
      <c r="AA14991" s="58"/>
      <c r="AB14991" s="58"/>
    </row>
    <row r="14992" spans="24:28" x14ac:dyDescent="0.2">
      <c r="X14992" s="58"/>
      <c r="Y14992" s="58"/>
      <c r="Z14992" s="58"/>
      <c r="AA14992" s="58"/>
      <c r="AB14992" s="58"/>
    </row>
    <row r="14993" spans="24:28" x14ac:dyDescent="0.2">
      <c r="X14993" s="58"/>
      <c r="Y14993" s="58"/>
      <c r="Z14993" s="58"/>
      <c r="AA14993" s="58"/>
      <c r="AB14993" s="58"/>
    </row>
    <row r="14994" spans="24:28" x14ac:dyDescent="0.2">
      <c r="X14994" s="58"/>
      <c r="Y14994" s="58"/>
      <c r="Z14994" s="58"/>
      <c r="AA14994" s="58"/>
      <c r="AB14994" s="58"/>
    </row>
    <row r="14995" spans="24:28" x14ac:dyDescent="0.2">
      <c r="X14995" s="58"/>
      <c r="Y14995" s="58"/>
      <c r="Z14995" s="58"/>
      <c r="AA14995" s="58"/>
      <c r="AB14995" s="58"/>
    </row>
    <row r="14996" spans="24:28" x14ac:dyDescent="0.2">
      <c r="X14996" s="58"/>
      <c r="Y14996" s="58"/>
      <c r="Z14996" s="58"/>
      <c r="AA14996" s="58"/>
      <c r="AB14996" s="58"/>
    </row>
    <row r="14997" spans="24:28" x14ac:dyDescent="0.2">
      <c r="X14997" s="58"/>
      <c r="Y14997" s="58"/>
      <c r="Z14997" s="58"/>
      <c r="AA14997" s="58"/>
      <c r="AB14997" s="58"/>
    </row>
    <row r="14998" spans="24:28" x14ac:dyDescent="0.2">
      <c r="X14998" s="58"/>
      <c r="Y14998" s="58"/>
      <c r="Z14998" s="58"/>
      <c r="AA14998" s="58"/>
      <c r="AB14998" s="58"/>
    </row>
    <row r="14999" spans="24:28" x14ac:dyDescent="0.2">
      <c r="X14999" s="58"/>
      <c r="Y14999" s="58"/>
      <c r="Z14999" s="58"/>
      <c r="AA14999" s="58"/>
      <c r="AB14999" s="58"/>
    </row>
    <row r="15000" spans="24:28" x14ac:dyDescent="0.2">
      <c r="X15000" s="58"/>
      <c r="Y15000" s="58"/>
      <c r="Z15000" s="58"/>
      <c r="AA15000" s="58"/>
      <c r="AB15000" s="58"/>
    </row>
    <row r="15001" spans="24:28" x14ac:dyDescent="0.2">
      <c r="X15001" s="58"/>
      <c r="Y15001" s="58"/>
      <c r="Z15001" s="58"/>
      <c r="AA15001" s="58"/>
      <c r="AB15001" s="58"/>
    </row>
    <row r="15002" spans="24:28" x14ac:dyDescent="0.2">
      <c r="X15002" s="58"/>
      <c r="Y15002" s="58"/>
      <c r="Z15002" s="58"/>
      <c r="AA15002" s="58"/>
      <c r="AB15002" s="58"/>
    </row>
    <row r="15003" spans="24:28" x14ac:dyDescent="0.2">
      <c r="X15003" s="58"/>
      <c r="Y15003" s="58"/>
      <c r="Z15003" s="58"/>
      <c r="AA15003" s="58"/>
      <c r="AB15003" s="58"/>
    </row>
    <row r="15004" spans="24:28" x14ac:dyDescent="0.2">
      <c r="X15004" s="58"/>
      <c r="Y15004" s="58"/>
      <c r="Z15004" s="58"/>
      <c r="AA15004" s="58"/>
      <c r="AB15004" s="58"/>
    </row>
    <row r="15005" spans="24:28" x14ac:dyDescent="0.2">
      <c r="X15005" s="58"/>
      <c r="Y15005" s="58"/>
      <c r="Z15005" s="58"/>
      <c r="AA15005" s="58"/>
      <c r="AB15005" s="58"/>
    </row>
    <row r="15006" spans="24:28" x14ac:dyDescent="0.2">
      <c r="X15006" s="58"/>
      <c r="Y15006" s="58"/>
      <c r="Z15006" s="58"/>
      <c r="AA15006" s="58"/>
      <c r="AB15006" s="58"/>
    </row>
    <row r="15007" spans="24:28" x14ac:dyDescent="0.2">
      <c r="X15007" s="58"/>
      <c r="Y15007" s="58"/>
      <c r="Z15007" s="58"/>
      <c r="AA15007" s="58"/>
      <c r="AB15007" s="58"/>
    </row>
    <row r="15008" spans="24:28" x14ac:dyDescent="0.2">
      <c r="X15008" s="58"/>
      <c r="Y15008" s="58"/>
      <c r="Z15008" s="58"/>
      <c r="AA15008" s="58"/>
      <c r="AB15008" s="58"/>
    </row>
    <row r="15009" spans="24:28" x14ac:dyDescent="0.2">
      <c r="X15009" s="58"/>
      <c r="Y15009" s="58"/>
      <c r="Z15009" s="58"/>
      <c r="AA15009" s="58"/>
      <c r="AB15009" s="58"/>
    </row>
    <row r="15010" spans="24:28" x14ac:dyDescent="0.2">
      <c r="X15010" s="58"/>
      <c r="Y15010" s="58"/>
      <c r="Z15010" s="58"/>
      <c r="AA15010" s="58"/>
      <c r="AB15010" s="58"/>
    </row>
    <row r="15011" spans="24:28" x14ac:dyDescent="0.2">
      <c r="X15011" s="58"/>
      <c r="Y15011" s="58"/>
      <c r="Z15011" s="58"/>
      <c r="AA15011" s="58"/>
      <c r="AB15011" s="58"/>
    </row>
    <row r="15012" spans="24:28" x14ac:dyDescent="0.2">
      <c r="X15012" s="58"/>
      <c r="Y15012" s="58"/>
      <c r="Z15012" s="58"/>
      <c r="AA15012" s="58"/>
      <c r="AB15012" s="58"/>
    </row>
    <row r="15013" spans="24:28" x14ac:dyDescent="0.2">
      <c r="X15013" s="58"/>
      <c r="Y15013" s="58"/>
      <c r="Z15013" s="58"/>
      <c r="AA15013" s="58"/>
      <c r="AB15013" s="58"/>
    </row>
    <row r="15014" spans="24:28" x14ac:dyDescent="0.2">
      <c r="X15014" s="58"/>
      <c r="Y15014" s="58"/>
      <c r="Z15014" s="58"/>
      <c r="AA15014" s="58"/>
      <c r="AB15014" s="58"/>
    </row>
    <row r="15015" spans="24:28" x14ac:dyDescent="0.2">
      <c r="X15015" s="58"/>
      <c r="Y15015" s="58"/>
      <c r="Z15015" s="58"/>
      <c r="AA15015" s="58"/>
      <c r="AB15015" s="58"/>
    </row>
    <row r="15016" spans="24:28" x14ac:dyDescent="0.2">
      <c r="X15016" s="58"/>
      <c r="Y15016" s="58"/>
      <c r="Z15016" s="58"/>
      <c r="AA15016" s="58"/>
      <c r="AB15016" s="58"/>
    </row>
    <row r="15017" spans="24:28" x14ac:dyDescent="0.2">
      <c r="X15017" s="58"/>
      <c r="Y15017" s="58"/>
      <c r="Z15017" s="58"/>
      <c r="AA15017" s="58"/>
      <c r="AB15017" s="58"/>
    </row>
    <row r="15018" spans="24:28" x14ac:dyDescent="0.2">
      <c r="X15018" s="58"/>
      <c r="Y15018" s="58"/>
      <c r="Z15018" s="58"/>
      <c r="AA15018" s="58"/>
      <c r="AB15018" s="58"/>
    </row>
    <row r="15019" spans="24:28" x14ac:dyDescent="0.2">
      <c r="X15019" s="58"/>
      <c r="Y15019" s="58"/>
      <c r="Z15019" s="58"/>
      <c r="AA15019" s="58"/>
      <c r="AB15019" s="58"/>
    </row>
    <row r="15020" spans="24:28" x14ac:dyDescent="0.2">
      <c r="X15020" s="58"/>
      <c r="Y15020" s="58"/>
      <c r="Z15020" s="58"/>
      <c r="AA15020" s="58"/>
      <c r="AB15020" s="58"/>
    </row>
    <row r="15021" spans="24:28" x14ac:dyDescent="0.2">
      <c r="X15021" s="58"/>
      <c r="Y15021" s="58"/>
      <c r="Z15021" s="58"/>
      <c r="AA15021" s="58"/>
      <c r="AB15021" s="58"/>
    </row>
    <row r="15022" spans="24:28" x14ac:dyDescent="0.2">
      <c r="X15022" s="58"/>
      <c r="Y15022" s="58"/>
      <c r="Z15022" s="58"/>
      <c r="AA15022" s="58"/>
      <c r="AB15022" s="58"/>
    </row>
    <row r="15023" spans="24:28" x14ac:dyDescent="0.2">
      <c r="X15023" s="58"/>
      <c r="Y15023" s="58"/>
      <c r="Z15023" s="58"/>
      <c r="AA15023" s="58"/>
      <c r="AB15023" s="58"/>
    </row>
    <row r="15024" spans="24:28" x14ac:dyDescent="0.2">
      <c r="X15024" s="58"/>
      <c r="Y15024" s="58"/>
      <c r="Z15024" s="58"/>
      <c r="AA15024" s="58"/>
      <c r="AB15024" s="58"/>
    </row>
    <row r="15025" spans="24:28" x14ac:dyDescent="0.2">
      <c r="X15025" s="58"/>
      <c r="Y15025" s="58"/>
      <c r="Z15025" s="58"/>
      <c r="AA15025" s="58"/>
      <c r="AB15025" s="58"/>
    </row>
    <row r="15026" spans="24:28" x14ac:dyDescent="0.2">
      <c r="X15026" s="58"/>
      <c r="Y15026" s="58"/>
      <c r="Z15026" s="58"/>
      <c r="AA15026" s="58"/>
      <c r="AB15026" s="58"/>
    </row>
    <row r="15027" spans="24:28" x14ac:dyDescent="0.2">
      <c r="X15027" s="58"/>
      <c r="Y15027" s="58"/>
      <c r="Z15027" s="58"/>
      <c r="AA15027" s="58"/>
      <c r="AB15027" s="58"/>
    </row>
    <row r="15028" spans="24:28" x14ac:dyDescent="0.2">
      <c r="X15028" s="58"/>
      <c r="Y15028" s="58"/>
      <c r="Z15028" s="58"/>
      <c r="AA15028" s="58"/>
      <c r="AB15028" s="58"/>
    </row>
    <row r="15029" spans="24:28" x14ac:dyDescent="0.2">
      <c r="X15029" s="58"/>
      <c r="Y15029" s="58"/>
      <c r="Z15029" s="58"/>
      <c r="AA15029" s="58"/>
      <c r="AB15029" s="58"/>
    </row>
    <row r="15030" spans="24:28" x14ac:dyDescent="0.2">
      <c r="X15030" s="58"/>
      <c r="Y15030" s="58"/>
      <c r="Z15030" s="58"/>
      <c r="AA15030" s="58"/>
      <c r="AB15030" s="58"/>
    </row>
    <row r="15031" spans="24:28" x14ac:dyDescent="0.2">
      <c r="X15031" s="58"/>
      <c r="Y15031" s="58"/>
      <c r="Z15031" s="58"/>
      <c r="AA15031" s="58"/>
      <c r="AB15031" s="58"/>
    </row>
    <row r="15032" spans="24:28" x14ac:dyDescent="0.2">
      <c r="X15032" s="58"/>
      <c r="Y15032" s="58"/>
      <c r="Z15032" s="58"/>
      <c r="AA15032" s="58"/>
      <c r="AB15032" s="58"/>
    </row>
    <row r="15033" spans="24:28" x14ac:dyDescent="0.2">
      <c r="X15033" s="58"/>
      <c r="Y15033" s="58"/>
      <c r="Z15033" s="58"/>
      <c r="AA15033" s="58"/>
      <c r="AB15033" s="58"/>
    </row>
    <row r="15034" spans="24:28" x14ac:dyDescent="0.2">
      <c r="X15034" s="58"/>
      <c r="Y15034" s="58"/>
      <c r="Z15034" s="58"/>
      <c r="AA15034" s="58"/>
      <c r="AB15034" s="58"/>
    </row>
    <row r="15035" spans="24:28" x14ac:dyDescent="0.2">
      <c r="X15035" s="58"/>
      <c r="Y15035" s="58"/>
      <c r="Z15035" s="58"/>
      <c r="AA15035" s="58"/>
      <c r="AB15035" s="58"/>
    </row>
    <row r="15036" spans="24:28" x14ac:dyDescent="0.2">
      <c r="X15036" s="58"/>
      <c r="Y15036" s="58"/>
      <c r="Z15036" s="58"/>
      <c r="AA15036" s="58"/>
      <c r="AB15036" s="58"/>
    </row>
    <row r="15037" spans="24:28" x14ac:dyDescent="0.2">
      <c r="X15037" s="58"/>
      <c r="Y15037" s="58"/>
      <c r="Z15037" s="58"/>
      <c r="AA15037" s="58"/>
      <c r="AB15037" s="58"/>
    </row>
    <row r="15038" spans="24:28" x14ac:dyDescent="0.2">
      <c r="X15038" s="58"/>
      <c r="Y15038" s="58"/>
      <c r="Z15038" s="58"/>
      <c r="AA15038" s="58"/>
      <c r="AB15038" s="58"/>
    </row>
    <row r="15039" spans="24:28" x14ac:dyDescent="0.2">
      <c r="X15039" s="58"/>
      <c r="Y15039" s="58"/>
      <c r="Z15039" s="58"/>
      <c r="AA15039" s="58"/>
      <c r="AB15039" s="58"/>
    </row>
    <row r="15040" spans="24:28" x14ac:dyDescent="0.2">
      <c r="X15040" s="58"/>
      <c r="Y15040" s="58"/>
      <c r="Z15040" s="58"/>
      <c r="AA15040" s="58"/>
      <c r="AB15040" s="58"/>
    </row>
    <row r="15041" spans="24:28" x14ac:dyDescent="0.2">
      <c r="X15041" s="58"/>
      <c r="Y15041" s="58"/>
      <c r="Z15041" s="58"/>
      <c r="AA15041" s="58"/>
      <c r="AB15041" s="58"/>
    </row>
    <row r="15042" spans="24:28" x14ac:dyDescent="0.2">
      <c r="X15042" s="58"/>
      <c r="Y15042" s="58"/>
      <c r="Z15042" s="58"/>
      <c r="AA15042" s="58"/>
      <c r="AB15042" s="58"/>
    </row>
    <row r="15043" spans="24:28" x14ac:dyDescent="0.2">
      <c r="X15043" s="58"/>
      <c r="Y15043" s="58"/>
      <c r="Z15043" s="58"/>
      <c r="AA15043" s="58"/>
      <c r="AB15043" s="58"/>
    </row>
    <row r="15044" spans="24:28" x14ac:dyDescent="0.2">
      <c r="X15044" s="58"/>
      <c r="Y15044" s="58"/>
      <c r="Z15044" s="58"/>
      <c r="AA15044" s="58"/>
      <c r="AB15044" s="58"/>
    </row>
    <row r="15045" spans="24:28" x14ac:dyDescent="0.2">
      <c r="X15045" s="58"/>
      <c r="Y15045" s="58"/>
      <c r="Z15045" s="58"/>
      <c r="AA15045" s="58"/>
      <c r="AB15045" s="58"/>
    </row>
    <row r="15046" spans="24:28" x14ac:dyDescent="0.2">
      <c r="X15046" s="58"/>
      <c r="Y15046" s="58"/>
      <c r="Z15046" s="58"/>
      <c r="AA15046" s="58"/>
      <c r="AB15046" s="58"/>
    </row>
    <row r="15047" spans="24:28" x14ac:dyDescent="0.2">
      <c r="X15047" s="58"/>
      <c r="Y15047" s="58"/>
      <c r="Z15047" s="58"/>
      <c r="AA15047" s="58"/>
      <c r="AB15047" s="58"/>
    </row>
    <row r="15048" spans="24:28" x14ac:dyDescent="0.2">
      <c r="X15048" s="58"/>
      <c r="Y15048" s="58"/>
      <c r="Z15048" s="58"/>
      <c r="AA15048" s="58"/>
      <c r="AB15048" s="58"/>
    </row>
    <row r="15049" spans="24:28" x14ac:dyDescent="0.2">
      <c r="X15049" s="58"/>
      <c r="Y15049" s="58"/>
      <c r="Z15049" s="58"/>
      <c r="AA15049" s="58"/>
      <c r="AB15049" s="58"/>
    </row>
    <row r="15050" spans="24:28" x14ac:dyDescent="0.2">
      <c r="X15050" s="58"/>
      <c r="Y15050" s="58"/>
      <c r="Z15050" s="58"/>
      <c r="AA15050" s="58"/>
      <c r="AB15050" s="58"/>
    </row>
    <row r="15051" spans="24:28" x14ac:dyDescent="0.2">
      <c r="X15051" s="58"/>
      <c r="Y15051" s="58"/>
      <c r="Z15051" s="58"/>
      <c r="AA15051" s="58"/>
      <c r="AB15051" s="58"/>
    </row>
    <row r="15052" spans="24:28" x14ac:dyDescent="0.2">
      <c r="X15052" s="58"/>
      <c r="Y15052" s="58"/>
      <c r="Z15052" s="58"/>
      <c r="AA15052" s="58"/>
      <c r="AB15052" s="58"/>
    </row>
    <row r="15053" spans="24:28" x14ac:dyDescent="0.2">
      <c r="X15053" s="58"/>
      <c r="Y15053" s="58"/>
      <c r="Z15053" s="58"/>
      <c r="AA15053" s="58"/>
      <c r="AB15053" s="58"/>
    </row>
    <row r="15054" spans="24:28" x14ac:dyDescent="0.2">
      <c r="X15054" s="58"/>
      <c r="Y15054" s="58"/>
      <c r="Z15054" s="58"/>
      <c r="AA15054" s="58"/>
      <c r="AB15054" s="58"/>
    </row>
    <row r="15055" spans="24:28" x14ac:dyDescent="0.2">
      <c r="X15055" s="58"/>
      <c r="Y15055" s="58"/>
      <c r="Z15055" s="58"/>
      <c r="AA15055" s="58"/>
      <c r="AB15055" s="58"/>
    </row>
    <row r="15056" spans="24:28" x14ac:dyDescent="0.2">
      <c r="X15056" s="58"/>
      <c r="Y15056" s="58"/>
      <c r="Z15056" s="58"/>
      <c r="AA15056" s="58"/>
      <c r="AB15056" s="58"/>
    </row>
    <row r="15057" spans="24:28" x14ac:dyDescent="0.2">
      <c r="X15057" s="58"/>
      <c r="Y15057" s="58"/>
      <c r="Z15057" s="58"/>
      <c r="AA15057" s="58"/>
      <c r="AB15057" s="58"/>
    </row>
    <row r="15058" spans="24:28" x14ac:dyDescent="0.2">
      <c r="X15058" s="58"/>
      <c r="Y15058" s="58"/>
      <c r="Z15058" s="58"/>
      <c r="AA15058" s="58"/>
      <c r="AB15058" s="58"/>
    </row>
    <row r="15059" spans="24:28" x14ac:dyDescent="0.2">
      <c r="X15059" s="58"/>
      <c r="Y15059" s="58"/>
      <c r="Z15059" s="58"/>
      <c r="AA15059" s="58"/>
      <c r="AB15059" s="58"/>
    </row>
    <row r="15060" spans="24:28" x14ac:dyDescent="0.2">
      <c r="X15060" s="58"/>
      <c r="Y15060" s="58"/>
      <c r="Z15060" s="58"/>
      <c r="AA15060" s="58"/>
      <c r="AB15060" s="58"/>
    </row>
    <row r="15061" spans="24:28" x14ac:dyDescent="0.2">
      <c r="X15061" s="58"/>
      <c r="Y15061" s="58"/>
      <c r="Z15061" s="58"/>
      <c r="AA15061" s="58"/>
      <c r="AB15061" s="58"/>
    </row>
    <row r="15062" spans="24:28" x14ac:dyDescent="0.2">
      <c r="X15062" s="58"/>
      <c r="Y15062" s="58"/>
      <c r="Z15062" s="58"/>
      <c r="AA15062" s="58"/>
      <c r="AB15062" s="58"/>
    </row>
    <row r="15063" spans="24:28" x14ac:dyDescent="0.2">
      <c r="X15063" s="58"/>
      <c r="Y15063" s="58"/>
      <c r="Z15063" s="58"/>
      <c r="AA15063" s="58"/>
      <c r="AB15063" s="58"/>
    </row>
    <row r="15064" spans="24:28" x14ac:dyDescent="0.2">
      <c r="X15064" s="58"/>
      <c r="Y15064" s="58"/>
      <c r="Z15064" s="58"/>
      <c r="AA15064" s="58"/>
      <c r="AB15064" s="58"/>
    </row>
    <row r="15065" spans="24:28" x14ac:dyDescent="0.2">
      <c r="X15065" s="58"/>
      <c r="Y15065" s="58"/>
      <c r="Z15065" s="58"/>
      <c r="AA15065" s="58"/>
      <c r="AB15065" s="58"/>
    </row>
    <row r="15066" spans="24:28" x14ac:dyDescent="0.2">
      <c r="X15066" s="58"/>
      <c r="Y15066" s="58"/>
      <c r="Z15066" s="58"/>
      <c r="AA15066" s="58"/>
      <c r="AB15066" s="58"/>
    </row>
    <row r="15067" spans="24:28" x14ac:dyDescent="0.2">
      <c r="X15067" s="58"/>
      <c r="Y15067" s="58"/>
      <c r="Z15067" s="58"/>
      <c r="AA15067" s="58"/>
      <c r="AB15067" s="58"/>
    </row>
    <row r="15068" spans="24:28" x14ac:dyDescent="0.2">
      <c r="X15068" s="58"/>
      <c r="Y15068" s="58"/>
      <c r="Z15068" s="58"/>
      <c r="AA15068" s="58"/>
      <c r="AB15068" s="58"/>
    </row>
    <row r="15069" spans="24:28" x14ac:dyDescent="0.2">
      <c r="X15069" s="58"/>
      <c r="Y15069" s="58"/>
      <c r="Z15069" s="58"/>
      <c r="AA15069" s="58"/>
      <c r="AB15069" s="58"/>
    </row>
    <row r="15070" spans="24:28" x14ac:dyDescent="0.2">
      <c r="X15070" s="58"/>
      <c r="Y15070" s="58"/>
      <c r="Z15070" s="58"/>
      <c r="AA15070" s="58"/>
      <c r="AB15070" s="58"/>
    </row>
    <row r="15071" spans="24:28" x14ac:dyDescent="0.2">
      <c r="X15071" s="58"/>
      <c r="Y15071" s="58"/>
      <c r="Z15071" s="58"/>
      <c r="AA15071" s="58"/>
      <c r="AB15071" s="58"/>
    </row>
    <row r="15072" spans="24:28" x14ac:dyDescent="0.2">
      <c r="X15072" s="58"/>
      <c r="Y15072" s="58"/>
      <c r="Z15072" s="58"/>
      <c r="AA15072" s="58"/>
      <c r="AB15072" s="58"/>
    </row>
    <row r="15073" spans="24:28" x14ac:dyDescent="0.2">
      <c r="X15073" s="58"/>
      <c r="Y15073" s="58"/>
      <c r="Z15073" s="58"/>
      <c r="AA15073" s="58"/>
      <c r="AB15073" s="58"/>
    </row>
    <row r="15074" spans="24:28" x14ac:dyDescent="0.2">
      <c r="X15074" s="58"/>
      <c r="Y15074" s="58"/>
      <c r="Z15074" s="58"/>
      <c r="AA15074" s="58"/>
      <c r="AB15074" s="58"/>
    </row>
    <row r="15075" spans="24:28" x14ac:dyDescent="0.2">
      <c r="X15075" s="58"/>
      <c r="Y15075" s="58"/>
      <c r="Z15075" s="58"/>
      <c r="AA15075" s="58"/>
      <c r="AB15075" s="58"/>
    </row>
    <row r="15076" spans="24:28" x14ac:dyDescent="0.2">
      <c r="X15076" s="58"/>
      <c r="Y15076" s="58"/>
      <c r="Z15076" s="58"/>
      <c r="AA15076" s="58"/>
      <c r="AB15076" s="58"/>
    </row>
    <row r="15077" spans="24:28" x14ac:dyDescent="0.2">
      <c r="X15077" s="58"/>
      <c r="Y15077" s="58"/>
      <c r="Z15077" s="58"/>
      <c r="AA15077" s="58"/>
      <c r="AB15077" s="58"/>
    </row>
    <row r="15078" spans="24:28" x14ac:dyDescent="0.2">
      <c r="X15078" s="58"/>
      <c r="Y15078" s="58"/>
      <c r="Z15078" s="58"/>
      <c r="AA15078" s="58"/>
      <c r="AB15078" s="58"/>
    </row>
    <row r="15079" spans="24:28" x14ac:dyDescent="0.2">
      <c r="X15079" s="58"/>
      <c r="Y15079" s="58"/>
      <c r="Z15079" s="58"/>
      <c r="AA15079" s="58"/>
      <c r="AB15079" s="58"/>
    </row>
    <row r="15080" spans="24:28" x14ac:dyDescent="0.2">
      <c r="X15080" s="58"/>
      <c r="Y15080" s="58"/>
      <c r="Z15080" s="58"/>
      <c r="AA15080" s="58"/>
      <c r="AB15080" s="58"/>
    </row>
    <row r="15081" spans="24:28" x14ac:dyDescent="0.2">
      <c r="X15081" s="58"/>
      <c r="Y15081" s="58"/>
      <c r="Z15081" s="58"/>
      <c r="AA15081" s="58"/>
      <c r="AB15081" s="58"/>
    </row>
    <row r="15082" spans="24:28" x14ac:dyDescent="0.2">
      <c r="X15082" s="58"/>
      <c r="Y15082" s="58"/>
      <c r="Z15082" s="58"/>
      <c r="AA15082" s="58"/>
      <c r="AB15082" s="58"/>
    </row>
    <row r="15083" spans="24:28" x14ac:dyDescent="0.2">
      <c r="X15083" s="58"/>
      <c r="Y15083" s="58"/>
      <c r="Z15083" s="58"/>
      <c r="AA15083" s="58"/>
      <c r="AB15083" s="58"/>
    </row>
    <row r="15084" spans="24:28" x14ac:dyDescent="0.2">
      <c r="X15084" s="58"/>
      <c r="Y15084" s="58"/>
      <c r="Z15084" s="58"/>
      <c r="AA15084" s="58"/>
      <c r="AB15084" s="58"/>
    </row>
    <row r="15085" spans="24:28" x14ac:dyDescent="0.2">
      <c r="X15085" s="58"/>
      <c r="Y15085" s="58"/>
      <c r="Z15085" s="58"/>
      <c r="AA15085" s="58"/>
      <c r="AB15085" s="58"/>
    </row>
    <row r="15086" spans="24:28" x14ac:dyDescent="0.2">
      <c r="X15086" s="58"/>
      <c r="Y15086" s="58"/>
      <c r="Z15086" s="58"/>
      <c r="AA15086" s="58"/>
      <c r="AB15086" s="58"/>
    </row>
    <row r="15087" spans="24:28" x14ac:dyDescent="0.2">
      <c r="X15087" s="58"/>
      <c r="Y15087" s="58"/>
      <c r="Z15087" s="58"/>
      <c r="AA15087" s="58"/>
      <c r="AB15087" s="58"/>
    </row>
    <row r="15088" spans="24:28" x14ac:dyDescent="0.2">
      <c r="X15088" s="58"/>
      <c r="Y15088" s="58"/>
      <c r="Z15088" s="58"/>
      <c r="AA15088" s="58"/>
      <c r="AB15088" s="58"/>
    </row>
    <row r="15089" spans="24:28" x14ac:dyDescent="0.2">
      <c r="X15089" s="58"/>
      <c r="Y15089" s="58"/>
      <c r="Z15089" s="58"/>
      <c r="AA15089" s="58"/>
      <c r="AB15089" s="58"/>
    </row>
    <row r="15090" spans="24:28" x14ac:dyDescent="0.2">
      <c r="X15090" s="58"/>
      <c r="Y15090" s="58"/>
      <c r="Z15090" s="58"/>
      <c r="AA15090" s="58"/>
      <c r="AB15090" s="58"/>
    </row>
    <row r="15091" spans="24:28" x14ac:dyDescent="0.2">
      <c r="X15091" s="58"/>
      <c r="Y15091" s="58"/>
      <c r="Z15091" s="58"/>
      <c r="AA15091" s="58"/>
      <c r="AB15091" s="58"/>
    </row>
    <row r="15092" spans="24:28" x14ac:dyDescent="0.2">
      <c r="X15092" s="58"/>
      <c r="Y15092" s="58"/>
      <c r="Z15092" s="58"/>
      <c r="AA15092" s="58"/>
      <c r="AB15092" s="58"/>
    </row>
    <row r="15093" spans="24:28" x14ac:dyDescent="0.2">
      <c r="X15093" s="58"/>
      <c r="Y15093" s="58"/>
      <c r="Z15093" s="58"/>
      <c r="AA15093" s="58"/>
      <c r="AB15093" s="58"/>
    </row>
    <row r="15094" spans="24:28" x14ac:dyDescent="0.2">
      <c r="X15094" s="58"/>
      <c r="Y15094" s="58"/>
      <c r="Z15094" s="58"/>
      <c r="AA15094" s="58"/>
      <c r="AB15094" s="58"/>
    </row>
    <row r="15095" spans="24:28" x14ac:dyDescent="0.2">
      <c r="X15095" s="58"/>
      <c r="Y15095" s="58"/>
      <c r="Z15095" s="58"/>
      <c r="AA15095" s="58"/>
      <c r="AB15095" s="58"/>
    </row>
    <row r="15096" spans="24:28" x14ac:dyDescent="0.2">
      <c r="X15096" s="58"/>
      <c r="Y15096" s="58"/>
      <c r="Z15096" s="58"/>
      <c r="AA15096" s="58"/>
      <c r="AB15096" s="58"/>
    </row>
    <row r="15097" spans="24:28" x14ac:dyDescent="0.2">
      <c r="X15097" s="58"/>
      <c r="Y15097" s="58"/>
      <c r="Z15097" s="58"/>
      <c r="AA15097" s="58"/>
      <c r="AB15097" s="58"/>
    </row>
    <row r="15098" spans="24:28" x14ac:dyDescent="0.2">
      <c r="X15098" s="58"/>
      <c r="Y15098" s="58"/>
      <c r="Z15098" s="58"/>
      <c r="AA15098" s="58"/>
      <c r="AB15098" s="58"/>
    </row>
    <row r="15099" spans="24:28" x14ac:dyDescent="0.2">
      <c r="X15099" s="58"/>
      <c r="Y15099" s="58"/>
      <c r="Z15099" s="58"/>
      <c r="AA15099" s="58"/>
      <c r="AB15099" s="58"/>
    </row>
    <row r="15100" spans="24:28" x14ac:dyDescent="0.2">
      <c r="X15100" s="58"/>
      <c r="Y15100" s="58"/>
      <c r="Z15100" s="58"/>
      <c r="AA15100" s="58"/>
      <c r="AB15100" s="58"/>
    </row>
    <row r="15101" spans="24:28" x14ac:dyDescent="0.2">
      <c r="X15101" s="58"/>
      <c r="Y15101" s="58"/>
      <c r="Z15101" s="58"/>
      <c r="AA15101" s="58"/>
      <c r="AB15101" s="58"/>
    </row>
    <row r="15102" spans="24:28" x14ac:dyDescent="0.2">
      <c r="X15102" s="58"/>
      <c r="Y15102" s="58"/>
      <c r="Z15102" s="58"/>
      <c r="AA15102" s="58"/>
      <c r="AB15102" s="58"/>
    </row>
    <row r="15103" spans="24:28" x14ac:dyDescent="0.2">
      <c r="X15103" s="58"/>
      <c r="Y15103" s="58"/>
      <c r="Z15103" s="58"/>
      <c r="AA15103" s="58"/>
      <c r="AB15103" s="58"/>
    </row>
    <row r="15104" spans="24:28" x14ac:dyDescent="0.2">
      <c r="X15104" s="58"/>
      <c r="Y15104" s="58"/>
      <c r="Z15104" s="58"/>
      <c r="AA15104" s="58"/>
      <c r="AB15104" s="58"/>
    </row>
    <row r="15105" spans="24:28" x14ac:dyDescent="0.2">
      <c r="X15105" s="58"/>
      <c r="Y15105" s="58"/>
      <c r="Z15105" s="58"/>
      <c r="AA15105" s="58"/>
      <c r="AB15105" s="58"/>
    </row>
    <row r="15106" spans="24:28" x14ac:dyDescent="0.2">
      <c r="X15106" s="58"/>
      <c r="Y15106" s="58"/>
      <c r="Z15106" s="58"/>
      <c r="AA15106" s="58"/>
      <c r="AB15106" s="58"/>
    </row>
    <row r="15107" spans="24:28" x14ac:dyDescent="0.2">
      <c r="X15107" s="58"/>
      <c r="Y15107" s="58"/>
      <c r="Z15107" s="58"/>
      <c r="AA15107" s="58"/>
      <c r="AB15107" s="58"/>
    </row>
    <row r="15108" spans="24:28" x14ac:dyDescent="0.2">
      <c r="X15108" s="58"/>
      <c r="Y15108" s="58"/>
      <c r="Z15108" s="58"/>
      <c r="AA15108" s="58"/>
      <c r="AB15108" s="58"/>
    </row>
    <row r="15109" spans="24:28" x14ac:dyDescent="0.2">
      <c r="X15109" s="58"/>
      <c r="Y15109" s="58"/>
      <c r="Z15109" s="58"/>
      <c r="AA15109" s="58"/>
      <c r="AB15109" s="58"/>
    </row>
    <row r="15110" spans="24:28" x14ac:dyDescent="0.2">
      <c r="X15110" s="58"/>
      <c r="Y15110" s="58"/>
      <c r="Z15110" s="58"/>
      <c r="AA15110" s="58"/>
      <c r="AB15110" s="58"/>
    </row>
    <row r="15111" spans="24:28" x14ac:dyDescent="0.2">
      <c r="X15111" s="58"/>
      <c r="Y15111" s="58"/>
      <c r="Z15111" s="58"/>
      <c r="AA15111" s="58"/>
      <c r="AB15111" s="58"/>
    </row>
    <row r="15112" spans="24:28" x14ac:dyDescent="0.2">
      <c r="X15112" s="58"/>
      <c r="Y15112" s="58"/>
      <c r="Z15112" s="58"/>
      <c r="AA15112" s="58"/>
      <c r="AB15112" s="58"/>
    </row>
    <row r="15113" spans="24:28" x14ac:dyDescent="0.2">
      <c r="X15113" s="58"/>
      <c r="Y15113" s="58"/>
      <c r="Z15113" s="58"/>
      <c r="AA15113" s="58"/>
      <c r="AB15113" s="58"/>
    </row>
    <row r="15114" spans="24:28" x14ac:dyDescent="0.2">
      <c r="X15114" s="58"/>
      <c r="Y15114" s="58"/>
      <c r="Z15114" s="58"/>
      <c r="AA15114" s="58"/>
      <c r="AB15114" s="58"/>
    </row>
    <row r="15115" spans="24:28" x14ac:dyDescent="0.2">
      <c r="X15115" s="58"/>
      <c r="Y15115" s="58"/>
      <c r="Z15115" s="58"/>
      <c r="AA15115" s="58"/>
      <c r="AB15115" s="58"/>
    </row>
    <row r="15116" spans="24:28" x14ac:dyDescent="0.2">
      <c r="X15116" s="58"/>
      <c r="Y15116" s="58"/>
      <c r="Z15116" s="58"/>
      <c r="AA15116" s="58"/>
      <c r="AB15116" s="58"/>
    </row>
    <row r="15117" spans="24:28" x14ac:dyDescent="0.2">
      <c r="X15117" s="58"/>
      <c r="Y15117" s="58"/>
      <c r="Z15117" s="58"/>
      <c r="AA15117" s="58"/>
      <c r="AB15117" s="58"/>
    </row>
    <row r="15118" spans="24:28" x14ac:dyDescent="0.2">
      <c r="X15118" s="58"/>
      <c r="Y15118" s="58"/>
      <c r="Z15118" s="58"/>
      <c r="AA15118" s="58"/>
      <c r="AB15118" s="58"/>
    </row>
    <row r="15119" spans="24:28" x14ac:dyDescent="0.2">
      <c r="X15119" s="58"/>
      <c r="Y15119" s="58"/>
      <c r="Z15119" s="58"/>
      <c r="AA15119" s="58"/>
      <c r="AB15119" s="58"/>
    </row>
    <row r="15120" spans="24:28" x14ac:dyDescent="0.2">
      <c r="X15120" s="58"/>
      <c r="Y15120" s="58"/>
      <c r="Z15120" s="58"/>
      <c r="AA15120" s="58"/>
      <c r="AB15120" s="58"/>
    </row>
    <row r="15121" spans="24:28" x14ac:dyDescent="0.2">
      <c r="X15121" s="58"/>
      <c r="Y15121" s="58"/>
      <c r="Z15121" s="58"/>
      <c r="AA15121" s="58"/>
      <c r="AB15121" s="58"/>
    </row>
    <row r="15122" spans="24:28" x14ac:dyDescent="0.2">
      <c r="X15122" s="58"/>
      <c r="Y15122" s="58"/>
      <c r="Z15122" s="58"/>
      <c r="AA15122" s="58"/>
      <c r="AB15122" s="58"/>
    </row>
    <row r="15123" spans="24:28" x14ac:dyDescent="0.2">
      <c r="X15123" s="58"/>
      <c r="Y15123" s="58"/>
      <c r="Z15123" s="58"/>
      <c r="AA15123" s="58"/>
      <c r="AB15123" s="58"/>
    </row>
    <row r="15124" spans="24:28" x14ac:dyDescent="0.2">
      <c r="X15124" s="58"/>
      <c r="Y15124" s="58"/>
      <c r="Z15124" s="58"/>
      <c r="AA15124" s="58"/>
      <c r="AB15124" s="58"/>
    </row>
    <row r="15125" spans="24:28" x14ac:dyDescent="0.2">
      <c r="X15125" s="58"/>
      <c r="Y15125" s="58"/>
      <c r="Z15125" s="58"/>
      <c r="AA15125" s="58"/>
      <c r="AB15125" s="58"/>
    </row>
    <row r="15126" spans="24:28" x14ac:dyDescent="0.2">
      <c r="X15126" s="58"/>
      <c r="Y15126" s="58"/>
      <c r="Z15126" s="58"/>
      <c r="AA15126" s="58"/>
      <c r="AB15126" s="58"/>
    </row>
    <row r="15127" spans="24:28" x14ac:dyDescent="0.2">
      <c r="X15127" s="58"/>
      <c r="Y15127" s="58"/>
      <c r="Z15127" s="58"/>
      <c r="AA15127" s="58"/>
      <c r="AB15127" s="58"/>
    </row>
    <row r="15128" spans="24:28" x14ac:dyDescent="0.2">
      <c r="X15128" s="58"/>
      <c r="Y15128" s="58"/>
      <c r="Z15128" s="58"/>
      <c r="AA15128" s="58"/>
      <c r="AB15128" s="58"/>
    </row>
    <row r="15129" spans="24:28" x14ac:dyDescent="0.2">
      <c r="X15129" s="58"/>
      <c r="Y15129" s="58"/>
      <c r="Z15129" s="58"/>
      <c r="AA15129" s="58"/>
      <c r="AB15129" s="58"/>
    </row>
    <row r="15130" spans="24:28" x14ac:dyDescent="0.2">
      <c r="X15130" s="58"/>
      <c r="Y15130" s="58"/>
      <c r="Z15130" s="58"/>
      <c r="AA15130" s="58"/>
      <c r="AB15130" s="58"/>
    </row>
    <row r="15131" spans="24:28" x14ac:dyDescent="0.2">
      <c r="X15131" s="58"/>
      <c r="Y15131" s="58"/>
      <c r="Z15131" s="58"/>
      <c r="AA15131" s="58"/>
      <c r="AB15131" s="58"/>
    </row>
    <row r="15132" spans="24:28" x14ac:dyDescent="0.2">
      <c r="X15132" s="58"/>
      <c r="Y15132" s="58"/>
      <c r="Z15132" s="58"/>
      <c r="AA15132" s="58"/>
      <c r="AB15132" s="58"/>
    </row>
    <row r="15133" spans="24:28" x14ac:dyDescent="0.2">
      <c r="X15133" s="58"/>
      <c r="Y15133" s="58"/>
      <c r="Z15133" s="58"/>
      <c r="AA15133" s="58"/>
      <c r="AB15133" s="58"/>
    </row>
    <row r="15134" spans="24:28" x14ac:dyDescent="0.2">
      <c r="X15134" s="58"/>
      <c r="Y15134" s="58"/>
      <c r="Z15134" s="58"/>
      <c r="AA15134" s="58"/>
      <c r="AB15134" s="58"/>
    </row>
    <row r="15135" spans="24:28" x14ac:dyDescent="0.2">
      <c r="X15135" s="58"/>
      <c r="Y15135" s="58"/>
      <c r="Z15135" s="58"/>
      <c r="AA15135" s="58"/>
      <c r="AB15135" s="58"/>
    </row>
    <row r="15136" spans="24:28" x14ac:dyDescent="0.2">
      <c r="X15136" s="58"/>
      <c r="Y15136" s="58"/>
      <c r="Z15136" s="58"/>
      <c r="AA15136" s="58"/>
      <c r="AB15136" s="58"/>
    </row>
    <row r="15137" spans="24:28" x14ac:dyDescent="0.2">
      <c r="X15137" s="58"/>
      <c r="Y15137" s="58"/>
      <c r="Z15137" s="58"/>
      <c r="AA15137" s="58"/>
      <c r="AB15137" s="58"/>
    </row>
    <row r="15138" spans="24:28" x14ac:dyDescent="0.2">
      <c r="X15138" s="58"/>
      <c r="Y15138" s="58"/>
      <c r="Z15138" s="58"/>
      <c r="AA15138" s="58"/>
      <c r="AB15138" s="58"/>
    </row>
    <row r="15139" spans="24:28" x14ac:dyDescent="0.2">
      <c r="X15139" s="58"/>
      <c r="Y15139" s="58"/>
      <c r="Z15139" s="58"/>
      <c r="AA15139" s="58"/>
      <c r="AB15139" s="58"/>
    </row>
    <row r="15140" spans="24:28" x14ac:dyDescent="0.2">
      <c r="X15140" s="58"/>
      <c r="Y15140" s="58"/>
      <c r="Z15140" s="58"/>
      <c r="AA15140" s="58"/>
      <c r="AB15140" s="58"/>
    </row>
    <row r="15141" spans="24:28" x14ac:dyDescent="0.2">
      <c r="X15141" s="58"/>
      <c r="Y15141" s="58"/>
      <c r="Z15141" s="58"/>
      <c r="AA15141" s="58"/>
      <c r="AB15141" s="58"/>
    </row>
    <row r="15142" spans="24:28" x14ac:dyDescent="0.2">
      <c r="X15142" s="58"/>
      <c r="Y15142" s="58"/>
      <c r="Z15142" s="58"/>
      <c r="AA15142" s="58"/>
      <c r="AB15142" s="58"/>
    </row>
    <row r="15143" spans="24:28" x14ac:dyDescent="0.2">
      <c r="X15143" s="58"/>
      <c r="Y15143" s="58"/>
      <c r="Z15143" s="58"/>
      <c r="AA15143" s="58"/>
      <c r="AB15143" s="58"/>
    </row>
    <row r="15144" spans="24:28" x14ac:dyDescent="0.2">
      <c r="X15144" s="58"/>
      <c r="Y15144" s="58"/>
      <c r="Z15144" s="58"/>
      <c r="AA15144" s="58"/>
      <c r="AB15144" s="58"/>
    </row>
    <row r="15145" spans="24:28" x14ac:dyDescent="0.2">
      <c r="X15145" s="58"/>
      <c r="Y15145" s="58"/>
      <c r="Z15145" s="58"/>
      <c r="AA15145" s="58"/>
      <c r="AB15145" s="58"/>
    </row>
    <row r="15146" spans="24:28" x14ac:dyDescent="0.2">
      <c r="X15146" s="58"/>
      <c r="Y15146" s="58"/>
      <c r="Z15146" s="58"/>
      <c r="AA15146" s="58"/>
      <c r="AB15146" s="58"/>
    </row>
    <row r="15147" spans="24:28" x14ac:dyDescent="0.2">
      <c r="X15147" s="58"/>
      <c r="Y15147" s="58"/>
      <c r="Z15147" s="58"/>
      <c r="AA15147" s="58"/>
      <c r="AB15147" s="58"/>
    </row>
    <row r="15148" spans="24:28" x14ac:dyDescent="0.2">
      <c r="X15148" s="58"/>
      <c r="Y15148" s="58"/>
      <c r="Z15148" s="58"/>
      <c r="AA15148" s="58"/>
      <c r="AB15148" s="58"/>
    </row>
    <row r="15149" spans="24:28" x14ac:dyDescent="0.2">
      <c r="X15149" s="58"/>
      <c r="Y15149" s="58"/>
      <c r="Z15149" s="58"/>
      <c r="AA15149" s="58"/>
      <c r="AB15149" s="58"/>
    </row>
    <row r="15150" spans="24:28" x14ac:dyDescent="0.2">
      <c r="X15150" s="58"/>
      <c r="Y15150" s="58"/>
      <c r="Z15150" s="58"/>
      <c r="AA15150" s="58"/>
      <c r="AB15150" s="58"/>
    </row>
    <row r="15151" spans="24:28" x14ac:dyDescent="0.2">
      <c r="X15151" s="58"/>
      <c r="Y15151" s="58"/>
      <c r="Z15151" s="58"/>
      <c r="AA15151" s="58"/>
      <c r="AB15151" s="58"/>
    </row>
    <row r="15152" spans="24:28" x14ac:dyDescent="0.2">
      <c r="X15152" s="58"/>
      <c r="Y15152" s="58"/>
      <c r="Z15152" s="58"/>
      <c r="AA15152" s="58"/>
      <c r="AB15152" s="58"/>
    </row>
    <row r="15153" spans="24:28" x14ac:dyDescent="0.2">
      <c r="X15153" s="58"/>
      <c r="Y15153" s="58"/>
      <c r="Z15153" s="58"/>
      <c r="AA15153" s="58"/>
      <c r="AB15153" s="58"/>
    </row>
    <row r="15154" spans="24:28" x14ac:dyDescent="0.2">
      <c r="X15154" s="58"/>
      <c r="Y15154" s="58"/>
      <c r="Z15154" s="58"/>
      <c r="AA15154" s="58"/>
      <c r="AB15154" s="58"/>
    </row>
    <row r="15155" spans="24:28" x14ac:dyDescent="0.2">
      <c r="X15155" s="58"/>
      <c r="Y15155" s="58"/>
      <c r="Z15155" s="58"/>
      <c r="AA15155" s="58"/>
      <c r="AB15155" s="58"/>
    </row>
    <row r="15156" spans="24:28" x14ac:dyDescent="0.2">
      <c r="X15156" s="58"/>
      <c r="Y15156" s="58"/>
      <c r="Z15156" s="58"/>
      <c r="AA15156" s="58"/>
      <c r="AB15156" s="58"/>
    </row>
    <row r="15157" spans="24:28" x14ac:dyDescent="0.2">
      <c r="X15157" s="58"/>
      <c r="Y15157" s="58"/>
      <c r="Z15157" s="58"/>
      <c r="AA15157" s="58"/>
      <c r="AB15157" s="58"/>
    </row>
    <row r="15158" spans="24:28" x14ac:dyDescent="0.2">
      <c r="X15158" s="58"/>
      <c r="Y15158" s="58"/>
      <c r="Z15158" s="58"/>
      <c r="AA15158" s="58"/>
      <c r="AB15158" s="58"/>
    </row>
    <row r="15159" spans="24:28" x14ac:dyDescent="0.2">
      <c r="X15159" s="58"/>
      <c r="Y15159" s="58"/>
      <c r="Z15159" s="58"/>
      <c r="AA15159" s="58"/>
      <c r="AB15159" s="58"/>
    </row>
    <row r="15160" spans="24:28" x14ac:dyDescent="0.2">
      <c r="X15160" s="58"/>
      <c r="Y15160" s="58"/>
      <c r="Z15160" s="58"/>
      <c r="AA15160" s="58"/>
      <c r="AB15160" s="58"/>
    </row>
    <row r="15161" spans="24:28" x14ac:dyDescent="0.2">
      <c r="X15161" s="58"/>
      <c r="Y15161" s="58"/>
      <c r="Z15161" s="58"/>
      <c r="AA15161" s="58"/>
      <c r="AB15161" s="58"/>
    </row>
    <row r="15162" spans="24:28" x14ac:dyDescent="0.2">
      <c r="X15162" s="58"/>
      <c r="Y15162" s="58"/>
      <c r="Z15162" s="58"/>
      <c r="AA15162" s="58"/>
      <c r="AB15162" s="58"/>
    </row>
    <row r="15163" spans="24:28" x14ac:dyDescent="0.2">
      <c r="X15163" s="58"/>
      <c r="Y15163" s="58"/>
      <c r="Z15163" s="58"/>
      <c r="AA15163" s="58"/>
      <c r="AB15163" s="58"/>
    </row>
    <row r="15164" spans="24:28" x14ac:dyDescent="0.2">
      <c r="X15164" s="58"/>
      <c r="Y15164" s="58"/>
      <c r="Z15164" s="58"/>
      <c r="AA15164" s="58"/>
      <c r="AB15164" s="58"/>
    </row>
    <row r="15165" spans="24:28" x14ac:dyDescent="0.2">
      <c r="X15165" s="58"/>
      <c r="Y15165" s="58"/>
      <c r="Z15165" s="58"/>
      <c r="AA15165" s="58"/>
      <c r="AB15165" s="58"/>
    </row>
    <row r="15166" spans="24:28" x14ac:dyDescent="0.2">
      <c r="X15166" s="58"/>
      <c r="Y15166" s="58"/>
      <c r="Z15166" s="58"/>
      <c r="AA15166" s="58"/>
      <c r="AB15166" s="58"/>
    </row>
    <row r="15167" spans="24:28" x14ac:dyDescent="0.2">
      <c r="X15167" s="58"/>
      <c r="Y15167" s="58"/>
      <c r="Z15167" s="58"/>
      <c r="AA15167" s="58"/>
      <c r="AB15167" s="58"/>
    </row>
    <row r="15168" spans="24:28" x14ac:dyDescent="0.2">
      <c r="X15168" s="58"/>
      <c r="Y15168" s="58"/>
      <c r="Z15168" s="58"/>
      <c r="AA15168" s="58"/>
      <c r="AB15168" s="58"/>
    </row>
    <row r="15169" spans="24:28" x14ac:dyDescent="0.2">
      <c r="X15169" s="58"/>
      <c r="Y15169" s="58"/>
      <c r="Z15169" s="58"/>
      <c r="AA15169" s="58"/>
      <c r="AB15169" s="58"/>
    </row>
    <row r="15170" spans="24:28" x14ac:dyDescent="0.2">
      <c r="X15170" s="58"/>
      <c r="Y15170" s="58"/>
      <c r="Z15170" s="58"/>
      <c r="AA15170" s="58"/>
      <c r="AB15170" s="58"/>
    </row>
    <row r="15171" spans="24:28" x14ac:dyDescent="0.2">
      <c r="X15171" s="58"/>
      <c r="Y15171" s="58"/>
      <c r="Z15171" s="58"/>
      <c r="AA15171" s="58"/>
      <c r="AB15171" s="58"/>
    </row>
    <row r="15172" spans="24:28" x14ac:dyDescent="0.2">
      <c r="X15172" s="58"/>
      <c r="Y15172" s="58"/>
      <c r="Z15172" s="58"/>
      <c r="AA15172" s="58"/>
      <c r="AB15172" s="58"/>
    </row>
    <row r="15173" spans="24:28" x14ac:dyDescent="0.2">
      <c r="X15173" s="58"/>
      <c r="Y15173" s="58"/>
      <c r="Z15173" s="58"/>
      <c r="AA15173" s="58"/>
      <c r="AB15173" s="58"/>
    </row>
    <row r="15174" spans="24:28" x14ac:dyDescent="0.2">
      <c r="X15174" s="58"/>
      <c r="Y15174" s="58"/>
      <c r="Z15174" s="58"/>
      <c r="AA15174" s="58"/>
      <c r="AB15174" s="58"/>
    </row>
    <row r="15175" spans="24:28" x14ac:dyDescent="0.2">
      <c r="X15175" s="58"/>
      <c r="Y15175" s="58"/>
      <c r="Z15175" s="58"/>
      <c r="AA15175" s="58"/>
      <c r="AB15175" s="58"/>
    </row>
    <row r="15176" spans="24:28" x14ac:dyDescent="0.2">
      <c r="X15176" s="58"/>
      <c r="Y15176" s="58"/>
      <c r="Z15176" s="58"/>
      <c r="AA15176" s="58"/>
      <c r="AB15176" s="58"/>
    </row>
    <row r="15177" spans="24:28" x14ac:dyDescent="0.2">
      <c r="X15177" s="58"/>
      <c r="Y15177" s="58"/>
      <c r="Z15177" s="58"/>
      <c r="AA15177" s="58"/>
      <c r="AB15177" s="58"/>
    </row>
    <row r="15178" spans="24:28" x14ac:dyDescent="0.2">
      <c r="X15178" s="58"/>
      <c r="Y15178" s="58"/>
      <c r="Z15178" s="58"/>
      <c r="AA15178" s="58"/>
      <c r="AB15178" s="58"/>
    </row>
    <row r="15179" spans="24:28" x14ac:dyDescent="0.2">
      <c r="X15179" s="58"/>
      <c r="Y15179" s="58"/>
      <c r="Z15179" s="58"/>
      <c r="AA15179" s="58"/>
      <c r="AB15179" s="58"/>
    </row>
    <row r="15180" spans="24:28" x14ac:dyDescent="0.2">
      <c r="X15180" s="58"/>
      <c r="Y15180" s="58"/>
      <c r="Z15180" s="58"/>
      <c r="AA15180" s="58"/>
      <c r="AB15180" s="58"/>
    </row>
    <row r="15181" spans="24:28" x14ac:dyDescent="0.2">
      <c r="X15181" s="58"/>
      <c r="Y15181" s="58"/>
      <c r="Z15181" s="58"/>
      <c r="AA15181" s="58"/>
      <c r="AB15181" s="58"/>
    </row>
    <row r="15182" spans="24:28" x14ac:dyDescent="0.2">
      <c r="X15182" s="58"/>
      <c r="Y15182" s="58"/>
      <c r="Z15182" s="58"/>
      <c r="AA15182" s="58"/>
      <c r="AB15182" s="58"/>
    </row>
    <row r="15183" spans="24:28" x14ac:dyDescent="0.2">
      <c r="X15183" s="58"/>
      <c r="Y15183" s="58"/>
      <c r="Z15183" s="58"/>
      <c r="AA15183" s="58"/>
      <c r="AB15183" s="58"/>
    </row>
    <row r="15184" spans="24:28" x14ac:dyDescent="0.2">
      <c r="X15184" s="58"/>
      <c r="Y15184" s="58"/>
      <c r="Z15184" s="58"/>
      <c r="AA15184" s="58"/>
      <c r="AB15184" s="58"/>
    </row>
    <row r="15185" spans="24:28" x14ac:dyDescent="0.2">
      <c r="X15185" s="58"/>
      <c r="Y15185" s="58"/>
      <c r="Z15185" s="58"/>
      <c r="AA15185" s="58"/>
      <c r="AB15185" s="58"/>
    </row>
    <row r="15186" spans="24:28" x14ac:dyDescent="0.2">
      <c r="X15186" s="58"/>
      <c r="Y15186" s="58"/>
      <c r="Z15186" s="58"/>
      <c r="AA15186" s="58"/>
      <c r="AB15186" s="58"/>
    </row>
    <row r="15187" spans="24:28" x14ac:dyDescent="0.2">
      <c r="X15187" s="58"/>
      <c r="Y15187" s="58"/>
      <c r="Z15187" s="58"/>
      <c r="AA15187" s="58"/>
      <c r="AB15187" s="58"/>
    </row>
    <row r="15188" spans="24:28" x14ac:dyDescent="0.2">
      <c r="X15188" s="58"/>
      <c r="Y15188" s="58"/>
      <c r="Z15188" s="58"/>
      <c r="AA15188" s="58"/>
      <c r="AB15188" s="58"/>
    </row>
    <row r="15189" spans="24:28" x14ac:dyDescent="0.2">
      <c r="X15189" s="58"/>
      <c r="Y15189" s="58"/>
      <c r="Z15189" s="58"/>
      <c r="AA15189" s="58"/>
      <c r="AB15189" s="58"/>
    </row>
    <row r="15190" spans="24:28" x14ac:dyDescent="0.2">
      <c r="X15190" s="58"/>
      <c r="Y15190" s="58"/>
      <c r="Z15190" s="58"/>
      <c r="AA15190" s="58"/>
      <c r="AB15190" s="58"/>
    </row>
    <row r="15191" spans="24:28" x14ac:dyDescent="0.2">
      <c r="X15191" s="58"/>
      <c r="Y15191" s="58"/>
      <c r="Z15191" s="58"/>
      <c r="AA15191" s="58"/>
      <c r="AB15191" s="58"/>
    </row>
    <row r="15192" spans="24:28" x14ac:dyDescent="0.2">
      <c r="X15192" s="58"/>
      <c r="Y15192" s="58"/>
      <c r="Z15192" s="58"/>
      <c r="AA15192" s="58"/>
      <c r="AB15192" s="58"/>
    </row>
    <row r="15193" spans="24:28" x14ac:dyDescent="0.2">
      <c r="X15193" s="58"/>
      <c r="Y15193" s="58"/>
      <c r="Z15193" s="58"/>
      <c r="AA15193" s="58"/>
      <c r="AB15193" s="58"/>
    </row>
    <row r="15194" spans="24:28" x14ac:dyDescent="0.2">
      <c r="X15194" s="58"/>
      <c r="Y15194" s="58"/>
      <c r="Z15194" s="58"/>
      <c r="AA15194" s="58"/>
      <c r="AB15194" s="58"/>
    </row>
    <row r="15195" spans="24:28" x14ac:dyDescent="0.2">
      <c r="X15195" s="58"/>
      <c r="Y15195" s="58"/>
      <c r="Z15195" s="58"/>
      <c r="AA15195" s="58"/>
      <c r="AB15195" s="58"/>
    </row>
    <row r="15196" spans="24:28" x14ac:dyDescent="0.2">
      <c r="X15196" s="58"/>
      <c r="Y15196" s="58"/>
      <c r="Z15196" s="58"/>
      <c r="AA15196" s="58"/>
      <c r="AB15196" s="58"/>
    </row>
    <row r="15197" spans="24:28" x14ac:dyDescent="0.2">
      <c r="X15197" s="58"/>
      <c r="Y15197" s="58"/>
      <c r="Z15197" s="58"/>
      <c r="AA15197" s="58"/>
      <c r="AB15197" s="58"/>
    </row>
    <row r="15198" spans="24:28" x14ac:dyDescent="0.2">
      <c r="X15198" s="58"/>
      <c r="Y15198" s="58"/>
      <c r="Z15198" s="58"/>
      <c r="AA15198" s="58"/>
      <c r="AB15198" s="58"/>
    </row>
    <row r="15199" spans="24:28" x14ac:dyDescent="0.2">
      <c r="X15199" s="58"/>
      <c r="Y15199" s="58"/>
      <c r="Z15199" s="58"/>
      <c r="AA15199" s="58"/>
      <c r="AB15199" s="58"/>
    </row>
    <row r="15200" spans="24:28" x14ac:dyDescent="0.2">
      <c r="X15200" s="58"/>
      <c r="Y15200" s="58"/>
      <c r="Z15200" s="58"/>
      <c r="AA15200" s="58"/>
      <c r="AB15200" s="58"/>
    </row>
    <row r="15201" spans="24:28" x14ac:dyDescent="0.2">
      <c r="X15201" s="58"/>
      <c r="Y15201" s="58"/>
      <c r="Z15201" s="58"/>
      <c r="AA15201" s="58"/>
      <c r="AB15201" s="58"/>
    </row>
    <row r="15202" spans="24:28" x14ac:dyDescent="0.2">
      <c r="X15202" s="58"/>
      <c r="Y15202" s="58"/>
      <c r="Z15202" s="58"/>
      <c r="AA15202" s="58"/>
      <c r="AB15202" s="58"/>
    </row>
    <row r="15203" spans="24:28" x14ac:dyDescent="0.2">
      <c r="X15203" s="58"/>
      <c r="Y15203" s="58"/>
      <c r="Z15203" s="58"/>
      <c r="AA15203" s="58"/>
      <c r="AB15203" s="58"/>
    </row>
    <row r="15204" spans="24:28" x14ac:dyDescent="0.2">
      <c r="X15204" s="58"/>
      <c r="Y15204" s="58"/>
      <c r="Z15204" s="58"/>
      <c r="AA15204" s="58"/>
      <c r="AB15204" s="58"/>
    </row>
    <row r="15205" spans="24:28" x14ac:dyDescent="0.2">
      <c r="X15205" s="58"/>
      <c r="Y15205" s="58"/>
      <c r="Z15205" s="58"/>
      <c r="AA15205" s="58"/>
      <c r="AB15205" s="58"/>
    </row>
    <row r="15206" spans="24:28" x14ac:dyDescent="0.2">
      <c r="X15206" s="58"/>
      <c r="Y15206" s="58"/>
      <c r="Z15206" s="58"/>
      <c r="AA15206" s="58"/>
      <c r="AB15206" s="58"/>
    </row>
    <row r="15207" spans="24:28" x14ac:dyDescent="0.2">
      <c r="X15207" s="58"/>
      <c r="Y15207" s="58"/>
      <c r="Z15207" s="58"/>
      <c r="AA15207" s="58"/>
      <c r="AB15207" s="58"/>
    </row>
    <row r="15208" spans="24:28" x14ac:dyDescent="0.2">
      <c r="X15208" s="58"/>
      <c r="Y15208" s="58"/>
      <c r="Z15208" s="58"/>
      <c r="AA15208" s="58"/>
      <c r="AB15208" s="58"/>
    </row>
    <row r="15209" spans="24:28" x14ac:dyDescent="0.2">
      <c r="X15209" s="58"/>
      <c r="Y15209" s="58"/>
      <c r="Z15209" s="58"/>
      <c r="AA15209" s="58"/>
      <c r="AB15209" s="58"/>
    </row>
    <row r="15210" spans="24:28" x14ac:dyDescent="0.2">
      <c r="X15210" s="58"/>
      <c r="Y15210" s="58"/>
      <c r="Z15210" s="58"/>
      <c r="AA15210" s="58"/>
      <c r="AB15210" s="58"/>
    </row>
    <row r="15211" spans="24:28" x14ac:dyDescent="0.2">
      <c r="X15211" s="58"/>
      <c r="Y15211" s="58"/>
      <c r="Z15211" s="58"/>
      <c r="AA15211" s="58"/>
      <c r="AB15211" s="58"/>
    </row>
    <row r="15212" spans="24:28" x14ac:dyDescent="0.2">
      <c r="X15212" s="58"/>
      <c r="Y15212" s="58"/>
      <c r="Z15212" s="58"/>
      <c r="AA15212" s="58"/>
      <c r="AB15212" s="58"/>
    </row>
    <row r="15213" spans="24:28" x14ac:dyDescent="0.2">
      <c r="X15213" s="58"/>
      <c r="Y15213" s="58"/>
      <c r="Z15213" s="58"/>
      <c r="AA15213" s="58"/>
      <c r="AB15213" s="58"/>
    </row>
    <row r="15214" spans="24:28" x14ac:dyDescent="0.2">
      <c r="X15214" s="58"/>
      <c r="Y15214" s="58"/>
      <c r="Z15214" s="58"/>
      <c r="AA15214" s="58"/>
      <c r="AB15214" s="58"/>
    </row>
    <row r="15215" spans="24:28" x14ac:dyDescent="0.2">
      <c r="X15215" s="58"/>
      <c r="Y15215" s="58"/>
      <c r="Z15215" s="58"/>
      <c r="AA15215" s="58"/>
      <c r="AB15215" s="58"/>
    </row>
    <row r="15216" spans="24:28" x14ac:dyDescent="0.2">
      <c r="X15216" s="58"/>
      <c r="Y15216" s="58"/>
      <c r="Z15216" s="58"/>
      <c r="AA15216" s="58"/>
      <c r="AB15216" s="58"/>
    </row>
    <row r="15217" spans="24:28" x14ac:dyDescent="0.2">
      <c r="X15217" s="58"/>
      <c r="Y15217" s="58"/>
      <c r="Z15217" s="58"/>
      <c r="AA15217" s="58"/>
      <c r="AB15217" s="58"/>
    </row>
    <row r="15218" spans="24:28" x14ac:dyDescent="0.2">
      <c r="X15218" s="58"/>
      <c r="Y15218" s="58"/>
      <c r="Z15218" s="58"/>
      <c r="AA15218" s="58"/>
      <c r="AB15218" s="58"/>
    </row>
    <row r="15219" spans="24:28" x14ac:dyDescent="0.2">
      <c r="X15219" s="58"/>
      <c r="Y15219" s="58"/>
      <c r="Z15219" s="58"/>
      <c r="AA15219" s="58"/>
      <c r="AB15219" s="58"/>
    </row>
    <row r="15220" spans="24:28" x14ac:dyDescent="0.2">
      <c r="X15220" s="58"/>
      <c r="Y15220" s="58"/>
      <c r="Z15220" s="58"/>
      <c r="AA15220" s="58"/>
      <c r="AB15220" s="58"/>
    </row>
    <row r="15221" spans="24:28" x14ac:dyDescent="0.2">
      <c r="X15221" s="58"/>
      <c r="Y15221" s="58"/>
      <c r="Z15221" s="58"/>
      <c r="AA15221" s="58"/>
      <c r="AB15221" s="58"/>
    </row>
    <row r="15222" spans="24:28" x14ac:dyDescent="0.2">
      <c r="X15222" s="58"/>
      <c r="Y15222" s="58"/>
      <c r="Z15222" s="58"/>
      <c r="AA15222" s="58"/>
      <c r="AB15222" s="58"/>
    </row>
    <row r="15223" spans="24:28" x14ac:dyDescent="0.2">
      <c r="X15223" s="58"/>
      <c r="Y15223" s="58"/>
      <c r="Z15223" s="58"/>
      <c r="AA15223" s="58"/>
      <c r="AB15223" s="58"/>
    </row>
    <row r="15224" spans="24:28" x14ac:dyDescent="0.2">
      <c r="X15224" s="58"/>
      <c r="Y15224" s="58"/>
      <c r="Z15224" s="58"/>
      <c r="AA15224" s="58"/>
      <c r="AB15224" s="58"/>
    </row>
    <row r="15225" spans="24:28" x14ac:dyDescent="0.2">
      <c r="X15225" s="58"/>
      <c r="Y15225" s="58"/>
      <c r="Z15225" s="58"/>
      <c r="AA15225" s="58"/>
      <c r="AB15225" s="58"/>
    </row>
    <row r="15226" spans="24:28" x14ac:dyDescent="0.2">
      <c r="X15226" s="58"/>
      <c r="Y15226" s="58"/>
      <c r="Z15226" s="58"/>
      <c r="AA15226" s="58"/>
      <c r="AB15226" s="58"/>
    </row>
    <row r="15227" spans="24:28" x14ac:dyDescent="0.2">
      <c r="X15227" s="58"/>
      <c r="Y15227" s="58"/>
      <c r="Z15227" s="58"/>
      <c r="AA15227" s="58"/>
      <c r="AB15227" s="58"/>
    </row>
    <row r="15228" spans="24:28" x14ac:dyDescent="0.2">
      <c r="X15228" s="58"/>
      <c r="Y15228" s="58"/>
      <c r="Z15228" s="58"/>
      <c r="AA15228" s="58"/>
      <c r="AB15228" s="58"/>
    </row>
    <row r="15229" spans="24:28" x14ac:dyDescent="0.2">
      <c r="X15229" s="58"/>
      <c r="Y15229" s="58"/>
      <c r="Z15229" s="58"/>
      <c r="AA15229" s="58"/>
      <c r="AB15229" s="58"/>
    </row>
    <row r="15230" spans="24:28" x14ac:dyDescent="0.2">
      <c r="X15230" s="58"/>
      <c r="Y15230" s="58"/>
      <c r="Z15230" s="58"/>
      <c r="AA15230" s="58"/>
      <c r="AB15230" s="58"/>
    </row>
    <row r="15231" spans="24:28" x14ac:dyDescent="0.2">
      <c r="X15231" s="58"/>
      <c r="Y15231" s="58"/>
      <c r="Z15231" s="58"/>
      <c r="AA15231" s="58"/>
      <c r="AB15231" s="58"/>
    </row>
    <row r="15232" spans="24:28" x14ac:dyDescent="0.2">
      <c r="X15232" s="58"/>
      <c r="Y15232" s="58"/>
      <c r="Z15232" s="58"/>
      <c r="AA15232" s="58"/>
      <c r="AB15232" s="58"/>
    </row>
    <row r="15233" spans="24:28" x14ac:dyDescent="0.2">
      <c r="X15233" s="58"/>
      <c r="Y15233" s="58"/>
      <c r="Z15233" s="58"/>
      <c r="AA15233" s="58"/>
      <c r="AB15233" s="58"/>
    </row>
    <row r="15234" spans="24:28" x14ac:dyDescent="0.2">
      <c r="X15234" s="58"/>
      <c r="Y15234" s="58"/>
      <c r="Z15234" s="58"/>
      <c r="AA15234" s="58"/>
      <c r="AB15234" s="58"/>
    </row>
    <row r="15235" spans="24:28" x14ac:dyDescent="0.2">
      <c r="X15235" s="58"/>
      <c r="Y15235" s="58"/>
      <c r="Z15235" s="58"/>
      <c r="AA15235" s="58"/>
      <c r="AB15235" s="58"/>
    </row>
    <row r="15236" spans="24:28" x14ac:dyDescent="0.2">
      <c r="X15236" s="58"/>
      <c r="Y15236" s="58"/>
      <c r="Z15236" s="58"/>
      <c r="AA15236" s="58"/>
      <c r="AB15236" s="58"/>
    </row>
    <row r="15237" spans="24:28" x14ac:dyDescent="0.2">
      <c r="X15237" s="58"/>
      <c r="Y15237" s="58"/>
      <c r="Z15237" s="58"/>
      <c r="AA15237" s="58"/>
      <c r="AB15237" s="58"/>
    </row>
    <row r="15238" spans="24:28" x14ac:dyDescent="0.2">
      <c r="X15238" s="58"/>
      <c r="Y15238" s="58"/>
      <c r="Z15238" s="58"/>
      <c r="AA15238" s="58"/>
      <c r="AB15238" s="58"/>
    </row>
    <row r="15239" spans="24:28" x14ac:dyDescent="0.2">
      <c r="X15239" s="58"/>
      <c r="Y15239" s="58"/>
      <c r="Z15239" s="58"/>
      <c r="AA15239" s="58"/>
      <c r="AB15239" s="58"/>
    </row>
    <row r="15240" spans="24:28" x14ac:dyDescent="0.2">
      <c r="X15240" s="58"/>
      <c r="Y15240" s="58"/>
      <c r="Z15240" s="58"/>
      <c r="AA15240" s="58"/>
      <c r="AB15240" s="58"/>
    </row>
    <row r="15241" spans="24:28" x14ac:dyDescent="0.2">
      <c r="X15241" s="58"/>
      <c r="Y15241" s="58"/>
      <c r="Z15241" s="58"/>
      <c r="AA15241" s="58"/>
      <c r="AB15241" s="58"/>
    </row>
    <row r="15242" spans="24:28" x14ac:dyDescent="0.2">
      <c r="X15242" s="58"/>
      <c r="Y15242" s="58"/>
      <c r="Z15242" s="58"/>
      <c r="AA15242" s="58"/>
      <c r="AB15242" s="58"/>
    </row>
    <row r="15243" spans="24:28" x14ac:dyDescent="0.2">
      <c r="X15243" s="58"/>
      <c r="Y15243" s="58"/>
      <c r="Z15243" s="58"/>
      <c r="AA15243" s="58"/>
      <c r="AB15243" s="58"/>
    </row>
    <row r="15244" spans="24:28" x14ac:dyDescent="0.2">
      <c r="X15244" s="58"/>
      <c r="Y15244" s="58"/>
      <c r="Z15244" s="58"/>
      <c r="AA15244" s="58"/>
      <c r="AB15244" s="58"/>
    </row>
    <row r="15245" spans="24:28" x14ac:dyDescent="0.2">
      <c r="X15245" s="58"/>
      <c r="Y15245" s="58"/>
      <c r="Z15245" s="58"/>
      <c r="AA15245" s="58"/>
      <c r="AB15245" s="58"/>
    </row>
    <row r="15246" spans="24:28" x14ac:dyDescent="0.2">
      <c r="X15246" s="58"/>
      <c r="Y15246" s="58"/>
      <c r="Z15246" s="58"/>
      <c r="AA15246" s="58"/>
      <c r="AB15246" s="58"/>
    </row>
    <row r="15247" spans="24:28" x14ac:dyDescent="0.2">
      <c r="X15247" s="58"/>
      <c r="Y15247" s="58"/>
      <c r="Z15247" s="58"/>
      <c r="AA15247" s="58"/>
      <c r="AB15247" s="58"/>
    </row>
    <row r="15248" spans="24:28" x14ac:dyDescent="0.2">
      <c r="X15248" s="58"/>
      <c r="Y15248" s="58"/>
      <c r="Z15248" s="58"/>
      <c r="AA15248" s="58"/>
      <c r="AB15248" s="58"/>
    </row>
    <row r="15249" spans="24:28" x14ac:dyDescent="0.2">
      <c r="X15249" s="58"/>
      <c r="Y15249" s="58"/>
      <c r="Z15249" s="58"/>
      <c r="AA15249" s="58"/>
      <c r="AB15249" s="58"/>
    </row>
    <row r="15250" spans="24:28" x14ac:dyDescent="0.2">
      <c r="X15250" s="58"/>
      <c r="Y15250" s="58"/>
      <c r="Z15250" s="58"/>
      <c r="AA15250" s="58"/>
      <c r="AB15250" s="58"/>
    </row>
    <row r="15251" spans="24:28" x14ac:dyDescent="0.2">
      <c r="X15251" s="58"/>
      <c r="Y15251" s="58"/>
      <c r="Z15251" s="58"/>
      <c r="AA15251" s="58"/>
      <c r="AB15251" s="58"/>
    </row>
    <row r="15252" spans="24:28" x14ac:dyDescent="0.2">
      <c r="X15252" s="58"/>
      <c r="Y15252" s="58"/>
      <c r="Z15252" s="58"/>
      <c r="AA15252" s="58"/>
      <c r="AB15252" s="58"/>
    </row>
    <row r="15253" spans="24:28" x14ac:dyDescent="0.2">
      <c r="X15253" s="58"/>
      <c r="Y15253" s="58"/>
      <c r="Z15253" s="58"/>
      <c r="AA15253" s="58"/>
      <c r="AB15253" s="58"/>
    </row>
    <row r="15254" spans="24:28" x14ac:dyDescent="0.2">
      <c r="X15254" s="58"/>
      <c r="Y15254" s="58"/>
      <c r="Z15254" s="58"/>
      <c r="AA15254" s="58"/>
      <c r="AB15254" s="58"/>
    </row>
    <row r="15255" spans="24:28" x14ac:dyDescent="0.2">
      <c r="X15255" s="58"/>
      <c r="Y15255" s="58"/>
      <c r="Z15255" s="58"/>
      <c r="AA15255" s="58"/>
      <c r="AB15255" s="58"/>
    </row>
    <row r="15256" spans="24:28" x14ac:dyDescent="0.2">
      <c r="X15256" s="58"/>
      <c r="Y15256" s="58"/>
      <c r="Z15256" s="58"/>
      <c r="AA15256" s="58"/>
      <c r="AB15256" s="58"/>
    </row>
    <row r="15257" spans="24:28" x14ac:dyDescent="0.2">
      <c r="X15257" s="58"/>
      <c r="Y15257" s="58"/>
      <c r="Z15257" s="58"/>
      <c r="AA15257" s="58"/>
      <c r="AB15257" s="58"/>
    </row>
    <row r="15258" spans="24:28" x14ac:dyDescent="0.2">
      <c r="X15258" s="58"/>
      <c r="Y15258" s="58"/>
      <c r="Z15258" s="58"/>
      <c r="AA15258" s="58"/>
      <c r="AB15258" s="58"/>
    </row>
    <row r="15259" spans="24:28" x14ac:dyDescent="0.2">
      <c r="X15259" s="58"/>
      <c r="Y15259" s="58"/>
      <c r="Z15259" s="58"/>
      <c r="AA15259" s="58"/>
      <c r="AB15259" s="58"/>
    </row>
    <row r="15260" spans="24:28" x14ac:dyDescent="0.2">
      <c r="X15260" s="58"/>
      <c r="Y15260" s="58"/>
      <c r="Z15260" s="58"/>
      <c r="AA15260" s="58"/>
      <c r="AB15260" s="58"/>
    </row>
    <row r="15261" spans="24:28" x14ac:dyDescent="0.2">
      <c r="X15261" s="58"/>
      <c r="Y15261" s="58"/>
      <c r="Z15261" s="58"/>
      <c r="AA15261" s="58"/>
      <c r="AB15261" s="58"/>
    </row>
    <row r="15262" spans="24:28" x14ac:dyDescent="0.2">
      <c r="X15262" s="58"/>
      <c r="Y15262" s="58"/>
      <c r="Z15262" s="58"/>
      <c r="AA15262" s="58"/>
      <c r="AB15262" s="58"/>
    </row>
    <row r="15263" spans="24:28" x14ac:dyDescent="0.2">
      <c r="X15263" s="58"/>
      <c r="Y15263" s="58"/>
      <c r="Z15263" s="58"/>
      <c r="AA15263" s="58"/>
      <c r="AB15263" s="58"/>
    </row>
    <row r="15264" spans="24:28" x14ac:dyDescent="0.2">
      <c r="X15264" s="58"/>
      <c r="Y15264" s="58"/>
      <c r="Z15264" s="58"/>
      <c r="AA15264" s="58"/>
      <c r="AB15264" s="58"/>
    </row>
    <row r="15265" spans="24:28" x14ac:dyDescent="0.2">
      <c r="X15265" s="58"/>
      <c r="Y15265" s="58"/>
      <c r="Z15265" s="58"/>
      <c r="AA15265" s="58"/>
      <c r="AB15265" s="58"/>
    </row>
    <row r="15266" spans="24:28" x14ac:dyDescent="0.2">
      <c r="X15266" s="58"/>
      <c r="Y15266" s="58"/>
      <c r="Z15266" s="58"/>
      <c r="AA15266" s="58"/>
      <c r="AB15266" s="58"/>
    </row>
    <row r="15267" spans="24:28" x14ac:dyDescent="0.2">
      <c r="X15267" s="58"/>
      <c r="Y15267" s="58"/>
      <c r="Z15267" s="58"/>
      <c r="AA15267" s="58"/>
      <c r="AB15267" s="58"/>
    </row>
    <row r="15268" spans="24:28" x14ac:dyDescent="0.2">
      <c r="X15268" s="58"/>
      <c r="Y15268" s="58"/>
      <c r="Z15268" s="58"/>
      <c r="AA15268" s="58"/>
      <c r="AB15268" s="58"/>
    </row>
    <row r="15269" spans="24:28" x14ac:dyDescent="0.2">
      <c r="X15269" s="58"/>
      <c r="Y15269" s="58"/>
      <c r="Z15269" s="58"/>
      <c r="AA15269" s="58"/>
      <c r="AB15269" s="58"/>
    </row>
    <row r="15270" spans="24:28" x14ac:dyDescent="0.2">
      <c r="X15270" s="58"/>
      <c r="Y15270" s="58"/>
      <c r="Z15270" s="58"/>
      <c r="AA15270" s="58"/>
      <c r="AB15270" s="58"/>
    </row>
    <row r="15271" spans="24:28" x14ac:dyDescent="0.2">
      <c r="X15271" s="58"/>
      <c r="Y15271" s="58"/>
      <c r="Z15271" s="58"/>
      <c r="AA15271" s="58"/>
      <c r="AB15271" s="58"/>
    </row>
    <row r="15272" spans="24:28" x14ac:dyDescent="0.2">
      <c r="X15272" s="58"/>
      <c r="Y15272" s="58"/>
      <c r="Z15272" s="58"/>
      <c r="AA15272" s="58"/>
      <c r="AB15272" s="58"/>
    </row>
    <row r="15273" spans="24:28" x14ac:dyDescent="0.2">
      <c r="X15273" s="58"/>
      <c r="Y15273" s="58"/>
      <c r="Z15273" s="58"/>
      <c r="AA15273" s="58"/>
      <c r="AB15273" s="58"/>
    </row>
    <row r="15274" spans="24:28" x14ac:dyDescent="0.2">
      <c r="X15274" s="58"/>
      <c r="Y15274" s="58"/>
      <c r="Z15274" s="58"/>
      <c r="AA15274" s="58"/>
      <c r="AB15274" s="58"/>
    </row>
    <row r="15275" spans="24:28" x14ac:dyDescent="0.2">
      <c r="X15275" s="58"/>
      <c r="Y15275" s="58"/>
      <c r="Z15275" s="58"/>
      <c r="AA15275" s="58"/>
      <c r="AB15275" s="58"/>
    </row>
    <row r="15276" spans="24:28" x14ac:dyDescent="0.2">
      <c r="X15276" s="58"/>
      <c r="Y15276" s="58"/>
      <c r="Z15276" s="58"/>
      <c r="AA15276" s="58"/>
      <c r="AB15276" s="58"/>
    </row>
    <row r="15277" spans="24:28" x14ac:dyDescent="0.2">
      <c r="X15277" s="58"/>
      <c r="Y15277" s="58"/>
      <c r="Z15277" s="58"/>
      <c r="AA15277" s="58"/>
      <c r="AB15277" s="58"/>
    </row>
    <row r="15278" spans="24:28" x14ac:dyDescent="0.2">
      <c r="X15278" s="58"/>
      <c r="Y15278" s="58"/>
      <c r="Z15278" s="58"/>
      <c r="AA15278" s="58"/>
      <c r="AB15278" s="58"/>
    </row>
    <row r="15279" spans="24:28" x14ac:dyDescent="0.2">
      <c r="X15279" s="58"/>
      <c r="Y15279" s="58"/>
      <c r="Z15279" s="58"/>
      <c r="AA15279" s="58"/>
      <c r="AB15279" s="58"/>
    </row>
    <row r="15280" spans="24:28" x14ac:dyDescent="0.2">
      <c r="X15280" s="58"/>
      <c r="Y15280" s="58"/>
      <c r="Z15280" s="58"/>
      <c r="AA15280" s="58"/>
      <c r="AB15280" s="58"/>
    </row>
    <row r="15281" spans="24:28" x14ac:dyDescent="0.2">
      <c r="X15281" s="58"/>
      <c r="Y15281" s="58"/>
      <c r="Z15281" s="58"/>
      <c r="AA15281" s="58"/>
      <c r="AB15281" s="58"/>
    </row>
    <row r="15282" spans="24:28" x14ac:dyDescent="0.2">
      <c r="X15282" s="58"/>
      <c r="Y15282" s="58"/>
      <c r="Z15282" s="58"/>
      <c r="AA15282" s="58"/>
      <c r="AB15282" s="58"/>
    </row>
    <row r="15283" spans="24:28" x14ac:dyDescent="0.2">
      <c r="X15283" s="58"/>
      <c r="Y15283" s="58"/>
      <c r="Z15283" s="58"/>
      <c r="AA15283" s="58"/>
      <c r="AB15283" s="58"/>
    </row>
    <row r="15284" spans="24:28" x14ac:dyDescent="0.2">
      <c r="X15284" s="58"/>
      <c r="Y15284" s="58"/>
      <c r="Z15284" s="58"/>
      <c r="AA15284" s="58"/>
      <c r="AB15284" s="58"/>
    </row>
    <row r="15285" spans="24:28" x14ac:dyDescent="0.2">
      <c r="X15285" s="58"/>
      <c r="Y15285" s="58"/>
      <c r="Z15285" s="58"/>
      <c r="AA15285" s="58"/>
      <c r="AB15285" s="58"/>
    </row>
    <row r="15286" spans="24:28" x14ac:dyDescent="0.2">
      <c r="X15286" s="58"/>
      <c r="Y15286" s="58"/>
      <c r="Z15286" s="58"/>
      <c r="AA15286" s="58"/>
      <c r="AB15286" s="58"/>
    </row>
    <row r="15287" spans="24:28" x14ac:dyDescent="0.2">
      <c r="X15287" s="58"/>
      <c r="Y15287" s="58"/>
      <c r="Z15287" s="58"/>
      <c r="AA15287" s="58"/>
      <c r="AB15287" s="58"/>
    </row>
    <row r="15288" spans="24:28" x14ac:dyDescent="0.2">
      <c r="X15288" s="58"/>
      <c r="Y15288" s="58"/>
      <c r="Z15288" s="58"/>
      <c r="AA15288" s="58"/>
      <c r="AB15288" s="58"/>
    </row>
    <row r="15289" spans="24:28" x14ac:dyDescent="0.2">
      <c r="X15289" s="58"/>
      <c r="Y15289" s="58"/>
      <c r="Z15289" s="58"/>
      <c r="AA15289" s="58"/>
      <c r="AB15289" s="58"/>
    </row>
    <row r="15290" spans="24:28" x14ac:dyDescent="0.2">
      <c r="X15290" s="58"/>
      <c r="Y15290" s="58"/>
      <c r="Z15290" s="58"/>
      <c r="AA15290" s="58"/>
      <c r="AB15290" s="58"/>
    </row>
    <row r="15291" spans="24:28" x14ac:dyDescent="0.2">
      <c r="X15291" s="58"/>
      <c r="Y15291" s="58"/>
      <c r="Z15291" s="58"/>
      <c r="AA15291" s="58"/>
      <c r="AB15291" s="58"/>
    </row>
    <row r="15292" spans="24:28" x14ac:dyDescent="0.2">
      <c r="X15292" s="58"/>
      <c r="Y15292" s="58"/>
      <c r="Z15292" s="58"/>
      <c r="AA15292" s="58"/>
      <c r="AB15292" s="58"/>
    </row>
    <row r="15293" spans="24:28" x14ac:dyDescent="0.2">
      <c r="X15293" s="58"/>
      <c r="Y15293" s="58"/>
      <c r="Z15293" s="58"/>
      <c r="AA15293" s="58"/>
      <c r="AB15293" s="58"/>
    </row>
    <row r="15294" spans="24:28" x14ac:dyDescent="0.2">
      <c r="X15294" s="58"/>
      <c r="Y15294" s="58"/>
      <c r="Z15294" s="58"/>
      <c r="AA15294" s="58"/>
      <c r="AB15294" s="58"/>
    </row>
    <row r="15295" spans="24:28" x14ac:dyDescent="0.2">
      <c r="X15295" s="58"/>
      <c r="Y15295" s="58"/>
      <c r="Z15295" s="58"/>
      <c r="AA15295" s="58"/>
      <c r="AB15295" s="58"/>
    </row>
    <row r="15296" spans="24:28" x14ac:dyDescent="0.2">
      <c r="X15296" s="58"/>
      <c r="Y15296" s="58"/>
      <c r="Z15296" s="58"/>
      <c r="AA15296" s="58"/>
      <c r="AB15296" s="58"/>
    </row>
    <row r="15297" spans="24:28" x14ac:dyDescent="0.2">
      <c r="X15297" s="58"/>
      <c r="Y15297" s="58"/>
      <c r="Z15297" s="58"/>
      <c r="AA15297" s="58"/>
      <c r="AB15297" s="58"/>
    </row>
    <row r="15298" spans="24:28" x14ac:dyDescent="0.2">
      <c r="X15298" s="58"/>
      <c r="Y15298" s="58"/>
      <c r="Z15298" s="58"/>
      <c r="AA15298" s="58"/>
      <c r="AB15298" s="58"/>
    </row>
    <row r="15299" spans="24:28" x14ac:dyDescent="0.2">
      <c r="X15299" s="58"/>
      <c r="Y15299" s="58"/>
      <c r="Z15299" s="58"/>
      <c r="AA15299" s="58"/>
      <c r="AB15299" s="58"/>
    </row>
    <row r="15300" spans="24:28" x14ac:dyDescent="0.2">
      <c r="X15300" s="58"/>
      <c r="Y15300" s="58"/>
      <c r="Z15300" s="58"/>
      <c r="AA15300" s="58"/>
      <c r="AB15300" s="58"/>
    </row>
    <row r="15301" spans="24:28" x14ac:dyDescent="0.2">
      <c r="X15301" s="58"/>
      <c r="Y15301" s="58"/>
      <c r="Z15301" s="58"/>
      <c r="AA15301" s="58"/>
      <c r="AB15301" s="58"/>
    </row>
    <row r="15302" spans="24:28" x14ac:dyDescent="0.2">
      <c r="X15302" s="58"/>
      <c r="Y15302" s="58"/>
      <c r="Z15302" s="58"/>
      <c r="AA15302" s="58"/>
      <c r="AB15302" s="58"/>
    </row>
    <row r="15303" spans="24:28" x14ac:dyDescent="0.2">
      <c r="X15303" s="58"/>
      <c r="Y15303" s="58"/>
      <c r="Z15303" s="58"/>
      <c r="AA15303" s="58"/>
      <c r="AB15303" s="58"/>
    </row>
    <row r="15304" spans="24:28" x14ac:dyDescent="0.2">
      <c r="X15304" s="58"/>
      <c r="Y15304" s="58"/>
      <c r="Z15304" s="58"/>
      <c r="AA15304" s="58"/>
      <c r="AB15304" s="58"/>
    </row>
    <row r="15305" spans="24:28" x14ac:dyDescent="0.2">
      <c r="X15305" s="58"/>
      <c r="Y15305" s="58"/>
      <c r="Z15305" s="58"/>
      <c r="AA15305" s="58"/>
      <c r="AB15305" s="58"/>
    </row>
    <row r="15306" spans="24:28" x14ac:dyDescent="0.2">
      <c r="X15306" s="58"/>
      <c r="Y15306" s="58"/>
      <c r="Z15306" s="58"/>
      <c r="AA15306" s="58"/>
      <c r="AB15306" s="58"/>
    </row>
    <row r="15307" spans="24:28" x14ac:dyDescent="0.2">
      <c r="X15307" s="58"/>
      <c r="Y15307" s="58"/>
      <c r="Z15307" s="58"/>
      <c r="AA15307" s="58"/>
      <c r="AB15307" s="58"/>
    </row>
    <row r="15308" spans="24:28" x14ac:dyDescent="0.2">
      <c r="X15308" s="58"/>
      <c r="Y15308" s="58"/>
      <c r="Z15308" s="58"/>
      <c r="AA15308" s="58"/>
      <c r="AB15308" s="58"/>
    </row>
    <row r="15309" spans="24:28" x14ac:dyDescent="0.2">
      <c r="X15309" s="58"/>
      <c r="Y15309" s="58"/>
      <c r="Z15309" s="58"/>
      <c r="AA15309" s="58"/>
      <c r="AB15309" s="58"/>
    </row>
    <row r="15310" spans="24:28" x14ac:dyDescent="0.2">
      <c r="X15310" s="58"/>
      <c r="Y15310" s="58"/>
      <c r="Z15310" s="58"/>
      <c r="AA15310" s="58"/>
      <c r="AB15310" s="58"/>
    </row>
    <row r="15311" spans="24:28" x14ac:dyDescent="0.2">
      <c r="X15311" s="58"/>
      <c r="Y15311" s="58"/>
      <c r="Z15311" s="58"/>
      <c r="AA15311" s="58"/>
      <c r="AB15311" s="58"/>
    </row>
    <row r="15312" spans="24:28" x14ac:dyDescent="0.2">
      <c r="X15312" s="58"/>
      <c r="Y15312" s="58"/>
      <c r="Z15312" s="58"/>
      <c r="AA15312" s="58"/>
      <c r="AB15312" s="58"/>
    </row>
    <row r="15313" spans="24:28" x14ac:dyDescent="0.2">
      <c r="X15313" s="58"/>
      <c r="Y15313" s="58"/>
      <c r="Z15313" s="58"/>
      <c r="AA15313" s="58"/>
      <c r="AB15313" s="58"/>
    </row>
    <row r="15314" spans="24:28" x14ac:dyDescent="0.2">
      <c r="X15314" s="58"/>
      <c r="Y15314" s="58"/>
      <c r="Z15314" s="58"/>
      <c r="AA15314" s="58"/>
      <c r="AB15314" s="58"/>
    </row>
    <row r="15315" spans="24:28" x14ac:dyDescent="0.2">
      <c r="X15315" s="58"/>
      <c r="Y15315" s="58"/>
      <c r="Z15315" s="58"/>
      <c r="AA15315" s="58"/>
      <c r="AB15315" s="58"/>
    </row>
    <row r="15316" spans="24:28" x14ac:dyDescent="0.2">
      <c r="X15316" s="58"/>
      <c r="Y15316" s="58"/>
      <c r="Z15316" s="58"/>
      <c r="AA15316" s="58"/>
      <c r="AB15316" s="58"/>
    </row>
    <row r="15317" spans="24:28" x14ac:dyDescent="0.2">
      <c r="X15317" s="58"/>
      <c r="Y15317" s="58"/>
      <c r="Z15317" s="58"/>
      <c r="AA15317" s="58"/>
      <c r="AB15317" s="58"/>
    </row>
    <row r="15318" spans="24:28" x14ac:dyDescent="0.2">
      <c r="X15318" s="58"/>
      <c r="Y15318" s="58"/>
      <c r="Z15318" s="58"/>
      <c r="AA15318" s="58"/>
      <c r="AB15318" s="58"/>
    </row>
    <row r="15319" spans="24:28" x14ac:dyDescent="0.2">
      <c r="X15319" s="58"/>
      <c r="Y15319" s="58"/>
      <c r="Z15319" s="58"/>
      <c r="AA15319" s="58"/>
      <c r="AB15319" s="58"/>
    </row>
    <row r="15320" spans="24:28" x14ac:dyDescent="0.2">
      <c r="X15320" s="58"/>
      <c r="Y15320" s="58"/>
      <c r="Z15320" s="58"/>
      <c r="AA15320" s="58"/>
      <c r="AB15320" s="58"/>
    </row>
    <row r="15321" spans="24:28" x14ac:dyDescent="0.2">
      <c r="X15321" s="58"/>
      <c r="Y15321" s="58"/>
      <c r="Z15321" s="58"/>
      <c r="AA15321" s="58"/>
      <c r="AB15321" s="58"/>
    </row>
    <row r="15322" spans="24:28" x14ac:dyDescent="0.2">
      <c r="X15322" s="58"/>
      <c r="Y15322" s="58"/>
      <c r="Z15322" s="58"/>
      <c r="AA15322" s="58"/>
      <c r="AB15322" s="58"/>
    </row>
    <row r="15323" spans="24:28" x14ac:dyDescent="0.2">
      <c r="X15323" s="58"/>
      <c r="Y15323" s="58"/>
      <c r="Z15323" s="58"/>
      <c r="AA15323" s="58"/>
      <c r="AB15323" s="58"/>
    </row>
    <row r="15324" spans="24:28" x14ac:dyDescent="0.2">
      <c r="X15324" s="58"/>
      <c r="Y15324" s="58"/>
      <c r="Z15324" s="58"/>
      <c r="AA15324" s="58"/>
      <c r="AB15324" s="58"/>
    </row>
    <row r="15325" spans="24:28" x14ac:dyDescent="0.2">
      <c r="X15325" s="58"/>
      <c r="Y15325" s="58"/>
      <c r="Z15325" s="58"/>
      <c r="AA15325" s="58"/>
      <c r="AB15325" s="58"/>
    </row>
    <row r="15326" spans="24:28" x14ac:dyDescent="0.2">
      <c r="X15326" s="58"/>
      <c r="Y15326" s="58"/>
      <c r="Z15326" s="58"/>
      <c r="AA15326" s="58"/>
      <c r="AB15326" s="58"/>
    </row>
    <row r="15327" spans="24:28" x14ac:dyDescent="0.2">
      <c r="X15327" s="58"/>
      <c r="Y15327" s="58"/>
      <c r="Z15327" s="58"/>
      <c r="AA15327" s="58"/>
      <c r="AB15327" s="58"/>
    </row>
    <row r="15328" spans="24:28" x14ac:dyDescent="0.2">
      <c r="X15328" s="58"/>
      <c r="Y15328" s="58"/>
      <c r="Z15328" s="58"/>
      <c r="AA15328" s="58"/>
      <c r="AB15328" s="58"/>
    </row>
    <row r="15329" spans="24:28" x14ac:dyDescent="0.2">
      <c r="X15329" s="58"/>
      <c r="Y15329" s="58"/>
      <c r="Z15329" s="58"/>
      <c r="AA15329" s="58"/>
      <c r="AB15329" s="58"/>
    </row>
    <row r="15330" spans="24:28" x14ac:dyDescent="0.2">
      <c r="X15330" s="58"/>
      <c r="Y15330" s="58"/>
      <c r="Z15330" s="58"/>
      <c r="AA15330" s="58"/>
      <c r="AB15330" s="58"/>
    </row>
    <row r="15331" spans="24:28" x14ac:dyDescent="0.2">
      <c r="X15331" s="58"/>
      <c r="Y15331" s="58"/>
      <c r="Z15331" s="58"/>
      <c r="AA15331" s="58"/>
      <c r="AB15331" s="58"/>
    </row>
    <row r="15332" spans="24:28" x14ac:dyDescent="0.2">
      <c r="X15332" s="58"/>
      <c r="Y15332" s="58"/>
      <c r="Z15332" s="58"/>
      <c r="AA15332" s="58"/>
      <c r="AB15332" s="58"/>
    </row>
    <row r="15333" spans="24:28" x14ac:dyDescent="0.2">
      <c r="X15333" s="58"/>
      <c r="Y15333" s="58"/>
      <c r="Z15333" s="58"/>
      <c r="AA15333" s="58"/>
      <c r="AB15333" s="58"/>
    </row>
    <row r="15334" spans="24:28" x14ac:dyDescent="0.2">
      <c r="X15334" s="58"/>
      <c r="Y15334" s="58"/>
      <c r="Z15334" s="58"/>
      <c r="AA15334" s="58"/>
      <c r="AB15334" s="58"/>
    </row>
    <row r="15335" spans="24:28" x14ac:dyDescent="0.2">
      <c r="X15335" s="58"/>
      <c r="Y15335" s="58"/>
      <c r="Z15335" s="58"/>
      <c r="AA15335" s="58"/>
      <c r="AB15335" s="58"/>
    </row>
    <row r="15336" spans="24:28" x14ac:dyDescent="0.2">
      <c r="X15336" s="58"/>
      <c r="Y15336" s="58"/>
      <c r="Z15336" s="58"/>
      <c r="AA15336" s="58"/>
      <c r="AB15336" s="58"/>
    </row>
    <row r="15337" spans="24:28" x14ac:dyDescent="0.2">
      <c r="X15337" s="58"/>
      <c r="Y15337" s="58"/>
      <c r="Z15337" s="58"/>
      <c r="AA15337" s="58"/>
      <c r="AB15337" s="58"/>
    </row>
    <row r="15338" spans="24:28" x14ac:dyDescent="0.2">
      <c r="X15338" s="58"/>
      <c r="Y15338" s="58"/>
      <c r="Z15338" s="58"/>
      <c r="AA15338" s="58"/>
      <c r="AB15338" s="58"/>
    </row>
    <row r="15339" spans="24:28" x14ac:dyDescent="0.2">
      <c r="X15339" s="58"/>
      <c r="Y15339" s="58"/>
      <c r="Z15339" s="58"/>
      <c r="AA15339" s="58"/>
      <c r="AB15339" s="58"/>
    </row>
    <row r="15340" spans="24:28" x14ac:dyDescent="0.2">
      <c r="X15340" s="58"/>
      <c r="Y15340" s="58"/>
      <c r="Z15340" s="58"/>
      <c r="AA15340" s="58"/>
      <c r="AB15340" s="58"/>
    </row>
    <row r="15341" spans="24:28" x14ac:dyDescent="0.2">
      <c r="X15341" s="58"/>
      <c r="Y15341" s="58"/>
      <c r="Z15341" s="58"/>
      <c r="AA15341" s="58"/>
      <c r="AB15341" s="58"/>
    </row>
    <row r="15342" spans="24:28" x14ac:dyDescent="0.2">
      <c r="X15342" s="58"/>
      <c r="Y15342" s="58"/>
      <c r="Z15342" s="58"/>
      <c r="AA15342" s="58"/>
      <c r="AB15342" s="58"/>
    </row>
    <row r="15343" spans="24:28" x14ac:dyDescent="0.2">
      <c r="X15343" s="58"/>
      <c r="Y15343" s="58"/>
      <c r="Z15343" s="58"/>
      <c r="AA15343" s="58"/>
      <c r="AB15343" s="58"/>
    </row>
    <row r="15344" spans="24:28" x14ac:dyDescent="0.2">
      <c r="X15344" s="58"/>
      <c r="Y15344" s="58"/>
      <c r="Z15344" s="58"/>
      <c r="AA15344" s="58"/>
      <c r="AB15344" s="58"/>
    </row>
    <row r="15345" spans="24:28" x14ac:dyDescent="0.2">
      <c r="X15345" s="58"/>
      <c r="Y15345" s="58"/>
      <c r="Z15345" s="58"/>
      <c r="AA15345" s="58"/>
      <c r="AB15345" s="58"/>
    </row>
    <row r="15346" spans="24:28" x14ac:dyDescent="0.2">
      <c r="X15346" s="58"/>
      <c r="Y15346" s="58"/>
      <c r="Z15346" s="58"/>
      <c r="AA15346" s="58"/>
      <c r="AB15346" s="58"/>
    </row>
    <row r="15347" spans="24:28" x14ac:dyDescent="0.2">
      <c r="X15347" s="58"/>
      <c r="Y15347" s="58"/>
      <c r="Z15347" s="58"/>
      <c r="AA15347" s="58"/>
      <c r="AB15347" s="58"/>
    </row>
    <row r="15348" spans="24:28" x14ac:dyDescent="0.2">
      <c r="X15348" s="58"/>
      <c r="Y15348" s="58"/>
      <c r="Z15348" s="58"/>
      <c r="AA15348" s="58"/>
      <c r="AB15348" s="58"/>
    </row>
    <row r="15349" spans="24:28" x14ac:dyDescent="0.2">
      <c r="X15349" s="58"/>
      <c r="Y15349" s="58"/>
      <c r="Z15349" s="58"/>
      <c r="AA15349" s="58"/>
      <c r="AB15349" s="58"/>
    </row>
    <row r="15350" spans="24:28" x14ac:dyDescent="0.2">
      <c r="X15350" s="58"/>
      <c r="Y15350" s="58"/>
      <c r="Z15350" s="58"/>
      <c r="AA15350" s="58"/>
      <c r="AB15350" s="58"/>
    </row>
    <row r="15351" spans="24:28" x14ac:dyDescent="0.2">
      <c r="X15351" s="58"/>
      <c r="Y15351" s="58"/>
      <c r="Z15351" s="58"/>
      <c r="AA15351" s="58"/>
      <c r="AB15351" s="58"/>
    </row>
    <row r="15352" spans="24:28" x14ac:dyDescent="0.2">
      <c r="X15352" s="58"/>
      <c r="Y15352" s="58"/>
      <c r="Z15352" s="58"/>
      <c r="AA15352" s="58"/>
      <c r="AB15352" s="58"/>
    </row>
    <row r="15353" spans="24:28" x14ac:dyDescent="0.2">
      <c r="X15353" s="58"/>
      <c r="Y15353" s="58"/>
      <c r="Z15353" s="58"/>
      <c r="AA15353" s="58"/>
      <c r="AB15353" s="58"/>
    </row>
    <row r="15354" spans="24:28" x14ac:dyDescent="0.2">
      <c r="X15354" s="58"/>
      <c r="Y15354" s="58"/>
      <c r="Z15354" s="58"/>
      <c r="AA15354" s="58"/>
      <c r="AB15354" s="58"/>
    </row>
    <row r="15355" spans="24:28" x14ac:dyDescent="0.2">
      <c r="X15355" s="58"/>
      <c r="Y15355" s="58"/>
      <c r="Z15355" s="58"/>
      <c r="AA15355" s="58"/>
      <c r="AB15355" s="58"/>
    </row>
    <row r="15356" spans="24:28" x14ac:dyDescent="0.2">
      <c r="X15356" s="58"/>
      <c r="Y15356" s="58"/>
      <c r="Z15356" s="58"/>
      <c r="AA15356" s="58"/>
      <c r="AB15356" s="58"/>
    </row>
    <row r="15357" spans="24:28" x14ac:dyDescent="0.2">
      <c r="X15357" s="58"/>
      <c r="Y15357" s="58"/>
      <c r="Z15357" s="58"/>
      <c r="AA15357" s="58"/>
      <c r="AB15357" s="58"/>
    </row>
    <row r="15358" spans="24:28" x14ac:dyDescent="0.2">
      <c r="X15358" s="58"/>
      <c r="Y15358" s="58"/>
      <c r="Z15358" s="58"/>
      <c r="AA15358" s="58"/>
      <c r="AB15358" s="58"/>
    </row>
    <row r="15359" spans="24:28" x14ac:dyDescent="0.2">
      <c r="X15359" s="58"/>
      <c r="Y15359" s="58"/>
      <c r="Z15359" s="58"/>
      <c r="AA15359" s="58"/>
      <c r="AB15359" s="58"/>
    </row>
    <row r="15360" spans="24:28" x14ac:dyDescent="0.2">
      <c r="X15360" s="58"/>
      <c r="Y15360" s="58"/>
      <c r="Z15360" s="58"/>
      <c r="AA15360" s="58"/>
      <c r="AB15360" s="58"/>
    </row>
    <row r="15361" spans="24:28" x14ac:dyDescent="0.2">
      <c r="X15361" s="58"/>
      <c r="Y15361" s="58"/>
      <c r="Z15361" s="58"/>
      <c r="AA15361" s="58"/>
      <c r="AB15361" s="58"/>
    </row>
    <row r="15362" spans="24:28" x14ac:dyDescent="0.2">
      <c r="X15362" s="58"/>
      <c r="Y15362" s="58"/>
      <c r="Z15362" s="58"/>
      <c r="AA15362" s="58"/>
      <c r="AB15362" s="58"/>
    </row>
    <row r="15363" spans="24:28" x14ac:dyDescent="0.2">
      <c r="X15363" s="58"/>
      <c r="Y15363" s="58"/>
      <c r="Z15363" s="58"/>
      <c r="AA15363" s="58"/>
      <c r="AB15363" s="58"/>
    </row>
    <row r="15364" spans="24:28" x14ac:dyDescent="0.2">
      <c r="X15364" s="58"/>
      <c r="Y15364" s="58"/>
      <c r="Z15364" s="58"/>
      <c r="AA15364" s="58"/>
      <c r="AB15364" s="58"/>
    </row>
    <row r="15365" spans="24:28" x14ac:dyDescent="0.2">
      <c r="X15365" s="58"/>
      <c r="Y15365" s="58"/>
      <c r="Z15365" s="58"/>
      <c r="AA15365" s="58"/>
      <c r="AB15365" s="58"/>
    </row>
    <row r="15366" spans="24:28" x14ac:dyDescent="0.2">
      <c r="X15366" s="58"/>
      <c r="Y15366" s="58"/>
      <c r="Z15366" s="58"/>
      <c r="AA15366" s="58"/>
      <c r="AB15366" s="58"/>
    </row>
    <row r="15367" spans="24:28" x14ac:dyDescent="0.2">
      <c r="X15367" s="58"/>
      <c r="Y15367" s="58"/>
      <c r="Z15367" s="58"/>
      <c r="AA15367" s="58"/>
      <c r="AB15367" s="58"/>
    </row>
    <row r="15368" spans="24:28" x14ac:dyDescent="0.2">
      <c r="X15368" s="58"/>
      <c r="Y15368" s="58"/>
      <c r="Z15368" s="58"/>
      <c r="AA15368" s="58"/>
      <c r="AB15368" s="58"/>
    </row>
    <row r="15369" spans="24:28" x14ac:dyDescent="0.2">
      <c r="X15369" s="58"/>
      <c r="Y15369" s="58"/>
      <c r="Z15369" s="58"/>
      <c r="AA15369" s="58"/>
      <c r="AB15369" s="58"/>
    </row>
    <row r="15370" spans="24:28" x14ac:dyDescent="0.2">
      <c r="X15370" s="58"/>
      <c r="Y15370" s="58"/>
      <c r="Z15370" s="58"/>
      <c r="AA15370" s="58"/>
      <c r="AB15370" s="58"/>
    </row>
    <row r="15371" spans="24:28" x14ac:dyDescent="0.2">
      <c r="X15371" s="58"/>
      <c r="Y15371" s="58"/>
      <c r="Z15371" s="58"/>
      <c r="AA15371" s="58"/>
      <c r="AB15371" s="58"/>
    </row>
    <row r="15372" spans="24:28" x14ac:dyDescent="0.2">
      <c r="X15372" s="58"/>
      <c r="Y15372" s="58"/>
      <c r="Z15372" s="58"/>
      <c r="AA15372" s="58"/>
      <c r="AB15372" s="58"/>
    </row>
    <row r="15373" spans="24:28" x14ac:dyDescent="0.2">
      <c r="X15373" s="58"/>
      <c r="Y15373" s="58"/>
      <c r="Z15373" s="58"/>
      <c r="AA15373" s="58"/>
      <c r="AB15373" s="58"/>
    </row>
    <row r="15374" spans="24:28" x14ac:dyDescent="0.2">
      <c r="X15374" s="58"/>
      <c r="Y15374" s="58"/>
      <c r="Z15374" s="58"/>
      <c r="AA15374" s="58"/>
      <c r="AB15374" s="58"/>
    </row>
    <row r="15375" spans="24:28" x14ac:dyDescent="0.2">
      <c r="X15375" s="58"/>
      <c r="Y15375" s="58"/>
      <c r="Z15375" s="58"/>
      <c r="AA15375" s="58"/>
      <c r="AB15375" s="58"/>
    </row>
    <row r="15376" spans="24:28" x14ac:dyDescent="0.2">
      <c r="X15376" s="58"/>
      <c r="Y15376" s="58"/>
      <c r="Z15376" s="58"/>
      <c r="AA15376" s="58"/>
      <c r="AB15376" s="58"/>
    </row>
    <row r="15377" spans="24:28" x14ac:dyDescent="0.2">
      <c r="X15377" s="58"/>
      <c r="Y15377" s="58"/>
      <c r="Z15377" s="58"/>
      <c r="AA15377" s="58"/>
      <c r="AB15377" s="58"/>
    </row>
    <row r="15378" spans="24:28" x14ac:dyDescent="0.2">
      <c r="X15378" s="58"/>
      <c r="Y15378" s="58"/>
      <c r="Z15378" s="58"/>
      <c r="AA15378" s="58"/>
      <c r="AB15378" s="58"/>
    </row>
    <row r="15379" spans="24:28" x14ac:dyDescent="0.2">
      <c r="X15379" s="58"/>
      <c r="Y15379" s="58"/>
      <c r="Z15379" s="58"/>
      <c r="AA15379" s="58"/>
      <c r="AB15379" s="58"/>
    </row>
    <row r="15380" spans="24:28" x14ac:dyDescent="0.2">
      <c r="X15380" s="58"/>
      <c r="Y15380" s="58"/>
      <c r="Z15380" s="58"/>
      <c r="AA15380" s="58"/>
      <c r="AB15380" s="58"/>
    </row>
    <row r="15381" spans="24:28" x14ac:dyDescent="0.2">
      <c r="X15381" s="58"/>
      <c r="Y15381" s="58"/>
      <c r="Z15381" s="58"/>
      <c r="AA15381" s="58"/>
      <c r="AB15381" s="58"/>
    </row>
    <row r="15382" spans="24:28" x14ac:dyDescent="0.2">
      <c r="X15382" s="58"/>
      <c r="Y15382" s="58"/>
      <c r="Z15382" s="58"/>
      <c r="AA15382" s="58"/>
      <c r="AB15382" s="58"/>
    </row>
    <row r="15383" spans="24:28" x14ac:dyDescent="0.2">
      <c r="X15383" s="58"/>
      <c r="Y15383" s="58"/>
      <c r="Z15383" s="58"/>
      <c r="AA15383" s="58"/>
      <c r="AB15383" s="58"/>
    </row>
    <row r="15384" spans="24:28" x14ac:dyDescent="0.2">
      <c r="X15384" s="58"/>
      <c r="Y15384" s="58"/>
      <c r="Z15384" s="58"/>
      <c r="AA15384" s="58"/>
      <c r="AB15384" s="58"/>
    </row>
    <row r="15385" spans="24:28" x14ac:dyDescent="0.2">
      <c r="X15385" s="58"/>
      <c r="Y15385" s="58"/>
      <c r="Z15385" s="58"/>
      <c r="AA15385" s="58"/>
      <c r="AB15385" s="58"/>
    </row>
    <row r="15386" spans="24:28" x14ac:dyDescent="0.2">
      <c r="X15386" s="58"/>
      <c r="Y15386" s="58"/>
      <c r="Z15386" s="58"/>
      <c r="AA15386" s="58"/>
      <c r="AB15386" s="58"/>
    </row>
    <row r="15387" spans="24:28" x14ac:dyDescent="0.2">
      <c r="X15387" s="58"/>
      <c r="Y15387" s="58"/>
      <c r="Z15387" s="58"/>
      <c r="AA15387" s="58"/>
      <c r="AB15387" s="58"/>
    </row>
    <row r="15388" spans="24:28" x14ac:dyDescent="0.2">
      <c r="X15388" s="58"/>
      <c r="Y15388" s="58"/>
      <c r="Z15388" s="58"/>
      <c r="AA15388" s="58"/>
      <c r="AB15388" s="58"/>
    </row>
    <row r="15389" spans="24:28" x14ac:dyDescent="0.2">
      <c r="X15389" s="58"/>
      <c r="Y15389" s="58"/>
      <c r="Z15389" s="58"/>
      <c r="AA15389" s="58"/>
      <c r="AB15389" s="58"/>
    </row>
    <row r="15390" spans="24:28" x14ac:dyDescent="0.2">
      <c r="X15390" s="58"/>
      <c r="Y15390" s="58"/>
      <c r="Z15390" s="58"/>
      <c r="AA15390" s="58"/>
      <c r="AB15390" s="58"/>
    </row>
    <row r="15391" spans="24:28" x14ac:dyDescent="0.2">
      <c r="X15391" s="58"/>
      <c r="Y15391" s="58"/>
      <c r="Z15391" s="58"/>
      <c r="AA15391" s="58"/>
      <c r="AB15391" s="58"/>
    </row>
    <row r="15392" spans="24:28" x14ac:dyDescent="0.2">
      <c r="X15392" s="58"/>
      <c r="Y15392" s="58"/>
      <c r="Z15392" s="58"/>
      <c r="AA15392" s="58"/>
      <c r="AB15392" s="58"/>
    </row>
    <row r="15393" spans="24:28" x14ac:dyDescent="0.2">
      <c r="X15393" s="58"/>
      <c r="Y15393" s="58"/>
      <c r="Z15393" s="58"/>
      <c r="AA15393" s="58"/>
      <c r="AB15393" s="58"/>
    </row>
    <row r="15394" spans="24:28" x14ac:dyDescent="0.2">
      <c r="X15394" s="58"/>
      <c r="Y15394" s="58"/>
      <c r="Z15394" s="58"/>
      <c r="AA15394" s="58"/>
      <c r="AB15394" s="58"/>
    </row>
    <row r="15395" spans="24:28" x14ac:dyDescent="0.2">
      <c r="X15395" s="58"/>
      <c r="Y15395" s="58"/>
      <c r="Z15395" s="58"/>
      <c r="AA15395" s="58"/>
      <c r="AB15395" s="58"/>
    </row>
    <row r="15396" spans="24:28" x14ac:dyDescent="0.2">
      <c r="X15396" s="58"/>
      <c r="Y15396" s="58"/>
      <c r="Z15396" s="58"/>
      <c r="AA15396" s="58"/>
      <c r="AB15396" s="58"/>
    </row>
    <row r="15397" spans="24:28" x14ac:dyDescent="0.2">
      <c r="X15397" s="58"/>
      <c r="Y15397" s="58"/>
      <c r="Z15397" s="58"/>
      <c r="AA15397" s="58"/>
      <c r="AB15397" s="58"/>
    </row>
    <row r="15398" spans="24:28" x14ac:dyDescent="0.2">
      <c r="X15398" s="58"/>
      <c r="Y15398" s="58"/>
      <c r="Z15398" s="58"/>
      <c r="AA15398" s="58"/>
      <c r="AB15398" s="58"/>
    </row>
    <row r="15399" spans="24:28" x14ac:dyDescent="0.2">
      <c r="X15399" s="58"/>
      <c r="Y15399" s="58"/>
      <c r="Z15399" s="58"/>
      <c r="AA15399" s="58"/>
      <c r="AB15399" s="58"/>
    </row>
    <row r="15400" spans="24:28" x14ac:dyDescent="0.2">
      <c r="X15400" s="58"/>
      <c r="Y15400" s="58"/>
      <c r="Z15400" s="58"/>
      <c r="AA15400" s="58"/>
      <c r="AB15400" s="58"/>
    </row>
    <row r="15401" spans="24:28" x14ac:dyDescent="0.2">
      <c r="X15401" s="58"/>
      <c r="Y15401" s="58"/>
      <c r="Z15401" s="58"/>
      <c r="AA15401" s="58"/>
      <c r="AB15401" s="58"/>
    </row>
    <row r="15402" spans="24:28" x14ac:dyDescent="0.2">
      <c r="X15402" s="58"/>
      <c r="Y15402" s="58"/>
      <c r="Z15402" s="58"/>
      <c r="AA15402" s="58"/>
      <c r="AB15402" s="58"/>
    </row>
    <row r="15403" spans="24:28" x14ac:dyDescent="0.2">
      <c r="X15403" s="58"/>
      <c r="Y15403" s="58"/>
      <c r="Z15403" s="58"/>
      <c r="AA15403" s="58"/>
      <c r="AB15403" s="58"/>
    </row>
    <row r="15404" spans="24:28" x14ac:dyDescent="0.2">
      <c r="X15404" s="58"/>
      <c r="Y15404" s="58"/>
      <c r="Z15404" s="58"/>
      <c r="AA15404" s="58"/>
      <c r="AB15404" s="58"/>
    </row>
    <row r="15405" spans="24:28" x14ac:dyDescent="0.2">
      <c r="X15405" s="58"/>
      <c r="Y15405" s="58"/>
      <c r="Z15405" s="58"/>
      <c r="AA15405" s="58"/>
      <c r="AB15405" s="58"/>
    </row>
    <row r="15406" spans="24:28" x14ac:dyDescent="0.2">
      <c r="X15406" s="58"/>
      <c r="Y15406" s="58"/>
      <c r="Z15406" s="58"/>
      <c r="AA15406" s="58"/>
      <c r="AB15406" s="58"/>
    </row>
    <row r="15407" spans="24:28" x14ac:dyDescent="0.2">
      <c r="X15407" s="58"/>
      <c r="Y15407" s="58"/>
      <c r="Z15407" s="58"/>
      <c r="AA15407" s="58"/>
      <c r="AB15407" s="58"/>
    </row>
    <row r="15408" spans="24:28" x14ac:dyDescent="0.2">
      <c r="X15408" s="58"/>
      <c r="Y15408" s="58"/>
      <c r="Z15408" s="58"/>
      <c r="AA15408" s="58"/>
      <c r="AB15408" s="58"/>
    </row>
    <row r="15409" spans="24:28" x14ac:dyDescent="0.2">
      <c r="X15409" s="58"/>
      <c r="Y15409" s="58"/>
      <c r="Z15409" s="58"/>
      <c r="AA15409" s="58"/>
      <c r="AB15409" s="58"/>
    </row>
    <row r="15410" spans="24:28" x14ac:dyDescent="0.2">
      <c r="X15410" s="58"/>
      <c r="Y15410" s="58"/>
      <c r="Z15410" s="58"/>
      <c r="AA15410" s="58"/>
      <c r="AB15410" s="58"/>
    </row>
    <row r="15411" spans="24:28" x14ac:dyDescent="0.2">
      <c r="X15411" s="58"/>
      <c r="Y15411" s="58"/>
      <c r="Z15411" s="58"/>
      <c r="AA15411" s="58"/>
      <c r="AB15411" s="58"/>
    </row>
    <row r="15412" spans="24:28" x14ac:dyDescent="0.2">
      <c r="X15412" s="58"/>
      <c r="Y15412" s="58"/>
      <c r="Z15412" s="58"/>
      <c r="AA15412" s="58"/>
      <c r="AB15412" s="58"/>
    </row>
    <row r="15413" spans="24:28" x14ac:dyDescent="0.2">
      <c r="X15413" s="58"/>
      <c r="Y15413" s="58"/>
      <c r="Z15413" s="58"/>
      <c r="AA15413" s="58"/>
      <c r="AB15413" s="58"/>
    </row>
    <row r="15414" spans="24:28" x14ac:dyDescent="0.2">
      <c r="X15414" s="58"/>
      <c r="Y15414" s="58"/>
      <c r="Z15414" s="58"/>
      <c r="AA15414" s="58"/>
      <c r="AB15414" s="58"/>
    </row>
    <row r="15415" spans="24:28" x14ac:dyDescent="0.2">
      <c r="X15415" s="58"/>
      <c r="Y15415" s="58"/>
      <c r="Z15415" s="58"/>
      <c r="AA15415" s="58"/>
      <c r="AB15415" s="58"/>
    </row>
    <row r="15416" spans="24:28" x14ac:dyDescent="0.2">
      <c r="X15416" s="58"/>
      <c r="Y15416" s="58"/>
      <c r="Z15416" s="58"/>
      <c r="AA15416" s="58"/>
      <c r="AB15416" s="58"/>
    </row>
    <row r="15417" spans="24:28" x14ac:dyDescent="0.2">
      <c r="X15417" s="58"/>
      <c r="Y15417" s="58"/>
      <c r="Z15417" s="58"/>
      <c r="AA15417" s="58"/>
      <c r="AB15417" s="58"/>
    </row>
    <row r="15418" spans="24:28" x14ac:dyDescent="0.2">
      <c r="X15418" s="58"/>
      <c r="Y15418" s="58"/>
      <c r="Z15418" s="58"/>
      <c r="AA15418" s="58"/>
      <c r="AB15418" s="58"/>
    </row>
    <row r="15419" spans="24:28" x14ac:dyDescent="0.2">
      <c r="X15419" s="58"/>
      <c r="Y15419" s="58"/>
      <c r="Z15419" s="58"/>
      <c r="AA15419" s="58"/>
      <c r="AB15419" s="58"/>
    </row>
    <row r="15420" spans="24:28" x14ac:dyDescent="0.2">
      <c r="X15420" s="58"/>
      <c r="Y15420" s="58"/>
      <c r="Z15420" s="58"/>
      <c r="AA15420" s="58"/>
      <c r="AB15420" s="58"/>
    </row>
    <row r="15421" spans="24:28" x14ac:dyDescent="0.2">
      <c r="X15421" s="58"/>
      <c r="Y15421" s="58"/>
      <c r="Z15421" s="58"/>
      <c r="AA15421" s="58"/>
      <c r="AB15421" s="58"/>
    </row>
    <row r="15422" spans="24:28" x14ac:dyDescent="0.2">
      <c r="X15422" s="58"/>
      <c r="Y15422" s="58"/>
      <c r="Z15422" s="58"/>
      <c r="AA15422" s="58"/>
      <c r="AB15422" s="58"/>
    </row>
    <row r="15423" spans="24:28" x14ac:dyDescent="0.2">
      <c r="X15423" s="58"/>
      <c r="Y15423" s="58"/>
      <c r="Z15423" s="58"/>
      <c r="AA15423" s="58"/>
      <c r="AB15423" s="58"/>
    </row>
    <row r="15424" spans="24:28" x14ac:dyDescent="0.2">
      <c r="X15424" s="58"/>
      <c r="Y15424" s="58"/>
      <c r="Z15424" s="58"/>
      <c r="AA15424" s="58"/>
      <c r="AB15424" s="58"/>
    </row>
    <row r="15425" spans="24:28" x14ac:dyDescent="0.2">
      <c r="X15425" s="58"/>
      <c r="Y15425" s="58"/>
      <c r="Z15425" s="58"/>
      <c r="AA15425" s="58"/>
      <c r="AB15425" s="58"/>
    </row>
    <row r="15426" spans="24:28" x14ac:dyDescent="0.2">
      <c r="X15426" s="58"/>
      <c r="Y15426" s="58"/>
      <c r="Z15426" s="58"/>
      <c r="AA15426" s="58"/>
      <c r="AB15426" s="58"/>
    </row>
    <row r="15427" spans="24:28" x14ac:dyDescent="0.2">
      <c r="X15427" s="58"/>
      <c r="Y15427" s="58"/>
      <c r="Z15427" s="58"/>
      <c r="AA15427" s="58"/>
      <c r="AB15427" s="58"/>
    </row>
    <row r="15428" spans="24:28" x14ac:dyDescent="0.2">
      <c r="X15428" s="58"/>
      <c r="Y15428" s="58"/>
      <c r="Z15428" s="58"/>
      <c r="AA15428" s="58"/>
      <c r="AB15428" s="58"/>
    </row>
    <row r="15429" spans="24:28" x14ac:dyDescent="0.2">
      <c r="X15429" s="58"/>
      <c r="Y15429" s="58"/>
      <c r="Z15429" s="58"/>
      <c r="AA15429" s="58"/>
      <c r="AB15429" s="58"/>
    </row>
    <row r="15430" spans="24:28" x14ac:dyDescent="0.2">
      <c r="X15430" s="58"/>
      <c r="Y15430" s="58"/>
      <c r="Z15430" s="58"/>
      <c r="AA15430" s="58"/>
      <c r="AB15430" s="58"/>
    </row>
    <row r="15431" spans="24:28" x14ac:dyDescent="0.2">
      <c r="X15431" s="58"/>
      <c r="Y15431" s="58"/>
      <c r="Z15431" s="58"/>
      <c r="AA15431" s="58"/>
      <c r="AB15431" s="58"/>
    </row>
    <row r="15432" spans="24:28" x14ac:dyDescent="0.2">
      <c r="X15432" s="58"/>
      <c r="Y15432" s="58"/>
      <c r="Z15432" s="58"/>
      <c r="AA15432" s="58"/>
      <c r="AB15432" s="58"/>
    </row>
    <row r="15433" spans="24:28" x14ac:dyDescent="0.2">
      <c r="X15433" s="58"/>
      <c r="Y15433" s="58"/>
      <c r="Z15433" s="58"/>
      <c r="AA15433" s="58"/>
      <c r="AB15433" s="58"/>
    </row>
    <row r="15434" spans="24:28" x14ac:dyDescent="0.2">
      <c r="X15434" s="58"/>
      <c r="Y15434" s="58"/>
      <c r="Z15434" s="58"/>
      <c r="AA15434" s="58"/>
      <c r="AB15434" s="58"/>
    </row>
    <row r="15435" spans="24:28" x14ac:dyDescent="0.2">
      <c r="X15435" s="58"/>
      <c r="Y15435" s="58"/>
      <c r="Z15435" s="58"/>
      <c r="AA15435" s="58"/>
      <c r="AB15435" s="58"/>
    </row>
    <row r="15436" spans="24:28" x14ac:dyDescent="0.2">
      <c r="X15436" s="58"/>
      <c r="Y15436" s="58"/>
      <c r="Z15436" s="58"/>
      <c r="AA15436" s="58"/>
      <c r="AB15436" s="58"/>
    </row>
    <row r="15437" spans="24:28" x14ac:dyDescent="0.2">
      <c r="X15437" s="58"/>
      <c r="Y15437" s="58"/>
      <c r="Z15437" s="58"/>
      <c r="AA15437" s="58"/>
      <c r="AB15437" s="58"/>
    </row>
    <row r="15438" spans="24:28" x14ac:dyDescent="0.2">
      <c r="X15438" s="58"/>
      <c r="Y15438" s="58"/>
      <c r="Z15438" s="58"/>
      <c r="AA15438" s="58"/>
      <c r="AB15438" s="58"/>
    </row>
    <row r="15439" spans="24:28" x14ac:dyDescent="0.2">
      <c r="X15439" s="58"/>
      <c r="Y15439" s="58"/>
      <c r="Z15439" s="58"/>
      <c r="AA15439" s="58"/>
      <c r="AB15439" s="58"/>
    </row>
    <row r="15440" spans="24:28" x14ac:dyDescent="0.2">
      <c r="X15440" s="58"/>
      <c r="Y15440" s="58"/>
      <c r="Z15440" s="58"/>
      <c r="AA15440" s="58"/>
      <c r="AB15440" s="58"/>
    </row>
    <row r="15441" spans="24:28" x14ac:dyDescent="0.2">
      <c r="X15441" s="58"/>
      <c r="Y15441" s="58"/>
      <c r="Z15441" s="58"/>
      <c r="AA15441" s="58"/>
      <c r="AB15441" s="58"/>
    </row>
    <row r="15442" spans="24:28" x14ac:dyDescent="0.2">
      <c r="X15442" s="58"/>
      <c r="Y15442" s="58"/>
      <c r="Z15442" s="58"/>
      <c r="AA15442" s="58"/>
      <c r="AB15442" s="58"/>
    </row>
    <row r="15443" spans="24:28" x14ac:dyDescent="0.2">
      <c r="X15443" s="58"/>
      <c r="Y15443" s="58"/>
      <c r="Z15443" s="58"/>
      <c r="AA15443" s="58"/>
      <c r="AB15443" s="58"/>
    </row>
    <row r="15444" spans="24:28" x14ac:dyDescent="0.2">
      <c r="X15444" s="58"/>
      <c r="Y15444" s="58"/>
      <c r="Z15444" s="58"/>
      <c r="AA15444" s="58"/>
      <c r="AB15444" s="58"/>
    </row>
    <row r="15445" spans="24:28" x14ac:dyDescent="0.2">
      <c r="X15445" s="58"/>
      <c r="Y15445" s="58"/>
      <c r="Z15445" s="58"/>
      <c r="AA15445" s="58"/>
      <c r="AB15445" s="58"/>
    </row>
    <row r="15446" spans="24:28" x14ac:dyDescent="0.2">
      <c r="X15446" s="58"/>
      <c r="Y15446" s="58"/>
      <c r="Z15446" s="58"/>
      <c r="AA15446" s="58"/>
      <c r="AB15446" s="58"/>
    </row>
    <row r="15447" spans="24:28" x14ac:dyDescent="0.2">
      <c r="X15447" s="58"/>
      <c r="Y15447" s="58"/>
      <c r="Z15447" s="58"/>
      <c r="AA15447" s="58"/>
      <c r="AB15447" s="58"/>
    </row>
    <row r="15448" spans="24:28" x14ac:dyDescent="0.2">
      <c r="X15448" s="58"/>
      <c r="Y15448" s="58"/>
      <c r="Z15448" s="58"/>
      <c r="AA15448" s="58"/>
      <c r="AB15448" s="58"/>
    </row>
    <row r="15449" spans="24:28" x14ac:dyDescent="0.2">
      <c r="X15449" s="58"/>
      <c r="Y15449" s="58"/>
      <c r="Z15449" s="58"/>
      <c r="AA15449" s="58"/>
      <c r="AB15449" s="58"/>
    </row>
    <row r="15450" spans="24:28" x14ac:dyDescent="0.2">
      <c r="X15450" s="58"/>
      <c r="Y15450" s="58"/>
      <c r="Z15450" s="58"/>
      <c r="AA15450" s="58"/>
      <c r="AB15450" s="58"/>
    </row>
    <row r="15451" spans="24:28" x14ac:dyDescent="0.2">
      <c r="X15451" s="58"/>
      <c r="Y15451" s="58"/>
      <c r="Z15451" s="58"/>
      <c r="AA15451" s="58"/>
      <c r="AB15451" s="58"/>
    </row>
    <row r="15452" spans="24:28" x14ac:dyDescent="0.2">
      <c r="X15452" s="58"/>
      <c r="Y15452" s="58"/>
      <c r="Z15452" s="58"/>
      <c r="AA15452" s="58"/>
      <c r="AB15452" s="58"/>
    </row>
    <row r="15453" spans="24:28" x14ac:dyDescent="0.2">
      <c r="X15453" s="58"/>
      <c r="Y15453" s="58"/>
      <c r="Z15453" s="58"/>
      <c r="AA15453" s="58"/>
      <c r="AB15453" s="58"/>
    </row>
    <row r="15454" spans="24:28" x14ac:dyDescent="0.2">
      <c r="X15454" s="58"/>
      <c r="Y15454" s="58"/>
      <c r="Z15454" s="58"/>
      <c r="AA15454" s="58"/>
      <c r="AB15454" s="58"/>
    </row>
    <row r="15455" spans="24:28" x14ac:dyDescent="0.2">
      <c r="X15455" s="58"/>
      <c r="Y15455" s="58"/>
      <c r="Z15455" s="58"/>
      <c r="AA15455" s="58"/>
      <c r="AB15455" s="58"/>
    </row>
    <row r="15456" spans="24:28" x14ac:dyDescent="0.2">
      <c r="X15456" s="58"/>
      <c r="Y15456" s="58"/>
      <c r="Z15456" s="58"/>
      <c r="AA15456" s="58"/>
      <c r="AB15456" s="58"/>
    </row>
    <row r="15457" spans="24:28" x14ac:dyDescent="0.2">
      <c r="X15457" s="58"/>
      <c r="Y15457" s="58"/>
      <c r="Z15457" s="58"/>
      <c r="AA15457" s="58"/>
      <c r="AB15457" s="58"/>
    </row>
    <row r="15458" spans="24:28" x14ac:dyDescent="0.2">
      <c r="X15458" s="58"/>
      <c r="Y15458" s="58"/>
      <c r="Z15458" s="58"/>
      <c r="AA15458" s="58"/>
      <c r="AB15458" s="58"/>
    </row>
    <row r="15459" spans="24:28" x14ac:dyDescent="0.2">
      <c r="X15459" s="58"/>
      <c r="Y15459" s="58"/>
      <c r="Z15459" s="58"/>
      <c r="AA15459" s="58"/>
      <c r="AB15459" s="58"/>
    </row>
    <row r="15460" spans="24:28" x14ac:dyDescent="0.2">
      <c r="X15460" s="58"/>
      <c r="Y15460" s="58"/>
      <c r="Z15460" s="58"/>
      <c r="AA15460" s="58"/>
      <c r="AB15460" s="58"/>
    </row>
    <row r="15461" spans="24:28" x14ac:dyDescent="0.2">
      <c r="X15461" s="58"/>
      <c r="Y15461" s="58"/>
      <c r="Z15461" s="58"/>
      <c r="AA15461" s="58"/>
      <c r="AB15461" s="58"/>
    </row>
    <row r="15462" spans="24:28" x14ac:dyDescent="0.2">
      <c r="X15462" s="58"/>
      <c r="Y15462" s="58"/>
      <c r="Z15462" s="58"/>
      <c r="AA15462" s="58"/>
      <c r="AB15462" s="58"/>
    </row>
    <row r="15463" spans="24:28" x14ac:dyDescent="0.2">
      <c r="X15463" s="58"/>
      <c r="Y15463" s="58"/>
      <c r="Z15463" s="58"/>
      <c r="AA15463" s="58"/>
      <c r="AB15463" s="58"/>
    </row>
    <row r="15464" spans="24:28" x14ac:dyDescent="0.2">
      <c r="X15464" s="58"/>
      <c r="Y15464" s="58"/>
      <c r="Z15464" s="58"/>
      <c r="AA15464" s="58"/>
      <c r="AB15464" s="58"/>
    </row>
    <row r="15465" spans="24:28" x14ac:dyDescent="0.2">
      <c r="X15465" s="58"/>
      <c r="Y15465" s="58"/>
      <c r="Z15465" s="58"/>
      <c r="AA15465" s="58"/>
      <c r="AB15465" s="58"/>
    </row>
    <row r="15466" spans="24:28" x14ac:dyDescent="0.2">
      <c r="X15466" s="58"/>
      <c r="Y15466" s="58"/>
      <c r="Z15466" s="58"/>
      <c r="AA15466" s="58"/>
      <c r="AB15466" s="58"/>
    </row>
    <row r="15467" spans="24:28" x14ac:dyDescent="0.2">
      <c r="X15467" s="58"/>
      <c r="Y15467" s="58"/>
      <c r="Z15467" s="58"/>
      <c r="AA15467" s="58"/>
      <c r="AB15467" s="58"/>
    </row>
    <row r="15468" spans="24:28" x14ac:dyDescent="0.2">
      <c r="X15468" s="58"/>
      <c r="Y15468" s="58"/>
      <c r="Z15468" s="58"/>
      <c r="AA15468" s="58"/>
      <c r="AB15468" s="58"/>
    </row>
    <row r="15469" spans="24:28" x14ac:dyDescent="0.2">
      <c r="X15469" s="58"/>
      <c r="Y15469" s="58"/>
      <c r="Z15469" s="58"/>
      <c r="AA15469" s="58"/>
      <c r="AB15469" s="58"/>
    </row>
    <row r="15470" spans="24:28" x14ac:dyDescent="0.2">
      <c r="X15470" s="58"/>
      <c r="Y15470" s="58"/>
      <c r="Z15470" s="58"/>
      <c r="AA15470" s="58"/>
      <c r="AB15470" s="58"/>
    </row>
    <row r="15471" spans="24:28" x14ac:dyDescent="0.2">
      <c r="X15471" s="58"/>
      <c r="Y15471" s="58"/>
      <c r="Z15471" s="58"/>
      <c r="AA15471" s="58"/>
      <c r="AB15471" s="58"/>
    </row>
    <row r="15472" spans="24:28" x14ac:dyDescent="0.2">
      <c r="X15472" s="58"/>
      <c r="Y15472" s="58"/>
      <c r="Z15472" s="58"/>
      <c r="AA15472" s="58"/>
      <c r="AB15472" s="58"/>
    </row>
    <row r="15473" spans="24:28" x14ac:dyDescent="0.2">
      <c r="X15473" s="58"/>
      <c r="Y15473" s="58"/>
      <c r="Z15473" s="58"/>
      <c r="AA15473" s="58"/>
      <c r="AB15473" s="58"/>
    </row>
    <row r="15474" spans="24:28" x14ac:dyDescent="0.2">
      <c r="X15474" s="58"/>
      <c r="Y15474" s="58"/>
      <c r="Z15474" s="58"/>
      <c r="AA15474" s="58"/>
      <c r="AB15474" s="58"/>
    </row>
    <row r="15475" spans="24:28" x14ac:dyDescent="0.2">
      <c r="X15475" s="58"/>
      <c r="Y15475" s="58"/>
      <c r="Z15475" s="58"/>
      <c r="AA15475" s="58"/>
      <c r="AB15475" s="58"/>
    </row>
    <row r="15476" spans="24:28" x14ac:dyDescent="0.2">
      <c r="X15476" s="58"/>
      <c r="Y15476" s="58"/>
      <c r="Z15476" s="58"/>
      <c r="AA15476" s="58"/>
      <c r="AB15476" s="58"/>
    </row>
    <row r="15477" spans="24:28" x14ac:dyDescent="0.2">
      <c r="X15477" s="58"/>
      <c r="Y15477" s="58"/>
      <c r="Z15477" s="58"/>
      <c r="AA15477" s="58"/>
      <c r="AB15477" s="58"/>
    </row>
    <row r="15478" spans="24:28" x14ac:dyDescent="0.2">
      <c r="X15478" s="58"/>
      <c r="Y15478" s="58"/>
      <c r="Z15478" s="58"/>
      <c r="AA15478" s="58"/>
      <c r="AB15478" s="58"/>
    </row>
    <row r="15479" spans="24:28" x14ac:dyDescent="0.2">
      <c r="X15479" s="58"/>
      <c r="Y15479" s="58"/>
      <c r="Z15479" s="58"/>
      <c r="AA15479" s="58"/>
      <c r="AB15479" s="58"/>
    </row>
    <row r="15480" spans="24:28" x14ac:dyDescent="0.2">
      <c r="X15480" s="58"/>
      <c r="Y15480" s="58"/>
      <c r="Z15480" s="58"/>
      <c r="AA15480" s="58"/>
      <c r="AB15480" s="58"/>
    </row>
    <row r="15481" spans="24:28" x14ac:dyDescent="0.2">
      <c r="X15481" s="58"/>
      <c r="Y15481" s="58"/>
      <c r="Z15481" s="58"/>
      <c r="AA15481" s="58"/>
      <c r="AB15481" s="58"/>
    </row>
    <row r="15482" spans="24:28" x14ac:dyDescent="0.2">
      <c r="X15482" s="58"/>
      <c r="Y15482" s="58"/>
      <c r="Z15482" s="58"/>
      <c r="AA15482" s="58"/>
      <c r="AB15482" s="58"/>
    </row>
    <row r="15483" spans="24:28" x14ac:dyDescent="0.2">
      <c r="X15483" s="58"/>
      <c r="Y15483" s="58"/>
      <c r="Z15483" s="58"/>
      <c r="AA15483" s="58"/>
      <c r="AB15483" s="58"/>
    </row>
    <row r="15484" spans="24:28" x14ac:dyDescent="0.2">
      <c r="X15484" s="58"/>
      <c r="Y15484" s="58"/>
      <c r="Z15484" s="58"/>
      <c r="AA15484" s="58"/>
      <c r="AB15484" s="58"/>
    </row>
    <row r="15485" spans="24:28" x14ac:dyDescent="0.2">
      <c r="X15485" s="58"/>
      <c r="Y15485" s="58"/>
      <c r="Z15485" s="58"/>
      <c r="AA15485" s="58"/>
      <c r="AB15485" s="58"/>
    </row>
    <row r="15486" spans="24:28" x14ac:dyDescent="0.2">
      <c r="X15486" s="58"/>
      <c r="Y15486" s="58"/>
      <c r="Z15486" s="58"/>
      <c r="AA15486" s="58"/>
      <c r="AB15486" s="58"/>
    </row>
    <row r="15487" spans="24:28" x14ac:dyDescent="0.2">
      <c r="X15487" s="58"/>
      <c r="Y15487" s="58"/>
      <c r="Z15487" s="58"/>
      <c r="AA15487" s="58"/>
      <c r="AB15487" s="58"/>
    </row>
    <row r="15488" spans="24:28" x14ac:dyDescent="0.2">
      <c r="X15488" s="58"/>
      <c r="Y15488" s="58"/>
      <c r="Z15488" s="58"/>
      <c r="AA15488" s="58"/>
      <c r="AB15488" s="58"/>
    </row>
    <row r="15489" spans="24:28" x14ac:dyDescent="0.2">
      <c r="X15489" s="58"/>
      <c r="Y15489" s="58"/>
      <c r="Z15489" s="58"/>
      <c r="AA15489" s="58"/>
      <c r="AB15489" s="58"/>
    </row>
    <row r="15490" spans="24:28" x14ac:dyDescent="0.2">
      <c r="X15490" s="58"/>
      <c r="Y15490" s="58"/>
      <c r="Z15490" s="58"/>
      <c r="AA15490" s="58"/>
      <c r="AB15490" s="58"/>
    </row>
    <row r="15491" spans="24:28" x14ac:dyDescent="0.2">
      <c r="X15491" s="58"/>
      <c r="Y15491" s="58"/>
      <c r="Z15491" s="58"/>
      <c r="AA15491" s="58"/>
      <c r="AB15491" s="58"/>
    </row>
    <row r="15492" spans="24:28" x14ac:dyDescent="0.2">
      <c r="X15492" s="58"/>
      <c r="Y15492" s="58"/>
      <c r="Z15492" s="58"/>
      <c r="AA15492" s="58"/>
      <c r="AB15492" s="58"/>
    </row>
    <row r="15493" spans="24:28" x14ac:dyDescent="0.2">
      <c r="X15493" s="58"/>
      <c r="Y15493" s="58"/>
      <c r="Z15493" s="58"/>
      <c r="AA15493" s="58"/>
      <c r="AB15493" s="58"/>
    </row>
    <row r="15494" spans="24:28" x14ac:dyDescent="0.2">
      <c r="X15494" s="58"/>
      <c r="Y15494" s="58"/>
      <c r="Z15494" s="58"/>
      <c r="AA15494" s="58"/>
      <c r="AB15494" s="58"/>
    </row>
    <row r="15495" spans="24:28" x14ac:dyDescent="0.2">
      <c r="X15495" s="58"/>
      <c r="Y15495" s="58"/>
      <c r="Z15495" s="58"/>
      <c r="AA15495" s="58"/>
      <c r="AB15495" s="58"/>
    </row>
    <row r="15496" spans="24:28" x14ac:dyDescent="0.2">
      <c r="X15496" s="58"/>
      <c r="Y15496" s="58"/>
      <c r="Z15496" s="58"/>
      <c r="AA15496" s="58"/>
      <c r="AB15496" s="58"/>
    </row>
    <row r="15497" spans="24:28" x14ac:dyDescent="0.2">
      <c r="X15497" s="58"/>
      <c r="Y15497" s="58"/>
      <c r="Z15497" s="58"/>
      <c r="AA15497" s="58"/>
      <c r="AB15497" s="58"/>
    </row>
    <row r="15498" spans="24:28" x14ac:dyDescent="0.2">
      <c r="X15498" s="58"/>
      <c r="Y15498" s="58"/>
      <c r="Z15498" s="58"/>
      <c r="AA15498" s="58"/>
      <c r="AB15498" s="58"/>
    </row>
    <row r="15499" spans="24:28" x14ac:dyDescent="0.2">
      <c r="X15499" s="58"/>
      <c r="Y15499" s="58"/>
      <c r="Z15499" s="58"/>
      <c r="AA15499" s="58"/>
      <c r="AB15499" s="58"/>
    </row>
    <row r="15500" spans="24:28" x14ac:dyDescent="0.2">
      <c r="X15500" s="58"/>
      <c r="Y15500" s="58"/>
      <c r="Z15500" s="58"/>
      <c r="AA15500" s="58"/>
      <c r="AB15500" s="58"/>
    </row>
    <row r="15501" spans="24:28" x14ac:dyDescent="0.2">
      <c r="X15501" s="58"/>
      <c r="Y15501" s="58"/>
      <c r="Z15501" s="58"/>
      <c r="AA15501" s="58"/>
      <c r="AB15501" s="58"/>
    </row>
    <row r="15502" spans="24:28" x14ac:dyDescent="0.2">
      <c r="X15502" s="58"/>
      <c r="Y15502" s="58"/>
      <c r="Z15502" s="58"/>
      <c r="AA15502" s="58"/>
      <c r="AB15502" s="58"/>
    </row>
    <row r="15503" spans="24:28" x14ac:dyDescent="0.2">
      <c r="X15503" s="58"/>
      <c r="Y15503" s="58"/>
      <c r="Z15503" s="58"/>
      <c r="AA15503" s="58"/>
      <c r="AB15503" s="58"/>
    </row>
    <row r="15504" spans="24:28" x14ac:dyDescent="0.2">
      <c r="X15504" s="58"/>
      <c r="Y15504" s="58"/>
      <c r="Z15504" s="58"/>
      <c r="AA15504" s="58"/>
      <c r="AB15504" s="58"/>
    </row>
    <row r="15505" spans="24:28" x14ac:dyDescent="0.2">
      <c r="X15505" s="58"/>
      <c r="Y15505" s="58"/>
      <c r="Z15505" s="58"/>
      <c r="AA15505" s="58"/>
      <c r="AB15505" s="58"/>
    </row>
    <row r="15506" spans="24:28" x14ac:dyDescent="0.2">
      <c r="X15506" s="58"/>
      <c r="Y15506" s="58"/>
      <c r="Z15506" s="58"/>
      <c r="AA15506" s="58"/>
      <c r="AB15506" s="58"/>
    </row>
    <row r="15507" spans="24:28" x14ac:dyDescent="0.2">
      <c r="X15507" s="58"/>
      <c r="Y15507" s="58"/>
      <c r="Z15507" s="58"/>
      <c r="AA15507" s="58"/>
      <c r="AB15507" s="58"/>
    </row>
    <row r="15508" spans="24:28" x14ac:dyDescent="0.2">
      <c r="X15508" s="58"/>
      <c r="Y15508" s="58"/>
      <c r="Z15508" s="58"/>
      <c r="AA15508" s="58"/>
      <c r="AB15508" s="58"/>
    </row>
    <row r="15509" spans="24:28" x14ac:dyDescent="0.2">
      <c r="X15509" s="58"/>
      <c r="Y15509" s="58"/>
      <c r="Z15509" s="58"/>
      <c r="AA15509" s="58"/>
      <c r="AB15509" s="58"/>
    </row>
    <row r="15510" spans="24:28" x14ac:dyDescent="0.2">
      <c r="X15510" s="58"/>
      <c r="Y15510" s="58"/>
      <c r="Z15510" s="58"/>
      <c r="AA15510" s="58"/>
      <c r="AB15510" s="58"/>
    </row>
    <row r="15511" spans="24:28" x14ac:dyDescent="0.2">
      <c r="X15511" s="58"/>
      <c r="Y15511" s="58"/>
      <c r="Z15511" s="58"/>
      <c r="AA15511" s="58"/>
      <c r="AB15511" s="58"/>
    </row>
    <row r="15512" spans="24:28" x14ac:dyDescent="0.2">
      <c r="X15512" s="58"/>
      <c r="Y15512" s="58"/>
      <c r="Z15512" s="58"/>
      <c r="AA15512" s="58"/>
      <c r="AB15512" s="58"/>
    </row>
    <row r="15513" spans="24:28" x14ac:dyDescent="0.2">
      <c r="X15513" s="58"/>
      <c r="Y15513" s="58"/>
      <c r="Z15513" s="58"/>
      <c r="AA15513" s="58"/>
      <c r="AB15513" s="58"/>
    </row>
    <row r="15514" spans="24:28" x14ac:dyDescent="0.2">
      <c r="X15514" s="58"/>
      <c r="Y15514" s="58"/>
      <c r="Z15514" s="58"/>
      <c r="AA15514" s="58"/>
      <c r="AB15514" s="58"/>
    </row>
    <row r="15515" spans="24:28" x14ac:dyDescent="0.2">
      <c r="X15515" s="58"/>
      <c r="Y15515" s="58"/>
      <c r="Z15515" s="58"/>
      <c r="AA15515" s="58"/>
      <c r="AB15515" s="58"/>
    </row>
    <row r="15516" spans="24:28" x14ac:dyDescent="0.2">
      <c r="X15516" s="58"/>
      <c r="Y15516" s="58"/>
      <c r="Z15516" s="58"/>
      <c r="AA15516" s="58"/>
      <c r="AB15516" s="58"/>
    </row>
    <row r="15517" spans="24:28" x14ac:dyDescent="0.2">
      <c r="X15517" s="58"/>
      <c r="Y15517" s="58"/>
      <c r="Z15517" s="58"/>
      <c r="AA15517" s="58"/>
      <c r="AB15517" s="58"/>
    </row>
    <row r="15518" spans="24:28" x14ac:dyDescent="0.2">
      <c r="X15518" s="58"/>
      <c r="Y15518" s="58"/>
      <c r="Z15518" s="58"/>
      <c r="AA15518" s="58"/>
      <c r="AB15518" s="58"/>
    </row>
    <row r="15519" spans="24:28" x14ac:dyDescent="0.2">
      <c r="X15519" s="58"/>
      <c r="Y15519" s="58"/>
      <c r="Z15519" s="58"/>
      <c r="AA15519" s="58"/>
      <c r="AB15519" s="58"/>
    </row>
    <row r="15520" spans="24:28" x14ac:dyDescent="0.2">
      <c r="X15520" s="58"/>
      <c r="Y15520" s="58"/>
      <c r="Z15520" s="58"/>
      <c r="AA15520" s="58"/>
      <c r="AB15520" s="58"/>
    </row>
    <row r="15521" spans="24:28" x14ac:dyDescent="0.2">
      <c r="X15521" s="58"/>
      <c r="Y15521" s="58"/>
      <c r="Z15521" s="58"/>
      <c r="AA15521" s="58"/>
      <c r="AB15521" s="58"/>
    </row>
    <row r="15522" spans="24:28" x14ac:dyDescent="0.2">
      <c r="X15522" s="58"/>
      <c r="Y15522" s="58"/>
      <c r="Z15522" s="58"/>
      <c r="AA15522" s="58"/>
      <c r="AB15522" s="58"/>
    </row>
    <row r="15523" spans="24:28" x14ac:dyDescent="0.2">
      <c r="X15523" s="58"/>
      <c r="Y15523" s="58"/>
      <c r="Z15523" s="58"/>
      <c r="AA15523" s="58"/>
      <c r="AB15523" s="58"/>
    </row>
    <row r="15524" spans="24:28" x14ac:dyDescent="0.2">
      <c r="X15524" s="58"/>
      <c r="Y15524" s="58"/>
      <c r="Z15524" s="58"/>
      <c r="AA15524" s="58"/>
      <c r="AB15524" s="58"/>
    </row>
    <row r="15525" spans="24:28" x14ac:dyDescent="0.2">
      <c r="X15525" s="58"/>
      <c r="Y15525" s="58"/>
      <c r="Z15525" s="58"/>
      <c r="AA15525" s="58"/>
      <c r="AB15525" s="58"/>
    </row>
    <row r="15526" spans="24:28" x14ac:dyDescent="0.2">
      <c r="X15526" s="58"/>
      <c r="Y15526" s="58"/>
      <c r="Z15526" s="58"/>
      <c r="AA15526" s="58"/>
      <c r="AB15526" s="58"/>
    </row>
    <row r="15527" spans="24:28" x14ac:dyDescent="0.2">
      <c r="X15527" s="58"/>
      <c r="Y15527" s="58"/>
      <c r="Z15527" s="58"/>
      <c r="AA15527" s="58"/>
      <c r="AB15527" s="58"/>
    </row>
    <row r="15528" spans="24:28" x14ac:dyDescent="0.2">
      <c r="X15528" s="58"/>
      <c r="Y15528" s="58"/>
      <c r="Z15528" s="58"/>
      <c r="AA15528" s="58"/>
      <c r="AB15528" s="58"/>
    </row>
    <row r="15529" spans="24:28" x14ac:dyDescent="0.2">
      <c r="X15529" s="58"/>
      <c r="Y15529" s="58"/>
      <c r="Z15529" s="58"/>
      <c r="AA15529" s="58"/>
      <c r="AB15529" s="58"/>
    </row>
    <row r="15530" spans="24:28" x14ac:dyDescent="0.2">
      <c r="X15530" s="58"/>
      <c r="Y15530" s="58"/>
      <c r="Z15530" s="58"/>
      <c r="AA15530" s="58"/>
      <c r="AB15530" s="58"/>
    </row>
    <row r="15531" spans="24:28" x14ac:dyDescent="0.2">
      <c r="X15531" s="58"/>
      <c r="Y15531" s="58"/>
      <c r="Z15531" s="58"/>
      <c r="AA15531" s="58"/>
      <c r="AB15531" s="58"/>
    </row>
    <row r="15532" spans="24:28" x14ac:dyDescent="0.2">
      <c r="X15532" s="58"/>
      <c r="Y15532" s="58"/>
      <c r="Z15532" s="58"/>
      <c r="AA15532" s="58"/>
      <c r="AB15532" s="58"/>
    </row>
    <row r="15533" spans="24:28" x14ac:dyDescent="0.2">
      <c r="X15533" s="58"/>
      <c r="Y15533" s="58"/>
      <c r="Z15533" s="58"/>
      <c r="AA15533" s="58"/>
      <c r="AB15533" s="58"/>
    </row>
    <row r="15534" spans="24:28" x14ac:dyDescent="0.2">
      <c r="X15534" s="58"/>
      <c r="Y15534" s="58"/>
      <c r="Z15534" s="58"/>
      <c r="AA15534" s="58"/>
      <c r="AB15534" s="58"/>
    </row>
    <row r="15535" spans="24:28" x14ac:dyDescent="0.2">
      <c r="X15535" s="58"/>
      <c r="Y15535" s="58"/>
      <c r="Z15535" s="58"/>
      <c r="AA15535" s="58"/>
      <c r="AB15535" s="58"/>
    </row>
    <row r="15536" spans="24:28" x14ac:dyDescent="0.2">
      <c r="X15536" s="58"/>
      <c r="Y15536" s="58"/>
      <c r="Z15536" s="58"/>
      <c r="AA15536" s="58"/>
      <c r="AB15536" s="58"/>
    </row>
    <row r="15537" spans="24:28" x14ac:dyDescent="0.2">
      <c r="X15537" s="58"/>
      <c r="Y15537" s="58"/>
      <c r="Z15537" s="58"/>
      <c r="AA15537" s="58"/>
      <c r="AB15537" s="58"/>
    </row>
    <row r="15538" spans="24:28" x14ac:dyDescent="0.2">
      <c r="X15538" s="58"/>
      <c r="Y15538" s="58"/>
      <c r="Z15538" s="58"/>
      <c r="AA15538" s="58"/>
      <c r="AB15538" s="58"/>
    </row>
    <row r="15539" spans="24:28" x14ac:dyDescent="0.2">
      <c r="X15539" s="58"/>
      <c r="Y15539" s="58"/>
      <c r="Z15539" s="58"/>
      <c r="AA15539" s="58"/>
      <c r="AB15539" s="58"/>
    </row>
    <row r="15540" spans="24:28" x14ac:dyDescent="0.2">
      <c r="X15540" s="58"/>
      <c r="Y15540" s="58"/>
      <c r="Z15540" s="58"/>
      <c r="AA15540" s="58"/>
      <c r="AB15540" s="58"/>
    </row>
    <row r="15541" spans="24:28" x14ac:dyDescent="0.2">
      <c r="X15541" s="58"/>
      <c r="Y15541" s="58"/>
      <c r="Z15541" s="58"/>
      <c r="AA15541" s="58"/>
      <c r="AB15541" s="58"/>
    </row>
    <row r="15542" spans="24:28" x14ac:dyDescent="0.2">
      <c r="X15542" s="58"/>
      <c r="Y15542" s="58"/>
      <c r="Z15542" s="58"/>
      <c r="AA15542" s="58"/>
      <c r="AB15542" s="58"/>
    </row>
    <row r="15543" spans="24:28" x14ac:dyDescent="0.2">
      <c r="X15543" s="58"/>
      <c r="Y15543" s="58"/>
      <c r="Z15543" s="58"/>
      <c r="AA15543" s="58"/>
      <c r="AB15543" s="58"/>
    </row>
    <row r="15544" spans="24:28" x14ac:dyDescent="0.2">
      <c r="X15544" s="58"/>
      <c r="Y15544" s="58"/>
      <c r="Z15544" s="58"/>
      <c r="AA15544" s="58"/>
      <c r="AB15544" s="58"/>
    </row>
    <row r="15545" spans="24:28" x14ac:dyDescent="0.2">
      <c r="X15545" s="58"/>
      <c r="Y15545" s="58"/>
      <c r="Z15545" s="58"/>
      <c r="AA15545" s="58"/>
      <c r="AB15545" s="58"/>
    </row>
    <row r="15546" spans="24:28" x14ac:dyDescent="0.2">
      <c r="X15546" s="58"/>
      <c r="Y15546" s="58"/>
      <c r="Z15546" s="58"/>
      <c r="AA15546" s="58"/>
      <c r="AB15546" s="58"/>
    </row>
    <row r="15547" spans="24:28" x14ac:dyDescent="0.2">
      <c r="X15547" s="58"/>
      <c r="Y15547" s="58"/>
      <c r="Z15547" s="58"/>
      <c r="AA15547" s="58"/>
      <c r="AB15547" s="58"/>
    </row>
    <row r="15548" spans="24:28" x14ac:dyDescent="0.2">
      <c r="X15548" s="58"/>
      <c r="Y15548" s="58"/>
      <c r="Z15548" s="58"/>
      <c r="AA15548" s="58"/>
      <c r="AB15548" s="58"/>
    </row>
    <row r="15549" spans="24:28" x14ac:dyDescent="0.2">
      <c r="X15549" s="58"/>
      <c r="Y15549" s="58"/>
      <c r="Z15549" s="58"/>
      <c r="AA15549" s="58"/>
      <c r="AB15549" s="58"/>
    </row>
    <row r="15550" spans="24:28" x14ac:dyDescent="0.2">
      <c r="X15550" s="58"/>
      <c r="Y15550" s="58"/>
      <c r="Z15550" s="58"/>
      <c r="AA15550" s="58"/>
      <c r="AB15550" s="58"/>
    </row>
    <row r="15551" spans="24:28" x14ac:dyDescent="0.2">
      <c r="X15551" s="58"/>
      <c r="Y15551" s="58"/>
      <c r="Z15551" s="58"/>
      <c r="AA15551" s="58"/>
      <c r="AB15551" s="58"/>
    </row>
    <row r="15552" spans="24:28" x14ac:dyDescent="0.2">
      <c r="X15552" s="58"/>
      <c r="Y15552" s="58"/>
      <c r="Z15552" s="58"/>
      <c r="AA15552" s="58"/>
      <c r="AB15552" s="58"/>
    </row>
    <row r="15553" spans="24:28" x14ac:dyDescent="0.2">
      <c r="X15553" s="58"/>
      <c r="Y15553" s="58"/>
      <c r="Z15553" s="58"/>
      <c r="AA15553" s="58"/>
      <c r="AB15553" s="58"/>
    </row>
    <row r="15554" spans="24:28" x14ac:dyDescent="0.2">
      <c r="X15554" s="58"/>
      <c r="Y15554" s="58"/>
      <c r="Z15554" s="58"/>
      <c r="AA15554" s="58"/>
      <c r="AB15554" s="58"/>
    </row>
    <row r="15555" spans="24:28" x14ac:dyDescent="0.2">
      <c r="X15555" s="58"/>
      <c r="Y15555" s="58"/>
      <c r="Z15555" s="58"/>
      <c r="AA15555" s="58"/>
      <c r="AB15555" s="58"/>
    </row>
    <row r="15556" spans="24:28" x14ac:dyDescent="0.2">
      <c r="X15556" s="58"/>
      <c r="Y15556" s="58"/>
      <c r="Z15556" s="58"/>
      <c r="AA15556" s="58"/>
      <c r="AB15556" s="58"/>
    </row>
    <row r="15557" spans="24:28" x14ac:dyDescent="0.2">
      <c r="X15557" s="58"/>
      <c r="Y15557" s="58"/>
      <c r="Z15557" s="58"/>
      <c r="AA15557" s="58"/>
      <c r="AB15557" s="58"/>
    </row>
    <row r="15558" spans="24:28" x14ac:dyDescent="0.2">
      <c r="X15558" s="58"/>
      <c r="Y15558" s="58"/>
      <c r="Z15558" s="58"/>
      <c r="AA15558" s="58"/>
      <c r="AB15558" s="58"/>
    </row>
    <row r="15559" spans="24:28" x14ac:dyDescent="0.2">
      <c r="X15559" s="58"/>
      <c r="Y15559" s="58"/>
      <c r="Z15559" s="58"/>
      <c r="AA15559" s="58"/>
      <c r="AB15559" s="58"/>
    </row>
    <row r="15560" spans="24:28" x14ac:dyDescent="0.2">
      <c r="X15560" s="58"/>
      <c r="Y15560" s="58"/>
      <c r="Z15560" s="58"/>
      <c r="AA15560" s="58"/>
      <c r="AB15560" s="58"/>
    </row>
    <row r="15561" spans="24:28" x14ac:dyDescent="0.2">
      <c r="X15561" s="58"/>
      <c r="Y15561" s="58"/>
      <c r="Z15561" s="58"/>
      <c r="AA15561" s="58"/>
      <c r="AB15561" s="58"/>
    </row>
    <row r="15562" spans="24:28" x14ac:dyDescent="0.2">
      <c r="X15562" s="58"/>
      <c r="Y15562" s="58"/>
      <c r="Z15562" s="58"/>
      <c r="AA15562" s="58"/>
      <c r="AB15562" s="58"/>
    </row>
    <row r="15563" spans="24:28" x14ac:dyDescent="0.2">
      <c r="X15563" s="58"/>
      <c r="Y15563" s="58"/>
      <c r="Z15563" s="58"/>
      <c r="AA15563" s="58"/>
      <c r="AB15563" s="58"/>
    </row>
    <row r="15564" spans="24:28" x14ac:dyDescent="0.2">
      <c r="X15564" s="58"/>
      <c r="Y15564" s="58"/>
      <c r="Z15564" s="58"/>
      <c r="AA15564" s="58"/>
      <c r="AB15564" s="58"/>
    </row>
    <row r="15565" spans="24:28" x14ac:dyDescent="0.2">
      <c r="X15565" s="58"/>
      <c r="Y15565" s="58"/>
      <c r="Z15565" s="58"/>
      <c r="AA15565" s="58"/>
      <c r="AB15565" s="58"/>
    </row>
    <row r="15566" spans="24:28" x14ac:dyDescent="0.2">
      <c r="X15566" s="58"/>
      <c r="Y15566" s="58"/>
      <c r="Z15566" s="58"/>
      <c r="AA15566" s="58"/>
      <c r="AB15566" s="58"/>
    </row>
    <row r="15567" spans="24:28" x14ac:dyDescent="0.2">
      <c r="X15567" s="58"/>
      <c r="Y15567" s="58"/>
      <c r="Z15567" s="58"/>
      <c r="AA15567" s="58"/>
      <c r="AB15567" s="58"/>
    </row>
    <row r="15568" spans="24:28" x14ac:dyDescent="0.2">
      <c r="X15568" s="58"/>
      <c r="Y15568" s="58"/>
      <c r="Z15568" s="58"/>
      <c r="AA15568" s="58"/>
      <c r="AB15568" s="58"/>
    </row>
    <row r="15569" spans="24:28" x14ac:dyDescent="0.2">
      <c r="X15569" s="58"/>
      <c r="Y15569" s="58"/>
      <c r="Z15569" s="58"/>
      <c r="AA15569" s="58"/>
      <c r="AB15569" s="58"/>
    </row>
    <row r="15570" spans="24:28" x14ac:dyDescent="0.2">
      <c r="X15570" s="58"/>
      <c r="Y15570" s="58"/>
      <c r="Z15570" s="58"/>
      <c r="AA15570" s="58"/>
      <c r="AB15570" s="58"/>
    </row>
    <row r="15571" spans="24:28" x14ac:dyDescent="0.2">
      <c r="X15571" s="58"/>
      <c r="Y15571" s="58"/>
      <c r="Z15571" s="58"/>
      <c r="AA15571" s="58"/>
      <c r="AB15571" s="58"/>
    </row>
    <row r="15572" spans="24:28" x14ac:dyDescent="0.2">
      <c r="X15572" s="58"/>
      <c r="Y15572" s="58"/>
      <c r="Z15572" s="58"/>
      <c r="AA15572" s="58"/>
      <c r="AB15572" s="58"/>
    </row>
    <row r="15573" spans="24:28" x14ac:dyDescent="0.2">
      <c r="X15573" s="58"/>
      <c r="Y15573" s="58"/>
      <c r="Z15573" s="58"/>
      <c r="AA15573" s="58"/>
      <c r="AB15573" s="58"/>
    </row>
    <row r="15574" spans="24:28" x14ac:dyDescent="0.2">
      <c r="X15574" s="58"/>
      <c r="Y15574" s="58"/>
      <c r="Z15574" s="58"/>
      <c r="AA15574" s="58"/>
      <c r="AB15574" s="58"/>
    </row>
    <row r="15575" spans="24:28" x14ac:dyDescent="0.2">
      <c r="X15575" s="58"/>
      <c r="Y15575" s="58"/>
      <c r="Z15575" s="58"/>
      <c r="AA15575" s="58"/>
      <c r="AB15575" s="58"/>
    </row>
    <row r="15576" spans="24:28" x14ac:dyDescent="0.2">
      <c r="X15576" s="58"/>
      <c r="Y15576" s="58"/>
      <c r="Z15576" s="58"/>
      <c r="AA15576" s="58"/>
      <c r="AB15576" s="58"/>
    </row>
    <row r="15577" spans="24:28" x14ac:dyDescent="0.2">
      <c r="X15577" s="58"/>
      <c r="Y15577" s="58"/>
      <c r="Z15577" s="58"/>
      <c r="AA15577" s="58"/>
      <c r="AB15577" s="58"/>
    </row>
    <row r="15578" spans="24:28" x14ac:dyDescent="0.2">
      <c r="X15578" s="58"/>
      <c r="Y15578" s="58"/>
      <c r="Z15578" s="58"/>
      <c r="AA15578" s="58"/>
      <c r="AB15578" s="58"/>
    </row>
    <row r="15579" spans="24:28" x14ac:dyDescent="0.2">
      <c r="X15579" s="58"/>
      <c r="Y15579" s="58"/>
      <c r="Z15579" s="58"/>
      <c r="AA15579" s="58"/>
      <c r="AB15579" s="58"/>
    </row>
    <row r="15580" spans="24:28" x14ac:dyDescent="0.2">
      <c r="X15580" s="58"/>
      <c r="Y15580" s="58"/>
      <c r="Z15580" s="58"/>
      <c r="AA15580" s="58"/>
      <c r="AB15580" s="58"/>
    </row>
    <row r="15581" spans="24:28" x14ac:dyDescent="0.2">
      <c r="X15581" s="58"/>
      <c r="Y15581" s="58"/>
      <c r="Z15581" s="58"/>
      <c r="AA15581" s="58"/>
      <c r="AB15581" s="58"/>
    </row>
    <row r="15582" spans="24:28" x14ac:dyDescent="0.2">
      <c r="X15582" s="58"/>
      <c r="Y15582" s="58"/>
      <c r="Z15582" s="58"/>
      <c r="AA15582" s="58"/>
      <c r="AB15582" s="58"/>
    </row>
    <row r="15583" spans="24:28" x14ac:dyDescent="0.2">
      <c r="X15583" s="58"/>
      <c r="Y15583" s="58"/>
      <c r="Z15583" s="58"/>
      <c r="AA15583" s="58"/>
      <c r="AB15583" s="58"/>
    </row>
    <row r="15584" spans="24:28" x14ac:dyDescent="0.2">
      <c r="X15584" s="58"/>
      <c r="Y15584" s="58"/>
      <c r="Z15584" s="58"/>
      <c r="AA15584" s="58"/>
      <c r="AB15584" s="58"/>
    </row>
    <row r="15585" spans="24:28" x14ac:dyDescent="0.2">
      <c r="X15585" s="58"/>
      <c r="Y15585" s="58"/>
      <c r="Z15585" s="58"/>
      <c r="AA15585" s="58"/>
      <c r="AB15585" s="58"/>
    </row>
    <row r="15586" spans="24:28" x14ac:dyDescent="0.2">
      <c r="X15586" s="58"/>
      <c r="Y15586" s="58"/>
      <c r="Z15586" s="58"/>
      <c r="AA15586" s="58"/>
      <c r="AB15586" s="58"/>
    </row>
    <row r="15587" spans="24:28" x14ac:dyDescent="0.2">
      <c r="X15587" s="58"/>
      <c r="Y15587" s="58"/>
      <c r="Z15587" s="58"/>
      <c r="AA15587" s="58"/>
      <c r="AB15587" s="58"/>
    </row>
    <row r="15588" spans="24:28" x14ac:dyDescent="0.2">
      <c r="X15588" s="58"/>
      <c r="Y15588" s="58"/>
      <c r="Z15588" s="58"/>
      <c r="AA15588" s="58"/>
      <c r="AB15588" s="58"/>
    </row>
    <row r="15589" spans="24:28" x14ac:dyDescent="0.2">
      <c r="X15589" s="58"/>
      <c r="Y15589" s="58"/>
      <c r="Z15589" s="58"/>
      <c r="AA15589" s="58"/>
      <c r="AB15589" s="58"/>
    </row>
    <row r="15590" spans="24:28" x14ac:dyDescent="0.2">
      <c r="X15590" s="58"/>
      <c r="Y15590" s="58"/>
      <c r="Z15590" s="58"/>
      <c r="AA15590" s="58"/>
      <c r="AB15590" s="58"/>
    </row>
    <row r="15591" spans="24:28" x14ac:dyDescent="0.2">
      <c r="X15591" s="58"/>
      <c r="Y15591" s="58"/>
      <c r="Z15591" s="58"/>
      <c r="AA15591" s="58"/>
      <c r="AB15591" s="58"/>
    </row>
    <row r="15592" spans="24:28" x14ac:dyDescent="0.2">
      <c r="X15592" s="58"/>
      <c r="Y15592" s="58"/>
      <c r="Z15592" s="58"/>
      <c r="AA15592" s="58"/>
      <c r="AB15592" s="58"/>
    </row>
    <row r="15593" spans="24:28" x14ac:dyDescent="0.2">
      <c r="X15593" s="58"/>
      <c r="Y15593" s="58"/>
      <c r="Z15593" s="58"/>
      <c r="AA15593" s="58"/>
      <c r="AB15593" s="58"/>
    </row>
    <row r="15594" spans="24:28" x14ac:dyDescent="0.2">
      <c r="X15594" s="58"/>
      <c r="Y15594" s="58"/>
      <c r="Z15594" s="58"/>
      <c r="AA15594" s="58"/>
      <c r="AB15594" s="58"/>
    </row>
    <row r="15595" spans="24:28" x14ac:dyDescent="0.2">
      <c r="X15595" s="58"/>
      <c r="Y15595" s="58"/>
      <c r="Z15595" s="58"/>
      <c r="AA15595" s="58"/>
      <c r="AB15595" s="58"/>
    </row>
    <row r="15596" spans="24:28" x14ac:dyDescent="0.2">
      <c r="X15596" s="58"/>
      <c r="Y15596" s="58"/>
      <c r="Z15596" s="58"/>
      <c r="AA15596" s="58"/>
      <c r="AB15596" s="58"/>
    </row>
    <row r="15597" spans="24:28" x14ac:dyDescent="0.2">
      <c r="X15597" s="58"/>
      <c r="Y15597" s="58"/>
      <c r="Z15597" s="58"/>
      <c r="AA15597" s="58"/>
      <c r="AB15597" s="58"/>
    </row>
    <row r="15598" spans="24:28" x14ac:dyDescent="0.2">
      <c r="X15598" s="58"/>
      <c r="Y15598" s="58"/>
      <c r="Z15598" s="58"/>
      <c r="AA15598" s="58"/>
      <c r="AB15598" s="58"/>
    </row>
    <row r="15599" spans="24:28" x14ac:dyDescent="0.2">
      <c r="X15599" s="58"/>
      <c r="Y15599" s="58"/>
      <c r="Z15599" s="58"/>
      <c r="AA15599" s="58"/>
      <c r="AB15599" s="58"/>
    </row>
    <row r="15600" spans="24:28" x14ac:dyDescent="0.2">
      <c r="X15600" s="58"/>
      <c r="Y15600" s="58"/>
      <c r="Z15600" s="58"/>
      <c r="AA15600" s="58"/>
      <c r="AB15600" s="58"/>
    </row>
    <row r="15601" spans="24:28" x14ac:dyDescent="0.2">
      <c r="X15601" s="58"/>
      <c r="Y15601" s="58"/>
      <c r="Z15601" s="58"/>
      <c r="AA15601" s="58"/>
      <c r="AB15601" s="58"/>
    </row>
    <row r="15602" spans="24:28" x14ac:dyDescent="0.2">
      <c r="X15602" s="58"/>
      <c r="Y15602" s="58"/>
      <c r="Z15602" s="58"/>
      <c r="AA15602" s="58"/>
      <c r="AB15602" s="58"/>
    </row>
    <row r="15603" spans="24:28" x14ac:dyDescent="0.2">
      <c r="X15603" s="58"/>
      <c r="Y15603" s="58"/>
      <c r="Z15603" s="58"/>
      <c r="AA15603" s="58"/>
      <c r="AB15603" s="58"/>
    </row>
    <row r="15604" spans="24:28" x14ac:dyDescent="0.2">
      <c r="X15604" s="58"/>
      <c r="Y15604" s="58"/>
      <c r="Z15604" s="58"/>
      <c r="AA15604" s="58"/>
      <c r="AB15604" s="58"/>
    </row>
    <row r="15605" spans="24:28" x14ac:dyDescent="0.2">
      <c r="X15605" s="58"/>
      <c r="Y15605" s="58"/>
      <c r="Z15605" s="58"/>
      <c r="AA15605" s="58"/>
      <c r="AB15605" s="58"/>
    </row>
    <row r="15606" spans="24:28" x14ac:dyDescent="0.2">
      <c r="X15606" s="58"/>
      <c r="Y15606" s="58"/>
      <c r="Z15606" s="58"/>
      <c r="AA15606" s="58"/>
      <c r="AB15606" s="58"/>
    </row>
    <row r="15607" spans="24:28" x14ac:dyDescent="0.2">
      <c r="X15607" s="58"/>
      <c r="Y15607" s="58"/>
      <c r="Z15607" s="58"/>
      <c r="AA15607" s="58"/>
      <c r="AB15607" s="58"/>
    </row>
    <row r="15608" spans="24:28" x14ac:dyDescent="0.2">
      <c r="X15608" s="58"/>
      <c r="Y15608" s="58"/>
      <c r="Z15608" s="58"/>
      <c r="AA15608" s="58"/>
      <c r="AB15608" s="58"/>
    </row>
    <row r="15609" spans="24:28" x14ac:dyDescent="0.2">
      <c r="X15609" s="58"/>
      <c r="Y15609" s="58"/>
      <c r="Z15609" s="58"/>
      <c r="AA15609" s="58"/>
      <c r="AB15609" s="58"/>
    </row>
    <row r="15610" spans="24:28" x14ac:dyDescent="0.2">
      <c r="X15610" s="58"/>
      <c r="Y15610" s="58"/>
      <c r="Z15610" s="58"/>
      <c r="AA15610" s="58"/>
      <c r="AB15610" s="58"/>
    </row>
    <row r="15611" spans="24:28" x14ac:dyDescent="0.2">
      <c r="X15611" s="58"/>
      <c r="Y15611" s="58"/>
      <c r="Z15611" s="58"/>
      <c r="AA15611" s="58"/>
      <c r="AB15611" s="58"/>
    </row>
    <row r="15612" spans="24:28" x14ac:dyDescent="0.2">
      <c r="X15612" s="58"/>
      <c r="Y15612" s="58"/>
      <c r="Z15612" s="58"/>
      <c r="AA15612" s="58"/>
      <c r="AB15612" s="58"/>
    </row>
    <row r="15613" spans="24:28" x14ac:dyDescent="0.2">
      <c r="X15613" s="58"/>
      <c r="Y15613" s="58"/>
      <c r="Z15613" s="58"/>
      <c r="AA15613" s="58"/>
      <c r="AB15613" s="58"/>
    </row>
    <row r="15614" spans="24:28" x14ac:dyDescent="0.2">
      <c r="X15614" s="58"/>
      <c r="Y15614" s="58"/>
      <c r="Z15614" s="58"/>
      <c r="AA15614" s="58"/>
      <c r="AB15614" s="58"/>
    </row>
    <row r="15615" spans="24:28" x14ac:dyDescent="0.2">
      <c r="X15615" s="58"/>
      <c r="Y15615" s="58"/>
      <c r="Z15615" s="58"/>
      <c r="AA15615" s="58"/>
      <c r="AB15615" s="58"/>
    </row>
    <row r="15616" spans="24:28" x14ac:dyDescent="0.2">
      <c r="X15616" s="58"/>
      <c r="Y15616" s="58"/>
      <c r="Z15616" s="58"/>
      <c r="AA15616" s="58"/>
      <c r="AB15616" s="58"/>
    </row>
    <row r="15617" spans="24:28" x14ac:dyDescent="0.2">
      <c r="X15617" s="58"/>
      <c r="Y15617" s="58"/>
      <c r="Z15617" s="58"/>
      <c r="AA15617" s="58"/>
      <c r="AB15617" s="58"/>
    </row>
    <row r="15618" spans="24:28" x14ac:dyDescent="0.2">
      <c r="X15618" s="58"/>
      <c r="Y15618" s="58"/>
      <c r="Z15618" s="58"/>
      <c r="AA15618" s="58"/>
      <c r="AB15618" s="58"/>
    </row>
    <row r="15619" spans="24:28" x14ac:dyDescent="0.2">
      <c r="X15619" s="58"/>
      <c r="Y15619" s="58"/>
      <c r="Z15619" s="58"/>
      <c r="AA15619" s="58"/>
      <c r="AB15619" s="58"/>
    </row>
    <row r="15620" spans="24:28" x14ac:dyDescent="0.2">
      <c r="X15620" s="58"/>
      <c r="Y15620" s="58"/>
      <c r="Z15620" s="58"/>
      <c r="AA15620" s="58"/>
      <c r="AB15620" s="58"/>
    </row>
    <row r="15621" spans="24:28" x14ac:dyDescent="0.2">
      <c r="X15621" s="58"/>
      <c r="Y15621" s="58"/>
      <c r="Z15621" s="58"/>
      <c r="AA15621" s="58"/>
      <c r="AB15621" s="58"/>
    </row>
    <row r="15622" spans="24:28" x14ac:dyDescent="0.2">
      <c r="X15622" s="58"/>
      <c r="Y15622" s="58"/>
      <c r="Z15622" s="58"/>
      <c r="AA15622" s="58"/>
      <c r="AB15622" s="58"/>
    </row>
    <row r="15623" spans="24:28" x14ac:dyDescent="0.2">
      <c r="X15623" s="58"/>
      <c r="Y15623" s="58"/>
      <c r="Z15623" s="58"/>
      <c r="AA15623" s="58"/>
      <c r="AB15623" s="58"/>
    </row>
    <row r="15624" spans="24:28" x14ac:dyDescent="0.2">
      <c r="X15624" s="58"/>
      <c r="Y15624" s="58"/>
      <c r="Z15624" s="58"/>
      <c r="AA15624" s="58"/>
      <c r="AB15624" s="58"/>
    </row>
    <row r="15625" spans="24:28" x14ac:dyDescent="0.2">
      <c r="X15625" s="58"/>
      <c r="Y15625" s="58"/>
      <c r="Z15625" s="58"/>
      <c r="AA15625" s="58"/>
      <c r="AB15625" s="58"/>
    </row>
    <row r="15626" spans="24:28" x14ac:dyDescent="0.2">
      <c r="X15626" s="58"/>
      <c r="Y15626" s="58"/>
      <c r="Z15626" s="58"/>
      <c r="AA15626" s="58"/>
      <c r="AB15626" s="58"/>
    </row>
    <row r="15627" spans="24:28" x14ac:dyDescent="0.2">
      <c r="X15627" s="58"/>
      <c r="Y15627" s="58"/>
      <c r="Z15627" s="58"/>
      <c r="AA15627" s="58"/>
      <c r="AB15627" s="58"/>
    </row>
    <row r="15628" spans="24:28" x14ac:dyDescent="0.2">
      <c r="X15628" s="58"/>
      <c r="Y15628" s="58"/>
      <c r="Z15628" s="58"/>
      <c r="AA15628" s="58"/>
      <c r="AB15628" s="58"/>
    </row>
    <row r="15629" spans="24:28" x14ac:dyDescent="0.2">
      <c r="X15629" s="58"/>
      <c r="Y15629" s="58"/>
      <c r="Z15629" s="58"/>
      <c r="AA15629" s="58"/>
      <c r="AB15629" s="58"/>
    </row>
    <row r="15630" spans="24:28" x14ac:dyDescent="0.2">
      <c r="X15630" s="58"/>
      <c r="Y15630" s="58"/>
      <c r="Z15630" s="58"/>
      <c r="AA15630" s="58"/>
      <c r="AB15630" s="58"/>
    </row>
    <row r="15631" spans="24:28" x14ac:dyDescent="0.2">
      <c r="X15631" s="58"/>
      <c r="Y15631" s="58"/>
      <c r="Z15631" s="58"/>
      <c r="AA15631" s="58"/>
      <c r="AB15631" s="58"/>
    </row>
    <row r="15632" spans="24:28" x14ac:dyDescent="0.2">
      <c r="X15632" s="58"/>
      <c r="Y15632" s="58"/>
      <c r="Z15632" s="58"/>
      <c r="AA15632" s="58"/>
      <c r="AB15632" s="58"/>
    </row>
    <row r="15633" spans="24:28" x14ac:dyDescent="0.2">
      <c r="X15633" s="58"/>
      <c r="Y15633" s="58"/>
      <c r="Z15633" s="58"/>
      <c r="AA15633" s="58"/>
      <c r="AB15633" s="58"/>
    </row>
    <row r="15634" spans="24:28" x14ac:dyDescent="0.2">
      <c r="X15634" s="58"/>
      <c r="Y15634" s="58"/>
      <c r="Z15634" s="58"/>
      <c r="AA15634" s="58"/>
      <c r="AB15634" s="58"/>
    </row>
    <row r="15635" spans="24:28" x14ac:dyDescent="0.2">
      <c r="X15635" s="58"/>
      <c r="Y15635" s="58"/>
      <c r="Z15635" s="58"/>
      <c r="AA15635" s="58"/>
      <c r="AB15635" s="58"/>
    </row>
    <row r="15636" spans="24:28" x14ac:dyDescent="0.2">
      <c r="X15636" s="58"/>
      <c r="Y15636" s="58"/>
      <c r="Z15636" s="58"/>
      <c r="AA15636" s="58"/>
      <c r="AB15636" s="58"/>
    </row>
    <row r="15637" spans="24:28" x14ac:dyDescent="0.2">
      <c r="X15637" s="58"/>
      <c r="Y15637" s="58"/>
      <c r="Z15637" s="58"/>
      <c r="AA15637" s="58"/>
      <c r="AB15637" s="58"/>
    </row>
    <row r="15638" spans="24:28" x14ac:dyDescent="0.2">
      <c r="X15638" s="58"/>
      <c r="Y15638" s="58"/>
      <c r="Z15638" s="58"/>
      <c r="AA15638" s="58"/>
      <c r="AB15638" s="58"/>
    </row>
    <row r="15639" spans="24:28" x14ac:dyDescent="0.2">
      <c r="X15639" s="58"/>
      <c r="Y15639" s="58"/>
      <c r="Z15639" s="58"/>
      <c r="AA15639" s="58"/>
      <c r="AB15639" s="58"/>
    </row>
    <row r="15640" spans="24:28" x14ac:dyDescent="0.2">
      <c r="X15640" s="58"/>
      <c r="Y15640" s="58"/>
      <c r="Z15640" s="58"/>
      <c r="AA15640" s="58"/>
      <c r="AB15640" s="58"/>
    </row>
    <row r="15641" spans="24:28" x14ac:dyDescent="0.2">
      <c r="X15641" s="58"/>
      <c r="Y15641" s="58"/>
      <c r="Z15641" s="58"/>
      <c r="AA15641" s="58"/>
      <c r="AB15641" s="58"/>
    </row>
    <row r="15642" spans="24:28" x14ac:dyDescent="0.2">
      <c r="X15642" s="58"/>
      <c r="Y15642" s="58"/>
      <c r="Z15642" s="58"/>
      <c r="AA15642" s="58"/>
      <c r="AB15642" s="58"/>
    </row>
    <row r="15643" spans="24:28" x14ac:dyDescent="0.2">
      <c r="X15643" s="58"/>
      <c r="Y15643" s="58"/>
      <c r="Z15643" s="58"/>
      <c r="AA15643" s="58"/>
      <c r="AB15643" s="58"/>
    </row>
    <row r="15644" spans="24:28" x14ac:dyDescent="0.2">
      <c r="X15644" s="58"/>
      <c r="Y15644" s="58"/>
      <c r="Z15644" s="58"/>
      <c r="AA15644" s="58"/>
      <c r="AB15644" s="58"/>
    </row>
    <row r="15645" spans="24:28" x14ac:dyDescent="0.2">
      <c r="X15645" s="58"/>
      <c r="Y15645" s="58"/>
      <c r="Z15645" s="58"/>
      <c r="AA15645" s="58"/>
      <c r="AB15645" s="58"/>
    </row>
    <row r="15646" spans="24:28" x14ac:dyDescent="0.2">
      <c r="X15646" s="58"/>
      <c r="Y15646" s="58"/>
      <c r="Z15646" s="58"/>
      <c r="AA15646" s="58"/>
      <c r="AB15646" s="58"/>
    </row>
    <row r="15647" spans="24:28" x14ac:dyDescent="0.2">
      <c r="X15647" s="58"/>
      <c r="Y15647" s="58"/>
      <c r="Z15647" s="58"/>
      <c r="AA15647" s="58"/>
      <c r="AB15647" s="58"/>
    </row>
    <row r="15648" spans="24:28" x14ac:dyDescent="0.2">
      <c r="X15648" s="58"/>
      <c r="Y15648" s="58"/>
      <c r="Z15648" s="58"/>
      <c r="AA15648" s="58"/>
      <c r="AB15648" s="58"/>
    </row>
    <row r="15649" spans="24:28" x14ac:dyDescent="0.2">
      <c r="X15649" s="58"/>
      <c r="Y15649" s="58"/>
      <c r="Z15649" s="58"/>
      <c r="AA15649" s="58"/>
      <c r="AB15649" s="58"/>
    </row>
    <row r="15650" spans="24:28" x14ac:dyDescent="0.2">
      <c r="X15650" s="58"/>
      <c r="Y15650" s="58"/>
      <c r="Z15650" s="58"/>
      <c r="AA15650" s="58"/>
      <c r="AB15650" s="58"/>
    </row>
    <row r="15651" spans="24:28" x14ac:dyDescent="0.2">
      <c r="X15651" s="58"/>
      <c r="Y15651" s="58"/>
      <c r="Z15651" s="58"/>
      <c r="AA15651" s="58"/>
      <c r="AB15651" s="58"/>
    </row>
    <row r="15652" spans="24:28" x14ac:dyDescent="0.2">
      <c r="X15652" s="58"/>
      <c r="Y15652" s="58"/>
      <c r="Z15652" s="58"/>
      <c r="AA15652" s="58"/>
      <c r="AB15652" s="58"/>
    </row>
    <row r="15653" spans="24:28" x14ac:dyDescent="0.2">
      <c r="X15653" s="58"/>
      <c r="Y15653" s="58"/>
      <c r="Z15653" s="58"/>
      <c r="AA15653" s="58"/>
      <c r="AB15653" s="58"/>
    </row>
    <row r="15654" spans="24:28" x14ac:dyDescent="0.2">
      <c r="X15654" s="58"/>
      <c r="Y15654" s="58"/>
      <c r="Z15654" s="58"/>
      <c r="AA15654" s="58"/>
      <c r="AB15654" s="58"/>
    </row>
    <row r="15655" spans="24:28" x14ac:dyDescent="0.2">
      <c r="X15655" s="58"/>
      <c r="Y15655" s="58"/>
      <c r="Z15655" s="58"/>
      <c r="AA15655" s="58"/>
      <c r="AB15655" s="58"/>
    </row>
    <row r="15656" spans="24:28" x14ac:dyDescent="0.2">
      <c r="X15656" s="58"/>
      <c r="Y15656" s="58"/>
      <c r="Z15656" s="58"/>
      <c r="AA15656" s="58"/>
      <c r="AB15656" s="58"/>
    </row>
    <row r="15657" spans="24:28" x14ac:dyDescent="0.2">
      <c r="X15657" s="58"/>
      <c r="Y15657" s="58"/>
      <c r="Z15657" s="58"/>
      <c r="AA15657" s="58"/>
      <c r="AB15657" s="58"/>
    </row>
    <row r="15658" spans="24:28" x14ac:dyDescent="0.2">
      <c r="X15658" s="58"/>
      <c r="Y15658" s="58"/>
      <c r="Z15658" s="58"/>
      <c r="AA15658" s="58"/>
      <c r="AB15658" s="58"/>
    </row>
    <row r="15659" spans="24:28" x14ac:dyDescent="0.2">
      <c r="X15659" s="58"/>
      <c r="Y15659" s="58"/>
      <c r="Z15659" s="58"/>
      <c r="AA15659" s="58"/>
      <c r="AB15659" s="58"/>
    </row>
    <row r="15660" spans="24:28" x14ac:dyDescent="0.2">
      <c r="X15660" s="58"/>
      <c r="Y15660" s="58"/>
      <c r="Z15660" s="58"/>
      <c r="AA15660" s="58"/>
      <c r="AB15660" s="58"/>
    </row>
    <row r="15661" spans="24:28" x14ac:dyDescent="0.2">
      <c r="X15661" s="58"/>
      <c r="Y15661" s="58"/>
      <c r="Z15661" s="58"/>
      <c r="AA15661" s="58"/>
      <c r="AB15661" s="58"/>
    </row>
    <row r="15662" spans="24:28" x14ac:dyDescent="0.2">
      <c r="X15662" s="58"/>
      <c r="Y15662" s="58"/>
      <c r="Z15662" s="58"/>
      <c r="AA15662" s="58"/>
      <c r="AB15662" s="58"/>
    </row>
    <row r="15663" spans="24:28" x14ac:dyDescent="0.2">
      <c r="X15663" s="58"/>
      <c r="Y15663" s="58"/>
      <c r="Z15663" s="58"/>
      <c r="AA15663" s="58"/>
      <c r="AB15663" s="58"/>
    </row>
    <row r="15664" spans="24:28" x14ac:dyDescent="0.2">
      <c r="X15664" s="58"/>
      <c r="Y15664" s="58"/>
      <c r="Z15664" s="58"/>
      <c r="AA15664" s="58"/>
      <c r="AB15664" s="58"/>
    </row>
    <row r="15665" spans="24:28" x14ac:dyDescent="0.2">
      <c r="X15665" s="58"/>
      <c r="Y15665" s="58"/>
      <c r="Z15665" s="58"/>
      <c r="AA15665" s="58"/>
      <c r="AB15665" s="58"/>
    </row>
    <row r="15666" spans="24:28" x14ac:dyDescent="0.2">
      <c r="X15666" s="58"/>
      <c r="Y15666" s="58"/>
      <c r="Z15666" s="58"/>
      <c r="AA15666" s="58"/>
      <c r="AB15666" s="58"/>
    </row>
    <row r="15667" spans="24:28" x14ac:dyDescent="0.2">
      <c r="X15667" s="58"/>
      <c r="Y15667" s="58"/>
      <c r="Z15667" s="58"/>
      <c r="AA15667" s="58"/>
      <c r="AB15667" s="58"/>
    </row>
    <row r="15668" spans="24:28" x14ac:dyDescent="0.2">
      <c r="X15668" s="58"/>
      <c r="Y15668" s="58"/>
      <c r="Z15668" s="58"/>
      <c r="AA15668" s="58"/>
      <c r="AB15668" s="58"/>
    </row>
    <row r="15669" spans="24:28" x14ac:dyDescent="0.2">
      <c r="X15669" s="58"/>
      <c r="Y15669" s="58"/>
      <c r="Z15669" s="58"/>
      <c r="AA15669" s="58"/>
      <c r="AB15669" s="58"/>
    </row>
    <row r="15670" spans="24:28" x14ac:dyDescent="0.2">
      <c r="X15670" s="58"/>
      <c r="Y15670" s="58"/>
      <c r="Z15670" s="58"/>
      <c r="AA15670" s="58"/>
      <c r="AB15670" s="58"/>
    </row>
    <row r="15671" spans="24:28" x14ac:dyDescent="0.2">
      <c r="X15671" s="58"/>
      <c r="Y15671" s="58"/>
      <c r="Z15671" s="58"/>
      <c r="AA15671" s="58"/>
      <c r="AB15671" s="58"/>
    </row>
    <row r="15672" spans="24:28" x14ac:dyDescent="0.2">
      <c r="X15672" s="58"/>
      <c r="Y15672" s="58"/>
      <c r="Z15672" s="58"/>
      <c r="AA15672" s="58"/>
      <c r="AB15672" s="58"/>
    </row>
    <row r="15673" spans="24:28" x14ac:dyDescent="0.2">
      <c r="X15673" s="58"/>
      <c r="Y15673" s="58"/>
      <c r="Z15673" s="58"/>
      <c r="AA15673" s="58"/>
      <c r="AB15673" s="58"/>
    </row>
    <row r="15674" spans="24:28" x14ac:dyDescent="0.2">
      <c r="X15674" s="58"/>
      <c r="Y15674" s="58"/>
      <c r="Z15674" s="58"/>
      <c r="AA15674" s="58"/>
      <c r="AB15674" s="58"/>
    </row>
    <row r="15675" spans="24:28" x14ac:dyDescent="0.2">
      <c r="X15675" s="58"/>
      <c r="Y15675" s="58"/>
      <c r="Z15675" s="58"/>
      <c r="AA15675" s="58"/>
      <c r="AB15675" s="58"/>
    </row>
    <row r="15676" spans="24:28" x14ac:dyDescent="0.2">
      <c r="X15676" s="58"/>
      <c r="Y15676" s="58"/>
      <c r="Z15676" s="58"/>
      <c r="AA15676" s="58"/>
      <c r="AB15676" s="58"/>
    </row>
    <row r="15677" spans="24:28" x14ac:dyDescent="0.2">
      <c r="X15677" s="58"/>
      <c r="Y15677" s="58"/>
      <c r="Z15677" s="58"/>
      <c r="AA15677" s="58"/>
      <c r="AB15677" s="58"/>
    </row>
    <row r="15678" spans="24:28" x14ac:dyDescent="0.2">
      <c r="X15678" s="58"/>
      <c r="Y15678" s="58"/>
      <c r="Z15678" s="58"/>
      <c r="AA15678" s="58"/>
      <c r="AB15678" s="58"/>
    </row>
    <row r="15679" spans="24:28" x14ac:dyDescent="0.2">
      <c r="X15679" s="58"/>
      <c r="Y15679" s="58"/>
      <c r="Z15679" s="58"/>
      <c r="AA15679" s="58"/>
      <c r="AB15679" s="58"/>
    </row>
    <row r="15680" spans="24:28" x14ac:dyDescent="0.2">
      <c r="X15680" s="58"/>
      <c r="Y15680" s="58"/>
      <c r="Z15680" s="58"/>
      <c r="AA15680" s="58"/>
      <c r="AB15680" s="58"/>
    </row>
    <row r="15681" spans="24:28" x14ac:dyDescent="0.2">
      <c r="X15681" s="58"/>
      <c r="Y15681" s="58"/>
      <c r="Z15681" s="58"/>
      <c r="AA15681" s="58"/>
      <c r="AB15681" s="58"/>
    </row>
    <row r="15682" spans="24:28" x14ac:dyDescent="0.2">
      <c r="X15682" s="58"/>
      <c r="Y15682" s="58"/>
      <c r="Z15682" s="58"/>
      <c r="AA15682" s="58"/>
      <c r="AB15682" s="58"/>
    </row>
    <row r="15683" spans="24:28" x14ac:dyDescent="0.2">
      <c r="X15683" s="58"/>
      <c r="Y15683" s="58"/>
      <c r="Z15683" s="58"/>
      <c r="AA15683" s="58"/>
      <c r="AB15683" s="58"/>
    </row>
    <row r="15684" spans="24:28" x14ac:dyDescent="0.2">
      <c r="X15684" s="58"/>
      <c r="Y15684" s="58"/>
      <c r="Z15684" s="58"/>
      <c r="AA15684" s="58"/>
      <c r="AB15684" s="58"/>
    </row>
    <row r="15685" spans="24:28" x14ac:dyDescent="0.2">
      <c r="X15685" s="58"/>
      <c r="Y15685" s="58"/>
      <c r="Z15685" s="58"/>
      <c r="AA15685" s="58"/>
      <c r="AB15685" s="58"/>
    </row>
    <row r="15686" spans="24:28" x14ac:dyDescent="0.2">
      <c r="X15686" s="58"/>
      <c r="Y15686" s="58"/>
      <c r="Z15686" s="58"/>
      <c r="AA15686" s="58"/>
      <c r="AB15686" s="58"/>
    </row>
    <row r="15687" spans="24:28" x14ac:dyDescent="0.2">
      <c r="X15687" s="58"/>
      <c r="Y15687" s="58"/>
      <c r="Z15687" s="58"/>
      <c r="AA15687" s="58"/>
      <c r="AB15687" s="58"/>
    </row>
    <row r="15688" spans="24:28" x14ac:dyDescent="0.2">
      <c r="X15688" s="58"/>
      <c r="Y15688" s="58"/>
      <c r="Z15688" s="58"/>
      <c r="AA15688" s="58"/>
      <c r="AB15688" s="58"/>
    </row>
    <row r="15689" spans="24:28" x14ac:dyDescent="0.2">
      <c r="X15689" s="58"/>
      <c r="Y15689" s="58"/>
      <c r="Z15689" s="58"/>
      <c r="AA15689" s="58"/>
      <c r="AB15689" s="58"/>
    </row>
    <row r="15690" spans="24:28" x14ac:dyDescent="0.2">
      <c r="X15690" s="58"/>
      <c r="Y15690" s="58"/>
      <c r="Z15690" s="58"/>
      <c r="AA15690" s="58"/>
      <c r="AB15690" s="58"/>
    </row>
    <row r="15691" spans="24:28" x14ac:dyDescent="0.2">
      <c r="X15691" s="58"/>
      <c r="Y15691" s="58"/>
      <c r="Z15691" s="58"/>
      <c r="AA15691" s="58"/>
      <c r="AB15691" s="58"/>
    </row>
    <row r="15692" spans="24:28" x14ac:dyDescent="0.2">
      <c r="X15692" s="58"/>
      <c r="Y15692" s="58"/>
      <c r="Z15692" s="58"/>
      <c r="AA15692" s="58"/>
      <c r="AB15692" s="58"/>
    </row>
    <row r="15693" spans="24:28" x14ac:dyDescent="0.2">
      <c r="X15693" s="58"/>
      <c r="Y15693" s="58"/>
      <c r="Z15693" s="58"/>
      <c r="AA15693" s="58"/>
      <c r="AB15693" s="58"/>
    </row>
    <row r="15694" spans="24:28" x14ac:dyDescent="0.2">
      <c r="X15694" s="58"/>
      <c r="Y15694" s="58"/>
      <c r="Z15694" s="58"/>
      <c r="AA15694" s="58"/>
      <c r="AB15694" s="58"/>
    </row>
    <row r="15695" spans="24:28" x14ac:dyDescent="0.2">
      <c r="X15695" s="58"/>
      <c r="Y15695" s="58"/>
      <c r="Z15695" s="58"/>
      <c r="AA15695" s="58"/>
      <c r="AB15695" s="58"/>
    </row>
    <row r="15696" spans="24:28" x14ac:dyDescent="0.2">
      <c r="X15696" s="58"/>
      <c r="Y15696" s="58"/>
      <c r="Z15696" s="58"/>
      <c r="AA15696" s="58"/>
      <c r="AB15696" s="58"/>
    </row>
    <row r="15697" spans="24:28" x14ac:dyDescent="0.2">
      <c r="X15697" s="58"/>
      <c r="Y15697" s="58"/>
      <c r="Z15697" s="58"/>
      <c r="AA15697" s="58"/>
      <c r="AB15697" s="58"/>
    </row>
    <row r="15698" spans="24:28" x14ac:dyDescent="0.2">
      <c r="X15698" s="58"/>
      <c r="Y15698" s="58"/>
      <c r="Z15698" s="58"/>
      <c r="AA15698" s="58"/>
      <c r="AB15698" s="58"/>
    </row>
    <row r="15699" spans="24:28" x14ac:dyDescent="0.2">
      <c r="X15699" s="58"/>
      <c r="Y15699" s="58"/>
      <c r="Z15699" s="58"/>
      <c r="AA15699" s="58"/>
      <c r="AB15699" s="58"/>
    </row>
    <row r="15700" spans="24:28" x14ac:dyDescent="0.2">
      <c r="X15700" s="58"/>
      <c r="Y15700" s="58"/>
      <c r="Z15700" s="58"/>
      <c r="AA15700" s="58"/>
      <c r="AB15700" s="58"/>
    </row>
    <row r="15701" spans="24:28" x14ac:dyDescent="0.2">
      <c r="X15701" s="58"/>
      <c r="Y15701" s="58"/>
      <c r="Z15701" s="58"/>
      <c r="AA15701" s="58"/>
      <c r="AB15701" s="58"/>
    </row>
    <row r="15702" spans="24:28" x14ac:dyDescent="0.2">
      <c r="X15702" s="58"/>
      <c r="Y15702" s="58"/>
      <c r="Z15702" s="58"/>
      <c r="AA15702" s="58"/>
      <c r="AB15702" s="58"/>
    </row>
    <row r="15703" spans="24:28" x14ac:dyDescent="0.2">
      <c r="X15703" s="58"/>
      <c r="Y15703" s="58"/>
      <c r="Z15703" s="58"/>
      <c r="AA15703" s="58"/>
      <c r="AB15703" s="58"/>
    </row>
    <row r="15704" spans="24:28" x14ac:dyDescent="0.2">
      <c r="X15704" s="58"/>
      <c r="Y15704" s="58"/>
      <c r="Z15704" s="58"/>
      <c r="AA15704" s="58"/>
      <c r="AB15704" s="58"/>
    </row>
    <row r="15705" spans="24:28" x14ac:dyDescent="0.2">
      <c r="X15705" s="58"/>
      <c r="Y15705" s="58"/>
      <c r="Z15705" s="58"/>
      <c r="AA15705" s="58"/>
      <c r="AB15705" s="58"/>
    </row>
    <row r="15706" spans="24:28" x14ac:dyDescent="0.2">
      <c r="X15706" s="58"/>
      <c r="Y15706" s="58"/>
      <c r="Z15706" s="58"/>
      <c r="AA15706" s="58"/>
      <c r="AB15706" s="58"/>
    </row>
    <row r="15707" spans="24:28" x14ac:dyDescent="0.2">
      <c r="X15707" s="58"/>
      <c r="Y15707" s="58"/>
      <c r="Z15707" s="58"/>
      <c r="AA15707" s="58"/>
      <c r="AB15707" s="58"/>
    </row>
    <row r="15708" spans="24:28" x14ac:dyDescent="0.2">
      <c r="X15708" s="58"/>
      <c r="Y15708" s="58"/>
      <c r="Z15708" s="58"/>
      <c r="AA15708" s="58"/>
      <c r="AB15708" s="58"/>
    </row>
    <row r="15709" spans="24:28" x14ac:dyDescent="0.2">
      <c r="X15709" s="58"/>
      <c r="Y15709" s="58"/>
      <c r="Z15709" s="58"/>
      <c r="AA15709" s="58"/>
      <c r="AB15709" s="58"/>
    </row>
    <row r="15710" spans="24:28" x14ac:dyDescent="0.2">
      <c r="X15710" s="58"/>
      <c r="Y15710" s="58"/>
      <c r="Z15710" s="58"/>
      <c r="AA15710" s="58"/>
      <c r="AB15710" s="58"/>
    </row>
    <row r="15711" spans="24:28" x14ac:dyDescent="0.2">
      <c r="X15711" s="58"/>
      <c r="Y15711" s="58"/>
      <c r="Z15711" s="58"/>
      <c r="AA15711" s="58"/>
      <c r="AB15711" s="58"/>
    </row>
    <row r="15712" spans="24:28" x14ac:dyDescent="0.2">
      <c r="X15712" s="58"/>
      <c r="Y15712" s="58"/>
      <c r="Z15712" s="58"/>
      <c r="AA15712" s="58"/>
      <c r="AB15712" s="58"/>
    </row>
    <row r="15713" spans="24:28" x14ac:dyDescent="0.2">
      <c r="X15713" s="58"/>
      <c r="Y15713" s="58"/>
      <c r="Z15713" s="58"/>
      <c r="AA15713" s="58"/>
      <c r="AB15713" s="58"/>
    </row>
    <row r="15714" spans="24:28" x14ac:dyDescent="0.2">
      <c r="X15714" s="58"/>
      <c r="Y15714" s="58"/>
      <c r="Z15714" s="58"/>
      <c r="AA15714" s="58"/>
      <c r="AB15714" s="58"/>
    </row>
    <row r="15715" spans="24:28" x14ac:dyDescent="0.2">
      <c r="X15715" s="58"/>
      <c r="Y15715" s="58"/>
      <c r="Z15715" s="58"/>
      <c r="AA15715" s="58"/>
      <c r="AB15715" s="58"/>
    </row>
    <row r="15716" spans="24:28" x14ac:dyDescent="0.2">
      <c r="X15716" s="58"/>
      <c r="Y15716" s="58"/>
      <c r="Z15716" s="58"/>
      <c r="AA15716" s="58"/>
      <c r="AB15716" s="58"/>
    </row>
    <row r="15717" spans="24:28" x14ac:dyDescent="0.2">
      <c r="X15717" s="58"/>
      <c r="Y15717" s="58"/>
      <c r="Z15717" s="58"/>
      <c r="AA15717" s="58"/>
      <c r="AB15717" s="58"/>
    </row>
    <row r="15718" spans="24:28" x14ac:dyDescent="0.2">
      <c r="X15718" s="58"/>
      <c r="Y15718" s="58"/>
      <c r="Z15718" s="58"/>
      <c r="AA15718" s="58"/>
      <c r="AB15718" s="58"/>
    </row>
    <row r="15719" spans="24:28" x14ac:dyDescent="0.2">
      <c r="X15719" s="58"/>
      <c r="Y15719" s="58"/>
      <c r="Z15719" s="58"/>
      <c r="AA15719" s="58"/>
      <c r="AB15719" s="58"/>
    </row>
    <row r="15720" spans="24:28" x14ac:dyDescent="0.2">
      <c r="X15720" s="58"/>
      <c r="Y15720" s="58"/>
      <c r="Z15720" s="58"/>
      <c r="AA15720" s="58"/>
      <c r="AB15720" s="58"/>
    </row>
    <row r="15721" spans="24:28" x14ac:dyDescent="0.2">
      <c r="X15721" s="58"/>
      <c r="Y15721" s="58"/>
      <c r="Z15721" s="58"/>
      <c r="AA15721" s="58"/>
      <c r="AB15721" s="58"/>
    </row>
    <row r="15722" spans="24:28" x14ac:dyDescent="0.2">
      <c r="X15722" s="58"/>
      <c r="Y15722" s="58"/>
      <c r="Z15722" s="58"/>
      <c r="AA15722" s="58"/>
      <c r="AB15722" s="58"/>
    </row>
    <row r="15723" spans="24:28" x14ac:dyDescent="0.2">
      <c r="X15723" s="58"/>
      <c r="Y15723" s="58"/>
      <c r="Z15723" s="58"/>
      <c r="AA15723" s="58"/>
      <c r="AB15723" s="58"/>
    </row>
    <row r="15724" spans="24:28" x14ac:dyDescent="0.2">
      <c r="X15724" s="58"/>
      <c r="Y15724" s="58"/>
      <c r="Z15724" s="58"/>
      <c r="AA15724" s="58"/>
      <c r="AB15724" s="58"/>
    </row>
    <row r="15725" spans="24:28" x14ac:dyDescent="0.2">
      <c r="X15725" s="58"/>
      <c r="Y15725" s="58"/>
      <c r="Z15725" s="58"/>
      <c r="AA15725" s="58"/>
      <c r="AB15725" s="58"/>
    </row>
    <row r="15726" spans="24:28" x14ac:dyDescent="0.2">
      <c r="X15726" s="58"/>
      <c r="Y15726" s="58"/>
      <c r="Z15726" s="58"/>
      <c r="AA15726" s="58"/>
      <c r="AB15726" s="58"/>
    </row>
    <row r="15727" spans="24:28" x14ac:dyDescent="0.2">
      <c r="X15727" s="58"/>
      <c r="Y15727" s="58"/>
      <c r="Z15727" s="58"/>
      <c r="AA15727" s="58"/>
      <c r="AB15727" s="58"/>
    </row>
    <row r="15728" spans="24:28" x14ac:dyDescent="0.2">
      <c r="X15728" s="58"/>
      <c r="Y15728" s="58"/>
      <c r="Z15728" s="58"/>
      <c r="AA15728" s="58"/>
      <c r="AB15728" s="58"/>
    </row>
    <row r="15729" spans="24:28" x14ac:dyDescent="0.2">
      <c r="X15729" s="58"/>
      <c r="Y15729" s="58"/>
      <c r="Z15729" s="58"/>
      <c r="AA15729" s="58"/>
      <c r="AB15729" s="58"/>
    </row>
    <row r="15730" spans="24:28" x14ac:dyDescent="0.2">
      <c r="X15730" s="58"/>
      <c r="Y15730" s="58"/>
      <c r="Z15730" s="58"/>
      <c r="AA15730" s="58"/>
      <c r="AB15730" s="58"/>
    </row>
    <row r="15731" spans="24:28" x14ac:dyDescent="0.2">
      <c r="X15731" s="58"/>
      <c r="Y15731" s="58"/>
      <c r="Z15731" s="58"/>
      <c r="AA15731" s="58"/>
      <c r="AB15731" s="58"/>
    </row>
    <row r="15732" spans="24:28" x14ac:dyDescent="0.2">
      <c r="X15732" s="58"/>
      <c r="Y15732" s="58"/>
      <c r="Z15732" s="58"/>
      <c r="AA15732" s="58"/>
      <c r="AB15732" s="58"/>
    </row>
    <row r="15733" spans="24:28" x14ac:dyDescent="0.2">
      <c r="X15733" s="58"/>
      <c r="Y15733" s="58"/>
      <c r="Z15733" s="58"/>
      <c r="AA15733" s="58"/>
      <c r="AB15733" s="58"/>
    </row>
    <row r="15734" spans="24:28" x14ac:dyDescent="0.2">
      <c r="X15734" s="58"/>
      <c r="Y15734" s="58"/>
      <c r="Z15734" s="58"/>
      <c r="AA15734" s="58"/>
      <c r="AB15734" s="58"/>
    </row>
    <row r="15735" spans="24:28" x14ac:dyDescent="0.2">
      <c r="X15735" s="58"/>
      <c r="Y15735" s="58"/>
      <c r="Z15735" s="58"/>
      <c r="AA15735" s="58"/>
      <c r="AB15735" s="58"/>
    </row>
    <row r="15736" spans="24:28" x14ac:dyDescent="0.2">
      <c r="X15736" s="58"/>
      <c r="Y15736" s="58"/>
      <c r="Z15736" s="58"/>
      <c r="AA15736" s="58"/>
      <c r="AB15736" s="58"/>
    </row>
    <row r="15737" spans="24:28" x14ac:dyDescent="0.2">
      <c r="X15737" s="58"/>
      <c r="Y15737" s="58"/>
      <c r="Z15737" s="58"/>
      <c r="AA15737" s="58"/>
      <c r="AB15737" s="58"/>
    </row>
    <row r="15738" spans="24:28" x14ac:dyDescent="0.2">
      <c r="X15738" s="58"/>
      <c r="Y15738" s="58"/>
      <c r="Z15738" s="58"/>
      <c r="AA15738" s="58"/>
      <c r="AB15738" s="58"/>
    </row>
    <row r="15739" spans="24:28" x14ac:dyDescent="0.2">
      <c r="X15739" s="58"/>
      <c r="Y15739" s="58"/>
      <c r="Z15739" s="58"/>
      <c r="AA15739" s="58"/>
      <c r="AB15739" s="58"/>
    </row>
    <row r="15740" spans="24:28" x14ac:dyDescent="0.2">
      <c r="X15740" s="58"/>
      <c r="Y15740" s="58"/>
      <c r="Z15740" s="58"/>
      <c r="AA15740" s="58"/>
      <c r="AB15740" s="58"/>
    </row>
    <row r="15741" spans="24:28" x14ac:dyDescent="0.2">
      <c r="X15741" s="58"/>
      <c r="Y15741" s="58"/>
      <c r="Z15741" s="58"/>
      <c r="AA15741" s="58"/>
      <c r="AB15741" s="58"/>
    </row>
    <row r="15742" spans="24:28" x14ac:dyDescent="0.2">
      <c r="X15742" s="58"/>
      <c r="Y15742" s="58"/>
      <c r="Z15742" s="58"/>
      <c r="AA15742" s="58"/>
      <c r="AB15742" s="58"/>
    </row>
    <row r="15743" spans="24:28" x14ac:dyDescent="0.2">
      <c r="X15743" s="58"/>
      <c r="Y15743" s="58"/>
      <c r="Z15743" s="58"/>
      <c r="AA15743" s="58"/>
      <c r="AB15743" s="58"/>
    </row>
    <row r="15744" spans="24:28" x14ac:dyDescent="0.2">
      <c r="X15744" s="58"/>
      <c r="Y15744" s="58"/>
      <c r="Z15744" s="58"/>
      <c r="AA15744" s="58"/>
      <c r="AB15744" s="58"/>
    </row>
    <row r="15745" spans="24:28" x14ac:dyDescent="0.2">
      <c r="X15745" s="58"/>
      <c r="Y15745" s="58"/>
      <c r="Z15745" s="58"/>
      <c r="AA15745" s="58"/>
      <c r="AB15745" s="58"/>
    </row>
    <row r="15746" spans="24:28" x14ac:dyDescent="0.2">
      <c r="X15746" s="58"/>
      <c r="Y15746" s="58"/>
      <c r="Z15746" s="58"/>
      <c r="AA15746" s="58"/>
      <c r="AB15746" s="58"/>
    </row>
    <row r="15747" spans="24:28" x14ac:dyDescent="0.2">
      <c r="X15747" s="58"/>
      <c r="Y15747" s="58"/>
      <c r="Z15747" s="58"/>
      <c r="AA15747" s="58"/>
      <c r="AB15747" s="58"/>
    </row>
    <row r="15748" spans="24:28" x14ac:dyDescent="0.2">
      <c r="X15748" s="58"/>
      <c r="Y15748" s="58"/>
      <c r="Z15748" s="58"/>
      <c r="AA15748" s="58"/>
      <c r="AB15748" s="58"/>
    </row>
    <row r="15749" spans="24:28" x14ac:dyDescent="0.2">
      <c r="X15749" s="58"/>
      <c r="Y15749" s="58"/>
      <c r="Z15749" s="58"/>
      <c r="AA15749" s="58"/>
      <c r="AB15749" s="58"/>
    </row>
    <row r="15750" spans="24:28" x14ac:dyDescent="0.2">
      <c r="X15750" s="58"/>
      <c r="Y15750" s="58"/>
      <c r="Z15750" s="58"/>
      <c r="AA15750" s="58"/>
      <c r="AB15750" s="58"/>
    </row>
    <row r="15751" spans="24:28" x14ac:dyDescent="0.2">
      <c r="X15751" s="58"/>
      <c r="Y15751" s="58"/>
      <c r="Z15751" s="58"/>
      <c r="AA15751" s="58"/>
      <c r="AB15751" s="58"/>
    </row>
    <row r="15752" spans="24:28" x14ac:dyDescent="0.2">
      <c r="X15752" s="58"/>
      <c r="Y15752" s="58"/>
      <c r="Z15752" s="58"/>
      <c r="AA15752" s="58"/>
      <c r="AB15752" s="58"/>
    </row>
    <row r="15753" spans="24:28" x14ac:dyDescent="0.2">
      <c r="X15753" s="58"/>
      <c r="Y15753" s="58"/>
      <c r="Z15753" s="58"/>
      <c r="AA15753" s="58"/>
      <c r="AB15753" s="58"/>
    </row>
    <row r="15754" spans="24:28" x14ac:dyDescent="0.2">
      <c r="X15754" s="58"/>
      <c r="Y15754" s="58"/>
      <c r="Z15754" s="58"/>
      <c r="AA15754" s="58"/>
      <c r="AB15754" s="58"/>
    </row>
    <row r="15755" spans="24:28" x14ac:dyDescent="0.2">
      <c r="X15755" s="58"/>
      <c r="Y15755" s="58"/>
      <c r="Z15755" s="58"/>
      <c r="AA15755" s="58"/>
      <c r="AB15755" s="58"/>
    </row>
    <row r="15756" spans="24:28" x14ac:dyDescent="0.2">
      <c r="X15756" s="58"/>
      <c r="Y15756" s="58"/>
      <c r="Z15756" s="58"/>
      <c r="AA15756" s="58"/>
      <c r="AB15756" s="58"/>
    </row>
    <row r="15757" spans="24:28" x14ac:dyDescent="0.2">
      <c r="X15757" s="58"/>
      <c r="Y15757" s="58"/>
      <c r="Z15757" s="58"/>
      <c r="AA15757" s="58"/>
      <c r="AB15757" s="58"/>
    </row>
    <row r="15758" spans="24:28" x14ac:dyDescent="0.2">
      <c r="X15758" s="58"/>
      <c r="Y15758" s="58"/>
      <c r="Z15758" s="58"/>
      <c r="AA15758" s="58"/>
      <c r="AB15758" s="58"/>
    </row>
    <row r="15759" spans="24:28" x14ac:dyDescent="0.2">
      <c r="X15759" s="58"/>
      <c r="Y15759" s="58"/>
      <c r="Z15759" s="58"/>
      <c r="AA15759" s="58"/>
      <c r="AB15759" s="58"/>
    </row>
    <row r="15760" spans="24:28" x14ac:dyDescent="0.2">
      <c r="X15760" s="58"/>
      <c r="Y15760" s="58"/>
      <c r="Z15760" s="58"/>
      <c r="AA15760" s="58"/>
      <c r="AB15760" s="58"/>
    </row>
    <row r="15761" spans="24:28" x14ac:dyDescent="0.2">
      <c r="X15761" s="58"/>
      <c r="Y15761" s="58"/>
      <c r="Z15761" s="58"/>
      <c r="AA15761" s="58"/>
      <c r="AB15761" s="58"/>
    </row>
    <row r="15762" spans="24:28" x14ac:dyDescent="0.2">
      <c r="X15762" s="58"/>
      <c r="Y15762" s="58"/>
      <c r="Z15762" s="58"/>
      <c r="AA15762" s="58"/>
      <c r="AB15762" s="58"/>
    </row>
    <row r="15763" spans="24:28" x14ac:dyDescent="0.2">
      <c r="X15763" s="58"/>
      <c r="Y15763" s="58"/>
      <c r="Z15763" s="58"/>
      <c r="AA15763" s="58"/>
      <c r="AB15763" s="58"/>
    </row>
    <row r="15764" spans="24:28" x14ac:dyDescent="0.2">
      <c r="X15764" s="58"/>
      <c r="Y15764" s="58"/>
      <c r="Z15764" s="58"/>
      <c r="AA15764" s="58"/>
      <c r="AB15764" s="58"/>
    </row>
    <row r="15765" spans="24:28" x14ac:dyDescent="0.2">
      <c r="X15765" s="58"/>
      <c r="Y15765" s="58"/>
      <c r="Z15765" s="58"/>
      <c r="AA15765" s="58"/>
      <c r="AB15765" s="58"/>
    </row>
    <row r="15766" spans="24:28" x14ac:dyDescent="0.2">
      <c r="X15766" s="58"/>
      <c r="Y15766" s="58"/>
      <c r="Z15766" s="58"/>
      <c r="AA15766" s="58"/>
      <c r="AB15766" s="58"/>
    </row>
    <row r="15767" spans="24:28" x14ac:dyDescent="0.2">
      <c r="X15767" s="58"/>
      <c r="Y15767" s="58"/>
      <c r="Z15767" s="58"/>
      <c r="AA15767" s="58"/>
      <c r="AB15767" s="58"/>
    </row>
    <row r="15768" spans="24:28" x14ac:dyDescent="0.2">
      <c r="X15768" s="58"/>
      <c r="Y15768" s="58"/>
      <c r="Z15768" s="58"/>
      <c r="AA15768" s="58"/>
      <c r="AB15768" s="58"/>
    </row>
    <row r="15769" spans="24:28" x14ac:dyDescent="0.2">
      <c r="X15769" s="58"/>
      <c r="Y15769" s="58"/>
      <c r="Z15769" s="58"/>
      <c r="AA15769" s="58"/>
      <c r="AB15769" s="58"/>
    </row>
    <row r="15770" spans="24:28" x14ac:dyDescent="0.2">
      <c r="X15770" s="58"/>
      <c r="Y15770" s="58"/>
      <c r="Z15770" s="58"/>
      <c r="AA15770" s="58"/>
      <c r="AB15770" s="58"/>
    </row>
    <row r="15771" spans="24:28" x14ac:dyDescent="0.2">
      <c r="X15771" s="58"/>
      <c r="Y15771" s="58"/>
      <c r="Z15771" s="58"/>
      <c r="AA15771" s="58"/>
      <c r="AB15771" s="58"/>
    </row>
    <row r="15772" spans="24:28" x14ac:dyDescent="0.2">
      <c r="X15772" s="58"/>
      <c r="Y15772" s="58"/>
      <c r="Z15772" s="58"/>
      <c r="AA15772" s="58"/>
      <c r="AB15772" s="58"/>
    </row>
    <row r="15773" spans="24:28" x14ac:dyDescent="0.2">
      <c r="X15773" s="58"/>
      <c r="Y15773" s="58"/>
      <c r="Z15773" s="58"/>
      <c r="AA15773" s="58"/>
      <c r="AB15773" s="58"/>
    </row>
    <row r="15774" spans="24:28" x14ac:dyDescent="0.2">
      <c r="X15774" s="58"/>
      <c r="Y15774" s="58"/>
      <c r="Z15774" s="58"/>
      <c r="AA15774" s="58"/>
      <c r="AB15774" s="58"/>
    </row>
    <row r="15775" spans="24:28" x14ac:dyDescent="0.2">
      <c r="X15775" s="58"/>
      <c r="Y15775" s="58"/>
      <c r="Z15775" s="58"/>
      <c r="AA15775" s="58"/>
      <c r="AB15775" s="58"/>
    </row>
    <row r="15776" spans="24:28" x14ac:dyDescent="0.2">
      <c r="X15776" s="58"/>
      <c r="Y15776" s="58"/>
      <c r="Z15776" s="58"/>
      <c r="AA15776" s="58"/>
      <c r="AB15776" s="58"/>
    </row>
    <row r="15777" spans="24:28" x14ac:dyDescent="0.2">
      <c r="X15777" s="58"/>
      <c r="Y15777" s="58"/>
      <c r="Z15777" s="58"/>
      <c r="AA15777" s="58"/>
      <c r="AB15777" s="58"/>
    </row>
    <row r="15778" spans="24:28" x14ac:dyDescent="0.2">
      <c r="X15778" s="58"/>
      <c r="Y15778" s="58"/>
      <c r="Z15778" s="58"/>
      <c r="AA15778" s="58"/>
      <c r="AB15778" s="58"/>
    </row>
    <row r="15779" spans="24:28" x14ac:dyDescent="0.2">
      <c r="X15779" s="58"/>
      <c r="Y15779" s="58"/>
      <c r="Z15779" s="58"/>
      <c r="AA15779" s="58"/>
      <c r="AB15779" s="58"/>
    </row>
    <row r="15780" spans="24:28" x14ac:dyDescent="0.2">
      <c r="X15780" s="58"/>
      <c r="Y15780" s="58"/>
      <c r="Z15780" s="58"/>
      <c r="AA15780" s="58"/>
      <c r="AB15780" s="58"/>
    </row>
    <row r="15781" spans="24:28" x14ac:dyDescent="0.2">
      <c r="X15781" s="58"/>
      <c r="Y15781" s="58"/>
      <c r="Z15781" s="58"/>
      <c r="AA15781" s="58"/>
      <c r="AB15781" s="58"/>
    </row>
    <row r="15782" spans="24:28" x14ac:dyDescent="0.2">
      <c r="X15782" s="58"/>
      <c r="Y15782" s="58"/>
      <c r="Z15782" s="58"/>
      <c r="AA15782" s="58"/>
      <c r="AB15782" s="58"/>
    </row>
    <row r="15783" spans="24:28" x14ac:dyDescent="0.2">
      <c r="X15783" s="58"/>
      <c r="Y15783" s="58"/>
      <c r="Z15783" s="58"/>
      <c r="AA15783" s="58"/>
      <c r="AB15783" s="58"/>
    </row>
    <row r="15784" spans="24:28" x14ac:dyDescent="0.2">
      <c r="X15784" s="58"/>
      <c r="Y15784" s="58"/>
      <c r="Z15784" s="58"/>
      <c r="AA15784" s="58"/>
      <c r="AB15784" s="58"/>
    </row>
    <row r="15785" spans="24:28" x14ac:dyDescent="0.2">
      <c r="X15785" s="58"/>
      <c r="Y15785" s="58"/>
      <c r="Z15785" s="58"/>
      <c r="AA15785" s="58"/>
      <c r="AB15785" s="58"/>
    </row>
    <row r="15786" spans="24:28" x14ac:dyDescent="0.2">
      <c r="X15786" s="58"/>
      <c r="Y15786" s="58"/>
      <c r="Z15786" s="58"/>
      <c r="AA15786" s="58"/>
      <c r="AB15786" s="58"/>
    </row>
    <row r="15787" spans="24:28" x14ac:dyDescent="0.2">
      <c r="X15787" s="58"/>
      <c r="Y15787" s="58"/>
      <c r="Z15787" s="58"/>
      <c r="AA15787" s="58"/>
      <c r="AB15787" s="58"/>
    </row>
    <row r="15788" spans="24:28" x14ac:dyDescent="0.2">
      <c r="X15788" s="58"/>
      <c r="Y15788" s="58"/>
      <c r="Z15788" s="58"/>
      <c r="AA15788" s="58"/>
      <c r="AB15788" s="58"/>
    </row>
    <row r="15789" spans="24:28" x14ac:dyDescent="0.2">
      <c r="X15789" s="58"/>
      <c r="Y15789" s="58"/>
      <c r="Z15789" s="58"/>
      <c r="AA15789" s="58"/>
      <c r="AB15789" s="58"/>
    </row>
    <row r="15790" spans="24:28" x14ac:dyDescent="0.2">
      <c r="X15790" s="58"/>
      <c r="Y15790" s="58"/>
      <c r="Z15790" s="58"/>
      <c r="AA15790" s="58"/>
      <c r="AB15790" s="58"/>
    </row>
    <row r="15791" spans="24:28" x14ac:dyDescent="0.2">
      <c r="X15791" s="58"/>
      <c r="Y15791" s="58"/>
      <c r="Z15791" s="58"/>
      <c r="AA15791" s="58"/>
      <c r="AB15791" s="58"/>
    </row>
    <row r="15792" spans="24:28" x14ac:dyDescent="0.2">
      <c r="X15792" s="58"/>
      <c r="Y15792" s="58"/>
      <c r="Z15792" s="58"/>
      <c r="AA15792" s="58"/>
      <c r="AB15792" s="58"/>
    </row>
    <row r="15793" spans="24:28" x14ac:dyDescent="0.2">
      <c r="X15793" s="58"/>
      <c r="Y15793" s="58"/>
      <c r="Z15793" s="58"/>
      <c r="AA15793" s="58"/>
      <c r="AB15793" s="58"/>
    </row>
    <row r="15794" spans="24:28" x14ac:dyDescent="0.2">
      <c r="X15794" s="58"/>
      <c r="Y15794" s="58"/>
      <c r="Z15794" s="58"/>
      <c r="AA15794" s="58"/>
      <c r="AB15794" s="58"/>
    </row>
    <row r="15795" spans="24:28" x14ac:dyDescent="0.2">
      <c r="X15795" s="58"/>
      <c r="Y15795" s="58"/>
      <c r="Z15795" s="58"/>
      <c r="AA15795" s="58"/>
      <c r="AB15795" s="58"/>
    </row>
    <row r="15796" spans="24:28" x14ac:dyDescent="0.2">
      <c r="X15796" s="58"/>
      <c r="Y15796" s="58"/>
      <c r="Z15796" s="58"/>
      <c r="AA15796" s="58"/>
      <c r="AB15796" s="58"/>
    </row>
    <row r="15797" spans="24:28" x14ac:dyDescent="0.2">
      <c r="X15797" s="58"/>
      <c r="Y15797" s="58"/>
      <c r="Z15797" s="58"/>
      <c r="AA15797" s="58"/>
      <c r="AB15797" s="58"/>
    </row>
    <row r="15798" spans="24:28" x14ac:dyDescent="0.2">
      <c r="X15798" s="58"/>
      <c r="Y15798" s="58"/>
      <c r="Z15798" s="58"/>
      <c r="AA15798" s="58"/>
      <c r="AB15798" s="58"/>
    </row>
    <row r="15799" spans="24:28" x14ac:dyDescent="0.2">
      <c r="X15799" s="58"/>
      <c r="Y15799" s="58"/>
      <c r="Z15799" s="58"/>
      <c r="AA15799" s="58"/>
      <c r="AB15799" s="58"/>
    </row>
    <row r="15800" spans="24:28" x14ac:dyDescent="0.2">
      <c r="X15800" s="58"/>
      <c r="Y15800" s="58"/>
      <c r="Z15800" s="58"/>
      <c r="AA15800" s="58"/>
      <c r="AB15800" s="58"/>
    </row>
    <row r="15801" spans="24:28" x14ac:dyDescent="0.2">
      <c r="X15801" s="58"/>
      <c r="Y15801" s="58"/>
      <c r="Z15801" s="58"/>
      <c r="AA15801" s="58"/>
      <c r="AB15801" s="58"/>
    </row>
    <row r="15802" spans="24:28" x14ac:dyDescent="0.2">
      <c r="X15802" s="58"/>
      <c r="Y15802" s="58"/>
      <c r="Z15802" s="58"/>
      <c r="AA15802" s="58"/>
      <c r="AB15802" s="58"/>
    </row>
    <row r="15803" spans="24:28" x14ac:dyDescent="0.2">
      <c r="X15803" s="58"/>
      <c r="Y15803" s="58"/>
      <c r="Z15803" s="58"/>
      <c r="AA15803" s="58"/>
      <c r="AB15803" s="58"/>
    </row>
    <row r="15804" spans="24:28" x14ac:dyDescent="0.2">
      <c r="X15804" s="58"/>
      <c r="Y15804" s="58"/>
      <c r="Z15804" s="58"/>
      <c r="AA15804" s="58"/>
      <c r="AB15804" s="58"/>
    </row>
    <row r="15805" spans="24:28" x14ac:dyDescent="0.2">
      <c r="X15805" s="58"/>
      <c r="Y15805" s="58"/>
      <c r="Z15805" s="58"/>
      <c r="AA15805" s="58"/>
      <c r="AB15805" s="58"/>
    </row>
    <row r="15806" spans="24:28" x14ac:dyDescent="0.2">
      <c r="X15806" s="58"/>
      <c r="Y15806" s="58"/>
      <c r="Z15806" s="58"/>
      <c r="AA15806" s="58"/>
      <c r="AB15806" s="58"/>
    </row>
    <row r="15807" spans="24:28" x14ac:dyDescent="0.2">
      <c r="X15807" s="58"/>
      <c r="Y15807" s="58"/>
      <c r="Z15807" s="58"/>
      <c r="AA15807" s="58"/>
      <c r="AB15807" s="58"/>
    </row>
    <row r="15808" spans="24:28" x14ac:dyDescent="0.2">
      <c r="X15808" s="58"/>
      <c r="Y15808" s="58"/>
      <c r="Z15808" s="58"/>
      <c r="AA15808" s="58"/>
      <c r="AB15808" s="58"/>
    </row>
    <row r="15809" spans="24:28" x14ac:dyDescent="0.2">
      <c r="X15809" s="58"/>
      <c r="Y15809" s="58"/>
      <c r="Z15809" s="58"/>
      <c r="AA15809" s="58"/>
      <c r="AB15809" s="58"/>
    </row>
    <row r="15810" spans="24:28" x14ac:dyDescent="0.2">
      <c r="X15810" s="58"/>
      <c r="Y15810" s="58"/>
      <c r="Z15810" s="58"/>
      <c r="AA15810" s="58"/>
      <c r="AB15810" s="58"/>
    </row>
    <row r="15811" spans="24:28" x14ac:dyDescent="0.2">
      <c r="X15811" s="58"/>
      <c r="Y15811" s="58"/>
      <c r="Z15811" s="58"/>
      <c r="AA15811" s="58"/>
      <c r="AB15811" s="58"/>
    </row>
    <row r="15812" spans="24:28" x14ac:dyDescent="0.2">
      <c r="X15812" s="58"/>
      <c r="Y15812" s="58"/>
      <c r="Z15812" s="58"/>
      <c r="AA15812" s="58"/>
      <c r="AB15812" s="58"/>
    </row>
    <row r="15813" spans="24:28" x14ac:dyDescent="0.2">
      <c r="X15813" s="58"/>
      <c r="Y15813" s="58"/>
      <c r="Z15813" s="58"/>
      <c r="AA15813" s="58"/>
      <c r="AB15813" s="58"/>
    </row>
    <row r="15814" spans="24:28" x14ac:dyDescent="0.2">
      <c r="X15814" s="58"/>
      <c r="Y15814" s="58"/>
      <c r="Z15814" s="58"/>
      <c r="AA15814" s="58"/>
      <c r="AB15814" s="58"/>
    </row>
    <row r="15815" spans="24:28" x14ac:dyDescent="0.2">
      <c r="X15815" s="58"/>
      <c r="Y15815" s="58"/>
      <c r="Z15815" s="58"/>
      <c r="AA15815" s="58"/>
      <c r="AB15815" s="58"/>
    </row>
    <row r="15816" spans="24:28" x14ac:dyDescent="0.2">
      <c r="X15816" s="58"/>
      <c r="Y15816" s="58"/>
      <c r="Z15816" s="58"/>
      <c r="AA15816" s="58"/>
      <c r="AB15816" s="58"/>
    </row>
    <row r="15817" spans="24:28" x14ac:dyDescent="0.2">
      <c r="X15817" s="58"/>
      <c r="Y15817" s="58"/>
      <c r="Z15817" s="58"/>
      <c r="AA15817" s="58"/>
      <c r="AB15817" s="58"/>
    </row>
    <row r="15818" spans="24:28" x14ac:dyDescent="0.2">
      <c r="X15818" s="58"/>
      <c r="Y15818" s="58"/>
      <c r="Z15818" s="58"/>
      <c r="AA15818" s="58"/>
      <c r="AB15818" s="58"/>
    </row>
    <row r="15819" spans="24:28" x14ac:dyDescent="0.2">
      <c r="X15819" s="58"/>
      <c r="Y15819" s="58"/>
      <c r="Z15819" s="58"/>
      <c r="AA15819" s="58"/>
      <c r="AB15819" s="58"/>
    </row>
    <row r="15820" spans="24:28" x14ac:dyDescent="0.2">
      <c r="X15820" s="58"/>
      <c r="Y15820" s="58"/>
      <c r="Z15820" s="58"/>
      <c r="AA15820" s="58"/>
      <c r="AB15820" s="58"/>
    </row>
    <row r="15821" spans="24:28" x14ac:dyDescent="0.2">
      <c r="X15821" s="58"/>
      <c r="Y15821" s="58"/>
      <c r="Z15821" s="58"/>
      <c r="AA15821" s="58"/>
      <c r="AB15821" s="58"/>
    </row>
    <row r="15822" spans="24:28" x14ac:dyDescent="0.2">
      <c r="X15822" s="58"/>
      <c r="Y15822" s="58"/>
      <c r="Z15822" s="58"/>
      <c r="AA15822" s="58"/>
      <c r="AB15822" s="58"/>
    </row>
    <row r="15823" spans="24:28" x14ac:dyDescent="0.2">
      <c r="X15823" s="58"/>
      <c r="Y15823" s="58"/>
      <c r="Z15823" s="58"/>
      <c r="AA15823" s="58"/>
      <c r="AB15823" s="58"/>
    </row>
    <row r="15824" spans="24:28" x14ac:dyDescent="0.2">
      <c r="X15824" s="58"/>
      <c r="Y15824" s="58"/>
      <c r="Z15824" s="58"/>
      <c r="AA15824" s="58"/>
      <c r="AB15824" s="58"/>
    </row>
    <row r="15825" spans="24:28" x14ac:dyDescent="0.2">
      <c r="X15825" s="58"/>
      <c r="Y15825" s="58"/>
      <c r="Z15825" s="58"/>
      <c r="AA15825" s="58"/>
      <c r="AB15825" s="58"/>
    </row>
    <row r="15826" spans="24:28" x14ac:dyDescent="0.2">
      <c r="X15826" s="58"/>
      <c r="Y15826" s="58"/>
      <c r="Z15826" s="58"/>
      <c r="AA15826" s="58"/>
      <c r="AB15826" s="58"/>
    </row>
    <row r="15827" spans="24:28" x14ac:dyDescent="0.2">
      <c r="X15827" s="58"/>
      <c r="Y15827" s="58"/>
      <c r="Z15827" s="58"/>
      <c r="AA15827" s="58"/>
      <c r="AB15827" s="58"/>
    </row>
    <row r="15828" spans="24:28" x14ac:dyDescent="0.2">
      <c r="X15828" s="58"/>
      <c r="Y15828" s="58"/>
      <c r="Z15828" s="58"/>
      <c r="AA15828" s="58"/>
      <c r="AB15828" s="58"/>
    </row>
    <row r="15829" spans="24:28" x14ac:dyDescent="0.2">
      <c r="X15829" s="58"/>
      <c r="Y15829" s="58"/>
      <c r="Z15829" s="58"/>
      <c r="AA15829" s="58"/>
      <c r="AB15829" s="58"/>
    </row>
    <row r="15830" spans="24:28" x14ac:dyDescent="0.2">
      <c r="X15830" s="58"/>
      <c r="Y15830" s="58"/>
      <c r="Z15830" s="58"/>
      <c r="AA15830" s="58"/>
      <c r="AB15830" s="58"/>
    </row>
    <row r="15831" spans="24:28" x14ac:dyDescent="0.2">
      <c r="X15831" s="58"/>
      <c r="Y15831" s="58"/>
      <c r="Z15831" s="58"/>
      <c r="AA15831" s="58"/>
      <c r="AB15831" s="58"/>
    </row>
    <row r="15832" spans="24:28" x14ac:dyDescent="0.2">
      <c r="X15832" s="58"/>
      <c r="Y15832" s="58"/>
      <c r="Z15832" s="58"/>
      <c r="AA15832" s="58"/>
      <c r="AB15832" s="58"/>
    </row>
    <row r="15833" spans="24:28" x14ac:dyDescent="0.2">
      <c r="X15833" s="58"/>
      <c r="Y15833" s="58"/>
      <c r="Z15833" s="58"/>
      <c r="AA15833" s="58"/>
      <c r="AB15833" s="58"/>
    </row>
    <row r="15834" spans="24:28" x14ac:dyDescent="0.2">
      <c r="X15834" s="58"/>
      <c r="Y15834" s="58"/>
      <c r="Z15834" s="58"/>
      <c r="AA15834" s="58"/>
      <c r="AB15834" s="58"/>
    </row>
    <row r="15835" spans="24:28" x14ac:dyDescent="0.2">
      <c r="X15835" s="58"/>
      <c r="Y15835" s="58"/>
      <c r="Z15835" s="58"/>
      <c r="AA15835" s="58"/>
      <c r="AB15835" s="58"/>
    </row>
    <row r="15836" spans="24:28" x14ac:dyDescent="0.2">
      <c r="X15836" s="58"/>
      <c r="Y15836" s="58"/>
      <c r="Z15836" s="58"/>
      <c r="AA15836" s="58"/>
      <c r="AB15836" s="58"/>
    </row>
    <row r="15837" spans="24:28" x14ac:dyDescent="0.2">
      <c r="X15837" s="58"/>
      <c r="Y15837" s="58"/>
      <c r="Z15837" s="58"/>
      <c r="AA15837" s="58"/>
      <c r="AB15837" s="58"/>
    </row>
    <row r="15838" spans="24:28" x14ac:dyDescent="0.2">
      <c r="X15838" s="58"/>
      <c r="Y15838" s="58"/>
      <c r="Z15838" s="58"/>
      <c r="AA15838" s="58"/>
      <c r="AB15838" s="58"/>
    </row>
    <row r="15839" spans="24:28" x14ac:dyDescent="0.2">
      <c r="X15839" s="58"/>
      <c r="Y15839" s="58"/>
      <c r="Z15839" s="58"/>
      <c r="AA15839" s="58"/>
      <c r="AB15839" s="58"/>
    </row>
    <row r="15840" spans="24:28" x14ac:dyDescent="0.2">
      <c r="X15840" s="58"/>
      <c r="Y15840" s="58"/>
      <c r="Z15840" s="58"/>
      <c r="AA15840" s="58"/>
      <c r="AB15840" s="58"/>
    </row>
    <row r="15841" spans="24:28" x14ac:dyDescent="0.2">
      <c r="X15841" s="58"/>
      <c r="Y15841" s="58"/>
      <c r="Z15841" s="58"/>
      <c r="AA15841" s="58"/>
      <c r="AB15841" s="58"/>
    </row>
    <row r="15842" spans="24:28" x14ac:dyDescent="0.2">
      <c r="X15842" s="58"/>
      <c r="Y15842" s="58"/>
      <c r="Z15842" s="58"/>
      <c r="AA15842" s="58"/>
      <c r="AB15842" s="58"/>
    </row>
    <row r="15843" spans="24:28" x14ac:dyDescent="0.2">
      <c r="X15843" s="58"/>
      <c r="Y15843" s="58"/>
      <c r="Z15843" s="58"/>
      <c r="AA15843" s="58"/>
      <c r="AB15843" s="58"/>
    </row>
    <row r="15844" spans="24:28" x14ac:dyDescent="0.2">
      <c r="X15844" s="58"/>
      <c r="Y15844" s="58"/>
      <c r="Z15844" s="58"/>
      <c r="AA15844" s="58"/>
      <c r="AB15844" s="58"/>
    </row>
    <row r="15845" spans="24:28" x14ac:dyDescent="0.2">
      <c r="X15845" s="58"/>
      <c r="Y15845" s="58"/>
      <c r="Z15845" s="58"/>
      <c r="AA15845" s="58"/>
      <c r="AB15845" s="58"/>
    </row>
    <row r="15846" spans="24:28" x14ac:dyDescent="0.2">
      <c r="X15846" s="58"/>
      <c r="Y15846" s="58"/>
      <c r="Z15846" s="58"/>
      <c r="AA15846" s="58"/>
      <c r="AB15846" s="58"/>
    </row>
    <row r="15847" spans="24:28" x14ac:dyDescent="0.2">
      <c r="X15847" s="58"/>
      <c r="Y15847" s="58"/>
      <c r="Z15847" s="58"/>
      <c r="AA15847" s="58"/>
      <c r="AB15847" s="58"/>
    </row>
    <row r="15848" spans="24:28" x14ac:dyDescent="0.2">
      <c r="X15848" s="58"/>
      <c r="Y15848" s="58"/>
      <c r="Z15848" s="58"/>
      <c r="AA15848" s="58"/>
      <c r="AB15848" s="58"/>
    </row>
    <row r="15849" spans="24:28" x14ac:dyDescent="0.2">
      <c r="X15849" s="58"/>
      <c r="Y15849" s="58"/>
      <c r="Z15849" s="58"/>
      <c r="AA15849" s="58"/>
      <c r="AB15849" s="58"/>
    </row>
    <row r="15850" spans="24:28" x14ac:dyDescent="0.2">
      <c r="X15850" s="58"/>
      <c r="Y15850" s="58"/>
      <c r="Z15850" s="58"/>
      <c r="AA15850" s="58"/>
      <c r="AB15850" s="58"/>
    </row>
    <row r="15851" spans="24:28" x14ac:dyDescent="0.2">
      <c r="X15851" s="58"/>
      <c r="Y15851" s="58"/>
      <c r="Z15851" s="58"/>
      <c r="AA15851" s="58"/>
      <c r="AB15851" s="58"/>
    </row>
    <row r="15852" spans="24:28" x14ac:dyDescent="0.2">
      <c r="X15852" s="58"/>
      <c r="Y15852" s="58"/>
      <c r="Z15852" s="58"/>
      <c r="AA15852" s="58"/>
      <c r="AB15852" s="58"/>
    </row>
    <row r="15853" spans="24:28" x14ac:dyDescent="0.2">
      <c r="X15853" s="58"/>
      <c r="Y15853" s="58"/>
      <c r="Z15853" s="58"/>
      <c r="AA15853" s="58"/>
      <c r="AB15853" s="58"/>
    </row>
    <row r="15854" spans="24:28" x14ac:dyDescent="0.2">
      <c r="X15854" s="58"/>
      <c r="Y15854" s="58"/>
      <c r="Z15854" s="58"/>
      <c r="AA15854" s="58"/>
      <c r="AB15854" s="58"/>
    </row>
    <row r="15855" spans="24:28" x14ac:dyDescent="0.2">
      <c r="X15855" s="58"/>
      <c r="Y15855" s="58"/>
      <c r="Z15855" s="58"/>
      <c r="AA15855" s="58"/>
      <c r="AB15855" s="58"/>
    </row>
    <row r="15856" spans="24:28" x14ac:dyDescent="0.2">
      <c r="X15856" s="58"/>
      <c r="Y15856" s="58"/>
      <c r="Z15856" s="58"/>
      <c r="AA15856" s="58"/>
      <c r="AB15856" s="58"/>
    </row>
    <row r="15857" spans="24:28" x14ac:dyDescent="0.2">
      <c r="X15857" s="58"/>
      <c r="Y15857" s="58"/>
      <c r="Z15857" s="58"/>
      <c r="AA15857" s="58"/>
      <c r="AB15857" s="58"/>
    </row>
    <row r="15858" spans="24:28" x14ac:dyDescent="0.2">
      <c r="X15858" s="58"/>
      <c r="Y15858" s="58"/>
      <c r="Z15858" s="58"/>
      <c r="AA15858" s="58"/>
      <c r="AB15858" s="58"/>
    </row>
    <row r="15859" spans="24:28" x14ac:dyDescent="0.2">
      <c r="X15859" s="58"/>
      <c r="Y15859" s="58"/>
      <c r="Z15859" s="58"/>
      <c r="AA15859" s="58"/>
      <c r="AB15859" s="58"/>
    </row>
    <row r="15860" spans="24:28" x14ac:dyDescent="0.2">
      <c r="X15860" s="58"/>
      <c r="Y15860" s="58"/>
      <c r="Z15860" s="58"/>
      <c r="AA15860" s="58"/>
      <c r="AB15860" s="58"/>
    </row>
    <row r="15861" spans="24:28" x14ac:dyDescent="0.2">
      <c r="X15861" s="58"/>
      <c r="Y15861" s="58"/>
      <c r="Z15861" s="58"/>
      <c r="AA15861" s="58"/>
      <c r="AB15861" s="58"/>
    </row>
    <row r="15862" spans="24:28" x14ac:dyDescent="0.2">
      <c r="X15862" s="58"/>
      <c r="Y15862" s="58"/>
      <c r="Z15862" s="58"/>
      <c r="AA15862" s="58"/>
      <c r="AB15862" s="58"/>
    </row>
    <row r="15863" spans="24:28" x14ac:dyDescent="0.2">
      <c r="X15863" s="58"/>
      <c r="Y15863" s="58"/>
      <c r="Z15863" s="58"/>
      <c r="AA15863" s="58"/>
      <c r="AB15863" s="58"/>
    </row>
    <row r="15864" spans="24:28" x14ac:dyDescent="0.2">
      <c r="X15864" s="58"/>
      <c r="Y15864" s="58"/>
      <c r="Z15864" s="58"/>
      <c r="AA15864" s="58"/>
      <c r="AB15864" s="58"/>
    </row>
    <row r="15865" spans="24:28" x14ac:dyDescent="0.2">
      <c r="X15865" s="58"/>
      <c r="Y15865" s="58"/>
      <c r="Z15865" s="58"/>
      <c r="AA15865" s="58"/>
      <c r="AB15865" s="58"/>
    </row>
    <row r="15866" spans="24:28" x14ac:dyDescent="0.2">
      <c r="X15866" s="58"/>
      <c r="Y15866" s="58"/>
      <c r="Z15866" s="58"/>
      <c r="AA15866" s="58"/>
      <c r="AB15866" s="58"/>
    </row>
    <row r="15867" spans="24:28" x14ac:dyDescent="0.2">
      <c r="X15867" s="58"/>
      <c r="Y15867" s="58"/>
      <c r="Z15867" s="58"/>
      <c r="AA15867" s="58"/>
      <c r="AB15867" s="58"/>
    </row>
    <row r="15868" spans="24:28" x14ac:dyDescent="0.2">
      <c r="X15868" s="58"/>
      <c r="Y15868" s="58"/>
      <c r="Z15868" s="58"/>
      <c r="AA15868" s="58"/>
      <c r="AB15868" s="58"/>
    </row>
    <row r="15869" spans="24:28" x14ac:dyDescent="0.2">
      <c r="X15869" s="58"/>
      <c r="Y15869" s="58"/>
      <c r="Z15869" s="58"/>
      <c r="AA15869" s="58"/>
      <c r="AB15869" s="58"/>
    </row>
    <row r="15870" spans="24:28" x14ac:dyDescent="0.2">
      <c r="X15870" s="58"/>
      <c r="Y15870" s="58"/>
      <c r="Z15870" s="58"/>
      <c r="AA15870" s="58"/>
      <c r="AB15870" s="58"/>
    </row>
    <row r="15871" spans="24:28" x14ac:dyDescent="0.2">
      <c r="X15871" s="58"/>
      <c r="Y15871" s="58"/>
      <c r="Z15871" s="58"/>
      <c r="AA15871" s="58"/>
      <c r="AB15871" s="58"/>
    </row>
    <row r="15872" spans="24:28" x14ac:dyDescent="0.2">
      <c r="X15872" s="58"/>
      <c r="Y15872" s="58"/>
      <c r="Z15872" s="58"/>
      <c r="AA15872" s="58"/>
      <c r="AB15872" s="58"/>
    </row>
    <row r="15873" spans="24:28" x14ac:dyDescent="0.2">
      <c r="X15873" s="58"/>
      <c r="Y15873" s="58"/>
      <c r="Z15873" s="58"/>
      <c r="AA15873" s="58"/>
      <c r="AB15873" s="58"/>
    </row>
    <row r="15874" spans="24:28" x14ac:dyDescent="0.2">
      <c r="X15874" s="58"/>
      <c r="Y15874" s="58"/>
      <c r="Z15874" s="58"/>
      <c r="AA15874" s="58"/>
      <c r="AB15874" s="58"/>
    </row>
    <row r="15875" spans="24:28" x14ac:dyDescent="0.2">
      <c r="X15875" s="58"/>
      <c r="Y15875" s="58"/>
      <c r="Z15875" s="58"/>
      <c r="AA15875" s="58"/>
      <c r="AB15875" s="58"/>
    </row>
    <row r="15876" spans="24:28" x14ac:dyDescent="0.2">
      <c r="X15876" s="58"/>
      <c r="Y15876" s="58"/>
      <c r="Z15876" s="58"/>
      <c r="AA15876" s="58"/>
      <c r="AB15876" s="58"/>
    </row>
    <row r="15877" spans="24:28" x14ac:dyDescent="0.2">
      <c r="X15877" s="58"/>
      <c r="Y15877" s="58"/>
      <c r="Z15877" s="58"/>
      <c r="AA15877" s="58"/>
      <c r="AB15877" s="58"/>
    </row>
    <row r="15878" spans="24:28" x14ac:dyDescent="0.2">
      <c r="X15878" s="58"/>
      <c r="Y15878" s="58"/>
      <c r="Z15878" s="58"/>
      <c r="AA15878" s="58"/>
      <c r="AB15878" s="58"/>
    </row>
    <row r="15879" spans="24:28" x14ac:dyDescent="0.2">
      <c r="X15879" s="58"/>
      <c r="Y15879" s="58"/>
      <c r="Z15879" s="58"/>
      <c r="AA15879" s="58"/>
      <c r="AB15879" s="58"/>
    </row>
    <row r="15880" spans="24:28" x14ac:dyDescent="0.2">
      <c r="X15880" s="58"/>
      <c r="Y15880" s="58"/>
      <c r="Z15880" s="58"/>
      <c r="AA15880" s="58"/>
      <c r="AB15880" s="58"/>
    </row>
    <row r="15881" spans="24:28" x14ac:dyDescent="0.2">
      <c r="X15881" s="58"/>
      <c r="Y15881" s="58"/>
      <c r="Z15881" s="58"/>
      <c r="AA15881" s="58"/>
      <c r="AB15881" s="58"/>
    </row>
    <row r="15882" spans="24:28" x14ac:dyDescent="0.2">
      <c r="X15882" s="58"/>
      <c r="Y15882" s="58"/>
      <c r="Z15882" s="58"/>
      <c r="AA15882" s="58"/>
      <c r="AB15882" s="58"/>
    </row>
    <row r="15883" spans="24:28" x14ac:dyDescent="0.2">
      <c r="X15883" s="58"/>
      <c r="Y15883" s="58"/>
      <c r="Z15883" s="58"/>
      <c r="AA15883" s="58"/>
      <c r="AB15883" s="58"/>
    </row>
    <row r="15884" spans="24:28" x14ac:dyDescent="0.2">
      <c r="X15884" s="58"/>
      <c r="Y15884" s="58"/>
      <c r="Z15884" s="58"/>
      <c r="AA15884" s="58"/>
      <c r="AB15884" s="58"/>
    </row>
    <row r="15885" spans="24:28" x14ac:dyDescent="0.2">
      <c r="X15885" s="58"/>
      <c r="Y15885" s="58"/>
      <c r="Z15885" s="58"/>
      <c r="AA15885" s="58"/>
      <c r="AB15885" s="58"/>
    </row>
    <row r="15886" spans="24:28" x14ac:dyDescent="0.2">
      <c r="X15886" s="58"/>
      <c r="Y15886" s="58"/>
      <c r="Z15886" s="58"/>
      <c r="AA15886" s="58"/>
      <c r="AB15886" s="58"/>
    </row>
    <row r="15887" spans="24:28" x14ac:dyDescent="0.2">
      <c r="X15887" s="58"/>
      <c r="Y15887" s="58"/>
      <c r="Z15887" s="58"/>
      <c r="AA15887" s="58"/>
      <c r="AB15887" s="58"/>
    </row>
    <row r="15888" spans="24:28" x14ac:dyDescent="0.2">
      <c r="X15888" s="58"/>
      <c r="Y15888" s="58"/>
      <c r="Z15888" s="58"/>
      <c r="AA15888" s="58"/>
      <c r="AB15888" s="58"/>
    </row>
    <row r="15889" spans="24:28" x14ac:dyDescent="0.2">
      <c r="X15889" s="58"/>
      <c r="Y15889" s="58"/>
      <c r="Z15889" s="58"/>
      <c r="AA15889" s="58"/>
      <c r="AB15889" s="58"/>
    </row>
    <row r="15890" spans="24:28" x14ac:dyDescent="0.2">
      <c r="X15890" s="58"/>
      <c r="Y15890" s="58"/>
      <c r="Z15890" s="58"/>
      <c r="AA15890" s="58"/>
      <c r="AB15890" s="58"/>
    </row>
    <row r="15891" spans="24:28" x14ac:dyDescent="0.2">
      <c r="X15891" s="58"/>
      <c r="Y15891" s="58"/>
      <c r="Z15891" s="58"/>
      <c r="AA15891" s="58"/>
      <c r="AB15891" s="58"/>
    </row>
    <row r="15892" spans="24:28" x14ac:dyDescent="0.2">
      <c r="X15892" s="58"/>
      <c r="Y15892" s="58"/>
      <c r="Z15892" s="58"/>
      <c r="AA15892" s="58"/>
      <c r="AB15892" s="58"/>
    </row>
    <row r="15893" spans="24:28" x14ac:dyDescent="0.2">
      <c r="X15893" s="58"/>
      <c r="Y15893" s="58"/>
      <c r="Z15893" s="58"/>
      <c r="AA15893" s="58"/>
      <c r="AB15893" s="58"/>
    </row>
    <row r="15894" spans="24:28" x14ac:dyDescent="0.2">
      <c r="X15894" s="58"/>
      <c r="Y15894" s="58"/>
      <c r="Z15894" s="58"/>
      <c r="AA15894" s="58"/>
      <c r="AB15894" s="58"/>
    </row>
    <row r="15895" spans="24:28" x14ac:dyDescent="0.2">
      <c r="X15895" s="58"/>
      <c r="Y15895" s="58"/>
      <c r="Z15895" s="58"/>
      <c r="AA15895" s="58"/>
      <c r="AB15895" s="58"/>
    </row>
    <row r="15896" spans="24:28" x14ac:dyDescent="0.2">
      <c r="X15896" s="58"/>
      <c r="Y15896" s="58"/>
      <c r="Z15896" s="58"/>
      <c r="AA15896" s="58"/>
      <c r="AB15896" s="58"/>
    </row>
    <row r="15897" spans="24:28" x14ac:dyDescent="0.2">
      <c r="X15897" s="58"/>
      <c r="Y15897" s="58"/>
      <c r="Z15897" s="58"/>
      <c r="AA15897" s="58"/>
      <c r="AB15897" s="58"/>
    </row>
    <row r="15898" spans="24:28" x14ac:dyDescent="0.2">
      <c r="X15898" s="58"/>
      <c r="Y15898" s="58"/>
      <c r="Z15898" s="58"/>
      <c r="AA15898" s="58"/>
      <c r="AB15898" s="58"/>
    </row>
    <row r="15899" spans="24:28" x14ac:dyDescent="0.2">
      <c r="X15899" s="58"/>
      <c r="Y15899" s="58"/>
      <c r="Z15899" s="58"/>
      <c r="AA15899" s="58"/>
      <c r="AB15899" s="58"/>
    </row>
    <row r="15900" spans="24:28" x14ac:dyDescent="0.2">
      <c r="X15900" s="58"/>
      <c r="Y15900" s="58"/>
      <c r="Z15900" s="58"/>
      <c r="AA15900" s="58"/>
      <c r="AB15900" s="58"/>
    </row>
    <row r="15901" spans="24:28" x14ac:dyDescent="0.2">
      <c r="X15901" s="58"/>
      <c r="Y15901" s="58"/>
      <c r="Z15901" s="58"/>
      <c r="AA15901" s="58"/>
      <c r="AB15901" s="58"/>
    </row>
    <row r="15902" spans="24:28" x14ac:dyDescent="0.2">
      <c r="X15902" s="58"/>
      <c r="Y15902" s="58"/>
      <c r="Z15902" s="58"/>
      <c r="AA15902" s="58"/>
      <c r="AB15902" s="58"/>
    </row>
    <row r="15903" spans="24:28" x14ac:dyDescent="0.2">
      <c r="X15903" s="58"/>
      <c r="Y15903" s="58"/>
      <c r="Z15903" s="58"/>
      <c r="AA15903" s="58"/>
      <c r="AB15903" s="58"/>
    </row>
    <row r="15904" spans="24:28" x14ac:dyDescent="0.2">
      <c r="X15904" s="58"/>
      <c r="Y15904" s="58"/>
      <c r="Z15904" s="58"/>
      <c r="AA15904" s="58"/>
      <c r="AB15904" s="58"/>
    </row>
    <row r="15905" spans="24:28" x14ac:dyDescent="0.2">
      <c r="X15905" s="58"/>
      <c r="Y15905" s="58"/>
      <c r="Z15905" s="58"/>
      <c r="AA15905" s="58"/>
      <c r="AB15905" s="58"/>
    </row>
    <row r="15906" spans="24:28" x14ac:dyDescent="0.2">
      <c r="X15906" s="58"/>
      <c r="Y15906" s="58"/>
      <c r="Z15906" s="58"/>
      <c r="AA15906" s="58"/>
      <c r="AB15906" s="58"/>
    </row>
    <row r="15907" spans="24:28" x14ac:dyDescent="0.2">
      <c r="X15907" s="58"/>
      <c r="Y15907" s="58"/>
      <c r="Z15907" s="58"/>
      <c r="AA15907" s="58"/>
      <c r="AB15907" s="58"/>
    </row>
    <row r="15908" spans="24:28" x14ac:dyDescent="0.2">
      <c r="X15908" s="58"/>
      <c r="Y15908" s="58"/>
      <c r="Z15908" s="58"/>
      <c r="AA15908" s="58"/>
      <c r="AB15908" s="58"/>
    </row>
    <row r="15909" spans="24:28" x14ac:dyDescent="0.2">
      <c r="X15909" s="58"/>
      <c r="Y15909" s="58"/>
      <c r="Z15909" s="58"/>
      <c r="AA15909" s="58"/>
      <c r="AB15909" s="58"/>
    </row>
    <row r="15910" spans="24:28" x14ac:dyDescent="0.2">
      <c r="X15910" s="58"/>
      <c r="Y15910" s="58"/>
      <c r="Z15910" s="58"/>
      <c r="AA15910" s="58"/>
      <c r="AB15910" s="58"/>
    </row>
    <row r="15911" spans="24:28" x14ac:dyDescent="0.2">
      <c r="X15911" s="58"/>
      <c r="Y15911" s="58"/>
      <c r="Z15911" s="58"/>
      <c r="AA15911" s="58"/>
      <c r="AB15911" s="58"/>
    </row>
    <row r="15912" spans="24:28" x14ac:dyDescent="0.2">
      <c r="X15912" s="58"/>
      <c r="Y15912" s="58"/>
      <c r="Z15912" s="58"/>
      <c r="AA15912" s="58"/>
      <c r="AB15912" s="58"/>
    </row>
    <row r="15913" spans="24:28" x14ac:dyDescent="0.2">
      <c r="X15913" s="58"/>
      <c r="Y15913" s="58"/>
      <c r="Z15913" s="58"/>
      <c r="AA15913" s="58"/>
      <c r="AB15913" s="58"/>
    </row>
    <row r="15914" spans="24:28" x14ac:dyDescent="0.2">
      <c r="X15914" s="58"/>
      <c r="Y15914" s="58"/>
      <c r="Z15914" s="58"/>
      <c r="AA15914" s="58"/>
      <c r="AB15914" s="58"/>
    </row>
    <row r="15915" spans="24:28" x14ac:dyDescent="0.2">
      <c r="X15915" s="58"/>
      <c r="Y15915" s="58"/>
      <c r="Z15915" s="58"/>
      <c r="AA15915" s="58"/>
      <c r="AB15915" s="58"/>
    </row>
    <row r="15916" spans="24:28" x14ac:dyDescent="0.2">
      <c r="X15916" s="58"/>
      <c r="Y15916" s="58"/>
      <c r="Z15916" s="58"/>
      <c r="AA15916" s="58"/>
      <c r="AB15916" s="58"/>
    </row>
    <row r="15917" spans="24:28" x14ac:dyDescent="0.2">
      <c r="X15917" s="58"/>
      <c r="Y15917" s="58"/>
      <c r="Z15917" s="58"/>
      <c r="AA15917" s="58"/>
      <c r="AB15917" s="58"/>
    </row>
    <row r="15918" spans="24:28" x14ac:dyDescent="0.2">
      <c r="X15918" s="58"/>
      <c r="Y15918" s="58"/>
      <c r="Z15918" s="58"/>
      <c r="AA15918" s="58"/>
      <c r="AB15918" s="58"/>
    </row>
    <row r="15919" spans="24:28" x14ac:dyDescent="0.2">
      <c r="X15919" s="58"/>
      <c r="Y15919" s="58"/>
      <c r="Z15919" s="58"/>
      <c r="AA15919" s="58"/>
      <c r="AB15919" s="58"/>
    </row>
    <row r="15920" spans="24:28" x14ac:dyDescent="0.2">
      <c r="X15920" s="58"/>
      <c r="Y15920" s="58"/>
      <c r="Z15920" s="58"/>
      <c r="AA15920" s="58"/>
      <c r="AB15920" s="58"/>
    </row>
    <row r="15921" spans="24:28" x14ac:dyDescent="0.2">
      <c r="X15921" s="58"/>
      <c r="Y15921" s="58"/>
      <c r="Z15921" s="58"/>
      <c r="AA15921" s="58"/>
      <c r="AB15921" s="58"/>
    </row>
    <row r="15922" spans="24:28" x14ac:dyDescent="0.2">
      <c r="X15922" s="58"/>
      <c r="Y15922" s="58"/>
      <c r="Z15922" s="58"/>
      <c r="AA15922" s="58"/>
      <c r="AB15922" s="58"/>
    </row>
    <row r="15923" spans="24:28" x14ac:dyDescent="0.2">
      <c r="X15923" s="58"/>
      <c r="Y15923" s="58"/>
      <c r="Z15923" s="58"/>
      <c r="AA15923" s="58"/>
      <c r="AB15923" s="58"/>
    </row>
    <row r="15924" spans="24:28" x14ac:dyDescent="0.2">
      <c r="X15924" s="58"/>
      <c r="Y15924" s="58"/>
      <c r="Z15924" s="58"/>
      <c r="AA15924" s="58"/>
      <c r="AB15924" s="58"/>
    </row>
    <row r="15925" spans="24:28" x14ac:dyDescent="0.2">
      <c r="X15925" s="58"/>
      <c r="Y15925" s="58"/>
      <c r="Z15925" s="58"/>
      <c r="AA15925" s="58"/>
      <c r="AB15925" s="58"/>
    </row>
    <row r="15926" spans="24:28" x14ac:dyDescent="0.2">
      <c r="X15926" s="58"/>
      <c r="Y15926" s="58"/>
      <c r="Z15926" s="58"/>
      <c r="AA15926" s="58"/>
      <c r="AB15926" s="58"/>
    </row>
    <row r="15927" spans="24:28" x14ac:dyDescent="0.2">
      <c r="X15927" s="58"/>
      <c r="Y15927" s="58"/>
      <c r="Z15927" s="58"/>
      <c r="AA15927" s="58"/>
      <c r="AB15927" s="58"/>
    </row>
    <row r="15928" spans="24:28" x14ac:dyDescent="0.2">
      <c r="X15928" s="58"/>
      <c r="Y15928" s="58"/>
      <c r="Z15928" s="58"/>
      <c r="AA15928" s="58"/>
      <c r="AB15928" s="58"/>
    </row>
    <row r="15929" spans="24:28" x14ac:dyDescent="0.2">
      <c r="X15929" s="58"/>
      <c r="Y15929" s="58"/>
      <c r="Z15929" s="58"/>
      <c r="AA15929" s="58"/>
      <c r="AB15929" s="58"/>
    </row>
    <row r="15930" spans="24:28" x14ac:dyDescent="0.2">
      <c r="X15930" s="58"/>
      <c r="Y15930" s="58"/>
      <c r="Z15930" s="58"/>
      <c r="AA15930" s="58"/>
      <c r="AB15930" s="58"/>
    </row>
    <row r="15931" spans="24:28" x14ac:dyDescent="0.2">
      <c r="X15931" s="58"/>
      <c r="Y15931" s="58"/>
      <c r="Z15931" s="58"/>
      <c r="AA15931" s="58"/>
      <c r="AB15931" s="58"/>
    </row>
    <row r="15932" spans="24:28" x14ac:dyDescent="0.2">
      <c r="X15932" s="58"/>
      <c r="Y15932" s="58"/>
      <c r="Z15932" s="58"/>
      <c r="AA15932" s="58"/>
      <c r="AB15932" s="58"/>
    </row>
    <row r="15933" spans="24:28" x14ac:dyDescent="0.2">
      <c r="X15933" s="58"/>
      <c r="Y15933" s="58"/>
      <c r="Z15933" s="58"/>
      <c r="AA15933" s="58"/>
      <c r="AB15933" s="58"/>
    </row>
    <row r="15934" spans="24:28" x14ac:dyDescent="0.2">
      <c r="X15934" s="58"/>
      <c r="Y15934" s="58"/>
      <c r="Z15934" s="58"/>
      <c r="AA15934" s="58"/>
      <c r="AB15934" s="58"/>
    </row>
    <row r="15935" spans="24:28" x14ac:dyDescent="0.2">
      <c r="X15935" s="58"/>
      <c r="Y15935" s="58"/>
      <c r="Z15935" s="58"/>
      <c r="AA15935" s="58"/>
      <c r="AB15935" s="58"/>
    </row>
    <row r="15936" spans="24:28" x14ac:dyDescent="0.2">
      <c r="X15936" s="58"/>
      <c r="Y15936" s="58"/>
      <c r="Z15936" s="58"/>
      <c r="AA15936" s="58"/>
      <c r="AB15936" s="58"/>
    </row>
    <row r="15937" spans="24:28" x14ac:dyDescent="0.2">
      <c r="X15937" s="58"/>
      <c r="Y15937" s="58"/>
      <c r="Z15937" s="58"/>
      <c r="AA15937" s="58"/>
      <c r="AB15937" s="58"/>
    </row>
    <row r="15938" spans="24:28" x14ac:dyDescent="0.2">
      <c r="X15938" s="58"/>
      <c r="Y15938" s="58"/>
      <c r="Z15938" s="58"/>
      <c r="AA15938" s="58"/>
      <c r="AB15938" s="58"/>
    </row>
    <row r="15939" spans="24:28" x14ac:dyDescent="0.2">
      <c r="X15939" s="58"/>
      <c r="Y15939" s="58"/>
      <c r="Z15939" s="58"/>
      <c r="AA15939" s="58"/>
      <c r="AB15939" s="58"/>
    </row>
    <row r="15940" spans="24:28" x14ac:dyDescent="0.2">
      <c r="X15940" s="58"/>
      <c r="Y15940" s="58"/>
      <c r="Z15940" s="58"/>
      <c r="AA15940" s="58"/>
      <c r="AB15940" s="58"/>
    </row>
    <row r="15941" spans="24:28" x14ac:dyDescent="0.2">
      <c r="X15941" s="58"/>
      <c r="Y15941" s="58"/>
      <c r="Z15941" s="58"/>
      <c r="AA15941" s="58"/>
      <c r="AB15941" s="58"/>
    </row>
    <row r="15942" spans="24:28" x14ac:dyDescent="0.2">
      <c r="X15942" s="58"/>
      <c r="Y15942" s="58"/>
      <c r="Z15942" s="58"/>
      <c r="AA15942" s="58"/>
      <c r="AB15942" s="58"/>
    </row>
    <row r="15943" spans="24:28" x14ac:dyDescent="0.2">
      <c r="X15943" s="58"/>
      <c r="Y15943" s="58"/>
      <c r="Z15943" s="58"/>
      <c r="AA15943" s="58"/>
      <c r="AB15943" s="58"/>
    </row>
    <row r="15944" spans="24:28" x14ac:dyDescent="0.2">
      <c r="X15944" s="58"/>
      <c r="Y15944" s="58"/>
      <c r="Z15944" s="58"/>
      <c r="AA15944" s="58"/>
      <c r="AB15944" s="58"/>
    </row>
    <row r="15945" spans="24:28" x14ac:dyDescent="0.2">
      <c r="X15945" s="58"/>
      <c r="Y15945" s="58"/>
      <c r="Z15945" s="58"/>
      <c r="AA15945" s="58"/>
      <c r="AB15945" s="58"/>
    </row>
    <row r="15946" spans="24:28" x14ac:dyDescent="0.2">
      <c r="X15946" s="58"/>
      <c r="Y15946" s="58"/>
      <c r="Z15946" s="58"/>
      <c r="AA15946" s="58"/>
      <c r="AB15946" s="58"/>
    </row>
    <row r="15947" spans="24:28" x14ac:dyDescent="0.2">
      <c r="X15947" s="58"/>
      <c r="Y15947" s="58"/>
      <c r="Z15947" s="58"/>
      <c r="AA15947" s="58"/>
      <c r="AB15947" s="58"/>
    </row>
    <row r="15948" spans="24:28" x14ac:dyDescent="0.2">
      <c r="X15948" s="58"/>
      <c r="Y15948" s="58"/>
      <c r="Z15948" s="58"/>
      <c r="AA15948" s="58"/>
      <c r="AB15948" s="58"/>
    </row>
    <row r="15949" spans="24:28" x14ac:dyDescent="0.2">
      <c r="X15949" s="58"/>
      <c r="Y15949" s="58"/>
      <c r="Z15949" s="58"/>
      <c r="AA15949" s="58"/>
      <c r="AB15949" s="58"/>
    </row>
    <row r="15950" spans="24:28" x14ac:dyDescent="0.2">
      <c r="X15950" s="58"/>
      <c r="Y15950" s="58"/>
      <c r="Z15950" s="58"/>
      <c r="AA15950" s="58"/>
      <c r="AB15950" s="58"/>
    </row>
    <row r="15951" spans="24:28" x14ac:dyDescent="0.2">
      <c r="X15951" s="58"/>
      <c r="Y15951" s="58"/>
      <c r="Z15951" s="58"/>
      <c r="AA15951" s="58"/>
      <c r="AB15951" s="58"/>
    </row>
    <row r="15952" spans="24:28" x14ac:dyDescent="0.2">
      <c r="X15952" s="58"/>
      <c r="Y15952" s="58"/>
      <c r="Z15952" s="58"/>
      <c r="AA15952" s="58"/>
      <c r="AB15952" s="58"/>
    </row>
    <row r="15953" spans="24:28" x14ac:dyDescent="0.2">
      <c r="X15953" s="58"/>
      <c r="Y15953" s="58"/>
      <c r="Z15953" s="58"/>
      <c r="AA15953" s="58"/>
      <c r="AB15953" s="58"/>
    </row>
    <row r="15954" spans="24:28" x14ac:dyDescent="0.2">
      <c r="X15954" s="58"/>
      <c r="Y15954" s="58"/>
      <c r="Z15954" s="58"/>
      <c r="AA15954" s="58"/>
      <c r="AB15954" s="58"/>
    </row>
    <row r="15955" spans="24:28" x14ac:dyDescent="0.2">
      <c r="X15955" s="58"/>
      <c r="Y15955" s="58"/>
      <c r="Z15955" s="58"/>
      <c r="AA15955" s="58"/>
      <c r="AB15955" s="58"/>
    </row>
    <row r="15956" spans="24:28" x14ac:dyDescent="0.2">
      <c r="X15956" s="58"/>
      <c r="Y15956" s="58"/>
      <c r="Z15956" s="58"/>
      <c r="AA15956" s="58"/>
      <c r="AB15956" s="58"/>
    </row>
    <row r="15957" spans="24:28" x14ac:dyDescent="0.2">
      <c r="X15957" s="58"/>
      <c r="Y15957" s="58"/>
      <c r="Z15957" s="58"/>
      <c r="AA15957" s="58"/>
      <c r="AB15957" s="58"/>
    </row>
    <row r="15958" spans="24:28" x14ac:dyDescent="0.2">
      <c r="X15958" s="58"/>
      <c r="Y15958" s="58"/>
      <c r="Z15958" s="58"/>
      <c r="AA15958" s="58"/>
      <c r="AB15958" s="58"/>
    </row>
    <row r="15959" spans="24:28" x14ac:dyDescent="0.2">
      <c r="X15959" s="58"/>
      <c r="Y15959" s="58"/>
      <c r="Z15959" s="58"/>
      <c r="AA15959" s="58"/>
      <c r="AB15959" s="58"/>
    </row>
    <row r="15960" spans="24:28" x14ac:dyDescent="0.2">
      <c r="X15960" s="58"/>
      <c r="Y15960" s="58"/>
      <c r="Z15960" s="58"/>
      <c r="AA15960" s="58"/>
      <c r="AB15960" s="58"/>
    </row>
    <row r="15961" spans="24:28" x14ac:dyDescent="0.2">
      <c r="X15961" s="58"/>
      <c r="Y15961" s="58"/>
      <c r="Z15961" s="58"/>
      <c r="AA15961" s="58"/>
      <c r="AB15961" s="58"/>
    </row>
    <row r="15962" spans="24:28" x14ac:dyDescent="0.2">
      <c r="X15962" s="58"/>
      <c r="Y15962" s="58"/>
      <c r="Z15962" s="58"/>
      <c r="AA15962" s="58"/>
      <c r="AB15962" s="58"/>
    </row>
    <row r="15963" spans="24:28" x14ac:dyDescent="0.2">
      <c r="X15963" s="58"/>
      <c r="Y15963" s="58"/>
      <c r="Z15963" s="58"/>
      <c r="AA15963" s="58"/>
      <c r="AB15963" s="58"/>
    </row>
    <row r="15964" spans="24:28" x14ac:dyDescent="0.2">
      <c r="X15964" s="58"/>
      <c r="Y15964" s="58"/>
      <c r="Z15964" s="58"/>
      <c r="AA15964" s="58"/>
      <c r="AB15964" s="58"/>
    </row>
    <row r="15965" spans="24:28" x14ac:dyDescent="0.2">
      <c r="X15965" s="58"/>
      <c r="Y15965" s="58"/>
      <c r="Z15965" s="58"/>
      <c r="AA15965" s="58"/>
      <c r="AB15965" s="58"/>
    </row>
    <row r="15966" spans="24:28" x14ac:dyDescent="0.2">
      <c r="X15966" s="58"/>
      <c r="Y15966" s="58"/>
      <c r="Z15966" s="58"/>
      <c r="AA15966" s="58"/>
      <c r="AB15966" s="58"/>
    </row>
    <row r="15967" spans="24:28" x14ac:dyDescent="0.2">
      <c r="X15967" s="58"/>
      <c r="Y15967" s="58"/>
      <c r="Z15967" s="58"/>
      <c r="AA15967" s="58"/>
      <c r="AB15967" s="58"/>
    </row>
    <row r="15968" spans="24:28" x14ac:dyDescent="0.2">
      <c r="X15968" s="58"/>
      <c r="Y15968" s="58"/>
      <c r="Z15968" s="58"/>
      <c r="AA15968" s="58"/>
      <c r="AB15968" s="58"/>
    </row>
    <row r="15969" spans="24:28" x14ac:dyDescent="0.2">
      <c r="X15969" s="58"/>
      <c r="Y15969" s="58"/>
      <c r="Z15969" s="58"/>
      <c r="AA15969" s="58"/>
      <c r="AB15969" s="58"/>
    </row>
    <row r="15970" spans="24:28" x14ac:dyDescent="0.2">
      <c r="X15970" s="58"/>
      <c r="Y15970" s="58"/>
      <c r="Z15970" s="58"/>
      <c r="AA15970" s="58"/>
      <c r="AB15970" s="58"/>
    </row>
    <row r="15971" spans="24:28" x14ac:dyDescent="0.2">
      <c r="X15971" s="58"/>
      <c r="Y15971" s="58"/>
      <c r="Z15971" s="58"/>
      <c r="AA15971" s="58"/>
      <c r="AB15971" s="58"/>
    </row>
    <row r="15972" spans="24:28" x14ac:dyDescent="0.2">
      <c r="X15972" s="58"/>
      <c r="Y15972" s="58"/>
      <c r="Z15972" s="58"/>
      <c r="AA15972" s="58"/>
      <c r="AB15972" s="58"/>
    </row>
    <row r="15973" spans="24:28" x14ac:dyDescent="0.2">
      <c r="X15973" s="58"/>
      <c r="Y15973" s="58"/>
      <c r="Z15973" s="58"/>
      <c r="AA15973" s="58"/>
      <c r="AB15973" s="58"/>
    </row>
    <row r="15974" spans="24:28" x14ac:dyDescent="0.2">
      <c r="X15974" s="58"/>
      <c r="Y15974" s="58"/>
      <c r="Z15974" s="58"/>
      <c r="AA15974" s="58"/>
      <c r="AB15974" s="58"/>
    </row>
    <row r="15975" spans="24:28" x14ac:dyDescent="0.2">
      <c r="X15975" s="58"/>
      <c r="Y15975" s="58"/>
      <c r="Z15975" s="58"/>
      <c r="AA15975" s="58"/>
      <c r="AB15975" s="58"/>
    </row>
    <row r="15976" spans="24:28" x14ac:dyDescent="0.2">
      <c r="X15976" s="58"/>
      <c r="Y15976" s="58"/>
      <c r="Z15976" s="58"/>
      <c r="AA15976" s="58"/>
      <c r="AB15976" s="58"/>
    </row>
    <row r="15977" spans="24:28" x14ac:dyDescent="0.2">
      <c r="X15977" s="58"/>
      <c r="Y15977" s="58"/>
      <c r="Z15977" s="58"/>
      <c r="AA15977" s="58"/>
      <c r="AB15977" s="58"/>
    </row>
    <row r="15978" spans="24:28" x14ac:dyDescent="0.2">
      <c r="X15978" s="58"/>
      <c r="Y15978" s="58"/>
      <c r="Z15978" s="58"/>
      <c r="AA15978" s="58"/>
      <c r="AB15978" s="58"/>
    </row>
    <row r="15979" spans="24:28" x14ac:dyDescent="0.2">
      <c r="X15979" s="58"/>
      <c r="Y15979" s="58"/>
      <c r="Z15979" s="58"/>
      <c r="AA15979" s="58"/>
      <c r="AB15979" s="58"/>
    </row>
    <row r="15980" spans="24:28" x14ac:dyDescent="0.2">
      <c r="X15980" s="58"/>
      <c r="Y15980" s="58"/>
      <c r="Z15980" s="58"/>
      <c r="AA15980" s="58"/>
      <c r="AB15980" s="58"/>
    </row>
    <row r="15981" spans="24:28" x14ac:dyDescent="0.2">
      <c r="X15981" s="58"/>
      <c r="Y15981" s="58"/>
      <c r="Z15981" s="58"/>
      <c r="AA15981" s="58"/>
      <c r="AB15981" s="58"/>
    </row>
    <row r="15982" spans="24:28" x14ac:dyDescent="0.2">
      <c r="X15982" s="58"/>
      <c r="Y15982" s="58"/>
      <c r="Z15982" s="58"/>
      <c r="AA15982" s="58"/>
      <c r="AB15982" s="58"/>
    </row>
    <row r="15983" spans="24:28" x14ac:dyDescent="0.2">
      <c r="X15983" s="58"/>
      <c r="Y15983" s="58"/>
      <c r="Z15983" s="58"/>
      <c r="AA15983" s="58"/>
      <c r="AB15983" s="58"/>
    </row>
    <row r="15984" spans="24:28" x14ac:dyDescent="0.2">
      <c r="X15984" s="58"/>
      <c r="Y15984" s="58"/>
      <c r="Z15984" s="58"/>
      <c r="AA15984" s="58"/>
      <c r="AB15984" s="58"/>
    </row>
    <row r="15985" spans="24:28" x14ac:dyDescent="0.2">
      <c r="X15985" s="58"/>
      <c r="Y15985" s="58"/>
      <c r="Z15985" s="58"/>
      <c r="AA15985" s="58"/>
      <c r="AB15985" s="58"/>
    </row>
    <row r="15986" spans="24:28" x14ac:dyDescent="0.2">
      <c r="X15986" s="58"/>
      <c r="Y15986" s="58"/>
      <c r="Z15986" s="58"/>
      <c r="AA15986" s="58"/>
      <c r="AB15986" s="58"/>
    </row>
    <row r="15987" spans="24:28" x14ac:dyDescent="0.2">
      <c r="X15987" s="58"/>
      <c r="Y15987" s="58"/>
      <c r="Z15987" s="58"/>
      <c r="AA15987" s="58"/>
      <c r="AB15987" s="58"/>
    </row>
    <row r="15988" spans="24:28" x14ac:dyDescent="0.2">
      <c r="X15988" s="58"/>
      <c r="Y15988" s="58"/>
      <c r="Z15988" s="58"/>
      <c r="AA15988" s="58"/>
      <c r="AB15988" s="58"/>
    </row>
    <row r="15989" spans="24:28" x14ac:dyDescent="0.2">
      <c r="X15989" s="58"/>
      <c r="Y15989" s="58"/>
      <c r="Z15989" s="58"/>
      <c r="AA15989" s="58"/>
      <c r="AB15989" s="58"/>
    </row>
    <row r="15990" spans="24:28" x14ac:dyDescent="0.2">
      <c r="X15990" s="58"/>
      <c r="Y15990" s="58"/>
      <c r="Z15990" s="58"/>
      <c r="AA15990" s="58"/>
      <c r="AB15990" s="58"/>
    </row>
    <row r="15991" spans="24:28" x14ac:dyDescent="0.2">
      <c r="X15991" s="58"/>
      <c r="Y15991" s="58"/>
      <c r="Z15991" s="58"/>
      <c r="AA15991" s="58"/>
      <c r="AB15991" s="58"/>
    </row>
    <row r="15992" spans="24:28" x14ac:dyDescent="0.2">
      <c r="X15992" s="58"/>
      <c r="Y15992" s="58"/>
      <c r="Z15992" s="58"/>
      <c r="AA15992" s="58"/>
      <c r="AB15992" s="58"/>
    </row>
    <row r="15993" spans="24:28" x14ac:dyDescent="0.2">
      <c r="X15993" s="58"/>
      <c r="Y15993" s="58"/>
      <c r="Z15993" s="58"/>
      <c r="AA15993" s="58"/>
      <c r="AB15993" s="58"/>
    </row>
    <row r="15994" spans="24:28" x14ac:dyDescent="0.2">
      <c r="X15994" s="58"/>
      <c r="Y15994" s="58"/>
      <c r="Z15994" s="58"/>
      <c r="AA15994" s="58"/>
      <c r="AB15994" s="58"/>
    </row>
    <row r="15995" spans="24:28" x14ac:dyDescent="0.2">
      <c r="X15995" s="58"/>
      <c r="Y15995" s="58"/>
      <c r="Z15995" s="58"/>
      <c r="AA15995" s="58"/>
      <c r="AB15995" s="58"/>
    </row>
    <row r="15996" spans="24:28" x14ac:dyDescent="0.2">
      <c r="X15996" s="58"/>
      <c r="Y15996" s="58"/>
      <c r="Z15996" s="58"/>
      <c r="AA15996" s="58"/>
      <c r="AB15996" s="58"/>
    </row>
    <row r="15997" spans="24:28" x14ac:dyDescent="0.2">
      <c r="X15997" s="58"/>
      <c r="Y15997" s="58"/>
      <c r="Z15997" s="58"/>
      <c r="AA15997" s="58"/>
      <c r="AB15997" s="58"/>
    </row>
    <row r="15998" spans="24:28" x14ac:dyDescent="0.2">
      <c r="X15998" s="58"/>
      <c r="Y15998" s="58"/>
      <c r="Z15998" s="58"/>
      <c r="AA15998" s="58"/>
      <c r="AB15998" s="58"/>
    </row>
    <row r="15999" spans="24:28" x14ac:dyDescent="0.2">
      <c r="X15999" s="58"/>
      <c r="Y15999" s="58"/>
      <c r="Z15999" s="58"/>
      <c r="AA15999" s="58"/>
      <c r="AB15999" s="58"/>
    </row>
    <row r="16000" spans="24:28" x14ac:dyDescent="0.2">
      <c r="X16000" s="58"/>
      <c r="Y16000" s="58"/>
      <c r="Z16000" s="58"/>
      <c r="AA16000" s="58"/>
      <c r="AB16000" s="58"/>
    </row>
    <row r="16001" spans="24:28" x14ac:dyDescent="0.2">
      <c r="X16001" s="58"/>
      <c r="Y16001" s="58"/>
      <c r="Z16001" s="58"/>
      <c r="AA16001" s="58"/>
      <c r="AB16001" s="58"/>
    </row>
    <row r="16002" spans="24:28" x14ac:dyDescent="0.2">
      <c r="X16002" s="58"/>
      <c r="Y16002" s="58"/>
      <c r="Z16002" s="58"/>
      <c r="AA16002" s="58"/>
      <c r="AB16002" s="58"/>
    </row>
    <row r="16003" spans="24:28" x14ac:dyDescent="0.2">
      <c r="X16003" s="58"/>
      <c r="Y16003" s="58"/>
      <c r="Z16003" s="58"/>
      <c r="AA16003" s="58"/>
      <c r="AB16003" s="58"/>
    </row>
    <row r="16004" spans="24:28" x14ac:dyDescent="0.2">
      <c r="X16004" s="58"/>
      <c r="Y16004" s="58"/>
      <c r="Z16004" s="58"/>
      <c r="AA16004" s="58"/>
      <c r="AB16004" s="58"/>
    </row>
    <row r="16005" spans="24:28" x14ac:dyDescent="0.2">
      <c r="X16005" s="58"/>
      <c r="Y16005" s="58"/>
      <c r="Z16005" s="58"/>
      <c r="AA16005" s="58"/>
      <c r="AB16005" s="58"/>
    </row>
    <row r="16006" spans="24:28" x14ac:dyDescent="0.2">
      <c r="X16006" s="58"/>
      <c r="Y16006" s="58"/>
      <c r="Z16006" s="58"/>
      <c r="AA16006" s="58"/>
      <c r="AB16006" s="58"/>
    </row>
    <row r="16007" spans="24:28" x14ac:dyDescent="0.2">
      <c r="X16007" s="58"/>
      <c r="Y16007" s="58"/>
      <c r="Z16007" s="58"/>
      <c r="AA16007" s="58"/>
      <c r="AB16007" s="58"/>
    </row>
    <row r="16008" spans="24:28" x14ac:dyDescent="0.2">
      <c r="X16008" s="58"/>
      <c r="Y16008" s="58"/>
      <c r="Z16008" s="58"/>
      <c r="AA16008" s="58"/>
      <c r="AB16008" s="58"/>
    </row>
    <row r="16009" spans="24:28" x14ac:dyDescent="0.2">
      <c r="X16009" s="58"/>
      <c r="Y16009" s="58"/>
      <c r="Z16009" s="58"/>
      <c r="AA16009" s="58"/>
      <c r="AB16009" s="58"/>
    </row>
    <row r="16010" spans="24:28" x14ac:dyDescent="0.2">
      <c r="X16010" s="58"/>
      <c r="Y16010" s="58"/>
      <c r="Z16010" s="58"/>
      <c r="AA16010" s="58"/>
      <c r="AB16010" s="58"/>
    </row>
    <row r="16011" spans="24:28" x14ac:dyDescent="0.2">
      <c r="X16011" s="58"/>
      <c r="Y16011" s="58"/>
      <c r="Z16011" s="58"/>
      <c r="AA16011" s="58"/>
      <c r="AB16011" s="58"/>
    </row>
    <row r="16012" spans="24:28" x14ac:dyDescent="0.2">
      <c r="X16012" s="58"/>
      <c r="Y16012" s="58"/>
      <c r="Z16012" s="58"/>
      <c r="AA16012" s="58"/>
      <c r="AB16012" s="58"/>
    </row>
    <row r="16013" spans="24:28" x14ac:dyDescent="0.2">
      <c r="X16013" s="58"/>
      <c r="Y16013" s="58"/>
      <c r="Z16013" s="58"/>
      <c r="AA16013" s="58"/>
      <c r="AB16013" s="58"/>
    </row>
    <row r="16014" spans="24:28" x14ac:dyDescent="0.2">
      <c r="X16014" s="58"/>
      <c r="Y16014" s="58"/>
      <c r="Z16014" s="58"/>
      <c r="AA16014" s="58"/>
      <c r="AB16014" s="58"/>
    </row>
    <row r="16015" spans="24:28" x14ac:dyDescent="0.2">
      <c r="X16015" s="58"/>
      <c r="Y16015" s="58"/>
      <c r="Z16015" s="58"/>
      <c r="AA16015" s="58"/>
      <c r="AB16015" s="58"/>
    </row>
    <row r="16016" spans="24:28" x14ac:dyDescent="0.2">
      <c r="X16016" s="58"/>
      <c r="Y16016" s="58"/>
      <c r="Z16016" s="58"/>
      <c r="AA16016" s="58"/>
      <c r="AB16016" s="58"/>
    </row>
    <row r="16017" spans="24:28" x14ac:dyDescent="0.2">
      <c r="X16017" s="58"/>
      <c r="Y16017" s="58"/>
      <c r="Z16017" s="58"/>
      <c r="AA16017" s="58"/>
      <c r="AB16017" s="58"/>
    </row>
    <row r="16018" spans="24:28" x14ac:dyDescent="0.2">
      <c r="X16018" s="58"/>
      <c r="Y16018" s="58"/>
      <c r="Z16018" s="58"/>
      <c r="AA16018" s="58"/>
      <c r="AB16018" s="58"/>
    </row>
    <row r="16019" spans="24:28" x14ac:dyDescent="0.2">
      <c r="X16019" s="58"/>
      <c r="Y16019" s="58"/>
      <c r="Z16019" s="58"/>
      <c r="AA16019" s="58"/>
      <c r="AB16019" s="58"/>
    </row>
    <row r="16020" spans="24:28" x14ac:dyDescent="0.2">
      <c r="X16020" s="58"/>
      <c r="Y16020" s="58"/>
      <c r="Z16020" s="58"/>
      <c r="AA16020" s="58"/>
      <c r="AB16020" s="58"/>
    </row>
    <row r="16021" spans="24:28" x14ac:dyDescent="0.2">
      <c r="X16021" s="58"/>
      <c r="Y16021" s="58"/>
      <c r="Z16021" s="58"/>
      <c r="AA16021" s="58"/>
      <c r="AB16021" s="58"/>
    </row>
    <row r="16022" spans="24:28" x14ac:dyDescent="0.2">
      <c r="X16022" s="58"/>
      <c r="Y16022" s="58"/>
      <c r="Z16022" s="58"/>
      <c r="AA16022" s="58"/>
      <c r="AB16022" s="58"/>
    </row>
    <row r="16023" spans="24:28" x14ac:dyDescent="0.2">
      <c r="X16023" s="58"/>
      <c r="Y16023" s="58"/>
      <c r="Z16023" s="58"/>
      <c r="AA16023" s="58"/>
      <c r="AB16023" s="58"/>
    </row>
    <row r="16024" spans="24:28" x14ac:dyDescent="0.2">
      <c r="X16024" s="58"/>
      <c r="Y16024" s="58"/>
      <c r="Z16024" s="58"/>
      <c r="AA16024" s="58"/>
      <c r="AB16024" s="58"/>
    </row>
    <row r="16025" spans="24:28" x14ac:dyDescent="0.2">
      <c r="X16025" s="58"/>
      <c r="Y16025" s="58"/>
      <c r="Z16025" s="58"/>
      <c r="AA16025" s="58"/>
      <c r="AB16025" s="58"/>
    </row>
    <row r="16026" spans="24:28" x14ac:dyDescent="0.2">
      <c r="X16026" s="58"/>
      <c r="Y16026" s="58"/>
      <c r="Z16026" s="58"/>
      <c r="AA16026" s="58"/>
      <c r="AB16026" s="58"/>
    </row>
    <row r="16027" spans="24:28" x14ac:dyDescent="0.2">
      <c r="X16027" s="58"/>
      <c r="Y16027" s="58"/>
      <c r="Z16027" s="58"/>
      <c r="AA16027" s="58"/>
      <c r="AB16027" s="58"/>
    </row>
    <row r="16028" spans="24:28" x14ac:dyDescent="0.2">
      <c r="X16028" s="58"/>
      <c r="Y16028" s="58"/>
      <c r="Z16028" s="58"/>
      <c r="AA16028" s="58"/>
      <c r="AB16028" s="58"/>
    </row>
    <row r="16029" spans="24:28" x14ac:dyDescent="0.2">
      <c r="X16029" s="58"/>
      <c r="Y16029" s="58"/>
      <c r="Z16029" s="58"/>
      <c r="AA16029" s="58"/>
      <c r="AB16029" s="58"/>
    </row>
    <row r="16030" spans="24:28" x14ac:dyDescent="0.2">
      <c r="X16030" s="58"/>
      <c r="Y16030" s="58"/>
      <c r="Z16030" s="58"/>
      <c r="AA16030" s="58"/>
      <c r="AB16030" s="58"/>
    </row>
    <row r="16031" spans="24:28" x14ac:dyDescent="0.2">
      <c r="X16031" s="58"/>
      <c r="Y16031" s="58"/>
      <c r="Z16031" s="58"/>
      <c r="AA16031" s="58"/>
      <c r="AB16031" s="58"/>
    </row>
    <row r="16032" spans="24:28" x14ac:dyDescent="0.2">
      <c r="X16032" s="58"/>
      <c r="Y16032" s="58"/>
      <c r="Z16032" s="58"/>
      <c r="AA16032" s="58"/>
      <c r="AB16032" s="58"/>
    </row>
    <row r="16033" spans="24:28" x14ac:dyDescent="0.2">
      <c r="X16033" s="58"/>
      <c r="Y16033" s="58"/>
      <c r="Z16033" s="58"/>
      <c r="AA16033" s="58"/>
      <c r="AB16033" s="58"/>
    </row>
    <row r="16034" spans="24:28" x14ac:dyDescent="0.2">
      <c r="X16034" s="58"/>
      <c r="Y16034" s="58"/>
      <c r="Z16034" s="58"/>
      <c r="AA16034" s="58"/>
      <c r="AB16034" s="58"/>
    </row>
    <row r="16035" spans="24:28" x14ac:dyDescent="0.2">
      <c r="X16035" s="58"/>
      <c r="Y16035" s="58"/>
      <c r="Z16035" s="58"/>
      <c r="AA16035" s="58"/>
      <c r="AB16035" s="58"/>
    </row>
    <row r="16036" spans="24:28" x14ac:dyDescent="0.2">
      <c r="X16036" s="58"/>
      <c r="Y16036" s="58"/>
      <c r="Z16036" s="58"/>
      <c r="AA16036" s="58"/>
      <c r="AB16036" s="58"/>
    </row>
    <row r="16037" spans="24:28" x14ac:dyDescent="0.2">
      <c r="X16037" s="58"/>
      <c r="Y16037" s="58"/>
      <c r="Z16037" s="58"/>
      <c r="AA16037" s="58"/>
      <c r="AB16037" s="58"/>
    </row>
    <row r="16038" spans="24:28" x14ac:dyDescent="0.2">
      <c r="X16038" s="58"/>
      <c r="Y16038" s="58"/>
      <c r="Z16038" s="58"/>
      <c r="AA16038" s="58"/>
      <c r="AB16038" s="58"/>
    </row>
    <row r="16039" spans="24:28" x14ac:dyDescent="0.2">
      <c r="X16039" s="58"/>
      <c r="Y16039" s="58"/>
      <c r="Z16039" s="58"/>
      <c r="AA16039" s="58"/>
      <c r="AB16039" s="58"/>
    </row>
    <row r="16040" spans="24:28" x14ac:dyDescent="0.2">
      <c r="X16040" s="58"/>
      <c r="Y16040" s="58"/>
      <c r="Z16040" s="58"/>
      <c r="AA16040" s="58"/>
      <c r="AB16040" s="58"/>
    </row>
    <row r="16041" spans="24:28" x14ac:dyDescent="0.2">
      <c r="X16041" s="58"/>
      <c r="Y16041" s="58"/>
      <c r="Z16041" s="58"/>
      <c r="AA16041" s="58"/>
      <c r="AB16041" s="58"/>
    </row>
    <row r="16042" spans="24:28" x14ac:dyDescent="0.2">
      <c r="X16042" s="58"/>
      <c r="Y16042" s="58"/>
      <c r="Z16042" s="58"/>
      <c r="AA16042" s="58"/>
      <c r="AB16042" s="58"/>
    </row>
    <row r="16043" spans="24:28" x14ac:dyDescent="0.2">
      <c r="X16043" s="58"/>
      <c r="Y16043" s="58"/>
      <c r="Z16043" s="58"/>
      <c r="AA16043" s="58"/>
      <c r="AB16043" s="58"/>
    </row>
    <row r="16044" spans="24:28" x14ac:dyDescent="0.2">
      <c r="X16044" s="58"/>
      <c r="Y16044" s="58"/>
      <c r="Z16044" s="58"/>
      <c r="AA16044" s="58"/>
      <c r="AB16044" s="58"/>
    </row>
    <row r="16045" spans="24:28" x14ac:dyDescent="0.2">
      <c r="X16045" s="58"/>
      <c r="Y16045" s="58"/>
      <c r="Z16045" s="58"/>
      <c r="AA16045" s="58"/>
      <c r="AB16045" s="58"/>
    </row>
    <row r="16046" spans="24:28" x14ac:dyDescent="0.2">
      <c r="X16046" s="58"/>
      <c r="Y16046" s="58"/>
      <c r="Z16046" s="58"/>
      <c r="AA16046" s="58"/>
      <c r="AB16046" s="58"/>
    </row>
    <row r="16047" spans="24:28" x14ac:dyDescent="0.2">
      <c r="X16047" s="58"/>
      <c r="Y16047" s="58"/>
      <c r="Z16047" s="58"/>
      <c r="AA16047" s="58"/>
      <c r="AB16047" s="58"/>
    </row>
    <row r="16048" spans="24:28" x14ac:dyDescent="0.2">
      <c r="X16048" s="58"/>
      <c r="Y16048" s="58"/>
      <c r="Z16048" s="58"/>
      <c r="AA16048" s="58"/>
      <c r="AB16048" s="58"/>
    </row>
    <row r="16049" spans="24:28" x14ac:dyDescent="0.2">
      <c r="X16049" s="58"/>
      <c r="Y16049" s="58"/>
      <c r="Z16049" s="58"/>
      <c r="AA16049" s="58"/>
      <c r="AB16049" s="58"/>
    </row>
    <row r="16050" spans="24:28" x14ac:dyDescent="0.2">
      <c r="X16050" s="58"/>
      <c r="Y16050" s="58"/>
      <c r="Z16050" s="58"/>
      <c r="AA16050" s="58"/>
      <c r="AB16050" s="58"/>
    </row>
    <row r="16051" spans="24:28" x14ac:dyDescent="0.2">
      <c r="X16051" s="58"/>
      <c r="Y16051" s="58"/>
      <c r="Z16051" s="58"/>
      <c r="AA16051" s="58"/>
      <c r="AB16051" s="58"/>
    </row>
    <row r="16052" spans="24:28" x14ac:dyDescent="0.2">
      <c r="X16052" s="58"/>
      <c r="Y16052" s="58"/>
      <c r="Z16052" s="58"/>
      <c r="AA16052" s="58"/>
      <c r="AB16052" s="58"/>
    </row>
    <row r="16053" spans="24:28" x14ac:dyDescent="0.2">
      <c r="X16053" s="58"/>
      <c r="Y16053" s="58"/>
      <c r="Z16053" s="58"/>
      <c r="AA16053" s="58"/>
      <c r="AB16053" s="58"/>
    </row>
    <row r="16054" spans="24:28" x14ac:dyDescent="0.2">
      <c r="X16054" s="58"/>
      <c r="Y16054" s="58"/>
      <c r="Z16054" s="58"/>
      <c r="AA16054" s="58"/>
      <c r="AB16054" s="58"/>
    </row>
    <row r="16055" spans="24:28" x14ac:dyDescent="0.2">
      <c r="X16055" s="58"/>
      <c r="Y16055" s="58"/>
      <c r="Z16055" s="58"/>
      <c r="AA16055" s="58"/>
      <c r="AB16055" s="58"/>
    </row>
    <row r="16056" spans="24:28" x14ac:dyDescent="0.2">
      <c r="X16056" s="58"/>
      <c r="Y16056" s="58"/>
      <c r="Z16056" s="58"/>
      <c r="AA16056" s="58"/>
      <c r="AB16056" s="58"/>
    </row>
    <row r="16057" spans="24:28" x14ac:dyDescent="0.2">
      <c r="X16057" s="58"/>
      <c r="Y16057" s="58"/>
      <c r="Z16057" s="58"/>
      <c r="AA16057" s="58"/>
      <c r="AB16057" s="58"/>
    </row>
    <row r="16058" spans="24:28" x14ac:dyDescent="0.2">
      <c r="X16058" s="58"/>
      <c r="Y16058" s="58"/>
      <c r="Z16058" s="58"/>
      <c r="AA16058" s="58"/>
      <c r="AB16058" s="58"/>
    </row>
    <row r="16059" spans="24:28" x14ac:dyDescent="0.2">
      <c r="X16059" s="58"/>
      <c r="Y16059" s="58"/>
      <c r="Z16059" s="58"/>
      <c r="AA16059" s="58"/>
      <c r="AB16059" s="58"/>
    </row>
    <row r="16060" spans="24:28" x14ac:dyDescent="0.2">
      <c r="X16060" s="58"/>
      <c r="Y16060" s="58"/>
      <c r="Z16060" s="58"/>
      <c r="AA16060" s="58"/>
      <c r="AB16060" s="58"/>
    </row>
    <row r="16061" spans="24:28" x14ac:dyDescent="0.2">
      <c r="X16061" s="58"/>
      <c r="Y16061" s="58"/>
      <c r="Z16061" s="58"/>
      <c r="AA16061" s="58"/>
      <c r="AB16061" s="58"/>
    </row>
    <row r="16062" spans="24:28" x14ac:dyDescent="0.2">
      <c r="X16062" s="58"/>
      <c r="Y16062" s="58"/>
      <c r="Z16062" s="58"/>
      <c r="AA16062" s="58"/>
      <c r="AB16062" s="58"/>
    </row>
    <row r="16063" spans="24:28" x14ac:dyDescent="0.2">
      <c r="X16063" s="58"/>
      <c r="Y16063" s="58"/>
      <c r="Z16063" s="58"/>
      <c r="AA16063" s="58"/>
      <c r="AB16063" s="58"/>
    </row>
    <row r="16064" spans="24:28" x14ac:dyDescent="0.2">
      <c r="X16064" s="58"/>
      <c r="Y16064" s="58"/>
      <c r="Z16064" s="58"/>
      <c r="AA16064" s="58"/>
      <c r="AB16064" s="58"/>
    </row>
    <row r="16065" spans="24:28" x14ac:dyDescent="0.2">
      <c r="X16065" s="58"/>
      <c r="Y16065" s="58"/>
      <c r="Z16065" s="58"/>
      <c r="AA16065" s="58"/>
      <c r="AB16065" s="58"/>
    </row>
    <row r="16066" spans="24:28" x14ac:dyDescent="0.2">
      <c r="X16066" s="58"/>
      <c r="Y16066" s="58"/>
      <c r="Z16066" s="58"/>
      <c r="AA16066" s="58"/>
      <c r="AB16066" s="58"/>
    </row>
    <row r="16067" spans="24:28" x14ac:dyDescent="0.2">
      <c r="X16067" s="58"/>
      <c r="Y16067" s="58"/>
      <c r="Z16067" s="58"/>
      <c r="AA16067" s="58"/>
      <c r="AB16067" s="58"/>
    </row>
    <row r="16068" spans="24:28" x14ac:dyDescent="0.2">
      <c r="X16068" s="58"/>
      <c r="Y16068" s="58"/>
      <c r="Z16068" s="58"/>
      <c r="AA16068" s="58"/>
      <c r="AB16068" s="58"/>
    </row>
    <row r="16069" spans="24:28" x14ac:dyDescent="0.2">
      <c r="X16069" s="58"/>
      <c r="Y16069" s="58"/>
      <c r="Z16069" s="58"/>
      <c r="AA16069" s="58"/>
      <c r="AB16069" s="58"/>
    </row>
    <row r="16070" spans="24:28" x14ac:dyDescent="0.2">
      <c r="X16070" s="58"/>
      <c r="Y16070" s="58"/>
      <c r="Z16070" s="58"/>
      <c r="AA16070" s="58"/>
      <c r="AB16070" s="58"/>
    </row>
    <row r="16071" spans="24:28" x14ac:dyDescent="0.2">
      <c r="X16071" s="58"/>
      <c r="Y16071" s="58"/>
      <c r="Z16071" s="58"/>
      <c r="AA16071" s="58"/>
      <c r="AB16071" s="58"/>
    </row>
    <row r="16072" spans="24:28" x14ac:dyDescent="0.2">
      <c r="X16072" s="58"/>
      <c r="Y16072" s="58"/>
      <c r="Z16072" s="58"/>
      <c r="AA16072" s="58"/>
      <c r="AB16072" s="58"/>
    </row>
    <row r="16073" spans="24:28" x14ac:dyDescent="0.2">
      <c r="X16073" s="58"/>
      <c r="Y16073" s="58"/>
      <c r="Z16073" s="58"/>
      <c r="AA16073" s="58"/>
      <c r="AB16073" s="58"/>
    </row>
    <row r="16074" spans="24:28" x14ac:dyDescent="0.2">
      <c r="X16074" s="58"/>
      <c r="Y16074" s="58"/>
      <c r="Z16074" s="58"/>
      <c r="AA16074" s="58"/>
      <c r="AB16074" s="58"/>
    </row>
    <row r="16075" spans="24:28" x14ac:dyDescent="0.2">
      <c r="X16075" s="58"/>
      <c r="Y16075" s="58"/>
      <c r="Z16075" s="58"/>
      <c r="AA16075" s="58"/>
      <c r="AB16075" s="58"/>
    </row>
    <row r="16076" spans="24:28" x14ac:dyDescent="0.2">
      <c r="X16076" s="58"/>
      <c r="Y16076" s="58"/>
      <c r="Z16076" s="58"/>
      <c r="AA16076" s="58"/>
      <c r="AB16076" s="58"/>
    </row>
    <row r="16077" spans="24:28" x14ac:dyDescent="0.2">
      <c r="X16077" s="58"/>
      <c r="Y16077" s="58"/>
      <c r="Z16077" s="58"/>
      <c r="AA16077" s="58"/>
      <c r="AB16077" s="58"/>
    </row>
    <row r="16078" spans="24:28" x14ac:dyDescent="0.2">
      <c r="X16078" s="58"/>
      <c r="Y16078" s="58"/>
      <c r="Z16078" s="58"/>
      <c r="AA16078" s="58"/>
      <c r="AB16078" s="58"/>
    </row>
    <row r="16079" spans="24:28" x14ac:dyDescent="0.2">
      <c r="X16079" s="58"/>
      <c r="Y16079" s="58"/>
      <c r="Z16079" s="58"/>
      <c r="AA16079" s="58"/>
      <c r="AB16079" s="58"/>
    </row>
    <row r="16080" spans="24:28" x14ac:dyDescent="0.2">
      <c r="X16080" s="58"/>
      <c r="Y16080" s="58"/>
      <c r="Z16080" s="58"/>
      <c r="AA16080" s="58"/>
      <c r="AB16080" s="58"/>
    </row>
    <row r="16081" spans="24:28" x14ac:dyDescent="0.2">
      <c r="X16081" s="58"/>
      <c r="Y16081" s="58"/>
      <c r="Z16081" s="58"/>
      <c r="AA16081" s="58"/>
      <c r="AB16081" s="58"/>
    </row>
    <row r="16082" spans="24:28" x14ac:dyDescent="0.2">
      <c r="X16082" s="58"/>
      <c r="Y16082" s="58"/>
      <c r="Z16082" s="58"/>
      <c r="AA16082" s="58"/>
      <c r="AB16082" s="58"/>
    </row>
    <row r="16083" spans="24:28" x14ac:dyDescent="0.2">
      <c r="X16083" s="58"/>
      <c r="Y16083" s="58"/>
      <c r="Z16083" s="58"/>
      <c r="AA16083" s="58"/>
      <c r="AB16083" s="58"/>
    </row>
    <row r="16084" spans="24:28" x14ac:dyDescent="0.2">
      <c r="X16084" s="58"/>
      <c r="Y16084" s="58"/>
      <c r="Z16084" s="58"/>
      <c r="AA16084" s="58"/>
      <c r="AB16084" s="58"/>
    </row>
    <row r="16085" spans="24:28" x14ac:dyDescent="0.2">
      <c r="X16085" s="58"/>
      <c r="Y16085" s="58"/>
      <c r="Z16085" s="58"/>
      <c r="AA16085" s="58"/>
      <c r="AB16085" s="58"/>
    </row>
    <row r="16086" spans="24:28" x14ac:dyDescent="0.2">
      <c r="X16086" s="58"/>
      <c r="Y16086" s="58"/>
      <c r="Z16086" s="58"/>
      <c r="AA16086" s="58"/>
      <c r="AB16086" s="58"/>
    </row>
    <row r="16087" spans="24:28" x14ac:dyDescent="0.2">
      <c r="X16087" s="58"/>
      <c r="Y16087" s="58"/>
      <c r="Z16087" s="58"/>
      <c r="AA16087" s="58"/>
      <c r="AB16087" s="58"/>
    </row>
    <row r="16088" spans="24:28" x14ac:dyDescent="0.2">
      <c r="X16088" s="58"/>
      <c r="Y16088" s="58"/>
      <c r="Z16088" s="58"/>
      <c r="AA16088" s="58"/>
      <c r="AB16088" s="58"/>
    </row>
    <row r="16089" spans="24:28" x14ac:dyDescent="0.2">
      <c r="X16089" s="58"/>
      <c r="Y16089" s="58"/>
      <c r="Z16089" s="58"/>
      <c r="AA16089" s="58"/>
      <c r="AB16089" s="58"/>
    </row>
    <row r="16090" spans="24:28" x14ac:dyDescent="0.2">
      <c r="X16090" s="58"/>
      <c r="Y16090" s="58"/>
      <c r="Z16090" s="58"/>
      <c r="AA16090" s="58"/>
      <c r="AB16090" s="58"/>
    </row>
    <row r="16091" spans="24:28" x14ac:dyDescent="0.2">
      <c r="X16091" s="58"/>
      <c r="Y16091" s="58"/>
      <c r="Z16091" s="58"/>
      <c r="AA16091" s="58"/>
      <c r="AB16091" s="58"/>
    </row>
    <row r="16092" spans="24:28" x14ac:dyDescent="0.2">
      <c r="X16092" s="58"/>
      <c r="Y16092" s="58"/>
      <c r="Z16092" s="58"/>
      <c r="AA16092" s="58"/>
      <c r="AB16092" s="58"/>
    </row>
    <row r="16093" spans="24:28" x14ac:dyDescent="0.2">
      <c r="X16093" s="58"/>
      <c r="Y16093" s="58"/>
      <c r="Z16093" s="58"/>
      <c r="AA16093" s="58"/>
      <c r="AB16093" s="58"/>
    </row>
    <row r="16094" spans="24:28" x14ac:dyDescent="0.2">
      <c r="X16094" s="58"/>
      <c r="Y16094" s="58"/>
      <c r="Z16094" s="58"/>
      <c r="AA16094" s="58"/>
      <c r="AB16094" s="58"/>
    </row>
    <row r="16095" spans="24:28" x14ac:dyDescent="0.2">
      <c r="X16095" s="58"/>
      <c r="Y16095" s="58"/>
      <c r="Z16095" s="58"/>
      <c r="AA16095" s="58"/>
      <c r="AB16095" s="58"/>
    </row>
    <row r="16096" spans="24:28" x14ac:dyDescent="0.2">
      <c r="X16096" s="58"/>
      <c r="Y16096" s="58"/>
      <c r="Z16096" s="58"/>
      <c r="AA16096" s="58"/>
      <c r="AB16096" s="58"/>
    </row>
    <row r="16097" spans="24:28" x14ac:dyDescent="0.2">
      <c r="X16097" s="58"/>
      <c r="Y16097" s="58"/>
      <c r="Z16097" s="58"/>
      <c r="AA16097" s="58"/>
      <c r="AB16097" s="58"/>
    </row>
    <row r="16098" spans="24:28" x14ac:dyDescent="0.2">
      <c r="X16098" s="58"/>
      <c r="Y16098" s="58"/>
      <c r="Z16098" s="58"/>
      <c r="AA16098" s="58"/>
      <c r="AB16098" s="58"/>
    </row>
    <row r="16099" spans="24:28" x14ac:dyDescent="0.2">
      <c r="X16099" s="58"/>
      <c r="Y16099" s="58"/>
      <c r="Z16099" s="58"/>
      <c r="AA16099" s="58"/>
      <c r="AB16099" s="58"/>
    </row>
    <row r="16100" spans="24:28" x14ac:dyDescent="0.2">
      <c r="X16100" s="58"/>
      <c r="Y16100" s="58"/>
      <c r="Z16100" s="58"/>
      <c r="AA16100" s="58"/>
      <c r="AB16100" s="58"/>
    </row>
    <row r="16101" spans="24:28" x14ac:dyDescent="0.2">
      <c r="X16101" s="58"/>
      <c r="Y16101" s="58"/>
      <c r="Z16101" s="58"/>
      <c r="AA16101" s="58"/>
      <c r="AB16101" s="58"/>
    </row>
    <row r="16102" spans="24:28" x14ac:dyDescent="0.2">
      <c r="X16102" s="58"/>
      <c r="Y16102" s="58"/>
      <c r="Z16102" s="58"/>
      <c r="AA16102" s="58"/>
      <c r="AB16102" s="58"/>
    </row>
    <row r="16103" spans="24:28" x14ac:dyDescent="0.2">
      <c r="X16103" s="58"/>
      <c r="Y16103" s="58"/>
      <c r="Z16103" s="58"/>
      <c r="AA16103" s="58"/>
      <c r="AB16103" s="58"/>
    </row>
    <row r="16104" spans="24:28" x14ac:dyDescent="0.2">
      <c r="X16104" s="58"/>
      <c r="Y16104" s="58"/>
      <c r="Z16104" s="58"/>
      <c r="AA16104" s="58"/>
      <c r="AB16104" s="58"/>
    </row>
    <row r="16105" spans="24:28" x14ac:dyDescent="0.2">
      <c r="X16105" s="58"/>
      <c r="Y16105" s="58"/>
      <c r="Z16105" s="58"/>
      <c r="AA16105" s="58"/>
      <c r="AB16105" s="58"/>
    </row>
    <row r="16106" spans="24:28" x14ac:dyDescent="0.2">
      <c r="X16106" s="58"/>
      <c r="Y16106" s="58"/>
      <c r="Z16106" s="58"/>
      <c r="AA16106" s="58"/>
      <c r="AB16106" s="58"/>
    </row>
    <row r="16107" spans="24:28" x14ac:dyDescent="0.2">
      <c r="X16107" s="58"/>
      <c r="Y16107" s="58"/>
      <c r="Z16107" s="58"/>
      <c r="AA16107" s="58"/>
      <c r="AB16107" s="58"/>
    </row>
    <row r="16108" spans="24:28" x14ac:dyDescent="0.2">
      <c r="X16108" s="58"/>
      <c r="Y16108" s="58"/>
      <c r="Z16108" s="58"/>
      <c r="AA16108" s="58"/>
      <c r="AB16108" s="58"/>
    </row>
    <row r="16109" spans="24:28" x14ac:dyDescent="0.2">
      <c r="X16109" s="58"/>
      <c r="Y16109" s="58"/>
      <c r="Z16109" s="58"/>
      <c r="AA16109" s="58"/>
      <c r="AB16109" s="58"/>
    </row>
    <row r="16110" spans="24:28" x14ac:dyDescent="0.2">
      <c r="X16110" s="58"/>
      <c r="Y16110" s="58"/>
      <c r="Z16110" s="58"/>
      <c r="AA16110" s="58"/>
      <c r="AB16110" s="58"/>
    </row>
    <row r="16111" spans="24:28" x14ac:dyDescent="0.2">
      <c r="X16111" s="58"/>
      <c r="Y16111" s="58"/>
      <c r="Z16111" s="58"/>
      <c r="AA16111" s="58"/>
      <c r="AB16111" s="58"/>
    </row>
    <row r="16112" spans="24:28" x14ac:dyDescent="0.2">
      <c r="X16112" s="58"/>
      <c r="Y16112" s="58"/>
      <c r="Z16112" s="58"/>
      <c r="AA16112" s="58"/>
      <c r="AB16112" s="58"/>
    </row>
    <row r="16113" spans="24:28" x14ac:dyDescent="0.2">
      <c r="X16113" s="58"/>
      <c r="Y16113" s="58"/>
      <c r="Z16113" s="58"/>
      <c r="AA16113" s="58"/>
      <c r="AB16113" s="58"/>
    </row>
    <row r="16114" spans="24:28" x14ac:dyDescent="0.2">
      <c r="X16114" s="58"/>
      <c r="Y16114" s="58"/>
      <c r="Z16114" s="58"/>
      <c r="AA16114" s="58"/>
      <c r="AB16114" s="58"/>
    </row>
    <row r="16115" spans="24:28" x14ac:dyDescent="0.2">
      <c r="X16115" s="58"/>
      <c r="Y16115" s="58"/>
      <c r="Z16115" s="58"/>
      <c r="AA16115" s="58"/>
      <c r="AB16115" s="58"/>
    </row>
    <row r="16116" spans="24:28" x14ac:dyDescent="0.2">
      <c r="X16116" s="58"/>
      <c r="Y16116" s="58"/>
      <c r="Z16116" s="58"/>
      <c r="AA16116" s="58"/>
      <c r="AB16116" s="58"/>
    </row>
    <row r="16117" spans="24:28" x14ac:dyDescent="0.2">
      <c r="X16117" s="58"/>
      <c r="Y16117" s="58"/>
      <c r="Z16117" s="58"/>
      <c r="AA16117" s="58"/>
      <c r="AB16117" s="58"/>
    </row>
    <row r="16118" spans="24:28" x14ac:dyDescent="0.2">
      <c r="X16118" s="58"/>
      <c r="Y16118" s="58"/>
      <c r="Z16118" s="58"/>
      <c r="AA16118" s="58"/>
      <c r="AB16118" s="58"/>
    </row>
    <row r="16119" spans="24:28" x14ac:dyDescent="0.2">
      <c r="X16119" s="58"/>
      <c r="Y16119" s="58"/>
      <c r="Z16119" s="58"/>
      <c r="AA16119" s="58"/>
      <c r="AB16119" s="58"/>
    </row>
    <row r="16120" spans="24:28" x14ac:dyDescent="0.2">
      <c r="X16120" s="58"/>
      <c r="Y16120" s="58"/>
      <c r="Z16120" s="58"/>
      <c r="AA16120" s="58"/>
      <c r="AB16120" s="58"/>
    </row>
    <row r="16121" spans="24:28" x14ac:dyDescent="0.2">
      <c r="X16121" s="58"/>
      <c r="Y16121" s="58"/>
      <c r="Z16121" s="58"/>
      <c r="AA16121" s="58"/>
      <c r="AB16121" s="58"/>
    </row>
    <row r="16122" spans="24:28" x14ac:dyDescent="0.2">
      <c r="X16122" s="58"/>
      <c r="Y16122" s="58"/>
      <c r="Z16122" s="58"/>
      <c r="AA16122" s="58"/>
      <c r="AB16122" s="58"/>
    </row>
    <row r="16123" spans="24:28" x14ac:dyDescent="0.2">
      <c r="X16123" s="58"/>
      <c r="Y16123" s="58"/>
      <c r="Z16123" s="58"/>
      <c r="AA16123" s="58"/>
      <c r="AB16123" s="58"/>
    </row>
    <row r="16124" spans="24:28" x14ac:dyDescent="0.2">
      <c r="X16124" s="58"/>
      <c r="Y16124" s="58"/>
      <c r="Z16124" s="58"/>
      <c r="AA16124" s="58"/>
      <c r="AB16124" s="58"/>
    </row>
    <row r="16125" spans="24:28" x14ac:dyDescent="0.2">
      <c r="X16125" s="58"/>
      <c r="Y16125" s="58"/>
      <c r="Z16125" s="58"/>
      <c r="AA16125" s="58"/>
      <c r="AB16125" s="58"/>
    </row>
    <row r="16126" spans="24:28" x14ac:dyDescent="0.2">
      <c r="X16126" s="58"/>
      <c r="Y16126" s="58"/>
      <c r="Z16126" s="58"/>
      <c r="AA16126" s="58"/>
      <c r="AB16126" s="58"/>
    </row>
    <row r="16127" spans="24:28" x14ac:dyDescent="0.2">
      <c r="X16127" s="58"/>
      <c r="Y16127" s="58"/>
      <c r="Z16127" s="58"/>
      <c r="AA16127" s="58"/>
      <c r="AB16127" s="58"/>
    </row>
    <row r="16128" spans="24:28" x14ac:dyDescent="0.2">
      <c r="X16128" s="58"/>
      <c r="Y16128" s="58"/>
      <c r="Z16128" s="58"/>
      <c r="AA16128" s="58"/>
      <c r="AB16128" s="58"/>
    </row>
    <row r="16129" spans="24:28" x14ac:dyDescent="0.2">
      <c r="X16129" s="58"/>
      <c r="Y16129" s="58"/>
      <c r="Z16129" s="58"/>
      <c r="AA16129" s="58"/>
      <c r="AB16129" s="58"/>
    </row>
    <row r="16130" spans="24:28" x14ac:dyDescent="0.2">
      <c r="X16130" s="58"/>
      <c r="Y16130" s="58"/>
      <c r="Z16130" s="58"/>
      <c r="AA16130" s="58"/>
      <c r="AB16130" s="58"/>
    </row>
    <row r="16131" spans="24:28" x14ac:dyDescent="0.2">
      <c r="X16131" s="58"/>
      <c r="Y16131" s="58"/>
      <c r="Z16131" s="58"/>
      <c r="AA16131" s="58"/>
      <c r="AB16131" s="58"/>
    </row>
    <row r="16132" spans="24:28" x14ac:dyDescent="0.2">
      <c r="X16132" s="58"/>
      <c r="Y16132" s="58"/>
      <c r="Z16132" s="58"/>
      <c r="AA16132" s="58"/>
      <c r="AB16132" s="58"/>
    </row>
    <row r="16133" spans="24:28" x14ac:dyDescent="0.2">
      <c r="X16133" s="58"/>
      <c r="Y16133" s="58"/>
      <c r="Z16133" s="58"/>
      <c r="AA16133" s="58"/>
      <c r="AB16133" s="58"/>
    </row>
    <row r="16134" spans="24:28" x14ac:dyDescent="0.2">
      <c r="X16134" s="58"/>
      <c r="Y16134" s="58"/>
      <c r="Z16134" s="58"/>
      <c r="AA16134" s="58"/>
      <c r="AB16134" s="58"/>
    </row>
    <row r="16135" spans="24:28" x14ac:dyDescent="0.2">
      <c r="X16135" s="58"/>
      <c r="Y16135" s="58"/>
      <c r="Z16135" s="58"/>
      <c r="AA16135" s="58"/>
      <c r="AB16135" s="58"/>
    </row>
    <row r="16136" spans="24:28" x14ac:dyDescent="0.2">
      <c r="X16136" s="58"/>
      <c r="Y16136" s="58"/>
      <c r="Z16136" s="58"/>
      <c r="AA16136" s="58"/>
      <c r="AB16136" s="58"/>
    </row>
    <row r="16137" spans="24:28" x14ac:dyDescent="0.2">
      <c r="X16137" s="58"/>
      <c r="Y16137" s="58"/>
      <c r="Z16137" s="58"/>
      <c r="AA16137" s="58"/>
      <c r="AB16137" s="58"/>
    </row>
    <row r="16138" spans="24:28" x14ac:dyDescent="0.2">
      <c r="X16138" s="58"/>
      <c r="Y16138" s="58"/>
      <c r="Z16138" s="58"/>
      <c r="AA16138" s="58"/>
      <c r="AB16138" s="58"/>
    </row>
    <row r="16139" spans="24:28" x14ac:dyDescent="0.2">
      <c r="X16139" s="58"/>
      <c r="Y16139" s="58"/>
      <c r="Z16139" s="58"/>
      <c r="AA16139" s="58"/>
      <c r="AB16139" s="58"/>
    </row>
    <row r="16140" spans="24:28" x14ac:dyDescent="0.2">
      <c r="X16140" s="58"/>
      <c r="Y16140" s="58"/>
      <c r="Z16140" s="58"/>
      <c r="AA16140" s="58"/>
      <c r="AB16140" s="58"/>
    </row>
    <row r="16141" spans="24:28" x14ac:dyDescent="0.2">
      <c r="X16141" s="58"/>
      <c r="Y16141" s="58"/>
      <c r="Z16141" s="58"/>
      <c r="AA16141" s="58"/>
      <c r="AB16141" s="58"/>
    </row>
    <row r="16142" spans="24:28" x14ac:dyDescent="0.2">
      <c r="X16142" s="58"/>
      <c r="Y16142" s="58"/>
      <c r="Z16142" s="58"/>
      <c r="AA16142" s="58"/>
      <c r="AB16142" s="58"/>
    </row>
    <row r="16143" spans="24:28" x14ac:dyDescent="0.2">
      <c r="X16143" s="58"/>
      <c r="Y16143" s="58"/>
      <c r="Z16143" s="58"/>
      <c r="AA16143" s="58"/>
      <c r="AB16143" s="58"/>
    </row>
    <row r="16144" spans="24:28" x14ac:dyDescent="0.2">
      <c r="X16144" s="58"/>
      <c r="Y16144" s="58"/>
      <c r="Z16144" s="58"/>
      <c r="AA16144" s="58"/>
      <c r="AB16144" s="58"/>
    </row>
    <row r="16145" spans="24:28" x14ac:dyDescent="0.2">
      <c r="X16145" s="58"/>
      <c r="Y16145" s="58"/>
      <c r="Z16145" s="58"/>
      <c r="AA16145" s="58"/>
      <c r="AB16145" s="58"/>
    </row>
    <row r="16146" spans="24:28" x14ac:dyDescent="0.2">
      <c r="X16146" s="58"/>
      <c r="Y16146" s="58"/>
      <c r="Z16146" s="58"/>
      <c r="AA16146" s="58"/>
      <c r="AB16146" s="58"/>
    </row>
    <row r="16147" spans="24:28" x14ac:dyDescent="0.2">
      <c r="X16147" s="58"/>
      <c r="Y16147" s="58"/>
      <c r="Z16147" s="58"/>
      <c r="AA16147" s="58"/>
      <c r="AB16147" s="58"/>
    </row>
    <row r="16148" spans="24:28" x14ac:dyDescent="0.2">
      <c r="X16148" s="58"/>
      <c r="Y16148" s="58"/>
      <c r="Z16148" s="58"/>
      <c r="AA16148" s="58"/>
      <c r="AB16148" s="58"/>
    </row>
    <row r="16149" spans="24:28" x14ac:dyDescent="0.2">
      <c r="X16149" s="58"/>
      <c r="Y16149" s="58"/>
      <c r="Z16149" s="58"/>
      <c r="AA16149" s="58"/>
      <c r="AB16149" s="58"/>
    </row>
    <row r="16150" spans="24:28" x14ac:dyDescent="0.2">
      <c r="X16150" s="58"/>
      <c r="Y16150" s="58"/>
      <c r="Z16150" s="58"/>
      <c r="AA16150" s="58"/>
      <c r="AB16150" s="58"/>
    </row>
    <row r="16151" spans="24:28" x14ac:dyDescent="0.2">
      <c r="X16151" s="58"/>
      <c r="Y16151" s="58"/>
      <c r="Z16151" s="58"/>
      <c r="AA16151" s="58"/>
      <c r="AB16151" s="58"/>
    </row>
    <row r="16152" spans="24:28" x14ac:dyDescent="0.2">
      <c r="X16152" s="58"/>
      <c r="Y16152" s="58"/>
      <c r="Z16152" s="58"/>
      <c r="AA16152" s="58"/>
      <c r="AB16152" s="58"/>
    </row>
    <row r="16153" spans="24:28" x14ac:dyDescent="0.2">
      <c r="X16153" s="58"/>
      <c r="Y16153" s="58"/>
      <c r="Z16153" s="58"/>
      <c r="AA16153" s="58"/>
      <c r="AB16153" s="58"/>
    </row>
    <row r="16154" spans="24:28" x14ac:dyDescent="0.2">
      <c r="X16154" s="58"/>
      <c r="Y16154" s="58"/>
      <c r="Z16154" s="58"/>
      <c r="AA16154" s="58"/>
      <c r="AB16154" s="58"/>
    </row>
    <row r="16155" spans="24:28" x14ac:dyDescent="0.2">
      <c r="X16155" s="58"/>
      <c r="Y16155" s="58"/>
      <c r="Z16155" s="58"/>
      <c r="AA16155" s="58"/>
      <c r="AB16155" s="58"/>
    </row>
    <row r="16156" spans="24:28" x14ac:dyDescent="0.2">
      <c r="X16156" s="58"/>
      <c r="Y16156" s="58"/>
      <c r="Z16156" s="58"/>
      <c r="AA16156" s="58"/>
      <c r="AB16156" s="58"/>
    </row>
    <row r="16157" spans="24:28" x14ac:dyDescent="0.2">
      <c r="X16157" s="58"/>
      <c r="Y16157" s="58"/>
      <c r="Z16157" s="58"/>
      <c r="AA16157" s="58"/>
      <c r="AB16157" s="58"/>
    </row>
    <row r="16158" spans="24:28" x14ac:dyDescent="0.2">
      <c r="X16158" s="58"/>
      <c r="Y16158" s="58"/>
      <c r="Z16158" s="58"/>
      <c r="AA16158" s="58"/>
      <c r="AB16158" s="58"/>
    </row>
    <row r="16159" spans="24:28" x14ac:dyDescent="0.2">
      <c r="X16159" s="58"/>
      <c r="Y16159" s="58"/>
      <c r="Z16159" s="58"/>
      <c r="AA16159" s="58"/>
      <c r="AB16159" s="58"/>
    </row>
    <row r="16160" spans="24:28" x14ac:dyDescent="0.2">
      <c r="X16160" s="58"/>
      <c r="Y16160" s="58"/>
      <c r="Z16160" s="58"/>
      <c r="AA16160" s="58"/>
      <c r="AB16160" s="58"/>
    </row>
    <row r="16161" spans="24:28" x14ac:dyDescent="0.2">
      <c r="X16161" s="58"/>
      <c r="Y16161" s="58"/>
      <c r="Z16161" s="58"/>
      <c r="AA16161" s="58"/>
      <c r="AB16161" s="58"/>
    </row>
    <row r="16162" spans="24:28" x14ac:dyDescent="0.2">
      <c r="X16162" s="58"/>
      <c r="Y16162" s="58"/>
      <c r="Z16162" s="58"/>
      <c r="AA16162" s="58"/>
      <c r="AB16162" s="58"/>
    </row>
    <row r="16163" spans="24:28" x14ac:dyDescent="0.2">
      <c r="X16163" s="58"/>
      <c r="Y16163" s="58"/>
      <c r="Z16163" s="58"/>
      <c r="AA16163" s="58"/>
      <c r="AB16163" s="58"/>
    </row>
    <row r="16164" spans="24:28" x14ac:dyDescent="0.2">
      <c r="X16164" s="58"/>
      <c r="Y16164" s="58"/>
      <c r="Z16164" s="58"/>
      <c r="AA16164" s="58"/>
      <c r="AB16164" s="58"/>
    </row>
    <row r="16165" spans="24:28" x14ac:dyDescent="0.2">
      <c r="X16165" s="58"/>
      <c r="Y16165" s="58"/>
      <c r="Z16165" s="58"/>
      <c r="AA16165" s="58"/>
      <c r="AB16165" s="58"/>
    </row>
    <row r="16166" spans="24:28" x14ac:dyDescent="0.2">
      <c r="X16166" s="58"/>
      <c r="Y16166" s="58"/>
      <c r="Z16166" s="58"/>
      <c r="AA16166" s="58"/>
      <c r="AB16166" s="58"/>
    </row>
    <row r="16167" spans="24:28" x14ac:dyDescent="0.2">
      <c r="X16167" s="58"/>
      <c r="Y16167" s="58"/>
      <c r="Z16167" s="58"/>
      <c r="AA16167" s="58"/>
      <c r="AB16167" s="58"/>
    </row>
    <row r="16168" spans="24:28" x14ac:dyDescent="0.2">
      <c r="X16168" s="58"/>
      <c r="Y16168" s="58"/>
      <c r="Z16168" s="58"/>
      <c r="AA16168" s="58"/>
      <c r="AB16168" s="58"/>
    </row>
    <row r="16169" spans="24:28" x14ac:dyDescent="0.2">
      <c r="X16169" s="58"/>
      <c r="Y16169" s="58"/>
      <c r="Z16169" s="58"/>
      <c r="AA16169" s="58"/>
      <c r="AB16169" s="58"/>
    </row>
    <row r="16170" spans="24:28" x14ac:dyDescent="0.2">
      <c r="X16170" s="58"/>
      <c r="Y16170" s="58"/>
      <c r="Z16170" s="58"/>
      <c r="AA16170" s="58"/>
      <c r="AB16170" s="58"/>
    </row>
    <row r="16171" spans="24:28" x14ac:dyDescent="0.2">
      <c r="X16171" s="58"/>
      <c r="Y16171" s="58"/>
      <c r="Z16171" s="58"/>
      <c r="AA16171" s="58"/>
      <c r="AB16171" s="58"/>
    </row>
    <row r="16172" spans="24:28" x14ac:dyDescent="0.2">
      <c r="X16172" s="58"/>
      <c r="Y16172" s="58"/>
      <c r="Z16172" s="58"/>
      <c r="AA16172" s="58"/>
      <c r="AB16172" s="58"/>
    </row>
    <row r="16173" spans="24:28" x14ac:dyDescent="0.2">
      <c r="X16173" s="58"/>
      <c r="Y16173" s="58"/>
      <c r="Z16173" s="58"/>
      <c r="AA16173" s="58"/>
      <c r="AB16173" s="58"/>
    </row>
    <row r="16174" spans="24:28" x14ac:dyDescent="0.2">
      <c r="X16174" s="58"/>
      <c r="Y16174" s="58"/>
      <c r="Z16174" s="58"/>
      <c r="AA16174" s="58"/>
      <c r="AB16174" s="58"/>
    </row>
    <row r="16175" spans="24:28" x14ac:dyDescent="0.2">
      <c r="X16175" s="58"/>
      <c r="Y16175" s="58"/>
      <c r="Z16175" s="58"/>
      <c r="AA16175" s="58"/>
      <c r="AB16175" s="58"/>
    </row>
    <row r="16176" spans="24:28" x14ac:dyDescent="0.2">
      <c r="X16176" s="58"/>
      <c r="Y16176" s="58"/>
      <c r="Z16176" s="58"/>
      <c r="AA16176" s="58"/>
      <c r="AB16176" s="58"/>
    </row>
    <row r="16177" spans="24:28" x14ac:dyDescent="0.2">
      <c r="X16177" s="58"/>
      <c r="Y16177" s="58"/>
      <c r="Z16177" s="58"/>
      <c r="AA16177" s="58"/>
      <c r="AB16177" s="58"/>
    </row>
    <row r="16178" spans="24:28" x14ac:dyDescent="0.2">
      <c r="X16178" s="58"/>
      <c r="Y16178" s="58"/>
      <c r="Z16178" s="58"/>
      <c r="AA16178" s="58"/>
      <c r="AB16178" s="58"/>
    </row>
    <row r="16179" spans="24:28" x14ac:dyDescent="0.2">
      <c r="X16179" s="58"/>
      <c r="Y16179" s="58"/>
      <c r="Z16179" s="58"/>
      <c r="AA16179" s="58"/>
      <c r="AB16179" s="58"/>
    </row>
    <row r="16180" spans="24:28" x14ac:dyDescent="0.2">
      <c r="X16180" s="58"/>
      <c r="Y16180" s="58"/>
      <c r="Z16180" s="58"/>
      <c r="AA16180" s="58"/>
      <c r="AB16180" s="58"/>
    </row>
    <row r="16181" spans="24:28" x14ac:dyDescent="0.2">
      <c r="X16181" s="58"/>
      <c r="Y16181" s="58"/>
      <c r="Z16181" s="58"/>
      <c r="AA16181" s="58"/>
      <c r="AB16181" s="58"/>
    </row>
    <row r="16182" spans="24:28" x14ac:dyDescent="0.2">
      <c r="X16182" s="58"/>
      <c r="Y16182" s="58"/>
      <c r="Z16182" s="58"/>
      <c r="AA16182" s="58"/>
      <c r="AB16182" s="58"/>
    </row>
    <row r="16183" spans="24:28" x14ac:dyDescent="0.2">
      <c r="X16183" s="58"/>
      <c r="Y16183" s="58"/>
      <c r="Z16183" s="58"/>
      <c r="AA16183" s="58"/>
      <c r="AB16183" s="58"/>
    </row>
    <row r="16184" spans="24:28" x14ac:dyDescent="0.2">
      <c r="X16184" s="58"/>
      <c r="Y16184" s="58"/>
      <c r="Z16184" s="58"/>
      <c r="AA16184" s="58"/>
      <c r="AB16184" s="58"/>
    </row>
    <row r="16185" spans="24:28" x14ac:dyDescent="0.2">
      <c r="X16185" s="58"/>
      <c r="Y16185" s="58"/>
      <c r="Z16185" s="58"/>
      <c r="AA16185" s="58"/>
      <c r="AB16185" s="58"/>
    </row>
    <row r="16186" spans="24:28" x14ac:dyDescent="0.2">
      <c r="X16186" s="58"/>
      <c r="Y16186" s="58"/>
      <c r="Z16186" s="58"/>
      <c r="AA16186" s="58"/>
      <c r="AB16186" s="58"/>
    </row>
    <row r="16187" spans="24:28" x14ac:dyDescent="0.2">
      <c r="X16187" s="58"/>
      <c r="Y16187" s="58"/>
      <c r="Z16187" s="58"/>
      <c r="AA16187" s="58"/>
      <c r="AB16187" s="58"/>
    </row>
    <row r="16188" spans="24:28" x14ac:dyDescent="0.2">
      <c r="X16188" s="58"/>
      <c r="Y16188" s="58"/>
      <c r="Z16188" s="58"/>
      <c r="AA16188" s="58"/>
      <c r="AB16188" s="58"/>
    </row>
    <row r="16189" spans="24:28" x14ac:dyDescent="0.2">
      <c r="X16189" s="58"/>
      <c r="Y16189" s="58"/>
      <c r="Z16189" s="58"/>
      <c r="AA16189" s="58"/>
      <c r="AB16189" s="58"/>
    </row>
    <row r="16190" spans="24:28" x14ac:dyDescent="0.2">
      <c r="X16190" s="58"/>
      <c r="Y16190" s="58"/>
      <c r="Z16190" s="58"/>
      <c r="AA16190" s="58"/>
      <c r="AB16190" s="58"/>
    </row>
    <row r="16191" spans="24:28" x14ac:dyDescent="0.2">
      <c r="X16191" s="58"/>
      <c r="Y16191" s="58"/>
      <c r="Z16191" s="58"/>
      <c r="AA16191" s="58"/>
      <c r="AB16191" s="58"/>
    </row>
    <row r="16192" spans="24:28" x14ac:dyDescent="0.2">
      <c r="X16192" s="58"/>
      <c r="Y16192" s="58"/>
      <c r="Z16192" s="58"/>
      <c r="AA16192" s="58"/>
      <c r="AB16192" s="58"/>
    </row>
    <row r="16193" spans="24:28" x14ac:dyDescent="0.2">
      <c r="X16193" s="58"/>
      <c r="Y16193" s="58"/>
      <c r="Z16193" s="58"/>
      <c r="AA16193" s="58"/>
      <c r="AB16193" s="58"/>
    </row>
    <row r="16194" spans="24:28" x14ac:dyDescent="0.2">
      <c r="X16194" s="58"/>
      <c r="Y16194" s="58"/>
      <c r="Z16194" s="58"/>
      <c r="AA16194" s="58"/>
      <c r="AB16194" s="58"/>
    </row>
    <row r="16195" spans="24:28" x14ac:dyDescent="0.2">
      <c r="X16195" s="58"/>
      <c r="Y16195" s="58"/>
      <c r="Z16195" s="58"/>
      <c r="AA16195" s="58"/>
      <c r="AB16195" s="58"/>
    </row>
    <row r="16196" spans="24:28" x14ac:dyDescent="0.2">
      <c r="X16196" s="58"/>
      <c r="Y16196" s="58"/>
      <c r="Z16196" s="58"/>
      <c r="AA16196" s="58"/>
      <c r="AB16196" s="58"/>
    </row>
    <row r="16197" spans="24:28" x14ac:dyDescent="0.2">
      <c r="X16197" s="58"/>
      <c r="Y16197" s="58"/>
      <c r="Z16197" s="58"/>
      <c r="AA16197" s="58"/>
      <c r="AB16197" s="58"/>
    </row>
    <row r="16198" spans="24:28" x14ac:dyDescent="0.2">
      <c r="X16198" s="58"/>
      <c r="Y16198" s="58"/>
      <c r="Z16198" s="58"/>
      <c r="AA16198" s="58"/>
      <c r="AB16198" s="58"/>
    </row>
    <row r="16199" spans="24:28" x14ac:dyDescent="0.2">
      <c r="X16199" s="58"/>
      <c r="Y16199" s="58"/>
      <c r="Z16199" s="58"/>
      <c r="AA16199" s="58"/>
      <c r="AB16199" s="58"/>
    </row>
    <row r="16200" spans="24:28" x14ac:dyDescent="0.2">
      <c r="X16200" s="58"/>
      <c r="Y16200" s="58"/>
      <c r="Z16200" s="58"/>
      <c r="AA16200" s="58"/>
      <c r="AB16200" s="58"/>
    </row>
    <row r="16201" spans="24:28" x14ac:dyDescent="0.2">
      <c r="X16201" s="58"/>
      <c r="Y16201" s="58"/>
      <c r="Z16201" s="58"/>
      <c r="AA16201" s="58"/>
      <c r="AB16201" s="58"/>
    </row>
    <row r="16202" spans="24:28" x14ac:dyDescent="0.2">
      <c r="X16202" s="58"/>
      <c r="Y16202" s="58"/>
      <c r="Z16202" s="58"/>
      <c r="AA16202" s="58"/>
      <c r="AB16202" s="58"/>
    </row>
    <row r="16203" spans="24:28" x14ac:dyDescent="0.2">
      <c r="X16203" s="58"/>
      <c r="Y16203" s="58"/>
      <c r="Z16203" s="58"/>
      <c r="AA16203" s="58"/>
      <c r="AB16203" s="58"/>
    </row>
    <row r="16204" spans="24:28" x14ac:dyDescent="0.2">
      <c r="X16204" s="58"/>
      <c r="Y16204" s="58"/>
      <c r="Z16204" s="58"/>
      <c r="AA16204" s="58"/>
      <c r="AB16204" s="58"/>
    </row>
    <row r="16205" spans="24:28" x14ac:dyDescent="0.2">
      <c r="X16205" s="58"/>
      <c r="Y16205" s="58"/>
      <c r="Z16205" s="58"/>
      <c r="AA16205" s="58"/>
      <c r="AB16205" s="58"/>
    </row>
    <row r="16206" spans="24:28" x14ac:dyDescent="0.2">
      <c r="X16206" s="58"/>
      <c r="Y16206" s="58"/>
      <c r="Z16206" s="58"/>
      <c r="AA16206" s="58"/>
      <c r="AB16206" s="58"/>
    </row>
    <row r="16207" spans="24:28" x14ac:dyDescent="0.2">
      <c r="X16207" s="58"/>
      <c r="Y16207" s="58"/>
      <c r="Z16207" s="58"/>
      <c r="AA16207" s="58"/>
      <c r="AB16207" s="58"/>
    </row>
    <row r="16208" spans="24:28" x14ac:dyDescent="0.2">
      <c r="X16208" s="58"/>
      <c r="Y16208" s="58"/>
      <c r="Z16208" s="58"/>
      <c r="AA16208" s="58"/>
      <c r="AB16208" s="58"/>
    </row>
    <row r="16209" spans="24:28" x14ac:dyDescent="0.2">
      <c r="X16209" s="58"/>
      <c r="Y16209" s="58"/>
      <c r="Z16209" s="58"/>
      <c r="AA16209" s="58"/>
      <c r="AB16209" s="58"/>
    </row>
    <row r="16210" spans="24:28" x14ac:dyDescent="0.2">
      <c r="X16210" s="58"/>
      <c r="Y16210" s="58"/>
      <c r="Z16210" s="58"/>
      <c r="AA16210" s="58"/>
      <c r="AB16210" s="58"/>
    </row>
    <row r="16211" spans="24:28" x14ac:dyDescent="0.2">
      <c r="X16211" s="58"/>
      <c r="Y16211" s="58"/>
      <c r="Z16211" s="58"/>
      <c r="AA16211" s="58"/>
      <c r="AB16211" s="58"/>
    </row>
    <row r="16212" spans="24:28" x14ac:dyDescent="0.2">
      <c r="X16212" s="58"/>
      <c r="Y16212" s="58"/>
      <c r="Z16212" s="58"/>
      <c r="AA16212" s="58"/>
      <c r="AB16212" s="58"/>
    </row>
    <row r="16213" spans="24:28" x14ac:dyDescent="0.2">
      <c r="X16213" s="58"/>
      <c r="Y16213" s="58"/>
      <c r="Z16213" s="58"/>
      <c r="AA16213" s="58"/>
      <c r="AB16213" s="58"/>
    </row>
    <row r="16214" spans="24:28" x14ac:dyDescent="0.2">
      <c r="X16214" s="58"/>
      <c r="Y16214" s="58"/>
      <c r="Z16214" s="58"/>
      <c r="AA16214" s="58"/>
      <c r="AB16214" s="58"/>
    </row>
    <row r="16215" spans="24:28" x14ac:dyDescent="0.2">
      <c r="X16215" s="58"/>
      <c r="Y16215" s="58"/>
      <c r="Z16215" s="58"/>
      <c r="AA16215" s="58"/>
      <c r="AB16215" s="58"/>
    </row>
    <row r="16216" spans="24:28" x14ac:dyDescent="0.2">
      <c r="X16216" s="58"/>
      <c r="Y16216" s="58"/>
      <c r="Z16216" s="58"/>
      <c r="AA16216" s="58"/>
      <c r="AB16216" s="58"/>
    </row>
    <row r="16217" spans="24:28" x14ac:dyDescent="0.2">
      <c r="X16217" s="58"/>
      <c r="Y16217" s="58"/>
      <c r="Z16217" s="58"/>
      <c r="AA16217" s="58"/>
      <c r="AB16217" s="58"/>
    </row>
    <row r="16218" spans="24:28" x14ac:dyDescent="0.2">
      <c r="X16218" s="58"/>
      <c r="Y16218" s="58"/>
      <c r="Z16218" s="58"/>
      <c r="AA16218" s="58"/>
      <c r="AB16218" s="58"/>
    </row>
    <row r="16219" spans="24:28" x14ac:dyDescent="0.2">
      <c r="X16219" s="58"/>
      <c r="Y16219" s="58"/>
      <c r="Z16219" s="58"/>
      <c r="AA16219" s="58"/>
      <c r="AB16219" s="58"/>
    </row>
    <row r="16220" spans="24:28" x14ac:dyDescent="0.2">
      <c r="X16220" s="58"/>
      <c r="Y16220" s="58"/>
      <c r="Z16220" s="58"/>
      <c r="AA16220" s="58"/>
      <c r="AB16220" s="58"/>
    </row>
    <row r="16221" spans="24:28" x14ac:dyDescent="0.2">
      <c r="X16221" s="58"/>
      <c r="Y16221" s="58"/>
      <c r="Z16221" s="58"/>
      <c r="AA16221" s="58"/>
      <c r="AB16221" s="58"/>
    </row>
    <row r="16222" spans="24:28" x14ac:dyDescent="0.2">
      <c r="X16222" s="58"/>
      <c r="Y16222" s="58"/>
      <c r="Z16222" s="58"/>
      <c r="AA16222" s="58"/>
      <c r="AB16222" s="58"/>
    </row>
    <row r="16223" spans="24:28" x14ac:dyDescent="0.2">
      <c r="X16223" s="58"/>
      <c r="Y16223" s="58"/>
      <c r="Z16223" s="58"/>
      <c r="AA16223" s="58"/>
      <c r="AB16223" s="58"/>
    </row>
    <row r="16224" spans="24:28" x14ac:dyDescent="0.2">
      <c r="X16224" s="58"/>
      <c r="Y16224" s="58"/>
      <c r="Z16224" s="58"/>
      <c r="AA16224" s="58"/>
      <c r="AB16224" s="58"/>
    </row>
    <row r="16225" spans="24:28" x14ac:dyDescent="0.2">
      <c r="X16225" s="58"/>
      <c r="Y16225" s="58"/>
      <c r="Z16225" s="58"/>
      <c r="AA16225" s="58"/>
      <c r="AB16225" s="58"/>
    </row>
    <row r="16226" spans="24:28" x14ac:dyDescent="0.2">
      <c r="X16226" s="58"/>
      <c r="Y16226" s="58"/>
      <c r="Z16226" s="58"/>
      <c r="AA16226" s="58"/>
      <c r="AB16226" s="58"/>
    </row>
    <row r="16227" spans="24:28" x14ac:dyDescent="0.2">
      <c r="X16227" s="58"/>
      <c r="Y16227" s="58"/>
      <c r="Z16227" s="58"/>
      <c r="AA16227" s="58"/>
      <c r="AB16227" s="58"/>
    </row>
    <row r="16228" spans="24:28" x14ac:dyDescent="0.2">
      <c r="X16228" s="58"/>
      <c r="Y16228" s="58"/>
      <c r="Z16228" s="58"/>
      <c r="AA16228" s="58"/>
      <c r="AB16228" s="58"/>
    </row>
    <row r="16229" spans="24:28" x14ac:dyDescent="0.2">
      <c r="X16229" s="58"/>
      <c r="Y16229" s="58"/>
      <c r="Z16229" s="58"/>
      <c r="AA16229" s="58"/>
      <c r="AB16229" s="58"/>
    </row>
    <row r="16230" spans="24:28" x14ac:dyDescent="0.2">
      <c r="X16230" s="58"/>
      <c r="Y16230" s="58"/>
      <c r="Z16230" s="58"/>
      <c r="AA16230" s="58"/>
      <c r="AB16230" s="58"/>
    </row>
    <row r="16231" spans="24:28" x14ac:dyDescent="0.2">
      <c r="X16231" s="58"/>
      <c r="Y16231" s="58"/>
      <c r="Z16231" s="58"/>
      <c r="AA16231" s="58"/>
      <c r="AB16231" s="58"/>
    </row>
    <row r="16232" spans="24:28" x14ac:dyDescent="0.2">
      <c r="X16232" s="58"/>
      <c r="Y16232" s="58"/>
      <c r="Z16232" s="58"/>
      <c r="AA16232" s="58"/>
      <c r="AB16232" s="58"/>
    </row>
    <row r="16233" spans="24:28" x14ac:dyDescent="0.2">
      <c r="X16233" s="58"/>
      <c r="Y16233" s="58"/>
      <c r="Z16233" s="58"/>
      <c r="AA16233" s="58"/>
      <c r="AB16233" s="58"/>
    </row>
    <row r="16234" spans="24:28" x14ac:dyDescent="0.2">
      <c r="X16234" s="58"/>
      <c r="Y16234" s="58"/>
      <c r="Z16234" s="58"/>
      <c r="AA16234" s="58"/>
      <c r="AB16234" s="58"/>
    </row>
    <row r="16235" spans="24:28" x14ac:dyDescent="0.2">
      <c r="X16235" s="58"/>
      <c r="Y16235" s="58"/>
      <c r="Z16235" s="58"/>
      <c r="AA16235" s="58"/>
      <c r="AB16235" s="58"/>
    </row>
    <row r="16236" spans="24:28" x14ac:dyDescent="0.2">
      <c r="X16236" s="58"/>
      <c r="Y16236" s="58"/>
      <c r="Z16236" s="58"/>
      <c r="AA16236" s="58"/>
      <c r="AB16236" s="58"/>
    </row>
    <row r="16237" spans="24:28" x14ac:dyDescent="0.2">
      <c r="X16237" s="58"/>
      <c r="Y16237" s="58"/>
      <c r="Z16237" s="58"/>
      <c r="AA16237" s="58"/>
      <c r="AB16237" s="58"/>
    </row>
    <row r="16238" spans="24:28" x14ac:dyDescent="0.2">
      <c r="X16238" s="58"/>
      <c r="Y16238" s="58"/>
      <c r="Z16238" s="58"/>
      <c r="AA16238" s="58"/>
      <c r="AB16238" s="58"/>
    </row>
    <row r="16239" spans="24:28" x14ac:dyDescent="0.2">
      <c r="X16239" s="58"/>
      <c r="Y16239" s="58"/>
      <c r="Z16239" s="58"/>
      <c r="AA16239" s="58"/>
      <c r="AB16239" s="58"/>
    </row>
    <row r="16240" spans="24:28" x14ac:dyDescent="0.2">
      <c r="X16240" s="58"/>
      <c r="Y16240" s="58"/>
      <c r="Z16240" s="58"/>
      <c r="AA16240" s="58"/>
      <c r="AB16240" s="58"/>
    </row>
    <row r="16241" spans="24:28" x14ac:dyDescent="0.2">
      <c r="X16241" s="58"/>
      <c r="Y16241" s="58"/>
      <c r="Z16241" s="58"/>
      <c r="AA16241" s="58"/>
      <c r="AB16241" s="58"/>
    </row>
    <row r="16242" spans="24:28" x14ac:dyDescent="0.2">
      <c r="X16242" s="58"/>
      <c r="Y16242" s="58"/>
      <c r="Z16242" s="58"/>
      <c r="AA16242" s="58"/>
      <c r="AB16242" s="58"/>
    </row>
    <row r="16243" spans="24:28" x14ac:dyDescent="0.2">
      <c r="X16243" s="58"/>
      <c r="Y16243" s="58"/>
      <c r="Z16243" s="58"/>
      <c r="AA16243" s="58"/>
      <c r="AB16243" s="58"/>
    </row>
    <row r="16244" spans="24:28" x14ac:dyDescent="0.2">
      <c r="X16244" s="58"/>
      <c r="Y16244" s="58"/>
      <c r="Z16244" s="58"/>
      <c r="AA16244" s="58"/>
      <c r="AB16244" s="58"/>
    </row>
    <row r="16245" spans="24:28" x14ac:dyDescent="0.2">
      <c r="X16245" s="58"/>
      <c r="Y16245" s="58"/>
      <c r="Z16245" s="58"/>
      <c r="AA16245" s="58"/>
      <c r="AB16245" s="58"/>
    </row>
    <row r="16246" spans="24:28" x14ac:dyDescent="0.2">
      <c r="X16246" s="58"/>
      <c r="Y16246" s="58"/>
      <c r="Z16246" s="58"/>
      <c r="AA16246" s="58"/>
      <c r="AB16246" s="58"/>
    </row>
    <row r="16247" spans="24:28" x14ac:dyDescent="0.2">
      <c r="X16247" s="58"/>
      <c r="Y16247" s="58"/>
      <c r="Z16247" s="58"/>
      <c r="AA16247" s="58"/>
      <c r="AB16247" s="58"/>
    </row>
    <row r="16248" spans="24:28" x14ac:dyDescent="0.2">
      <c r="X16248" s="58"/>
      <c r="Y16248" s="58"/>
      <c r="Z16248" s="58"/>
      <c r="AA16248" s="58"/>
      <c r="AB16248" s="58"/>
    </row>
    <row r="16249" spans="24:28" x14ac:dyDescent="0.2">
      <c r="X16249" s="58"/>
      <c r="Y16249" s="58"/>
      <c r="Z16249" s="58"/>
      <c r="AA16249" s="58"/>
      <c r="AB16249" s="58"/>
    </row>
    <row r="16250" spans="24:28" x14ac:dyDescent="0.2">
      <c r="X16250" s="58"/>
      <c r="Y16250" s="58"/>
      <c r="Z16250" s="58"/>
      <c r="AA16250" s="58"/>
      <c r="AB16250" s="58"/>
    </row>
    <row r="16251" spans="24:28" x14ac:dyDescent="0.2">
      <c r="X16251" s="58"/>
      <c r="Y16251" s="58"/>
      <c r="Z16251" s="58"/>
      <c r="AA16251" s="58"/>
      <c r="AB16251" s="58"/>
    </row>
    <row r="16252" spans="24:28" x14ac:dyDescent="0.2">
      <c r="X16252" s="58"/>
      <c r="Y16252" s="58"/>
      <c r="Z16252" s="58"/>
      <c r="AA16252" s="58"/>
      <c r="AB16252" s="58"/>
    </row>
    <row r="16253" spans="24:28" x14ac:dyDescent="0.2">
      <c r="X16253" s="58"/>
      <c r="Y16253" s="58"/>
      <c r="Z16253" s="58"/>
      <c r="AA16253" s="58"/>
      <c r="AB16253" s="58"/>
    </row>
    <row r="16254" spans="24:28" x14ac:dyDescent="0.2">
      <c r="X16254" s="58"/>
      <c r="Y16254" s="58"/>
      <c r="Z16254" s="58"/>
      <c r="AA16254" s="58"/>
      <c r="AB16254" s="58"/>
    </row>
    <row r="16255" spans="24:28" x14ac:dyDescent="0.2">
      <c r="X16255" s="58"/>
      <c r="Y16255" s="58"/>
      <c r="Z16255" s="58"/>
      <c r="AA16255" s="58"/>
      <c r="AB16255" s="58"/>
    </row>
    <row r="16256" spans="24:28" x14ac:dyDescent="0.2">
      <c r="X16256" s="58"/>
      <c r="Y16256" s="58"/>
      <c r="Z16256" s="58"/>
      <c r="AA16256" s="58"/>
      <c r="AB16256" s="58"/>
    </row>
    <row r="16257" spans="24:28" x14ac:dyDescent="0.2">
      <c r="X16257" s="58"/>
      <c r="Y16257" s="58"/>
      <c r="Z16257" s="58"/>
      <c r="AA16257" s="58"/>
      <c r="AB16257" s="58"/>
    </row>
    <row r="16258" spans="24:28" x14ac:dyDescent="0.2">
      <c r="X16258" s="58"/>
      <c r="Y16258" s="58"/>
      <c r="Z16258" s="58"/>
      <c r="AA16258" s="58"/>
      <c r="AB16258" s="58"/>
    </row>
    <row r="16259" spans="24:28" x14ac:dyDescent="0.2">
      <c r="X16259" s="58"/>
      <c r="Y16259" s="58"/>
      <c r="Z16259" s="58"/>
      <c r="AA16259" s="58"/>
      <c r="AB16259" s="58"/>
    </row>
    <row r="16260" spans="24:28" x14ac:dyDescent="0.2">
      <c r="X16260" s="58"/>
      <c r="Y16260" s="58"/>
      <c r="Z16260" s="58"/>
      <c r="AA16260" s="58"/>
      <c r="AB16260" s="58"/>
    </row>
    <row r="16261" spans="24:28" x14ac:dyDescent="0.2">
      <c r="X16261" s="58"/>
      <c r="Y16261" s="58"/>
      <c r="Z16261" s="58"/>
      <c r="AA16261" s="58"/>
      <c r="AB16261" s="58"/>
    </row>
    <row r="16262" spans="24:28" x14ac:dyDescent="0.2">
      <c r="X16262" s="58"/>
      <c r="Y16262" s="58"/>
      <c r="Z16262" s="58"/>
      <c r="AA16262" s="58"/>
      <c r="AB16262" s="58"/>
    </row>
    <row r="16263" spans="24:28" x14ac:dyDescent="0.2">
      <c r="X16263" s="58"/>
      <c r="Y16263" s="58"/>
      <c r="Z16263" s="58"/>
      <c r="AA16263" s="58"/>
      <c r="AB16263" s="58"/>
    </row>
    <row r="16264" spans="24:28" x14ac:dyDescent="0.2">
      <c r="X16264" s="58"/>
      <c r="Y16264" s="58"/>
      <c r="Z16264" s="58"/>
      <c r="AA16264" s="58"/>
      <c r="AB16264" s="58"/>
    </row>
    <row r="16265" spans="24:28" x14ac:dyDescent="0.2">
      <c r="X16265" s="58"/>
      <c r="Y16265" s="58"/>
      <c r="Z16265" s="58"/>
      <c r="AA16265" s="58"/>
      <c r="AB16265" s="58"/>
    </row>
    <row r="16266" spans="24:28" x14ac:dyDescent="0.2">
      <c r="X16266" s="58"/>
      <c r="Y16266" s="58"/>
      <c r="Z16266" s="58"/>
      <c r="AA16266" s="58"/>
      <c r="AB16266" s="58"/>
    </row>
    <row r="16267" spans="24:28" x14ac:dyDescent="0.2">
      <c r="X16267" s="58"/>
      <c r="Y16267" s="58"/>
      <c r="Z16267" s="58"/>
      <c r="AA16267" s="58"/>
      <c r="AB16267" s="58"/>
    </row>
    <row r="16268" spans="24:28" x14ac:dyDescent="0.2">
      <c r="X16268" s="58"/>
      <c r="Y16268" s="58"/>
      <c r="Z16268" s="58"/>
      <c r="AA16268" s="58"/>
      <c r="AB16268" s="58"/>
    </row>
    <row r="16269" spans="24:28" x14ac:dyDescent="0.2">
      <c r="X16269" s="58"/>
      <c r="Y16269" s="58"/>
      <c r="Z16269" s="58"/>
      <c r="AA16269" s="58"/>
      <c r="AB16269" s="58"/>
    </row>
    <row r="16270" spans="24:28" x14ac:dyDescent="0.2">
      <c r="X16270" s="58"/>
      <c r="Y16270" s="58"/>
      <c r="Z16270" s="58"/>
      <c r="AA16270" s="58"/>
      <c r="AB16270" s="58"/>
    </row>
    <row r="16271" spans="24:28" x14ac:dyDescent="0.2">
      <c r="X16271" s="58"/>
      <c r="Y16271" s="58"/>
      <c r="Z16271" s="58"/>
      <c r="AA16271" s="58"/>
      <c r="AB16271" s="58"/>
    </row>
    <row r="16272" spans="24:28" x14ac:dyDescent="0.2">
      <c r="X16272" s="58"/>
      <c r="Y16272" s="58"/>
      <c r="Z16272" s="58"/>
      <c r="AA16272" s="58"/>
      <c r="AB16272" s="58"/>
    </row>
    <row r="16273" spans="24:28" x14ac:dyDescent="0.2">
      <c r="X16273" s="58"/>
      <c r="Y16273" s="58"/>
      <c r="Z16273" s="58"/>
      <c r="AA16273" s="58"/>
      <c r="AB16273" s="58"/>
    </row>
    <row r="16274" spans="24:28" x14ac:dyDescent="0.2">
      <c r="X16274" s="58"/>
      <c r="Y16274" s="58"/>
      <c r="Z16274" s="58"/>
      <c r="AA16274" s="58"/>
      <c r="AB16274" s="58"/>
    </row>
    <row r="16275" spans="24:28" x14ac:dyDescent="0.2">
      <c r="X16275" s="58"/>
      <c r="Y16275" s="58"/>
      <c r="Z16275" s="58"/>
      <c r="AA16275" s="58"/>
      <c r="AB16275" s="58"/>
    </row>
    <row r="16276" spans="24:28" x14ac:dyDescent="0.2">
      <c r="X16276" s="58"/>
      <c r="Y16276" s="58"/>
      <c r="Z16276" s="58"/>
      <c r="AA16276" s="58"/>
      <c r="AB16276" s="58"/>
    </row>
    <row r="16277" spans="24:28" x14ac:dyDescent="0.2">
      <c r="X16277" s="58"/>
      <c r="Y16277" s="58"/>
      <c r="Z16277" s="58"/>
      <c r="AA16277" s="58"/>
      <c r="AB16277" s="58"/>
    </row>
    <row r="16278" spans="24:28" x14ac:dyDescent="0.2">
      <c r="X16278" s="58"/>
      <c r="Y16278" s="58"/>
      <c r="Z16278" s="58"/>
      <c r="AA16278" s="58"/>
      <c r="AB16278" s="58"/>
    </row>
    <row r="16279" spans="24:28" x14ac:dyDescent="0.2">
      <c r="X16279" s="58"/>
      <c r="Y16279" s="58"/>
      <c r="Z16279" s="58"/>
      <c r="AA16279" s="58"/>
      <c r="AB16279" s="58"/>
    </row>
    <row r="16280" spans="24:28" x14ac:dyDescent="0.2">
      <c r="X16280" s="58"/>
      <c r="Y16280" s="58"/>
      <c r="Z16280" s="58"/>
      <c r="AA16280" s="58"/>
      <c r="AB16280" s="58"/>
    </row>
    <row r="16281" spans="24:28" x14ac:dyDescent="0.2">
      <c r="X16281" s="58"/>
      <c r="Y16281" s="58"/>
      <c r="Z16281" s="58"/>
      <c r="AA16281" s="58"/>
      <c r="AB16281" s="58"/>
    </row>
    <row r="16282" spans="24:28" x14ac:dyDescent="0.2">
      <c r="X16282" s="58"/>
      <c r="Y16282" s="58"/>
      <c r="Z16282" s="58"/>
      <c r="AA16282" s="58"/>
      <c r="AB16282" s="58"/>
    </row>
    <row r="16283" spans="24:28" x14ac:dyDescent="0.2">
      <c r="X16283" s="58"/>
      <c r="Y16283" s="58"/>
      <c r="Z16283" s="58"/>
      <c r="AA16283" s="58"/>
      <c r="AB16283" s="58"/>
    </row>
    <row r="16284" spans="24:28" x14ac:dyDescent="0.2">
      <c r="X16284" s="58"/>
      <c r="Y16284" s="58"/>
      <c r="Z16284" s="58"/>
      <c r="AA16284" s="58"/>
      <c r="AB16284" s="58"/>
    </row>
    <row r="16285" spans="24:28" x14ac:dyDescent="0.2">
      <c r="X16285" s="58"/>
      <c r="Y16285" s="58"/>
      <c r="Z16285" s="58"/>
      <c r="AA16285" s="58"/>
      <c r="AB16285" s="58"/>
    </row>
    <row r="16286" spans="24:28" x14ac:dyDescent="0.2">
      <c r="X16286" s="58"/>
      <c r="Y16286" s="58"/>
      <c r="Z16286" s="58"/>
      <c r="AA16286" s="58"/>
      <c r="AB16286" s="58"/>
    </row>
    <row r="16287" spans="24:28" x14ac:dyDescent="0.2">
      <c r="X16287" s="58"/>
      <c r="Y16287" s="58"/>
      <c r="Z16287" s="58"/>
      <c r="AA16287" s="58"/>
      <c r="AB16287" s="58"/>
    </row>
    <row r="16288" spans="24:28" x14ac:dyDescent="0.2">
      <c r="X16288" s="58"/>
      <c r="Y16288" s="58"/>
      <c r="Z16288" s="58"/>
      <c r="AA16288" s="58"/>
      <c r="AB16288" s="58"/>
    </row>
    <row r="16289" spans="24:28" x14ac:dyDescent="0.2">
      <c r="X16289" s="58"/>
      <c r="Y16289" s="58"/>
      <c r="Z16289" s="58"/>
      <c r="AA16289" s="58"/>
      <c r="AB16289" s="58"/>
    </row>
    <row r="16290" spans="24:28" x14ac:dyDescent="0.2">
      <c r="X16290" s="58"/>
      <c r="Y16290" s="58"/>
      <c r="Z16290" s="58"/>
      <c r="AA16290" s="58"/>
      <c r="AB16290" s="58"/>
    </row>
    <row r="16291" spans="24:28" x14ac:dyDescent="0.2">
      <c r="X16291" s="58"/>
      <c r="Y16291" s="58"/>
      <c r="Z16291" s="58"/>
      <c r="AA16291" s="58"/>
      <c r="AB16291" s="58"/>
    </row>
    <row r="16292" spans="24:28" x14ac:dyDescent="0.2">
      <c r="X16292" s="58"/>
      <c r="Y16292" s="58"/>
      <c r="Z16292" s="58"/>
      <c r="AA16292" s="58"/>
      <c r="AB16292" s="58"/>
    </row>
    <row r="16293" spans="24:28" x14ac:dyDescent="0.2">
      <c r="X16293" s="58"/>
      <c r="Y16293" s="58"/>
      <c r="Z16293" s="58"/>
      <c r="AA16293" s="58"/>
      <c r="AB16293" s="58"/>
    </row>
    <row r="16294" spans="24:28" x14ac:dyDescent="0.2">
      <c r="X16294" s="58"/>
      <c r="Y16294" s="58"/>
      <c r="Z16294" s="58"/>
      <c r="AA16294" s="58"/>
      <c r="AB16294" s="58"/>
    </row>
    <row r="16295" spans="24:28" x14ac:dyDescent="0.2">
      <c r="X16295" s="58"/>
      <c r="Y16295" s="58"/>
      <c r="Z16295" s="58"/>
      <c r="AA16295" s="58"/>
      <c r="AB16295" s="58"/>
    </row>
    <row r="16296" spans="24:28" x14ac:dyDescent="0.2">
      <c r="X16296" s="58"/>
      <c r="Y16296" s="58"/>
      <c r="Z16296" s="58"/>
      <c r="AA16296" s="58"/>
      <c r="AB16296" s="58"/>
    </row>
    <row r="16297" spans="24:28" x14ac:dyDescent="0.2">
      <c r="X16297" s="58"/>
      <c r="Y16297" s="58"/>
      <c r="Z16297" s="58"/>
      <c r="AA16297" s="58"/>
      <c r="AB16297" s="58"/>
    </row>
    <row r="16298" spans="24:28" x14ac:dyDescent="0.2">
      <c r="X16298" s="58"/>
      <c r="Y16298" s="58"/>
      <c r="Z16298" s="58"/>
      <c r="AA16298" s="58"/>
      <c r="AB16298" s="58"/>
    </row>
    <row r="16299" spans="24:28" x14ac:dyDescent="0.2">
      <c r="X16299" s="58"/>
      <c r="Y16299" s="58"/>
      <c r="Z16299" s="58"/>
      <c r="AA16299" s="58"/>
      <c r="AB16299" s="58"/>
    </row>
    <row r="16300" spans="24:28" x14ac:dyDescent="0.2">
      <c r="X16300" s="58"/>
      <c r="Y16300" s="58"/>
      <c r="Z16300" s="58"/>
      <c r="AA16300" s="58"/>
      <c r="AB16300" s="58"/>
    </row>
    <row r="16301" spans="24:28" x14ac:dyDescent="0.2">
      <c r="X16301" s="58"/>
      <c r="Y16301" s="58"/>
      <c r="Z16301" s="58"/>
      <c r="AA16301" s="58"/>
      <c r="AB16301" s="58"/>
    </row>
    <row r="16302" spans="24:28" x14ac:dyDescent="0.2">
      <c r="X16302" s="58"/>
      <c r="Y16302" s="58"/>
      <c r="Z16302" s="58"/>
      <c r="AA16302" s="58"/>
      <c r="AB16302" s="58"/>
    </row>
    <row r="16303" spans="24:28" x14ac:dyDescent="0.2">
      <c r="X16303" s="58"/>
      <c r="Y16303" s="58"/>
      <c r="Z16303" s="58"/>
      <c r="AA16303" s="58"/>
      <c r="AB16303" s="58"/>
    </row>
    <row r="16304" spans="24:28" x14ac:dyDescent="0.2">
      <c r="X16304" s="58"/>
      <c r="Y16304" s="58"/>
      <c r="Z16304" s="58"/>
      <c r="AA16304" s="58"/>
      <c r="AB16304" s="58"/>
    </row>
    <row r="16305" spans="24:28" x14ac:dyDescent="0.2">
      <c r="X16305" s="58"/>
      <c r="Y16305" s="58"/>
      <c r="Z16305" s="58"/>
      <c r="AA16305" s="58"/>
      <c r="AB16305" s="58"/>
    </row>
    <row r="16306" spans="24:28" x14ac:dyDescent="0.2">
      <c r="X16306" s="58"/>
      <c r="Y16306" s="58"/>
      <c r="Z16306" s="58"/>
      <c r="AA16306" s="58"/>
      <c r="AB16306" s="58"/>
    </row>
    <row r="16307" spans="24:28" x14ac:dyDescent="0.2">
      <c r="X16307" s="58"/>
      <c r="Y16307" s="58"/>
      <c r="Z16307" s="58"/>
      <c r="AA16307" s="58"/>
      <c r="AB16307" s="58"/>
    </row>
    <row r="16308" spans="24:28" x14ac:dyDescent="0.2">
      <c r="X16308" s="58"/>
      <c r="Y16308" s="58"/>
      <c r="Z16308" s="58"/>
      <c r="AA16308" s="58"/>
      <c r="AB16308" s="58"/>
    </row>
    <row r="16309" spans="24:28" x14ac:dyDescent="0.2">
      <c r="X16309" s="58"/>
      <c r="Y16309" s="58"/>
      <c r="Z16309" s="58"/>
      <c r="AA16309" s="58"/>
      <c r="AB16309" s="58"/>
    </row>
    <row r="16310" spans="24:28" x14ac:dyDescent="0.2">
      <c r="X16310" s="58"/>
      <c r="Y16310" s="58"/>
      <c r="Z16310" s="58"/>
      <c r="AA16310" s="58"/>
      <c r="AB16310" s="58"/>
    </row>
    <row r="16311" spans="24:28" x14ac:dyDescent="0.2">
      <c r="X16311" s="58"/>
      <c r="Y16311" s="58"/>
      <c r="Z16311" s="58"/>
      <c r="AA16311" s="58"/>
      <c r="AB16311" s="58"/>
    </row>
    <row r="16312" spans="24:28" x14ac:dyDescent="0.2">
      <c r="X16312" s="58"/>
      <c r="Y16312" s="58"/>
      <c r="Z16312" s="58"/>
      <c r="AA16312" s="58"/>
      <c r="AB16312" s="58"/>
    </row>
    <row r="16313" spans="24:28" x14ac:dyDescent="0.2">
      <c r="X16313" s="58"/>
      <c r="Y16313" s="58"/>
      <c r="Z16313" s="58"/>
      <c r="AA16313" s="58"/>
      <c r="AB16313" s="58"/>
    </row>
    <row r="16314" spans="24:28" x14ac:dyDescent="0.2">
      <c r="X16314" s="58"/>
      <c r="Y16314" s="58"/>
      <c r="Z16314" s="58"/>
      <c r="AA16314" s="58"/>
      <c r="AB16314" s="58"/>
    </row>
    <row r="16315" spans="24:28" x14ac:dyDescent="0.2">
      <c r="X16315" s="58"/>
      <c r="Y16315" s="58"/>
      <c r="Z16315" s="58"/>
      <c r="AA16315" s="58"/>
      <c r="AB16315" s="58"/>
    </row>
    <row r="16316" spans="24:28" x14ac:dyDescent="0.2">
      <c r="X16316" s="58"/>
      <c r="Y16316" s="58"/>
      <c r="Z16316" s="58"/>
      <c r="AA16316" s="58"/>
      <c r="AB16316" s="58"/>
    </row>
    <row r="16317" spans="24:28" x14ac:dyDescent="0.2">
      <c r="X16317" s="58"/>
      <c r="Y16317" s="58"/>
      <c r="Z16317" s="58"/>
      <c r="AA16317" s="58"/>
      <c r="AB16317" s="58"/>
    </row>
    <row r="16318" spans="24:28" x14ac:dyDescent="0.2">
      <c r="X16318" s="58"/>
      <c r="Y16318" s="58"/>
      <c r="Z16318" s="58"/>
      <c r="AA16318" s="58"/>
      <c r="AB16318" s="58"/>
    </row>
    <row r="16319" spans="24:28" x14ac:dyDescent="0.2">
      <c r="X16319" s="58"/>
      <c r="Y16319" s="58"/>
      <c r="Z16319" s="58"/>
      <c r="AA16319" s="58"/>
      <c r="AB16319" s="58"/>
    </row>
    <row r="16320" spans="24:28" x14ac:dyDescent="0.2">
      <c r="X16320" s="58"/>
      <c r="Y16320" s="58"/>
      <c r="Z16320" s="58"/>
      <c r="AA16320" s="58"/>
      <c r="AB16320" s="58"/>
    </row>
    <row r="16321" spans="24:28" x14ac:dyDescent="0.2">
      <c r="X16321" s="58"/>
      <c r="Y16321" s="58"/>
      <c r="Z16321" s="58"/>
      <c r="AA16321" s="58"/>
      <c r="AB16321" s="58"/>
    </row>
    <row r="16322" spans="24:28" x14ac:dyDescent="0.2">
      <c r="X16322" s="58"/>
      <c r="Y16322" s="58"/>
      <c r="Z16322" s="58"/>
      <c r="AA16322" s="58"/>
      <c r="AB16322" s="58"/>
    </row>
    <row r="16323" spans="24:28" x14ac:dyDescent="0.2">
      <c r="X16323" s="58"/>
      <c r="Y16323" s="58"/>
      <c r="Z16323" s="58"/>
      <c r="AA16323" s="58"/>
      <c r="AB16323" s="58"/>
    </row>
    <row r="16324" spans="24:28" x14ac:dyDescent="0.2">
      <c r="X16324" s="58"/>
      <c r="Y16324" s="58"/>
      <c r="Z16324" s="58"/>
      <c r="AA16324" s="58"/>
      <c r="AB16324" s="58"/>
    </row>
    <row r="16325" spans="24:28" x14ac:dyDescent="0.2">
      <c r="X16325" s="58"/>
      <c r="Y16325" s="58"/>
      <c r="Z16325" s="58"/>
      <c r="AA16325" s="58"/>
      <c r="AB16325" s="58"/>
    </row>
    <row r="16326" spans="24:28" x14ac:dyDescent="0.2">
      <c r="X16326" s="58"/>
      <c r="Y16326" s="58"/>
      <c r="Z16326" s="58"/>
      <c r="AA16326" s="58"/>
      <c r="AB16326" s="58"/>
    </row>
    <row r="16327" spans="24:28" x14ac:dyDescent="0.2">
      <c r="X16327" s="58"/>
      <c r="Y16327" s="58"/>
      <c r="Z16327" s="58"/>
      <c r="AA16327" s="58"/>
      <c r="AB16327" s="58"/>
    </row>
    <row r="16328" spans="24:28" x14ac:dyDescent="0.2">
      <c r="X16328" s="58"/>
      <c r="Y16328" s="58"/>
      <c r="Z16328" s="58"/>
      <c r="AA16328" s="58"/>
      <c r="AB16328" s="58"/>
    </row>
    <row r="16329" spans="24:28" x14ac:dyDescent="0.2">
      <c r="X16329" s="58"/>
      <c r="Y16329" s="58"/>
      <c r="Z16329" s="58"/>
      <c r="AA16329" s="58"/>
      <c r="AB16329" s="58"/>
    </row>
    <row r="16330" spans="24:28" x14ac:dyDescent="0.2">
      <c r="X16330" s="58"/>
      <c r="Y16330" s="58"/>
      <c r="Z16330" s="58"/>
      <c r="AA16330" s="58"/>
      <c r="AB16330" s="58"/>
    </row>
    <row r="16331" spans="24:28" x14ac:dyDescent="0.2">
      <c r="X16331" s="58"/>
      <c r="Y16331" s="58"/>
      <c r="Z16331" s="58"/>
      <c r="AA16331" s="58"/>
      <c r="AB16331" s="58"/>
    </row>
    <row r="16332" spans="24:28" x14ac:dyDescent="0.2">
      <c r="X16332" s="58"/>
      <c r="Y16332" s="58"/>
      <c r="Z16332" s="58"/>
      <c r="AA16332" s="58"/>
      <c r="AB16332" s="58"/>
    </row>
    <row r="16333" spans="24:28" x14ac:dyDescent="0.2">
      <c r="X16333" s="58"/>
      <c r="Y16333" s="58"/>
      <c r="Z16333" s="58"/>
      <c r="AA16333" s="58"/>
      <c r="AB16333" s="58"/>
    </row>
    <row r="16334" spans="24:28" x14ac:dyDescent="0.2">
      <c r="X16334" s="58"/>
      <c r="Y16334" s="58"/>
      <c r="Z16334" s="58"/>
      <c r="AA16334" s="58"/>
      <c r="AB16334" s="58"/>
    </row>
    <row r="16335" spans="24:28" x14ac:dyDescent="0.2">
      <c r="X16335" s="58"/>
      <c r="Y16335" s="58"/>
      <c r="Z16335" s="58"/>
      <c r="AA16335" s="58"/>
      <c r="AB16335" s="58"/>
    </row>
    <row r="16336" spans="24:28" x14ac:dyDescent="0.2">
      <c r="X16336" s="58"/>
      <c r="Y16336" s="58"/>
      <c r="Z16336" s="58"/>
      <c r="AA16336" s="58"/>
      <c r="AB16336" s="58"/>
    </row>
    <row r="16337" spans="24:28" x14ac:dyDescent="0.2">
      <c r="X16337" s="58"/>
      <c r="Y16337" s="58"/>
      <c r="Z16337" s="58"/>
      <c r="AA16337" s="58"/>
      <c r="AB16337" s="58"/>
    </row>
    <row r="16338" spans="24:28" x14ac:dyDescent="0.2">
      <c r="X16338" s="58"/>
      <c r="Y16338" s="58"/>
      <c r="Z16338" s="58"/>
      <c r="AA16338" s="58"/>
      <c r="AB16338" s="58"/>
    </row>
    <row r="16339" spans="24:28" x14ac:dyDescent="0.2">
      <c r="X16339" s="58"/>
      <c r="Y16339" s="58"/>
      <c r="Z16339" s="58"/>
      <c r="AA16339" s="58"/>
      <c r="AB16339" s="58"/>
    </row>
    <row r="16340" spans="24:28" x14ac:dyDescent="0.2">
      <c r="X16340" s="58"/>
      <c r="Y16340" s="58"/>
      <c r="Z16340" s="58"/>
      <c r="AA16340" s="58"/>
      <c r="AB16340" s="58"/>
    </row>
    <row r="16341" spans="24:28" x14ac:dyDescent="0.2">
      <c r="X16341" s="58"/>
      <c r="Y16341" s="58"/>
      <c r="Z16341" s="58"/>
      <c r="AA16341" s="58"/>
      <c r="AB16341" s="58"/>
    </row>
    <row r="16342" spans="24:28" x14ac:dyDescent="0.2">
      <c r="X16342" s="58"/>
      <c r="Y16342" s="58"/>
      <c r="Z16342" s="58"/>
      <c r="AA16342" s="58"/>
      <c r="AB16342" s="58"/>
    </row>
    <row r="16343" spans="24:28" x14ac:dyDescent="0.2">
      <c r="X16343" s="58"/>
      <c r="Y16343" s="58"/>
      <c r="Z16343" s="58"/>
      <c r="AA16343" s="58"/>
      <c r="AB16343" s="58"/>
    </row>
    <row r="16344" spans="24:28" x14ac:dyDescent="0.2">
      <c r="X16344" s="58"/>
      <c r="Y16344" s="58"/>
      <c r="Z16344" s="58"/>
      <c r="AA16344" s="58"/>
      <c r="AB16344" s="58"/>
    </row>
    <row r="16345" spans="24:28" x14ac:dyDescent="0.2">
      <c r="X16345" s="58"/>
      <c r="Y16345" s="58"/>
      <c r="Z16345" s="58"/>
      <c r="AA16345" s="58"/>
      <c r="AB16345" s="58"/>
    </row>
    <row r="16346" spans="24:28" x14ac:dyDescent="0.2">
      <c r="X16346" s="58"/>
      <c r="Y16346" s="58"/>
      <c r="Z16346" s="58"/>
      <c r="AA16346" s="58"/>
      <c r="AB16346" s="58"/>
    </row>
    <row r="16347" spans="24:28" x14ac:dyDescent="0.2">
      <c r="X16347" s="58"/>
      <c r="Y16347" s="58"/>
      <c r="Z16347" s="58"/>
      <c r="AA16347" s="58"/>
      <c r="AB16347" s="58"/>
    </row>
    <row r="16348" spans="24:28" x14ac:dyDescent="0.2">
      <c r="X16348" s="58"/>
      <c r="Y16348" s="58"/>
      <c r="Z16348" s="58"/>
      <c r="AA16348" s="58"/>
      <c r="AB16348" s="58"/>
    </row>
    <row r="16349" spans="24:28" x14ac:dyDescent="0.2">
      <c r="X16349" s="58"/>
      <c r="Y16349" s="58"/>
      <c r="Z16349" s="58"/>
      <c r="AA16349" s="58"/>
      <c r="AB16349" s="58"/>
    </row>
    <row r="16350" spans="24:28" x14ac:dyDescent="0.2">
      <c r="X16350" s="58"/>
      <c r="Y16350" s="58"/>
      <c r="Z16350" s="58"/>
      <c r="AA16350" s="58"/>
      <c r="AB16350" s="58"/>
    </row>
    <row r="16351" spans="24:28" x14ac:dyDescent="0.2">
      <c r="X16351" s="58"/>
      <c r="Y16351" s="58"/>
      <c r="Z16351" s="58"/>
      <c r="AA16351" s="58"/>
      <c r="AB16351" s="58"/>
    </row>
    <row r="16352" spans="24:28" x14ac:dyDescent="0.2">
      <c r="X16352" s="58"/>
      <c r="Y16352" s="58"/>
      <c r="Z16352" s="58"/>
      <c r="AA16352" s="58"/>
      <c r="AB16352" s="58"/>
    </row>
    <row r="16353" spans="24:28" x14ac:dyDescent="0.2">
      <c r="X16353" s="58"/>
      <c r="Y16353" s="58"/>
      <c r="Z16353" s="58"/>
      <c r="AA16353" s="58"/>
      <c r="AB16353" s="58"/>
    </row>
    <row r="16354" spans="24:28" x14ac:dyDescent="0.2">
      <c r="X16354" s="58"/>
      <c r="Y16354" s="58"/>
      <c r="Z16354" s="58"/>
      <c r="AA16354" s="58"/>
      <c r="AB16354" s="58"/>
    </row>
    <row r="16355" spans="24:28" x14ac:dyDescent="0.2">
      <c r="X16355" s="58"/>
      <c r="Y16355" s="58"/>
      <c r="Z16355" s="58"/>
      <c r="AA16355" s="58"/>
      <c r="AB16355" s="58"/>
    </row>
    <row r="16356" spans="24:28" x14ac:dyDescent="0.2">
      <c r="X16356" s="58"/>
      <c r="Y16356" s="58"/>
      <c r="Z16356" s="58"/>
      <c r="AA16356" s="58"/>
      <c r="AB16356" s="58"/>
    </row>
    <row r="16357" spans="24:28" x14ac:dyDescent="0.2">
      <c r="X16357" s="58"/>
      <c r="Y16357" s="58"/>
      <c r="Z16357" s="58"/>
      <c r="AA16357" s="58"/>
      <c r="AB16357" s="58"/>
    </row>
    <row r="16358" spans="24:28" x14ac:dyDescent="0.2">
      <c r="X16358" s="58"/>
      <c r="Y16358" s="58"/>
      <c r="Z16358" s="58"/>
      <c r="AA16358" s="58"/>
      <c r="AB16358" s="58"/>
    </row>
    <row r="16359" spans="24:28" x14ac:dyDescent="0.2">
      <c r="X16359" s="58"/>
      <c r="Y16359" s="58"/>
      <c r="Z16359" s="58"/>
      <c r="AA16359" s="58"/>
      <c r="AB16359" s="58"/>
    </row>
    <row r="16360" spans="24:28" x14ac:dyDescent="0.2">
      <c r="X16360" s="58"/>
      <c r="Y16360" s="58"/>
      <c r="Z16360" s="58"/>
      <c r="AA16360" s="58"/>
      <c r="AB16360" s="58"/>
    </row>
    <row r="16361" spans="24:28" x14ac:dyDescent="0.2">
      <c r="X16361" s="58"/>
      <c r="Y16361" s="58"/>
      <c r="Z16361" s="58"/>
      <c r="AA16361" s="58"/>
      <c r="AB16361" s="58"/>
    </row>
    <row r="16362" spans="24:28" x14ac:dyDescent="0.2">
      <c r="X16362" s="58"/>
      <c r="Y16362" s="58"/>
      <c r="Z16362" s="58"/>
      <c r="AA16362" s="58"/>
      <c r="AB16362" s="58"/>
    </row>
    <row r="16363" spans="24:28" x14ac:dyDescent="0.2">
      <c r="X16363" s="58"/>
      <c r="Y16363" s="58"/>
      <c r="Z16363" s="58"/>
      <c r="AA16363" s="58"/>
      <c r="AB16363" s="58"/>
    </row>
    <row r="16364" spans="24:28" x14ac:dyDescent="0.2">
      <c r="X16364" s="58"/>
      <c r="Y16364" s="58"/>
      <c r="Z16364" s="58"/>
      <c r="AA16364" s="58"/>
      <c r="AB16364" s="58"/>
    </row>
    <row r="16365" spans="24:28" x14ac:dyDescent="0.2">
      <c r="X16365" s="58"/>
      <c r="Y16365" s="58"/>
      <c r="Z16365" s="58"/>
      <c r="AA16365" s="58"/>
      <c r="AB16365" s="58"/>
    </row>
    <row r="16366" spans="24:28" x14ac:dyDescent="0.2">
      <c r="X16366" s="58"/>
      <c r="Y16366" s="58"/>
      <c r="Z16366" s="58"/>
      <c r="AA16366" s="58"/>
      <c r="AB16366" s="58"/>
    </row>
    <row r="16367" spans="24:28" x14ac:dyDescent="0.2">
      <c r="X16367" s="58"/>
      <c r="Y16367" s="58"/>
      <c r="Z16367" s="58"/>
      <c r="AA16367" s="58"/>
      <c r="AB16367" s="58"/>
    </row>
    <row r="16368" spans="24:28" x14ac:dyDescent="0.2">
      <c r="X16368" s="58"/>
      <c r="Y16368" s="58"/>
      <c r="Z16368" s="58"/>
      <c r="AA16368" s="58"/>
      <c r="AB16368" s="58"/>
    </row>
    <row r="16369" spans="24:28" x14ac:dyDescent="0.2">
      <c r="X16369" s="58"/>
      <c r="Y16369" s="58"/>
      <c r="Z16369" s="58"/>
      <c r="AA16369" s="58"/>
      <c r="AB16369" s="58"/>
    </row>
    <row r="16370" spans="24:28" x14ac:dyDescent="0.2">
      <c r="X16370" s="58"/>
      <c r="Y16370" s="58"/>
      <c r="Z16370" s="58"/>
      <c r="AA16370" s="58"/>
      <c r="AB16370" s="58"/>
    </row>
    <row r="16371" spans="24:28" x14ac:dyDescent="0.2">
      <c r="X16371" s="58"/>
      <c r="Y16371" s="58"/>
      <c r="Z16371" s="58"/>
      <c r="AA16371" s="58"/>
      <c r="AB16371" s="58"/>
    </row>
    <row r="16372" spans="24:28" x14ac:dyDescent="0.2">
      <c r="X16372" s="58"/>
      <c r="Y16372" s="58"/>
      <c r="Z16372" s="58"/>
      <c r="AA16372" s="58"/>
      <c r="AB16372" s="58"/>
    </row>
    <row r="16373" spans="24:28" x14ac:dyDescent="0.2">
      <c r="X16373" s="58"/>
      <c r="Y16373" s="58"/>
      <c r="Z16373" s="58"/>
      <c r="AA16373" s="58"/>
      <c r="AB16373" s="58"/>
    </row>
    <row r="16374" spans="24:28" x14ac:dyDescent="0.2">
      <c r="X16374" s="58"/>
      <c r="Y16374" s="58"/>
      <c r="Z16374" s="58"/>
      <c r="AA16374" s="58"/>
      <c r="AB16374" s="58"/>
    </row>
    <row r="16375" spans="24:28" x14ac:dyDescent="0.2">
      <c r="X16375" s="58"/>
      <c r="Y16375" s="58"/>
      <c r="Z16375" s="58"/>
      <c r="AA16375" s="58"/>
      <c r="AB16375" s="58"/>
    </row>
    <row r="16376" spans="24:28" x14ac:dyDescent="0.2">
      <c r="X16376" s="58"/>
      <c r="Y16376" s="58"/>
      <c r="Z16376" s="58"/>
      <c r="AA16376" s="58"/>
      <c r="AB16376" s="58"/>
    </row>
    <row r="16377" spans="24:28" x14ac:dyDescent="0.2">
      <c r="X16377" s="58"/>
      <c r="Y16377" s="58"/>
      <c r="Z16377" s="58"/>
      <c r="AA16377" s="58"/>
      <c r="AB16377" s="58"/>
    </row>
    <row r="16378" spans="24:28" x14ac:dyDescent="0.2">
      <c r="X16378" s="58"/>
      <c r="Y16378" s="58"/>
      <c r="Z16378" s="58"/>
      <c r="AA16378" s="58"/>
      <c r="AB16378" s="58"/>
    </row>
    <row r="16379" spans="24:28" x14ac:dyDescent="0.2">
      <c r="X16379" s="58"/>
      <c r="Y16379" s="58"/>
      <c r="Z16379" s="58"/>
      <c r="AA16379" s="58"/>
      <c r="AB16379" s="58"/>
    </row>
    <row r="16380" spans="24:28" x14ac:dyDescent="0.2">
      <c r="X16380" s="58"/>
      <c r="Y16380" s="58"/>
      <c r="Z16380" s="58"/>
      <c r="AA16380" s="58"/>
      <c r="AB16380" s="58"/>
    </row>
    <row r="16381" spans="24:28" x14ac:dyDescent="0.2">
      <c r="X16381" s="58"/>
      <c r="Y16381" s="58"/>
      <c r="Z16381" s="58"/>
      <c r="AA16381" s="58"/>
      <c r="AB16381" s="58"/>
    </row>
    <row r="16382" spans="24:28" x14ac:dyDescent="0.2">
      <c r="X16382" s="58"/>
      <c r="Y16382" s="58"/>
      <c r="Z16382" s="58"/>
      <c r="AA16382" s="58"/>
      <c r="AB16382" s="58"/>
    </row>
    <row r="16383" spans="24:28" x14ac:dyDescent="0.2">
      <c r="X16383" s="58"/>
      <c r="Y16383" s="58"/>
      <c r="Z16383" s="58"/>
      <c r="AA16383" s="58"/>
      <c r="AB16383" s="58"/>
    </row>
    <row r="16384" spans="24:28" x14ac:dyDescent="0.2">
      <c r="X16384" s="58"/>
      <c r="Y16384" s="58"/>
      <c r="Z16384" s="58"/>
      <c r="AA16384" s="58"/>
      <c r="AB16384" s="58"/>
    </row>
    <row r="16385" spans="24:28" x14ac:dyDescent="0.2">
      <c r="X16385" s="58"/>
      <c r="Y16385" s="58"/>
      <c r="Z16385" s="58"/>
      <c r="AA16385" s="58"/>
      <c r="AB16385" s="58"/>
    </row>
    <row r="16386" spans="24:28" x14ac:dyDescent="0.2">
      <c r="X16386" s="58"/>
      <c r="Y16386" s="58"/>
      <c r="Z16386" s="58"/>
      <c r="AA16386" s="58"/>
      <c r="AB16386" s="58"/>
    </row>
    <row r="16387" spans="24:28" x14ac:dyDescent="0.2">
      <c r="X16387" s="58"/>
      <c r="Y16387" s="58"/>
      <c r="Z16387" s="58"/>
      <c r="AA16387" s="58"/>
      <c r="AB16387" s="58"/>
    </row>
    <row r="16388" spans="24:28" x14ac:dyDescent="0.2">
      <c r="X16388" s="58"/>
      <c r="Y16388" s="58"/>
      <c r="Z16388" s="58"/>
      <c r="AA16388" s="58"/>
      <c r="AB16388" s="58"/>
    </row>
    <row r="16389" spans="24:28" x14ac:dyDescent="0.2">
      <c r="X16389" s="58"/>
      <c r="Y16389" s="58"/>
      <c r="Z16389" s="58"/>
      <c r="AA16389" s="58"/>
      <c r="AB16389" s="58"/>
    </row>
    <row r="16390" spans="24:28" x14ac:dyDescent="0.2">
      <c r="X16390" s="58"/>
      <c r="Y16390" s="58"/>
      <c r="Z16390" s="58"/>
      <c r="AA16390" s="58"/>
      <c r="AB16390" s="58"/>
    </row>
    <row r="16391" spans="24:28" x14ac:dyDescent="0.2">
      <c r="X16391" s="58"/>
      <c r="Y16391" s="58"/>
      <c r="Z16391" s="58"/>
      <c r="AA16391" s="58"/>
      <c r="AB16391" s="58"/>
    </row>
    <row r="16392" spans="24:28" x14ac:dyDescent="0.2">
      <c r="X16392" s="58"/>
      <c r="Y16392" s="58"/>
      <c r="Z16392" s="58"/>
      <c r="AA16392" s="58"/>
      <c r="AB16392" s="58"/>
    </row>
    <row r="16393" spans="24:28" x14ac:dyDescent="0.2">
      <c r="X16393" s="58"/>
      <c r="Y16393" s="58"/>
      <c r="Z16393" s="58"/>
      <c r="AA16393" s="58"/>
      <c r="AB16393" s="58"/>
    </row>
    <row r="16394" spans="24:28" x14ac:dyDescent="0.2">
      <c r="X16394" s="58"/>
      <c r="Y16394" s="58"/>
      <c r="Z16394" s="58"/>
      <c r="AA16394" s="58"/>
      <c r="AB16394" s="58"/>
    </row>
    <row r="16395" spans="24:28" x14ac:dyDescent="0.2">
      <c r="X16395" s="58"/>
      <c r="Y16395" s="58"/>
      <c r="Z16395" s="58"/>
      <c r="AA16395" s="58"/>
      <c r="AB16395" s="58"/>
    </row>
    <row r="16396" spans="24:28" x14ac:dyDescent="0.2">
      <c r="X16396" s="58"/>
      <c r="Y16396" s="58"/>
      <c r="Z16396" s="58"/>
      <c r="AA16396" s="58"/>
      <c r="AB16396" s="58"/>
    </row>
    <row r="16397" spans="24:28" x14ac:dyDescent="0.2">
      <c r="X16397" s="58"/>
      <c r="Y16397" s="58"/>
      <c r="Z16397" s="58"/>
      <c r="AA16397" s="58"/>
      <c r="AB16397" s="58"/>
    </row>
    <row r="16398" spans="24:28" x14ac:dyDescent="0.2">
      <c r="X16398" s="58"/>
      <c r="Y16398" s="58"/>
      <c r="Z16398" s="58"/>
      <c r="AA16398" s="58"/>
      <c r="AB16398" s="58"/>
    </row>
    <row r="16399" spans="24:28" x14ac:dyDescent="0.2">
      <c r="X16399" s="58"/>
      <c r="Y16399" s="58"/>
      <c r="Z16399" s="58"/>
      <c r="AA16399" s="58"/>
      <c r="AB16399" s="58"/>
    </row>
    <row r="16400" spans="24:28" x14ac:dyDescent="0.2">
      <c r="X16400" s="58"/>
      <c r="Y16400" s="58"/>
      <c r="Z16400" s="58"/>
      <c r="AA16400" s="58"/>
      <c r="AB16400" s="58"/>
    </row>
    <row r="16401" spans="24:28" x14ac:dyDescent="0.2">
      <c r="X16401" s="58"/>
      <c r="Y16401" s="58"/>
      <c r="Z16401" s="58"/>
      <c r="AA16401" s="58"/>
      <c r="AB16401" s="58"/>
    </row>
    <row r="16402" spans="24:28" x14ac:dyDescent="0.2">
      <c r="X16402" s="58"/>
      <c r="Y16402" s="58"/>
      <c r="Z16402" s="58"/>
      <c r="AA16402" s="58"/>
      <c r="AB16402" s="58"/>
    </row>
    <row r="16403" spans="24:28" x14ac:dyDescent="0.2">
      <c r="X16403" s="58"/>
      <c r="Y16403" s="58"/>
      <c r="Z16403" s="58"/>
      <c r="AA16403" s="58"/>
      <c r="AB16403" s="58"/>
    </row>
    <row r="16404" spans="24:28" x14ac:dyDescent="0.2">
      <c r="X16404" s="58"/>
      <c r="Y16404" s="58"/>
      <c r="Z16404" s="58"/>
      <c r="AA16404" s="58"/>
      <c r="AB16404" s="58"/>
    </row>
    <row r="16405" spans="24:28" x14ac:dyDescent="0.2">
      <c r="X16405" s="58"/>
      <c r="Y16405" s="58"/>
      <c r="Z16405" s="58"/>
      <c r="AA16405" s="58"/>
      <c r="AB16405" s="58"/>
    </row>
    <row r="16406" spans="24:28" x14ac:dyDescent="0.2">
      <c r="X16406" s="58"/>
      <c r="Y16406" s="58"/>
      <c r="Z16406" s="58"/>
      <c r="AA16406" s="58"/>
      <c r="AB16406" s="58"/>
    </row>
    <row r="16407" spans="24:28" x14ac:dyDescent="0.2">
      <c r="X16407" s="58"/>
      <c r="Y16407" s="58"/>
      <c r="Z16407" s="58"/>
      <c r="AA16407" s="58"/>
      <c r="AB16407" s="58"/>
    </row>
    <row r="16408" spans="24:28" x14ac:dyDescent="0.2">
      <c r="X16408" s="58"/>
      <c r="Y16408" s="58"/>
      <c r="Z16408" s="58"/>
      <c r="AA16408" s="58"/>
      <c r="AB16408" s="58"/>
    </row>
    <row r="16409" spans="24:28" x14ac:dyDescent="0.2">
      <c r="X16409" s="58"/>
      <c r="Y16409" s="58"/>
      <c r="Z16409" s="58"/>
      <c r="AA16409" s="58"/>
      <c r="AB16409" s="58"/>
    </row>
    <row r="16410" spans="24:28" x14ac:dyDescent="0.2">
      <c r="X16410" s="58"/>
      <c r="Y16410" s="58"/>
      <c r="Z16410" s="58"/>
      <c r="AA16410" s="58"/>
      <c r="AB16410" s="58"/>
    </row>
    <row r="16411" spans="24:28" x14ac:dyDescent="0.2">
      <c r="X16411" s="58"/>
      <c r="Y16411" s="58"/>
      <c r="Z16411" s="58"/>
      <c r="AA16411" s="58"/>
      <c r="AB16411" s="58"/>
    </row>
    <row r="16412" spans="24:28" x14ac:dyDescent="0.2">
      <c r="X16412" s="58"/>
      <c r="Y16412" s="58"/>
      <c r="Z16412" s="58"/>
      <c r="AA16412" s="58"/>
      <c r="AB16412" s="58"/>
    </row>
    <row r="16413" spans="24:28" x14ac:dyDescent="0.2">
      <c r="X16413" s="58"/>
      <c r="Y16413" s="58"/>
      <c r="Z16413" s="58"/>
      <c r="AA16413" s="58"/>
      <c r="AB16413" s="58"/>
    </row>
    <row r="16414" spans="24:28" x14ac:dyDescent="0.2">
      <c r="X16414" s="58"/>
      <c r="Y16414" s="58"/>
      <c r="Z16414" s="58"/>
      <c r="AA16414" s="58"/>
      <c r="AB16414" s="58"/>
    </row>
    <row r="16415" spans="24:28" x14ac:dyDescent="0.2">
      <c r="X16415" s="58"/>
      <c r="Y16415" s="58"/>
      <c r="Z16415" s="58"/>
      <c r="AA16415" s="58"/>
      <c r="AB16415" s="58"/>
    </row>
    <row r="16416" spans="24:28" x14ac:dyDescent="0.2">
      <c r="X16416" s="58"/>
      <c r="Y16416" s="58"/>
      <c r="Z16416" s="58"/>
      <c r="AA16416" s="58"/>
      <c r="AB16416" s="58"/>
    </row>
    <row r="16417" spans="24:28" x14ac:dyDescent="0.2">
      <c r="X16417" s="58"/>
      <c r="Y16417" s="58"/>
      <c r="Z16417" s="58"/>
      <c r="AA16417" s="58"/>
      <c r="AB16417" s="58"/>
    </row>
    <row r="16418" spans="24:28" x14ac:dyDescent="0.2">
      <c r="X16418" s="58"/>
      <c r="Y16418" s="58"/>
      <c r="Z16418" s="58"/>
      <c r="AA16418" s="58"/>
      <c r="AB16418" s="58"/>
    </row>
    <row r="16419" spans="24:28" x14ac:dyDescent="0.2">
      <c r="X16419" s="58"/>
      <c r="Y16419" s="58"/>
      <c r="Z16419" s="58"/>
      <c r="AA16419" s="58"/>
      <c r="AB16419" s="58"/>
    </row>
    <row r="16420" spans="24:28" x14ac:dyDescent="0.2">
      <c r="X16420" s="58"/>
      <c r="Y16420" s="58"/>
      <c r="Z16420" s="58"/>
      <c r="AA16420" s="58"/>
      <c r="AB16420" s="58"/>
    </row>
    <row r="16421" spans="24:28" x14ac:dyDescent="0.2">
      <c r="X16421" s="58"/>
      <c r="Y16421" s="58"/>
      <c r="Z16421" s="58"/>
      <c r="AA16421" s="58"/>
      <c r="AB16421" s="58"/>
    </row>
    <row r="16422" spans="24:28" x14ac:dyDescent="0.2">
      <c r="X16422" s="58"/>
      <c r="Y16422" s="58"/>
      <c r="Z16422" s="58"/>
      <c r="AA16422" s="58"/>
      <c r="AB16422" s="58"/>
    </row>
    <row r="16423" spans="24:28" x14ac:dyDescent="0.2">
      <c r="X16423" s="58"/>
      <c r="Y16423" s="58"/>
      <c r="Z16423" s="58"/>
      <c r="AA16423" s="58"/>
      <c r="AB16423" s="58"/>
    </row>
    <row r="16424" spans="24:28" x14ac:dyDescent="0.2">
      <c r="X16424" s="58"/>
      <c r="Y16424" s="58"/>
      <c r="Z16424" s="58"/>
      <c r="AA16424" s="58"/>
      <c r="AB16424" s="58"/>
    </row>
    <row r="16425" spans="24:28" x14ac:dyDescent="0.2">
      <c r="X16425" s="58"/>
      <c r="Y16425" s="58"/>
      <c r="Z16425" s="58"/>
      <c r="AA16425" s="58"/>
      <c r="AB16425" s="58"/>
    </row>
    <row r="16426" spans="24:28" x14ac:dyDescent="0.2">
      <c r="X16426" s="58"/>
      <c r="Y16426" s="58"/>
      <c r="Z16426" s="58"/>
      <c r="AA16426" s="58"/>
      <c r="AB16426" s="58"/>
    </row>
    <row r="16427" spans="24:28" x14ac:dyDescent="0.2">
      <c r="X16427" s="58"/>
      <c r="Y16427" s="58"/>
      <c r="Z16427" s="58"/>
      <c r="AA16427" s="58"/>
      <c r="AB16427" s="58"/>
    </row>
    <row r="16428" spans="24:28" x14ac:dyDescent="0.2">
      <c r="X16428" s="58"/>
      <c r="Y16428" s="58"/>
      <c r="Z16428" s="58"/>
      <c r="AA16428" s="58"/>
      <c r="AB16428" s="58"/>
    </row>
    <row r="16429" spans="24:28" x14ac:dyDescent="0.2">
      <c r="X16429" s="58"/>
      <c r="Y16429" s="58"/>
      <c r="Z16429" s="58"/>
      <c r="AA16429" s="58"/>
      <c r="AB16429" s="58"/>
    </row>
    <row r="16430" spans="24:28" x14ac:dyDescent="0.2">
      <c r="X16430" s="58"/>
      <c r="Y16430" s="58"/>
      <c r="Z16430" s="58"/>
      <c r="AA16430" s="58"/>
      <c r="AB16430" s="58"/>
    </row>
    <row r="16431" spans="24:28" x14ac:dyDescent="0.2">
      <c r="X16431" s="58"/>
      <c r="Y16431" s="58"/>
      <c r="Z16431" s="58"/>
      <c r="AA16431" s="58"/>
      <c r="AB16431" s="58"/>
    </row>
    <row r="16432" spans="24:28" x14ac:dyDescent="0.2">
      <c r="X16432" s="58"/>
      <c r="Y16432" s="58"/>
      <c r="Z16432" s="58"/>
      <c r="AA16432" s="58"/>
      <c r="AB16432" s="58"/>
    </row>
    <row r="16433" spans="24:28" x14ac:dyDescent="0.2">
      <c r="X16433" s="58"/>
      <c r="Y16433" s="58"/>
      <c r="Z16433" s="58"/>
      <c r="AA16433" s="58"/>
      <c r="AB16433" s="58"/>
    </row>
    <row r="16434" spans="24:28" x14ac:dyDescent="0.2">
      <c r="X16434" s="58"/>
      <c r="Y16434" s="58"/>
      <c r="Z16434" s="58"/>
      <c r="AA16434" s="58"/>
      <c r="AB16434" s="58"/>
    </row>
    <row r="16435" spans="24:28" x14ac:dyDescent="0.2">
      <c r="X16435" s="58"/>
      <c r="Y16435" s="58"/>
      <c r="Z16435" s="58"/>
      <c r="AA16435" s="58"/>
      <c r="AB16435" s="58"/>
    </row>
    <row r="16436" spans="24:28" x14ac:dyDescent="0.2">
      <c r="X16436" s="58"/>
      <c r="Y16436" s="58"/>
      <c r="Z16436" s="58"/>
      <c r="AA16436" s="58"/>
      <c r="AB16436" s="58"/>
    </row>
    <row r="16437" spans="24:28" x14ac:dyDescent="0.2">
      <c r="X16437" s="58"/>
      <c r="Y16437" s="58"/>
      <c r="Z16437" s="58"/>
      <c r="AA16437" s="58"/>
      <c r="AB16437" s="58"/>
    </row>
    <row r="16438" spans="24:28" x14ac:dyDescent="0.2">
      <c r="X16438" s="58"/>
      <c r="Y16438" s="58"/>
      <c r="Z16438" s="58"/>
      <c r="AA16438" s="58"/>
      <c r="AB16438" s="58"/>
    </row>
    <row r="16439" spans="24:28" x14ac:dyDescent="0.2">
      <c r="X16439" s="58"/>
      <c r="Y16439" s="58"/>
      <c r="Z16439" s="58"/>
      <c r="AA16439" s="58"/>
      <c r="AB16439" s="58"/>
    </row>
    <row r="16440" spans="24:28" x14ac:dyDescent="0.2">
      <c r="X16440" s="58"/>
      <c r="Y16440" s="58"/>
      <c r="Z16440" s="58"/>
      <c r="AA16440" s="58"/>
      <c r="AB16440" s="58"/>
    </row>
    <row r="16441" spans="24:28" x14ac:dyDescent="0.2">
      <c r="X16441" s="58"/>
      <c r="Y16441" s="58"/>
      <c r="Z16441" s="58"/>
      <c r="AA16441" s="58"/>
      <c r="AB16441" s="58"/>
    </row>
    <row r="16442" spans="24:28" x14ac:dyDescent="0.2">
      <c r="X16442" s="58"/>
      <c r="Y16442" s="58"/>
      <c r="Z16442" s="58"/>
      <c r="AA16442" s="58"/>
      <c r="AB16442" s="58"/>
    </row>
    <row r="16443" spans="24:28" x14ac:dyDescent="0.2">
      <c r="X16443" s="58"/>
      <c r="Y16443" s="58"/>
      <c r="Z16443" s="58"/>
      <c r="AA16443" s="58"/>
      <c r="AB16443" s="58"/>
    </row>
    <row r="16444" spans="24:28" x14ac:dyDescent="0.2">
      <c r="X16444" s="58"/>
      <c r="Y16444" s="58"/>
      <c r="Z16444" s="58"/>
      <c r="AA16444" s="58"/>
      <c r="AB16444" s="58"/>
    </row>
    <row r="16445" spans="24:28" x14ac:dyDescent="0.2">
      <c r="X16445" s="58"/>
      <c r="Y16445" s="58"/>
      <c r="Z16445" s="58"/>
      <c r="AA16445" s="58"/>
      <c r="AB16445" s="58"/>
    </row>
    <row r="16446" spans="24:28" x14ac:dyDescent="0.2">
      <c r="X16446" s="58"/>
      <c r="Y16446" s="58"/>
      <c r="Z16446" s="58"/>
      <c r="AA16446" s="58"/>
      <c r="AB16446" s="58"/>
    </row>
    <row r="16447" spans="24:28" x14ac:dyDescent="0.2">
      <c r="X16447" s="58"/>
      <c r="Y16447" s="58"/>
      <c r="Z16447" s="58"/>
      <c r="AA16447" s="58"/>
      <c r="AB16447" s="58"/>
    </row>
    <row r="16448" spans="24:28" x14ac:dyDescent="0.2">
      <c r="X16448" s="58"/>
      <c r="Y16448" s="58"/>
      <c r="Z16448" s="58"/>
      <c r="AA16448" s="58"/>
      <c r="AB16448" s="58"/>
    </row>
    <row r="16449" spans="24:28" x14ac:dyDescent="0.2">
      <c r="X16449" s="58"/>
      <c r="Y16449" s="58"/>
      <c r="Z16449" s="58"/>
      <c r="AA16449" s="58"/>
      <c r="AB16449" s="58"/>
    </row>
    <row r="16450" spans="24:28" x14ac:dyDescent="0.2">
      <c r="X16450" s="58"/>
      <c r="Y16450" s="58"/>
      <c r="Z16450" s="58"/>
      <c r="AA16450" s="58"/>
      <c r="AB16450" s="58"/>
    </row>
    <row r="16451" spans="24:28" x14ac:dyDescent="0.2">
      <c r="X16451" s="58"/>
      <c r="Y16451" s="58"/>
      <c r="Z16451" s="58"/>
      <c r="AA16451" s="58"/>
      <c r="AB16451" s="58"/>
    </row>
    <row r="16452" spans="24:28" x14ac:dyDescent="0.2">
      <c r="X16452" s="58"/>
      <c r="Y16452" s="58"/>
      <c r="Z16452" s="58"/>
      <c r="AA16452" s="58"/>
      <c r="AB16452" s="58"/>
    </row>
    <row r="16453" spans="24:28" x14ac:dyDescent="0.2">
      <c r="X16453" s="58"/>
      <c r="Y16453" s="58"/>
      <c r="Z16453" s="58"/>
      <c r="AA16453" s="58"/>
      <c r="AB16453" s="58"/>
    </row>
    <row r="16454" spans="24:28" x14ac:dyDescent="0.2">
      <c r="X16454" s="58"/>
      <c r="Y16454" s="58"/>
      <c r="Z16454" s="58"/>
      <c r="AA16454" s="58"/>
      <c r="AB16454" s="58"/>
    </row>
    <row r="16455" spans="24:28" x14ac:dyDescent="0.2">
      <c r="X16455" s="58"/>
      <c r="Y16455" s="58"/>
      <c r="Z16455" s="58"/>
      <c r="AA16455" s="58"/>
      <c r="AB16455" s="58"/>
    </row>
    <row r="16456" spans="24:28" x14ac:dyDescent="0.2">
      <c r="X16456" s="58"/>
      <c r="Y16456" s="58"/>
      <c r="Z16456" s="58"/>
      <c r="AA16456" s="58"/>
      <c r="AB16456" s="58"/>
    </row>
    <row r="16457" spans="24:28" x14ac:dyDescent="0.2">
      <c r="X16457" s="58"/>
      <c r="Y16457" s="58"/>
      <c r="Z16457" s="58"/>
      <c r="AA16457" s="58"/>
      <c r="AB16457" s="58"/>
    </row>
    <row r="16458" spans="24:28" x14ac:dyDescent="0.2">
      <c r="X16458" s="58"/>
      <c r="Y16458" s="58"/>
      <c r="Z16458" s="58"/>
      <c r="AA16458" s="58"/>
      <c r="AB16458" s="58"/>
    </row>
    <row r="16459" spans="24:28" x14ac:dyDescent="0.2">
      <c r="X16459" s="58"/>
      <c r="Y16459" s="58"/>
      <c r="Z16459" s="58"/>
      <c r="AA16459" s="58"/>
      <c r="AB16459" s="58"/>
    </row>
    <row r="16460" spans="24:28" x14ac:dyDescent="0.2">
      <c r="X16460" s="58"/>
      <c r="Y16460" s="58"/>
      <c r="Z16460" s="58"/>
      <c r="AA16460" s="58"/>
      <c r="AB16460" s="58"/>
    </row>
    <row r="16461" spans="24:28" x14ac:dyDescent="0.2">
      <c r="X16461" s="58"/>
      <c r="Y16461" s="58"/>
      <c r="Z16461" s="58"/>
      <c r="AA16461" s="58"/>
      <c r="AB16461" s="58"/>
    </row>
    <row r="16462" spans="24:28" x14ac:dyDescent="0.2">
      <c r="X16462" s="58"/>
      <c r="Y16462" s="58"/>
      <c r="Z16462" s="58"/>
      <c r="AA16462" s="58"/>
      <c r="AB16462" s="58"/>
    </row>
    <row r="16463" spans="24:28" x14ac:dyDescent="0.2">
      <c r="X16463" s="58"/>
      <c r="Y16463" s="58"/>
      <c r="Z16463" s="58"/>
      <c r="AA16463" s="58"/>
      <c r="AB16463" s="58"/>
    </row>
    <row r="16464" spans="24:28" x14ac:dyDescent="0.2">
      <c r="X16464" s="58"/>
      <c r="Y16464" s="58"/>
      <c r="Z16464" s="58"/>
      <c r="AA16464" s="58"/>
      <c r="AB16464" s="58"/>
    </row>
    <row r="16465" spans="24:28" x14ac:dyDescent="0.2">
      <c r="X16465" s="58"/>
      <c r="Y16465" s="58"/>
      <c r="Z16465" s="58"/>
      <c r="AA16465" s="58"/>
      <c r="AB16465" s="58"/>
    </row>
    <row r="16466" spans="24:28" x14ac:dyDescent="0.2">
      <c r="X16466" s="58"/>
      <c r="Y16466" s="58"/>
      <c r="Z16466" s="58"/>
      <c r="AA16466" s="58"/>
      <c r="AB16466" s="58"/>
    </row>
    <row r="16467" spans="24:28" x14ac:dyDescent="0.2">
      <c r="X16467" s="58"/>
      <c r="Y16467" s="58"/>
      <c r="Z16467" s="58"/>
      <c r="AA16467" s="58"/>
      <c r="AB16467" s="58"/>
    </row>
    <row r="16468" spans="24:28" x14ac:dyDescent="0.2">
      <c r="X16468" s="58"/>
      <c r="Y16468" s="58"/>
      <c r="Z16468" s="58"/>
      <c r="AA16468" s="58"/>
      <c r="AB16468" s="58"/>
    </row>
    <row r="16469" spans="24:28" x14ac:dyDescent="0.2">
      <c r="X16469" s="58"/>
      <c r="Y16469" s="58"/>
      <c r="Z16469" s="58"/>
      <c r="AA16469" s="58"/>
      <c r="AB16469" s="58"/>
    </row>
    <row r="16470" spans="24:28" x14ac:dyDescent="0.2">
      <c r="X16470" s="58"/>
      <c r="Y16470" s="58"/>
      <c r="Z16470" s="58"/>
      <c r="AA16470" s="58"/>
      <c r="AB16470" s="58"/>
    </row>
    <row r="16471" spans="24:28" x14ac:dyDescent="0.2">
      <c r="X16471" s="58"/>
      <c r="Y16471" s="58"/>
      <c r="Z16471" s="58"/>
      <c r="AA16471" s="58"/>
      <c r="AB16471" s="58"/>
    </row>
    <row r="16472" spans="24:28" x14ac:dyDescent="0.2">
      <c r="X16472" s="58"/>
      <c r="Y16472" s="58"/>
      <c r="Z16472" s="58"/>
      <c r="AA16472" s="58"/>
      <c r="AB16472" s="58"/>
    </row>
    <row r="16473" spans="24:28" x14ac:dyDescent="0.2">
      <c r="X16473" s="58"/>
      <c r="Y16473" s="58"/>
      <c r="Z16473" s="58"/>
      <c r="AA16473" s="58"/>
      <c r="AB16473" s="58"/>
    </row>
    <row r="16474" spans="24:28" x14ac:dyDescent="0.2">
      <c r="X16474" s="58"/>
      <c r="Y16474" s="58"/>
      <c r="Z16474" s="58"/>
      <c r="AA16474" s="58"/>
      <c r="AB16474" s="58"/>
    </row>
    <row r="16475" spans="24:28" x14ac:dyDescent="0.2">
      <c r="X16475" s="58"/>
      <c r="Y16475" s="58"/>
      <c r="Z16475" s="58"/>
      <c r="AA16475" s="58"/>
      <c r="AB16475" s="58"/>
    </row>
    <row r="16476" spans="24:28" x14ac:dyDescent="0.2">
      <c r="X16476" s="58"/>
      <c r="Y16476" s="58"/>
      <c r="Z16476" s="58"/>
      <c r="AA16476" s="58"/>
      <c r="AB16476" s="58"/>
    </row>
    <row r="16477" spans="24:28" x14ac:dyDescent="0.2">
      <c r="X16477" s="58"/>
      <c r="Y16477" s="58"/>
      <c r="Z16477" s="58"/>
      <c r="AA16477" s="58"/>
      <c r="AB16477" s="58"/>
    </row>
    <row r="16478" spans="24:28" x14ac:dyDescent="0.2">
      <c r="X16478" s="58"/>
      <c r="Y16478" s="58"/>
      <c r="Z16478" s="58"/>
      <c r="AA16478" s="58"/>
      <c r="AB16478" s="58"/>
    </row>
    <row r="16479" spans="24:28" x14ac:dyDescent="0.2">
      <c r="X16479" s="58"/>
      <c r="Y16479" s="58"/>
      <c r="Z16479" s="58"/>
      <c r="AA16479" s="58"/>
      <c r="AB16479" s="58"/>
    </row>
    <row r="16480" spans="24:28" x14ac:dyDescent="0.2">
      <c r="X16480" s="58"/>
      <c r="Y16480" s="58"/>
      <c r="Z16480" s="58"/>
      <c r="AA16480" s="58"/>
      <c r="AB16480" s="58"/>
    </row>
    <row r="16481" spans="24:28" x14ac:dyDescent="0.2">
      <c r="X16481" s="58"/>
      <c r="Y16481" s="58"/>
      <c r="Z16481" s="58"/>
      <c r="AA16481" s="58"/>
      <c r="AB16481" s="58"/>
    </row>
    <row r="16482" spans="24:28" x14ac:dyDescent="0.2">
      <c r="X16482" s="58"/>
      <c r="Y16482" s="58"/>
      <c r="Z16482" s="58"/>
      <c r="AA16482" s="58"/>
      <c r="AB16482" s="58"/>
    </row>
    <row r="16483" spans="24:28" x14ac:dyDescent="0.2">
      <c r="X16483" s="58"/>
      <c r="Y16483" s="58"/>
      <c r="Z16483" s="58"/>
      <c r="AA16483" s="58"/>
      <c r="AB16483" s="58"/>
    </row>
    <row r="16484" spans="24:28" x14ac:dyDescent="0.2">
      <c r="X16484" s="58"/>
      <c r="Y16484" s="58"/>
      <c r="Z16484" s="58"/>
      <c r="AA16484" s="58"/>
      <c r="AB16484" s="58"/>
    </row>
    <row r="16485" spans="24:28" x14ac:dyDescent="0.2">
      <c r="X16485" s="58"/>
      <c r="Y16485" s="58"/>
      <c r="Z16485" s="58"/>
      <c r="AA16485" s="58"/>
      <c r="AB16485" s="58"/>
    </row>
    <row r="16486" spans="24:28" x14ac:dyDescent="0.2">
      <c r="X16486" s="58"/>
      <c r="Y16486" s="58"/>
      <c r="Z16486" s="58"/>
      <c r="AA16486" s="58"/>
      <c r="AB16486" s="58"/>
    </row>
    <row r="16487" spans="24:28" x14ac:dyDescent="0.2">
      <c r="X16487" s="58"/>
      <c r="Y16487" s="58"/>
      <c r="Z16487" s="58"/>
      <c r="AA16487" s="58"/>
      <c r="AB16487" s="58"/>
    </row>
    <row r="16488" spans="24:28" x14ac:dyDescent="0.2">
      <c r="X16488" s="58"/>
      <c r="Y16488" s="58"/>
      <c r="Z16488" s="58"/>
      <c r="AA16488" s="58"/>
      <c r="AB16488" s="58"/>
    </row>
    <row r="16489" spans="24:28" x14ac:dyDescent="0.2">
      <c r="X16489" s="58"/>
      <c r="Y16489" s="58"/>
      <c r="Z16489" s="58"/>
      <c r="AA16489" s="58"/>
      <c r="AB16489" s="58"/>
    </row>
    <row r="16490" spans="24:28" x14ac:dyDescent="0.2">
      <c r="X16490" s="58"/>
      <c r="Y16490" s="58"/>
      <c r="Z16490" s="58"/>
      <c r="AA16490" s="58"/>
      <c r="AB16490" s="58"/>
    </row>
    <row r="16491" spans="24:28" x14ac:dyDescent="0.2">
      <c r="X16491" s="58"/>
      <c r="Y16491" s="58"/>
      <c r="Z16491" s="58"/>
      <c r="AA16491" s="58"/>
      <c r="AB16491" s="58"/>
    </row>
    <row r="16492" spans="24:28" x14ac:dyDescent="0.2">
      <c r="X16492" s="58"/>
      <c r="Y16492" s="58"/>
      <c r="Z16492" s="58"/>
      <c r="AA16492" s="58"/>
      <c r="AB16492" s="58"/>
    </row>
    <row r="16493" spans="24:28" x14ac:dyDescent="0.2">
      <c r="X16493" s="58"/>
      <c r="Y16493" s="58"/>
      <c r="Z16493" s="58"/>
      <c r="AA16493" s="58"/>
      <c r="AB16493" s="58"/>
    </row>
    <row r="16494" spans="24:28" x14ac:dyDescent="0.2">
      <c r="X16494" s="58"/>
      <c r="Y16494" s="58"/>
      <c r="Z16494" s="58"/>
      <c r="AA16494" s="58"/>
      <c r="AB16494" s="58"/>
    </row>
    <row r="16495" spans="24:28" x14ac:dyDescent="0.2">
      <c r="X16495" s="58"/>
      <c r="Y16495" s="58"/>
      <c r="Z16495" s="58"/>
      <c r="AA16495" s="58"/>
      <c r="AB16495" s="58"/>
    </row>
    <row r="16496" spans="24:28" x14ac:dyDescent="0.2">
      <c r="X16496" s="58"/>
      <c r="Y16496" s="58"/>
      <c r="Z16496" s="58"/>
      <c r="AA16496" s="58"/>
      <c r="AB16496" s="58"/>
    </row>
    <row r="16497" spans="24:28" x14ac:dyDescent="0.2">
      <c r="X16497" s="58"/>
      <c r="Y16497" s="58"/>
      <c r="Z16497" s="58"/>
      <c r="AA16497" s="58"/>
      <c r="AB16497" s="58"/>
    </row>
    <row r="16498" spans="24:28" x14ac:dyDescent="0.2">
      <c r="X16498" s="58"/>
      <c r="Y16498" s="58"/>
      <c r="Z16498" s="58"/>
      <c r="AA16498" s="58"/>
      <c r="AB16498" s="58"/>
    </row>
    <row r="16499" spans="24:28" x14ac:dyDescent="0.2">
      <c r="X16499" s="58"/>
      <c r="Y16499" s="58"/>
      <c r="Z16499" s="58"/>
      <c r="AA16499" s="58"/>
      <c r="AB16499" s="58"/>
    </row>
    <row r="16500" spans="24:28" x14ac:dyDescent="0.2">
      <c r="X16500" s="58"/>
      <c r="Y16500" s="58"/>
      <c r="Z16500" s="58"/>
      <c r="AA16500" s="58"/>
      <c r="AB16500" s="58"/>
    </row>
    <row r="16501" spans="24:28" x14ac:dyDescent="0.2">
      <c r="X16501" s="58"/>
      <c r="Y16501" s="58"/>
      <c r="Z16501" s="58"/>
      <c r="AA16501" s="58"/>
      <c r="AB16501" s="58"/>
    </row>
    <row r="16502" spans="24:28" x14ac:dyDescent="0.2">
      <c r="X16502" s="58"/>
      <c r="Y16502" s="58"/>
      <c r="Z16502" s="58"/>
      <c r="AA16502" s="58"/>
      <c r="AB16502" s="58"/>
    </row>
    <row r="16503" spans="24:28" x14ac:dyDescent="0.2">
      <c r="X16503" s="58"/>
      <c r="Y16503" s="58"/>
      <c r="Z16503" s="58"/>
      <c r="AA16503" s="58"/>
      <c r="AB16503" s="58"/>
    </row>
    <row r="16504" spans="24:28" x14ac:dyDescent="0.2">
      <c r="X16504" s="58"/>
      <c r="Y16504" s="58"/>
      <c r="Z16504" s="58"/>
      <c r="AA16504" s="58"/>
      <c r="AB16504" s="58"/>
    </row>
    <row r="16505" spans="24:28" x14ac:dyDescent="0.2">
      <c r="X16505" s="58"/>
      <c r="Y16505" s="58"/>
      <c r="Z16505" s="58"/>
      <c r="AA16505" s="58"/>
      <c r="AB16505" s="58"/>
    </row>
    <row r="16506" spans="24:28" x14ac:dyDescent="0.2">
      <c r="X16506" s="58"/>
      <c r="Y16506" s="58"/>
      <c r="Z16506" s="58"/>
      <c r="AA16506" s="58"/>
      <c r="AB16506" s="58"/>
    </row>
    <row r="16507" spans="24:28" x14ac:dyDescent="0.2">
      <c r="X16507" s="58"/>
      <c r="Y16507" s="58"/>
      <c r="Z16507" s="58"/>
      <c r="AA16507" s="58"/>
      <c r="AB16507" s="58"/>
    </row>
    <row r="16508" spans="24:28" x14ac:dyDescent="0.2">
      <c r="X16508" s="58"/>
      <c r="Y16508" s="58"/>
      <c r="Z16508" s="58"/>
      <c r="AA16508" s="58"/>
      <c r="AB16508" s="58"/>
    </row>
    <row r="16509" spans="24:28" x14ac:dyDescent="0.2">
      <c r="X16509" s="58"/>
      <c r="Y16509" s="58"/>
      <c r="Z16509" s="58"/>
      <c r="AA16509" s="58"/>
      <c r="AB16509" s="58"/>
    </row>
    <row r="16510" spans="24:28" x14ac:dyDescent="0.2">
      <c r="X16510" s="58"/>
      <c r="Y16510" s="58"/>
      <c r="Z16510" s="58"/>
      <c r="AA16510" s="58"/>
      <c r="AB16510" s="58"/>
    </row>
    <row r="16511" spans="24:28" x14ac:dyDescent="0.2">
      <c r="X16511" s="58"/>
      <c r="Y16511" s="58"/>
      <c r="Z16511" s="58"/>
      <c r="AA16511" s="58"/>
      <c r="AB16511" s="58"/>
    </row>
    <row r="16512" spans="24:28" x14ac:dyDescent="0.2">
      <c r="X16512" s="58"/>
      <c r="Y16512" s="58"/>
      <c r="Z16512" s="58"/>
      <c r="AA16512" s="58"/>
      <c r="AB16512" s="58"/>
    </row>
    <row r="16513" spans="24:28" x14ac:dyDescent="0.2">
      <c r="X16513" s="58"/>
      <c r="Y16513" s="58"/>
      <c r="Z16513" s="58"/>
      <c r="AA16513" s="58"/>
      <c r="AB16513" s="58"/>
    </row>
    <row r="16514" spans="24:28" x14ac:dyDescent="0.2">
      <c r="X16514" s="58"/>
      <c r="Y16514" s="58"/>
      <c r="Z16514" s="58"/>
      <c r="AA16514" s="58"/>
      <c r="AB16514" s="58"/>
    </row>
    <row r="16515" spans="24:28" x14ac:dyDescent="0.2">
      <c r="X16515" s="58"/>
      <c r="Y16515" s="58"/>
      <c r="Z16515" s="58"/>
      <c r="AA16515" s="58"/>
      <c r="AB16515" s="58"/>
    </row>
    <row r="16516" spans="24:28" x14ac:dyDescent="0.2">
      <c r="X16516" s="58"/>
      <c r="Y16516" s="58"/>
      <c r="Z16516" s="58"/>
      <c r="AA16516" s="58"/>
      <c r="AB16516" s="58"/>
    </row>
    <row r="16517" spans="24:28" x14ac:dyDescent="0.2">
      <c r="X16517" s="58"/>
      <c r="Y16517" s="58"/>
      <c r="Z16517" s="58"/>
      <c r="AA16517" s="58"/>
      <c r="AB16517" s="58"/>
    </row>
    <row r="16518" spans="24:28" x14ac:dyDescent="0.2">
      <c r="X16518" s="58"/>
      <c r="Y16518" s="58"/>
      <c r="Z16518" s="58"/>
      <c r="AA16518" s="58"/>
      <c r="AB16518" s="58"/>
    </row>
    <row r="16519" spans="24:28" x14ac:dyDescent="0.2">
      <c r="X16519" s="58"/>
      <c r="Y16519" s="58"/>
      <c r="Z16519" s="58"/>
      <c r="AA16519" s="58"/>
      <c r="AB16519" s="58"/>
    </row>
    <row r="16520" spans="24:28" x14ac:dyDescent="0.2">
      <c r="X16520" s="58"/>
      <c r="Y16520" s="58"/>
      <c r="Z16520" s="58"/>
      <c r="AA16520" s="58"/>
      <c r="AB16520" s="58"/>
    </row>
    <row r="16521" spans="24:28" x14ac:dyDescent="0.2">
      <c r="X16521" s="58"/>
      <c r="Y16521" s="58"/>
      <c r="Z16521" s="58"/>
      <c r="AA16521" s="58"/>
      <c r="AB16521" s="58"/>
    </row>
    <row r="16522" spans="24:28" x14ac:dyDescent="0.2">
      <c r="X16522" s="58"/>
      <c r="Y16522" s="58"/>
      <c r="Z16522" s="58"/>
      <c r="AA16522" s="58"/>
      <c r="AB16522" s="58"/>
    </row>
    <row r="16523" spans="24:28" x14ac:dyDescent="0.2">
      <c r="X16523" s="58"/>
      <c r="Y16523" s="58"/>
      <c r="Z16523" s="58"/>
      <c r="AA16523" s="58"/>
      <c r="AB16523" s="58"/>
    </row>
    <row r="16524" spans="24:28" x14ac:dyDescent="0.2">
      <c r="X16524" s="58"/>
      <c r="Y16524" s="58"/>
      <c r="Z16524" s="58"/>
      <c r="AA16524" s="58"/>
      <c r="AB16524" s="58"/>
    </row>
    <row r="16525" spans="24:28" x14ac:dyDescent="0.2">
      <c r="X16525" s="58"/>
      <c r="Y16525" s="58"/>
      <c r="Z16525" s="58"/>
      <c r="AA16525" s="58"/>
      <c r="AB16525" s="58"/>
    </row>
    <row r="16526" spans="24:28" x14ac:dyDescent="0.2">
      <c r="X16526" s="58"/>
      <c r="Y16526" s="58"/>
      <c r="Z16526" s="58"/>
      <c r="AA16526" s="58"/>
      <c r="AB16526" s="58"/>
    </row>
    <row r="16527" spans="24:28" x14ac:dyDescent="0.2">
      <c r="X16527" s="58"/>
      <c r="Y16527" s="58"/>
      <c r="Z16527" s="58"/>
      <c r="AA16527" s="58"/>
      <c r="AB16527" s="58"/>
    </row>
    <row r="16528" spans="24:28" x14ac:dyDescent="0.2">
      <c r="X16528" s="58"/>
      <c r="Y16528" s="58"/>
      <c r="Z16528" s="58"/>
      <c r="AA16528" s="58"/>
      <c r="AB16528" s="58"/>
    </row>
    <row r="16529" spans="24:28" x14ac:dyDescent="0.2">
      <c r="X16529" s="58"/>
      <c r="Y16529" s="58"/>
      <c r="Z16529" s="58"/>
      <c r="AA16529" s="58"/>
      <c r="AB16529" s="58"/>
    </row>
    <row r="16530" spans="24:28" x14ac:dyDescent="0.2">
      <c r="X16530" s="58"/>
      <c r="Y16530" s="58"/>
      <c r="Z16530" s="58"/>
      <c r="AA16530" s="58"/>
      <c r="AB16530" s="58"/>
    </row>
    <row r="16531" spans="24:28" x14ac:dyDescent="0.2">
      <c r="X16531" s="58"/>
      <c r="Y16531" s="58"/>
      <c r="Z16531" s="58"/>
      <c r="AA16531" s="58"/>
      <c r="AB16531" s="58"/>
    </row>
    <row r="16532" spans="24:28" x14ac:dyDescent="0.2">
      <c r="X16532" s="58"/>
      <c r="Y16532" s="58"/>
      <c r="Z16532" s="58"/>
      <c r="AA16532" s="58"/>
      <c r="AB16532" s="58"/>
    </row>
    <row r="16533" spans="24:28" x14ac:dyDescent="0.2">
      <c r="X16533" s="58"/>
      <c r="Y16533" s="58"/>
      <c r="Z16533" s="58"/>
      <c r="AA16533" s="58"/>
      <c r="AB16533" s="58"/>
    </row>
    <row r="16534" spans="24:28" x14ac:dyDescent="0.2">
      <c r="X16534" s="58"/>
      <c r="Y16534" s="58"/>
      <c r="Z16534" s="58"/>
      <c r="AA16534" s="58"/>
      <c r="AB16534" s="58"/>
    </row>
    <row r="16535" spans="24:28" x14ac:dyDescent="0.2">
      <c r="X16535" s="58"/>
      <c r="Y16535" s="58"/>
      <c r="Z16535" s="58"/>
      <c r="AA16535" s="58"/>
      <c r="AB16535" s="58"/>
    </row>
    <row r="16536" spans="24:28" x14ac:dyDescent="0.2">
      <c r="X16536" s="58"/>
      <c r="Y16536" s="58"/>
      <c r="Z16536" s="58"/>
      <c r="AA16536" s="58"/>
      <c r="AB16536" s="58"/>
    </row>
    <row r="16537" spans="24:28" x14ac:dyDescent="0.2">
      <c r="X16537" s="58"/>
      <c r="Y16537" s="58"/>
      <c r="Z16537" s="58"/>
      <c r="AA16537" s="58"/>
      <c r="AB16537" s="58"/>
    </row>
    <row r="16538" spans="24:28" x14ac:dyDescent="0.2">
      <c r="X16538" s="58"/>
      <c r="Y16538" s="58"/>
      <c r="Z16538" s="58"/>
      <c r="AA16538" s="58"/>
      <c r="AB16538" s="58"/>
    </row>
    <row r="16539" spans="24:28" x14ac:dyDescent="0.2">
      <c r="X16539" s="58"/>
      <c r="Y16539" s="58"/>
      <c r="Z16539" s="58"/>
      <c r="AA16539" s="58"/>
      <c r="AB16539" s="58"/>
    </row>
    <row r="16540" spans="24:28" x14ac:dyDescent="0.2">
      <c r="X16540" s="58"/>
      <c r="Y16540" s="58"/>
      <c r="Z16540" s="58"/>
      <c r="AA16540" s="58"/>
      <c r="AB16540" s="58"/>
    </row>
    <row r="16541" spans="24:28" x14ac:dyDescent="0.2">
      <c r="X16541" s="58"/>
      <c r="Y16541" s="58"/>
      <c r="Z16541" s="58"/>
      <c r="AA16541" s="58"/>
      <c r="AB16541" s="58"/>
    </row>
    <row r="16542" spans="24:28" x14ac:dyDescent="0.2">
      <c r="X16542" s="58"/>
      <c r="Y16542" s="58"/>
      <c r="Z16542" s="58"/>
      <c r="AA16542" s="58"/>
      <c r="AB16542" s="58"/>
    </row>
    <row r="16543" spans="24:28" x14ac:dyDescent="0.2">
      <c r="X16543" s="58"/>
      <c r="Y16543" s="58"/>
      <c r="Z16543" s="58"/>
      <c r="AA16543" s="58"/>
      <c r="AB16543" s="58"/>
    </row>
    <row r="16544" spans="24:28" x14ac:dyDescent="0.2">
      <c r="X16544" s="58"/>
      <c r="Y16544" s="58"/>
      <c r="Z16544" s="58"/>
      <c r="AA16544" s="58"/>
      <c r="AB16544" s="58"/>
    </row>
    <row r="16545" spans="24:28" x14ac:dyDescent="0.2">
      <c r="X16545" s="58"/>
      <c r="Y16545" s="58"/>
      <c r="Z16545" s="58"/>
      <c r="AA16545" s="58"/>
      <c r="AB16545" s="58"/>
    </row>
    <row r="16546" spans="24:28" x14ac:dyDescent="0.2">
      <c r="X16546" s="58"/>
      <c r="Y16546" s="58"/>
      <c r="Z16546" s="58"/>
      <c r="AA16546" s="58"/>
      <c r="AB16546" s="58"/>
    </row>
    <row r="16547" spans="24:28" x14ac:dyDescent="0.2">
      <c r="X16547" s="58"/>
      <c r="Y16547" s="58"/>
      <c r="Z16547" s="58"/>
      <c r="AA16547" s="58"/>
      <c r="AB16547" s="58"/>
    </row>
    <row r="16548" spans="24:28" x14ac:dyDescent="0.2">
      <c r="X16548" s="58"/>
      <c r="Y16548" s="58"/>
      <c r="Z16548" s="58"/>
      <c r="AA16548" s="58"/>
      <c r="AB16548" s="58"/>
    </row>
    <row r="16549" spans="24:28" x14ac:dyDescent="0.2">
      <c r="X16549" s="58"/>
      <c r="Y16549" s="58"/>
      <c r="Z16549" s="58"/>
      <c r="AA16549" s="58"/>
      <c r="AB16549" s="58"/>
    </row>
    <row r="16550" spans="24:28" x14ac:dyDescent="0.2">
      <c r="X16550" s="58"/>
      <c r="Y16550" s="58"/>
      <c r="Z16550" s="58"/>
      <c r="AA16550" s="58"/>
      <c r="AB16550" s="58"/>
    </row>
    <row r="16551" spans="24:28" x14ac:dyDescent="0.2">
      <c r="X16551" s="58"/>
      <c r="Y16551" s="58"/>
      <c r="Z16551" s="58"/>
      <c r="AA16551" s="58"/>
      <c r="AB16551" s="58"/>
    </row>
    <row r="16552" spans="24:28" x14ac:dyDescent="0.2">
      <c r="X16552" s="58"/>
      <c r="Y16552" s="58"/>
      <c r="Z16552" s="58"/>
      <c r="AA16552" s="58"/>
      <c r="AB16552" s="58"/>
    </row>
    <row r="16553" spans="24:28" x14ac:dyDescent="0.2">
      <c r="X16553" s="58"/>
      <c r="Y16553" s="58"/>
      <c r="Z16553" s="58"/>
      <c r="AA16553" s="58"/>
      <c r="AB16553" s="58"/>
    </row>
    <row r="16554" spans="24:28" x14ac:dyDescent="0.2">
      <c r="X16554" s="58"/>
      <c r="Y16554" s="58"/>
      <c r="Z16554" s="58"/>
      <c r="AA16554" s="58"/>
      <c r="AB16554" s="58"/>
    </row>
    <row r="16555" spans="24:28" x14ac:dyDescent="0.2">
      <c r="X16555" s="58"/>
      <c r="Y16555" s="58"/>
      <c r="Z16555" s="58"/>
      <c r="AA16555" s="58"/>
      <c r="AB16555" s="58"/>
    </row>
    <row r="16556" spans="24:28" x14ac:dyDescent="0.2">
      <c r="X16556" s="58"/>
      <c r="Y16556" s="58"/>
      <c r="Z16556" s="58"/>
      <c r="AA16556" s="58"/>
      <c r="AB16556" s="58"/>
    </row>
    <row r="16557" spans="24:28" x14ac:dyDescent="0.2">
      <c r="X16557" s="58"/>
      <c r="Y16557" s="58"/>
      <c r="Z16557" s="58"/>
      <c r="AA16557" s="58"/>
      <c r="AB16557" s="58"/>
    </row>
    <row r="16558" spans="24:28" x14ac:dyDescent="0.2">
      <c r="X16558" s="58"/>
      <c r="Y16558" s="58"/>
      <c r="Z16558" s="58"/>
      <c r="AA16558" s="58"/>
      <c r="AB16558" s="58"/>
    </row>
    <row r="16559" spans="24:28" x14ac:dyDescent="0.2">
      <c r="X16559" s="58"/>
      <c r="Y16559" s="58"/>
      <c r="Z16559" s="58"/>
      <c r="AA16559" s="58"/>
      <c r="AB16559" s="58"/>
    </row>
    <row r="16560" spans="24:28" x14ac:dyDescent="0.2">
      <c r="X16560" s="58"/>
      <c r="Y16560" s="58"/>
      <c r="Z16560" s="58"/>
      <c r="AA16560" s="58"/>
      <c r="AB16560" s="58"/>
    </row>
    <row r="16561" spans="24:28" x14ac:dyDescent="0.2">
      <c r="X16561" s="58"/>
      <c r="Y16561" s="58"/>
      <c r="Z16561" s="58"/>
      <c r="AA16561" s="58"/>
      <c r="AB16561" s="58"/>
    </row>
    <row r="16562" spans="24:28" x14ac:dyDescent="0.2">
      <c r="X16562" s="58"/>
      <c r="Y16562" s="58"/>
      <c r="Z16562" s="58"/>
      <c r="AA16562" s="58"/>
      <c r="AB16562" s="58"/>
    </row>
    <row r="16563" spans="24:28" x14ac:dyDescent="0.2">
      <c r="X16563" s="58"/>
      <c r="Y16563" s="58"/>
      <c r="Z16563" s="58"/>
      <c r="AA16563" s="58"/>
      <c r="AB16563" s="58"/>
    </row>
    <row r="16564" spans="24:28" x14ac:dyDescent="0.2">
      <c r="X16564" s="58"/>
      <c r="Y16564" s="58"/>
      <c r="Z16564" s="58"/>
      <c r="AA16564" s="58"/>
      <c r="AB16564" s="58"/>
    </row>
    <row r="16565" spans="24:28" x14ac:dyDescent="0.2">
      <c r="X16565" s="58"/>
      <c r="Y16565" s="58"/>
      <c r="Z16565" s="58"/>
      <c r="AA16565" s="58"/>
      <c r="AB16565" s="58"/>
    </row>
    <row r="16566" spans="24:28" x14ac:dyDescent="0.2">
      <c r="X16566" s="58"/>
      <c r="Y16566" s="58"/>
      <c r="Z16566" s="58"/>
      <c r="AA16566" s="58"/>
      <c r="AB16566" s="58"/>
    </row>
    <row r="16567" spans="24:28" x14ac:dyDescent="0.2">
      <c r="X16567" s="58"/>
      <c r="Y16567" s="58"/>
      <c r="Z16567" s="58"/>
      <c r="AA16567" s="58"/>
      <c r="AB16567" s="58"/>
    </row>
    <row r="16568" spans="24:28" x14ac:dyDescent="0.2">
      <c r="X16568" s="58"/>
      <c r="Y16568" s="58"/>
      <c r="Z16568" s="58"/>
      <c r="AA16568" s="58"/>
      <c r="AB16568" s="58"/>
    </row>
    <row r="16569" spans="24:28" x14ac:dyDescent="0.2">
      <c r="X16569" s="58"/>
      <c r="Y16569" s="58"/>
      <c r="Z16569" s="58"/>
      <c r="AA16569" s="58"/>
      <c r="AB16569" s="58"/>
    </row>
    <row r="16570" spans="24:28" x14ac:dyDescent="0.2">
      <c r="X16570" s="58"/>
      <c r="Y16570" s="58"/>
      <c r="Z16570" s="58"/>
      <c r="AA16570" s="58"/>
      <c r="AB16570" s="58"/>
    </row>
    <row r="16571" spans="24:28" x14ac:dyDescent="0.2">
      <c r="X16571" s="58"/>
      <c r="Y16571" s="58"/>
      <c r="Z16571" s="58"/>
      <c r="AA16571" s="58"/>
      <c r="AB16571" s="58"/>
    </row>
    <row r="16572" spans="24:28" x14ac:dyDescent="0.2">
      <c r="X16572" s="58"/>
      <c r="Y16572" s="58"/>
      <c r="Z16572" s="58"/>
      <c r="AA16572" s="58"/>
      <c r="AB16572" s="58"/>
    </row>
    <row r="16573" spans="24:28" x14ac:dyDescent="0.2">
      <c r="X16573" s="58"/>
      <c r="Y16573" s="58"/>
      <c r="Z16573" s="58"/>
      <c r="AA16573" s="58"/>
      <c r="AB16573" s="58"/>
    </row>
    <row r="16574" spans="24:28" x14ac:dyDescent="0.2">
      <c r="X16574" s="58"/>
      <c r="Y16574" s="58"/>
      <c r="Z16574" s="58"/>
      <c r="AA16574" s="58"/>
      <c r="AB16574" s="58"/>
    </row>
    <row r="16575" spans="24:28" x14ac:dyDescent="0.2">
      <c r="X16575" s="58"/>
      <c r="Y16575" s="58"/>
      <c r="Z16575" s="58"/>
      <c r="AA16575" s="58"/>
      <c r="AB16575" s="58"/>
    </row>
    <row r="16576" spans="24:28" x14ac:dyDescent="0.2">
      <c r="X16576" s="58"/>
      <c r="Y16576" s="58"/>
      <c r="Z16576" s="58"/>
      <c r="AA16576" s="58"/>
      <c r="AB16576" s="58"/>
    </row>
    <row r="16577" spans="24:28" x14ac:dyDescent="0.2">
      <c r="X16577" s="58"/>
      <c r="Y16577" s="58"/>
      <c r="Z16577" s="58"/>
      <c r="AA16577" s="58"/>
      <c r="AB16577" s="58"/>
    </row>
    <row r="16578" spans="24:28" x14ac:dyDescent="0.2">
      <c r="X16578" s="58"/>
      <c r="Y16578" s="58"/>
      <c r="Z16578" s="58"/>
      <c r="AA16578" s="58"/>
      <c r="AB16578" s="58"/>
    </row>
    <row r="16579" spans="24:28" x14ac:dyDescent="0.2">
      <c r="X16579" s="58"/>
      <c r="Y16579" s="58"/>
      <c r="Z16579" s="58"/>
      <c r="AA16579" s="58"/>
      <c r="AB16579" s="58"/>
    </row>
    <row r="16580" spans="24:28" x14ac:dyDescent="0.2">
      <c r="X16580" s="58"/>
      <c r="Y16580" s="58"/>
      <c r="Z16580" s="58"/>
      <c r="AA16580" s="58"/>
      <c r="AB16580" s="58"/>
    </row>
    <row r="16581" spans="24:28" x14ac:dyDescent="0.2">
      <c r="X16581" s="58"/>
      <c r="Y16581" s="58"/>
      <c r="Z16581" s="58"/>
      <c r="AA16581" s="58"/>
      <c r="AB16581" s="58"/>
    </row>
    <row r="16582" spans="24:28" x14ac:dyDescent="0.2">
      <c r="X16582" s="58"/>
      <c r="Y16582" s="58"/>
      <c r="Z16582" s="58"/>
      <c r="AA16582" s="58"/>
      <c r="AB16582" s="58"/>
    </row>
    <row r="16583" spans="24:28" x14ac:dyDescent="0.2">
      <c r="X16583" s="58"/>
      <c r="Y16583" s="58"/>
      <c r="Z16583" s="58"/>
      <c r="AA16583" s="58"/>
      <c r="AB16583" s="58"/>
    </row>
    <row r="16584" spans="24:28" x14ac:dyDescent="0.2">
      <c r="X16584" s="58"/>
      <c r="Y16584" s="58"/>
      <c r="Z16584" s="58"/>
      <c r="AA16584" s="58"/>
      <c r="AB16584" s="58"/>
    </row>
    <row r="16585" spans="24:28" x14ac:dyDescent="0.2">
      <c r="X16585" s="58"/>
      <c r="Y16585" s="58"/>
      <c r="Z16585" s="58"/>
      <c r="AA16585" s="58"/>
      <c r="AB16585" s="58"/>
    </row>
    <row r="16586" spans="24:28" x14ac:dyDescent="0.2">
      <c r="X16586" s="58"/>
      <c r="Y16586" s="58"/>
      <c r="Z16586" s="58"/>
      <c r="AA16586" s="58"/>
      <c r="AB16586" s="58"/>
    </row>
    <row r="16587" spans="24:28" x14ac:dyDescent="0.2">
      <c r="X16587" s="58"/>
      <c r="Y16587" s="58"/>
      <c r="Z16587" s="58"/>
      <c r="AA16587" s="58"/>
      <c r="AB16587" s="58"/>
    </row>
    <row r="16588" spans="24:28" x14ac:dyDescent="0.2">
      <c r="X16588" s="58"/>
      <c r="Y16588" s="58"/>
      <c r="Z16588" s="58"/>
      <c r="AA16588" s="58"/>
      <c r="AB16588" s="58"/>
    </row>
    <row r="16589" spans="24:28" x14ac:dyDescent="0.2">
      <c r="X16589" s="58"/>
      <c r="Y16589" s="58"/>
      <c r="Z16589" s="58"/>
      <c r="AA16589" s="58"/>
      <c r="AB16589" s="58"/>
    </row>
    <row r="16590" spans="24:28" x14ac:dyDescent="0.2">
      <c r="X16590" s="58"/>
      <c r="Y16590" s="58"/>
      <c r="Z16590" s="58"/>
      <c r="AA16590" s="58"/>
      <c r="AB16590" s="58"/>
    </row>
    <row r="16591" spans="24:28" x14ac:dyDescent="0.2">
      <c r="X16591" s="58"/>
      <c r="Y16591" s="58"/>
      <c r="Z16591" s="58"/>
      <c r="AA16591" s="58"/>
      <c r="AB16591" s="58"/>
    </row>
    <row r="16592" spans="24:28" x14ac:dyDescent="0.2">
      <c r="X16592" s="58"/>
      <c r="Y16592" s="58"/>
      <c r="Z16592" s="58"/>
      <c r="AA16592" s="58"/>
      <c r="AB16592" s="58"/>
    </row>
    <row r="16593" spans="24:28" x14ac:dyDescent="0.2">
      <c r="X16593" s="58"/>
      <c r="Y16593" s="58"/>
      <c r="Z16593" s="58"/>
      <c r="AA16593" s="58"/>
      <c r="AB16593" s="58"/>
    </row>
    <row r="16594" spans="24:28" x14ac:dyDescent="0.2">
      <c r="X16594" s="58"/>
      <c r="Y16594" s="58"/>
      <c r="Z16594" s="58"/>
      <c r="AA16594" s="58"/>
      <c r="AB16594" s="58"/>
    </row>
    <row r="16595" spans="24:28" x14ac:dyDescent="0.2">
      <c r="X16595" s="58"/>
      <c r="Y16595" s="58"/>
      <c r="Z16595" s="58"/>
      <c r="AA16595" s="58"/>
      <c r="AB16595" s="58"/>
    </row>
    <row r="16596" spans="24:28" x14ac:dyDescent="0.2">
      <c r="X16596" s="58"/>
      <c r="Y16596" s="58"/>
      <c r="Z16596" s="58"/>
      <c r="AA16596" s="58"/>
      <c r="AB16596" s="58"/>
    </row>
    <row r="16597" spans="24:28" x14ac:dyDescent="0.2">
      <c r="X16597" s="58"/>
      <c r="Y16597" s="58"/>
      <c r="Z16597" s="58"/>
      <c r="AA16597" s="58"/>
      <c r="AB16597" s="58"/>
    </row>
    <row r="16598" spans="24:28" x14ac:dyDescent="0.2">
      <c r="X16598" s="58"/>
      <c r="Y16598" s="58"/>
      <c r="Z16598" s="58"/>
      <c r="AA16598" s="58"/>
      <c r="AB16598" s="58"/>
    </row>
    <row r="16599" spans="24:28" x14ac:dyDescent="0.2">
      <c r="X16599" s="58"/>
      <c r="Y16599" s="58"/>
      <c r="Z16599" s="58"/>
      <c r="AA16599" s="58"/>
      <c r="AB16599" s="58"/>
    </row>
    <row r="16600" spans="24:28" x14ac:dyDescent="0.2">
      <c r="X16600" s="58"/>
      <c r="Y16600" s="58"/>
      <c r="Z16600" s="58"/>
      <c r="AA16600" s="58"/>
      <c r="AB16600" s="58"/>
    </row>
    <row r="16601" spans="24:28" x14ac:dyDescent="0.2">
      <c r="X16601" s="58"/>
      <c r="Y16601" s="58"/>
      <c r="Z16601" s="58"/>
      <c r="AA16601" s="58"/>
      <c r="AB16601" s="58"/>
    </row>
    <row r="16602" spans="24:28" x14ac:dyDescent="0.2">
      <c r="X16602" s="58"/>
      <c r="Y16602" s="58"/>
      <c r="Z16602" s="58"/>
      <c r="AA16602" s="58"/>
      <c r="AB16602" s="58"/>
    </row>
    <row r="16603" spans="24:28" x14ac:dyDescent="0.2">
      <c r="X16603" s="58"/>
      <c r="Y16603" s="58"/>
      <c r="Z16603" s="58"/>
      <c r="AA16603" s="58"/>
      <c r="AB16603" s="58"/>
    </row>
    <row r="16604" spans="24:28" x14ac:dyDescent="0.2">
      <c r="X16604" s="58"/>
      <c r="Y16604" s="58"/>
      <c r="Z16604" s="58"/>
      <c r="AA16604" s="58"/>
      <c r="AB16604" s="58"/>
    </row>
    <row r="16605" spans="24:28" x14ac:dyDescent="0.2">
      <c r="X16605" s="58"/>
      <c r="Y16605" s="58"/>
      <c r="Z16605" s="58"/>
      <c r="AA16605" s="58"/>
      <c r="AB16605" s="58"/>
    </row>
    <row r="16606" spans="24:28" x14ac:dyDescent="0.2">
      <c r="X16606" s="58"/>
      <c r="Y16606" s="58"/>
      <c r="Z16606" s="58"/>
      <c r="AA16606" s="58"/>
      <c r="AB16606" s="58"/>
    </row>
    <row r="16607" spans="24:28" x14ac:dyDescent="0.2">
      <c r="X16607" s="58"/>
      <c r="Y16607" s="58"/>
      <c r="Z16607" s="58"/>
      <c r="AA16607" s="58"/>
      <c r="AB16607" s="58"/>
    </row>
    <row r="16608" spans="24:28" x14ac:dyDescent="0.2">
      <c r="X16608" s="58"/>
      <c r="Y16608" s="58"/>
      <c r="Z16608" s="58"/>
      <c r="AA16608" s="58"/>
      <c r="AB16608" s="58"/>
    </row>
    <row r="16609" spans="24:28" x14ac:dyDescent="0.2">
      <c r="X16609" s="58"/>
      <c r="Y16609" s="58"/>
      <c r="Z16609" s="58"/>
      <c r="AA16609" s="58"/>
      <c r="AB16609" s="58"/>
    </row>
    <row r="16610" spans="24:28" x14ac:dyDescent="0.2">
      <c r="X16610" s="58"/>
      <c r="Y16610" s="58"/>
      <c r="Z16610" s="58"/>
      <c r="AA16610" s="58"/>
      <c r="AB16610" s="58"/>
    </row>
    <row r="16611" spans="24:28" x14ac:dyDescent="0.2">
      <c r="X16611" s="58"/>
      <c r="Y16611" s="58"/>
      <c r="Z16611" s="58"/>
      <c r="AA16611" s="58"/>
      <c r="AB16611" s="58"/>
    </row>
    <row r="16612" spans="24:28" x14ac:dyDescent="0.2">
      <c r="X16612" s="58"/>
      <c r="Y16612" s="58"/>
      <c r="Z16612" s="58"/>
      <c r="AA16612" s="58"/>
      <c r="AB16612" s="58"/>
    </row>
    <row r="16613" spans="24:28" x14ac:dyDescent="0.2">
      <c r="X16613" s="58"/>
      <c r="Y16613" s="58"/>
      <c r="Z16613" s="58"/>
      <c r="AA16613" s="58"/>
      <c r="AB16613" s="58"/>
    </row>
    <row r="16614" spans="24:28" x14ac:dyDescent="0.2">
      <c r="X16614" s="58"/>
      <c r="Y16614" s="58"/>
      <c r="Z16614" s="58"/>
      <c r="AA16614" s="58"/>
      <c r="AB16614" s="58"/>
    </row>
    <row r="16615" spans="24:28" x14ac:dyDescent="0.2">
      <c r="X16615" s="58"/>
      <c r="Y16615" s="58"/>
      <c r="Z16615" s="58"/>
      <c r="AA16615" s="58"/>
      <c r="AB16615" s="58"/>
    </row>
    <row r="16616" spans="24:28" x14ac:dyDescent="0.2">
      <c r="X16616" s="58"/>
      <c r="Y16616" s="58"/>
      <c r="Z16616" s="58"/>
      <c r="AA16616" s="58"/>
      <c r="AB16616" s="58"/>
    </row>
    <row r="16617" spans="24:28" x14ac:dyDescent="0.2">
      <c r="X16617" s="58"/>
      <c r="Y16617" s="58"/>
      <c r="Z16617" s="58"/>
      <c r="AA16617" s="58"/>
      <c r="AB16617" s="58"/>
    </row>
    <row r="16618" spans="24:28" x14ac:dyDescent="0.2">
      <c r="X16618" s="58"/>
      <c r="Y16618" s="58"/>
      <c r="Z16618" s="58"/>
      <c r="AA16618" s="58"/>
      <c r="AB16618" s="58"/>
    </row>
    <row r="16619" spans="24:28" x14ac:dyDescent="0.2">
      <c r="X16619" s="58"/>
      <c r="Y16619" s="58"/>
      <c r="Z16619" s="58"/>
      <c r="AA16619" s="58"/>
      <c r="AB16619" s="58"/>
    </row>
    <row r="16620" spans="24:28" x14ac:dyDescent="0.2">
      <c r="X16620" s="58"/>
      <c r="Y16620" s="58"/>
      <c r="Z16620" s="58"/>
      <c r="AA16620" s="58"/>
      <c r="AB16620" s="58"/>
    </row>
    <row r="16621" spans="24:28" x14ac:dyDescent="0.2">
      <c r="X16621" s="58"/>
      <c r="Y16621" s="58"/>
      <c r="Z16621" s="58"/>
      <c r="AA16621" s="58"/>
      <c r="AB16621" s="58"/>
    </row>
    <row r="16622" spans="24:28" x14ac:dyDescent="0.2">
      <c r="X16622" s="58"/>
      <c r="Y16622" s="58"/>
      <c r="Z16622" s="58"/>
      <c r="AA16622" s="58"/>
      <c r="AB16622" s="58"/>
    </row>
    <row r="16623" spans="24:28" x14ac:dyDescent="0.2">
      <c r="X16623" s="58"/>
      <c r="Y16623" s="58"/>
      <c r="Z16623" s="58"/>
      <c r="AA16623" s="58"/>
      <c r="AB16623" s="58"/>
    </row>
    <row r="16624" spans="24:28" x14ac:dyDescent="0.2">
      <c r="X16624" s="58"/>
      <c r="Y16624" s="58"/>
      <c r="Z16624" s="58"/>
      <c r="AA16624" s="58"/>
      <c r="AB16624" s="58"/>
    </row>
    <row r="16625" spans="24:28" x14ac:dyDescent="0.2">
      <c r="X16625" s="58"/>
      <c r="Y16625" s="58"/>
      <c r="Z16625" s="58"/>
      <c r="AA16625" s="58"/>
      <c r="AB16625" s="58"/>
    </row>
    <row r="16626" spans="24:28" x14ac:dyDescent="0.2">
      <c r="X16626" s="58"/>
      <c r="Y16626" s="58"/>
      <c r="Z16626" s="58"/>
      <c r="AA16626" s="58"/>
      <c r="AB16626" s="58"/>
    </row>
    <row r="16627" spans="24:28" x14ac:dyDescent="0.2">
      <c r="X16627" s="58"/>
      <c r="Y16627" s="58"/>
      <c r="Z16627" s="58"/>
      <c r="AA16627" s="58"/>
      <c r="AB16627" s="58"/>
    </row>
    <row r="16628" spans="24:28" x14ac:dyDescent="0.2">
      <c r="X16628" s="58"/>
      <c r="Y16628" s="58"/>
      <c r="Z16628" s="58"/>
      <c r="AA16628" s="58"/>
      <c r="AB16628" s="58"/>
    </row>
    <row r="16629" spans="24:28" x14ac:dyDescent="0.2">
      <c r="X16629" s="58"/>
      <c r="Y16629" s="58"/>
      <c r="Z16629" s="58"/>
      <c r="AA16629" s="58"/>
      <c r="AB16629" s="58"/>
    </row>
    <row r="16630" spans="24:28" x14ac:dyDescent="0.2">
      <c r="X16630" s="58"/>
      <c r="Y16630" s="58"/>
      <c r="Z16630" s="58"/>
      <c r="AA16630" s="58"/>
      <c r="AB16630" s="58"/>
    </row>
    <row r="16631" spans="24:28" x14ac:dyDescent="0.2">
      <c r="X16631" s="58"/>
      <c r="Y16631" s="58"/>
      <c r="Z16631" s="58"/>
      <c r="AA16631" s="58"/>
      <c r="AB16631" s="58"/>
    </row>
    <row r="16632" spans="24:28" x14ac:dyDescent="0.2">
      <c r="X16632" s="58"/>
      <c r="Y16632" s="58"/>
      <c r="Z16632" s="58"/>
      <c r="AA16632" s="58"/>
      <c r="AB16632" s="58"/>
    </row>
    <row r="16633" spans="24:28" x14ac:dyDescent="0.2">
      <c r="X16633" s="58"/>
      <c r="Y16633" s="58"/>
      <c r="Z16633" s="58"/>
      <c r="AA16633" s="58"/>
      <c r="AB16633" s="58"/>
    </row>
    <row r="16634" spans="24:28" x14ac:dyDescent="0.2">
      <c r="X16634" s="58"/>
      <c r="Y16634" s="58"/>
      <c r="Z16634" s="58"/>
      <c r="AA16634" s="58"/>
      <c r="AB16634" s="58"/>
    </row>
    <row r="16635" spans="24:28" x14ac:dyDescent="0.2">
      <c r="X16635" s="58"/>
      <c r="Y16635" s="58"/>
      <c r="Z16635" s="58"/>
      <c r="AA16635" s="58"/>
      <c r="AB16635" s="58"/>
    </row>
    <row r="16636" spans="24:28" x14ac:dyDescent="0.2">
      <c r="X16636" s="58"/>
      <c r="Y16636" s="58"/>
      <c r="Z16636" s="58"/>
      <c r="AA16636" s="58"/>
      <c r="AB16636" s="58"/>
    </row>
    <row r="16637" spans="24:28" x14ac:dyDescent="0.2">
      <c r="X16637" s="58"/>
      <c r="Y16637" s="58"/>
      <c r="Z16637" s="58"/>
      <c r="AA16637" s="58"/>
      <c r="AB16637" s="58"/>
    </row>
    <row r="16638" spans="24:28" x14ac:dyDescent="0.2">
      <c r="X16638" s="58"/>
      <c r="Y16638" s="58"/>
      <c r="Z16638" s="58"/>
      <c r="AA16638" s="58"/>
      <c r="AB16638" s="58"/>
    </row>
    <row r="16639" spans="24:28" x14ac:dyDescent="0.2">
      <c r="X16639" s="58"/>
      <c r="Y16639" s="58"/>
      <c r="Z16639" s="58"/>
      <c r="AA16639" s="58"/>
      <c r="AB16639" s="58"/>
    </row>
    <row r="16640" spans="24:28" x14ac:dyDescent="0.2">
      <c r="X16640" s="58"/>
      <c r="Y16640" s="58"/>
      <c r="Z16640" s="58"/>
      <c r="AA16640" s="58"/>
      <c r="AB16640" s="58"/>
    </row>
    <row r="16641" spans="24:28" x14ac:dyDescent="0.2">
      <c r="X16641" s="58"/>
      <c r="Y16641" s="58"/>
      <c r="Z16641" s="58"/>
      <c r="AA16641" s="58"/>
      <c r="AB16641" s="58"/>
    </row>
    <row r="16642" spans="24:28" x14ac:dyDescent="0.2">
      <c r="X16642" s="58"/>
      <c r="Y16642" s="58"/>
      <c r="Z16642" s="58"/>
      <c r="AA16642" s="58"/>
      <c r="AB16642" s="58"/>
    </row>
    <row r="16643" spans="24:28" x14ac:dyDescent="0.2">
      <c r="X16643" s="58"/>
      <c r="Y16643" s="58"/>
      <c r="Z16643" s="58"/>
      <c r="AA16643" s="58"/>
      <c r="AB16643" s="58"/>
    </row>
    <row r="16644" spans="24:28" x14ac:dyDescent="0.2">
      <c r="X16644" s="58"/>
      <c r="Y16644" s="58"/>
      <c r="Z16644" s="58"/>
      <c r="AA16644" s="58"/>
      <c r="AB16644" s="58"/>
    </row>
    <row r="16645" spans="24:28" x14ac:dyDescent="0.2">
      <c r="X16645" s="58"/>
      <c r="Y16645" s="58"/>
      <c r="Z16645" s="58"/>
      <c r="AA16645" s="58"/>
      <c r="AB16645" s="58"/>
    </row>
    <row r="16646" spans="24:28" x14ac:dyDescent="0.2">
      <c r="X16646" s="58"/>
      <c r="Y16646" s="58"/>
      <c r="Z16646" s="58"/>
      <c r="AA16646" s="58"/>
      <c r="AB16646" s="58"/>
    </row>
    <row r="16647" spans="24:28" x14ac:dyDescent="0.2">
      <c r="X16647" s="58"/>
      <c r="Y16647" s="58"/>
      <c r="Z16647" s="58"/>
      <c r="AA16647" s="58"/>
      <c r="AB16647" s="58"/>
    </row>
    <row r="16648" spans="24:28" x14ac:dyDescent="0.2">
      <c r="X16648" s="58"/>
      <c r="Y16648" s="58"/>
      <c r="Z16648" s="58"/>
      <c r="AA16648" s="58"/>
      <c r="AB16648" s="58"/>
    </row>
    <row r="16649" spans="24:28" x14ac:dyDescent="0.2">
      <c r="X16649" s="58"/>
      <c r="Y16649" s="58"/>
      <c r="Z16649" s="58"/>
      <c r="AA16649" s="58"/>
      <c r="AB16649" s="58"/>
    </row>
    <row r="16650" spans="24:28" x14ac:dyDescent="0.2">
      <c r="X16650" s="58"/>
      <c r="Y16650" s="58"/>
      <c r="Z16650" s="58"/>
      <c r="AA16650" s="58"/>
      <c r="AB16650" s="58"/>
    </row>
    <row r="16651" spans="24:28" x14ac:dyDescent="0.2">
      <c r="X16651" s="58"/>
      <c r="Y16651" s="58"/>
      <c r="Z16651" s="58"/>
      <c r="AA16651" s="58"/>
      <c r="AB16651" s="58"/>
    </row>
    <row r="16652" spans="24:28" x14ac:dyDescent="0.2">
      <c r="X16652" s="58"/>
      <c r="Y16652" s="58"/>
      <c r="Z16652" s="58"/>
      <c r="AA16652" s="58"/>
      <c r="AB16652" s="58"/>
    </row>
    <row r="16653" spans="24:28" x14ac:dyDescent="0.2">
      <c r="X16653" s="58"/>
      <c r="Y16653" s="58"/>
      <c r="Z16653" s="58"/>
      <c r="AA16653" s="58"/>
      <c r="AB16653" s="58"/>
    </row>
    <row r="16654" spans="24:28" x14ac:dyDescent="0.2">
      <c r="X16654" s="58"/>
      <c r="Y16654" s="58"/>
      <c r="Z16654" s="58"/>
      <c r="AA16654" s="58"/>
      <c r="AB16654" s="58"/>
    </row>
    <row r="16655" spans="24:28" x14ac:dyDescent="0.2">
      <c r="X16655" s="58"/>
      <c r="Y16655" s="58"/>
      <c r="Z16655" s="58"/>
      <c r="AA16655" s="58"/>
      <c r="AB16655" s="58"/>
    </row>
    <row r="16656" spans="24:28" x14ac:dyDescent="0.2">
      <c r="X16656" s="58"/>
      <c r="Y16656" s="58"/>
      <c r="Z16656" s="58"/>
      <c r="AA16656" s="58"/>
      <c r="AB16656" s="58"/>
    </row>
    <row r="16657" spans="24:28" x14ac:dyDescent="0.2">
      <c r="X16657" s="58"/>
      <c r="Y16657" s="58"/>
      <c r="Z16657" s="58"/>
      <c r="AA16657" s="58"/>
      <c r="AB16657" s="58"/>
    </row>
    <row r="16658" spans="24:28" x14ac:dyDescent="0.2">
      <c r="X16658" s="58"/>
      <c r="Y16658" s="58"/>
      <c r="Z16658" s="58"/>
      <c r="AA16658" s="58"/>
      <c r="AB16658" s="58"/>
    </row>
    <row r="16659" spans="24:28" x14ac:dyDescent="0.2">
      <c r="X16659" s="58"/>
      <c r="Y16659" s="58"/>
      <c r="Z16659" s="58"/>
      <c r="AA16659" s="58"/>
      <c r="AB16659" s="58"/>
    </row>
    <row r="16660" spans="24:28" x14ac:dyDescent="0.2">
      <c r="X16660" s="58"/>
      <c r="Y16660" s="58"/>
      <c r="Z16660" s="58"/>
      <c r="AA16660" s="58"/>
      <c r="AB16660" s="58"/>
    </row>
    <row r="16661" spans="24:28" x14ac:dyDescent="0.2">
      <c r="X16661" s="58"/>
      <c r="Y16661" s="58"/>
      <c r="Z16661" s="58"/>
      <c r="AA16661" s="58"/>
      <c r="AB16661" s="58"/>
    </row>
    <row r="16662" spans="24:28" x14ac:dyDescent="0.2">
      <c r="X16662" s="58"/>
      <c r="Y16662" s="58"/>
      <c r="Z16662" s="58"/>
      <c r="AA16662" s="58"/>
      <c r="AB16662" s="58"/>
    </row>
    <row r="16663" spans="24:28" x14ac:dyDescent="0.2">
      <c r="X16663" s="58"/>
      <c r="Y16663" s="58"/>
      <c r="Z16663" s="58"/>
      <c r="AA16663" s="58"/>
      <c r="AB16663" s="58"/>
    </row>
    <row r="16664" spans="24:28" x14ac:dyDescent="0.2">
      <c r="X16664" s="58"/>
      <c r="Y16664" s="58"/>
      <c r="Z16664" s="58"/>
      <c r="AA16664" s="58"/>
      <c r="AB16664" s="58"/>
    </row>
    <row r="16665" spans="24:28" x14ac:dyDescent="0.2">
      <c r="X16665" s="58"/>
      <c r="Y16665" s="58"/>
      <c r="Z16665" s="58"/>
      <c r="AA16665" s="58"/>
      <c r="AB16665" s="58"/>
    </row>
    <row r="16666" spans="24:28" x14ac:dyDescent="0.2">
      <c r="X16666" s="58"/>
      <c r="Y16666" s="58"/>
      <c r="Z16666" s="58"/>
      <c r="AA16666" s="58"/>
      <c r="AB16666" s="58"/>
    </row>
    <row r="16667" spans="24:28" x14ac:dyDescent="0.2">
      <c r="X16667" s="58"/>
      <c r="Y16667" s="58"/>
      <c r="Z16667" s="58"/>
      <c r="AA16667" s="58"/>
      <c r="AB16667" s="58"/>
    </row>
    <row r="16668" spans="24:28" x14ac:dyDescent="0.2">
      <c r="X16668" s="58"/>
      <c r="Y16668" s="58"/>
      <c r="Z16668" s="58"/>
      <c r="AA16668" s="58"/>
      <c r="AB16668" s="58"/>
    </row>
    <row r="16669" spans="24:28" x14ac:dyDescent="0.2">
      <c r="X16669" s="58"/>
      <c r="Y16669" s="58"/>
      <c r="Z16669" s="58"/>
      <c r="AA16669" s="58"/>
      <c r="AB16669" s="58"/>
    </row>
    <row r="16670" spans="24:28" x14ac:dyDescent="0.2">
      <c r="X16670" s="58"/>
      <c r="Y16670" s="58"/>
      <c r="Z16670" s="58"/>
      <c r="AA16670" s="58"/>
      <c r="AB16670" s="58"/>
    </row>
    <row r="16671" spans="24:28" x14ac:dyDescent="0.2">
      <c r="X16671" s="58"/>
      <c r="Y16671" s="58"/>
      <c r="Z16671" s="58"/>
      <c r="AA16671" s="58"/>
      <c r="AB16671" s="58"/>
    </row>
    <row r="16672" spans="24:28" x14ac:dyDescent="0.2">
      <c r="X16672" s="58"/>
      <c r="Y16672" s="58"/>
      <c r="Z16672" s="58"/>
      <c r="AA16672" s="58"/>
      <c r="AB16672" s="58"/>
    </row>
    <row r="16673" spans="24:28" x14ac:dyDescent="0.2">
      <c r="X16673" s="58"/>
      <c r="Y16673" s="58"/>
      <c r="Z16673" s="58"/>
      <c r="AA16673" s="58"/>
      <c r="AB16673" s="58"/>
    </row>
    <row r="16674" spans="24:28" x14ac:dyDescent="0.2">
      <c r="X16674" s="58"/>
      <c r="Y16674" s="58"/>
      <c r="Z16674" s="58"/>
      <c r="AA16674" s="58"/>
      <c r="AB16674" s="58"/>
    </row>
    <row r="16675" spans="24:28" x14ac:dyDescent="0.2">
      <c r="X16675" s="58"/>
      <c r="Y16675" s="58"/>
      <c r="Z16675" s="58"/>
      <c r="AA16675" s="58"/>
      <c r="AB16675" s="58"/>
    </row>
    <row r="16676" spans="24:28" x14ac:dyDescent="0.2">
      <c r="X16676" s="58"/>
      <c r="Y16676" s="58"/>
      <c r="Z16676" s="58"/>
      <c r="AA16676" s="58"/>
      <c r="AB16676" s="58"/>
    </row>
    <row r="16677" spans="24:28" x14ac:dyDescent="0.2">
      <c r="X16677" s="58"/>
      <c r="Y16677" s="58"/>
      <c r="Z16677" s="58"/>
      <c r="AA16677" s="58"/>
      <c r="AB16677" s="58"/>
    </row>
    <row r="16678" spans="24:28" x14ac:dyDescent="0.2">
      <c r="X16678" s="58"/>
      <c r="Y16678" s="58"/>
      <c r="Z16678" s="58"/>
      <c r="AA16678" s="58"/>
      <c r="AB16678" s="58"/>
    </row>
    <row r="16679" spans="24:28" x14ac:dyDescent="0.2">
      <c r="X16679" s="58"/>
      <c r="Y16679" s="58"/>
      <c r="Z16679" s="58"/>
      <c r="AA16679" s="58"/>
      <c r="AB16679" s="58"/>
    </row>
    <row r="16680" spans="24:28" x14ac:dyDescent="0.2">
      <c r="X16680" s="58"/>
      <c r="Y16680" s="58"/>
      <c r="Z16680" s="58"/>
      <c r="AA16680" s="58"/>
      <c r="AB16680" s="58"/>
    </row>
    <row r="16681" spans="24:28" x14ac:dyDescent="0.2">
      <c r="X16681" s="58"/>
      <c r="Y16681" s="58"/>
      <c r="Z16681" s="58"/>
      <c r="AA16681" s="58"/>
      <c r="AB16681" s="58"/>
    </row>
    <row r="16682" spans="24:28" x14ac:dyDescent="0.2">
      <c r="X16682" s="58"/>
      <c r="Y16682" s="58"/>
      <c r="Z16682" s="58"/>
      <c r="AA16682" s="58"/>
      <c r="AB16682" s="58"/>
    </row>
    <row r="16683" spans="24:28" x14ac:dyDescent="0.2">
      <c r="X16683" s="58"/>
      <c r="Y16683" s="58"/>
      <c r="Z16683" s="58"/>
      <c r="AA16683" s="58"/>
      <c r="AB16683" s="58"/>
    </row>
    <row r="16684" spans="24:28" x14ac:dyDescent="0.2">
      <c r="X16684" s="58"/>
      <c r="Y16684" s="58"/>
      <c r="Z16684" s="58"/>
      <c r="AA16684" s="58"/>
      <c r="AB16684" s="58"/>
    </row>
    <row r="16685" spans="24:28" x14ac:dyDescent="0.2">
      <c r="X16685" s="58"/>
      <c r="Y16685" s="58"/>
      <c r="Z16685" s="58"/>
      <c r="AA16685" s="58"/>
      <c r="AB16685" s="58"/>
    </row>
    <row r="16686" spans="24:28" x14ac:dyDescent="0.2">
      <c r="X16686" s="58"/>
      <c r="Y16686" s="58"/>
      <c r="Z16686" s="58"/>
      <c r="AA16686" s="58"/>
      <c r="AB16686" s="58"/>
    </row>
    <row r="16687" spans="24:28" x14ac:dyDescent="0.2">
      <c r="X16687" s="58"/>
      <c r="Y16687" s="58"/>
      <c r="Z16687" s="58"/>
      <c r="AA16687" s="58"/>
      <c r="AB16687" s="58"/>
    </row>
    <row r="16688" spans="24:28" x14ac:dyDescent="0.2">
      <c r="X16688" s="58"/>
      <c r="Y16688" s="58"/>
      <c r="Z16688" s="58"/>
      <c r="AA16688" s="58"/>
      <c r="AB16688" s="58"/>
    </row>
    <row r="16689" spans="24:28" x14ac:dyDescent="0.2">
      <c r="X16689" s="58"/>
      <c r="Y16689" s="58"/>
      <c r="Z16689" s="58"/>
      <c r="AA16689" s="58"/>
      <c r="AB16689" s="58"/>
    </row>
    <row r="16690" spans="24:28" x14ac:dyDescent="0.2">
      <c r="X16690" s="58"/>
      <c r="Y16690" s="58"/>
      <c r="Z16690" s="58"/>
      <c r="AA16690" s="58"/>
      <c r="AB16690" s="58"/>
    </row>
    <row r="16691" spans="24:28" x14ac:dyDescent="0.2">
      <c r="X16691" s="58"/>
      <c r="Y16691" s="58"/>
      <c r="Z16691" s="58"/>
      <c r="AA16691" s="58"/>
      <c r="AB16691" s="58"/>
    </row>
    <row r="16692" spans="24:28" x14ac:dyDescent="0.2">
      <c r="X16692" s="58"/>
      <c r="Y16692" s="58"/>
      <c r="Z16692" s="58"/>
      <c r="AA16692" s="58"/>
      <c r="AB16692" s="58"/>
    </row>
    <row r="16693" spans="24:28" x14ac:dyDescent="0.2">
      <c r="X16693" s="58"/>
      <c r="Y16693" s="58"/>
      <c r="Z16693" s="58"/>
      <c r="AA16693" s="58"/>
      <c r="AB16693" s="58"/>
    </row>
    <row r="16694" spans="24:28" x14ac:dyDescent="0.2">
      <c r="X16694" s="58"/>
      <c r="Y16694" s="58"/>
      <c r="Z16694" s="58"/>
      <c r="AA16694" s="58"/>
      <c r="AB16694" s="58"/>
    </row>
    <row r="16695" spans="24:28" x14ac:dyDescent="0.2">
      <c r="X16695" s="58"/>
      <c r="Y16695" s="58"/>
      <c r="Z16695" s="58"/>
      <c r="AA16695" s="58"/>
      <c r="AB16695" s="58"/>
    </row>
    <row r="16696" spans="24:28" x14ac:dyDescent="0.2">
      <c r="X16696" s="58"/>
      <c r="Y16696" s="58"/>
      <c r="Z16696" s="58"/>
      <c r="AA16696" s="58"/>
      <c r="AB16696" s="58"/>
    </row>
    <row r="16697" spans="24:28" x14ac:dyDescent="0.2">
      <c r="X16697" s="58"/>
      <c r="Y16697" s="58"/>
      <c r="Z16697" s="58"/>
      <c r="AA16697" s="58"/>
      <c r="AB16697" s="58"/>
    </row>
    <row r="16698" spans="24:28" x14ac:dyDescent="0.2">
      <c r="X16698" s="58"/>
      <c r="Y16698" s="58"/>
      <c r="Z16698" s="58"/>
      <c r="AA16698" s="58"/>
      <c r="AB16698" s="58"/>
    </row>
    <row r="16699" spans="24:28" x14ac:dyDescent="0.2">
      <c r="X16699" s="58"/>
      <c r="Y16699" s="58"/>
      <c r="Z16699" s="58"/>
      <c r="AA16699" s="58"/>
      <c r="AB16699" s="58"/>
    </row>
    <row r="16700" spans="24:28" x14ac:dyDescent="0.2">
      <c r="X16700" s="58"/>
      <c r="Y16700" s="58"/>
      <c r="Z16700" s="58"/>
      <c r="AA16700" s="58"/>
      <c r="AB16700" s="58"/>
    </row>
    <row r="16701" spans="24:28" x14ac:dyDescent="0.2">
      <c r="X16701" s="58"/>
      <c r="Y16701" s="58"/>
      <c r="Z16701" s="58"/>
      <c r="AA16701" s="58"/>
      <c r="AB16701" s="58"/>
    </row>
    <row r="16702" spans="24:28" x14ac:dyDescent="0.2">
      <c r="X16702" s="58"/>
      <c r="Y16702" s="58"/>
      <c r="Z16702" s="58"/>
      <c r="AA16702" s="58"/>
      <c r="AB16702" s="58"/>
    </row>
    <row r="16703" spans="24:28" x14ac:dyDescent="0.2">
      <c r="X16703" s="58"/>
      <c r="Y16703" s="58"/>
      <c r="Z16703" s="58"/>
      <c r="AA16703" s="58"/>
      <c r="AB16703" s="58"/>
    </row>
    <row r="16704" spans="24:28" x14ac:dyDescent="0.2">
      <c r="X16704" s="58"/>
      <c r="Y16704" s="58"/>
      <c r="Z16704" s="58"/>
      <c r="AA16704" s="58"/>
      <c r="AB16704" s="58"/>
    </row>
    <row r="16705" spans="24:28" x14ac:dyDescent="0.2">
      <c r="X16705" s="58"/>
      <c r="Y16705" s="58"/>
      <c r="Z16705" s="58"/>
      <c r="AA16705" s="58"/>
      <c r="AB16705" s="58"/>
    </row>
    <row r="16706" spans="24:28" x14ac:dyDescent="0.2">
      <c r="X16706" s="58"/>
      <c r="Y16706" s="58"/>
      <c r="Z16706" s="58"/>
      <c r="AA16706" s="58"/>
      <c r="AB16706" s="58"/>
    </row>
    <row r="16707" spans="24:28" x14ac:dyDescent="0.2">
      <c r="X16707" s="58"/>
      <c r="Y16707" s="58"/>
      <c r="Z16707" s="58"/>
      <c r="AA16707" s="58"/>
      <c r="AB16707" s="58"/>
    </row>
    <row r="16708" spans="24:28" x14ac:dyDescent="0.2">
      <c r="X16708" s="58"/>
      <c r="Y16708" s="58"/>
      <c r="Z16708" s="58"/>
      <c r="AA16708" s="58"/>
      <c r="AB16708" s="58"/>
    </row>
    <row r="16709" spans="24:28" x14ac:dyDescent="0.2">
      <c r="X16709" s="58"/>
      <c r="Y16709" s="58"/>
      <c r="Z16709" s="58"/>
      <c r="AA16709" s="58"/>
      <c r="AB16709" s="58"/>
    </row>
    <row r="16710" spans="24:28" x14ac:dyDescent="0.2">
      <c r="X16710" s="58"/>
      <c r="Y16710" s="58"/>
      <c r="Z16710" s="58"/>
      <c r="AA16710" s="58"/>
      <c r="AB16710" s="58"/>
    </row>
    <row r="16711" spans="24:28" x14ac:dyDescent="0.2">
      <c r="X16711" s="58"/>
      <c r="Y16711" s="58"/>
      <c r="Z16711" s="58"/>
      <c r="AA16711" s="58"/>
      <c r="AB16711" s="58"/>
    </row>
    <row r="16712" spans="24:28" x14ac:dyDescent="0.2">
      <c r="X16712" s="58"/>
      <c r="Y16712" s="58"/>
      <c r="Z16712" s="58"/>
      <c r="AA16712" s="58"/>
      <c r="AB16712" s="58"/>
    </row>
    <row r="16713" spans="24:28" x14ac:dyDescent="0.2">
      <c r="X16713" s="58"/>
      <c r="Y16713" s="58"/>
      <c r="Z16713" s="58"/>
      <c r="AA16713" s="58"/>
      <c r="AB16713" s="58"/>
    </row>
    <row r="16714" spans="24:28" x14ac:dyDescent="0.2">
      <c r="X16714" s="58"/>
      <c r="Y16714" s="58"/>
      <c r="Z16714" s="58"/>
      <c r="AA16714" s="58"/>
      <c r="AB16714" s="58"/>
    </row>
    <row r="16715" spans="24:28" x14ac:dyDescent="0.2">
      <c r="X16715" s="58"/>
      <c r="Y16715" s="58"/>
      <c r="Z16715" s="58"/>
      <c r="AA16715" s="58"/>
      <c r="AB16715" s="58"/>
    </row>
    <row r="16716" spans="24:28" x14ac:dyDescent="0.2">
      <c r="X16716" s="58"/>
      <c r="Y16716" s="58"/>
      <c r="Z16716" s="58"/>
      <c r="AA16716" s="58"/>
      <c r="AB16716" s="58"/>
    </row>
    <row r="16717" spans="24:28" x14ac:dyDescent="0.2">
      <c r="X16717" s="58"/>
      <c r="Y16717" s="58"/>
      <c r="Z16717" s="58"/>
      <c r="AA16717" s="58"/>
      <c r="AB16717" s="58"/>
    </row>
    <row r="16718" spans="24:28" x14ac:dyDescent="0.2">
      <c r="X16718" s="58"/>
      <c r="Y16718" s="58"/>
      <c r="Z16718" s="58"/>
      <c r="AA16718" s="58"/>
      <c r="AB16718" s="58"/>
    </row>
    <row r="16719" spans="24:28" x14ac:dyDescent="0.2">
      <c r="X16719" s="58"/>
      <c r="Y16719" s="58"/>
      <c r="Z16719" s="58"/>
      <c r="AA16719" s="58"/>
      <c r="AB16719" s="58"/>
    </row>
    <row r="16720" spans="24:28" x14ac:dyDescent="0.2">
      <c r="X16720" s="58"/>
      <c r="Y16720" s="58"/>
      <c r="Z16720" s="58"/>
      <c r="AA16720" s="58"/>
      <c r="AB16720" s="58"/>
    </row>
    <row r="16721" spans="24:28" x14ac:dyDescent="0.2">
      <c r="X16721" s="58"/>
      <c r="Y16721" s="58"/>
      <c r="Z16721" s="58"/>
      <c r="AA16721" s="58"/>
      <c r="AB16721" s="58"/>
    </row>
    <row r="16722" spans="24:28" x14ac:dyDescent="0.2">
      <c r="X16722" s="58"/>
      <c r="Y16722" s="58"/>
      <c r="Z16722" s="58"/>
      <c r="AA16722" s="58"/>
      <c r="AB16722" s="58"/>
    </row>
    <row r="16723" spans="24:28" x14ac:dyDescent="0.2">
      <c r="X16723" s="58"/>
      <c r="Y16723" s="58"/>
      <c r="Z16723" s="58"/>
      <c r="AA16723" s="58"/>
      <c r="AB16723" s="58"/>
    </row>
    <row r="16724" spans="24:28" x14ac:dyDescent="0.2">
      <c r="X16724" s="58"/>
      <c r="Y16724" s="58"/>
      <c r="Z16724" s="58"/>
      <c r="AA16724" s="58"/>
      <c r="AB16724" s="58"/>
    </row>
    <row r="16725" spans="24:28" x14ac:dyDescent="0.2">
      <c r="X16725" s="58"/>
      <c r="Y16725" s="58"/>
      <c r="Z16725" s="58"/>
      <c r="AA16725" s="58"/>
      <c r="AB16725" s="58"/>
    </row>
    <row r="16726" spans="24:28" x14ac:dyDescent="0.2">
      <c r="X16726" s="58"/>
      <c r="Y16726" s="58"/>
      <c r="Z16726" s="58"/>
      <c r="AA16726" s="58"/>
      <c r="AB16726" s="58"/>
    </row>
    <row r="16727" spans="24:28" x14ac:dyDescent="0.2">
      <c r="X16727" s="58"/>
      <c r="Y16727" s="58"/>
      <c r="Z16727" s="58"/>
      <c r="AA16727" s="58"/>
      <c r="AB16727" s="58"/>
    </row>
    <row r="16728" spans="24:28" x14ac:dyDescent="0.2">
      <c r="X16728" s="58"/>
      <c r="Y16728" s="58"/>
      <c r="Z16728" s="58"/>
      <c r="AA16728" s="58"/>
      <c r="AB16728" s="58"/>
    </row>
    <row r="16729" spans="24:28" x14ac:dyDescent="0.2">
      <c r="X16729" s="58"/>
      <c r="Y16729" s="58"/>
      <c r="Z16729" s="58"/>
      <c r="AA16729" s="58"/>
      <c r="AB16729" s="58"/>
    </row>
    <row r="16730" spans="24:28" x14ac:dyDescent="0.2">
      <c r="X16730" s="58"/>
      <c r="Y16730" s="58"/>
      <c r="Z16730" s="58"/>
      <c r="AA16730" s="58"/>
      <c r="AB16730" s="58"/>
    </row>
    <row r="16731" spans="24:28" x14ac:dyDescent="0.2">
      <c r="X16731" s="58"/>
      <c r="Y16731" s="58"/>
      <c r="Z16731" s="58"/>
      <c r="AA16731" s="58"/>
      <c r="AB16731" s="58"/>
    </row>
    <row r="16732" spans="24:28" x14ac:dyDescent="0.2">
      <c r="X16732" s="58"/>
      <c r="Y16732" s="58"/>
      <c r="Z16732" s="58"/>
      <c r="AA16732" s="58"/>
      <c r="AB16732" s="58"/>
    </row>
    <row r="16733" spans="24:28" x14ac:dyDescent="0.2">
      <c r="X16733" s="58"/>
      <c r="Y16733" s="58"/>
      <c r="Z16733" s="58"/>
      <c r="AA16733" s="58"/>
      <c r="AB16733" s="58"/>
    </row>
    <row r="16734" spans="24:28" x14ac:dyDescent="0.2">
      <c r="X16734" s="58"/>
      <c r="Y16734" s="58"/>
      <c r="Z16734" s="58"/>
      <c r="AA16734" s="58"/>
      <c r="AB16734" s="58"/>
    </row>
    <row r="16735" spans="24:28" x14ac:dyDescent="0.2">
      <c r="X16735" s="58"/>
      <c r="Y16735" s="58"/>
      <c r="Z16735" s="58"/>
      <c r="AA16735" s="58"/>
      <c r="AB16735" s="58"/>
    </row>
    <row r="16736" spans="24:28" x14ac:dyDescent="0.2">
      <c r="X16736" s="58"/>
      <c r="Y16736" s="58"/>
      <c r="Z16736" s="58"/>
      <c r="AA16736" s="58"/>
      <c r="AB16736" s="58"/>
    </row>
    <row r="16737" spans="24:28" x14ac:dyDescent="0.2">
      <c r="X16737" s="58"/>
      <c r="Y16737" s="58"/>
      <c r="Z16737" s="58"/>
      <c r="AA16737" s="58"/>
      <c r="AB16737" s="58"/>
    </row>
    <row r="16738" spans="24:28" x14ac:dyDescent="0.2">
      <c r="X16738" s="58"/>
      <c r="Y16738" s="58"/>
      <c r="Z16738" s="58"/>
      <c r="AA16738" s="58"/>
      <c r="AB16738" s="58"/>
    </row>
    <row r="16739" spans="24:28" x14ac:dyDescent="0.2">
      <c r="X16739" s="58"/>
      <c r="Y16739" s="58"/>
      <c r="Z16739" s="58"/>
      <c r="AA16739" s="58"/>
      <c r="AB16739" s="58"/>
    </row>
    <row r="16740" spans="24:28" x14ac:dyDescent="0.2">
      <c r="X16740" s="58"/>
      <c r="Y16740" s="58"/>
      <c r="Z16740" s="58"/>
      <c r="AA16740" s="58"/>
      <c r="AB16740" s="58"/>
    </row>
    <row r="16741" spans="24:28" x14ac:dyDescent="0.2">
      <c r="X16741" s="58"/>
      <c r="Y16741" s="58"/>
      <c r="Z16741" s="58"/>
      <c r="AA16741" s="58"/>
      <c r="AB16741" s="58"/>
    </row>
    <row r="16742" spans="24:28" x14ac:dyDescent="0.2">
      <c r="X16742" s="58"/>
      <c r="Y16742" s="58"/>
      <c r="Z16742" s="58"/>
      <c r="AA16742" s="58"/>
      <c r="AB16742" s="58"/>
    </row>
    <row r="16743" spans="24:28" x14ac:dyDescent="0.2">
      <c r="X16743" s="58"/>
      <c r="Y16743" s="58"/>
      <c r="Z16743" s="58"/>
      <c r="AA16743" s="58"/>
      <c r="AB16743" s="58"/>
    </row>
    <row r="16744" spans="24:28" x14ac:dyDescent="0.2">
      <c r="X16744" s="58"/>
      <c r="Y16744" s="58"/>
      <c r="Z16744" s="58"/>
      <c r="AA16744" s="58"/>
      <c r="AB16744" s="58"/>
    </row>
    <row r="16745" spans="24:28" x14ac:dyDescent="0.2">
      <c r="X16745" s="58"/>
      <c r="Y16745" s="58"/>
      <c r="Z16745" s="58"/>
      <c r="AA16745" s="58"/>
      <c r="AB16745" s="58"/>
    </row>
    <row r="16746" spans="24:28" x14ac:dyDescent="0.2">
      <c r="X16746" s="58"/>
      <c r="Y16746" s="58"/>
      <c r="Z16746" s="58"/>
      <c r="AA16746" s="58"/>
      <c r="AB16746" s="58"/>
    </row>
    <row r="16747" spans="24:28" x14ac:dyDescent="0.2">
      <c r="X16747" s="58"/>
      <c r="Y16747" s="58"/>
      <c r="Z16747" s="58"/>
      <c r="AA16747" s="58"/>
      <c r="AB16747" s="58"/>
    </row>
    <row r="16748" spans="24:28" x14ac:dyDescent="0.2">
      <c r="X16748" s="58"/>
      <c r="Y16748" s="58"/>
      <c r="Z16748" s="58"/>
      <c r="AA16748" s="58"/>
      <c r="AB16748" s="58"/>
    </row>
    <row r="16749" spans="24:28" x14ac:dyDescent="0.2">
      <c r="X16749" s="58"/>
      <c r="Y16749" s="58"/>
      <c r="Z16749" s="58"/>
      <c r="AA16749" s="58"/>
      <c r="AB16749" s="58"/>
    </row>
    <row r="16750" spans="24:28" x14ac:dyDescent="0.2">
      <c r="X16750" s="58"/>
      <c r="Y16750" s="58"/>
      <c r="Z16750" s="58"/>
      <c r="AA16750" s="58"/>
      <c r="AB16750" s="58"/>
    </row>
    <row r="16751" spans="24:28" x14ac:dyDescent="0.2">
      <c r="X16751" s="58"/>
      <c r="Y16751" s="58"/>
      <c r="Z16751" s="58"/>
      <c r="AA16751" s="58"/>
      <c r="AB16751" s="58"/>
    </row>
    <row r="16752" spans="24:28" x14ac:dyDescent="0.2">
      <c r="X16752" s="58"/>
      <c r="Y16752" s="58"/>
      <c r="Z16752" s="58"/>
      <c r="AA16752" s="58"/>
      <c r="AB16752" s="58"/>
    </row>
    <row r="16753" spans="24:28" x14ac:dyDescent="0.2">
      <c r="X16753" s="58"/>
      <c r="Y16753" s="58"/>
      <c r="Z16753" s="58"/>
      <c r="AA16753" s="58"/>
      <c r="AB16753" s="58"/>
    </row>
    <row r="16754" spans="24:28" x14ac:dyDescent="0.2">
      <c r="X16754" s="58"/>
      <c r="Y16754" s="58"/>
      <c r="Z16754" s="58"/>
      <c r="AA16754" s="58"/>
      <c r="AB16754" s="58"/>
    </row>
    <row r="16755" spans="24:28" x14ac:dyDescent="0.2">
      <c r="X16755" s="58"/>
      <c r="Y16755" s="58"/>
      <c r="Z16755" s="58"/>
      <c r="AA16755" s="58"/>
      <c r="AB16755" s="58"/>
    </row>
    <row r="16756" spans="24:28" x14ac:dyDescent="0.2">
      <c r="X16756" s="58"/>
      <c r="Y16756" s="58"/>
      <c r="Z16756" s="58"/>
      <c r="AA16756" s="58"/>
      <c r="AB16756" s="58"/>
    </row>
    <row r="16757" spans="24:28" x14ac:dyDescent="0.2">
      <c r="X16757" s="58"/>
      <c r="Y16757" s="58"/>
      <c r="Z16757" s="58"/>
      <c r="AA16757" s="58"/>
      <c r="AB16757" s="58"/>
    </row>
    <row r="16758" spans="24:28" x14ac:dyDescent="0.2">
      <c r="X16758" s="58"/>
      <c r="Y16758" s="58"/>
      <c r="Z16758" s="58"/>
      <c r="AA16758" s="58"/>
      <c r="AB16758" s="58"/>
    </row>
    <row r="16759" spans="24:28" x14ac:dyDescent="0.2">
      <c r="X16759" s="58"/>
      <c r="Y16759" s="58"/>
      <c r="Z16759" s="58"/>
      <c r="AA16759" s="58"/>
      <c r="AB16759" s="58"/>
    </row>
    <row r="16760" spans="24:28" x14ac:dyDescent="0.2">
      <c r="X16760" s="58"/>
      <c r="Y16760" s="58"/>
      <c r="Z16760" s="58"/>
      <c r="AA16760" s="58"/>
      <c r="AB16760" s="58"/>
    </row>
    <row r="16761" spans="24:28" x14ac:dyDescent="0.2">
      <c r="X16761" s="58"/>
      <c r="Y16761" s="58"/>
      <c r="Z16761" s="58"/>
      <c r="AA16761" s="58"/>
      <c r="AB16761" s="58"/>
    </row>
    <row r="16762" spans="24:28" x14ac:dyDescent="0.2">
      <c r="X16762" s="58"/>
      <c r="Y16762" s="58"/>
      <c r="Z16762" s="58"/>
      <c r="AA16762" s="58"/>
      <c r="AB16762" s="58"/>
    </row>
    <row r="16763" spans="24:28" x14ac:dyDescent="0.2">
      <c r="X16763" s="58"/>
      <c r="Y16763" s="58"/>
      <c r="Z16763" s="58"/>
      <c r="AA16763" s="58"/>
      <c r="AB16763" s="58"/>
    </row>
    <row r="16764" spans="24:28" x14ac:dyDescent="0.2">
      <c r="X16764" s="58"/>
      <c r="Y16764" s="58"/>
      <c r="Z16764" s="58"/>
      <c r="AA16764" s="58"/>
      <c r="AB16764" s="58"/>
    </row>
    <row r="16765" spans="24:28" x14ac:dyDescent="0.2">
      <c r="X16765" s="58"/>
      <c r="Y16765" s="58"/>
      <c r="Z16765" s="58"/>
      <c r="AA16765" s="58"/>
      <c r="AB16765" s="58"/>
    </row>
    <row r="16766" spans="24:28" x14ac:dyDescent="0.2">
      <c r="X16766" s="58"/>
      <c r="Y16766" s="58"/>
      <c r="Z16766" s="58"/>
      <c r="AA16766" s="58"/>
      <c r="AB16766" s="58"/>
    </row>
    <row r="16767" spans="24:28" x14ac:dyDescent="0.2">
      <c r="X16767" s="58"/>
      <c r="Y16767" s="58"/>
      <c r="Z16767" s="58"/>
      <c r="AA16767" s="58"/>
      <c r="AB16767" s="58"/>
    </row>
    <row r="16768" spans="24:28" x14ac:dyDescent="0.2">
      <c r="X16768" s="58"/>
      <c r="Y16768" s="58"/>
      <c r="Z16768" s="58"/>
      <c r="AA16768" s="58"/>
      <c r="AB16768" s="58"/>
    </row>
    <row r="16769" spans="24:28" x14ac:dyDescent="0.2">
      <c r="X16769" s="58"/>
      <c r="Y16769" s="58"/>
      <c r="Z16769" s="58"/>
      <c r="AA16769" s="58"/>
      <c r="AB16769" s="58"/>
    </row>
    <row r="16770" spans="24:28" x14ac:dyDescent="0.2">
      <c r="X16770" s="58"/>
      <c r="Y16770" s="58"/>
      <c r="Z16770" s="58"/>
      <c r="AA16770" s="58"/>
      <c r="AB16770" s="58"/>
    </row>
    <row r="16771" spans="24:28" x14ac:dyDescent="0.2">
      <c r="X16771" s="58"/>
      <c r="Y16771" s="58"/>
      <c r="Z16771" s="58"/>
      <c r="AA16771" s="58"/>
      <c r="AB16771" s="58"/>
    </row>
    <row r="16772" spans="24:28" x14ac:dyDescent="0.2">
      <c r="X16772" s="58"/>
      <c r="Y16772" s="58"/>
      <c r="Z16772" s="58"/>
      <c r="AA16772" s="58"/>
      <c r="AB16772" s="58"/>
    </row>
    <row r="16773" spans="24:28" x14ac:dyDescent="0.2">
      <c r="X16773" s="58"/>
      <c r="Y16773" s="58"/>
      <c r="Z16773" s="58"/>
      <c r="AA16773" s="58"/>
      <c r="AB16773" s="58"/>
    </row>
    <row r="16774" spans="24:28" x14ac:dyDescent="0.2">
      <c r="X16774" s="58"/>
      <c r="Y16774" s="58"/>
      <c r="Z16774" s="58"/>
      <c r="AA16774" s="58"/>
      <c r="AB16774" s="58"/>
    </row>
    <row r="16775" spans="24:28" x14ac:dyDescent="0.2">
      <c r="X16775" s="58"/>
      <c r="Y16775" s="58"/>
      <c r="Z16775" s="58"/>
      <c r="AA16775" s="58"/>
      <c r="AB16775" s="58"/>
    </row>
    <row r="16776" spans="24:28" x14ac:dyDescent="0.2">
      <c r="X16776" s="58"/>
      <c r="Y16776" s="58"/>
      <c r="Z16776" s="58"/>
      <c r="AA16776" s="58"/>
      <c r="AB16776" s="58"/>
    </row>
    <row r="16777" spans="24:28" x14ac:dyDescent="0.2">
      <c r="X16777" s="58"/>
      <c r="Y16777" s="58"/>
      <c r="Z16777" s="58"/>
      <c r="AA16777" s="58"/>
      <c r="AB16777" s="58"/>
    </row>
    <row r="16778" spans="24:28" x14ac:dyDescent="0.2">
      <c r="X16778" s="58"/>
      <c r="Y16778" s="58"/>
      <c r="Z16778" s="58"/>
      <c r="AA16778" s="58"/>
      <c r="AB16778" s="58"/>
    </row>
    <row r="16779" spans="24:28" x14ac:dyDescent="0.2">
      <c r="X16779" s="58"/>
      <c r="Y16779" s="58"/>
      <c r="Z16779" s="58"/>
      <c r="AA16779" s="58"/>
      <c r="AB16779" s="58"/>
    </row>
    <row r="16780" spans="24:28" x14ac:dyDescent="0.2">
      <c r="X16780" s="58"/>
      <c r="Y16780" s="58"/>
      <c r="Z16780" s="58"/>
      <c r="AA16780" s="58"/>
      <c r="AB16780" s="58"/>
    </row>
    <row r="16781" spans="24:28" x14ac:dyDescent="0.2">
      <c r="X16781" s="58"/>
      <c r="Y16781" s="58"/>
      <c r="Z16781" s="58"/>
      <c r="AA16781" s="58"/>
      <c r="AB16781" s="58"/>
    </row>
    <row r="16782" spans="24:28" x14ac:dyDescent="0.2">
      <c r="X16782" s="58"/>
      <c r="Y16782" s="58"/>
      <c r="Z16782" s="58"/>
      <c r="AA16782" s="58"/>
      <c r="AB16782" s="58"/>
    </row>
    <row r="16783" spans="24:28" x14ac:dyDescent="0.2">
      <c r="X16783" s="58"/>
      <c r="Y16783" s="58"/>
      <c r="Z16783" s="58"/>
      <c r="AA16783" s="58"/>
      <c r="AB16783" s="58"/>
    </row>
    <row r="16784" spans="24:28" x14ac:dyDescent="0.2">
      <c r="X16784" s="58"/>
      <c r="Y16784" s="58"/>
      <c r="Z16784" s="58"/>
      <c r="AA16784" s="58"/>
      <c r="AB16784" s="58"/>
    </row>
    <row r="16785" spans="24:28" x14ac:dyDescent="0.2">
      <c r="X16785" s="58"/>
      <c r="Y16785" s="58"/>
      <c r="Z16785" s="58"/>
      <c r="AA16785" s="58"/>
      <c r="AB16785" s="58"/>
    </row>
    <row r="16786" spans="24:28" x14ac:dyDescent="0.2">
      <c r="X16786" s="58"/>
      <c r="Y16786" s="58"/>
      <c r="Z16786" s="58"/>
      <c r="AA16786" s="58"/>
      <c r="AB16786" s="58"/>
    </row>
    <row r="16787" spans="24:28" x14ac:dyDescent="0.2">
      <c r="X16787" s="58"/>
      <c r="Y16787" s="58"/>
      <c r="Z16787" s="58"/>
      <c r="AA16787" s="58"/>
      <c r="AB16787" s="58"/>
    </row>
    <row r="16788" spans="24:28" x14ac:dyDescent="0.2">
      <c r="X16788" s="58"/>
      <c r="Y16788" s="58"/>
      <c r="Z16788" s="58"/>
      <c r="AA16788" s="58"/>
      <c r="AB16788" s="58"/>
    </row>
    <row r="16789" spans="24:28" x14ac:dyDescent="0.2">
      <c r="X16789" s="58"/>
      <c r="Y16789" s="58"/>
      <c r="Z16789" s="58"/>
      <c r="AA16789" s="58"/>
      <c r="AB16789" s="58"/>
    </row>
    <row r="16790" spans="24:28" x14ac:dyDescent="0.2">
      <c r="X16790" s="58"/>
      <c r="Y16790" s="58"/>
      <c r="Z16790" s="58"/>
      <c r="AA16790" s="58"/>
      <c r="AB16790" s="58"/>
    </row>
    <row r="16791" spans="24:28" x14ac:dyDescent="0.2">
      <c r="X16791" s="58"/>
      <c r="Y16791" s="58"/>
      <c r="Z16791" s="58"/>
      <c r="AA16791" s="58"/>
      <c r="AB16791" s="58"/>
    </row>
    <row r="16792" spans="24:28" x14ac:dyDescent="0.2">
      <c r="X16792" s="58"/>
      <c r="Y16792" s="58"/>
      <c r="Z16792" s="58"/>
      <c r="AA16792" s="58"/>
      <c r="AB16792" s="58"/>
    </row>
    <row r="16793" spans="24:28" x14ac:dyDescent="0.2">
      <c r="X16793" s="58"/>
      <c r="Y16793" s="58"/>
      <c r="Z16793" s="58"/>
      <c r="AA16793" s="58"/>
      <c r="AB16793" s="58"/>
    </row>
    <row r="16794" spans="24:28" x14ac:dyDescent="0.2">
      <c r="X16794" s="58"/>
      <c r="Y16794" s="58"/>
      <c r="Z16794" s="58"/>
      <c r="AA16794" s="58"/>
      <c r="AB16794" s="58"/>
    </row>
    <row r="16795" spans="24:28" x14ac:dyDescent="0.2">
      <c r="X16795" s="58"/>
      <c r="Y16795" s="58"/>
      <c r="Z16795" s="58"/>
      <c r="AA16795" s="58"/>
      <c r="AB16795" s="58"/>
    </row>
    <row r="16796" spans="24:28" x14ac:dyDescent="0.2">
      <c r="X16796" s="58"/>
      <c r="Y16796" s="58"/>
      <c r="Z16796" s="58"/>
      <c r="AA16796" s="58"/>
      <c r="AB16796" s="58"/>
    </row>
    <row r="16797" spans="24:28" x14ac:dyDescent="0.2">
      <c r="X16797" s="58"/>
      <c r="Y16797" s="58"/>
      <c r="Z16797" s="58"/>
      <c r="AA16797" s="58"/>
      <c r="AB16797" s="58"/>
    </row>
    <row r="16798" spans="24:28" x14ac:dyDescent="0.2">
      <c r="X16798" s="58"/>
      <c r="Y16798" s="58"/>
      <c r="Z16798" s="58"/>
      <c r="AA16798" s="58"/>
      <c r="AB16798" s="58"/>
    </row>
    <row r="16799" spans="24:28" x14ac:dyDescent="0.2">
      <c r="X16799" s="58"/>
      <c r="Y16799" s="58"/>
      <c r="Z16799" s="58"/>
      <c r="AA16799" s="58"/>
      <c r="AB16799" s="58"/>
    </row>
    <row r="16800" spans="24:28" x14ac:dyDescent="0.2">
      <c r="X16800" s="58"/>
      <c r="Y16800" s="58"/>
      <c r="Z16800" s="58"/>
      <c r="AA16800" s="58"/>
      <c r="AB16800" s="58"/>
    </row>
    <row r="16801" spans="24:28" x14ac:dyDescent="0.2">
      <c r="X16801" s="58"/>
      <c r="Y16801" s="58"/>
      <c r="Z16801" s="58"/>
      <c r="AA16801" s="58"/>
      <c r="AB16801" s="58"/>
    </row>
    <row r="16802" spans="24:28" x14ac:dyDescent="0.2">
      <c r="X16802" s="58"/>
      <c r="Y16802" s="58"/>
      <c r="Z16802" s="58"/>
      <c r="AA16802" s="58"/>
      <c r="AB16802" s="58"/>
    </row>
    <row r="16803" spans="24:28" x14ac:dyDescent="0.2">
      <c r="X16803" s="58"/>
      <c r="Y16803" s="58"/>
      <c r="Z16803" s="58"/>
      <c r="AA16803" s="58"/>
      <c r="AB16803" s="58"/>
    </row>
    <row r="16804" spans="24:28" x14ac:dyDescent="0.2">
      <c r="X16804" s="58"/>
      <c r="Y16804" s="58"/>
      <c r="Z16804" s="58"/>
      <c r="AA16804" s="58"/>
      <c r="AB16804" s="58"/>
    </row>
    <row r="16805" spans="24:28" x14ac:dyDescent="0.2">
      <c r="X16805" s="58"/>
      <c r="Y16805" s="58"/>
      <c r="Z16805" s="58"/>
      <c r="AA16805" s="58"/>
      <c r="AB16805" s="58"/>
    </row>
    <row r="16806" spans="24:28" x14ac:dyDescent="0.2">
      <c r="X16806" s="58"/>
      <c r="Y16806" s="58"/>
      <c r="Z16806" s="58"/>
      <c r="AA16806" s="58"/>
      <c r="AB16806" s="58"/>
    </row>
    <row r="16807" spans="24:28" x14ac:dyDescent="0.2">
      <c r="X16807" s="58"/>
      <c r="Y16807" s="58"/>
      <c r="Z16807" s="58"/>
      <c r="AA16807" s="58"/>
      <c r="AB16807" s="58"/>
    </row>
    <row r="16808" spans="24:28" x14ac:dyDescent="0.2">
      <c r="X16808" s="58"/>
      <c r="Y16808" s="58"/>
      <c r="Z16808" s="58"/>
      <c r="AA16808" s="58"/>
      <c r="AB16808" s="58"/>
    </row>
    <row r="16809" spans="24:28" x14ac:dyDescent="0.2">
      <c r="X16809" s="58"/>
      <c r="Y16809" s="58"/>
      <c r="Z16809" s="58"/>
      <c r="AA16809" s="58"/>
      <c r="AB16809" s="58"/>
    </row>
    <row r="16810" spans="24:28" x14ac:dyDescent="0.2">
      <c r="X16810" s="58"/>
      <c r="Y16810" s="58"/>
      <c r="Z16810" s="58"/>
      <c r="AA16810" s="58"/>
      <c r="AB16810" s="58"/>
    </row>
    <row r="16811" spans="24:28" x14ac:dyDescent="0.2">
      <c r="X16811" s="58"/>
      <c r="Y16811" s="58"/>
      <c r="Z16811" s="58"/>
      <c r="AA16811" s="58"/>
      <c r="AB16811" s="58"/>
    </row>
    <row r="16812" spans="24:28" x14ac:dyDescent="0.2">
      <c r="X16812" s="58"/>
      <c r="Y16812" s="58"/>
      <c r="Z16812" s="58"/>
      <c r="AA16812" s="58"/>
      <c r="AB16812" s="58"/>
    </row>
    <row r="16813" spans="24:28" x14ac:dyDescent="0.2">
      <c r="X16813" s="58"/>
      <c r="Y16813" s="58"/>
      <c r="Z16813" s="58"/>
      <c r="AA16813" s="58"/>
      <c r="AB16813" s="58"/>
    </row>
    <row r="16814" spans="24:28" x14ac:dyDescent="0.2">
      <c r="X16814" s="58"/>
      <c r="Y16814" s="58"/>
      <c r="Z16814" s="58"/>
      <c r="AA16814" s="58"/>
      <c r="AB16814" s="58"/>
    </row>
    <row r="16815" spans="24:28" x14ac:dyDescent="0.2">
      <c r="X16815" s="58"/>
      <c r="Y16815" s="58"/>
      <c r="Z16815" s="58"/>
      <c r="AA16815" s="58"/>
      <c r="AB16815" s="58"/>
    </row>
    <row r="16816" spans="24:28" x14ac:dyDescent="0.2">
      <c r="X16816" s="58"/>
      <c r="Y16816" s="58"/>
      <c r="Z16816" s="58"/>
      <c r="AA16816" s="58"/>
      <c r="AB16816" s="58"/>
    </row>
    <row r="16817" spans="24:28" x14ac:dyDescent="0.2">
      <c r="X16817" s="58"/>
      <c r="Y16817" s="58"/>
      <c r="Z16817" s="58"/>
      <c r="AA16817" s="58"/>
      <c r="AB16817" s="58"/>
    </row>
    <row r="16818" spans="24:28" x14ac:dyDescent="0.2">
      <c r="X16818" s="58"/>
      <c r="Y16818" s="58"/>
      <c r="Z16818" s="58"/>
      <c r="AA16818" s="58"/>
      <c r="AB16818" s="58"/>
    </row>
    <row r="16819" spans="24:28" x14ac:dyDescent="0.2">
      <c r="X16819" s="58"/>
      <c r="Y16819" s="58"/>
      <c r="Z16819" s="58"/>
      <c r="AA16819" s="58"/>
      <c r="AB16819" s="58"/>
    </row>
    <row r="16820" spans="24:28" x14ac:dyDescent="0.2">
      <c r="X16820" s="58"/>
      <c r="Y16820" s="58"/>
      <c r="Z16820" s="58"/>
      <c r="AA16820" s="58"/>
      <c r="AB16820" s="58"/>
    </row>
    <row r="16821" spans="24:28" x14ac:dyDescent="0.2">
      <c r="X16821" s="58"/>
      <c r="Y16821" s="58"/>
      <c r="Z16821" s="58"/>
      <c r="AA16821" s="58"/>
      <c r="AB16821" s="58"/>
    </row>
    <row r="16822" spans="24:28" x14ac:dyDescent="0.2">
      <c r="X16822" s="58"/>
      <c r="Y16822" s="58"/>
      <c r="Z16822" s="58"/>
      <c r="AA16822" s="58"/>
      <c r="AB16822" s="58"/>
    </row>
    <row r="16823" spans="24:28" x14ac:dyDescent="0.2">
      <c r="X16823" s="58"/>
      <c r="Y16823" s="58"/>
      <c r="Z16823" s="58"/>
      <c r="AA16823" s="58"/>
      <c r="AB16823" s="58"/>
    </row>
    <row r="16824" spans="24:28" x14ac:dyDescent="0.2">
      <c r="X16824" s="58"/>
      <c r="Y16824" s="58"/>
      <c r="Z16824" s="58"/>
      <c r="AA16824" s="58"/>
      <c r="AB16824" s="58"/>
    </row>
    <row r="16825" spans="24:28" x14ac:dyDescent="0.2">
      <c r="X16825" s="58"/>
      <c r="Y16825" s="58"/>
      <c r="Z16825" s="58"/>
      <c r="AA16825" s="58"/>
      <c r="AB16825" s="58"/>
    </row>
    <row r="16826" spans="24:28" x14ac:dyDescent="0.2">
      <c r="X16826" s="58"/>
      <c r="Y16826" s="58"/>
      <c r="Z16826" s="58"/>
      <c r="AA16826" s="58"/>
      <c r="AB16826" s="58"/>
    </row>
    <row r="16827" spans="24:28" x14ac:dyDescent="0.2">
      <c r="X16827" s="58"/>
      <c r="Y16827" s="58"/>
      <c r="Z16827" s="58"/>
      <c r="AA16827" s="58"/>
      <c r="AB16827" s="58"/>
    </row>
    <row r="16828" spans="24:28" x14ac:dyDescent="0.2">
      <c r="X16828" s="58"/>
      <c r="Y16828" s="58"/>
      <c r="Z16828" s="58"/>
      <c r="AA16828" s="58"/>
      <c r="AB16828" s="58"/>
    </row>
    <row r="16829" spans="24:28" x14ac:dyDescent="0.2">
      <c r="X16829" s="58"/>
      <c r="Y16829" s="58"/>
      <c r="Z16829" s="58"/>
      <c r="AA16829" s="58"/>
      <c r="AB16829" s="58"/>
    </row>
    <row r="16830" spans="24:28" x14ac:dyDescent="0.2">
      <c r="X16830" s="58"/>
      <c r="Y16830" s="58"/>
      <c r="Z16830" s="58"/>
      <c r="AA16830" s="58"/>
      <c r="AB16830" s="58"/>
    </row>
    <row r="16831" spans="24:28" x14ac:dyDescent="0.2">
      <c r="X16831" s="58"/>
      <c r="Y16831" s="58"/>
      <c r="Z16831" s="58"/>
      <c r="AA16831" s="58"/>
      <c r="AB16831" s="58"/>
    </row>
    <row r="16832" spans="24:28" x14ac:dyDescent="0.2">
      <c r="X16832" s="58"/>
      <c r="Y16832" s="58"/>
      <c r="Z16832" s="58"/>
      <c r="AA16832" s="58"/>
      <c r="AB16832" s="58"/>
    </row>
    <row r="16833" spans="24:28" x14ac:dyDescent="0.2">
      <c r="X16833" s="58"/>
      <c r="Y16833" s="58"/>
      <c r="Z16833" s="58"/>
      <c r="AA16833" s="58"/>
      <c r="AB16833" s="58"/>
    </row>
    <row r="16834" spans="24:28" x14ac:dyDescent="0.2">
      <c r="X16834" s="58"/>
      <c r="Y16834" s="58"/>
      <c r="Z16834" s="58"/>
      <c r="AA16834" s="58"/>
      <c r="AB16834" s="58"/>
    </row>
    <row r="16835" spans="24:28" x14ac:dyDescent="0.2">
      <c r="X16835" s="58"/>
      <c r="Y16835" s="58"/>
      <c r="Z16835" s="58"/>
      <c r="AA16835" s="58"/>
      <c r="AB16835" s="58"/>
    </row>
    <row r="16836" spans="24:28" x14ac:dyDescent="0.2">
      <c r="X16836" s="58"/>
      <c r="Y16836" s="58"/>
      <c r="Z16836" s="58"/>
      <c r="AA16836" s="58"/>
      <c r="AB16836" s="58"/>
    </row>
    <row r="16837" spans="24:28" x14ac:dyDescent="0.2">
      <c r="X16837" s="58"/>
      <c r="Y16837" s="58"/>
      <c r="Z16837" s="58"/>
      <c r="AA16837" s="58"/>
      <c r="AB16837" s="58"/>
    </row>
    <row r="16838" spans="24:28" x14ac:dyDescent="0.2">
      <c r="X16838" s="58"/>
      <c r="Y16838" s="58"/>
      <c r="Z16838" s="58"/>
      <c r="AA16838" s="58"/>
      <c r="AB16838" s="58"/>
    </row>
    <row r="16839" spans="24:28" x14ac:dyDescent="0.2">
      <c r="X16839" s="58"/>
      <c r="Y16839" s="58"/>
      <c r="Z16839" s="58"/>
      <c r="AA16839" s="58"/>
      <c r="AB16839" s="58"/>
    </row>
    <row r="16840" spans="24:28" x14ac:dyDescent="0.2">
      <c r="X16840" s="58"/>
      <c r="Y16840" s="58"/>
      <c r="Z16840" s="58"/>
      <c r="AA16840" s="58"/>
      <c r="AB16840" s="58"/>
    </row>
    <row r="16841" spans="24:28" x14ac:dyDescent="0.2">
      <c r="X16841" s="58"/>
      <c r="Y16841" s="58"/>
      <c r="Z16841" s="58"/>
      <c r="AA16841" s="58"/>
      <c r="AB16841" s="58"/>
    </row>
    <row r="16842" spans="24:28" x14ac:dyDescent="0.2">
      <c r="X16842" s="58"/>
      <c r="Y16842" s="58"/>
      <c r="Z16842" s="58"/>
      <c r="AA16842" s="58"/>
      <c r="AB16842" s="58"/>
    </row>
    <row r="16843" spans="24:28" x14ac:dyDescent="0.2">
      <c r="X16843" s="58"/>
      <c r="Y16843" s="58"/>
      <c r="Z16843" s="58"/>
      <c r="AA16843" s="58"/>
      <c r="AB16843" s="58"/>
    </row>
    <row r="16844" spans="24:28" x14ac:dyDescent="0.2">
      <c r="X16844" s="58"/>
      <c r="Y16844" s="58"/>
      <c r="Z16844" s="58"/>
      <c r="AA16844" s="58"/>
      <c r="AB16844" s="58"/>
    </row>
    <row r="16845" spans="24:28" x14ac:dyDescent="0.2">
      <c r="X16845" s="58"/>
      <c r="Y16845" s="58"/>
      <c r="Z16845" s="58"/>
      <c r="AA16845" s="58"/>
      <c r="AB16845" s="58"/>
    </row>
    <row r="16846" spans="24:28" x14ac:dyDescent="0.2">
      <c r="X16846" s="58"/>
      <c r="Y16846" s="58"/>
      <c r="Z16846" s="58"/>
      <c r="AA16846" s="58"/>
      <c r="AB16846" s="58"/>
    </row>
    <row r="16847" spans="24:28" x14ac:dyDescent="0.2">
      <c r="X16847" s="58"/>
      <c r="Y16847" s="58"/>
      <c r="Z16847" s="58"/>
      <c r="AA16847" s="58"/>
      <c r="AB16847" s="58"/>
    </row>
    <row r="16848" spans="24:28" x14ac:dyDescent="0.2">
      <c r="X16848" s="58"/>
      <c r="Y16848" s="58"/>
      <c r="Z16848" s="58"/>
      <c r="AA16848" s="58"/>
      <c r="AB16848" s="58"/>
    </row>
    <row r="16849" spans="24:28" x14ac:dyDescent="0.2">
      <c r="X16849" s="58"/>
      <c r="Y16849" s="58"/>
      <c r="Z16849" s="58"/>
      <c r="AA16849" s="58"/>
      <c r="AB16849" s="58"/>
    </row>
    <row r="16850" spans="24:28" x14ac:dyDescent="0.2">
      <c r="X16850" s="58"/>
      <c r="Y16850" s="58"/>
      <c r="Z16850" s="58"/>
      <c r="AA16850" s="58"/>
      <c r="AB16850" s="58"/>
    </row>
    <row r="16851" spans="24:28" x14ac:dyDescent="0.2">
      <c r="X16851" s="58"/>
      <c r="Y16851" s="58"/>
      <c r="Z16851" s="58"/>
      <c r="AA16851" s="58"/>
      <c r="AB16851" s="58"/>
    </row>
    <row r="16852" spans="24:28" x14ac:dyDescent="0.2">
      <c r="X16852" s="58"/>
      <c r="Y16852" s="58"/>
      <c r="Z16852" s="58"/>
      <c r="AA16852" s="58"/>
      <c r="AB16852" s="58"/>
    </row>
    <row r="16853" spans="24:28" x14ac:dyDescent="0.2">
      <c r="X16853" s="58"/>
      <c r="Y16853" s="58"/>
      <c r="Z16853" s="58"/>
      <c r="AA16853" s="58"/>
      <c r="AB16853" s="58"/>
    </row>
    <row r="16854" spans="24:28" x14ac:dyDescent="0.2">
      <c r="X16854" s="58"/>
      <c r="Y16854" s="58"/>
      <c r="Z16854" s="58"/>
      <c r="AA16854" s="58"/>
      <c r="AB16854" s="58"/>
    </row>
    <row r="16855" spans="24:28" x14ac:dyDescent="0.2">
      <c r="X16855" s="58"/>
      <c r="Y16855" s="58"/>
      <c r="Z16855" s="58"/>
      <c r="AA16855" s="58"/>
      <c r="AB16855" s="58"/>
    </row>
    <row r="16856" spans="24:28" x14ac:dyDescent="0.2">
      <c r="X16856" s="58"/>
      <c r="Y16856" s="58"/>
      <c r="Z16856" s="58"/>
      <c r="AA16856" s="58"/>
      <c r="AB16856" s="58"/>
    </row>
    <row r="16857" spans="24:28" x14ac:dyDescent="0.2">
      <c r="X16857" s="58"/>
      <c r="Y16857" s="58"/>
      <c r="Z16857" s="58"/>
      <c r="AA16857" s="58"/>
      <c r="AB16857" s="58"/>
    </row>
    <row r="16858" spans="24:28" x14ac:dyDescent="0.2">
      <c r="X16858" s="58"/>
      <c r="Y16858" s="58"/>
      <c r="Z16858" s="58"/>
      <c r="AA16858" s="58"/>
      <c r="AB16858" s="58"/>
    </row>
    <row r="16859" spans="24:28" x14ac:dyDescent="0.2">
      <c r="X16859" s="58"/>
      <c r="Y16859" s="58"/>
      <c r="Z16859" s="58"/>
      <c r="AA16859" s="58"/>
      <c r="AB16859" s="58"/>
    </row>
    <row r="16860" spans="24:28" x14ac:dyDescent="0.2">
      <c r="X16860" s="58"/>
      <c r="Y16860" s="58"/>
      <c r="Z16860" s="58"/>
      <c r="AA16860" s="58"/>
      <c r="AB16860" s="58"/>
    </row>
    <row r="16861" spans="24:28" x14ac:dyDescent="0.2">
      <c r="X16861" s="58"/>
      <c r="Y16861" s="58"/>
      <c r="Z16861" s="58"/>
      <c r="AA16861" s="58"/>
      <c r="AB16861" s="58"/>
    </row>
    <row r="16862" spans="24:28" x14ac:dyDescent="0.2">
      <c r="X16862" s="58"/>
      <c r="Y16862" s="58"/>
      <c r="Z16862" s="58"/>
      <c r="AA16862" s="58"/>
      <c r="AB16862" s="58"/>
    </row>
    <row r="16863" spans="24:28" x14ac:dyDescent="0.2">
      <c r="X16863" s="58"/>
      <c r="Y16863" s="58"/>
      <c r="Z16863" s="58"/>
      <c r="AA16863" s="58"/>
      <c r="AB16863" s="58"/>
    </row>
    <row r="16864" spans="24:28" x14ac:dyDescent="0.2">
      <c r="X16864" s="58"/>
      <c r="Y16864" s="58"/>
      <c r="Z16864" s="58"/>
      <c r="AA16864" s="58"/>
      <c r="AB16864" s="58"/>
    </row>
    <row r="16865" spans="24:28" x14ac:dyDescent="0.2">
      <c r="X16865" s="58"/>
      <c r="Y16865" s="58"/>
      <c r="Z16865" s="58"/>
      <c r="AA16865" s="58"/>
      <c r="AB16865" s="58"/>
    </row>
    <row r="16866" spans="24:28" x14ac:dyDescent="0.2">
      <c r="X16866" s="58"/>
      <c r="Y16866" s="58"/>
      <c r="Z16866" s="58"/>
      <c r="AA16866" s="58"/>
      <c r="AB16866" s="58"/>
    </row>
    <row r="16867" spans="24:28" x14ac:dyDescent="0.2">
      <c r="X16867" s="58"/>
      <c r="Y16867" s="58"/>
      <c r="Z16867" s="58"/>
      <c r="AA16867" s="58"/>
      <c r="AB16867" s="58"/>
    </row>
    <row r="16868" spans="24:28" x14ac:dyDescent="0.2">
      <c r="X16868" s="58"/>
      <c r="Y16868" s="58"/>
      <c r="Z16868" s="58"/>
      <c r="AA16868" s="58"/>
      <c r="AB16868" s="58"/>
    </row>
    <row r="16869" spans="24:28" x14ac:dyDescent="0.2">
      <c r="X16869" s="58"/>
      <c r="Y16869" s="58"/>
      <c r="Z16869" s="58"/>
      <c r="AA16869" s="58"/>
      <c r="AB16869" s="58"/>
    </row>
    <row r="16870" spans="24:28" x14ac:dyDescent="0.2">
      <c r="X16870" s="58"/>
      <c r="Y16870" s="58"/>
      <c r="Z16870" s="58"/>
      <c r="AA16870" s="58"/>
      <c r="AB16870" s="58"/>
    </row>
    <row r="16871" spans="24:28" x14ac:dyDescent="0.2">
      <c r="X16871" s="58"/>
      <c r="Y16871" s="58"/>
      <c r="Z16871" s="58"/>
      <c r="AA16871" s="58"/>
      <c r="AB16871" s="58"/>
    </row>
    <row r="16872" spans="24:28" x14ac:dyDescent="0.2">
      <c r="X16872" s="58"/>
      <c r="Y16872" s="58"/>
      <c r="Z16872" s="58"/>
      <c r="AA16872" s="58"/>
      <c r="AB16872" s="58"/>
    </row>
    <row r="16873" spans="24:28" x14ac:dyDescent="0.2">
      <c r="X16873" s="58"/>
      <c r="Y16873" s="58"/>
      <c r="Z16873" s="58"/>
      <c r="AA16873" s="58"/>
      <c r="AB16873" s="58"/>
    </row>
    <row r="16874" spans="24:28" x14ac:dyDescent="0.2">
      <c r="X16874" s="58"/>
      <c r="Y16874" s="58"/>
      <c r="Z16874" s="58"/>
      <c r="AA16874" s="58"/>
      <c r="AB16874" s="58"/>
    </row>
    <row r="16875" spans="24:28" x14ac:dyDescent="0.2">
      <c r="X16875" s="58"/>
      <c r="Y16875" s="58"/>
      <c r="Z16875" s="58"/>
      <c r="AA16875" s="58"/>
      <c r="AB16875" s="58"/>
    </row>
    <row r="16876" spans="24:28" x14ac:dyDescent="0.2">
      <c r="X16876" s="58"/>
      <c r="Y16876" s="58"/>
      <c r="Z16876" s="58"/>
      <c r="AA16876" s="58"/>
      <c r="AB16876" s="58"/>
    </row>
    <row r="16877" spans="24:28" x14ac:dyDescent="0.2">
      <c r="X16877" s="58"/>
      <c r="Y16877" s="58"/>
      <c r="Z16877" s="58"/>
      <c r="AA16877" s="58"/>
      <c r="AB16877" s="58"/>
    </row>
    <row r="16878" spans="24:28" x14ac:dyDescent="0.2">
      <c r="X16878" s="58"/>
      <c r="Y16878" s="58"/>
      <c r="Z16878" s="58"/>
      <c r="AA16878" s="58"/>
      <c r="AB16878" s="58"/>
    </row>
    <row r="16879" spans="24:28" x14ac:dyDescent="0.2">
      <c r="X16879" s="58"/>
      <c r="Y16879" s="58"/>
      <c r="Z16879" s="58"/>
      <c r="AA16879" s="58"/>
      <c r="AB16879" s="58"/>
    </row>
    <row r="16880" spans="24:28" x14ac:dyDescent="0.2">
      <c r="X16880" s="58"/>
      <c r="Y16880" s="58"/>
      <c r="Z16880" s="58"/>
      <c r="AA16880" s="58"/>
      <c r="AB16880" s="58"/>
    </row>
    <row r="16881" spans="24:28" x14ac:dyDescent="0.2">
      <c r="X16881" s="58"/>
      <c r="Y16881" s="58"/>
      <c r="Z16881" s="58"/>
      <c r="AA16881" s="58"/>
      <c r="AB16881" s="58"/>
    </row>
    <row r="16882" spans="24:28" x14ac:dyDescent="0.2">
      <c r="X16882" s="58"/>
      <c r="Y16882" s="58"/>
      <c r="Z16882" s="58"/>
      <c r="AA16882" s="58"/>
      <c r="AB16882" s="58"/>
    </row>
    <row r="16883" spans="24:28" x14ac:dyDescent="0.2">
      <c r="X16883" s="58"/>
      <c r="Y16883" s="58"/>
      <c r="Z16883" s="58"/>
      <c r="AA16883" s="58"/>
      <c r="AB16883" s="58"/>
    </row>
    <row r="16884" spans="24:28" x14ac:dyDescent="0.2">
      <c r="X16884" s="58"/>
      <c r="Y16884" s="58"/>
      <c r="Z16884" s="58"/>
      <c r="AA16884" s="58"/>
      <c r="AB16884" s="58"/>
    </row>
    <row r="16885" spans="24:28" x14ac:dyDescent="0.2">
      <c r="X16885" s="58"/>
      <c r="Y16885" s="58"/>
      <c r="Z16885" s="58"/>
      <c r="AA16885" s="58"/>
      <c r="AB16885" s="58"/>
    </row>
    <row r="16886" spans="24:28" x14ac:dyDescent="0.2">
      <c r="X16886" s="58"/>
      <c r="Y16886" s="58"/>
      <c r="Z16886" s="58"/>
      <c r="AA16886" s="58"/>
      <c r="AB16886" s="58"/>
    </row>
    <row r="16887" spans="24:28" x14ac:dyDescent="0.2">
      <c r="X16887" s="58"/>
      <c r="Y16887" s="58"/>
      <c r="Z16887" s="58"/>
      <c r="AA16887" s="58"/>
      <c r="AB16887" s="58"/>
    </row>
    <row r="16888" spans="24:28" x14ac:dyDescent="0.2">
      <c r="X16888" s="58"/>
      <c r="Y16888" s="58"/>
      <c r="Z16888" s="58"/>
      <c r="AA16888" s="58"/>
      <c r="AB16888" s="58"/>
    </row>
    <row r="16889" spans="24:28" x14ac:dyDescent="0.2">
      <c r="X16889" s="58"/>
      <c r="Y16889" s="58"/>
      <c r="Z16889" s="58"/>
      <c r="AA16889" s="58"/>
      <c r="AB16889" s="58"/>
    </row>
    <row r="16890" spans="24:28" x14ac:dyDescent="0.2">
      <c r="X16890" s="58"/>
      <c r="Y16890" s="58"/>
      <c r="Z16890" s="58"/>
      <c r="AA16890" s="58"/>
      <c r="AB16890" s="58"/>
    </row>
    <row r="16891" spans="24:28" x14ac:dyDescent="0.2">
      <c r="X16891" s="58"/>
      <c r="Y16891" s="58"/>
      <c r="Z16891" s="58"/>
      <c r="AA16891" s="58"/>
      <c r="AB16891" s="58"/>
    </row>
    <row r="16892" spans="24:28" x14ac:dyDescent="0.2">
      <c r="X16892" s="58"/>
      <c r="Y16892" s="58"/>
      <c r="Z16892" s="58"/>
      <c r="AA16892" s="58"/>
      <c r="AB16892" s="58"/>
    </row>
    <row r="16893" spans="24:28" x14ac:dyDescent="0.2">
      <c r="X16893" s="58"/>
      <c r="Y16893" s="58"/>
      <c r="Z16893" s="58"/>
      <c r="AA16893" s="58"/>
      <c r="AB16893" s="58"/>
    </row>
    <row r="16894" spans="24:28" x14ac:dyDescent="0.2">
      <c r="X16894" s="58"/>
      <c r="Y16894" s="58"/>
      <c r="Z16894" s="58"/>
      <c r="AA16894" s="58"/>
      <c r="AB16894" s="58"/>
    </row>
    <row r="16895" spans="24:28" x14ac:dyDescent="0.2">
      <c r="X16895" s="58"/>
      <c r="Y16895" s="58"/>
      <c r="Z16895" s="58"/>
      <c r="AA16895" s="58"/>
      <c r="AB16895" s="58"/>
    </row>
    <row r="16896" spans="24:28" x14ac:dyDescent="0.2">
      <c r="X16896" s="58"/>
      <c r="Y16896" s="58"/>
      <c r="Z16896" s="58"/>
      <c r="AA16896" s="58"/>
      <c r="AB16896" s="58"/>
    </row>
    <row r="16897" spans="24:28" x14ac:dyDescent="0.2">
      <c r="X16897" s="58"/>
      <c r="Y16897" s="58"/>
      <c r="Z16897" s="58"/>
      <c r="AA16897" s="58"/>
      <c r="AB16897" s="58"/>
    </row>
    <row r="16898" spans="24:28" x14ac:dyDescent="0.2">
      <c r="X16898" s="58"/>
      <c r="Y16898" s="58"/>
      <c r="Z16898" s="58"/>
      <c r="AA16898" s="58"/>
      <c r="AB16898" s="58"/>
    </row>
    <row r="16899" spans="24:28" x14ac:dyDescent="0.2">
      <c r="X16899" s="58"/>
      <c r="Y16899" s="58"/>
      <c r="Z16899" s="58"/>
      <c r="AA16899" s="58"/>
      <c r="AB16899" s="58"/>
    </row>
    <row r="16900" spans="24:28" x14ac:dyDescent="0.2">
      <c r="X16900" s="58"/>
      <c r="Y16900" s="58"/>
      <c r="Z16900" s="58"/>
      <c r="AA16900" s="58"/>
      <c r="AB16900" s="58"/>
    </row>
    <row r="16901" spans="24:28" x14ac:dyDescent="0.2">
      <c r="X16901" s="58"/>
      <c r="Y16901" s="58"/>
      <c r="Z16901" s="58"/>
      <c r="AA16901" s="58"/>
      <c r="AB16901" s="58"/>
    </row>
    <row r="16902" spans="24:28" x14ac:dyDescent="0.2">
      <c r="X16902" s="58"/>
      <c r="Y16902" s="58"/>
      <c r="Z16902" s="58"/>
      <c r="AA16902" s="58"/>
      <c r="AB16902" s="58"/>
    </row>
    <row r="16903" spans="24:28" x14ac:dyDescent="0.2">
      <c r="X16903" s="58"/>
      <c r="Y16903" s="58"/>
      <c r="Z16903" s="58"/>
      <c r="AA16903" s="58"/>
      <c r="AB16903" s="58"/>
    </row>
    <row r="16904" spans="24:28" x14ac:dyDescent="0.2">
      <c r="X16904" s="58"/>
      <c r="Y16904" s="58"/>
      <c r="Z16904" s="58"/>
      <c r="AA16904" s="58"/>
      <c r="AB16904" s="58"/>
    </row>
    <row r="16905" spans="24:28" x14ac:dyDescent="0.2">
      <c r="X16905" s="58"/>
      <c r="Y16905" s="58"/>
      <c r="Z16905" s="58"/>
      <c r="AA16905" s="58"/>
      <c r="AB16905" s="58"/>
    </row>
    <row r="16906" spans="24:28" x14ac:dyDescent="0.2">
      <c r="X16906" s="58"/>
      <c r="Y16906" s="58"/>
      <c r="Z16906" s="58"/>
      <c r="AA16906" s="58"/>
      <c r="AB16906" s="58"/>
    </row>
    <row r="16907" spans="24:28" x14ac:dyDescent="0.2">
      <c r="X16907" s="58"/>
      <c r="Y16907" s="58"/>
      <c r="Z16907" s="58"/>
      <c r="AA16907" s="58"/>
      <c r="AB16907" s="58"/>
    </row>
    <row r="16908" spans="24:28" x14ac:dyDescent="0.2">
      <c r="X16908" s="58"/>
      <c r="Y16908" s="58"/>
      <c r="Z16908" s="58"/>
      <c r="AA16908" s="58"/>
      <c r="AB16908" s="58"/>
    </row>
    <row r="16909" spans="24:28" x14ac:dyDescent="0.2">
      <c r="X16909" s="58"/>
      <c r="Y16909" s="58"/>
      <c r="Z16909" s="58"/>
      <c r="AA16909" s="58"/>
      <c r="AB16909" s="58"/>
    </row>
    <row r="16910" spans="24:28" x14ac:dyDescent="0.2">
      <c r="X16910" s="58"/>
      <c r="Y16910" s="58"/>
      <c r="Z16910" s="58"/>
      <c r="AA16910" s="58"/>
      <c r="AB16910" s="58"/>
    </row>
    <row r="16911" spans="24:28" x14ac:dyDescent="0.2">
      <c r="X16911" s="58"/>
      <c r="Y16911" s="58"/>
      <c r="Z16911" s="58"/>
      <c r="AA16911" s="58"/>
      <c r="AB16911" s="58"/>
    </row>
    <row r="16912" spans="24:28" x14ac:dyDescent="0.2">
      <c r="X16912" s="58"/>
      <c r="Y16912" s="58"/>
      <c r="Z16912" s="58"/>
      <c r="AA16912" s="58"/>
      <c r="AB16912" s="58"/>
    </row>
    <row r="16913" spans="24:28" x14ac:dyDescent="0.2">
      <c r="X16913" s="58"/>
      <c r="Y16913" s="58"/>
      <c r="Z16913" s="58"/>
      <c r="AA16913" s="58"/>
      <c r="AB16913" s="58"/>
    </row>
    <row r="16914" spans="24:28" x14ac:dyDescent="0.2">
      <c r="X16914" s="58"/>
      <c r="Y16914" s="58"/>
      <c r="Z16914" s="58"/>
      <c r="AA16914" s="58"/>
      <c r="AB16914" s="58"/>
    </row>
    <row r="16915" spans="24:28" x14ac:dyDescent="0.2">
      <c r="X16915" s="58"/>
      <c r="Y16915" s="58"/>
      <c r="Z16915" s="58"/>
      <c r="AA16915" s="58"/>
      <c r="AB16915" s="58"/>
    </row>
    <row r="16916" spans="24:28" x14ac:dyDescent="0.2">
      <c r="X16916" s="58"/>
      <c r="Y16916" s="58"/>
      <c r="Z16916" s="58"/>
      <c r="AA16916" s="58"/>
      <c r="AB16916" s="58"/>
    </row>
    <row r="16917" spans="24:28" x14ac:dyDescent="0.2">
      <c r="X16917" s="58"/>
      <c r="Y16917" s="58"/>
      <c r="Z16917" s="58"/>
      <c r="AA16917" s="58"/>
      <c r="AB16917" s="58"/>
    </row>
    <row r="16918" spans="24:28" x14ac:dyDescent="0.2">
      <c r="X16918" s="58"/>
      <c r="Y16918" s="58"/>
      <c r="Z16918" s="58"/>
      <c r="AA16918" s="58"/>
      <c r="AB16918" s="58"/>
    </row>
    <row r="16919" spans="24:28" x14ac:dyDescent="0.2">
      <c r="X16919" s="58"/>
      <c r="Y16919" s="58"/>
      <c r="Z16919" s="58"/>
      <c r="AA16919" s="58"/>
      <c r="AB16919" s="58"/>
    </row>
    <row r="16920" spans="24:28" x14ac:dyDescent="0.2">
      <c r="X16920" s="58"/>
      <c r="Y16920" s="58"/>
      <c r="Z16920" s="58"/>
      <c r="AA16920" s="58"/>
      <c r="AB16920" s="58"/>
    </row>
    <row r="16921" spans="24:28" x14ac:dyDescent="0.2">
      <c r="X16921" s="58"/>
      <c r="Y16921" s="58"/>
      <c r="Z16921" s="58"/>
      <c r="AA16921" s="58"/>
      <c r="AB16921" s="58"/>
    </row>
    <row r="16922" spans="24:28" x14ac:dyDescent="0.2">
      <c r="X16922" s="58"/>
      <c r="Y16922" s="58"/>
      <c r="Z16922" s="58"/>
      <c r="AA16922" s="58"/>
      <c r="AB16922" s="58"/>
    </row>
    <row r="16923" spans="24:28" x14ac:dyDescent="0.2">
      <c r="X16923" s="58"/>
      <c r="Y16923" s="58"/>
      <c r="Z16923" s="58"/>
      <c r="AA16923" s="58"/>
      <c r="AB16923" s="58"/>
    </row>
    <row r="16924" spans="24:28" x14ac:dyDescent="0.2">
      <c r="X16924" s="58"/>
      <c r="Y16924" s="58"/>
      <c r="Z16924" s="58"/>
      <c r="AA16924" s="58"/>
      <c r="AB16924" s="58"/>
    </row>
    <row r="16925" spans="24:28" x14ac:dyDescent="0.2">
      <c r="X16925" s="58"/>
      <c r="Y16925" s="58"/>
      <c r="Z16925" s="58"/>
      <c r="AA16925" s="58"/>
      <c r="AB16925" s="58"/>
    </row>
    <row r="16926" spans="24:28" x14ac:dyDescent="0.2">
      <c r="X16926" s="58"/>
      <c r="Y16926" s="58"/>
      <c r="Z16926" s="58"/>
      <c r="AA16926" s="58"/>
      <c r="AB16926" s="58"/>
    </row>
    <row r="16927" spans="24:28" x14ac:dyDescent="0.2">
      <c r="X16927" s="58"/>
      <c r="Y16927" s="58"/>
      <c r="Z16927" s="58"/>
      <c r="AA16927" s="58"/>
      <c r="AB16927" s="58"/>
    </row>
    <row r="16928" spans="24:28" x14ac:dyDescent="0.2">
      <c r="X16928" s="58"/>
      <c r="Y16928" s="58"/>
      <c r="Z16928" s="58"/>
      <c r="AA16928" s="58"/>
      <c r="AB16928" s="58"/>
    </row>
    <row r="16929" spans="24:28" x14ac:dyDescent="0.2">
      <c r="X16929" s="58"/>
      <c r="Y16929" s="58"/>
      <c r="Z16929" s="58"/>
      <c r="AA16929" s="58"/>
      <c r="AB16929" s="58"/>
    </row>
    <row r="16930" spans="24:28" x14ac:dyDescent="0.2">
      <c r="X16930" s="58"/>
      <c r="Y16930" s="58"/>
      <c r="Z16930" s="58"/>
      <c r="AA16930" s="58"/>
      <c r="AB16930" s="58"/>
    </row>
    <row r="16931" spans="24:28" x14ac:dyDescent="0.2">
      <c r="X16931" s="58"/>
      <c r="Y16931" s="58"/>
      <c r="Z16931" s="58"/>
      <c r="AA16931" s="58"/>
      <c r="AB16931" s="58"/>
    </row>
    <row r="16932" spans="24:28" x14ac:dyDescent="0.2">
      <c r="X16932" s="58"/>
      <c r="Y16932" s="58"/>
      <c r="Z16932" s="58"/>
      <c r="AA16932" s="58"/>
      <c r="AB16932" s="58"/>
    </row>
    <row r="16933" spans="24:28" x14ac:dyDescent="0.2">
      <c r="X16933" s="58"/>
      <c r="Y16933" s="58"/>
      <c r="Z16933" s="58"/>
      <c r="AA16933" s="58"/>
      <c r="AB16933" s="58"/>
    </row>
    <row r="16934" spans="24:28" x14ac:dyDescent="0.2">
      <c r="X16934" s="58"/>
      <c r="Y16934" s="58"/>
      <c r="Z16934" s="58"/>
      <c r="AA16934" s="58"/>
      <c r="AB16934" s="58"/>
    </row>
    <row r="16935" spans="24:28" x14ac:dyDescent="0.2">
      <c r="X16935" s="58"/>
      <c r="Y16935" s="58"/>
      <c r="Z16935" s="58"/>
      <c r="AA16935" s="58"/>
      <c r="AB16935" s="58"/>
    </row>
    <row r="16936" spans="24:28" x14ac:dyDescent="0.2">
      <c r="X16936" s="58"/>
      <c r="Y16936" s="58"/>
      <c r="Z16936" s="58"/>
      <c r="AA16936" s="58"/>
      <c r="AB16936" s="58"/>
    </row>
    <row r="16937" spans="24:28" x14ac:dyDescent="0.2">
      <c r="X16937" s="58"/>
      <c r="Y16937" s="58"/>
      <c r="Z16937" s="58"/>
      <c r="AA16937" s="58"/>
      <c r="AB16937" s="58"/>
    </row>
    <row r="16938" spans="24:28" x14ac:dyDescent="0.2">
      <c r="X16938" s="58"/>
      <c r="Y16938" s="58"/>
      <c r="Z16938" s="58"/>
      <c r="AA16938" s="58"/>
      <c r="AB16938" s="58"/>
    </row>
    <row r="16939" spans="24:28" x14ac:dyDescent="0.2">
      <c r="X16939" s="58"/>
      <c r="Y16939" s="58"/>
      <c r="Z16939" s="58"/>
      <c r="AA16939" s="58"/>
      <c r="AB16939" s="58"/>
    </row>
    <row r="16940" spans="24:28" x14ac:dyDescent="0.2">
      <c r="X16940" s="58"/>
      <c r="Y16940" s="58"/>
      <c r="Z16940" s="58"/>
      <c r="AA16940" s="58"/>
      <c r="AB16940" s="58"/>
    </row>
    <row r="16941" spans="24:28" x14ac:dyDescent="0.2">
      <c r="X16941" s="58"/>
      <c r="Y16941" s="58"/>
      <c r="Z16941" s="58"/>
      <c r="AA16941" s="58"/>
      <c r="AB16941" s="58"/>
    </row>
    <row r="16942" spans="24:28" x14ac:dyDescent="0.2">
      <c r="X16942" s="58"/>
      <c r="Y16942" s="58"/>
      <c r="Z16942" s="58"/>
      <c r="AA16942" s="58"/>
      <c r="AB16942" s="58"/>
    </row>
    <row r="16943" spans="24:28" x14ac:dyDescent="0.2">
      <c r="X16943" s="58"/>
      <c r="Y16943" s="58"/>
      <c r="Z16943" s="58"/>
      <c r="AA16943" s="58"/>
      <c r="AB16943" s="58"/>
    </row>
    <row r="16944" spans="24:28" x14ac:dyDescent="0.2">
      <c r="X16944" s="58"/>
      <c r="Y16944" s="58"/>
      <c r="Z16944" s="58"/>
      <c r="AA16944" s="58"/>
      <c r="AB16944" s="58"/>
    </row>
    <row r="16945" spans="24:28" x14ac:dyDescent="0.2">
      <c r="X16945" s="58"/>
      <c r="Y16945" s="58"/>
      <c r="Z16945" s="58"/>
      <c r="AA16945" s="58"/>
      <c r="AB16945" s="58"/>
    </row>
    <row r="16946" spans="24:28" x14ac:dyDescent="0.2">
      <c r="X16946" s="58"/>
      <c r="Y16946" s="58"/>
      <c r="Z16946" s="58"/>
      <c r="AA16946" s="58"/>
      <c r="AB16946" s="58"/>
    </row>
    <row r="16947" spans="24:28" x14ac:dyDescent="0.2">
      <c r="X16947" s="58"/>
      <c r="Y16947" s="58"/>
      <c r="Z16947" s="58"/>
      <c r="AA16947" s="58"/>
      <c r="AB16947" s="58"/>
    </row>
    <row r="16948" spans="24:28" x14ac:dyDescent="0.2">
      <c r="X16948" s="58"/>
      <c r="Y16948" s="58"/>
      <c r="Z16948" s="58"/>
      <c r="AA16948" s="58"/>
      <c r="AB16948" s="58"/>
    </row>
    <row r="16949" spans="24:28" x14ac:dyDescent="0.2">
      <c r="X16949" s="58"/>
      <c r="Y16949" s="58"/>
      <c r="Z16949" s="58"/>
      <c r="AA16949" s="58"/>
      <c r="AB16949" s="58"/>
    </row>
    <row r="16950" spans="24:28" x14ac:dyDescent="0.2">
      <c r="X16950" s="58"/>
      <c r="Y16950" s="58"/>
      <c r="Z16950" s="58"/>
      <c r="AA16950" s="58"/>
      <c r="AB16950" s="58"/>
    </row>
    <row r="16951" spans="24:28" x14ac:dyDescent="0.2">
      <c r="X16951" s="58"/>
      <c r="Y16951" s="58"/>
      <c r="Z16951" s="58"/>
      <c r="AA16951" s="58"/>
      <c r="AB16951" s="58"/>
    </row>
    <row r="16952" spans="24:28" x14ac:dyDescent="0.2">
      <c r="X16952" s="58"/>
      <c r="Y16952" s="58"/>
      <c r="Z16952" s="58"/>
      <c r="AA16952" s="58"/>
      <c r="AB16952" s="58"/>
    </row>
    <row r="16953" spans="24:28" x14ac:dyDescent="0.2">
      <c r="X16953" s="58"/>
      <c r="Y16953" s="58"/>
      <c r="Z16953" s="58"/>
      <c r="AA16953" s="58"/>
      <c r="AB16953" s="58"/>
    </row>
    <row r="16954" spans="24:28" x14ac:dyDescent="0.2">
      <c r="X16954" s="58"/>
      <c r="Y16954" s="58"/>
      <c r="Z16954" s="58"/>
      <c r="AA16954" s="58"/>
      <c r="AB16954" s="58"/>
    </row>
    <row r="16955" spans="24:28" x14ac:dyDescent="0.2">
      <c r="X16955" s="58"/>
      <c r="Y16955" s="58"/>
      <c r="Z16955" s="58"/>
      <c r="AA16955" s="58"/>
      <c r="AB16955" s="58"/>
    </row>
    <row r="16956" spans="24:28" x14ac:dyDescent="0.2">
      <c r="X16956" s="58"/>
      <c r="Y16956" s="58"/>
      <c r="Z16956" s="58"/>
      <c r="AA16956" s="58"/>
      <c r="AB16956" s="58"/>
    </row>
    <row r="16957" spans="24:28" x14ac:dyDescent="0.2">
      <c r="X16957" s="58"/>
      <c r="Y16957" s="58"/>
      <c r="Z16957" s="58"/>
      <c r="AA16957" s="58"/>
      <c r="AB16957" s="58"/>
    </row>
    <row r="16958" spans="24:28" x14ac:dyDescent="0.2">
      <c r="X16958" s="58"/>
      <c r="Y16958" s="58"/>
      <c r="Z16958" s="58"/>
      <c r="AA16958" s="58"/>
      <c r="AB16958" s="58"/>
    </row>
    <row r="16959" spans="24:28" x14ac:dyDescent="0.2">
      <c r="X16959" s="58"/>
      <c r="Y16959" s="58"/>
      <c r="Z16959" s="58"/>
      <c r="AA16959" s="58"/>
      <c r="AB16959" s="58"/>
    </row>
    <row r="16960" spans="24:28" x14ac:dyDescent="0.2">
      <c r="X16960" s="58"/>
      <c r="Y16960" s="58"/>
      <c r="Z16960" s="58"/>
      <c r="AA16960" s="58"/>
      <c r="AB16960" s="58"/>
    </row>
    <row r="16961" spans="24:28" x14ac:dyDescent="0.2">
      <c r="X16961" s="58"/>
      <c r="Y16961" s="58"/>
      <c r="Z16961" s="58"/>
      <c r="AA16961" s="58"/>
      <c r="AB16961" s="58"/>
    </row>
    <row r="16962" spans="24:28" x14ac:dyDescent="0.2">
      <c r="X16962" s="58"/>
      <c r="Y16962" s="58"/>
      <c r="Z16962" s="58"/>
      <c r="AA16962" s="58"/>
      <c r="AB16962" s="58"/>
    </row>
    <row r="16963" spans="24:28" x14ac:dyDescent="0.2">
      <c r="X16963" s="58"/>
      <c r="Y16963" s="58"/>
      <c r="Z16963" s="58"/>
      <c r="AA16963" s="58"/>
      <c r="AB16963" s="58"/>
    </row>
    <row r="16964" spans="24:28" x14ac:dyDescent="0.2">
      <c r="X16964" s="58"/>
      <c r="Y16964" s="58"/>
      <c r="Z16964" s="58"/>
      <c r="AA16964" s="58"/>
      <c r="AB16964" s="58"/>
    </row>
    <row r="16965" spans="24:28" x14ac:dyDescent="0.2">
      <c r="X16965" s="58"/>
      <c r="Y16965" s="58"/>
      <c r="Z16965" s="58"/>
      <c r="AA16965" s="58"/>
      <c r="AB16965" s="58"/>
    </row>
    <row r="16966" spans="24:28" x14ac:dyDescent="0.2">
      <c r="X16966" s="58"/>
      <c r="Y16966" s="58"/>
      <c r="Z16966" s="58"/>
      <c r="AA16966" s="58"/>
      <c r="AB16966" s="58"/>
    </row>
    <row r="16967" spans="24:28" x14ac:dyDescent="0.2">
      <c r="X16967" s="58"/>
      <c r="Y16967" s="58"/>
      <c r="Z16967" s="58"/>
      <c r="AA16967" s="58"/>
      <c r="AB16967" s="58"/>
    </row>
    <row r="16968" spans="24:28" x14ac:dyDescent="0.2">
      <c r="X16968" s="58"/>
      <c r="Y16968" s="58"/>
      <c r="Z16968" s="58"/>
      <c r="AA16968" s="58"/>
      <c r="AB16968" s="58"/>
    </row>
    <row r="16969" spans="24:28" x14ac:dyDescent="0.2">
      <c r="X16969" s="58"/>
      <c r="Y16969" s="58"/>
      <c r="Z16969" s="58"/>
      <c r="AA16969" s="58"/>
      <c r="AB16969" s="58"/>
    </row>
    <row r="16970" spans="24:28" x14ac:dyDescent="0.2">
      <c r="X16970" s="58"/>
      <c r="Y16970" s="58"/>
      <c r="Z16970" s="58"/>
      <c r="AA16970" s="58"/>
      <c r="AB16970" s="58"/>
    </row>
    <row r="16971" spans="24:28" x14ac:dyDescent="0.2">
      <c r="X16971" s="58"/>
      <c r="Y16971" s="58"/>
      <c r="Z16971" s="58"/>
      <c r="AA16971" s="58"/>
      <c r="AB16971" s="58"/>
    </row>
    <row r="16972" spans="24:28" x14ac:dyDescent="0.2">
      <c r="X16972" s="58"/>
      <c r="Y16972" s="58"/>
      <c r="Z16972" s="58"/>
      <c r="AA16972" s="58"/>
      <c r="AB16972" s="58"/>
    </row>
    <row r="16973" spans="24:28" x14ac:dyDescent="0.2">
      <c r="X16973" s="58"/>
      <c r="Y16973" s="58"/>
      <c r="Z16973" s="58"/>
      <c r="AA16973" s="58"/>
      <c r="AB16973" s="58"/>
    </row>
    <row r="16974" spans="24:28" x14ac:dyDescent="0.2">
      <c r="X16974" s="58"/>
      <c r="Y16974" s="58"/>
      <c r="Z16974" s="58"/>
      <c r="AA16974" s="58"/>
      <c r="AB16974" s="58"/>
    </row>
    <row r="16975" spans="24:28" x14ac:dyDescent="0.2">
      <c r="X16975" s="58"/>
      <c r="Y16975" s="58"/>
      <c r="Z16975" s="58"/>
      <c r="AA16975" s="58"/>
      <c r="AB16975" s="58"/>
    </row>
    <row r="16976" spans="24:28" x14ac:dyDescent="0.2">
      <c r="X16976" s="58"/>
      <c r="Y16976" s="58"/>
      <c r="Z16976" s="58"/>
      <c r="AA16976" s="58"/>
      <c r="AB16976" s="58"/>
    </row>
    <row r="16977" spans="24:28" x14ac:dyDescent="0.2">
      <c r="X16977" s="58"/>
      <c r="Y16977" s="58"/>
      <c r="Z16977" s="58"/>
      <c r="AA16977" s="58"/>
      <c r="AB16977" s="58"/>
    </row>
    <row r="16978" spans="24:28" x14ac:dyDescent="0.2">
      <c r="X16978" s="58"/>
      <c r="Y16978" s="58"/>
      <c r="Z16978" s="58"/>
      <c r="AA16978" s="58"/>
      <c r="AB16978" s="58"/>
    </row>
    <row r="16979" spans="24:28" x14ac:dyDescent="0.2">
      <c r="X16979" s="58"/>
      <c r="Y16979" s="58"/>
      <c r="Z16979" s="58"/>
      <c r="AA16979" s="58"/>
      <c r="AB16979" s="58"/>
    </row>
    <row r="16980" spans="24:28" x14ac:dyDescent="0.2">
      <c r="X16980" s="58"/>
      <c r="Y16980" s="58"/>
      <c r="Z16980" s="58"/>
      <c r="AA16980" s="58"/>
      <c r="AB16980" s="58"/>
    </row>
    <row r="16981" spans="24:28" x14ac:dyDescent="0.2">
      <c r="X16981" s="58"/>
      <c r="Y16981" s="58"/>
      <c r="Z16981" s="58"/>
      <c r="AA16981" s="58"/>
      <c r="AB16981" s="58"/>
    </row>
    <row r="16982" spans="24:28" x14ac:dyDescent="0.2">
      <c r="X16982" s="58"/>
      <c r="Y16982" s="58"/>
      <c r="Z16982" s="58"/>
      <c r="AA16982" s="58"/>
      <c r="AB16982" s="58"/>
    </row>
    <row r="16983" spans="24:28" x14ac:dyDescent="0.2">
      <c r="X16983" s="58"/>
      <c r="Y16983" s="58"/>
      <c r="Z16983" s="58"/>
      <c r="AA16983" s="58"/>
      <c r="AB16983" s="58"/>
    </row>
    <row r="16984" spans="24:28" x14ac:dyDescent="0.2">
      <c r="X16984" s="58"/>
      <c r="Y16984" s="58"/>
      <c r="Z16984" s="58"/>
      <c r="AA16984" s="58"/>
      <c r="AB16984" s="58"/>
    </row>
    <row r="16985" spans="24:28" x14ac:dyDescent="0.2">
      <c r="X16985" s="58"/>
      <c r="Y16985" s="58"/>
      <c r="Z16985" s="58"/>
      <c r="AA16985" s="58"/>
      <c r="AB16985" s="58"/>
    </row>
    <row r="16986" spans="24:28" x14ac:dyDescent="0.2">
      <c r="X16986" s="58"/>
      <c r="Y16986" s="58"/>
      <c r="Z16986" s="58"/>
      <c r="AA16986" s="58"/>
      <c r="AB16986" s="58"/>
    </row>
    <row r="16987" spans="24:28" x14ac:dyDescent="0.2">
      <c r="X16987" s="58"/>
      <c r="Y16987" s="58"/>
      <c r="Z16987" s="58"/>
      <c r="AA16987" s="58"/>
      <c r="AB16987" s="58"/>
    </row>
    <row r="16988" spans="24:28" x14ac:dyDescent="0.2">
      <c r="X16988" s="58"/>
      <c r="Y16988" s="58"/>
      <c r="Z16988" s="58"/>
      <c r="AA16988" s="58"/>
      <c r="AB16988" s="58"/>
    </row>
    <row r="16989" spans="24:28" x14ac:dyDescent="0.2">
      <c r="X16989" s="58"/>
      <c r="Y16989" s="58"/>
      <c r="Z16989" s="58"/>
      <c r="AA16989" s="58"/>
      <c r="AB16989" s="58"/>
    </row>
    <row r="16990" spans="24:28" x14ac:dyDescent="0.2">
      <c r="X16990" s="58"/>
      <c r="Y16990" s="58"/>
      <c r="Z16990" s="58"/>
      <c r="AA16990" s="58"/>
      <c r="AB16990" s="58"/>
    </row>
    <row r="16991" spans="24:28" x14ac:dyDescent="0.2">
      <c r="X16991" s="58"/>
      <c r="Y16991" s="58"/>
      <c r="Z16991" s="58"/>
      <c r="AA16991" s="58"/>
      <c r="AB16991" s="58"/>
    </row>
    <row r="16992" spans="24:28" x14ac:dyDescent="0.2">
      <c r="X16992" s="58"/>
      <c r="Y16992" s="58"/>
      <c r="Z16992" s="58"/>
      <c r="AA16992" s="58"/>
      <c r="AB16992" s="58"/>
    </row>
    <row r="16993" spans="24:28" x14ac:dyDescent="0.2">
      <c r="X16993" s="58"/>
      <c r="Y16993" s="58"/>
      <c r="Z16993" s="58"/>
      <c r="AA16993" s="58"/>
      <c r="AB16993" s="58"/>
    </row>
    <row r="16994" spans="24:28" x14ac:dyDescent="0.2">
      <c r="X16994" s="58"/>
      <c r="Y16994" s="58"/>
      <c r="Z16994" s="58"/>
      <c r="AA16994" s="58"/>
      <c r="AB16994" s="58"/>
    </row>
    <row r="16995" spans="24:28" x14ac:dyDescent="0.2">
      <c r="X16995" s="58"/>
      <c r="Y16995" s="58"/>
      <c r="Z16995" s="58"/>
      <c r="AA16995" s="58"/>
      <c r="AB16995" s="58"/>
    </row>
    <row r="16996" spans="24:28" x14ac:dyDescent="0.2">
      <c r="X16996" s="58"/>
      <c r="Y16996" s="58"/>
      <c r="Z16996" s="58"/>
      <c r="AA16996" s="58"/>
      <c r="AB16996" s="58"/>
    </row>
    <row r="16997" spans="24:28" x14ac:dyDescent="0.2">
      <c r="X16997" s="58"/>
      <c r="Y16997" s="58"/>
      <c r="Z16997" s="58"/>
      <c r="AA16997" s="58"/>
      <c r="AB16997" s="58"/>
    </row>
    <row r="16998" spans="24:28" x14ac:dyDescent="0.2">
      <c r="X16998" s="58"/>
      <c r="Y16998" s="58"/>
      <c r="Z16998" s="58"/>
      <c r="AA16998" s="58"/>
      <c r="AB16998" s="58"/>
    </row>
    <row r="16999" spans="24:28" x14ac:dyDescent="0.2">
      <c r="X16999" s="58"/>
      <c r="Y16999" s="58"/>
      <c r="Z16999" s="58"/>
      <c r="AA16999" s="58"/>
      <c r="AB16999" s="58"/>
    </row>
    <row r="17000" spans="24:28" x14ac:dyDescent="0.2">
      <c r="X17000" s="58"/>
      <c r="Y17000" s="58"/>
      <c r="Z17000" s="58"/>
      <c r="AA17000" s="58"/>
      <c r="AB17000" s="58"/>
    </row>
    <row r="17001" spans="24:28" x14ac:dyDescent="0.2">
      <c r="X17001" s="58"/>
      <c r="Y17001" s="58"/>
      <c r="Z17001" s="58"/>
      <c r="AA17001" s="58"/>
      <c r="AB17001" s="58"/>
    </row>
    <row r="17002" spans="24:28" x14ac:dyDescent="0.2">
      <c r="X17002" s="58"/>
      <c r="Y17002" s="58"/>
      <c r="Z17002" s="58"/>
      <c r="AA17002" s="58"/>
      <c r="AB17002" s="58"/>
    </row>
    <row r="17003" spans="24:28" x14ac:dyDescent="0.2">
      <c r="X17003" s="58"/>
      <c r="Y17003" s="58"/>
      <c r="Z17003" s="58"/>
      <c r="AA17003" s="58"/>
      <c r="AB17003" s="58"/>
    </row>
    <row r="17004" spans="24:28" x14ac:dyDescent="0.2">
      <c r="X17004" s="58"/>
      <c r="Y17004" s="58"/>
      <c r="Z17004" s="58"/>
      <c r="AA17004" s="58"/>
      <c r="AB17004" s="58"/>
    </row>
    <row r="17005" spans="24:28" x14ac:dyDescent="0.2">
      <c r="X17005" s="58"/>
      <c r="Y17005" s="58"/>
      <c r="Z17005" s="58"/>
      <c r="AA17005" s="58"/>
      <c r="AB17005" s="58"/>
    </row>
    <row r="17006" spans="24:28" x14ac:dyDescent="0.2">
      <c r="X17006" s="58"/>
      <c r="Y17006" s="58"/>
      <c r="Z17006" s="58"/>
      <c r="AA17006" s="58"/>
      <c r="AB17006" s="58"/>
    </row>
    <row r="17007" spans="24:28" x14ac:dyDescent="0.2">
      <c r="X17007" s="58"/>
      <c r="Y17007" s="58"/>
      <c r="Z17007" s="58"/>
      <c r="AA17007" s="58"/>
      <c r="AB17007" s="58"/>
    </row>
    <row r="17008" spans="24:28" x14ac:dyDescent="0.2">
      <c r="X17008" s="58"/>
      <c r="Y17008" s="58"/>
      <c r="Z17008" s="58"/>
      <c r="AA17008" s="58"/>
      <c r="AB17008" s="58"/>
    </row>
    <row r="17009" spans="24:28" x14ac:dyDescent="0.2">
      <c r="X17009" s="58"/>
      <c r="Y17009" s="58"/>
      <c r="Z17009" s="58"/>
      <c r="AA17009" s="58"/>
      <c r="AB17009" s="58"/>
    </row>
    <row r="17010" spans="24:28" x14ac:dyDescent="0.2">
      <c r="X17010" s="58"/>
      <c r="Y17010" s="58"/>
      <c r="Z17010" s="58"/>
      <c r="AA17010" s="58"/>
      <c r="AB17010" s="58"/>
    </row>
    <row r="17011" spans="24:28" x14ac:dyDescent="0.2">
      <c r="X17011" s="58"/>
      <c r="Y17011" s="58"/>
      <c r="Z17011" s="58"/>
      <c r="AA17011" s="58"/>
      <c r="AB17011" s="58"/>
    </row>
    <row r="17012" spans="24:28" x14ac:dyDescent="0.2">
      <c r="X17012" s="58"/>
      <c r="Y17012" s="58"/>
      <c r="Z17012" s="58"/>
      <c r="AA17012" s="58"/>
      <c r="AB17012" s="58"/>
    </row>
    <row r="17013" spans="24:28" x14ac:dyDescent="0.2">
      <c r="X17013" s="58"/>
      <c r="Y17013" s="58"/>
      <c r="Z17013" s="58"/>
      <c r="AA17013" s="58"/>
      <c r="AB17013" s="58"/>
    </row>
    <row r="17014" spans="24:28" x14ac:dyDescent="0.2">
      <c r="X17014" s="58"/>
      <c r="Y17014" s="58"/>
      <c r="Z17014" s="58"/>
      <c r="AA17014" s="58"/>
      <c r="AB17014" s="58"/>
    </row>
    <row r="17015" spans="24:28" x14ac:dyDescent="0.2">
      <c r="X17015" s="58"/>
      <c r="Y17015" s="58"/>
      <c r="Z17015" s="58"/>
      <c r="AA17015" s="58"/>
      <c r="AB17015" s="58"/>
    </row>
    <row r="17016" spans="24:28" x14ac:dyDescent="0.2">
      <c r="X17016" s="58"/>
      <c r="Y17016" s="58"/>
      <c r="Z17016" s="58"/>
      <c r="AA17016" s="58"/>
      <c r="AB17016" s="58"/>
    </row>
    <row r="17017" spans="24:28" x14ac:dyDescent="0.2">
      <c r="X17017" s="58"/>
      <c r="Y17017" s="58"/>
      <c r="Z17017" s="58"/>
      <c r="AA17017" s="58"/>
      <c r="AB17017" s="58"/>
    </row>
    <row r="17018" spans="24:28" x14ac:dyDescent="0.2">
      <c r="X17018" s="58"/>
      <c r="Y17018" s="58"/>
      <c r="Z17018" s="58"/>
      <c r="AA17018" s="58"/>
      <c r="AB17018" s="58"/>
    </row>
    <row r="17019" spans="24:28" x14ac:dyDescent="0.2">
      <c r="X17019" s="58"/>
      <c r="Y17019" s="58"/>
      <c r="Z17019" s="58"/>
      <c r="AA17019" s="58"/>
      <c r="AB17019" s="58"/>
    </row>
    <row r="17020" spans="24:28" x14ac:dyDescent="0.2">
      <c r="X17020" s="58"/>
      <c r="Y17020" s="58"/>
      <c r="Z17020" s="58"/>
      <c r="AA17020" s="58"/>
      <c r="AB17020" s="58"/>
    </row>
    <row r="17021" spans="24:28" x14ac:dyDescent="0.2">
      <c r="X17021" s="58"/>
      <c r="Y17021" s="58"/>
      <c r="Z17021" s="58"/>
      <c r="AA17021" s="58"/>
      <c r="AB17021" s="58"/>
    </row>
    <row r="17022" spans="24:28" x14ac:dyDescent="0.2">
      <c r="X17022" s="58"/>
      <c r="Y17022" s="58"/>
      <c r="Z17022" s="58"/>
      <c r="AA17022" s="58"/>
      <c r="AB17022" s="58"/>
    </row>
    <row r="17023" spans="24:28" x14ac:dyDescent="0.2">
      <c r="X17023" s="58"/>
      <c r="Y17023" s="58"/>
      <c r="Z17023" s="58"/>
      <c r="AA17023" s="58"/>
      <c r="AB17023" s="58"/>
    </row>
    <row r="17024" spans="24:28" x14ac:dyDescent="0.2">
      <c r="X17024" s="58"/>
      <c r="Y17024" s="58"/>
      <c r="Z17024" s="58"/>
      <c r="AA17024" s="58"/>
      <c r="AB17024" s="58"/>
    </row>
    <row r="17025" spans="24:28" x14ac:dyDescent="0.2">
      <c r="X17025" s="58"/>
      <c r="Y17025" s="58"/>
      <c r="Z17025" s="58"/>
      <c r="AA17025" s="58"/>
      <c r="AB17025" s="58"/>
    </row>
    <row r="17026" spans="24:28" x14ac:dyDescent="0.2">
      <c r="X17026" s="58"/>
      <c r="Y17026" s="58"/>
      <c r="Z17026" s="58"/>
      <c r="AA17026" s="58"/>
      <c r="AB17026" s="58"/>
    </row>
    <row r="17027" spans="24:28" x14ac:dyDescent="0.2">
      <c r="X17027" s="58"/>
      <c r="Y17027" s="58"/>
      <c r="Z17027" s="58"/>
      <c r="AA17027" s="58"/>
      <c r="AB17027" s="58"/>
    </row>
    <row r="17028" spans="24:28" x14ac:dyDescent="0.2">
      <c r="X17028" s="58"/>
      <c r="Y17028" s="58"/>
      <c r="Z17028" s="58"/>
      <c r="AA17028" s="58"/>
      <c r="AB17028" s="58"/>
    </row>
    <row r="17029" spans="24:28" x14ac:dyDescent="0.2">
      <c r="X17029" s="58"/>
      <c r="Y17029" s="58"/>
      <c r="Z17029" s="58"/>
      <c r="AA17029" s="58"/>
      <c r="AB17029" s="58"/>
    </row>
    <row r="17030" spans="24:28" x14ac:dyDescent="0.2">
      <c r="X17030" s="58"/>
      <c r="Y17030" s="58"/>
      <c r="Z17030" s="58"/>
      <c r="AA17030" s="58"/>
      <c r="AB17030" s="58"/>
    </row>
    <row r="17031" spans="24:28" x14ac:dyDescent="0.2">
      <c r="X17031" s="58"/>
      <c r="Y17031" s="58"/>
      <c r="Z17031" s="58"/>
      <c r="AA17031" s="58"/>
      <c r="AB17031" s="58"/>
    </row>
    <row r="17032" spans="24:28" x14ac:dyDescent="0.2">
      <c r="X17032" s="58"/>
      <c r="Y17032" s="58"/>
      <c r="Z17032" s="58"/>
      <c r="AA17032" s="58"/>
      <c r="AB17032" s="58"/>
    </row>
    <row r="17033" spans="24:28" x14ac:dyDescent="0.2">
      <c r="X17033" s="58"/>
      <c r="Y17033" s="58"/>
      <c r="Z17033" s="58"/>
      <c r="AA17033" s="58"/>
      <c r="AB17033" s="58"/>
    </row>
    <row r="17034" spans="24:28" x14ac:dyDescent="0.2">
      <c r="X17034" s="58"/>
      <c r="Y17034" s="58"/>
      <c r="Z17034" s="58"/>
      <c r="AA17034" s="58"/>
      <c r="AB17034" s="58"/>
    </row>
    <row r="17035" spans="24:28" x14ac:dyDescent="0.2">
      <c r="X17035" s="58"/>
      <c r="Y17035" s="58"/>
      <c r="Z17035" s="58"/>
      <c r="AA17035" s="58"/>
      <c r="AB17035" s="58"/>
    </row>
    <row r="17036" spans="24:28" x14ac:dyDescent="0.2">
      <c r="X17036" s="58"/>
      <c r="Y17036" s="58"/>
      <c r="Z17036" s="58"/>
      <c r="AA17036" s="58"/>
      <c r="AB17036" s="58"/>
    </row>
    <row r="17037" spans="24:28" x14ac:dyDescent="0.2">
      <c r="X17037" s="58"/>
      <c r="Y17037" s="58"/>
      <c r="Z17037" s="58"/>
      <c r="AA17037" s="58"/>
      <c r="AB17037" s="58"/>
    </row>
    <row r="17038" spans="24:28" x14ac:dyDescent="0.2">
      <c r="X17038" s="58"/>
      <c r="Y17038" s="58"/>
      <c r="Z17038" s="58"/>
      <c r="AA17038" s="58"/>
      <c r="AB17038" s="58"/>
    </row>
    <row r="17039" spans="24:28" x14ac:dyDescent="0.2">
      <c r="X17039" s="58"/>
      <c r="Y17039" s="58"/>
      <c r="Z17039" s="58"/>
      <c r="AA17039" s="58"/>
      <c r="AB17039" s="58"/>
    </row>
    <row r="17040" spans="24:28" x14ac:dyDescent="0.2">
      <c r="X17040" s="58"/>
      <c r="Y17040" s="58"/>
      <c r="Z17040" s="58"/>
      <c r="AA17040" s="58"/>
      <c r="AB17040" s="58"/>
    </row>
    <row r="17041" spans="24:28" x14ac:dyDescent="0.2">
      <c r="X17041" s="58"/>
      <c r="Y17041" s="58"/>
      <c r="Z17041" s="58"/>
      <c r="AA17041" s="58"/>
      <c r="AB17041" s="58"/>
    </row>
    <row r="17042" spans="24:28" x14ac:dyDescent="0.2">
      <c r="X17042" s="58"/>
      <c r="Y17042" s="58"/>
      <c r="Z17042" s="58"/>
      <c r="AA17042" s="58"/>
      <c r="AB17042" s="58"/>
    </row>
    <row r="17043" spans="24:28" x14ac:dyDescent="0.2">
      <c r="X17043" s="58"/>
      <c r="Y17043" s="58"/>
      <c r="Z17043" s="58"/>
      <c r="AA17043" s="58"/>
      <c r="AB17043" s="58"/>
    </row>
    <row r="17044" spans="24:28" x14ac:dyDescent="0.2">
      <c r="X17044" s="58"/>
      <c r="Y17044" s="58"/>
      <c r="Z17044" s="58"/>
      <c r="AA17044" s="58"/>
      <c r="AB17044" s="58"/>
    </row>
    <row r="17045" spans="24:28" x14ac:dyDescent="0.2">
      <c r="X17045" s="58"/>
      <c r="Y17045" s="58"/>
      <c r="Z17045" s="58"/>
      <c r="AA17045" s="58"/>
      <c r="AB17045" s="58"/>
    </row>
    <row r="17046" spans="24:28" x14ac:dyDescent="0.2">
      <c r="X17046" s="58"/>
      <c r="Y17046" s="58"/>
      <c r="Z17046" s="58"/>
      <c r="AA17046" s="58"/>
      <c r="AB17046" s="58"/>
    </row>
    <row r="17047" spans="24:28" x14ac:dyDescent="0.2">
      <c r="X17047" s="58"/>
      <c r="Y17047" s="58"/>
      <c r="Z17047" s="58"/>
      <c r="AA17047" s="58"/>
      <c r="AB17047" s="58"/>
    </row>
    <row r="17048" spans="24:28" x14ac:dyDescent="0.2">
      <c r="X17048" s="58"/>
      <c r="Y17048" s="58"/>
      <c r="Z17048" s="58"/>
      <c r="AA17048" s="58"/>
      <c r="AB17048" s="58"/>
    </row>
    <row r="17049" spans="24:28" x14ac:dyDescent="0.2">
      <c r="X17049" s="58"/>
      <c r="Y17049" s="58"/>
      <c r="Z17049" s="58"/>
      <c r="AA17049" s="58"/>
      <c r="AB17049" s="58"/>
    </row>
    <row r="17050" spans="24:28" x14ac:dyDescent="0.2">
      <c r="X17050" s="58"/>
      <c r="Y17050" s="58"/>
      <c r="Z17050" s="58"/>
      <c r="AA17050" s="58"/>
      <c r="AB17050" s="58"/>
    </row>
    <row r="17051" spans="24:28" x14ac:dyDescent="0.2">
      <c r="X17051" s="58"/>
      <c r="Y17051" s="58"/>
      <c r="Z17051" s="58"/>
      <c r="AA17051" s="58"/>
      <c r="AB17051" s="58"/>
    </row>
    <row r="17052" spans="24:28" x14ac:dyDescent="0.2">
      <c r="X17052" s="58"/>
      <c r="Y17052" s="58"/>
      <c r="Z17052" s="58"/>
      <c r="AA17052" s="58"/>
      <c r="AB17052" s="58"/>
    </row>
    <row r="17053" spans="24:28" x14ac:dyDescent="0.2">
      <c r="X17053" s="58"/>
      <c r="Y17053" s="58"/>
      <c r="Z17053" s="58"/>
      <c r="AA17053" s="58"/>
      <c r="AB17053" s="58"/>
    </row>
    <row r="17054" spans="24:28" x14ac:dyDescent="0.2">
      <c r="X17054" s="58"/>
      <c r="Y17054" s="58"/>
      <c r="Z17054" s="58"/>
      <c r="AA17054" s="58"/>
      <c r="AB17054" s="58"/>
    </row>
    <row r="17055" spans="24:28" x14ac:dyDescent="0.2">
      <c r="X17055" s="58"/>
      <c r="Y17055" s="58"/>
      <c r="Z17055" s="58"/>
      <c r="AA17055" s="58"/>
      <c r="AB17055" s="58"/>
    </row>
    <row r="17056" spans="24:28" x14ac:dyDescent="0.2">
      <c r="X17056" s="58"/>
      <c r="Y17056" s="58"/>
      <c r="Z17056" s="58"/>
      <c r="AA17056" s="58"/>
      <c r="AB17056" s="58"/>
    </row>
    <row r="17057" spans="24:28" x14ac:dyDescent="0.2">
      <c r="X17057" s="58"/>
      <c r="Y17057" s="58"/>
      <c r="Z17057" s="58"/>
      <c r="AA17057" s="58"/>
      <c r="AB17057" s="58"/>
    </row>
    <row r="17058" spans="24:28" x14ac:dyDescent="0.2">
      <c r="X17058" s="58"/>
      <c r="Y17058" s="58"/>
      <c r="Z17058" s="58"/>
      <c r="AA17058" s="58"/>
      <c r="AB17058" s="58"/>
    </row>
    <row r="17059" spans="24:28" x14ac:dyDescent="0.2">
      <c r="X17059" s="58"/>
      <c r="Y17059" s="58"/>
      <c r="Z17059" s="58"/>
      <c r="AA17059" s="58"/>
      <c r="AB17059" s="58"/>
    </row>
    <row r="17060" spans="24:28" x14ac:dyDescent="0.2">
      <c r="X17060" s="58"/>
      <c r="Y17060" s="58"/>
      <c r="Z17060" s="58"/>
      <c r="AA17060" s="58"/>
      <c r="AB17060" s="58"/>
    </row>
    <row r="17061" spans="24:28" x14ac:dyDescent="0.2">
      <c r="X17061" s="58"/>
      <c r="Y17061" s="58"/>
      <c r="Z17061" s="58"/>
      <c r="AA17061" s="58"/>
      <c r="AB17061" s="58"/>
    </row>
    <row r="17062" spans="24:28" x14ac:dyDescent="0.2">
      <c r="X17062" s="58"/>
      <c r="Y17062" s="58"/>
      <c r="Z17062" s="58"/>
      <c r="AA17062" s="58"/>
      <c r="AB17062" s="58"/>
    </row>
    <row r="17063" spans="24:28" x14ac:dyDescent="0.2">
      <c r="X17063" s="58"/>
      <c r="Y17063" s="58"/>
      <c r="Z17063" s="58"/>
      <c r="AA17063" s="58"/>
      <c r="AB17063" s="58"/>
    </row>
    <row r="17064" spans="24:28" x14ac:dyDescent="0.2">
      <c r="X17064" s="58"/>
      <c r="Y17064" s="58"/>
      <c r="Z17064" s="58"/>
      <c r="AA17064" s="58"/>
      <c r="AB17064" s="58"/>
    </row>
    <row r="17065" spans="24:28" x14ac:dyDescent="0.2">
      <c r="X17065" s="58"/>
      <c r="Y17065" s="58"/>
      <c r="Z17065" s="58"/>
      <c r="AA17065" s="58"/>
      <c r="AB17065" s="58"/>
    </row>
    <row r="17066" spans="24:28" x14ac:dyDescent="0.2">
      <c r="X17066" s="58"/>
      <c r="Y17066" s="58"/>
      <c r="Z17066" s="58"/>
      <c r="AA17066" s="58"/>
      <c r="AB17066" s="58"/>
    </row>
    <row r="17067" spans="24:28" x14ac:dyDescent="0.2">
      <c r="X17067" s="58"/>
      <c r="Y17067" s="58"/>
      <c r="Z17067" s="58"/>
      <c r="AA17067" s="58"/>
      <c r="AB17067" s="58"/>
    </row>
    <row r="17068" spans="24:28" x14ac:dyDescent="0.2">
      <c r="X17068" s="58"/>
      <c r="Y17068" s="58"/>
      <c r="Z17068" s="58"/>
      <c r="AA17068" s="58"/>
      <c r="AB17068" s="58"/>
    </row>
    <row r="17069" spans="24:28" x14ac:dyDescent="0.2">
      <c r="X17069" s="58"/>
      <c r="Y17069" s="58"/>
      <c r="Z17069" s="58"/>
      <c r="AA17069" s="58"/>
      <c r="AB17069" s="58"/>
    </row>
    <row r="17070" spans="24:28" x14ac:dyDescent="0.2">
      <c r="X17070" s="58"/>
      <c r="Y17070" s="58"/>
      <c r="Z17070" s="58"/>
      <c r="AA17070" s="58"/>
      <c r="AB17070" s="58"/>
    </row>
    <row r="17071" spans="24:28" x14ac:dyDescent="0.2">
      <c r="X17071" s="58"/>
      <c r="Y17071" s="58"/>
      <c r="Z17071" s="58"/>
      <c r="AA17071" s="58"/>
      <c r="AB17071" s="58"/>
    </row>
    <row r="17072" spans="24:28" x14ac:dyDescent="0.2">
      <c r="X17072" s="58"/>
      <c r="Y17072" s="58"/>
      <c r="Z17072" s="58"/>
      <c r="AA17072" s="58"/>
      <c r="AB17072" s="58"/>
    </row>
    <row r="17073" spans="24:28" x14ac:dyDescent="0.2">
      <c r="X17073" s="58"/>
      <c r="Y17073" s="58"/>
      <c r="Z17073" s="58"/>
      <c r="AA17073" s="58"/>
      <c r="AB17073" s="58"/>
    </row>
    <row r="17074" spans="24:28" x14ac:dyDescent="0.2">
      <c r="X17074" s="58"/>
      <c r="Y17074" s="58"/>
      <c r="Z17074" s="58"/>
      <c r="AA17074" s="58"/>
      <c r="AB17074" s="58"/>
    </row>
    <row r="17075" spans="24:28" x14ac:dyDescent="0.2">
      <c r="X17075" s="58"/>
      <c r="Y17075" s="58"/>
      <c r="Z17075" s="58"/>
      <c r="AA17075" s="58"/>
      <c r="AB17075" s="58"/>
    </row>
    <row r="17076" spans="24:28" x14ac:dyDescent="0.2">
      <c r="X17076" s="58"/>
      <c r="Y17076" s="58"/>
      <c r="Z17076" s="58"/>
      <c r="AA17076" s="58"/>
      <c r="AB17076" s="58"/>
    </row>
    <row r="17077" spans="24:28" x14ac:dyDescent="0.2">
      <c r="X17077" s="58"/>
      <c r="Y17077" s="58"/>
      <c r="Z17077" s="58"/>
      <c r="AA17077" s="58"/>
      <c r="AB17077" s="58"/>
    </row>
    <row r="17078" spans="24:28" x14ac:dyDescent="0.2">
      <c r="X17078" s="58"/>
      <c r="Y17078" s="58"/>
      <c r="Z17078" s="58"/>
      <c r="AA17078" s="58"/>
      <c r="AB17078" s="58"/>
    </row>
    <row r="17079" spans="24:28" x14ac:dyDescent="0.2">
      <c r="X17079" s="58"/>
      <c r="Y17079" s="58"/>
      <c r="Z17079" s="58"/>
      <c r="AA17079" s="58"/>
      <c r="AB17079" s="58"/>
    </row>
    <row r="17080" spans="24:28" x14ac:dyDescent="0.2">
      <c r="X17080" s="58"/>
      <c r="Y17080" s="58"/>
      <c r="Z17080" s="58"/>
      <c r="AA17080" s="58"/>
      <c r="AB17080" s="58"/>
    </row>
    <row r="17081" spans="24:28" x14ac:dyDescent="0.2">
      <c r="X17081" s="58"/>
      <c r="Y17081" s="58"/>
      <c r="Z17081" s="58"/>
      <c r="AA17081" s="58"/>
      <c r="AB17081" s="58"/>
    </row>
    <row r="17082" spans="24:28" x14ac:dyDescent="0.2">
      <c r="X17082" s="58"/>
      <c r="Y17082" s="58"/>
      <c r="Z17082" s="58"/>
      <c r="AA17082" s="58"/>
      <c r="AB17082" s="58"/>
    </row>
    <row r="17083" spans="24:28" x14ac:dyDescent="0.2">
      <c r="X17083" s="58"/>
      <c r="Y17083" s="58"/>
      <c r="Z17083" s="58"/>
      <c r="AA17083" s="58"/>
      <c r="AB17083" s="58"/>
    </row>
    <row r="17084" spans="24:28" x14ac:dyDescent="0.2">
      <c r="X17084" s="58"/>
      <c r="Y17084" s="58"/>
      <c r="Z17084" s="58"/>
      <c r="AA17084" s="58"/>
      <c r="AB17084" s="58"/>
    </row>
    <row r="17085" spans="24:28" x14ac:dyDescent="0.2">
      <c r="X17085" s="58"/>
      <c r="Y17085" s="58"/>
      <c r="Z17085" s="58"/>
      <c r="AA17085" s="58"/>
      <c r="AB17085" s="58"/>
    </row>
    <row r="17086" spans="24:28" x14ac:dyDescent="0.2">
      <c r="X17086" s="58"/>
      <c r="Y17086" s="58"/>
      <c r="Z17086" s="58"/>
      <c r="AA17086" s="58"/>
      <c r="AB17086" s="58"/>
    </row>
    <row r="17087" spans="24:28" x14ac:dyDescent="0.2">
      <c r="X17087" s="58"/>
      <c r="Y17087" s="58"/>
      <c r="Z17087" s="58"/>
      <c r="AA17087" s="58"/>
      <c r="AB17087" s="58"/>
    </row>
    <row r="17088" spans="24:28" x14ac:dyDescent="0.2">
      <c r="X17088" s="58"/>
      <c r="Y17088" s="58"/>
      <c r="Z17088" s="58"/>
      <c r="AA17088" s="58"/>
      <c r="AB17088" s="58"/>
    </row>
    <row r="17089" spans="24:28" x14ac:dyDescent="0.2">
      <c r="X17089" s="58"/>
      <c r="Y17089" s="58"/>
      <c r="Z17089" s="58"/>
      <c r="AA17089" s="58"/>
      <c r="AB17089" s="58"/>
    </row>
    <row r="17090" spans="24:28" x14ac:dyDescent="0.2">
      <c r="X17090" s="58"/>
      <c r="Y17090" s="58"/>
      <c r="Z17090" s="58"/>
      <c r="AA17090" s="58"/>
      <c r="AB17090" s="58"/>
    </row>
    <row r="17091" spans="24:28" x14ac:dyDescent="0.2">
      <c r="X17091" s="58"/>
      <c r="Y17091" s="58"/>
      <c r="Z17091" s="58"/>
      <c r="AA17091" s="58"/>
      <c r="AB17091" s="58"/>
    </row>
    <row r="17092" spans="24:28" x14ac:dyDescent="0.2">
      <c r="X17092" s="58"/>
      <c r="Y17092" s="58"/>
      <c r="Z17092" s="58"/>
      <c r="AA17092" s="58"/>
      <c r="AB17092" s="58"/>
    </row>
    <row r="17093" spans="24:28" x14ac:dyDescent="0.2">
      <c r="X17093" s="58"/>
      <c r="Y17093" s="58"/>
      <c r="Z17093" s="58"/>
      <c r="AA17093" s="58"/>
      <c r="AB17093" s="58"/>
    </row>
    <row r="17094" spans="24:28" x14ac:dyDescent="0.2">
      <c r="X17094" s="58"/>
      <c r="Y17094" s="58"/>
      <c r="Z17094" s="58"/>
      <c r="AA17094" s="58"/>
      <c r="AB17094" s="58"/>
    </row>
    <row r="17095" spans="24:28" x14ac:dyDescent="0.2">
      <c r="X17095" s="58"/>
      <c r="Y17095" s="58"/>
      <c r="Z17095" s="58"/>
      <c r="AA17095" s="58"/>
      <c r="AB17095" s="58"/>
    </row>
    <row r="17096" spans="24:28" x14ac:dyDescent="0.2">
      <c r="X17096" s="58"/>
      <c r="Y17096" s="58"/>
      <c r="Z17096" s="58"/>
      <c r="AA17096" s="58"/>
      <c r="AB17096" s="58"/>
    </row>
    <row r="17097" spans="24:28" x14ac:dyDescent="0.2">
      <c r="X17097" s="58"/>
      <c r="Y17097" s="58"/>
      <c r="Z17097" s="58"/>
      <c r="AA17097" s="58"/>
      <c r="AB17097" s="58"/>
    </row>
    <row r="17098" spans="24:28" x14ac:dyDescent="0.2">
      <c r="X17098" s="58"/>
      <c r="Y17098" s="58"/>
      <c r="Z17098" s="58"/>
      <c r="AA17098" s="58"/>
      <c r="AB17098" s="58"/>
    </row>
    <row r="17099" spans="24:28" x14ac:dyDescent="0.2">
      <c r="X17099" s="58"/>
      <c r="Y17099" s="58"/>
      <c r="Z17099" s="58"/>
      <c r="AA17099" s="58"/>
      <c r="AB17099" s="58"/>
    </row>
    <row r="17100" spans="24:28" x14ac:dyDescent="0.2">
      <c r="X17100" s="58"/>
      <c r="Y17100" s="58"/>
      <c r="Z17100" s="58"/>
      <c r="AA17100" s="58"/>
      <c r="AB17100" s="58"/>
    </row>
    <row r="17101" spans="24:28" x14ac:dyDescent="0.2">
      <c r="X17101" s="58"/>
      <c r="Y17101" s="58"/>
      <c r="Z17101" s="58"/>
      <c r="AA17101" s="58"/>
      <c r="AB17101" s="58"/>
    </row>
    <row r="17102" spans="24:28" x14ac:dyDescent="0.2">
      <c r="X17102" s="58"/>
      <c r="Y17102" s="58"/>
      <c r="Z17102" s="58"/>
      <c r="AA17102" s="58"/>
      <c r="AB17102" s="58"/>
    </row>
    <row r="17103" spans="24:28" x14ac:dyDescent="0.2">
      <c r="X17103" s="58"/>
      <c r="Y17103" s="58"/>
      <c r="Z17103" s="58"/>
      <c r="AA17103" s="58"/>
      <c r="AB17103" s="58"/>
    </row>
    <row r="17104" spans="24:28" x14ac:dyDescent="0.2">
      <c r="X17104" s="58"/>
      <c r="Y17104" s="58"/>
      <c r="Z17104" s="58"/>
      <c r="AA17104" s="58"/>
      <c r="AB17104" s="58"/>
    </row>
    <row r="17105" spans="24:28" x14ac:dyDescent="0.2">
      <c r="X17105" s="58"/>
      <c r="Y17105" s="58"/>
      <c r="Z17105" s="58"/>
      <c r="AA17105" s="58"/>
      <c r="AB17105" s="58"/>
    </row>
    <row r="17106" spans="24:28" x14ac:dyDescent="0.2">
      <c r="X17106" s="58"/>
      <c r="Y17106" s="58"/>
      <c r="Z17106" s="58"/>
      <c r="AA17106" s="58"/>
      <c r="AB17106" s="58"/>
    </row>
    <row r="17107" spans="24:28" x14ac:dyDescent="0.2">
      <c r="X17107" s="58"/>
      <c r="Y17107" s="58"/>
      <c r="Z17107" s="58"/>
      <c r="AA17107" s="58"/>
      <c r="AB17107" s="58"/>
    </row>
    <row r="17108" spans="24:28" x14ac:dyDescent="0.2">
      <c r="X17108" s="58"/>
      <c r="Y17108" s="58"/>
      <c r="Z17108" s="58"/>
      <c r="AA17108" s="58"/>
      <c r="AB17108" s="58"/>
    </row>
    <row r="17109" spans="24:28" x14ac:dyDescent="0.2">
      <c r="X17109" s="58"/>
      <c r="Y17109" s="58"/>
      <c r="Z17109" s="58"/>
      <c r="AA17109" s="58"/>
      <c r="AB17109" s="58"/>
    </row>
    <row r="17110" spans="24:28" x14ac:dyDescent="0.2">
      <c r="X17110" s="58"/>
      <c r="Y17110" s="58"/>
      <c r="Z17110" s="58"/>
      <c r="AA17110" s="58"/>
      <c r="AB17110" s="58"/>
    </row>
    <row r="17111" spans="24:28" x14ac:dyDescent="0.2">
      <c r="X17111" s="58"/>
      <c r="Y17111" s="58"/>
      <c r="Z17111" s="58"/>
      <c r="AA17111" s="58"/>
      <c r="AB17111" s="58"/>
    </row>
    <row r="17112" spans="24:28" x14ac:dyDescent="0.2">
      <c r="X17112" s="58"/>
      <c r="Y17112" s="58"/>
      <c r="Z17112" s="58"/>
      <c r="AA17112" s="58"/>
      <c r="AB17112" s="58"/>
    </row>
    <row r="17113" spans="24:28" x14ac:dyDescent="0.2">
      <c r="X17113" s="58"/>
      <c r="Y17113" s="58"/>
      <c r="Z17113" s="58"/>
      <c r="AA17113" s="58"/>
      <c r="AB17113" s="58"/>
    </row>
    <row r="17114" spans="24:28" x14ac:dyDescent="0.2">
      <c r="X17114" s="58"/>
      <c r="Y17114" s="58"/>
      <c r="Z17114" s="58"/>
      <c r="AA17114" s="58"/>
      <c r="AB17114" s="58"/>
    </row>
    <row r="17115" spans="24:28" x14ac:dyDescent="0.2">
      <c r="X17115" s="58"/>
      <c r="Y17115" s="58"/>
      <c r="Z17115" s="58"/>
      <c r="AA17115" s="58"/>
      <c r="AB17115" s="58"/>
    </row>
    <row r="17116" spans="24:28" x14ac:dyDescent="0.2">
      <c r="X17116" s="58"/>
      <c r="Y17116" s="58"/>
      <c r="Z17116" s="58"/>
      <c r="AA17116" s="58"/>
      <c r="AB17116" s="58"/>
    </row>
    <row r="17117" spans="24:28" x14ac:dyDescent="0.2">
      <c r="X17117" s="58"/>
      <c r="Y17117" s="58"/>
      <c r="Z17117" s="58"/>
      <c r="AA17117" s="58"/>
      <c r="AB17117" s="58"/>
    </row>
    <row r="17118" spans="24:28" x14ac:dyDescent="0.2">
      <c r="X17118" s="58"/>
      <c r="Y17118" s="58"/>
      <c r="Z17118" s="58"/>
      <c r="AA17118" s="58"/>
      <c r="AB17118" s="58"/>
    </row>
    <row r="17119" spans="24:28" x14ac:dyDescent="0.2">
      <c r="X17119" s="58"/>
      <c r="Y17119" s="58"/>
      <c r="Z17119" s="58"/>
      <c r="AA17119" s="58"/>
      <c r="AB17119" s="58"/>
    </row>
    <row r="17120" spans="24:28" x14ac:dyDescent="0.2">
      <c r="X17120" s="58"/>
      <c r="Y17120" s="58"/>
      <c r="Z17120" s="58"/>
      <c r="AA17120" s="58"/>
      <c r="AB17120" s="58"/>
    </row>
    <row r="17121" spans="24:28" x14ac:dyDescent="0.2">
      <c r="X17121" s="58"/>
      <c r="Y17121" s="58"/>
      <c r="Z17121" s="58"/>
      <c r="AA17121" s="58"/>
      <c r="AB17121" s="58"/>
    </row>
    <row r="17122" spans="24:28" x14ac:dyDescent="0.2">
      <c r="X17122" s="58"/>
      <c r="Y17122" s="58"/>
      <c r="Z17122" s="58"/>
      <c r="AA17122" s="58"/>
      <c r="AB17122" s="58"/>
    </row>
    <row r="17123" spans="24:28" x14ac:dyDescent="0.2">
      <c r="X17123" s="58"/>
      <c r="Y17123" s="58"/>
      <c r="Z17123" s="58"/>
      <c r="AA17123" s="58"/>
      <c r="AB17123" s="58"/>
    </row>
    <row r="17124" spans="24:28" x14ac:dyDescent="0.2">
      <c r="X17124" s="58"/>
      <c r="Y17124" s="58"/>
      <c r="Z17124" s="58"/>
      <c r="AA17124" s="58"/>
      <c r="AB17124" s="58"/>
    </row>
    <row r="17125" spans="24:28" x14ac:dyDescent="0.2">
      <c r="X17125" s="58"/>
      <c r="Y17125" s="58"/>
      <c r="Z17125" s="58"/>
      <c r="AA17125" s="58"/>
      <c r="AB17125" s="58"/>
    </row>
    <row r="17126" spans="24:28" x14ac:dyDescent="0.2">
      <c r="X17126" s="58"/>
      <c r="Y17126" s="58"/>
      <c r="Z17126" s="58"/>
      <c r="AA17126" s="58"/>
      <c r="AB17126" s="58"/>
    </row>
    <row r="17127" spans="24:28" x14ac:dyDescent="0.2">
      <c r="X17127" s="58"/>
      <c r="Y17127" s="58"/>
      <c r="Z17127" s="58"/>
      <c r="AA17127" s="58"/>
      <c r="AB17127" s="58"/>
    </row>
    <row r="17128" spans="24:28" x14ac:dyDescent="0.2">
      <c r="X17128" s="58"/>
      <c r="Y17128" s="58"/>
      <c r="Z17128" s="58"/>
      <c r="AA17128" s="58"/>
      <c r="AB17128" s="58"/>
    </row>
    <row r="17129" spans="24:28" x14ac:dyDescent="0.2">
      <c r="X17129" s="58"/>
      <c r="Y17129" s="58"/>
      <c r="Z17129" s="58"/>
      <c r="AA17129" s="58"/>
      <c r="AB17129" s="58"/>
    </row>
    <row r="17130" spans="24:28" x14ac:dyDescent="0.2">
      <c r="X17130" s="58"/>
      <c r="Y17130" s="58"/>
      <c r="Z17130" s="58"/>
      <c r="AA17130" s="58"/>
      <c r="AB17130" s="58"/>
    </row>
    <row r="17131" spans="24:28" x14ac:dyDescent="0.2">
      <c r="X17131" s="58"/>
      <c r="Y17131" s="58"/>
      <c r="Z17131" s="58"/>
      <c r="AA17131" s="58"/>
      <c r="AB17131" s="58"/>
    </row>
    <row r="17132" spans="24:28" x14ac:dyDescent="0.2">
      <c r="X17132" s="58"/>
      <c r="Y17132" s="58"/>
      <c r="Z17132" s="58"/>
      <c r="AA17132" s="58"/>
      <c r="AB17132" s="58"/>
    </row>
    <row r="17133" spans="24:28" x14ac:dyDescent="0.2">
      <c r="X17133" s="58"/>
      <c r="Y17133" s="58"/>
      <c r="Z17133" s="58"/>
      <c r="AA17133" s="58"/>
      <c r="AB17133" s="58"/>
    </row>
    <row r="17134" spans="24:28" x14ac:dyDescent="0.2">
      <c r="X17134" s="58"/>
      <c r="Y17134" s="58"/>
      <c r="Z17134" s="58"/>
      <c r="AA17134" s="58"/>
      <c r="AB17134" s="58"/>
    </row>
    <row r="17135" spans="24:28" x14ac:dyDescent="0.2">
      <c r="X17135" s="58"/>
      <c r="Y17135" s="58"/>
      <c r="Z17135" s="58"/>
      <c r="AA17135" s="58"/>
      <c r="AB17135" s="58"/>
    </row>
    <row r="17136" spans="24:28" x14ac:dyDescent="0.2">
      <c r="X17136" s="58"/>
      <c r="Y17136" s="58"/>
      <c r="Z17136" s="58"/>
      <c r="AA17136" s="58"/>
      <c r="AB17136" s="58"/>
    </row>
    <row r="17137" spans="24:28" x14ac:dyDescent="0.2">
      <c r="X17137" s="58"/>
      <c r="Y17137" s="58"/>
      <c r="Z17137" s="58"/>
      <c r="AA17137" s="58"/>
      <c r="AB17137" s="58"/>
    </row>
    <row r="17138" spans="24:28" x14ac:dyDescent="0.2">
      <c r="X17138" s="58"/>
      <c r="Y17138" s="58"/>
      <c r="Z17138" s="58"/>
      <c r="AA17138" s="58"/>
      <c r="AB17138" s="58"/>
    </row>
    <row r="17139" spans="24:28" x14ac:dyDescent="0.2">
      <c r="X17139" s="58"/>
      <c r="Y17139" s="58"/>
      <c r="Z17139" s="58"/>
      <c r="AA17139" s="58"/>
      <c r="AB17139" s="58"/>
    </row>
    <row r="17140" spans="24:28" x14ac:dyDescent="0.2">
      <c r="X17140" s="58"/>
      <c r="Y17140" s="58"/>
      <c r="Z17140" s="58"/>
      <c r="AA17140" s="58"/>
      <c r="AB17140" s="58"/>
    </row>
    <row r="17141" spans="24:28" x14ac:dyDescent="0.2">
      <c r="X17141" s="58"/>
      <c r="Y17141" s="58"/>
      <c r="Z17141" s="58"/>
      <c r="AA17141" s="58"/>
      <c r="AB17141" s="58"/>
    </row>
    <row r="17142" spans="24:28" x14ac:dyDescent="0.2">
      <c r="X17142" s="58"/>
      <c r="Y17142" s="58"/>
      <c r="Z17142" s="58"/>
      <c r="AA17142" s="58"/>
      <c r="AB17142" s="58"/>
    </row>
    <row r="17143" spans="24:28" x14ac:dyDescent="0.2">
      <c r="X17143" s="58"/>
      <c r="Y17143" s="58"/>
      <c r="Z17143" s="58"/>
      <c r="AA17143" s="58"/>
      <c r="AB17143" s="58"/>
    </row>
    <row r="17144" spans="24:28" x14ac:dyDescent="0.2">
      <c r="X17144" s="58"/>
      <c r="Y17144" s="58"/>
      <c r="Z17144" s="58"/>
      <c r="AA17144" s="58"/>
      <c r="AB17144" s="58"/>
    </row>
    <row r="17145" spans="24:28" x14ac:dyDescent="0.2">
      <c r="X17145" s="58"/>
      <c r="Y17145" s="58"/>
      <c r="Z17145" s="58"/>
      <c r="AA17145" s="58"/>
      <c r="AB17145" s="58"/>
    </row>
    <row r="17146" spans="24:28" x14ac:dyDescent="0.2">
      <c r="X17146" s="58"/>
      <c r="Y17146" s="58"/>
      <c r="Z17146" s="58"/>
      <c r="AA17146" s="58"/>
      <c r="AB17146" s="58"/>
    </row>
    <row r="17147" spans="24:28" x14ac:dyDescent="0.2">
      <c r="X17147" s="58"/>
      <c r="Y17147" s="58"/>
      <c r="Z17147" s="58"/>
      <c r="AA17147" s="58"/>
      <c r="AB17147" s="58"/>
    </row>
    <row r="17148" spans="24:28" x14ac:dyDescent="0.2">
      <c r="X17148" s="58"/>
      <c r="Y17148" s="58"/>
      <c r="Z17148" s="58"/>
      <c r="AA17148" s="58"/>
      <c r="AB17148" s="58"/>
    </row>
    <row r="17149" spans="24:28" x14ac:dyDescent="0.2">
      <c r="X17149" s="58"/>
      <c r="Y17149" s="58"/>
      <c r="Z17149" s="58"/>
      <c r="AA17149" s="58"/>
      <c r="AB17149" s="58"/>
    </row>
    <row r="17150" spans="24:28" x14ac:dyDescent="0.2">
      <c r="X17150" s="58"/>
      <c r="Y17150" s="58"/>
      <c r="Z17150" s="58"/>
      <c r="AA17150" s="58"/>
      <c r="AB17150" s="58"/>
    </row>
    <row r="17151" spans="24:28" x14ac:dyDescent="0.2">
      <c r="X17151" s="58"/>
      <c r="Y17151" s="58"/>
      <c r="Z17151" s="58"/>
      <c r="AA17151" s="58"/>
      <c r="AB17151" s="58"/>
    </row>
    <row r="17152" spans="24:28" x14ac:dyDescent="0.2">
      <c r="X17152" s="58"/>
      <c r="Y17152" s="58"/>
      <c r="Z17152" s="58"/>
      <c r="AA17152" s="58"/>
      <c r="AB17152" s="58"/>
    </row>
    <row r="17153" spans="24:28" x14ac:dyDescent="0.2">
      <c r="X17153" s="58"/>
      <c r="Y17153" s="58"/>
      <c r="Z17153" s="58"/>
      <c r="AA17153" s="58"/>
      <c r="AB17153" s="58"/>
    </row>
    <row r="17154" spans="24:28" x14ac:dyDescent="0.2">
      <c r="X17154" s="58"/>
      <c r="Y17154" s="58"/>
      <c r="Z17154" s="58"/>
      <c r="AA17154" s="58"/>
      <c r="AB17154" s="58"/>
    </row>
    <row r="17155" spans="24:28" x14ac:dyDescent="0.2">
      <c r="X17155" s="58"/>
      <c r="Y17155" s="58"/>
      <c r="Z17155" s="58"/>
      <c r="AA17155" s="58"/>
      <c r="AB17155" s="58"/>
    </row>
    <row r="17156" spans="24:28" x14ac:dyDescent="0.2">
      <c r="X17156" s="58"/>
      <c r="Y17156" s="58"/>
      <c r="Z17156" s="58"/>
      <c r="AA17156" s="58"/>
      <c r="AB17156" s="58"/>
    </row>
    <row r="17157" spans="24:28" x14ac:dyDescent="0.2">
      <c r="X17157" s="58"/>
      <c r="Y17157" s="58"/>
      <c r="Z17157" s="58"/>
      <c r="AA17157" s="58"/>
      <c r="AB17157" s="58"/>
    </row>
    <row r="17158" spans="24:28" x14ac:dyDescent="0.2">
      <c r="X17158" s="58"/>
      <c r="Y17158" s="58"/>
      <c r="Z17158" s="58"/>
      <c r="AA17158" s="58"/>
      <c r="AB17158" s="58"/>
    </row>
    <row r="17159" spans="24:28" x14ac:dyDescent="0.2">
      <c r="X17159" s="58"/>
      <c r="Y17159" s="58"/>
      <c r="Z17159" s="58"/>
      <c r="AA17159" s="58"/>
      <c r="AB17159" s="58"/>
    </row>
    <row r="17160" spans="24:28" x14ac:dyDescent="0.2">
      <c r="X17160" s="58"/>
      <c r="Y17160" s="58"/>
      <c r="Z17160" s="58"/>
      <c r="AA17160" s="58"/>
      <c r="AB17160" s="58"/>
    </row>
    <row r="17161" spans="24:28" x14ac:dyDescent="0.2">
      <c r="X17161" s="58"/>
      <c r="Y17161" s="58"/>
      <c r="Z17161" s="58"/>
      <c r="AA17161" s="58"/>
      <c r="AB17161" s="58"/>
    </row>
    <row r="17162" spans="24:28" x14ac:dyDescent="0.2">
      <c r="X17162" s="58"/>
      <c r="Y17162" s="58"/>
      <c r="Z17162" s="58"/>
      <c r="AA17162" s="58"/>
      <c r="AB17162" s="58"/>
    </row>
    <row r="17163" spans="24:28" x14ac:dyDescent="0.2">
      <c r="X17163" s="58"/>
      <c r="Y17163" s="58"/>
      <c r="Z17163" s="58"/>
      <c r="AA17163" s="58"/>
      <c r="AB17163" s="58"/>
    </row>
    <row r="17164" spans="24:28" x14ac:dyDescent="0.2">
      <c r="X17164" s="58"/>
      <c r="Y17164" s="58"/>
      <c r="Z17164" s="58"/>
      <c r="AA17164" s="58"/>
      <c r="AB17164" s="58"/>
    </row>
    <row r="17165" spans="24:28" x14ac:dyDescent="0.2">
      <c r="X17165" s="58"/>
      <c r="Y17165" s="58"/>
      <c r="Z17165" s="58"/>
      <c r="AA17165" s="58"/>
      <c r="AB17165" s="58"/>
    </row>
    <row r="17166" spans="24:28" x14ac:dyDescent="0.2">
      <c r="X17166" s="58"/>
      <c r="Y17166" s="58"/>
      <c r="Z17166" s="58"/>
      <c r="AA17166" s="58"/>
      <c r="AB17166" s="58"/>
    </row>
    <row r="17167" spans="24:28" x14ac:dyDescent="0.2">
      <c r="X17167" s="58"/>
      <c r="Y17167" s="58"/>
      <c r="Z17167" s="58"/>
      <c r="AA17167" s="58"/>
      <c r="AB17167" s="58"/>
    </row>
    <row r="17168" spans="24:28" x14ac:dyDescent="0.2">
      <c r="X17168" s="58"/>
      <c r="Y17168" s="58"/>
      <c r="Z17168" s="58"/>
      <c r="AA17168" s="58"/>
      <c r="AB17168" s="58"/>
    </row>
    <row r="17169" spans="24:28" x14ac:dyDescent="0.2">
      <c r="X17169" s="58"/>
      <c r="Y17169" s="58"/>
      <c r="Z17169" s="58"/>
      <c r="AA17169" s="58"/>
      <c r="AB17169" s="58"/>
    </row>
    <row r="17170" spans="24:28" x14ac:dyDescent="0.2">
      <c r="X17170" s="58"/>
      <c r="Y17170" s="58"/>
      <c r="Z17170" s="58"/>
      <c r="AA17170" s="58"/>
      <c r="AB17170" s="58"/>
    </row>
    <row r="17171" spans="24:28" x14ac:dyDescent="0.2">
      <c r="X17171" s="58"/>
      <c r="Y17171" s="58"/>
      <c r="Z17171" s="58"/>
      <c r="AA17171" s="58"/>
      <c r="AB17171" s="58"/>
    </row>
    <row r="17172" spans="24:28" x14ac:dyDescent="0.2">
      <c r="X17172" s="58"/>
      <c r="Y17172" s="58"/>
      <c r="Z17172" s="58"/>
      <c r="AA17172" s="58"/>
      <c r="AB17172" s="58"/>
    </row>
    <row r="17173" spans="24:28" x14ac:dyDescent="0.2">
      <c r="X17173" s="58"/>
      <c r="Y17173" s="58"/>
      <c r="Z17173" s="58"/>
      <c r="AA17173" s="58"/>
      <c r="AB17173" s="58"/>
    </row>
    <row r="17174" spans="24:28" x14ac:dyDescent="0.2">
      <c r="X17174" s="58"/>
      <c r="Y17174" s="58"/>
      <c r="Z17174" s="58"/>
      <c r="AA17174" s="58"/>
      <c r="AB17174" s="58"/>
    </row>
    <row r="17175" spans="24:28" x14ac:dyDescent="0.2">
      <c r="X17175" s="58"/>
      <c r="Y17175" s="58"/>
      <c r="Z17175" s="58"/>
      <c r="AA17175" s="58"/>
      <c r="AB17175" s="58"/>
    </row>
    <row r="17176" spans="24:28" x14ac:dyDescent="0.2">
      <c r="X17176" s="58"/>
      <c r="Y17176" s="58"/>
      <c r="Z17176" s="58"/>
      <c r="AA17176" s="58"/>
      <c r="AB17176" s="58"/>
    </row>
    <row r="17177" spans="24:28" x14ac:dyDescent="0.2">
      <c r="X17177" s="58"/>
      <c r="Y17177" s="58"/>
      <c r="Z17177" s="58"/>
      <c r="AA17177" s="58"/>
      <c r="AB17177" s="58"/>
    </row>
    <row r="17178" spans="24:28" x14ac:dyDescent="0.2">
      <c r="X17178" s="58"/>
      <c r="Y17178" s="58"/>
      <c r="Z17178" s="58"/>
      <c r="AA17178" s="58"/>
      <c r="AB17178" s="58"/>
    </row>
    <row r="17179" spans="24:28" x14ac:dyDescent="0.2">
      <c r="X17179" s="58"/>
      <c r="Y17179" s="58"/>
      <c r="Z17179" s="58"/>
      <c r="AA17179" s="58"/>
      <c r="AB17179" s="58"/>
    </row>
    <row r="17180" spans="24:28" x14ac:dyDescent="0.2">
      <c r="X17180" s="58"/>
      <c r="Y17180" s="58"/>
      <c r="Z17180" s="58"/>
      <c r="AA17180" s="58"/>
      <c r="AB17180" s="58"/>
    </row>
    <row r="17181" spans="24:28" x14ac:dyDescent="0.2">
      <c r="X17181" s="58"/>
      <c r="Y17181" s="58"/>
      <c r="Z17181" s="58"/>
      <c r="AA17181" s="58"/>
      <c r="AB17181" s="58"/>
    </row>
    <row r="17182" spans="24:28" x14ac:dyDescent="0.2">
      <c r="X17182" s="58"/>
      <c r="Y17182" s="58"/>
      <c r="Z17182" s="58"/>
      <c r="AA17182" s="58"/>
      <c r="AB17182" s="58"/>
    </row>
    <row r="17183" spans="24:28" x14ac:dyDescent="0.2">
      <c r="X17183" s="58"/>
      <c r="Y17183" s="58"/>
      <c r="Z17183" s="58"/>
      <c r="AA17183" s="58"/>
      <c r="AB17183" s="58"/>
    </row>
    <row r="17184" spans="24:28" x14ac:dyDescent="0.2">
      <c r="X17184" s="58"/>
      <c r="Y17184" s="58"/>
      <c r="Z17184" s="58"/>
      <c r="AA17184" s="58"/>
      <c r="AB17184" s="58"/>
    </row>
    <row r="17185" spans="24:28" x14ac:dyDescent="0.2">
      <c r="X17185" s="58"/>
      <c r="Y17185" s="58"/>
      <c r="Z17185" s="58"/>
      <c r="AA17185" s="58"/>
      <c r="AB17185" s="58"/>
    </row>
    <row r="17186" spans="24:28" x14ac:dyDescent="0.2">
      <c r="X17186" s="58"/>
      <c r="Y17186" s="58"/>
      <c r="Z17186" s="58"/>
      <c r="AA17186" s="58"/>
      <c r="AB17186" s="58"/>
    </row>
    <row r="17187" spans="24:28" x14ac:dyDescent="0.2">
      <c r="X17187" s="58"/>
      <c r="Y17187" s="58"/>
      <c r="Z17187" s="58"/>
      <c r="AA17187" s="58"/>
      <c r="AB17187" s="58"/>
    </row>
    <row r="17188" spans="24:28" x14ac:dyDescent="0.2">
      <c r="X17188" s="58"/>
      <c r="Y17188" s="58"/>
      <c r="Z17188" s="58"/>
      <c r="AA17188" s="58"/>
      <c r="AB17188" s="58"/>
    </row>
    <row r="17189" spans="24:28" x14ac:dyDescent="0.2">
      <c r="X17189" s="58"/>
      <c r="Y17189" s="58"/>
      <c r="Z17189" s="58"/>
      <c r="AA17189" s="58"/>
      <c r="AB17189" s="58"/>
    </row>
    <row r="17190" spans="24:28" x14ac:dyDescent="0.2">
      <c r="X17190" s="58"/>
      <c r="Y17190" s="58"/>
      <c r="Z17190" s="58"/>
      <c r="AA17190" s="58"/>
      <c r="AB17190" s="58"/>
    </row>
    <row r="17191" spans="24:28" x14ac:dyDescent="0.2">
      <c r="X17191" s="58"/>
      <c r="Y17191" s="58"/>
      <c r="Z17191" s="58"/>
      <c r="AA17191" s="58"/>
      <c r="AB17191" s="58"/>
    </row>
    <row r="17192" spans="24:28" x14ac:dyDescent="0.2">
      <c r="X17192" s="58"/>
      <c r="Y17192" s="58"/>
      <c r="Z17192" s="58"/>
      <c r="AA17192" s="58"/>
      <c r="AB17192" s="58"/>
    </row>
    <row r="17193" spans="24:28" x14ac:dyDescent="0.2">
      <c r="X17193" s="58"/>
      <c r="Y17193" s="58"/>
      <c r="Z17193" s="58"/>
      <c r="AA17193" s="58"/>
      <c r="AB17193" s="58"/>
    </row>
    <row r="17194" spans="24:28" x14ac:dyDescent="0.2">
      <c r="X17194" s="58"/>
      <c r="Y17194" s="58"/>
      <c r="Z17194" s="58"/>
      <c r="AA17194" s="58"/>
      <c r="AB17194" s="58"/>
    </row>
    <row r="17195" spans="24:28" x14ac:dyDescent="0.2">
      <c r="X17195" s="58"/>
      <c r="Y17195" s="58"/>
      <c r="Z17195" s="58"/>
      <c r="AA17195" s="58"/>
      <c r="AB17195" s="58"/>
    </row>
    <row r="17196" spans="24:28" x14ac:dyDescent="0.2">
      <c r="X17196" s="58"/>
      <c r="Y17196" s="58"/>
      <c r="Z17196" s="58"/>
      <c r="AA17196" s="58"/>
      <c r="AB17196" s="58"/>
    </row>
    <row r="17197" spans="24:28" x14ac:dyDescent="0.2">
      <c r="X17197" s="58"/>
      <c r="Y17197" s="58"/>
      <c r="Z17197" s="58"/>
      <c r="AA17197" s="58"/>
      <c r="AB17197" s="58"/>
    </row>
    <row r="17198" spans="24:28" x14ac:dyDescent="0.2">
      <c r="X17198" s="58"/>
      <c r="Y17198" s="58"/>
      <c r="Z17198" s="58"/>
      <c r="AA17198" s="58"/>
      <c r="AB17198" s="58"/>
    </row>
    <row r="17199" spans="24:28" x14ac:dyDescent="0.2">
      <c r="X17199" s="58"/>
      <c r="Y17199" s="58"/>
      <c r="Z17199" s="58"/>
      <c r="AA17199" s="58"/>
      <c r="AB17199" s="58"/>
    </row>
    <row r="17200" spans="24:28" x14ac:dyDescent="0.2">
      <c r="X17200" s="58"/>
      <c r="Y17200" s="58"/>
      <c r="Z17200" s="58"/>
      <c r="AA17200" s="58"/>
      <c r="AB17200" s="58"/>
    </row>
    <row r="17201" spans="24:28" x14ac:dyDescent="0.2">
      <c r="X17201" s="58"/>
      <c r="Y17201" s="58"/>
      <c r="Z17201" s="58"/>
      <c r="AA17201" s="58"/>
      <c r="AB17201" s="58"/>
    </row>
    <row r="17202" spans="24:28" x14ac:dyDescent="0.2">
      <c r="X17202" s="58"/>
      <c r="Y17202" s="58"/>
      <c r="Z17202" s="58"/>
      <c r="AA17202" s="58"/>
      <c r="AB17202" s="58"/>
    </row>
    <row r="17203" spans="24:28" x14ac:dyDescent="0.2">
      <c r="X17203" s="58"/>
      <c r="Y17203" s="58"/>
      <c r="Z17203" s="58"/>
      <c r="AA17203" s="58"/>
      <c r="AB17203" s="58"/>
    </row>
    <row r="17204" spans="24:28" x14ac:dyDescent="0.2">
      <c r="X17204" s="58"/>
      <c r="Y17204" s="58"/>
      <c r="Z17204" s="58"/>
      <c r="AA17204" s="58"/>
      <c r="AB17204" s="58"/>
    </row>
    <row r="17205" spans="24:28" x14ac:dyDescent="0.2">
      <c r="X17205" s="58"/>
      <c r="Y17205" s="58"/>
      <c r="Z17205" s="58"/>
      <c r="AA17205" s="58"/>
      <c r="AB17205" s="58"/>
    </row>
    <row r="17206" spans="24:28" x14ac:dyDescent="0.2">
      <c r="X17206" s="58"/>
      <c r="Y17206" s="58"/>
      <c r="Z17206" s="58"/>
      <c r="AA17206" s="58"/>
      <c r="AB17206" s="58"/>
    </row>
    <row r="17207" spans="24:28" x14ac:dyDescent="0.2">
      <c r="X17207" s="58"/>
      <c r="Y17207" s="58"/>
      <c r="Z17207" s="58"/>
      <c r="AA17207" s="58"/>
      <c r="AB17207" s="58"/>
    </row>
    <row r="17208" spans="24:28" x14ac:dyDescent="0.2">
      <c r="X17208" s="58"/>
      <c r="Y17208" s="58"/>
      <c r="Z17208" s="58"/>
      <c r="AA17208" s="58"/>
      <c r="AB17208" s="58"/>
    </row>
    <row r="17209" spans="24:28" x14ac:dyDescent="0.2">
      <c r="X17209" s="58"/>
      <c r="Y17209" s="58"/>
      <c r="Z17209" s="58"/>
      <c r="AA17209" s="58"/>
      <c r="AB17209" s="58"/>
    </row>
    <row r="17210" spans="24:28" x14ac:dyDescent="0.2">
      <c r="X17210" s="58"/>
      <c r="Y17210" s="58"/>
      <c r="Z17210" s="58"/>
      <c r="AA17210" s="58"/>
      <c r="AB17210" s="58"/>
    </row>
    <row r="17211" spans="24:28" x14ac:dyDescent="0.2">
      <c r="X17211" s="58"/>
      <c r="Y17211" s="58"/>
      <c r="Z17211" s="58"/>
      <c r="AA17211" s="58"/>
      <c r="AB17211" s="58"/>
    </row>
    <row r="17212" spans="24:28" x14ac:dyDescent="0.2">
      <c r="X17212" s="58"/>
      <c r="Y17212" s="58"/>
      <c r="Z17212" s="58"/>
      <c r="AA17212" s="58"/>
      <c r="AB17212" s="58"/>
    </row>
    <row r="17213" spans="24:28" x14ac:dyDescent="0.2">
      <c r="X17213" s="58"/>
      <c r="Y17213" s="58"/>
      <c r="Z17213" s="58"/>
      <c r="AA17213" s="58"/>
      <c r="AB17213" s="58"/>
    </row>
    <row r="17214" spans="24:28" x14ac:dyDescent="0.2">
      <c r="X17214" s="58"/>
      <c r="Y17214" s="58"/>
      <c r="Z17214" s="58"/>
      <c r="AA17214" s="58"/>
      <c r="AB17214" s="58"/>
    </row>
    <row r="17215" spans="24:28" x14ac:dyDescent="0.2">
      <c r="X17215" s="58"/>
      <c r="Y17215" s="58"/>
      <c r="Z17215" s="58"/>
      <c r="AA17215" s="58"/>
      <c r="AB17215" s="58"/>
    </row>
    <row r="17216" spans="24:28" x14ac:dyDescent="0.2">
      <c r="X17216" s="58"/>
      <c r="Y17216" s="58"/>
      <c r="Z17216" s="58"/>
      <c r="AA17216" s="58"/>
      <c r="AB17216" s="58"/>
    </row>
    <row r="17217" spans="24:28" x14ac:dyDescent="0.2">
      <c r="X17217" s="58"/>
      <c r="Y17217" s="58"/>
      <c r="Z17217" s="58"/>
      <c r="AA17217" s="58"/>
      <c r="AB17217" s="58"/>
    </row>
    <row r="17218" spans="24:28" x14ac:dyDescent="0.2">
      <c r="X17218" s="58"/>
      <c r="Y17218" s="58"/>
      <c r="Z17218" s="58"/>
      <c r="AA17218" s="58"/>
      <c r="AB17218" s="58"/>
    </row>
    <row r="17219" spans="24:28" x14ac:dyDescent="0.2">
      <c r="X17219" s="58"/>
      <c r="Y17219" s="58"/>
      <c r="Z17219" s="58"/>
      <c r="AA17219" s="58"/>
      <c r="AB17219" s="58"/>
    </row>
    <row r="17220" spans="24:28" x14ac:dyDescent="0.2">
      <c r="X17220" s="58"/>
      <c r="Y17220" s="58"/>
      <c r="Z17220" s="58"/>
      <c r="AA17220" s="58"/>
      <c r="AB17220" s="58"/>
    </row>
    <row r="17221" spans="24:28" x14ac:dyDescent="0.2">
      <c r="X17221" s="58"/>
      <c r="Y17221" s="58"/>
      <c r="Z17221" s="58"/>
      <c r="AA17221" s="58"/>
      <c r="AB17221" s="58"/>
    </row>
    <row r="17222" spans="24:28" x14ac:dyDescent="0.2">
      <c r="X17222" s="58"/>
      <c r="Y17222" s="58"/>
      <c r="Z17222" s="58"/>
      <c r="AA17222" s="58"/>
      <c r="AB17222" s="58"/>
    </row>
    <row r="17223" spans="24:28" x14ac:dyDescent="0.2">
      <c r="X17223" s="58"/>
      <c r="Y17223" s="58"/>
      <c r="Z17223" s="58"/>
      <c r="AA17223" s="58"/>
      <c r="AB17223" s="58"/>
    </row>
    <row r="17224" spans="24:28" x14ac:dyDescent="0.2">
      <c r="X17224" s="58"/>
      <c r="Y17224" s="58"/>
      <c r="Z17224" s="58"/>
      <c r="AA17224" s="58"/>
      <c r="AB17224" s="58"/>
    </row>
    <row r="17225" spans="24:28" x14ac:dyDescent="0.2">
      <c r="X17225" s="58"/>
      <c r="Y17225" s="58"/>
      <c r="Z17225" s="58"/>
      <c r="AA17225" s="58"/>
      <c r="AB17225" s="58"/>
    </row>
    <row r="17226" spans="24:28" x14ac:dyDescent="0.2">
      <c r="X17226" s="58"/>
      <c r="Y17226" s="58"/>
      <c r="Z17226" s="58"/>
      <c r="AA17226" s="58"/>
      <c r="AB17226" s="58"/>
    </row>
    <row r="17227" spans="24:28" x14ac:dyDescent="0.2">
      <c r="X17227" s="58"/>
      <c r="Y17227" s="58"/>
      <c r="Z17227" s="58"/>
      <c r="AA17227" s="58"/>
      <c r="AB17227" s="58"/>
    </row>
    <row r="17228" spans="24:28" x14ac:dyDescent="0.2">
      <c r="X17228" s="58"/>
      <c r="Y17228" s="58"/>
      <c r="Z17228" s="58"/>
      <c r="AA17228" s="58"/>
      <c r="AB17228" s="58"/>
    </row>
    <row r="17229" spans="24:28" x14ac:dyDescent="0.2">
      <c r="X17229" s="58"/>
      <c r="Y17229" s="58"/>
      <c r="Z17229" s="58"/>
      <c r="AA17229" s="58"/>
      <c r="AB17229" s="58"/>
    </row>
    <row r="17230" spans="24:28" x14ac:dyDescent="0.2">
      <c r="X17230" s="58"/>
      <c r="Y17230" s="58"/>
      <c r="Z17230" s="58"/>
      <c r="AA17230" s="58"/>
      <c r="AB17230" s="58"/>
    </row>
    <row r="17231" spans="24:28" x14ac:dyDescent="0.2">
      <c r="X17231" s="58"/>
      <c r="Y17231" s="58"/>
      <c r="Z17231" s="58"/>
      <c r="AA17231" s="58"/>
      <c r="AB17231" s="58"/>
    </row>
    <row r="17232" spans="24:28" x14ac:dyDescent="0.2">
      <c r="X17232" s="58"/>
      <c r="Y17232" s="58"/>
      <c r="Z17232" s="58"/>
      <c r="AA17232" s="58"/>
      <c r="AB17232" s="58"/>
    </row>
    <row r="17233" spans="24:28" x14ac:dyDescent="0.2">
      <c r="X17233" s="58"/>
      <c r="Y17233" s="58"/>
      <c r="Z17233" s="58"/>
      <c r="AA17233" s="58"/>
      <c r="AB17233" s="58"/>
    </row>
    <row r="17234" spans="24:28" x14ac:dyDescent="0.2">
      <c r="X17234" s="58"/>
      <c r="Y17234" s="58"/>
      <c r="Z17234" s="58"/>
      <c r="AA17234" s="58"/>
      <c r="AB17234" s="58"/>
    </row>
    <row r="17235" spans="24:28" x14ac:dyDescent="0.2">
      <c r="X17235" s="58"/>
      <c r="Y17235" s="58"/>
      <c r="Z17235" s="58"/>
      <c r="AA17235" s="58"/>
      <c r="AB17235" s="58"/>
    </row>
    <row r="17236" spans="24:28" x14ac:dyDescent="0.2">
      <c r="X17236" s="58"/>
      <c r="Y17236" s="58"/>
      <c r="Z17236" s="58"/>
      <c r="AA17236" s="58"/>
      <c r="AB17236" s="58"/>
    </row>
    <row r="17237" spans="24:28" x14ac:dyDescent="0.2">
      <c r="X17237" s="58"/>
      <c r="Y17237" s="58"/>
      <c r="Z17237" s="58"/>
      <c r="AA17237" s="58"/>
      <c r="AB17237" s="58"/>
    </row>
    <row r="17238" spans="24:28" x14ac:dyDescent="0.2">
      <c r="X17238" s="58"/>
      <c r="Y17238" s="58"/>
      <c r="Z17238" s="58"/>
      <c r="AA17238" s="58"/>
      <c r="AB17238" s="58"/>
    </row>
    <row r="17239" spans="24:28" x14ac:dyDescent="0.2">
      <c r="X17239" s="58"/>
      <c r="Y17239" s="58"/>
      <c r="Z17239" s="58"/>
      <c r="AA17239" s="58"/>
      <c r="AB17239" s="58"/>
    </row>
    <row r="17240" spans="24:28" x14ac:dyDescent="0.2">
      <c r="X17240" s="58"/>
      <c r="Y17240" s="58"/>
      <c r="Z17240" s="58"/>
      <c r="AA17240" s="58"/>
      <c r="AB17240" s="58"/>
    </row>
    <row r="17241" spans="24:28" x14ac:dyDescent="0.2">
      <c r="X17241" s="58"/>
      <c r="Y17241" s="58"/>
      <c r="Z17241" s="58"/>
      <c r="AA17241" s="58"/>
      <c r="AB17241" s="58"/>
    </row>
    <row r="17242" spans="24:28" x14ac:dyDescent="0.2">
      <c r="X17242" s="58"/>
      <c r="Y17242" s="58"/>
      <c r="Z17242" s="58"/>
      <c r="AA17242" s="58"/>
      <c r="AB17242" s="58"/>
    </row>
    <row r="17243" spans="24:28" x14ac:dyDescent="0.2">
      <c r="X17243" s="58"/>
      <c r="Y17243" s="58"/>
      <c r="Z17243" s="58"/>
      <c r="AA17243" s="58"/>
      <c r="AB17243" s="58"/>
    </row>
    <row r="17244" spans="24:28" x14ac:dyDescent="0.2">
      <c r="X17244" s="58"/>
      <c r="Y17244" s="58"/>
      <c r="Z17244" s="58"/>
      <c r="AA17244" s="58"/>
      <c r="AB17244" s="58"/>
    </row>
    <row r="17245" spans="24:28" x14ac:dyDescent="0.2">
      <c r="X17245" s="58"/>
      <c r="Y17245" s="58"/>
      <c r="Z17245" s="58"/>
      <c r="AA17245" s="58"/>
      <c r="AB17245" s="58"/>
    </row>
    <row r="17246" spans="24:28" x14ac:dyDescent="0.2">
      <c r="X17246" s="58"/>
      <c r="Y17246" s="58"/>
      <c r="Z17246" s="58"/>
      <c r="AA17246" s="58"/>
      <c r="AB17246" s="58"/>
    </row>
    <row r="17247" spans="24:28" x14ac:dyDescent="0.2">
      <c r="X17247" s="58"/>
      <c r="Y17247" s="58"/>
      <c r="Z17247" s="58"/>
      <c r="AA17247" s="58"/>
      <c r="AB17247" s="58"/>
    </row>
    <row r="17248" spans="24:28" x14ac:dyDescent="0.2">
      <c r="X17248" s="58"/>
      <c r="Y17248" s="58"/>
      <c r="Z17248" s="58"/>
      <c r="AA17248" s="58"/>
      <c r="AB17248" s="58"/>
    </row>
    <row r="17249" spans="24:28" x14ac:dyDescent="0.2">
      <c r="X17249" s="58"/>
      <c r="Y17249" s="58"/>
      <c r="Z17249" s="58"/>
      <c r="AA17249" s="58"/>
      <c r="AB17249" s="58"/>
    </row>
    <row r="17250" spans="24:28" x14ac:dyDescent="0.2">
      <c r="X17250" s="58"/>
      <c r="Y17250" s="58"/>
      <c r="Z17250" s="58"/>
      <c r="AA17250" s="58"/>
      <c r="AB17250" s="58"/>
    </row>
    <row r="17251" spans="24:28" x14ac:dyDescent="0.2">
      <c r="X17251" s="58"/>
      <c r="Y17251" s="58"/>
      <c r="Z17251" s="58"/>
      <c r="AA17251" s="58"/>
      <c r="AB17251" s="58"/>
    </row>
    <row r="17252" spans="24:28" x14ac:dyDescent="0.2">
      <c r="X17252" s="58"/>
      <c r="Y17252" s="58"/>
      <c r="Z17252" s="58"/>
      <c r="AA17252" s="58"/>
      <c r="AB17252" s="58"/>
    </row>
    <row r="17253" spans="24:28" x14ac:dyDescent="0.2">
      <c r="X17253" s="58"/>
      <c r="Y17253" s="58"/>
      <c r="Z17253" s="58"/>
      <c r="AA17253" s="58"/>
      <c r="AB17253" s="58"/>
    </row>
    <row r="17254" spans="24:28" x14ac:dyDescent="0.2">
      <c r="X17254" s="58"/>
      <c r="Y17254" s="58"/>
      <c r="Z17254" s="58"/>
      <c r="AA17254" s="58"/>
      <c r="AB17254" s="58"/>
    </row>
    <row r="17255" spans="24:28" x14ac:dyDescent="0.2">
      <c r="X17255" s="58"/>
      <c r="Y17255" s="58"/>
      <c r="Z17255" s="58"/>
      <c r="AA17255" s="58"/>
      <c r="AB17255" s="58"/>
    </row>
    <row r="17256" spans="24:28" x14ac:dyDescent="0.2">
      <c r="X17256" s="58"/>
      <c r="Y17256" s="58"/>
      <c r="Z17256" s="58"/>
      <c r="AA17256" s="58"/>
      <c r="AB17256" s="58"/>
    </row>
    <row r="17257" spans="24:28" x14ac:dyDescent="0.2">
      <c r="X17257" s="58"/>
      <c r="Y17257" s="58"/>
      <c r="Z17257" s="58"/>
      <c r="AA17257" s="58"/>
      <c r="AB17257" s="58"/>
    </row>
    <row r="17258" spans="24:28" x14ac:dyDescent="0.2">
      <c r="X17258" s="58"/>
      <c r="Y17258" s="58"/>
      <c r="Z17258" s="58"/>
      <c r="AA17258" s="58"/>
      <c r="AB17258" s="58"/>
    </row>
    <row r="17259" spans="24:28" x14ac:dyDescent="0.2">
      <c r="X17259" s="58"/>
      <c r="Y17259" s="58"/>
      <c r="Z17259" s="58"/>
      <c r="AA17259" s="58"/>
      <c r="AB17259" s="58"/>
    </row>
    <row r="17260" spans="24:28" x14ac:dyDescent="0.2">
      <c r="X17260" s="58"/>
      <c r="Y17260" s="58"/>
      <c r="Z17260" s="58"/>
      <c r="AA17260" s="58"/>
      <c r="AB17260" s="58"/>
    </row>
    <row r="17261" spans="24:28" x14ac:dyDescent="0.2">
      <c r="X17261" s="58"/>
      <c r="Y17261" s="58"/>
      <c r="Z17261" s="58"/>
      <c r="AA17261" s="58"/>
      <c r="AB17261" s="58"/>
    </row>
    <row r="17262" spans="24:28" x14ac:dyDescent="0.2">
      <c r="X17262" s="58"/>
      <c r="Y17262" s="58"/>
      <c r="Z17262" s="58"/>
      <c r="AA17262" s="58"/>
      <c r="AB17262" s="58"/>
    </row>
    <row r="17263" spans="24:28" x14ac:dyDescent="0.2">
      <c r="X17263" s="58"/>
      <c r="Y17263" s="58"/>
      <c r="Z17263" s="58"/>
      <c r="AA17263" s="58"/>
      <c r="AB17263" s="58"/>
    </row>
    <row r="17264" spans="24:28" x14ac:dyDescent="0.2">
      <c r="X17264" s="58"/>
      <c r="Y17264" s="58"/>
      <c r="Z17264" s="58"/>
      <c r="AA17264" s="58"/>
      <c r="AB17264" s="58"/>
    </row>
    <row r="17265" spans="24:28" x14ac:dyDescent="0.2">
      <c r="X17265" s="58"/>
      <c r="Y17265" s="58"/>
      <c r="Z17265" s="58"/>
      <c r="AA17265" s="58"/>
      <c r="AB17265" s="58"/>
    </row>
    <row r="17266" spans="24:28" x14ac:dyDescent="0.2">
      <c r="X17266" s="58"/>
      <c r="Y17266" s="58"/>
      <c r="Z17266" s="58"/>
      <c r="AA17266" s="58"/>
      <c r="AB17266" s="58"/>
    </row>
    <row r="17267" spans="24:28" x14ac:dyDescent="0.2">
      <c r="X17267" s="58"/>
      <c r="Y17267" s="58"/>
      <c r="Z17267" s="58"/>
      <c r="AA17267" s="58"/>
      <c r="AB17267" s="58"/>
    </row>
    <row r="17268" spans="24:28" x14ac:dyDescent="0.2">
      <c r="X17268" s="58"/>
      <c r="Y17268" s="58"/>
      <c r="Z17268" s="58"/>
      <c r="AA17268" s="58"/>
      <c r="AB17268" s="58"/>
    </row>
    <row r="17269" spans="24:28" x14ac:dyDescent="0.2">
      <c r="X17269" s="58"/>
      <c r="Y17269" s="58"/>
      <c r="Z17269" s="58"/>
      <c r="AA17269" s="58"/>
      <c r="AB17269" s="58"/>
    </row>
    <row r="17270" spans="24:28" x14ac:dyDescent="0.2">
      <c r="X17270" s="58"/>
      <c r="Y17270" s="58"/>
      <c r="Z17270" s="58"/>
      <c r="AA17270" s="58"/>
      <c r="AB17270" s="58"/>
    </row>
    <row r="17271" spans="24:28" x14ac:dyDescent="0.2">
      <c r="X17271" s="58"/>
      <c r="Y17271" s="58"/>
      <c r="Z17271" s="58"/>
      <c r="AA17271" s="58"/>
      <c r="AB17271" s="58"/>
    </row>
    <row r="17272" spans="24:28" x14ac:dyDescent="0.2">
      <c r="X17272" s="58"/>
      <c r="Y17272" s="58"/>
      <c r="Z17272" s="58"/>
      <c r="AA17272" s="58"/>
      <c r="AB17272" s="58"/>
    </row>
    <row r="17273" spans="24:28" x14ac:dyDescent="0.2">
      <c r="X17273" s="58"/>
      <c r="Y17273" s="58"/>
      <c r="Z17273" s="58"/>
      <c r="AA17273" s="58"/>
      <c r="AB17273" s="58"/>
    </row>
    <row r="17274" spans="24:28" x14ac:dyDescent="0.2">
      <c r="X17274" s="58"/>
      <c r="Y17274" s="58"/>
      <c r="Z17274" s="58"/>
      <c r="AA17274" s="58"/>
      <c r="AB17274" s="58"/>
    </row>
    <row r="17275" spans="24:28" x14ac:dyDescent="0.2">
      <c r="X17275" s="58"/>
      <c r="Y17275" s="58"/>
      <c r="Z17275" s="58"/>
      <c r="AA17275" s="58"/>
      <c r="AB17275" s="58"/>
    </row>
    <row r="17276" spans="24:28" x14ac:dyDescent="0.2">
      <c r="X17276" s="58"/>
      <c r="Y17276" s="58"/>
      <c r="Z17276" s="58"/>
      <c r="AA17276" s="58"/>
      <c r="AB17276" s="58"/>
    </row>
    <row r="17277" spans="24:28" x14ac:dyDescent="0.2">
      <c r="X17277" s="58"/>
      <c r="Y17277" s="58"/>
      <c r="Z17277" s="58"/>
      <c r="AA17277" s="58"/>
      <c r="AB17277" s="58"/>
    </row>
    <row r="17278" spans="24:28" x14ac:dyDescent="0.2">
      <c r="X17278" s="58"/>
      <c r="Y17278" s="58"/>
      <c r="Z17278" s="58"/>
      <c r="AA17278" s="58"/>
      <c r="AB17278" s="58"/>
    </row>
    <row r="17279" spans="24:28" x14ac:dyDescent="0.2">
      <c r="X17279" s="58"/>
      <c r="Y17279" s="58"/>
      <c r="Z17279" s="58"/>
      <c r="AA17279" s="58"/>
      <c r="AB17279" s="58"/>
    </row>
    <row r="17280" spans="24:28" x14ac:dyDescent="0.2">
      <c r="X17280" s="58"/>
      <c r="Y17280" s="58"/>
      <c r="Z17280" s="58"/>
      <c r="AA17280" s="58"/>
      <c r="AB17280" s="58"/>
    </row>
    <row r="17281" spans="24:28" x14ac:dyDescent="0.2">
      <c r="X17281" s="58"/>
      <c r="Y17281" s="58"/>
      <c r="Z17281" s="58"/>
      <c r="AA17281" s="58"/>
      <c r="AB17281" s="58"/>
    </row>
    <row r="17282" spans="24:28" x14ac:dyDescent="0.2">
      <c r="X17282" s="58"/>
      <c r="Y17282" s="58"/>
      <c r="Z17282" s="58"/>
      <c r="AA17282" s="58"/>
      <c r="AB17282" s="58"/>
    </row>
    <row r="17283" spans="24:28" x14ac:dyDescent="0.2">
      <c r="X17283" s="58"/>
      <c r="Y17283" s="58"/>
      <c r="Z17283" s="58"/>
      <c r="AA17283" s="58"/>
      <c r="AB17283" s="58"/>
    </row>
    <row r="17284" spans="24:28" x14ac:dyDescent="0.2">
      <c r="X17284" s="58"/>
      <c r="Y17284" s="58"/>
      <c r="Z17284" s="58"/>
      <c r="AA17284" s="58"/>
      <c r="AB17284" s="58"/>
    </row>
    <row r="17285" spans="24:28" x14ac:dyDescent="0.2">
      <c r="X17285" s="58"/>
      <c r="Y17285" s="58"/>
      <c r="Z17285" s="58"/>
      <c r="AA17285" s="58"/>
      <c r="AB17285" s="58"/>
    </row>
    <row r="17286" spans="24:28" x14ac:dyDescent="0.2">
      <c r="X17286" s="58"/>
      <c r="Y17286" s="58"/>
      <c r="Z17286" s="58"/>
      <c r="AA17286" s="58"/>
      <c r="AB17286" s="58"/>
    </row>
    <row r="17287" spans="24:28" x14ac:dyDescent="0.2">
      <c r="X17287" s="58"/>
      <c r="Y17287" s="58"/>
      <c r="Z17287" s="58"/>
      <c r="AA17287" s="58"/>
      <c r="AB17287" s="58"/>
    </row>
    <row r="17288" spans="24:28" x14ac:dyDescent="0.2">
      <c r="X17288" s="58"/>
      <c r="Y17288" s="58"/>
      <c r="Z17288" s="58"/>
      <c r="AA17288" s="58"/>
      <c r="AB17288" s="58"/>
    </row>
    <row r="17289" spans="24:28" x14ac:dyDescent="0.2">
      <c r="X17289" s="58"/>
      <c r="Y17289" s="58"/>
      <c r="Z17289" s="58"/>
      <c r="AA17289" s="58"/>
      <c r="AB17289" s="58"/>
    </row>
    <row r="17290" spans="24:28" x14ac:dyDescent="0.2">
      <c r="X17290" s="58"/>
      <c r="Y17290" s="58"/>
      <c r="Z17290" s="58"/>
      <c r="AA17290" s="58"/>
      <c r="AB17290" s="58"/>
    </row>
    <row r="17291" spans="24:28" x14ac:dyDescent="0.2">
      <c r="X17291" s="58"/>
      <c r="Y17291" s="58"/>
      <c r="Z17291" s="58"/>
      <c r="AA17291" s="58"/>
      <c r="AB17291" s="58"/>
    </row>
    <row r="17292" spans="24:28" x14ac:dyDescent="0.2">
      <c r="X17292" s="58"/>
      <c r="Y17292" s="58"/>
      <c r="Z17292" s="58"/>
      <c r="AA17292" s="58"/>
      <c r="AB17292" s="58"/>
    </row>
    <row r="17293" spans="24:28" x14ac:dyDescent="0.2">
      <c r="X17293" s="58"/>
      <c r="Y17293" s="58"/>
      <c r="Z17293" s="58"/>
      <c r="AA17293" s="58"/>
      <c r="AB17293" s="58"/>
    </row>
    <row r="17294" spans="24:28" x14ac:dyDescent="0.2">
      <c r="X17294" s="58"/>
      <c r="Y17294" s="58"/>
      <c r="Z17294" s="58"/>
      <c r="AA17294" s="58"/>
      <c r="AB17294" s="58"/>
    </row>
    <row r="17295" spans="24:28" x14ac:dyDescent="0.2">
      <c r="X17295" s="58"/>
      <c r="Y17295" s="58"/>
      <c r="Z17295" s="58"/>
      <c r="AA17295" s="58"/>
      <c r="AB17295" s="58"/>
    </row>
    <row r="17296" spans="24:28" x14ac:dyDescent="0.2">
      <c r="X17296" s="58"/>
      <c r="Y17296" s="58"/>
      <c r="Z17296" s="58"/>
      <c r="AA17296" s="58"/>
      <c r="AB17296" s="58"/>
    </row>
    <row r="17297" spans="24:28" x14ac:dyDescent="0.2">
      <c r="X17297" s="58"/>
      <c r="Y17297" s="58"/>
      <c r="Z17297" s="58"/>
      <c r="AA17297" s="58"/>
      <c r="AB17297" s="58"/>
    </row>
    <row r="17298" spans="24:28" x14ac:dyDescent="0.2">
      <c r="X17298" s="58"/>
      <c r="Y17298" s="58"/>
      <c r="Z17298" s="58"/>
      <c r="AA17298" s="58"/>
      <c r="AB17298" s="58"/>
    </row>
    <row r="17299" spans="24:28" x14ac:dyDescent="0.2">
      <c r="X17299" s="58"/>
      <c r="Y17299" s="58"/>
      <c r="Z17299" s="58"/>
      <c r="AA17299" s="58"/>
      <c r="AB17299" s="58"/>
    </row>
    <row r="17300" spans="24:28" x14ac:dyDescent="0.2">
      <c r="X17300" s="58"/>
      <c r="Y17300" s="58"/>
      <c r="Z17300" s="58"/>
      <c r="AA17300" s="58"/>
      <c r="AB17300" s="58"/>
    </row>
    <row r="17301" spans="24:28" x14ac:dyDescent="0.2">
      <c r="X17301" s="58"/>
      <c r="Y17301" s="58"/>
      <c r="Z17301" s="58"/>
      <c r="AA17301" s="58"/>
      <c r="AB17301" s="58"/>
    </row>
    <row r="17302" spans="24:28" x14ac:dyDescent="0.2">
      <c r="X17302" s="58"/>
      <c r="Y17302" s="58"/>
      <c r="Z17302" s="58"/>
      <c r="AA17302" s="58"/>
      <c r="AB17302" s="58"/>
    </row>
    <row r="17303" spans="24:28" x14ac:dyDescent="0.2">
      <c r="X17303" s="58"/>
      <c r="Y17303" s="58"/>
      <c r="Z17303" s="58"/>
      <c r="AA17303" s="58"/>
      <c r="AB17303" s="58"/>
    </row>
    <row r="17304" spans="24:28" x14ac:dyDescent="0.2">
      <c r="X17304" s="58"/>
      <c r="Y17304" s="58"/>
      <c r="Z17304" s="58"/>
      <c r="AA17304" s="58"/>
      <c r="AB17304" s="58"/>
    </row>
    <row r="17305" spans="24:28" x14ac:dyDescent="0.2">
      <c r="X17305" s="58"/>
      <c r="Y17305" s="58"/>
      <c r="Z17305" s="58"/>
      <c r="AA17305" s="58"/>
      <c r="AB17305" s="58"/>
    </row>
    <row r="17306" spans="24:28" x14ac:dyDescent="0.2">
      <c r="X17306" s="58"/>
      <c r="Y17306" s="58"/>
      <c r="Z17306" s="58"/>
      <c r="AA17306" s="58"/>
      <c r="AB17306" s="58"/>
    </row>
    <row r="17307" spans="24:28" x14ac:dyDescent="0.2">
      <c r="X17307" s="58"/>
      <c r="Y17307" s="58"/>
      <c r="Z17307" s="58"/>
      <c r="AA17307" s="58"/>
      <c r="AB17307" s="58"/>
    </row>
    <row r="17308" spans="24:28" x14ac:dyDescent="0.2">
      <c r="X17308" s="58"/>
      <c r="Y17308" s="58"/>
      <c r="Z17308" s="58"/>
      <c r="AA17308" s="58"/>
      <c r="AB17308" s="58"/>
    </row>
    <row r="17309" spans="24:28" x14ac:dyDescent="0.2">
      <c r="X17309" s="58"/>
      <c r="Y17309" s="58"/>
      <c r="Z17309" s="58"/>
      <c r="AA17309" s="58"/>
      <c r="AB17309" s="58"/>
    </row>
    <row r="17310" spans="24:28" x14ac:dyDescent="0.2">
      <c r="X17310" s="58"/>
      <c r="Y17310" s="58"/>
      <c r="Z17310" s="58"/>
      <c r="AA17310" s="58"/>
      <c r="AB17310" s="58"/>
    </row>
    <row r="17311" spans="24:28" x14ac:dyDescent="0.2">
      <c r="X17311" s="58"/>
      <c r="Y17311" s="58"/>
      <c r="Z17311" s="58"/>
      <c r="AA17311" s="58"/>
      <c r="AB17311" s="58"/>
    </row>
    <row r="17312" spans="24:28" x14ac:dyDescent="0.2">
      <c r="X17312" s="58"/>
      <c r="Y17312" s="58"/>
      <c r="Z17312" s="58"/>
      <c r="AA17312" s="58"/>
      <c r="AB17312" s="58"/>
    </row>
    <row r="17313" spans="24:28" x14ac:dyDescent="0.2">
      <c r="X17313" s="58"/>
      <c r="Y17313" s="58"/>
      <c r="Z17313" s="58"/>
      <c r="AA17313" s="58"/>
      <c r="AB17313" s="58"/>
    </row>
    <row r="17314" spans="24:28" x14ac:dyDescent="0.2">
      <c r="X17314" s="58"/>
      <c r="Y17314" s="58"/>
      <c r="Z17314" s="58"/>
      <c r="AA17314" s="58"/>
      <c r="AB17314" s="58"/>
    </row>
    <row r="17315" spans="24:28" x14ac:dyDescent="0.2">
      <c r="X17315" s="58"/>
      <c r="Y17315" s="58"/>
      <c r="Z17315" s="58"/>
      <c r="AA17315" s="58"/>
      <c r="AB17315" s="58"/>
    </row>
    <row r="17316" spans="24:28" x14ac:dyDescent="0.2">
      <c r="X17316" s="58"/>
      <c r="Y17316" s="58"/>
      <c r="Z17316" s="58"/>
      <c r="AA17316" s="58"/>
      <c r="AB17316" s="58"/>
    </row>
    <row r="17317" spans="24:28" x14ac:dyDescent="0.2">
      <c r="X17317" s="58"/>
      <c r="Y17317" s="58"/>
      <c r="Z17317" s="58"/>
      <c r="AA17317" s="58"/>
      <c r="AB17317" s="58"/>
    </row>
    <row r="17318" spans="24:28" x14ac:dyDescent="0.2">
      <c r="X17318" s="58"/>
      <c r="Y17318" s="58"/>
      <c r="Z17318" s="58"/>
      <c r="AA17318" s="58"/>
      <c r="AB17318" s="58"/>
    </row>
    <row r="17319" spans="24:28" x14ac:dyDescent="0.2">
      <c r="X17319" s="58"/>
      <c r="Y17319" s="58"/>
      <c r="Z17319" s="58"/>
      <c r="AA17319" s="58"/>
      <c r="AB17319" s="58"/>
    </row>
    <row r="17320" spans="24:28" x14ac:dyDescent="0.2">
      <c r="X17320" s="58"/>
      <c r="Y17320" s="58"/>
      <c r="Z17320" s="58"/>
      <c r="AA17320" s="58"/>
      <c r="AB17320" s="58"/>
    </row>
    <row r="17321" spans="24:28" x14ac:dyDescent="0.2">
      <c r="X17321" s="58"/>
      <c r="Y17321" s="58"/>
      <c r="Z17321" s="58"/>
      <c r="AA17321" s="58"/>
      <c r="AB17321" s="58"/>
    </row>
    <row r="17322" spans="24:28" x14ac:dyDescent="0.2">
      <c r="X17322" s="58"/>
      <c r="Y17322" s="58"/>
      <c r="Z17322" s="58"/>
      <c r="AA17322" s="58"/>
      <c r="AB17322" s="58"/>
    </row>
    <row r="17323" spans="24:28" x14ac:dyDescent="0.2">
      <c r="X17323" s="58"/>
      <c r="Y17323" s="58"/>
      <c r="Z17323" s="58"/>
      <c r="AA17323" s="58"/>
      <c r="AB17323" s="58"/>
    </row>
    <row r="17324" spans="24:28" x14ac:dyDescent="0.2">
      <c r="X17324" s="58"/>
      <c r="Y17324" s="58"/>
      <c r="Z17324" s="58"/>
      <c r="AA17324" s="58"/>
      <c r="AB17324" s="58"/>
    </row>
    <row r="17325" spans="24:28" x14ac:dyDescent="0.2">
      <c r="X17325" s="58"/>
      <c r="Y17325" s="58"/>
      <c r="Z17325" s="58"/>
      <c r="AA17325" s="58"/>
      <c r="AB17325" s="58"/>
    </row>
    <row r="17326" spans="24:28" x14ac:dyDescent="0.2">
      <c r="X17326" s="58"/>
      <c r="Y17326" s="58"/>
      <c r="Z17326" s="58"/>
      <c r="AA17326" s="58"/>
      <c r="AB17326" s="58"/>
    </row>
    <row r="17327" spans="24:28" x14ac:dyDescent="0.2">
      <c r="X17327" s="58"/>
      <c r="Y17327" s="58"/>
      <c r="Z17327" s="58"/>
      <c r="AA17327" s="58"/>
      <c r="AB17327" s="58"/>
    </row>
    <row r="17328" spans="24:28" x14ac:dyDescent="0.2">
      <c r="X17328" s="58"/>
      <c r="Y17328" s="58"/>
      <c r="Z17328" s="58"/>
      <c r="AA17328" s="58"/>
      <c r="AB17328" s="58"/>
    </row>
    <row r="17329" spans="24:28" x14ac:dyDescent="0.2">
      <c r="X17329" s="58"/>
      <c r="Y17329" s="58"/>
      <c r="Z17329" s="58"/>
      <c r="AA17329" s="58"/>
      <c r="AB17329" s="58"/>
    </row>
    <row r="17330" spans="24:28" x14ac:dyDescent="0.2">
      <c r="X17330" s="58"/>
      <c r="Y17330" s="58"/>
      <c r="Z17330" s="58"/>
      <c r="AA17330" s="58"/>
      <c r="AB17330" s="58"/>
    </row>
    <row r="17331" spans="24:28" x14ac:dyDescent="0.2">
      <c r="X17331" s="58"/>
      <c r="Y17331" s="58"/>
      <c r="Z17331" s="58"/>
      <c r="AA17331" s="58"/>
      <c r="AB17331" s="58"/>
    </row>
    <row r="17332" spans="24:28" x14ac:dyDescent="0.2">
      <c r="X17332" s="58"/>
      <c r="Y17332" s="58"/>
      <c r="Z17332" s="58"/>
      <c r="AA17332" s="58"/>
      <c r="AB17332" s="58"/>
    </row>
    <row r="17333" spans="24:28" x14ac:dyDescent="0.2">
      <c r="X17333" s="58"/>
      <c r="Y17333" s="58"/>
      <c r="Z17333" s="58"/>
      <c r="AA17333" s="58"/>
      <c r="AB17333" s="58"/>
    </row>
    <row r="17334" spans="24:28" x14ac:dyDescent="0.2">
      <c r="X17334" s="58"/>
      <c r="Y17334" s="58"/>
      <c r="Z17334" s="58"/>
      <c r="AA17334" s="58"/>
      <c r="AB17334" s="58"/>
    </row>
    <row r="17335" spans="24:28" x14ac:dyDescent="0.2">
      <c r="X17335" s="58"/>
      <c r="Y17335" s="58"/>
      <c r="Z17335" s="58"/>
      <c r="AA17335" s="58"/>
      <c r="AB17335" s="58"/>
    </row>
    <row r="17336" spans="24:28" x14ac:dyDescent="0.2">
      <c r="X17336" s="58"/>
      <c r="Y17336" s="58"/>
      <c r="Z17336" s="58"/>
      <c r="AA17336" s="58"/>
      <c r="AB17336" s="58"/>
    </row>
    <row r="17337" spans="24:28" x14ac:dyDescent="0.2">
      <c r="X17337" s="58"/>
      <c r="Y17337" s="58"/>
      <c r="Z17337" s="58"/>
      <c r="AA17337" s="58"/>
      <c r="AB17337" s="58"/>
    </row>
    <row r="17338" spans="24:28" x14ac:dyDescent="0.2">
      <c r="X17338" s="58"/>
      <c r="Y17338" s="58"/>
      <c r="Z17338" s="58"/>
      <c r="AA17338" s="58"/>
      <c r="AB17338" s="58"/>
    </row>
    <row r="17339" spans="24:28" x14ac:dyDescent="0.2">
      <c r="X17339" s="58"/>
      <c r="Y17339" s="58"/>
      <c r="Z17339" s="58"/>
      <c r="AA17339" s="58"/>
      <c r="AB17339" s="58"/>
    </row>
    <row r="17340" spans="24:28" x14ac:dyDescent="0.2">
      <c r="X17340" s="58"/>
      <c r="Y17340" s="58"/>
      <c r="Z17340" s="58"/>
      <c r="AA17340" s="58"/>
      <c r="AB17340" s="58"/>
    </row>
    <row r="17341" spans="24:28" x14ac:dyDescent="0.2">
      <c r="X17341" s="58"/>
      <c r="Y17341" s="58"/>
      <c r="Z17341" s="58"/>
      <c r="AA17341" s="58"/>
      <c r="AB17341" s="58"/>
    </row>
    <row r="17342" spans="24:28" x14ac:dyDescent="0.2">
      <c r="X17342" s="58"/>
      <c r="Y17342" s="58"/>
      <c r="Z17342" s="58"/>
      <c r="AA17342" s="58"/>
      <c r="AB17342" s="58"/>
    </row>
    <row r="17343" spans="24:28" x14ac:dyDescent="0.2">
      <c r="X17343" s="58"/>
      <c r="Y17343" s="58"/>
      <c r="Z17343" s="58"/>
      <c r="AA17343" s="58"/>
      <c r="AB17343" s="58"/>
    </row>
    <row r="17344" spans="24:28" x14ac:dyDescent="0.2">
      <c r="X17344" s="58"/>
      <c r="Y17344" s="58"/>
      <c r="Z17344" s="58"/>
      <c r="AA17344" s="58"/>
      <c r="AB17344" s="58"/>
    </row>
    <row r="17345" spans="24:28" x14ac:dyDescent="0.2">
      <c r="X17345" s="58"/>
      <c r="Y17345" s="58"/>
      <c r="Z17345" s="58"/>
      <c r="AA17345" s="58"/>
      <c r="AB17345" s="58"/>
    </row>
    <row r="17346" spans="24:28" x14ac:dyDescent="0.2">
      <c r="X17346" s="58"/>
      <c r="Y17346" s="58"/>
      <c r="Z17346" s="58"/>
      <c r="AA17346" s="58"/>
      <c r="AB17346" s="58"/>
    </row>
    <row r="17347" spans="24:28" x14ac:dyDescent="0.2">
      <c r="X17347" s="58"/>
      <c r="Y17347" s="58"/>
      <c r="Z17347" s="58"/>
      <c r="AA17347" s="58"/>
      <c r="AB17347" s="58"/>
    </row>
    <row r="17348" spans="24:28" x14ac:dyDescent="0.2">
      <c r="X17348" s="58"/>
      <c r="Y17348" s="58"/>
      <c r="Z17348" s="58"/>
      <c r="AA17348" s="58"/>
      <c r="AB17348" s="58"/>
    </row>
    <row r="17349" spans="24:28" x14ac:dyDescent="0.2">
      <c r="X17349" s="58"/>
      <c r="Y17349" s="58"/>
      <c r="Z17349" s="58"/>
      <c r="AA17349" s="58"/>
      <c r="AB17349" s="58"/>
    </row>
    <row r="17350" spans="24:28" x14ac:dyDescent="0.2">
      <c r="X17350" s="58"/>
      <c r="Y17350" s="58"/>
      <c r="Z17350" s="58"/>
      <c r="AA17350" s="58"/>
      <c r="AB17350" s="58"/>
    </row>
    <row r="17351" spans="24:28" x14ac:dyDescent="0.2">
      <c r="X17351" s="58"/>
      <c r="Y17351" s="58"/>
      <c r="Z17351" s="58"/>
      <c r="AA17351" s="58"/>
      <c r="AB17351" s="58"/>
    </row>
    <row r="17352" spans="24:28" x14ac:dyDescent="0.2">
      <c r="X17352" s="58"/>
      <c r="Y17352" s="58"/>
      <c r="Z17352" s="58"/>
      <c r="AA17352" s="58"/>
      <c r="AB17352" s="58"/>
    </row>
    <row r="17353" spans="24:28" x14ac:dyDescent="0.2">
      <c r="X17353" s="58"/>
      <c r="Y17353" s="58"/>
      <c r="Z17353" s="58"/>
      <c r="AA17353" s="58"/>
      <c r="AB17353" s="58"/>
    </row>
    <row r="17354" spans="24:28" x14ac:dyDescent="0.2">
      <c r="X17354" s="58"/>
      <c r="Y17354" s="58"/>
      <c r="Z17354" s="58"/>
      <c r="AA17354" s="58"/>
      <c r="AB17354" s="58"/>
    </row>
    <row r="17355" spans="24:28" x14ac:dyDescent="0.2">
      <c r="X17355" s="58"/>
      <c r="Y17355" s="58"/>
      <c r="Z17355" s="58"/>
      <c r="AA17355" s="58"/>
      <c r="AB17355" s="58"/>
    </row>
    <row r="17356" spans="24:28" x14ac:dyDescent="0.2">
      <c r="X17356" s="58"/>
      <c r="Y17356" s="58"/>
      <c r="Z17356" s="58"/>
      <c r="AA17356" s="58"/>
      <c r="AB17356" s="58"/>
    </row>
    <row r="17357" spans="24:28" x14ac:dyDescent="0.2">
      <c r="X17357" s="58"/>
      <c r="Y17357" s="58"/>
      <c r="Z17357" s="58"/>
      <c r="AA17357" s="58"/>
      <c r="AB17357" s="58"/>
    </row>
    <row r="17358" spans="24:28" x14ac:dyDescent="0.2">
      <c r="X17358" s="58"/>
      <c r="Y17358" s="58"/>
      <c r="Z17358" s="58"/>
      <c r="AA17358" s="58"/>
      <c r="AB17358" s="58"/>
    </row>
    <row r="17359" spans="24:28" x14ac:dyDescent="0.2">
      <c r="X17359" s="58"/>
      <c r="Y17359" s="58"/>
      <c r="Z17359" s="58"/>
      <c r="AA17359" s="58"/>
      <c r="AB17359" s="58"/>
    </row>
    <row r="17360" spans="24:28" x14ac:dyDescent="0.2">
      <c r="X17360" s="58"/>
      <c r="Y17360" s="58"/>
      <c r="Z17360" s="58"/>
      <c r="AA17360" s="58"/>
      <c r="AB17360" s="58"/>
    </row>
    <row r="17361" spans="24:28" x14ac:dyDescent="0.2">
      <c r="X17361" s="58"/>
      <c r="Y17361" s="58"/>
      <c r="Z17361" s="58"/>
      <c r="AA17361" s="58"/>
      <c r="AB17361" s="58"/>
    </row>
    <row r="17362" spans="24:28" x14ac:dyDescent="0.2">
      <c r="X17362" s="58"/>
      <c r="Y17362" s="58"/>
      <c r="Z17362" s="58"/>
      <c r="AA17362" s="58"/>
      <c r="AB17362" s="58"/>
    </row>
    <row r="17363" spans="24:28" x14ac:dyDescent="0.2">
      <c r="X17363" s="58"/>
      <c r="Y17363" s="58"/>
      <c r="Z17363" s="58"/>
      <c r="AA17363" s="58"/>
      <c r="AB17363" s="58"/>
    </row>
    <row r="17364" spans="24:28" x14ac:dyDescent="0.2">
      <c r="X17364" s="58"/>
      <c r="Y17364" s="58"/>
      <c r="Z17364" s="58"/>
      <c r="AA17364" s="58"/>
      <c r="AB17364" s="58"/>
    </row>
    <row r="17365" spans="24:28" x14ac:dyDescent="0.2">
      <c r="X17365" s="58"/>
      <c r="Y17365" s="58"/>
      <c r="Z17365" s="58"/>
      <c r="AA17365" s="58"/>
      <c r="AB17365" s="58"/>
    </row>
    <row r="17366" spans="24:28" x14ac:dyDescent="0.2">
      <c r="X17366" s="58"/>
      <c r="Y17366" s="58"/>
      <c r="Z17366" s="58"/>
      <c r="AA17366" s="58"/>
      <c r="AB17366" s="58"/>
    </row>
    <row r="17367" spans="24:28" x14ac:dyDescent="0.2">
      <c r="X17367" s="58"/>
      <c r="Y17367" s="58"/>
      <c r="Z17367" s="58"/>
      <c r="AA17367" s="58"/>
      <c r="AB17367" s="58"/>
    </row>
    <row r="17368" spans="24:28" x14ac:dyDescent="0.2">
      <c r="X17368" s="58"/>
      <c r="Y17368" s="58"/>
      <c r="Z17368" s="58"/>
      <c r="AA17368" s="58"/>
      <c r="AB17368" s="58"/>
    </row>
    <row r="17369" spans="24:28" x14ac:dyDescent="0.2">
      <c r="X17369" s="58"/>
      <c r="Y17369" s="58"/>
      <c r="Z17369" s="58"/>
      <c r="AA17369" s="58"/>
      <c r="AB17369" s="58"/>
    </row>
    <row r="17370" spans="24:28" x14ac:dyDescent="0.2">
      <c r="X17370" s="58"/>
      <c r="Y17370" s="58"/>
      <c r="Z17370" s="58"/>
      <c r="AA17370" s="58"/>
      <c r="AB17370" s="58"/>
    </row>
    <row r="17371" spans="24:28" x14ac:dyDescent="0.2">
      <c r="X17371" s="58"/>
      <c r="Y17371" s="58"/>
      <c r="Z17371" s="58"/>
      <c r="AA17371" s="58"/>
      <c r="AB17371" s="58"/>
    </row>
    <row r="17372" spans="24:28" x14ac:dyDescent="0.2">
      <c r="X17372" s="58"/>
      <c r="Y17372" s="58"/>
      <c r="Z17372" s="58"/>
      <c r="AA17372" s="58"/>
      <c r="AB17372" s="58"/>
    </row>
    <row r="17373" spans="24:28" x14ac:dyDescent="0.2">
      <c r="X17373" s="58"/>
      <c r="Y17373" s="58"/>
      <c r="Z17373" s="58"/>
      <c r="AA17373" s="58"/>
      <c r="AB17373" s="58"/>
    </row>
    <row r="17374" spans="24:28" x14ac:dyDescent="0.2">
      <c r="X17374" s="58"/>
      <c r="Y17374" s="58"/>
      <c r="Z17374" s="58"/>
      <c r="AA17374" s="58"/>
      <c r="AB17374" s="58"/>
    </row>
    <row r="17375" spans="24:28" x14ac:dyDescent="0.2">
      <c r="X17375" s="58"/>
      <c r="Y17375" s="58"/>
      <c r="Z17375" s="58"/>
      <c r="AA17375" s="58"/>
      <c r="AB17375" s="58"/>
    </row>
    <row r="17376" spans="24:28" x14ac:dyDescent="0.2">
      <c r="X17376" s="58"/>
      <c r="Y17376" s="58"/>
      <c r="Z17376" s="58"/>
      <c r="AA17376" s="58"/>
      <c r="AB17376" s="58"/>
    </row>
    <row r="17377" spans="24:28" x14ac:dyDescent="0.2">
      <c r="X17377" s="58"/>
      <c r="Y17377" s="58"/>
      <c r="Z17377" s="58"/>
      <c r="AA17377" s="58"/>
      <c r="AB17377" s="58"/>
    </row>
    <row r="17378" spans="24:28" x14ac:dyDescent="0.2">
      <c r="X17378" s="58"/>
      <c r="Y17378" s="58"/>
      <c r="Z17378" s="58"/>
      <c r="AA17378" s="58"/>
      <c r="AB17378" s="58"/>
    </row>
    <row r="17379" spans="24:28" x14ac:dyDescent="0.2">
      <c r="X17379" s="58"/>
      <c r="Y17379" s="58"/>
      <c r="Z17379" s="58"/>
      <c r="AA17379" s="58"/>
      <c r="AB17379" s="58"/>
    </row>
    <row r="17380" spans="24:28" x14ac:dyDescent="0.2">
      <c r="X17380" s="58"/>
      <c r="Y17380" s="58"/>
      <c r="Z17380" s="58"/>
      <c r="AA17380" s="58"/>
      <c r="AB17380" s="58"/>
    </row>
    <row r="17381" spans="24:28" x14ac:dyDescent="0.2">
      <c r="X17381" s="58"/>
      <c r="Y17381" s="58"/>
      <c r="Z17381" s="58"/>
      <c r="AA17381" s="58"/>
      <c r="AB17381" s="58"/>
    </row>
    <row r="17382" spans="24:28" x14ac:dyDescent="0.2">
      <c r="X17382" s="58"/>
      <c r="Y17382" s="58"/>
      <c r="Z17382" s="58"/>
      <c r="AA17382" s="58"/>
      <c r="AB17382" s="58"/>
    </row>
    <row r="17383" spans="24:28" x14ac:dyDescent="0.2">
      <c r="X17383" s="58"/>
      <c r="Y17383" s="58"/>
      <c r="Z17383" s="58"/>
      <c r="AA17383" s="58"/>
      <c r="AB17383" s="58"/>
    </row>
    <row r="17384" spans="24:28" x14ac:dyDescent="0.2">
      <c r="X17384" s="58"/>
      <c r="Y17384" s="58"/>
      <c r="Z17384" s="58"/>
      <c r="AA17384" s="58"/>
      <c r="AB17384" s="58"/>
    </row>
    <row r="17385" spans="24:28" x14ac:dyDescent="0.2">
      <c r="X17385" s="58"/>
      <c r="Y17385" s="58"/>
      <c r="Z17385" s="58"/>
      <c r="AA17385" s="58"/>
      <c r="AB17385" s="58"/>
    </row>
    <row r="17386" spans="24:28" x14ac:dyDescent="0.2">
      <c r="X17386" s="58"/>
      <c r="Y17386" s="58"/>
      <c r="Z17386" s="58"/>
      <c r="AA17386" s="58"/>
      <c r="AB17386" s="58"/>
    </row>
    <row r="17387" spans="24:28" x14ac:dyDescent="0.2">
      <c r="X17387" s="58"/>
      <c r="Y17387" s="58"/>
      <c r="Z17387" s="58"/>
      <c r="AA17387" s="58"/>
      <c r="AB17387" s="58"/>
    </row>
    <row r="17388" spans="24:28" x14ac:dyDescent="0.2">
      <c r="X17388" s="58"/>
      <c r="Y17388" s="58"/>
      <c r="Z17388" s="58"/>
      <c r="AA17388" s="58"/>
      <c r="AB17388" s="58"/>
    </row>
    <row r="17389" spans="24:28" x14ac:dyDescent="0.2">
      <c r="X17389" s="58"/>
      <c r="Y17389" s="58"/>
      <c r="Z17389" s="58"/>
      <c r="AA17389" s="58"/>
      <c r="AB17389" s="58"/>
    </row>
    <row r="17390" spans="24:28" x14ac:dyDescent="0.2">
      <c r="X17390" s="58"/>
      <c r="Y17390" s="58"/>
      <c r="Z17390" s="58"/>
      <c r="AA17390" s="58"/>
      <c r="AB17390" s="58"/>
    </row>
    <row r="17391" spans="24:28" x14ac:dyDescent="0.2">
      <c r="X17391" s="58"/>
      <c r="Y17391" s="58"/>
      <c r="Z17391" s="58"/>
      <c r="AA17391" s="58"/>
      <c r="AB17391" s="58"/>
    </row>
    <row r="17392" spans="24:28" x14ac:dyDescent="0.2">
      <c r="X17392" s="58"/>
      <c r="Y17392" s="58"/>
      <c r="Z17392" s="58"/>
      <c r="AA17392" s="58"/>
      <c r="AB17392" s="58"/>
    </row>
    <row r="17393" spans="24:28" x14ac:dyDescent="0.2">
      <c r="X17393" s="58"/>
      <c r="Y17393" s="58"/>
      <c r="Z17393" s="58"/>
      <c r="AA17393" s="58"/>
      <c r="AB17393" s="58"/>
    </row>
    <row r="17394" spans="24:28" x14ac:dyDescent="0.2">
      <c r="X17394" s="58"/>
      <c r="Y17394" s="58"/>
      <c r="Z17394" s="58"/>
      <c r="AA17394" s="58"/>
      <c r="AB17394" s="58"/>
    </row>
    <row r="17395" spans="24:28" x14ac:dyDescent="0.2">
      <c r="X17395" s="58"/>
      <c r="Y17395" s="58"/>
      <c r="Z17395" s="58"/>
      <c r="AA17395" s="58"/>
      <c r="AB17395" s="58"/>
    </row>
    <row r="17396" spans="24:28" x14ac:dyDescent="0.2">
      <c r="X17396" s="58"/>
      <c r="Y17396" s="58"/>
      <c r="Z17396" s="58"/>
      <c r="AA17396" s="58"/>
      <c r="AB17396" s="58"/>
    </row>
    <row r="17397" spans="24:28" x14ac:dyDescent="0.2">
      <c r="X17397" s="58"/>
      <c r="Y17397" s="58"/>
      <c r="Z17397" s="58"/>
      <c r="AA17397" s="58"/>
      <c r="AB17397" s="58"/>
    </row>
    <row r="17398" spans="24:28" x14ac:dyDescent="0.2">
      <c r="X17398" s="58"/>
      <c r="Y17398" s="58"/>
      <c r="Z17398" s="58"/>
      <c r="AA17398" s="58"/>
      <c r="AB17398" s="58"/>
    </row>
    <row r="17399" spans="24:28" x14ac:dyDescent="0.2">
      <c r="X17399" s="58"/>
      <c r="Y17399" s="58"/>
      <c r="Z17399" s="58"/>
      <c r="AA17399" s="58"/>
      <c r="AB17399" s="58"/>
    </row>
    <row r="17400" spans="24:28" x14ac:dyDescent="0.2">
      <c r="X17400" s="58"/>
      <c r="Y17400" s="58"/>
      <c r="Z17400" s="58"/>
      <c r="AA17400" s="58"/>
      <c r="AB17400" s="58"/>
    </row>
    <row r="17401" spans="24:28" x14ac:dyDescent="0.2">
      <c r="X17401" s="58"/>
      <c r="Y17401" s="58"/>
      <c r="Z17401" s="58"/>
      <c r="AA17401" s="58"/>
      <c r="AB17401" s="58"/>
    </row>
    <row r="17402" spans="24:28" x14ac:dyDescent="0.2">
      <c r="X17402" s="58"/>
      <c r="Y17402" s="58"/>
      <c r="Z17402" s="58"/>
      <c r="AA17402" s="58"/>
      <c r="AB17402" s="58"/>
    </row>
    <row r="17403" spans="24:28" x14ac:dyDescent="0.2">
      <c r="X17403" s="58"/>
      <c r="Y17403" s="58"/>
      <c r="Z17403" s="58"/>
      <c r="AA17403" s="58"/>
      <c r="AB17403" s="58"/>
    </row>
    <row r="17404" spans="24:28" x14ac:dyDescent="0.2">
      <c r="X17404" s="58"/>
      <c r="Y17404" s="58"/>
      <c r="Z17404" s="58"/>
      <c r="AA17404" s="58"/>
      <c r="AB17404" s="58"/>
    </row>
    <row r="17405" spans="24:28" x14ac:dyDescent="0.2">
      <c r="X17405" s="58"/>
      <c r="Y17405" s="58"/>
      <c r="Z17405" s="58"/>
      <c r="AA17405" s="58"/>
      <c r="AB17405" s="58"/>
    </row>
    <row r="17406" spans="24:28" x14ac:dyDescent="0.2">
      <c r="X17406" s="58"/>
      <c r="Y17406" s="58"/>
      <c r="Z17406" s="58"/>
      <c r="AA17406" s="58"/>
      <c r="AB17406" s="58"/>
    </row>
    <row r="17407" spans="24:28" x14ac:dyDescent="0.2">
      <c r="X17407" s="58"/>
      <c r="Y17407" s="58"/>
      <c r="Z17407" s="58"/>
      <c r="AA17407" s="58"/>
      <c r="AB17407" s="58"/>
    </row>
    <row r="17408" spans="24:28" x14ac:dyDescent="0.2">
      <c r="X17408" s="58"/>
      <c r="Y17408" s="58"/>
      <c r="Z17408" s="58"/>
      <c r="AA17408" s="58"/>
      <c r="AB17408" s="58"/>
    </row>
    <row r="17409" spans="24:28" x14ac:dyDescent="0.2">
      <c r="X17409" s="58"/>
      <c r="Y17409" s="58"/>
      <c r="Z17409" s="58"/>
      <c r="AA17409" s="58"/>
      <c r="AB17409" s="58"/>
    </row>
    <row r="17410" spans="24:28" x14ac:dyDescent="0.2">
      <c r="X17410" s="58"/>
      <c r="Y17410" s="58"/>
      <c r="Z17410" s="58"/>
      <c r="AA17410" s="58"/>
      <c r="AB17410" s="58"/>
    </row>
    <row r="17411" spans="24:28" x14ac:dyDescent="0.2">
      <c r="X17411" s="58"/>
      <c r="Y17411" s="58"/>
      <c r="Z17411" s="58"/>
      <c r="AA17411" s="58"/>
      <c r="AB17411" s="58"/>
    </row>
    <row r="17412" spans="24:28" x14ac:dyDescent="0.2">
      <c r="X17412" s="58"/>
      <c r="Y17412" s="58"/>
      <c r="Z17412" s="58"/>
      <c r="AA17412" s="58"/>
      <c r="AB17412" s="58"/>
    </row>
    <row r="17413" spans="24:28" x14ac:dyDescent="0.2">
      <c r="X17413" s="58"/>
      <c r="Y17413" s="58"/>
      <c r="Z17413" s="58"/>
      <c r="AA17413" s="58"/>
      <c r="AB17413" s="58"/>
    </row>
    <row r="17414" spans="24:28" x14ac:dyDescent="0.2">
      <c r="X17414" s="58"/>
      <c r="Y17414" s="58"/>
      <c r="Z17414" s="58"/>
      <c r="AA17414" s="58"/>
      <c r="AB17414" s="58"/>
    </row>
    <row r="17415" spans="24:28" x14ac:dyDescent="0.2">
      <c r="X17415" s="58"/>
      <c r="Y17415" s="58"/>
      <c r="Z17415" s="58"/>
      <c r="AA17415" s="58"/>
      <c r="AB17415" s="58"/>
    </row>
    <row r="17416" spans="24:28" x14ac:dyDescent="0.2">
      <c r="X17416" s="58"/>
      <c r="Y17416" s="58"/>
      <c r="Z17416" s="58"/>
      <c r="AA17416" s="58"/>
      <c r="AB17416" s="58"/>
    </row>
    <row r="17417" spans="24:28" x14ac:dyDescent="0.2">
      <c r="X17417" s="58"/>
      <c r="Y17417" s="58"/>
      <c r="Z17417" s="58"/>
      <c r="AA17417" s="58"/>
      <c r="AB17417" s="58"/>
    </row>
    <row r="17418" spans="24:28" x14ac:dyDescent="0.2">
      <c r="X17418" s="58"/>
      <c r="Y17418" s="58"/>
      <c r="Z17418" s="58"/>
      <c r="AA17418" s="58"/>
      <c r="AB17418" s="58"/>
    </row>
    <row r="17419" spans="24:28" x14ac:dyDescent="0.2">
      <c r="X17419" s="58"/>
      <c r="Y17419" s="58"/>
      <c r="Z17419" s="58"/>
      <c r="AA17419" s="58"/>
      <c r="AB17419" s="58"/>
    </row>
    <row r="17420" spans="24:28" x14ac:dyDescent="0.2">
      <c r="X17420" s="58"/>
      <c r="Y17420" s="58"/>
      <c r="Z17420" s="58"/>
      <c r="AA17420" s="58"/>
      <c r="AB17420" s="58"/>
    </row>
    <row r="17421" spans="24:28" x14ac:dyDescent="0.2">
      <c r="X17421" s="58"/>
      <c r="Y17421" s="58"/>
      <c r="Z17421" s="58"/>
      <c r="AA17421" s="58"/>
      <c r="AB17421" s="58"/>
    </row>
    <row r="17422" spans="24:28" x14ac:dyDescent="0.2">
      <c r="X17422" s="58"/>
      <c r="Y17422" s="58"/>
      <c r="Z17422" s="58"/>
      <c r="AA17422" s="58"/>
      <c r="AB17422" s="58"/>
    </row>
    <row r="17423" spans="24:28" x14ac:dyDescent="0.2">
      <c r="X17423" s="58"/>
      <c r="Y17423" s="58"/>
      <c r="Z17423" s="58"/>
      <c r="AA17423" s="58"/>
      <c r="AB17423" s="58"/>
    </row>
    <row r="17424" spans="24:28" x14ac:dyDescent="0.2">
      <c r="X17424" s="58"/>
      <c r="Y17424" s="58"/>
      <c r="Z17424" s="58"/>
      <c r="AA17424" s="58"/>
      <c r="AB17424" s="58"/>
    </row>
    <row r="17425" spans="24:28" x14ac:dyDescent="0.2">
      <c r="X17425" s="58"/>
      <c r="Y17425" s="58"/>
      <c r="Z17425" s="58"/>
      <c r="AA17425" s="58"/>
      <c r="AB17425" s="58"/>
    </row>
    <row r="17426" spans="24:28" x14ac:dyDescent="0.2">
      <c r="X17426" s="58"/>
      <c r="Y17426" s="58"/>
      <c r="Z17426" s="58"/>
      <c r="AA17426" s="58"/>
      <c r="AB17426" s="58"/>
    </row>
    <row r="17427" spans="24:28" x14ac:dyDescent="0.2">
      <c r="X17427" s="58"/>
      <c r="Y17427" s="58"/>
      <c r="Z17427" s="58"/>
      <c r="AA17427" s="58"/>
      <c r="AB17427" s="58"/>
    </row>
    <row r="17428" spans="24:28" x14ac:dyDescent="0.2">
      <c r="X17428" s="58"/>
      <c r="Y17428" s="58"/>
      <c r="Z17428" s="58"/>
      <c r="AA17428" s="58"/>
      <c r="AB17428" s="58"/>
    </row>
    <row r="17429" spans="24:28" x14ac:dyDescent="0.2">
      <c r="X17429" s="58"/>
      <c r="Y17429" s="58"/>
      <c r="Z17429" s="58"/>
      <c r="AA17429" s="58"/>
      <c r="AB17429" s="58"/>
    </row>
    <row r="17430" spans="24:28" x14ac:dyDescent="0.2">
      <c r="X17430" s="58"/>
      <c r="Y17430" s="58"/>
      <c r="Z17430" s="58"/>
      <c r="AA17430" s="58"/>
      <c r="AB17430" s="58"/>
    </row>
    <row r="17431" spans="24:28" x14ac:dyDescent="0.2">
      <c r="X17431" s="58"/>
      <c r="Y17431" s="58"/>
      <c r="Z17431" s="58"/>
      <c r="AA17431" s="58"/>
      <c r="AB17431" s="58"/>
    </row>
    <row r="17432" spans="24:28" x14ac:dyDescent="0.2">
      <c r="X17432" s="58"/>
      <c r="Y17432" s="58"/>
      <c r="Z17432" s="58"/>
      <c r="AA17432" s="58"/>
      <c r="AB17432" s="58"/>
    </row>
    <row r="17433" spans="24:28" x14ac:dyDescent="0.2">
      <c r="X17433" s="58"/>
      <c r="Y17433" s="58"/>
      <c r="Z17433" s="58"/>
      <c r="AA17433" s="58"/>
      <c r="AB17433" s="58"/>
    </row>
    <row r="17434" spans="24:28" x14ac:dyDescent="0.2">
      <c r="X17434" s="58"/>
      <c r="Y17434" s="58"/>
      <c r="Z17434" s="58"/>
      <c r="AA17434" s="58"/>
      <c r="AB17434" s="58"/>
    </row>
    <row r="17435" spans="24:28" x14ac:dyDescent="0.2">
      <c r="X17435" s="58"/>
      <c r="Y17435" s="58"/>
      <c r="Z17435" s="58"/>
      <c r="AA17435" s="58"/>
      <c r="AB17435" s="58"/>
    </row>
    <row r="17436" spans="24:28" x14ac:dyDescent="0.2">
      <c r="X17436" s="58"/>
      <c r="Y17436" s="58"/>
      <c r="Z17436" s="58"/>
      <c r="AA17436" s="58"/>
      <c r="AB17436" s="58"/>
    </row>
    <row r="17437" spans="24:28" x14ac:dyDescent="0.2">
      <c r="X17437" s="58"/>
      <c r="Y17437" s="58"/>
      <c r="Z17437" s="58"/>
      <c r="AA17437" s="58"/>
      <c r="AB17437" s="58"/>
    </row>
    <row r="17438" spans="24:28" x14ac:dyDescent="0.2">
      <c r="X17438" s="58"/>
      <c r="Y17438" s="58"/>
      <c r="Z17438" s="58"/>
      <c r="AA17438" s="58"/>
      <c r="AB17438" s="58"/>
    </row>
    <row r="17439" spans="24:28" x14ac:dyDescent="0.2">
      <c r="X17439" s="58"/>
      <c r="Y17439" s="58"/>
      <c r="Z17439" s="58"/>
      <c r="AA17439" s="58"/>
      <c r="AB17439" s="58"/>
    </row>
    <row r="17440" spans="24:28" x14ac:dyDescent="0.2">
      <c r="X17440" s="58"/>
      <c r="Y17440" s="58"/>
      <c r="Z17440" s="58"/>
      <c r="AA17440" s="58"/>
      <c r="AB17440" s="58"/>
    </row>
    <row r="17441" spans="24:28" x14ac:dyDescent="0.2">
      <c r="X17441" s="58"/>
      <c r="Y17441" s="58"/>
      <c r="Z17441" s="58"/>
      <c r="AA17441" s="58"/>
      <c r="AB17441" s="58"/>
    </row>
    <row r="17442" spans="24:28" x14ac:dyDescent="0.2">
      <c r="X17442" s="58"/>
      <c r="Y17442" s="58"/>
      <c r="Z17442" s="58"/>
      <c r="AA17442" s="58"/>
      <c r="AB17442" s="58"/>
    </row>
    <row r="17443" spans="24:28" x14ac:dyDescent="0.2">
      <c r="X17443" s="58"/>
      <c r="Y17443" s="58"/>
      <c r="Z17443" s="58"/>
      <c r="AA17443" s="58"/>
      <c r="AB17443" s="58"/>
    </row>
    <row r="17444" spans="24:28" x14ac:dyDescent="0.2">
      <c r="X17444" s="58"/>
      <c r="Y17444" s="58"/>
      <c r="Z17444" s="58"/>
      <c r="AA17444" s="58"/>
      <c r="AB17444" s="58"/>
    </row>
    <row r="17445" spans="24:28" x14ac:dyDescent="0.2">
      <c r="X17445" s="58"/>
      <c r="Y17445" s="58"/>
      <c r="Z17445" s="58"/>
      <c r="AA17445" s="58"/>
      <c r="AB17445" s="58"/>
    </row>
    <row r="17446" spans="24:28" x14ac:dyDescent="0.2">
      <c r="X17446" s="58"/>
      <c r="Y17446" s="58"/>
      <c r="Z17446" s="58"/>
      <c r="AA17446" s="58"/>
      <c r="AB17446" s="58"/>
    </row>
    <row r="17447" spans="24:28" x14ac:dyDescent="0.2">
      <c r="X17447" s="58"/>
      <c r="Y17447" s="58"/>
      <c r="Z17447" s="58"/>
      <c r="AA17447" s="58"/>
      <c r="AB17447" s="58"/>
    </row>
    <row r="17448" spans="24:28" x14ac:dyDescent="0.2">
      <c r="X17448" s="58"/>
      <c r="Y17448" s="58"/>
      <c r="Z17448" s="58"/>
      <c r="AA17448" s="58"/>
      <c r="AB17448" s="58"/>
    </row>
    <row r="17449" spans="24:28" x14ac:dyDescent="0.2">
      <c r="X17449" s="58"/>
      <c r="Y17449" s="58"/>
      <c r="Z17449" s="58"/>
      <c r="AA17449" s="58"/>
      <c r="AB17449" s="58"/>
    </row>
    <row r="17450" spans="24:28" x14ac:dyDescent="0.2">
      <c r="X17450" s="58"/>
      <c r="Y17450" s="58"/>
      <c r="Z17450" s="58"/>
      <c r="AA17450" s="58"/>
      <c r="AB17450" s="58"/>
    </row>
    <row r="17451" spans="24:28" x14ac:dyDescent="0.2">
      <c r="X17451" s="58"/>
      <c r="Y17451" s="58"/>
      <c r="Z17451" s="58"/>
      <c r="AA17451" s="58"/>
      <c r="AB17451" s="58"/>
    </row>
    <row r="17452" spans="24:28" x14ac:dyDescent="0.2">
      <c r="X17452" s="58"/>
      <c r="Y17452" s="58"/>
      <c r="Z17452" s="58"/>
      <c r="AA17452" s="58"/>
      <c r="AB17452" s="58"/>
    </row>
    <row r="17453" spans="24:28" x14ac:dyDescent="0.2">
      <c r="X17453" s="58"/>
      <c r="Y17453" s="58"/>
      <c r="Z17453" s="58"/>
      <c r="AA17453" s="58"/>
      <c r="AB17453" s="58"/>
    </row>
    <row r="17454" spans="24:28" x14ac:dyDescent="0.2">
      <c r="X17454" s="58"/>
      <c r="Y17454" s="58"/>
      <c r="Z17454" s="58"/>
      <c r="AA17454" s="58"/>
      <c r="AB17454" s="58"/>
    </row>
    <row r="17455" spans="24:28" x14ac:dyDescent="0.2">
      <c r="X17455" s="58"/>
      <c r="Y17455" s="58"/>
      <c r="Z17455" s="58"/>
      <c r="AA17455" s="58"/>
      <c r="AB17455" s="58"/>
    </row>
    <row r="17456" spans="24:28" x14ac:dyDescent="0.2">
      <c r="X17456" s="58"/>
      <c r="Y17456" s="58"/>
      <c r="Z17456" s="58"/>
      <c r="AA17456" s="58"/>
      <c r="AB17456" s="58"/>
    </row>
    <row r="17457" spans="24:28" x14ac:dyDescent="0.2">
      <c r="X17457" s="58"/>
      <c r="Y17457" s="58"/>
      <c r="Z17457" s="58"/>
      <c r="AA17457" s="58"/>
      <c r="AB17457" s="58"/>
    </row>
    <row r="17458" spans="24:28" x14ac:dyDescent="0.2">
      <c r="X17458" s="58"/>
      <c r="Y17458" s="58"/>
      <c r="Z17458" s="58"/>
      <c r="AA17458" s="58"/>
      <c r="AB17458" s="58"/>
    </row>
    <row r="17459" spans="24:28" x14ac:dyDescent="0.2">
      <c r="X17459" s="58"/>
      <c r="Y17459" s="58"/>
      <c r="Z17459" s="58"/>
      <c r="AA17459" s="58"/>
      <c r="AB17459" s="58"/>
    </row>
    <row r="17460" spans="24:28" x14ac:dyDescent="0.2">
      <c r="X17460" s="58"/>
      <c r="Y17460" s="58"/>
      <c r="Z17460" s="58"/>
      <c r="AA17460" s="58"/>
      <c r="AB17460" s="58"/>
    </row>
    <row r="17461" spans="24:28" x14ac:dyDescent="0.2">
      <c r="X17461" s="58"/>
      <c r="Y17461" s="58"/>
      <c r="Z17461" s="58"/>
      <c r="AA17461" s="58"/>
      <c r="AB17461" s="58"/>
    </row>
    <row r="17462" spans="24:28" x14ac:dyDescent="0.2">
      <c r="X17462" s="58"/>
      <c r="Y17462" s="58"/>
      <c r="Z17462" s="58"/>
      <c r="AA17462" s="58"/>
      <c r="AB17462" s="58"/>
    </row>
    <row r="17463" spans="24:28" x14ac:dyDescent="0.2">
      <c r="X17463" s="58"/>
      <c r="Y17463" s="58"/>
      <c r="Z17463" s="58"/>
      <c r="AA17463" s="58"/>
      <c r="AB17463" s="58"/>
    </row>
    <row r="17464" spans="24:28" x14ac:dyDescent="0.2">
      <c r="X17464" s="58"/>
      <c r="Y17464" s="58"/>
      <c r="Z17464" s="58"/>
      <c r="AA17464" s="58"/>
      <c r="AB17464" s="58"/>
    </row>
    <row r="17465" spans="24:28" x14ac:dyDescent="0.2">
      <c r="X17465" s="58"/>
      <c r="Y17465" s="58"/>
      <c r="Z17465" s="58"/>
      <c r="AA17465" s="58"/>
      <c r="AB17465" s="58"/>
    </row>
    <row r="17466" spans="24:28" x14ac:dyDescent="0.2">
      <c r="X17466" s="58"/>
      <c r="Y17466" s="58"/>
      <c r="Z17466" s="58"/>
      <c r="AA17466" s="58"/>
      <c r="AB17466" s="58"/>
    </row>
    <row r="17467" spans="24:28" x14ac:dyDescent="0.2">
      <c r="X17467" s="58"/>
      <c r="Y17467" s="58"/>
      <c r="Z17467" s="58"/>
      <c r="AA17467" s="58"/>
      <c r="AB17467" s="58"/>
    </row>
    <row r="17468" spans="24:28" x14ac:dyDescent="0.2">
      <c r="X17468" s="58"/>
      <c r="Y17468" s="58"/>
      <c r="Z17468" s="58"/>
      <c r="AA17468" s="58"/>
      <c r="AB17468" s="58"/>
    </row>
    <row r="17469" spans="24:28" x14ac:dyDescent="0.2">
      <c r="X17469" s="58"/>
      <c r="Y17469" s="58"/>
      <c r="Z17469" s="58"/>
      <c r="AA17469" s="58"/>
      <c r="AB17469" s="58"/>
    </row>
    <row r="17470" spans="24:28" x14ac:dyDescent="0.2">
      <c r="X17470" s="58"/>
      <c r="Y17470" s="58"/>
      <c r="Z17470" s="58"/>
      <c r="AA17470" s="58"/>
      <c r="AB17470" s="58"/>
    </row>
    <row r="17471" spans="24:28" x14ac:dyDescent="0.2">
      <c r="X17471" s="58"/>
      <c r="Y17471" s="58"/>
      <c r="Z17471" s="58"/>
      <c r="AA17471" s="58"/>
      <c r="AB17471" s="58"/>
    </row>
    <row r="17472" spans="24:28" x14ac:dyDescent="0.2">
      <c r="X17472" s="58"/>
      <c r="Y17472" s="58"/>
      <c r="Z17472" s="58"/>
      <c r="AA17472" s="58"/>
      <c r="AB17472" s="58"/>
    </row>
    <row r="17473" spans="24:28" x14ac:dyDescent="0.2">
      <c r="X17473" s="58"/>
      <c r="Y17473" s="58"/>
      <c r="Z17473" s="58"/>
      <c r="AA17473" s="58"/>
      <c r="AB17473" s="58"/>
    </row>
    <row r="17474" spans="24:28" x14ac:dyDescent="0.2">
      <c r="X17474" s="58"/>
      <c r="Y17474" s="58"/>
      <c r="Z17474" s="58"/>
      <c r="AA17474" s="58"/>
      <c r="AB17474" s="58"/>
    </row>
    <row r="17475" spans="24:28" x14ac:dyDescent="0.2">
      <c r="X17475" s="58"/>
      <c r="Y17475" s="58"/>
      <c r="Z17475" s="58"/>
      <c r="AA17475" s="58"/>
      <c r="AB17475" s="58"/>
    </row>
    <row r="17476" spans="24:28" x14ac:dyDescent="0.2">
      <c r="X17476" s="58"/>
      <c r="Y17476" s="58"/>
      <c r="Z17476" s="58"/>
      <c r="AA17476" s="58"/>
      <c r="AB17476" s="58"/>
    </row>
    <row r="17477" spans="24:28" x14ac:dyDescent="0.2">
      <c r="X17477" s="58"/>
      <c r="Y17477" s="58"/>
      <c r="Z17477" s="58"/>
      <c r="AA17477" s="58"/>
      <c r="AB17477" s="58"/>
    </row>
    <row r="17478" spans="24:28" x14ac:dyDescent="0.2">
      <c r="X17478" s="58"/>
      <c r="Y17478" s="58"/>
      <c r="Z17478" s="58"/>
      <c r="AA17478" s="58"/>
      <c r="AB17478" s="58"/>
    </row>
    <row r="17479" spans="24:28" x14ac:dyDescent="0.2">
      <c r="X17479" s="58"/>
      <c r="Y17479" s="58"/>
      <c r="Z17479" s="58"/>
      <c r="AA17479" s="58"/>
      <c r="AB17479" s="58"/>
    </row>
    <row r="17480" spans="24:28" x14ac:dyDescent="0.2">
      <c r="X17480" s="58"/>
      <c r="Y17480" s="58"/>
      <c r="Z17480" s="58"/>
      <c r="AA17480" s="58"/>
      <c r="AB17480" s="58"/>
    </row>
    <row r="17481" spans="24:28" x14ac:dyDescent="0.2">
      <c r="X17481" s="58"/>
      <c r="Y17481" s="58"/>
      <c r="Z17481" s="58"/>
      <c r="AA17481" s="58"/>
      <c r="AB17481" s="58"/>
    </row>
    <row r="17482" spans="24:28" x14ac:dyDescent="0.2">
      <c r="X17482" s="58"/>
      <c r="Y17482" s="58"/>
      <c r="Z17482" s="58"/>
      <c r="AA17482" s="58"/>
      <c r="AB17482" s="58"/>
    </row>
    <row r="17483" spans="24:28" x14ac:dyDescent="0.2">
      <c r="X17483" s="58"/>
      <c r="Y17483" s="58"/>
      <c r="Z17483" s="58"/>
      <c r="AA17483" s="58"/>
      <c r="AB17483" s="58"/>
    </row>
    <row r="17484" spans="24:28" x14ac:dyDescent="0.2">
      <c r="X17484" s="58"/>
      <c r="Y17484" s="58"/>
      <c r="Z17484" s="58"/>
      <c r="AA17484" s="58"/>
      <c r="AB17484" s="58"/>
    </row>
    <row r="17485" spans="24:28" x14ac:dyDescent="0.2">
      <c r="X17485" s="58"/>
      <c r="Y17485" s="58"/>
      <c r="Z17485" s="58"/>
      <c r="AA17485" s="58"/>
      <c r="AB17485" s="58"/>
    </row>
    <row r="17486" spans="24:28" x14ac:dyDescent="0.2">
      <c r="X17486" s="58"/>
      <c r="Y17486" s="58"/>
      <c r="Z17486" s="58"/>
      <c r="AA17486" s="58"/>
      <c r="AB17486" s="58"/>
    </row>
    <row r="17487" spans="24:28" x14ac:dyDescent="0.2">
      <c r="X17487" s="58"/>
      <c r="Y17487" s="58"/>
      <c r="Z17487" s="58"/>
      <c r="AA17487" s="58"/>
      <c r="AB17487" s="58"/>
    </row>
    <row r="17488" spans="24:28" x14ac:dyDescent="0.2">
      <c r="X17488" s="58"/>
      <c r="Y17488" s="58"/>
      <c r="Z17488" s="58"/>
      <c r="AA17488" s="58"/>
      <c r="AB17488" s="58"/>
    </row>
    <row r="17489" spans="24:28" x14ac:dyDescent="0.2">
      <c r="X17489" s="58"/>
      <c r="Y17489" s="58"/>
      <c r="Z17489" s="58"/>
      <c r="AA17489" s="58"/>
      <c r="AB17489" s="58"/>
    </row>
    <row r="17490" spans="24:28" x14ac:dyDescent="0.2">
      <c r="X17490" s="58"/>
      <c r="Y17490" s="58"/>
      <c r="Z17490" s="58"/>
      <c r="AA17490" s="58"/>
      <c r="AB17490" s="58"/>
    </row>
    <row r="17491" spans="24:28" x14ac:dyDescent="0.2">
      <c r="X17491" s="58"/>
      <c r="Y17491" s="58"/>
      <c r="Z17491" s="58"/>
      <c r="AA17491" s="58"/>
      <c r="AB17491" s="58"/>
    </row>
    <row r="17492" spans="24:28" x14ac:dyDescent="0.2">
      <c r="X17492" s="58"/>
      <c r="Y17492" s="58"/>
      <c r="Z17492" s="58"/>
      <c r="AA17492" s="58"/>
      <c r="AB17492" s="58"/>
    </row>
    <row r="17493" spans="24:28" x14ac:dyDescent="0.2">
      <c r="X17493" s="58"/>
      <c r="Y17493" s="58"/>
      <c r="Z17493" s="58"/>
      <c r="AA17493" s="58"/>
      <c r="AB17493" s="58"/>
    </row>
    <row r="17494" spans="24:28" x14ac:dyDescent="0.2">
      <c r="X17494" s="58"/>
      <c r="Y17494" s="58"/>
      <c r="Z17494" s="58"/>
      <c r="AA17494" s="58"/>
      <c r="AB17494" s="58"/>
    </row>
    <row r="17495" spans="24:28" x14ac:dyDescent="0.2">
      <c r="X17495" s="58"/>
      <c r="Y17495" s="58"/>
      <c r="Z17495" s="58"/>
      <c r="AA17495" s="58"/>
      <c r="AB17495" s="58"/>
    </row>
    <row r="17496" spans="24:28" x14ac:dyDescent="0.2">
      <c r="X17496" s="58"/>
      <c r="Y17496" s="58"/>
      <c r="Z17496" s="58"/>
      <c r="AA17496" s="58"/>
      <c r="AB17496" s="58"/>
    </row>
    <row r="17497" spans="24:28" x14ac:dyDescent="0.2">
      <c r="X17497" s="58"/>
      <c r="Y17497" s="58"/>
      <c r="Z17497" s="58"/>
      <c r="AA17497" s="58"/>
      <c r="AB17497" s="58"/>
    </row>
    <row r="17498" spans="24:28" x14ac:dyDescent="0.2">
      <c r="X17498" s="58"/>
      <c r="Y17498" s="58"/>
      <c r="Z17498" s="58"/>
      <c r="AA17498" s="58"/>
      <c r="AB17498" s="58"/>
    </row>
    <row r="17499" spans="24:28" x14ac:dyDescent="0.2">
      <c r="X17499" s="58"/>
      <c r="Y17499" s="58"/>
      <c r="Z17499" s="58"/>
      <c r="AA17499" s="58"/>
      <c r="AB17499" s="58"/>
    </row>
    <row r="17500" spans="24:28" x14ac:dyDescent="0.2">
      <c r="X17500" s="58"/>
      <c r="Y17500" s="58"/>
      <c r="Z17500" s="58"/>
      <c r="AA17500" s="58"/>
      <c r="AB17500" s="58"/>
    </row>
    <row r="17501" spans="24:28" x14ac:dyDescent="0.2">
      <c r="X17501" s="58"/>
      <c r="Y17501" s="58"/>
      <c r="Z17501" s="58"/>
      <c r="AA17501" s="58"/>
      <c r="AB17501" s="58"/>
    </row>
    <row r="17502" spans="24:28" x14ac:dyDescent="0.2">
      <c r="X17502" s="58"/>
      <c r="Y17502" s="58"/>
      <c r="Z17502" s="58"/>
      <c r="AA17502" s="58"/>
      <c r="AB17502" s="58"/>
    </row>
    <row r="17503" spans="24:28" x14ac:dyDescent="0.2">
      <c r="X17503" s="58"/>
      <c r="Y17503" s="58"/>
      <c r="Z17503" s="58"/>
      <c r="AA17503" s="58"/>
      <c r="AB17503" s="58"/>
    </row>
    <row r="17504" spans="24:28" x14ac:dyDescent="0.2">
      <c r="X17504" s="58"/>
      <c r="Y17504" s="58"/>
      <c r="Z17504" s="58"/>
      <c r="AA17504" s="58"/>
      <c r="AB17504" s="58"/>
    </row>
    <row r="17505" spans="24:28" x14ac:dyDescent="0.2">
      <c r="X17505" s="58"/>
      <c r="Y17505" s="58"/>
      <c r="Z17505" s="58"/>
      <c r="AA17505" s="58"/>
      <c r="AB17505" s="58"/>
    </row>
    <row r="17506" spans="24:28" x14ac:dyDescent="0.2">
      <c r="X17506" s="58"/>
      <c r="Y17506" s="58"/>
      <c r="Z17506" s="58"/>
      <c r="AA17506" s="58"/>
      <c r="AB17506" s="58"/>
    </row>
    <row r="17507" spans="24:28" x14ac:dyDescent="0.2">
      <c r="X17507" s="58"/>
      <c r="Y17507" s="58"/>
      <c r="Z17507" s="58"/>
      <c r="AA17507" s="58"/>
      <c r="AB17507" s="58"/>
    </row>
    <row r="17508" spans="24:28" x14ac:dyDescent="0.2">
      <c r="X17508" s="58"/>
      <c r="Y17508" s="58"/>
      <c r="Z17508" s="58"/>
      <c r="AA17508" s="58"/>
      <c r="AB17508" s="58"/>
    </row>
    <row r="17509" spans="24:28" x14ac:dyDescent="0.2">
      <c r="X17509" s="58"/>
      <c r="Y17509" s="58"/>
      <c r="Z17509" s="58"/>
      <c r="AA17509" s="58"/>
      <c r="AB17509" s="58"/>
    </row>
    <row r="17510" spans="24:28" x14ac:dyDescent="0.2">
      <c r="X17510" s="58"/>
      <c r="Y17510" s="58"/>
      <c r="Z17510" s="58"/>
      <c r="AA17510" s="58"/>
      <c r="AB17510" s="58"/>
    </row>
    <row r="17511" spans="24:28" x14ac:dyDescent="0.2">
      <c r="X17511" s="58"/>
      <c r="Y17511" s="58"/>
      <c r="Z17511" s="58"/>
      <c r="AA17511" s="58"/>
      <c r="AB17511" s="58"/>
    </row>
    <row r="17512" spans="24:28" x14ac:dyDescent="0.2">
      <c r="X17512" s="58"/>
      <c r="Y17512" s="58"/>
      <c r="Z17512" s="58"/>
      <c r="AA17512" s="58"/>
      <c r="AB17512" s="58"/>
    </row>
    <row r="17513" spans="24:28" x14ac:dyDescent="0.2">
      <c r="X17513" s="58"/>
      <c r="Y17513" s="58"/>
      <c r="Z17513" s="58"/>
      <c r="AA17513" s="58"/>
      <c r="AB17513" s="58"/>
    </row>
    <row r="17514" spans="24:28" x14ac:dyDescent="0.2">
      <c r="X17514" s="58"/>
      <c r="Y17514" s="58"/>
      <c r="Z17514" s="58"/>
      <c r="AA17514" s="58"/>
      <c r="AB17514" s="58"/>
    </row>
    <row r="17515" spans="24:28" x14ac:dyDescent="0.2">
      <c r="X17515" s="58"/>
      <c r="Y17515" s="58"/>
      <c r="Z17515" s="58"/>
      <c r="AA17515" s="58"/>
      <c r="AB17515" s="58"/>
    </row>
    <row r="17516" spans="24:28" x14ac:dyDescent="0.2">
      <c r="X17516" s="58"/>
      <c r="Y17516" s="58"/>
      <c r="Z17516" s="58"/>
      <c r="AA17516" s="58"/>
      <c r="AB17516" s="58"/>
    </row>
    <row r="17517" spans="24:28" x14ac:dyDescent="0.2">
      <c r="X17517" s="58"/>
      <c r="Y17517" s="58"/>
      <c r="Z17517" s="58"/>
      <c r="AA17517" s="58"/>
      <c r="AB17517" s="58"/>
    </row>
    <row r="17518" spans="24:28" x14ac:dyDescent="0.2">
      <c r="X17518" s="58"/>
      <c r="Y17518" s="58"/>
      <c r="Z17518" s="58"/>
      <c r="AA17518" s="58"/>
      <c r="AB17518" s="58"/>
    </row>
    <row r="17519" spans="24:28" x14ac:dyDescent="0.2">
      <c r="X17519" s="58"/>
      <c r="Y17519" s="58"/>
      <c r="Z17519" s="58"/>
      <c r="AA17519" s="58"/>
      <c r="AB17519" s="58"/>
    </row>
    <row r="17520" spans="24:28" x14ac:dyDescent="0.2">
      <c r="X17520" s="58"/>
      <c r="Y17520" s="58"/>
      <c r="Z17520" s="58"/>
      <c r="AA17520" s="58"/>
      <c r="AB17520" s="58"/>
    </row>
    <row r="17521" spans="24:28" x14ac:dyDescent="0.2">
      <c r="X17521" s="58"/>
      <c r="Y17521" s="58"/>
      <c r="Z17521" s="58"/>
      <c r="AA17521" s="58"/>
      <c r="AB17521" s="58"/>
    </row>
    <row r="17522" spans="24:28" x14ac:dyDescent="0.2">
      <c r="X17522" s="58"/>
      <c r="Y17522" s="58"/>
      <c r="Z17522" s="58"/>
      <c r="AA17522" s="58"/>
      <c r="AB17522" s="58"/>
    </row>
    <row r="17523" spans="24:28" x14ac:dyDescent="0.2">
      <c r="X17523" s="58"/>
      <c r="Y17523" s="58"/>
      <c r="Z17523" s="58"/>
      <c r="AA17523" s="58"/>
      <c r="AB17523" s="58"/>
    </row>
    <row r="17524" spans="24:28" x14ac:dyDescent="0.2">
      <c r="X17524" s="58"/>
      <c r="Y17524" s="58"/>
      <c r="Z17524" s="58"/>
      <c r="AA17524" s="58"/>
      <c r="AB17524" s="58"/>
    </row>
    <row r="17525" spans="24:28" x14ac:dyDescent="0.2">
      <c r="X17525" s="58"/>
      <c r="Y17525" s="58"/>
      <c r="Z17525" s="58"/>
      <c r="AA17525" s="58"/>
      <c r="AB17525" s="58"/>
    </row>
    <row r="17526" spans="24:28" x14ac:dyDescent="0.2">
      <c r="X17526" s="58"/>
      <c r="Y17526" s="58"/>
      <c r="Z17526" s="58"/>
      <c r="AA17526" s="58"/>
      <c r="AB17526" s="58"/>
    </row>
    <row r="17527" spans="24:28" x14ac:dyDescent="0.2">
      <c r="X17527" s="58"/>
      <c r="Y17527" s="58"/>
      <c r="Z17527" s="58"/>
      <c r="AA17527" s="58"/>
      <c r="AB17527" s="58"/>
    </row>
    <row r="17528" spans="24:28" x14ac:dyDescent="0.2">
      <c r="X17528" s="58"/>
      <c r="Y17528" s="58"/>
      <c r="Z17528" s="58"/>
      <c r="AA17528" s="58"/>
      <c r="AB17528" s="58"/>
    </row>
    <row r="17529" spans="24:28" x14ac:dyDescent="0.2">
      <c r="X17529" s="58"/>
      <c r="Y17529" s="58"/>
      <c r="Z17529" s="58"/>
      <c r="AA17529" s="58"/>
      <c r="AB17529" s="58"/>
    </row>
    <row r="17530" spans="24:28" x14ac:dyDescent="0.2">
      <c r="X17530" s="58"/>
      <c r="Y17530" s="58"/>
      <c r="Z17530" s="58"/>
      <c r="AA17530" s="58"/>
      <c r="AB17530" s="58"/>
    </row>
    <row r="17531" spans="24:28" x14ac:dyDescent="0.2">
      <c r="X17531" s="58"/>
      <c r="Y17531" s="58"/>
      <c r="Z17531" s="58"/>
      <c r="AA17531" s="58"/>
      <c r="AB17531" s="58"/>
    </row>
    <row r="17532" spans="24:28" x14ac:dyDescent="0.2">
      <c r="X17532" s="58"/>
      <c r="Y17532" s="58"/>
      <c r="Z17532" s="58"/>
      <c r="AA17532" s="58"/>
      <c r="AB17532" s="58"/>
    </row>
    <row r="17533" spans="24:28" x14ac:dyDescent="0.2">
      <c r="X17533" s="58"/>
      <c r="Y17533" s="58"/>
      <c r="Z17533" s="58"/>
      <c r="AA17533" s="58"/>
      <c r="AB17533" s="58"/>
    </row>
    <row r="17534" spans="24:28" x14ac:dyDescent="0.2">
      <c r="X17534" s="58"/>
      <c r="Y17534" s="58"/>
      <c r="Z17534" s="58"/>
      <c r="AA17534" s="58"/>
      <c r="AB17534" s="58"/>
    </row>
    <row r="17535" spans="24:28" x14ac:dyDescent="0.2">
      <c r="X17535" s="58"/>
      <c r="Y17535" s="58"/>
      <c r="Z17535" s="58"/>
      <c r="AA17535" s="58"/>
      <c r="AB17535" s="58"/>
    </row>
    <row r="17536" spans="24:28" x14ac:dyDescent="0.2">
      <c r="X17536" s="58"/>
      <c r="Y17536" s="58"/>
      <c r="Z17536" s="58"/>
      <c r="AA17536" s="58"/>
      <c r="AB17536" s="58"/>
    </row>
    <row r="17537" spans="24:28" x14ac:dyDescent="0.2">
      <c r="X17537" s="58"/>
      <c r="Y17537" s="58"/>
      <c r="Z17537" s="58"/>
      <c r="AA17537" s="58"/>
      <c r="AB17537" s="58"/>
    </row>
    <row r="17538" spans="24:28" x14ac:dyDescent="0.2">
      <c r="X17538" s="58"/>
      <c r="Y17538" s="58"/>
      <c r="Z17538" s="58"/>
      <c r="AA17538" s="58"/>
      <c r="AB17538" s="58"/>
    </row>
    <row r="17539" spans="24:28" x14ac:dyDescent="0.2">
      <c r="X17539" s="58"/>
      <c r="Y17539" s="58"/>
      <c r="Z17539" s="58"/>
      <c r="AA17539" s="58"/>
      <c r="AB17539" s="58"/>
    </row>
    <row r="17540" spans="24:28" x14ac:dyDescent="0.2">
      <c r="X17540" s="58"/>
      <c r="Y17540" s="58"/>
      <c r="Z17540" s="58"/>
      <c r="AA17540" s="58"/>
      <c r="AB17540" s="58"/>
    </row>
    <row r="17541" spans="24:28" x14ac:dyDescent="0.2">
      <c r="X17541" s="58"/>
      <c r="Y17541" s="58"/>
      <c r="Z17541" s="58"/>
      <c r="AA17541" s="58"/>
      <c r="AB17541" s="58"/>
    </row>
    <row r="17542" spans="24:28" x14ac:dyDescent="0.2">
      <c r="X17542" s="58"/>
      <c r="Y17542" s="58"/>
      <c r="Z17542" s="58"/>
      <c r="AA17542" s="58"/>
      <c r="AB17542" s="58"/>
    </row>
    <row r="17543" spans="24:28" x14ac:dyDescent="0.2">
      <c r="X17543" s="58"/>
      <c r="Y17543" s="58"/>
      <c r="Z17543" s="58"/>
      <c r="AA17543" s="58"/>
      <c r="AB17543" s="58"/>
    </row>
    <row r="17544" spans="24:28" x14ac:dyDescent="0.2">
      <c r="X17544" s="58"/>
      <c r="Y17544" s="58"/>
      <c r="Z17544" s="58"/>
      <c r="AA17544" s="58"/>
      <c r="AB17544" s="58"/>
    </row>
    <row r="17545" spans="24:28" x14ac:dyDescent="0.2">
      <c r="X17545" s="58"/>
      <c r="Y17545" s="58"/>
      <c r="Z17545" s="58"/>
      <c r="AA17545" s="58"/>
      <c r="AB17545" s="58"/>
    </row>
    <row r="17546" spans="24:28" x14ac:dyDescent="0.2">
      <c r="X17546" s="58"/>
      <c r="Y17546" s="58"/>
      <c r="Z17546" s="58"/>
      <c r="AA17546" s="58"/>
      <c r="AB17546" s="58"/>
    </row>
    <row r="17547" spans="24:28" x14ac:dyDescent="0.2">
      <c r="X17547" s="58"/>
      <c r="Y17547" s="58"/>
      <c r="Z17547" s="58"/>
      <c r="AA17547" s="58"/>
      <c r="AB17547" s="58"/>
    </row>
    <row r="17548" spans="24:28" x14ac:dyDescent="0.2">
      <c r="X17548" s="58"/>
      <c r="Y17548" s="58"/>
      <c r="Z17548" s="58"/>
      <c r="AA17548" s="58"/>
      <c r="AB17548" s="58"/>
    </row>
    <row r="17549" spans="24:28" x14ac:dyDescent="0.2">
      <c r="X17549" s="58"/>
      <c r="Y17549" s="58"/>
      <c r="Z17549" s="58"/>
      <c r="AA17549" s="58"/>
      <c r="AB17549" s="58"/>
    </row>
    <row r="17550" spans="24:28" x14ac:dyDescent="0.2">
      <c r="X17550" s="58"/>
      <c r="Y17550" s="58"/>
      <c r="Z17550" s="58"/>
      <c r="AA17550" s="58"/>
      <c r="AB17550" s="58"/>
    </row>
    <row r="17551" spans="24:28" x14ac:dyDescent="0.2">
      <c r="X17551" s="58"/>
      <c r="Y17551" s="58"/>
      <c r="Z17551" s="58"/>
      <c r="AA17551" s="58"/>
      <c r="AB17551" s="58"/>
    </row>
    <row r="17552" spans="24:28" x14ac:dyDescent="0.2">
      <c r="X17552" s="58"/>
      <c r="Y17552" s="58"/>
      <c r="Z17552" s="58"/>
      <c r="AA17552" s="58"/>
      <c r="AB17552" s="58"/>
    </row>
    <row r="17553" spans="24:28" x14ac:dyDescent="0.2">
      <c r="X17553" s="58"/>
      <c r="Y17553" s="58"/>
      <c r="Z17553" s="58"/>
      <c r="AA17553" s="58"/>
      <c r="AB17553" s="58"/>
    </row>
    <row r="17554" spans="24:28" x14ac:dyDescent="0.2">
      <c r="X17554" s="58"/>
      <c r="Y17554" s="58"/>
      <c r="Z17554" s="58"/>
      <c r="AA17554" s="58"/>
      <c r="AB17554" s="58"/>
    </row>
    <row r="17555" spans="24:28" x14ac:dyDescent="0.2">
      <c r="X17555" s="58"/>
      <c r="Y17555" s="58"/>
      <c r="Z17555" s="58"/>
      <c r="AA17555" s="58"/>
      <c r="AB17555" s="58"/>
    </row>
    <row r="17556" spans="24:28" x14ac:dyDescent="0.2">
      <c r="X17556" s="58"/>
      <c r="Y17556" s="58"/>
      <c r="Z17556" s="58"/>
      <c r="AA17556" s="58"/>
      <c r="AB17556" s="58"/>
    </row>
    <row r="17557" spans="24:28" x14ac:dyDescent="0.2">
      <c r="X17557" s="58"/>
      <c r="Y17557" s="58"/>
      <c r="Z17557" s="58"/>
      <c r="AA17557" s="58"/>
      <c r="AB17557" s="58"/>
    </row>
    <row r="17558" spans="24:28" x14ac:dyDescent="0.2">
      <c r="X17558" s="58"/>
      <c r="Y17558" s="58"/>
      <c r="Z17558" s="58"/>
      <c r="AA17558" s="58"/>
      <c r="AB17558" s="58"/>
    </row>
    <row r="17559" spans="24:28" x14ac:dyDescent="0.2">
      <c r="X17559" s="58"/>
      <c r="Y17559" s="58"/>
      <c r="Z17559" s="58"/>
      <c r="AA17559" s="58"/>
      <c r="AB17559" s="58"/>
    </row>
    <row r="17560" spans="24:28" x14ac:dyDescent="0.2">
      <c r="X17560" s="58"/>
      <c r="Y17560" s="58"/>
      <c r="Z17560" s="58"/>
      <c r="AA17560" s="58"/>
      <c r="AB17560" s="58"/>
    </row>
    <row r="17561" spans="24:28" x14ac:dyDescent="0.2">
      <c r="X17561" s="58"/>
      <c r="Y17561" s="58"/>
      <c r="Z17561" s="58"/>
      <c r="AA17561" s="58"/>
      <c r="AB17561" s="58"/>
    </row>
    <row r="17562" spans="24:28" x14ac:dyDescent="0.2">
      <c r="X17562" s="58"/>
      <c r="Y17562" s="58"/>
      <c r="Z17562" s="58"/>
      <c r="AA17562" s="58"/>
      <c r="AB17562" s="58"/>
    </row>
    <row r="17563" spans="24:28" x14ac:dyDescent="0.2">
      <c r="X17563" s="58"/>
      <c r="Y17563" s="58"/>
      <c r="Z17563" s="58"/>
      <c r="AA17563" s="58"/>
      <c r="AB17563" s="58"/>
    </row>
    <row r="17564" spans="24:28" x14ac:dyDescent="0.2">
      <c r="X17564" s="58"/>
      <c r="Y17564" s="58"/>
      <c r="Z17564" s="58"/>
      <c r="AA17564" s="58"/>
      <c r="AB17564" s="58"/>
    </row>
    <row r="17565" spans="24:28" x14ac:dyDescent="0.2">
      <c r="X17565" s="58"/>
      <c r="Y17565" s="58"/>
      <c r="Z17565" s="58"/>
      <c r="AA17565" s="58"/>
      <c r="AB17565" s="58"/>
    </row>
    <row r="17566" spans="24:28" x14ac:dyDescent="0.2">
      <c r="X17566" s="58"/>
      <c r="Y17566" s="58"/>
      <c r="Z17566" s="58"/>
      <c r="AA17566" s="58"/>
      <c r="AB17566" s="58"/>
    </row>
    <row r="17567" spans="24:28" x14ac:dyDescent="0.2">
      <c r="X17567" s="58"/>
      <c r="Y17567" s="58"/>
      <c r="Z17567" s="58"/>
      <c r="AA17567" s="58"/>
      <c r="AB17567" s="58"/>
    </row>
    <row r="17568" spans="24:28" x14ac:dyDescent="0.2">
      <c r="X17568" s="58"/>
      <c r="Y17568" s="58"/>
      <c r="Z17568" s="58"/>
      <c r="AA17568" s="58"/>
      <c r="AB17568" s="58"/>
    </row>
    <row r="17569" spans="24:28" x14ac:dyDescent="0.2">
      <c r="X17569" s="58"/>
      <c r="Y17569" s="58"/>
      <c r="Z17569" s="58"/>
      <c r="AA17569" s="58"/>
      <c r="AB17569" s="58"/>
    </row>
    <row r="17570" spans="24:28" x14ac:dyDescent="0.2">
      <c r="X17570" s="58"/>
      <c r="Y17570" s="58"/>
      <c r="Z17570" s="58"/>
      <c r="AA17570" s="58"/>
      <c r="AB17570" s="58"/>
    </row>
    <row r="17571" spans="24:28" x14ac:dyDescent="0.2">
      <c r="X17571" s="58"/>
      <c r="Y17571" s="58"/>
      <c r="Z17571" s="58"/>
      <c r="AA17571" s="58"/>
      <c r="AB17571" s="58"/>
    </row>
    <row r="17572" spans="24:28" x14ac:dyDescent="0.2">
      <c r="X17572" s="58"/>
      <c r="Y17572" s="58"/>
      <c r="Z17572" s="58"/>
      <c r="AA17572" s="58"/>
      <c r="AB17572" s="58"/>
    </row>
    <row r="17573" spans="24:28" x14ac:dyDescent="0.2">
      <c r="X17573" s="58"/>
      <c r="Y17573" s="58"/>
      <c r="Z17573" s="58"/>
      <c r="AA17573" s="58"/>
      <c r="AB17573" s="58"/>
    </row>
    <row r="17574" spans="24:28" x14ac:dyDescent="0.2">
      <c r="X17574" s="58"/>
      <c r="Y17574" s="58"/>
      <c r="Z17574" s="58"/>
      <c r="AA17574" s="58"/>
      <c r="AB17574" s="58"/>
    </row>
    <row r="17575" spans="24:28" x14ac:dyDescent="0.2">
      <c r="X17575" s="58"/>
      <c r="Y17575" s="58"/>
      <c r="Z17575" s="58"/>
      <c r="AA17575" s="58"/>
      <c r="AB17575" s="58"/>
    </row>
    <row r="17576" spans="24:28" x14ac:dyDescent="0.2">
      <c r="X17576" s="58"/>
      <c r="Y17576" s="58"/>
      <c r="Z17576" s="58"/>
      <c r="AA17576" s="58"/>
      <c r="AB17576" s="58"/>
    </row>
    <row r="17577" spans="24:28" x14ac:dyDescent="0.2">
      <c r="X17577" s="58"/>
      <c r="Y17577" s="58"/>
      <c r="Z17577" s="58"/>
      <c r="AA17577" s="58"/>
      <c r="AB17577" s="58"/>
    </row>
    <row r="17578" spans="24:28" x14ac:dyDescent="0.2">
      <c r="X17578" s="58"/>
      <c r="Y17578" s="58"/>
      <c r="Z17578" s="58"/>
      <c r="AA17578" s="58"/>
      <c r="AB17578" s="58"/>
    </row>
    <row r="17579" spans="24:28" x14ac:dyDescent="0.2">
      <c r="X17579" s="58"/>
      <c r="Y17579" s="58"/>
      <c r="Z17579" s="58"/>
      <c r="AA17579" s="58"/>
      <c r="AB17579" s="58"/>
    </row>
    <row r="17580" spans="24:28" x14ac:dyDescent="0.2">
      <c r="X17580" s="58"/>
      <c r="Y17580" s="58"/>
      <c r="Z17580" s="58"/>
      <c r="AA17580" s="58"/>
      <c r="AB17580" s="58"/>
    </row>
    <row r="17581" spans="24:28" x14ac:dyDescent="0.2">
      <c r="X17581" s="58"/>
      <c r="Y17581" s="58"/>
      <c r="Z17581" s="58"/>
      <c r="AA17581" s="58"/>
      <c r="AB17581" s="58"/>
    </row>
    <row r="17582" spans="24:28" x14ac:dyDescent="0.2">
      <c r="X17582" s="58"/>
      <c r="Y17582" s="58"/>
      <c r="Z17582" s="58"/>
      <c r="AA17582" s="58"/>
      <c r="AB17582" s="58"/>
    </row>
    <row r="17583" spans="24:28" x14ac:dyDescent="0.2">
      <c r="X17583" s="58"/>
      <c r="Y17583" s="58"/>
      <c r="Z17583" s="58"/>
      <c r="AA17583" s="58"/>
      <c r="AB17583" s="58"/>
    </row>
    <row r="17584" spans="24:28" x14ac:dyDescent="0.2">
      <c r="X17584" s="58"/>
      <c r="Y17584" s="58"/>
      <c r="Z17584" s="58"/>
      <c r="AA17584" s="58"/>
      <c r="AB17584" s="58"/>
    </row>
    <row r="17585" spans="24:28" x14ac:dyDescent="0.2">
      <c r="X17585" s="58"/>
      <c r="Y17585" s="58"/>
      <c r="Z17585" s="58"/>
      <c r="AA17585" s="58"/>
      <c r="AB17585" s="58"/>
    </row>
    <row r="17586" spans="24:28" x14ac:dyDescent="0.2">
      <c r="X17586" s="58"/>
      <c r="Y17586" s="58"/>
      <c r="Z17586" s="58"/>
      <c r="AA17586" s="58"/>
      <c r="AB17586" s="58"/>
    </row>
    <row r="17587" spans="24:28" x14ac:dyDescent="0.2">
      <c r="X17587" s="58"/>
      <c r="Y17587" s="58"/>
      <c r="Z17587" s="58"/>
      <c r="AA17587" s="58"/>
      <c r="AB17587" s="58"/>
    </row>
    <row r="17588" spans="24:28" x14ac:dyDescent="0.2">
      <c r="X17588" s="58"/>
      <c r="Y17588" s="58"/>
      <c r="Z17588" s="58"/>
      <c r="AA17588" s="58"/>
      <c r="AB17588" s="58"/>
    </row>
    <row r="17589" spans="24:28" x14ac:dyDescent="0.2">
      <c r="X17589" s="58"/>
      <c r="Y17589" s="58"/>
      <c r="Z17589" s="58"/>
      <c r="AA17589" s="58"/>
      <c r="AB17589" s="58"/>
    </row>
    <row r="17590" spans="24:28" x14ac:dyDescent="0.2">
      <c r="X17590" s="58"/>
      <c r="Y17590" s="58"/>
      <c r="Z17590" s="58"/>
      <c r="AA17590" s="58"/>
      <c r="AB17590" s="58"/>
    </row>
    <row r="17591" spans="24:28" x14ac:dyDescent="0.2">
      <c r="X17591" s="58"/>
      <c r="Y17591" s="58"/>
      <c r="Z17591" s="58"/>
      <c r="AA17591" s="58"/>
      <c r="AB17591" s="58"/>
    </row>
    <row r="17592" spans="24:28" x14ac:dyDescent="0.2">
      <c r="X17592" s="58"/>
      <c r="Y17592" s="58"/>
      <c r="Z17592" s="58"/>
      <c r="AA17592" s="58"/>
      <c r="AB17592" s="58"/>
    </row>
    <row r="17593" spans="24:28" x14ac:dyDescent="0.2">
      <c r="X17593" s="58"/>
      <c r="Y17593" s="58"/>
      <c r="Z17593" s="58"/>
      <c r="AA17593" s="58"/>
      <c r="AB17593" s="58"/>
    </row>
    <row r="17594" spans="24:28" x14ac:dyDescent="0.2">
      <c r="X17594" s="58"/>
      <c r="Y17594" s="58"/>
      <c r="Z17594" s="58"/>
      <c r="AA17594" s="58"/>
      <c r="AB17594" s="58"/>
    </row>
    <row r="17595" spans="24:28" x14ac:dyDescent="0.2">
      <c r="X17595" s="58"/>
      <c r="Y17595" s="58"/>
      <c r="Z17595" s="58"/>
      <c r="AA17595" s="58"/>
      <c r="AB17595" s="58"/>
    </row>
    <row r="17596" spans="24:28" x14ac:dyDescent="0.2">
      <c r="X17596" s="58"/>
      <c r="Y17596" s="58"/>
      <c r="Z17596" s="58"/>
      <c r="AA17596" s="58"/>
      <c r="AB17596" s="58"/>
    </row>
    <row r="17597" spans="24:28" x14ac:dyDescent="0.2">
      <c r="X17597" s="58"/>
      <c r="Y17597" s="58"/>
      <c r="Z17597" s="58"/>
      <c r="AA17597" s="58"/>
      <c r="AB17597" s="58"/>
    </row>
    <row r="17598" spans="24:28" x14ac:dyDescent="0.2">
      <c r="X17598" s="58"/>
      <c r="Y17598" s="58"/>
      <c r="Z17598" s="58"/>
      <c r="AA17598" s="58"/>
      <c r="AB17598" s="58"/>
    </row>
    <row r="17599" spans="24:28" x14ac:dyDescent="0.2">
      <c r="X17599" s="58"/>
      <c r="Y17599" s="58"/>
      <c r="Z17599" s="58"/>
      <c r="AA17599" s="58"/>
      <c r="AB17599" s="58"/>
    </row>
    <row r="17600" spans="24:28" x14ac:dyDescent="0.2">
      <c r="X17600" s="58"/>
      <c r="Y17600" s="58"/>
      <c r="Z17600" s="58"/>
      <c r="AA17600" s="58"/>
      <c r="AB17600" s="58"/>
    </row>
    <row r="17601" spans="24:28" x14ac:dyDescent="0.2">
      <c r="X17601" s="58"/>
      <c r="Y17601" s="58"/>
      <c r="Z17601" s="58"/>
      <c r="AA17601" s="58"/>
      <c r="AB17601" s="58"/>
    </row>
    <row r="17602" spans="24:28" x14ac:dyDescent="0.2">
      <c r="X17602" s="58"/>
      <c r="Y17602" s="58"/>
      <c r="Z17602" s="58"/>
      <c r="AA17602" s="58"/>
      <c r="AB17602" s="58"/>
    </row>
    <row r="17603" spans="24:28" x14ac:dyDescent="0.2">
      <c r="X17603" s="58"/>
      <c r="Y17603" s="58"/>
      <c r="Z17603" s="58"/>
      <c r="AA17603" s="58"/>
      <c r="AB17603" s="58"/>
    </row>
    <row r="17604" spans="24:28" x14ac:dyDescent="0.2">
      <c r="X17604" s="58"/>
      <c r="Y17604" s="58"/>
      <c r="Z17604" s="58"/>
      <c r="AA17604" s="58"/>
      <c r="AB17604" s="58"/>
    </row>
    <row r="17605" spans="24:28" x14ac:dyDescent="0.2">
      <c r="X17605" s="58"/>
      <c r="Y17605" s="58"/>
      <c r="Z17605" s="58"/>
      <c r="AA17605" s="58"/>
      <c r="AB17605" s="58"/>
    </row>
    <row r="17606" spans="24:28" x14ac:dyDescent="0.2">
      <c r="X17606" s="58"/>
      <c r="Y17606" s="58"/>
      <c r="Z17606" s="58"/>
      <c r="AA17606" s="58"/>
      <c r="AB17606" s="58"/>
    </row>
    <row r="17607" spans="24:28" x14ac:dyDescent="0.2">
      <c r="X17607" s="58"/>
      <c r="Y17607" s="58"/>
      <c r="Z17607" s="58"/>
      <c r="AA17607" s="58"/>
      <c r="AB17607" s="58"/>
    </row>
    <row r="17608" spans="24:28" x14ac:dyDescent="0.2">
      <c r="X17608" s="58"/>
      <c r="Y17608" s="58"/>
      <c r="Z17608" s="58"/>
      <c r="AA17608" s="58"/>
      <c r="AB17608" s="58"/>
    </row>
    <row r="17609" spans="24:28" x14ac:dyDescent="0.2">
      <c r="X17609" s="58"/>
      <c r="Y17609" s="58"/>
      <c r="Z17609" s="58"/>
      <c r="AA17609" s="58"/>
      <c r="AB17609" s="58"/>
    </row>
    <row r="17610" spans="24:28" x14ac:dyDescent="0.2">
      <c r="X17610" s="58"/>
      <c r="Y17610" s="58"/>
      <c r="Z17610" s="58"/>
      <c r="AA17610" s="58"/>
      <c r="AB17610" s="58"/>
    </row>
    <row r="17611" spans="24:28" x14ac:dyDescent="0.2">
      <c r="X17611" s="58"/>
      <c r="Y17611" s="58"/>
      <c r="Z17611" s="58"/>
      <c r="AA17611" s="58"/>
      <c r="AB17611" s="58"/>
    </row>
    <row r="17612" spans="24:28" x14ac:dyDescent="0.2">
      <c r="X17612" s="58"/>
      <c r="Y17612" s="58"/>
      <c r="Z17612" s="58"/>
      <c r="AA17612" s="58"/>
      <c r="AB17612" s="58"/>
    </row>
    <row r="17613" spans="24:28" x14ac:dyDescent="0.2">
      <c r="X17613" s="58"/>
      <c r="Y17613" s="58"/>
      <c r="Z17613" s="58"/>
      <c r="AA17613" s="58"/>
      <c r="AB17613" s="58"/>
    </row>
    <row r="17614" spans="24:28" x14ac:dyDescent="0.2">
      <c r="X17614" s="58"/>
      <c r="Y17614" s="58"/>
      <c r="Z17614" s="58"/>
      <c r="AA17614" s="58"/>
      <c r="AB17614" s="58"/>
    </row>
    <row r="17615" spans="24:28" x14ac:dyDescent="0.2">
      <c r="X17615" s="58"/>
      <c r="Y17615" s="58"/>
      <c r="Z17615" s="58"/>
      <c r="AA17615" s="58"/>
      <c r="AB17615" s="58"/>
    </row>
    <row r="17616" spans="24:28" x14ac:dyDescent="0.2">
      <c r="X17616" s="58"/>
      <c r="Y17616" s="58"/>
      <c r="Z17616" s="58"/>
      <c r="AA17616" s="58"/>
      <c r="AB17616" s="58"/>
    </row>
    <row r="17617" spans="24:28" x14ac:dyDescent="0.2">
      <c r="X17617" s="58"/>
      <c r="Y17617" s="58"/>
      <c r="Z17617" s="58"/>
      <c r="AA17617" s="58"/>
      <c r="AB17617" s="58"/>
    </row>
    <row r="17618" spans="24:28" x14ac:dyDescent="0.2">
      <c r="X17618" s="58"/>
      <c r="Y17618" s="58"/>
      <c r="Z17618" s="58"/>
      <c r="AA17618" s="58"/>
      <c r="AB17618" s="58"/>
    </row>
    <row r="17619" spans="24:28" x14ac:dyDescent="0.2">
      <c r="X17619" s="58"/>
      <c r="Y17619" s="58"/>
      <c r="Z17619" s="58"/>
      <c r="AA17619" s="58"/>
      <c r="AB17619" s="58"/>
    </row>
    <row r="17620" spans="24:28" x14ac:dyDescent="0.2">
      <c r="X17620" s="58"/>
      <c r="Y17620" s="58"/>
      <c r="Z17620" s="58"/>
      <c r="AA17620" s="58"/>
      <c r="AB17620" s="58"/>
    </row>
    <row r="17621" spans="24:28" x14ac:dyDescent="0.2">
      <c r="X17621" s="58"/>
      <c r="Y17621" s="58"/>
      <c r="Z17621" s="58"/>
      <c r="AA17621" s="58"/>
      <c r="AB17621" s="58"/>
    </row>
    <row r="17622" spans="24:28" x14ac:dyDescent="0.2">
      <c r="X17622" s="58"/>
      <c r="Y17622" s="58"/>
      <c r="Z17622" s="58"/>
      <c r="AA17622" s="58"/>
      <c r="AB17622" s="58"/>
    </row>
    <row r="17623" spans="24:28" x14ac:dyDescent="0.2">
      <c r="X17623" s="58"/>
      <c r="Y17623" s="58"/>
      <c r="Z17623" s="58"/>
      <c r="AA17623" s="58"/>
      <c r="AB17623" s="58"/>
    </row>
    <row r="17624" spans="24:28" x14ac:dyDescent="0.2">
      <c r="X17624" s="58"/>
      <c r="Y17624" s="58"/>
      <c r="Z17624" s="58"/>
      <c r="AA17624" s="58"/>
      <c r="AB17624" s="58"/>
    </row>
    <row r="17625" spans="24:28" x14ac:dyDescent="0.2">
      <c r="X17625" s="58"/>
      <c r="Y17625" s="58"/>
      <c r="Z17625" s="58"/>
      <c r="AA17625" s="58"/>
      <c r="AB17625" s="58"/>
    </row>
    <row r="17626" spans="24:28" x14ac:dyDescent="0.2">
      <c r="X17626" s="58"/>
      <c r="Y17626" s="58"/>
      <c r="Z17626" s="58"/>
      <c r="AA17626" s="58"/>
      <c r="AB17626" s="58"/>
    </row>
    <row r="17627" spans="24:28" x14ac:dyDescent="0.2">
      <c r="X17627" s="58"/>
      <c r="Y17627" s="58"/>
      <c r="Z17627" s="58"/>
      <c r="AA17627" s="58"/>
      <c r="AB17627" s="58"/>
    </row>
    <row r="17628" spans="24:28" x14ac:dyDescent="0.2">
      <c r="X17628" s="58"/>
      <c r="Y17628" s="58"/>
      <c r="Z17628" s="58"/>
      <c r="AA17628" s="58"/>
      <c r="AB17628" s="58"/>
    </row>
    <row r="17629" spans="24:28" x14ac:dyDescent="0.2">
      <c r="X17629" s="58"/>
      <c r="Y17629" s="58"/>
      <c r="Z17629" s="58"/>
      <c r="AA17629" s="58"/>
      <c r="AB17629" s="58"/>
    </row>
    <row r="17630" spans="24:28" x14ac:dyDescent="0.2">
      <c r="X17630" s="58"/>
      <c r="Y17630" s="58"/>
      <c r="Z17630" s="58"/>
      <c r="AA17630" s="58"/>
      <c r="AB17630" s="58"/>
    </row>
    <row r="17631" spans="24:28" x14ac:dyDescent="0.2">
      <c r="X17631" s="58"/>
      <c r="Y17631" s="58"/>
      <c r="Z17631" s="58"/>
      <c r="AA17631" s="58"/>
      <c r="AB17631" s="58"/>
    </row>
    <row r="17632" spans="24:28" x14ac:dyDescent="0.2">
      <c r="X17632" s="58"/>
      <c r="Y17632" s="58"/>
      <c r="Z17632" s="58"/>
      <c r="AA17632" s="58"/>
      <c r="AB17632" s="58"/>
    </row>
    <row r="17633" spans="24:28" x14ac:dyDescent="0.2">
      <c r="X17633" s="58"/>
      <c r="Y17633" s="58"/>
      <c r="Z17633" s="58"/>
      <c r="AA17633" s="58"/>
      <c r="AB17633" s="58"/>
    </row>
    <row r="17634" spans="24:28" x14ac:dyDescent="0.2">
      <c r="X17634" s="58"/>
      <c r="Y17634" s="58"/>
      <c r="Z17634" s="58"/>
      <c r="AA17634" s="58"/>
      <c r="AB17634" s="58"/>
    </row>
    <row r="17635" spans="24:28" x14ac:dyDescent="0.2">
      <c r="X17635" s="58"/>
      <c r="Y17635" s="58"/>
      <c r="Z17635" s="58"/>
      <c r="AA17635" s="58"/>
      <c r="AB17635" s="58"/>
    </row>
    <row r="17636" spans="24:28" x14ac:dyDescent="0.2">
      <c r="X17636" s="58"/>
      <c r="Y17636" s="58"/>
      <c r="Z17636" s="58"/>
      <c r="AA17636" s="58"/>
      <c r="AB17636" s="58"/>
    </row>
    <row r="17637" spans="24:28" x14ac:dyDescent="0.2">
      <c r="X17637" s="58"/>
      <c r="Y17637" s="58"/>
      <c r="Z17637" s="58"/>
      <c r="AA17637" s="58"/>
      <c r="AB17637" s="58"/>
    </row>
    <row r="17638" spans="24:28" x14ac:dyDescent="0.2">
      <c r="X17638" s="58"/>
      <c r="Y17638" s="58"/>
      <c r="Z17638" s="58"/>
      <c r="AA17638" s="58"/>
      <c r="AB17638" s="58"/>
    </row>
    <row r="17639" spans="24:28" x14ac:dyDescent="0.2">
      <c r="X17639" s="58"/>
      <c r="Y17639" s="58"/>
      <c r="Z17639" s="58"/>
      <c r="AA17639" s="58"/>
      <c r="AB17639" s="58"/>
    </row>
    <row r="17640" spans="24:28" x14ac:dyDescent="0.2">
      <c r="X17640" s="58"/>
      <c r="Y17640" s="58"/>
      <c r="Z17640" s="58"/>
      <c r="AA17640" s="58"/>
      <c r="AB17640" s="58"/>
    </row>
    <row r="17641" spans="24:28" x14ac:dyDescent="0.2">
      <c r="X17641" s="58"/>
      <c r="Y17641" s="58"/>
      <c r="Z17641" s="58"/>
      <c r="AA17641" s="58"/>
      <c r="AB17641" s="58"/>
    </row>
    <row r="17642" spans="24:28" x14ac:dyDescent="0.2">
      <c r="X17642" s="58"/>
      <c r="Y17642" s="58"/>
      <c r="Z17642" s="58"/>
      <c r="AA17642" s="58"/>
      <c r="AB17642" s="58"/>
    </row>
    <row r="17643" spans="24:28" x14ac:dyDescent="0.2">
      <c r="X17643" s="58"/>
      <c r="Y17643" s="58"/>
      <c r="Z17643" s="58"/>
      <c r="AA17643" s="58"/>
      <c r="AB17643" s="58"/>
    </row>
    <row r="17644" spans="24:28" x14ac:dyDescent="0.2">
      <c r="X17644" s="58"/>
      <c r="Y17644" s="58"/>
      <c r="Z17644" s="58"/>
      <c r="AA17644" s="58"/>
      <c r="AB17644" s="58"/>
    </row>
    <row r="17645" spans="24:28" x14ac:dyDescent="0.2">
      <c r="X17645" s="58"/>
      <c r="Y17645" s="58"/>
      <c r="Z17645" s="58"/>
      <c r="AA17645" s="58"/>
      <c r="AB17645" s="58"/>
    </row>
    <row r="17646" spans="24:28" x14ac:dyDescent="0.2">
      <c r="X17646" s="58"/>
      <c r="Y17646" s="58"/>
      <c r="Z17646" s="58"/>
      <c r="AA17646" s="58"/>
      <c r="AB17646" s="58"/>
    </row>
    <row r="17647" spans="24:28" x14ac:dyDescent="0.2">
      <c r="X17647" s="58"/>
      <c r="Y17647" s="58"/>
      <c r="Z17647" s="58"/>
      <c r="AA17647" s="58"/>
      <c r="AB17647" s="58"/>
    </row>
    <row r="17648" spans="24:28" x14ac:dyDescent="0.2">
      <c r="X17648" s="58"/>
      <c r="Y17648" s="58"/>
      <c r="Z17648" s="58"/>
      <c r="AA17648" s="58"/>
      <c r="AB17648" s="58"/>
    </row>
    <row r="17649" spans="24:28" x14ac:dyDescent="0.2">
      <c r="X17649" s="58"/>
      <c r="Y17649" s="58"/>
      <c r="Z17649" s="58"/>
      <c r="AA17649" s="58"/>
      <c r="AB17649" s="58"/>
    </row>
    <row r="17650" spans="24:28" x14ac:dyDescent="0.2">
      <c r="X17650" s="58"/>
      <c r="Y17650" s="58"/>
      <c r="Z17650" s="58"/>
      <c r="AA17650" s="58"/>
      <c r="AB17650" s="58"/>
    </row>
    <row r="17651" spans="24:28" x14ac:dyDescent="0.2">
      <c r="X17651" s="58"/>
      <c r="Y17651" s="58"/>
      <c r="Z17651" s="58"/>
      <c r="AA17651" s="58"/>
      <c r="AB17651" s="58"/>
    </row>
    <row r="17652" spans="24:28" x14ac:dyDescent="0.2">
      <c r="X17652" s="58"/>
      <c r="Y17652" s="58"/>
      <c r="Z17652" s="58"/>
      <c r="AA17652" s="58"/>
      <c r="AB17652" s="58"/>
    </row>
    <row r="17653" spans="24:28" x14ac:dyDescent="0.2">
      <c r="X17653" s="58"/>
      <c r="Y17653" s="58"/>
      <c r="Z17653" s="58"/>
      <c r="AA17653" s="58"/>
      <c r="AB17653" s="58"/>
    </row>
    <row r="17654" spans="24:28" x14ac:dyDescent="0.2">
      <c r="X17654" s="58"/>
      <c r="Y17654" s="58"/>
      <c r="Z17654" s="58"/>
      <c r="AA17654" s="58"/>
      <c r="AB17654" s="58"/>
    </row>
    <row r="17655" spans="24:28" x14ac:dyDescent="0.2">
      <c r="X17655" s="58"/>
      <c r="Y17655" s="58"/>
      <c r="Z17655" s="58"/>
      <c r="AA17655" s="58"/>
      <c r="AB17655" s="58"/>
    </row>
    <row r="17656" spans="24:28" x14ac:dyDescent="0.2">
      <c r="X17656" s="58"/>
      <c r="Y17656" s="58"/>
      <c r="Z17656" s="58"/>
      <c r="AA17656" s="58"/>
      <c r="AB17656" s="58"/>
    </row>
    <row r="17657" spans="24:28" x14ac:dyDescent="0.2">
      <c r="X17657" s="58"/>
      <c r="Y17657" s="58"/>
      <c r="Z17657" s="58"/>
      <c r="AA17657" s="58"/>
      <c r="AB17657" s="58"/>
    </row>
    <row r="17658" spans="24:28" x14ac:dyDescent="0.2">
      <c r="X17658" s="58"/>
      <c r="Y17658" s="58"/>
      <c r="Z17658" s="58"/>
      <c r="AA17658" s="58"/>
      <c r="AB17658" s="58"/>
    </row>
    <row r="17659" spans="24:28" x14ac:dyDescent="0.2">
      <c r="X17659" s="58"/>
      <c r="Y17659" s="58"/>
      <c r="Z17659" s="58"/>
      <c r="AA17659" s="58"/>
      <c r="AB17659" s="58"/>
    </row>
    <row r="17660" spans="24:28" x14ac:dyDescent="0.2">
      <c r="X17660" s="58"/>
      <c r="Y17660" s="58"/>
      <c r="Z17660" s="58"/>
      <c r="AA17660" s="58"/>
      <c r="AB17660" s="58"/>
    </row>
    <row r="17661" spans="24:28" x14ac:dyDescent="0.2">
      <c r="X17661" s="58"/>
      <c r="Y17661" s="58"/>
      <c r="Z17661" s="58"/>
      <c r="AA17661" s="58"/>
      <c r="AB17661" s="58"/>
    </row>
    <row r="17662" spans="24:28" x14ac:dyDescent="0.2">
      <c r="X17662" s="58"/>
      <c r="Y17662" s="58"/>
      <c r="Z17662" s="58"/>
      <c r="AA17662" s="58"/>
      <c r="AB17662" s="58"/>
    </row>
    <row r="17663" spans="24:28" x14ac:dyDescent="0.2">
      <c r="X17663" s="58"/>
      <c r="Y17663" s="58"/>
      <c r="Z17663" s="58"/>
      <c r="AA17663" s="58"/>
      <c r="AB17663" s="58"/>
    </row>
    <row r="17664" spans="24:28" x14ac:dyDescent="0.2">
      <c r="X17664" s="58"/>
      <c r="Y17664" s="58"/>
      <c r="Z17664" s="58"/>
      <c r="AA17664" s="58"/>
      <c r="AB17664" s="58"/>
    </row>
    <row r="17665" spans="24:28" x14ac:dyDescent="0.2">
      <c r="X17665" s="58"/>
      <c r="Y17665" s="58"/>
      <c r="Z17665" s="58"/>
      <c r="AA17665" s="58"/>
      <c r="AB17665" s="58"/>
    </row>
    <row r="17666" spans="24:28" x14ac:dyDescent="0.2">
      <c r="X17666" s="58"/>
      <c r="Y17666" s="58"/>
      <c r="Z17666" s="58"/>
      <c r="AA17666" s="58"/>
      <c r="AB17666" s="58"/>
    </row>
    <row r="17667" spans="24:28" x14ac:dyDescent="0.2">
      <c r="X17667" s="58"/>
      <c r="Y17667" s="58"/>
      <c r="Z17667" s="58"/>
      <c r="AA17667" s="58"/>
      <c r="AB17667" s="58"/>
    </row>
    <row r="17668" spans="24:28" x14ac:dyDescent="0.2">
      <c r="X17668" s="58"/>
      <c r="Y17668" s="58"/>
      <c r="Z17668" s="58"/>
      <c r="AA17668" s="58"/>
      <c r="AB17668" s="58"/>
    </row>
    <row r="17669" spans="24:28" x14ac:dyDescent="0.2">
      <c r="X17669" s="58"/>
      <c r="Y17669" s="58"/>
      <c r="Z17669" s="58"/>
      <c r="AA17669" s="58"/>
      <c r="AB17669" s="58"/>
    </row>
    <row r="17670" spans="24:28" x14ac:dyDescent="0.2">
      <c r="X17670" s="58"/>
      <c r="Y17670" s="58"/>
      <c r="Z17670" s="58"/>
      <c r="AA17670" s="58"/>
      <c r="AB17670" s="58"/>
    </row>
    <row r="17671" spans="24:28" x14ac:dyDescent="0.2">
      <c r="X17671" s="58"/>
      <c r="Y17671" s="58"/>
      <c r="Z17671" s="58"/>
      <c r="AA17671" s="58"/>
      <c r="AB17671" s="58"/>
    </row>
    <row r="17672" spans="24:28" x14ac:dyDescent="0.2">
      <c r="X17672" s="58"/>
      <c r="Y17672" s="58"/>
      <c r="Z17672" s="58"/>
      <c r="AA17672" s="58"/>
      <c r="AB17672" s="58"/>
    </row>
    <row r="17673" spans="24:28" x14ac:dyDescent="0.2">
      <c r="X17673" s="58"/>
      <c r="Y17673" s="58"/>
      <c r="Z17673" s="58"/>
      <c r="AA17673" s="58"/>
      <c r="AB17673" s="58"/>
    </row>
    <row r="17674" spans="24:28" x14ac:dyDescent="0.2">
      <c r="X17674" s="58"/>
      <c r="Y17674" s="58"/>
      <c r="Z17674" s="58"/>
      <c r="AA17674" s="58"/>
      <c r="AB17674" s="58"/>
    </row>
    <row r="17675" spans="24:28" x14ac:dyDescent="0.2">
      <c r="X17675" s="58"/>
      <c r="Y17675" s="58"/>
      <c r="Z17675" s="58"/>
      <c r="AA17675" s="58"/>
      <c r="AB17675" s="58"/>
    </row>
    <row r="17676" spans="24:28" x14ac:dyDescent="0.2">
      <c r="X17676" s="58"/>
      <c r="Y17676" s="58"/>
      <c r="Z17676" s="58"/>
      <c r="AA17676" s="58"/>
      <c r="AB17676" s="58"/>
    </row>
    <row r="17677" spans="24:28" x14ac:dyDescent="0.2">
      <c r="X17677" s="58"/>
      <c r="Y17677" s="58"/>
      <c r="Z17677" s="58"/>
      <c r="AA17677" s="58"/>
      <c r="AB17677" s="58"/>
    </row>
    <row r="17678" spans="24:28" x14ac:dyDescent="0.2">
      <c r="X17678" s="58"/>
      <c r="Y17678" s="58"/>
      <c r="Z17678" s="58"/>
      <c r="AA17678" s="58"/>
      <c r="AB17678" s="58"/>
    </row>
    <row r="17679" spans="24:28" x14ac:dyDescent="0.2">
      <c r="X17679" s="58"/>
      <c r="Y17679" s="58"/>
      <c r="Z17679" s="58"/>
      <c r="AA17679" s="58"/>
      <c r="AB17679" s="58"/>
    </row>
    <row r="17680" spans="24:28" x14ac:dyDescent="0.2">
      <c r="X17680" s="58"/>
      <c r="Y17680" s="58"/>
      <c r="Z17680" s="58"/>
      <c r="AA17680" s="58"/>
      <c r="AB17680" s="58"/>
    </row>
    <row r="17681" spans="24:28" x14ac:dyDescent="0.2">
      <c r="X17681" s="58"/>
      <c r="Y17681" s="58"/>
      <c r="Z17681" s="58"/>
      <c r="AA17681" s="58"/>
      <c r="AB17681" s="58"/>
    </row>
    <row r="17682" spans="24:28" x14ac:dyDescent="0.2">
      <c r="X17682" s="58"/>
      <c r="Y17682" s="58"/>
      <c r="Z17682" s="58"/>
      <c r="AA17682" s="58"/>
      <c r="AB17682" s="58"/>
    </row>
    <row r="17683" spans="24:28" x14ac:dyDescent="0.2">
      <c r="X17683" s="58"/>
      <c r="Y17683" s="58"/>
      <c r="Z17683" s="58"/>
      <c r="AA17683" s="58"/>
      <c r="AB17683" s="58"/>
    </row>
    <row r="17684" spans="24:28" x14ac:dyDescent="0.2">
      <c r="X17684" s="58"/>
      <c r="Y17684" s="58"/>
      <c r="Z17684" s="58"/>
      <c r="AA17684" s="58"/>
      <c r="AB17684" s="58"/>
    </row>
    <row r="17685" spans="24:28" x14ac:dyDescent="0.2">
      <c r="X17685" s="58"/>
      <c r="Y17685" s="58"/>
      <c r="Z17685" s="58"/>
      <c r="AA17685" s="58"/>
      <c r="AB17685" s="58"/>
    </row>
    <row r="17686" spans="24:28" x14ac:dyDescent="0.2">
      <c r="X17686" s="58"/>
      <c r="Y17686" s="58"/>
      <c r="Z17686" s="58"/>
      <c r="AA17686" s="58"/>
      <c r="AB17686" s="58"/>
    </row>
    <row r="17687" spans="24:28" x14ac:dyDescent="0.2">
      <c r="X17687" s="58"/>
      <c r="Y17687" s="58"/>
      <c r="Z17687" s="58"/>
      <c r="AA17687" s="58"/>
      <c r="AB17687" s="58"/>
    </row>
    <row r="17688" spans="24:28" x14ac:dyDescent="0.2">
      <c r="X17688" s="58"/>
      <c r="Y17688" s="58"/>
      <c r="Z17688" s="58"/>
      <c r="AA17688" s="58"/>
      <c r="AB17688" s="58"/>
    </row>
    <row r="17689" spans="24:28" x14ac:dyDescent="0.2">
      <c r="X17689" s="58"/>
      <c r="Y17689" s="58"/>
      <c r="Z17689" s="58"/>
      <c r="AA17689" s="58"/>
      <c r="AB17689" s="58"/>
    </row>
    <row r="17690" spans="24:28" x14ac:dyDescent="0.2">
      <c r="X17690" s="58"/>
      <c r="Y17690" s="58"/>
      <c r="Z17690" s="58"/>
      <c r="AA17690" s="58"/>
      <c r="AB17690" s="58"/>
    </row>
    <row r="17691" spans="24:28" x14ac:dyDescent="0.2">
      <c r="X17691" s="58"/>
      <c r="Y17691" s="58"/>
      <c r="Z17691" s="58"/>
      <c r="AA17691" s="58"/>
      <c r="AB17691" s="58"/>
    </row>
    <row r="17692" spans="24:28" x14ac:dyDescent="0.2">
      <c r="X17692" s="58"/>
      <c r="Y17692" s="58"/>
      <c r="Z17692" s="58"/>
      <c r="AA17692" s="58"/>
      <c r="AB17692" s="58"/>
    </row>
    <row r="17693" spans="24:28" x14ac:dyDescent="0.2">
      <c r="X17693" s="58"/>
      <c r="Y17693" s="58"/>
      <c r="Z17693" s="58"/>
      <c r="AA17693" s="58"/>
      <c r="AB17693" s="58"/>
    </row>
    <row r="17694" spans="24:28" x14ac:dyDescent="0.2">
      <c r="X17694" s="58"/>
      <c r="Y17694" s="58"/>
      <c r="Z17694" s="58"/>
      <c r="AA17694" s="58"/>
      <c r="AB17694" s="58"/>
    </row>
    <row r="17695" spans="24:28" x14ac:dyDescent="0.2">
      <c r="X17695" s="58"/>
      <c r="Y17695" s="58"/>
      <c r="Z17695" s="58"/>
      <c r="AA17695" s="58"/>
      <c r="AB17695" s="58"/>
    </row>
    <row r="17696" spans="24:28" x14ac:dyDescent="0.2">
      <c r="X17696" s="58"/>
      <c r="Y17696" s="58"/>
      <c r="Z17696" s="58"/>
      <c r="AA17696" s="58"/>
      <c r="AB17696" s="58"/>
    </row>
    <row r="17697" spans="24:28" x14ac:dyDescent="0.2">
      <c r="X17697" s="58"/>
      <c r="Y17697" s="58"/>
      <c r="Z17697" s="58"/>
      <c r="AA17697" s="58"/>
      <c r="AB17697" s="58"/>
    </row>
    <row r="17698" spans="24:28" x14ac:dyDescent="0.2">
      <c r="X17698" s="58"/>
      <c r="Y17698" s="58"/>
      <c r="Z17698" s="58"/>
      <c r="AA17698" s="58"/>
      <c r="AB17698" s="58"/>
    </row>
    <row r="17699" spans="24:28" x14ac:dyDescent="0.2">
      <c r="X17699" s="58"/>
      <c r="Y17699" s="58"/>
      <c r="Z17699" s="58"/>
      <c r="AA17699" s="58"/>
      <c r="AB17699" s="58"/>
    </row>
    <row r="17700" spans="24:28" x14ac:dyDescent="0.2">
      <c r="X17700" s="58"/>
      <c r="Y17700" s="58"/>
      <c r="Z17700" s="58"/>
      <c r="AA17700" s="58"/>
      <c r="AB17700" s="58"/>
    </row>
    <row r="17701" spans="24:28" x14ac:dyDescent="0.2">
      <c r="X17701" s="58"/>
      <c r="Y17701" s="58"/>
      <c r="Z17701" s="58"/>
      <c r="AA17701" s="58"/>
      <c r="AB17701" s="58"/>
    </row>
    <row r="17702" spans="24:28" x14ac:dyDescent="0.2">
      <c r="X17702" s="58"/>
      <c r="Y17702" s="58"/>
      <c r="Z17702" s="58"/>
      <c r="AA17702" s="58"/>
      <c r="AB17702" s="58"/>
    </row>
    <row r="17703" spans="24:28" x14ac:dyDescent="0.2">
      <c r="X17703" s="58"/>
      <c r="Y17703" s="58"/>
      <c r="Z17703" s="58"/>
      <c r="AA17703" s="58"/>
      <c r="AB17703" s="58"/>
    </row>
    <row r="17704" spans="24:28" x14ac:dyDescent="0.2">
      <c r="X17704" s="58"/>
      <c r="Y17704" s="58"/>
      <c r="Z17704" s="58"/>
      <c r="AA17704" s="58"/>
      <c r="AB17704" s="58"/>
    </row>
    <row r="17705" spans="24:28" x14ac:dyDescent="0.2">
      <c r="X17705" s="58"/>
      <c r="Y17705" s="58"/>
      <c r="Z17705" s="58"/>
      <c r="AA17705" s="58"/>
      <c r="AB17705" s="58"/>
    </row>
    <row r="17706" spans="24:28" x14ac:dyDescent="0.2">
      <c r="X17706" s="58"/>
      <c r="Y17706" s="58"/>
      <c r="Z17706" s="58"/>
      <c r="AA17706" s="58"/>
      <c r="AB17706" s="58"/>
    </row>
    <row r="17707" spans="24:28" x14ac:dyDescent="0.2">
      <c r="X17707" s="58"/>
      <c r="Y17707" s="58"/>
      <c r="Z17707" s="58"/>
      <c r="AA17707" s="58"/>
      <c r="AB17707" s="58"/>
    </row>
    <row r="17708" spans="24:28" x14ac:dyDescent="0.2">
      <c r="X17708" s="58"/>
      <c r="Y17708" s="58"/>
      <c r="Z17708" s="58"/>
      <c r="AA17708" s="58"/>
      <c r="AB17708" s="58"/>
    </row>
    <row r="17709" spans="24:28" x14ac:dyDescent="0.2">
      <c r="X17709" s="58"/>
      <c r="Y17709" s="58"/>
      <c r="Z17709" s="58"/>
      <c r="AA17709" s="58"/>
      <c r="AB17709" s="58"/>
    </row>
    <row r="17710" spans="24:28" x14ac:dyDescent="0.2">
      <c r="X17710" s="58"/>
      <c r="Y17710" s="58"/>
      <c r="Z17710" s="58"/>
      <c r="AA17710" s="58"/>
      <c r="AB17710" s="58"/>
    </row>
    <row r="17711" spans="24:28" x14ac:dyDescent="0.2">
      <c r="X17711" s="58"/>
      <c r="Y17711" s="58"/>
      <c r="Z17711" s="58"/>
      <c r="AA17711" s="58"/>
      <c r="AB17711" s="58"/>
    </row>
    <row r="17712" spans="24:28" x14ac:dyDescent="0.2">
      <c r="X17712" s="58"/>
      <c r="Y17712" s="58"/>
      <c r="Z17712" s="58"/>
      <c r="AA17712" s="58"/>
      <c r="AB17712" s="58"/>
    </row>
    <row r="17713" spans="24:28" x14ac:dyDescent="0.2">
      <c r="X17713" s="58"/>
      <c r="Y17713" s="58"/>
      <c r="Z17713" s="58"/>
      <c r="AA17713" s="58"/>
      <c r="AB17713" s="58"/>
    </row>
    <row r="17714" spans="24:28" x14ac:dyDescent="0.2">
      <c r="X17714" s="58"/>
      <c r="Y17714" s="58"/>
      <c r="Z17714" s="58"/>
      <c r="AA17714" s="58"/>
      <c r="AB17714" s="58"/>
    </row>
    <row r="17715" spans="24:28" x14ac:dyDescent="0.2">
      <c r="X17715" s="58"/>
      <c r="Y17715" s="58"/>
      <c r="Z17715" s="58"/>
      <c r="AA17715" s="58"/>
      <c r="AB17715" s="58"/>
    </row>
    <row r="17716" spans="24:28" x14ac:dyDescent="0.2">
      <c r="X17716" s="58"/>
      <c r="Y17716" s="58"/>
      <c r="Z17716" s="58"/>
      <c r="AA17716" s="58"/>
      <c r="AB17716" s="58"/>
    </row>
    <row r="17717" spans="24:28" x14ac:dyDescent="0.2">
      <c r="X17717" s="58"/>
      <c r="Y17717" s="58"/>
      <c r="Z17717" s="58"/>
      <c r="AA17717" s="58"/>
      <c r="AB17717" s="58"/>
    </row>
    <row r="17718" spans="24:28" x14ac:dyDescent="0.2">
      <c r="X17718" s="58"/>
      <c r="Y17718" s="58"/>
      <c r="Z17718" s="58"/>
      <c r="AA17718" s="58"/>
      <c r="AB17718" s="58"/>
    </row>
    <row r="17719" spans="24:28" x14ac:dyDescent="0.2">
      <c r="X17719" s="58"/>
      <c r="Y17719" s="58"/>
      <c r="Z17719" s="58"/>
      <c r="AA17719" s="58"/>
      <c r="AB17719" s="58"/>
    </row>
    <row r="17720" spans="24:28" x14ac:dyDescent="0.2">
      <c r="X17720" s="58"/>
      <c r="Y17720" s="58"/>
      <c r="Z17720" s="58"/>
      <c r="AA17720" s="58"/>
      <c r="AB17720" s="58"/>
    </row>
    <row r="17721" spans="24:28" x14ac:dyDescent="0.2">
      <c r="X17721" s="58"/>
      <c r="Y17721" s="58"/>
      <c r="Z17721" s="58"/>
      <c r="AA17721" s="58"/>
      <c r="AB17721" s="58"/>
    </row>
    <row r="17722" spans="24:28" x14ac:dyDescent="0.2">
      <c r="X17722" s="58"/>
      <c r="Y17722" s="58"/>
      <c r="Z17722" s="58"/>
      <c r="AA17722" s="58"/>
      <c r="AB17722" s="58"/>
    </row>
    <row r="17723" spans="24:28" x14ac:dyDescent="0.2">
      <c r="X17723" s="58"/>
      <c r="Y17723" s="58"/>
      <c r="Z17723" s="58"/>
      <c r="AA17723" s="58"/>
      <c r="AB17723" s="58"/>
    </row>
    <row r="17724" spans="24:28" x14ac:dyDescent="0.2">
      <c r="X17724" s="58"/>
      <c r="Y17724" s="58"/>
      <c r="Z17724" s="58"/>
      <c r="AA17724" s="58"/>
      <c r="AB17724" s="58"/>
    </row>
    <row r="17725" spans="24:28" x14ac:dyDescent="0.2">
      <c r="X17725" s="58"/>
      <c r="Y17725" s="58"/>
      <c r="Z17725" s="58"/>
      <c r="AA17725" s="58"/>
      <c r="AB17725" s="58"/>
    </row>
    <row r="17726" spans="24:28" x14ac:dyDescent="0.2">
      <c r="X17726" s="58"/>
      <c r="Y17726" s="58"/>
      <c r="Z17726" s="58"/>
      <c r="AA17726" s="58"/>
      <c r="AB17726" s="58"/>
    </row>
    <row r="17727" spans="24:28" x14ac:dyDescent="0.2">
      <c r="X17727" s="58"/>
      <c r="Y17727" s="58"/>
      <c r="Z17727" s="58"/>
      <c r="AA17727" s="58"/>
      <c r="AB17727" s="58"/>
    </row>
    <row r="17728" spans="24:28" x14ac:dyDescent="0.2">
      <c r="X17728" s="58"/>
      <c r="Y17728" s="58"/>
      <c r="Z17728" s="58"/>
      <c r="AA17728" s="58"/>
      <c r="AB17728" s="58"/>
    </row>
    <row r="17729" spans="24:28" x14ac:dyDescent="0.2">
      <c r="X17729" s="58"/>
      <c r="Y17729" s="58"/>
      <c r="Z17729" s="58"/>
      <c r="AA17729" s="58"/>
      <c r="AB17729" s="58"/>
    </row>
    <row r="17730" spans="24:28" x14ac:dyDescent="0.2">
      <c r="X17730" s="58"/>
      <c r="Y17730" s="58"/>
      <c r="Z17730" s="58"/>
      <c r="AA17730" s="58"/>
      <c r="AB17730" s="58"/>
    </row>
    <row r="17731" spans="24:28" x14ac:dyDescent="0.2">
      <c r="X17731" s="58"/>
      <c r="Y17731" s="58"/>
      <c r="Z17731" s="58"/>
      <c r="AA17731" s="58"/>
      <c r="AB17731" s="58"/>
    </row>
    <row r="17732" spans="24:28" x14ac:dyDescent="0.2">
      <c r="X17732" s="58"/>
      <c r="Y17732" s="58"/>
      <c r="Z17732" s="58"/>
      <c r="AA17732" s="58"/>
      <c r="AB17732" s="58"/>
    </row>
    <row r="17733" spans="24:28" x14ac:dyDescent="0.2">
      <c r="X17733" s="58"/>
      <c r="Y17733" s="58"/>
      <c r="Z17733" s="58"/>
      <c r="AA17733" s="58"/>
      <c r="AB17733" s="58"/>
    </row>
    <row r="17734" spans="24:28" x14ac:dyDescent="0.2">
      <c r="X17734" s="58"/>
      <c r="Y17734" s="58"/>
      <c r="Z17734" s="58"/>
      <c r="AA17734" s="58"/>
      <c r="AB17734" s="58"/>
    </row>
    <row r="17735" spans="24:28" x14ac:dyDescent="0.2">
      <c r="X17735" s="58"/>
      <c r="Y17735" s="58"/>
      <c r="Z17735" s="58"/>
      <c r="AA17735" s="58"/>
      <c r="AB17735" s="58"/>
    </row>
    <row r="17736" spans="24:28" x14ac:dyDescent="0.2">
      <c r="X17736" s="58"/>
      <c r="Y17736" s="58"/>
      <c r="Z17736" s="58"/>
      <c r="AA17736" s="58"/>
      <c r="AB17736" s="58"/>
    </row>
    <row r="17737" spans="24:28" x14ac:dyDescent="0.2">
      <c r="X17737" s="58"/>
      <c r="Y17737" s="58"/>
      <c r="Z17737" s="58"/>
      <c r="AA17737" s="58"/>
      <c r="AB17737" s="58"/>
    </row>
    <row r="17738" spans="24:28" x14ac:dyDescent="0.2">
      <c r="X17738" s="58"/>
      <c r="Y17738" s="58"/>
      <c r="Z17738" s="58"/>
      <c r="AA17738" s="58"/>
      <c r="AB17738" s="58"/>
    </row>
    <row r="17739" spans="24:28" x14ac:dyDescent="0.2">
      <c r="X17739" s="58"/>
      <c r="Y17739" s="58"/>
      <c r="Z17739" s="58"/>
      <c r="AA17739" s="58"/>
      <c r="AB17739" s="58"/>
    </row>
    <row r="17740" spans="24:28" x14ac:dyDescent="0.2">
      <c r="X17740" s="58"/>
      <c r="Y17740" s="58"/>
      <c r="Z17740" s="58"/>
      <c r="AA17740" s="58"/>
      <c r="AB17740" s="58"/>
    </row>
    <row r="17741" spans="24:28" x14ac:dyDescent="0.2">
      <c r="X17741" s="58"/>
      <c r="Y17741" s="58"/>
      <c r="Z17741" s="58"/>
      <c r="AA17741" s="58"/>
      <c r="AB17741" s="58"/>
    </row>
    <row r="17742" spans="24:28" x14ac:dyDescent="0.2">
      <c r="X17742" s="58"/>
      <c r="Y17742" s="58"/>
      <c r="Z17742" s="58"/>
      <c r="AA17742" s="58"/>
      <c r="AB17742" s="58"/>
    </row>
    <row r="17743" spans="24:28" x14ac:dyDescent="0.2">
      <c r="X17743" s="58"/>
      <c r="Y17743" s="58"/>
      <c r="Z17743" s="58"/>
      <c r="AA17743" s="58"/>
      <c r="AB17743" s="58"/>
    </row>
    <row r="17744" spans="24:28" x14ac:dyDescent="0.2">
      <c r="X17744" s="58"/>
      <c r="Y17744" s="58"/>
      <c r="Z17744" s="58"/>
      <c r="AA17744" s="58"/>
      <c r="AB17744" s="58"/>
    </row>
    <row r="17745" spans="24:28" x14ac:dyDescent="0.2">
      <c r="X17745" s="58"/>
      <c r="Y17745" s="58"/>
      <c r="Z17745" s="58"/>
      <c r="AA17745" s="58"/>
      <c r="AB17745" s="58"/>
    </row>
    <row r="17746" spans="24:28" x14ac:dyDescent="0.2">
      <c r="X17746" s="58"/>
      <c r="Y17746" s="58"/>
      <c r="Z17746" s="58"/>
      <c r="AA17746" s="58"/>
      <c r="AB17746" s="58"/>
    </row>
    <row r="17747" spans="24:28" x14ac:dyDescent="0.2">
      <c r="X17747" s="58"/>
      <c r="Y17747" s="58"/>
      <c r="Z17747" s="58"/>
      <c r="AA17747" s="58"/>
      <c r="AB17747" s="58"/>
    </row>
    <row r="17748" spans="24:28" x14ac:dyDescent="0.2">
      <c r="X17748" s="58"/>
      <c r="Y17748" s="58"/>
      <c r="Z17748" s="58"/>
      <c r="AA17748" s="58"/>
      <c r="AB17748" s="58"/>
    </row>
    <row r="17749" spans="24:28" x14ac:dyDescent="0.2">
      <c r="X17749" s="58"/>
      <c r="Y17749" s="58"/>
      <c r="Z17749" s="58"/>
      <c r="AA17749" s="58"/>
      <c r="AB17749" s="58"/>
    </row>
    <row r="17750" spans="24:28" x14ac:dyDescent="0.2">
      <c r="X17750" s="58"/>
      <c r="Y17750" s="58"/>
      <c r="Z17750" s="58"/>
      <c r="AA17750" s="58"/>
      <c r="AB17750" s="58"/>
    </row>
    <row r="17751" spans="24:28" x14ac:dyDescent="0.2">
      <c r="X17751" s="58"/>
      <c r="Y17751" s="58"/>
      <c r="Z17751" s="58"/>
      <c r="AA17751" s="58"/>
      <c r="AB17751" s="58"/>
    </row>
    <row r="17752" spans="24:28" x14ac:dyDescent="0.2">
      <c r="X17752" s="58"/>
      <c r="Y17752" s="58"/>
      <c r="Z17752" s="58"/>
      <c r="AA17752" s="58"/>
      <c r="AB17752" s="58"/>
    </row>
    <row r="17753" spans="24:28" x14ac:dyDescent="0.2">
      <c r="X17753" s="58"/>
      <c r="Y17753" s="58"/>
      <c r="Z17753" s="58"/>
      <c r="AA17753" s="58"/>
      <c r="AB17753" s="58"/>
    </row>
    <row r="17754" spans="24:28" x14ac:dyDescent="0.2">
      <c r="X17754" s="58"/>
      <c r="Y17754" s="58"/>
      <c r="Z17754" s="58"/>
      <c r="AA17754" s="58"/>
      <c r="AB17754" s="58"/>
    </row>
    <row r="17755" spans="24:28" x14ac:dyDescent="0.2">
      <c r="X17755" s="58"/>
      <c r="Y17755" s="58"/>
      <c r="Z17755" s="58"/>
      <c r="AA17755" s="58"/>
      <c r="AB17755" s="58"/>
    </row>
    <row r="17756" spans="24:28" x14ac:dyDescent="0.2">
      <c r="X17756" s="58"/>
      <c r="Y17756" s="58"/>
      <c r="Z17756" s="58"/>
      <c r="AA17756" s="58"/>
      <c r="AB17756" s="58"/>
    </row>
    <row r="17757" spans="24:28" x14ac:dyDescent="0.2">
      <c r="X17757" s="58"/>
      <c r="Y17757" s="58"/>
      <c r="Z17757" s="58"/>
      <c r="AA17757" s="58"/>
      <c r="AB17757" s="58"/>
    </row>
    <row r="17758" spans="24:28" x14ac:dyDescent="0.2">
      <c r="X17758" s="58"/>
      <c r="Y17758" s="58"/>
      <c r="Z17758" s="58"/>
      <c r="AA17758" s="58"/>
      <c r="AB17758" s="58"/>
    </row>
    <row r="17759" spans="24:28" x14ac:dyDescent="0.2">
      <c r="X17759" s="58"/>
      <c r="Y17759" s="58"/>
      <c r="Z17759" s="58"/>
      <c r="AA17759" s="58"/>
      <c r="AB17759" s="58"/>
    </row>
    <row r="17760" spans="24:28" x14ac:dyDescent="0.2">
      <c r="X17760" s="58"/>
      <c r="Y17760" s="58"/>
      <c r="Z17760" s="58"/>
      <c r="AA17760" s="58"/>
      <c r="AB17760" s="58"/>
    </row>
    <row r="17761" spans="24:28" x14ac:dyDescent="0.2">
      <c r="X17761" s="58"/>
      <c r="Y17761" s="58"/>
      <c r="Z17761" s="58"/>
      <c r="AA17761" s="58"/>
      <c r="AB17761" s="58"/>
    </row>
    <row r="17762" spans="24:28" x14ac:dyDescent="0.2">
      <c r="X17762" s="58"/>
      <c r="Y17762" s="58"/>
      <c r="Z17762" s="58"/>
      <c r="AA17762" s="58"/>
      <c r="AB17762" s="58"/>
    </row>
    <row r="17763" spans="24:28" x14ac:dyDescent="0.2">
      <c r="X17763" s="58"/>
      <c r="Y17763" s="58"/>
      <c r="Z17763" s="58"/>
      <c r="AA17763" s="58"/>
      <c r="AB17763" s="58"/>
    </row>
    <row r="17764" spans="24:28" x14ac:dyDescent="0.2">
      <c r="X17764" s="58"/>
      <c r="Y17764" s="58"/>
      <c r="Z17764" s="58"/>
      <c r="AA17764" s="58"/>
      <c r="AB17764" s="58"/>
    </row>
    <row r="17765" spans="24:28" x14ac:dyDescent="0.2">
      <c r="X17765" s="58"/>
      <c r="Y17765" s="58"/>
      <c r="Z17765" s="58"/>
      <c r="AA17765" s="58"/>
      <c r="AB17765" s="58"/>
    </row>
    <row r="17766" spans="24:28" x14ac:dyDescent="0.2">
      <c r="X17766" s="58"/>
      <c r="Y17766" s="58"/>
      <c r="Z17766" s="58"/>
      <c r="AA17766" s="58"/>
      <c r="AB17766" s="58"/>
    </row>
    <row r="17767" spans="24:28" x14ac:dyDescent="0.2">
      <c r="X17767" s="58"/>
      <c r="Y17767" s="58"/>
      <c r="Z17767" s="58"/>
      <c r="AA17767" s="58"/>
      <c r="AB17767" s="58"/>
    </row>
    <row r="17768" spans="24:28" x14ac:dyDescent="0.2">
      <c r="X17768" s="58"/>
      <c r="Y17768" s="58"/>
      <c r="Z17768" s="58"/>
      <c r="AA17768" s="58"/>
      <c r="AB17768" s="58"/>
    </row>
    <row r="17769" spans="24:28" x14ac:dyDescent="0.2">
      <c r="X17769" s="58"/>
      <c r="Y17769" s="58"/>
      <c r="Z17769" s="58"/>
      <c r="AA17769" s="58"/>
      <c r="AB17769" s="58"/>
    </row>
    <row r="17770" spans="24:28" x14ac:dyDescent="0.2">
      <c r="X17770" s="58"/>
      <c r="Y17770" s="58"/>
      <c r="Z17770" s="58"/>
      <c r="AA17770" s="58"/>
      <c r="AB17770" s="58"/>
    </row>
    <row r="17771" spans="24:28" x14ac:dyDescent="0.2">
      <c r="X17771" s="58"/>
      <c r="Y17771" s="58"/>
      <c r="Z17771" s="58"/>
      <c r="AA17771" s="58"/>
      <c r="AB17771" s="58"/>
    </row>
    <row r="17772" spans="24:28" x14ac:dyDescent="0.2">
      <c r="X17772" s="58"/>
      <c r="Y17772" s="58"/>
      <c r="Z17772" s="58"/>
      <c r="AA17772" s="58"/>
      <c r="AB17772" s="58"/>
    </row>
    <row r="17773" spans="24:28" x14ac:dyDescent="0.2">
      <c r="X17773" s="58"/>
      <c r="Y17773" s="58"/>
      <c r="Z17773" s="58"/>
      <c r="AA17773" s="58"/>
      <c r="AB17773" s="58"/>
    </row>
    <row r="17774" spans="24:28" x14ac:dyDescent="0.2">
      <c r="X17774" s="58"/>
      <c r="Y17774" s="58"/>
      <c r="Z17774" s="58"/>
      <c r="AA17774" s="58"/>
      <c r="AB17774" s="58"/>
    </row>
    <row r="17775" spans="24:28" x14ac:dyDescent="0.2">
      <c r="X17775" s="58"/>
      <c r="Y17775" s="58"/>
      <c r="Z17775" s="58"/>
      <c r="AA17775" s="58"/>
      <c r="AB17775" s="58"/>
    </row>
    <row r="17776" spans="24:28" x14ac:dyDescent="0.2">
      <c r="X17776" s="58"/>
      <c r="Y17776" s="58"/>
      <c r="Z17776" s="58"/>
      <c r="AA17776" s="58"/>
      <c r="AB17776" s="58"/>
    </row>
    <row r="17777" spans="24:28" x14ac:dyDescent="0.2">
      <c r="X17777" s="58"/>
      <c r="Y17777" s="58"/>
      <c r="Z17777" s="58"/>
      <c r="AA17777" s="58"/>
      <c r="AB17777" s="58"/>
    </row>
    <row r="17778" spans="24:28" x14ac:dyDescent="0.2">
      <c r="X17778" s="58"/>
      <c r="Y17778" s="58"/>
      <c r="Z17778" s="58"/>
      <c r="AA17778" s="58"/>
      <c r="AB17778" s="58"/>
    </row>
    <row r="17779" spans="24:28" x14ac:dyDescent="0.2">
      <c r="X17779" s="58"/>
      <c r="Y17779" s="58"/>
      <c r="Z17779" s="58"/>
      <c r="AA17779" s="58"/>
      <c r="AB17779" s="58"/>
    </row>
    <row r="17780" spans="24:28" x14ac:dyDescent="0.2">
      <c r="X17780" s="58"/>
      <c r="Y17780" s="58"/>
      <c r="Z17780" s="58"/>
      <c r="AA17780" s="58"/>
      <c r="AB17780" s="58"/>
    </row>
    <row r="17781" spans="24:28" x14ac:dyDescent="0.2">
      <c r="X17781" s="58"/>
      <c r="Y17781" s="58"/>
      <c r="Z17781" s="58"/>
      <c r="AA17781" s="58"/>
      <c r="AB17781" s="58"/>
    </row>
    <row r="17782" spans="24:28" x14ac:dyDescent="0.2">
      <c r="X17782" s="58"/>
      <c r="Y17782" s="58"/>
      <c r="Z17782" s="58"/>
      <c r="AA17782" s="58"/>
      <c r="AB17782" s="58"/>
    </row>
    <row r="17783" spans="24:28" x14ac:dyDescent="0.2">
      <c r="X17783" s="58"/>
      <c r="Y17783" s="58"/>
      <c r="Z17783" s="58"/>
      <c r="AA17783" s="58"/>
      <c r="AB17783" s="58"/>
    </row>
    <row r="17784" spans="24:28" x14ac:dyDescent="0.2">
      <c r="X17784" s="58"/>
      <c r="Y17784" s="58"/>
      <c r="Z17784" s="58"/>
      <c r="AA17784" s="58"/>
      <c r="AB17784" s="58"/>
    </row>
    <row r="17785" spans="24:28" x14ac:dyDescent="0.2">
      <c r="X17785" s="58"/>
      <c r="Y17785" s="58"/>
      <c r="Z17785" s="58"/>
      <c r="AA17785" s="58"/>
      <c r="AB17785" s="58"/>
    </row>
    <row r="17786" spans="24:28" x14ac:dyDescent="0.2">
      <c r="X17786" s="58"/>
      <c r="Y17786" s="58"/>
      <c r="Z17786" s="58"/>
      <c r="AA17786" s="58"/>
      <c r="AB17786" s="58"/>
    </row>
    <row r="17787" spans="24:28" x14ac:dyDescent="0.2">
      <c r="X17787" s="58"/>
      <c r="Y17787" s="58"/>
      <c r="Z17787" s="58"/>
      <c r="AA17787" s="58"/>
      <c r="AB17787" s="58"/>
    </row>
    <row r="17788" spans="24:28" x14ac:dyDescent="0.2">
      <c r="X17788" s="58"/>
      <c r="Y17788" s="58"/>
      <c r="Z17788" s="58"/>
      <c r="AA17788" s="58"/>
      <c r="AB17788" s="58"/>
    </row>
    <row r="17789" spans="24:28" x14ac:dyDescent="0.2">
      <c r="X17789" s="58"/>
      <c r="Y17789" s="58"/>
      <c r="Z17789" s="58"/>
      <c r="AA17789" s="58"/>
      <c r="AB17789" s="58"/>
    </row>
    <row r="17790" spans="24:28" x14ac:dyDescent="0.2">
      <c r="X17790" s="58"/>
      <c r="Y17790" s="58"/>
      <c r="Z17790" s="58"/>
      <c r="AA17790" s="58"/>
      <c r="AB17790" s="58"/>
    </row>
    <row r="17791" spans="24:28" x14ac:dyDescent="0.2">
      <c r="X17791" s="58"/>
      <c r="Y17791" s="58"/>
      <c r="Z17791" s="58"/>
      <c r="AA17791" s="58"/>
      <c r="AB17791" s="58"/>
    </row>
    <row r="17792" spans="24:28" x14ac:dyDescent="0.2">
      <c r="X17792" s="58"/>
      <c r="Y17792" s="58"/>
      <c r="Z17792" s="58"/>
      <c r="AA17792" s="58"/>
      <c r="AB17792" s="58"/>
    </row>
    <row r="17793" spans="24:28" x14ac:dyDescent="0.2">
      <c r="X17793" s="58"/>
      <c r="Y17793" s="58"/>
      <c r="Z17793" s="58"/>
      <c r="AA17793" s="58"/>
      <c r="AB17793" s="58"/>
    </row>
    <row r="17794" spans="24:28" x14ac:dyDescent="0.2">
      <c r="X17794" s="58"/>
      <c r="Y17794" s="58"/>
      <c r="Z17794" s="58"/>
      <c r="AA17794" s="58"/>
      <c r="AB17794" s="58"/>
    </row>
    <row r="17795" spans="24:28" x14ac:dyDescent="0.2">
      <c r="X17795" s="58"/>
      <c r="Y17795" s="58"/>
      <c r="Z17795" s="58"/>
      <c r="AA17795" s="58"/>
      <c r="AB17795" s="58"/>
    </row>
    <row r="17796" spans="24:28" x14ac:dyDescent="0.2">
      <c r="X17796" s="58"/>
      <c r="Y17796" s="58"/>
      <c r="Z17796" s="58"/>
      <c r="AA17796" s="58"/>
      <c r="AB17796" s="58"/>
    </row>
    <row r="17797" spans="24:28" x14ac:dyDescent="0.2">
      <c r="X17797" s="58"/>
      <c r="Y17797" s="58"/>
      <c r="Z17797" s="58"/>
      <c r="AA17797" s="58"/>
      <c r="AB17797" s="58"/>
    </row>
    <row r="17798" spans="24:28" x14ac:dyDescent="0.2">
      <c r="X17798" s="58"/>
      <c r="Y17798" s="58"/>
      <c r="Z17798" s="58"/>
      <c r="AA17798" s="58"/>
      <c r="AB17798" s="58"/>
    </row>
    <row r="17799" spans="24:28" x14ac:dyDescent="0.2">
      <c r="X17799" s="58"/>
      <c r="Y17799" s="58"/>
      <c r="Z17799" s="58"/>
      <c r="AA17799" s="58"/>
      <c r="AB17799" s="58"/>
    </row>
    <row r="17800" spans="24:28" x14ac:dyDescent="0.2">
      <c r="X17800" s="58"/>
      <c r="Y17800" s="58"/>
      <c r="Z17800" s="58"/>
      <c r="AA17800" s="58"/>
      <c r="AB17800" s="58"/>
    </row>
    <row r="17801" spans="24:28" x14ac:dyDescent="0.2">
      <c r="X17801" s="58"/>
      <c r="Y17801" s="58"/>
      <c r="Z17801" s="58"/>
      <c r="AA17801" s="58"/>
      <c r="AB17801" s="58"/>
    </row>
    <row r="17802" spans="24:28" x14ac:dyDescent="0.2">
      <c r="X17802" s="58"/>
      <c r="Y17802" s="58"/>
      <c r="Z17802" s="58"/>
      <c r="AA17802" s="58"/>
      <c r="AB17802" s="58"/>
    </row>
    <row r="17803" spans="24:28" x14ac:dyDescent="0.2">
      <c r="X17803" s="58"/>
      <c r="Y17803" s="58"/>
      <c r="Z17803" s="58"/>
      <c r="AA17803" s="58"/>
      <c r="AB17803" s="58"/>
    </row>
    <row r="17804" spans="24:28" x14ac:dyDescent="0.2">
      <c r="X17804" s="58"/>
      <c r="Y17804" s="58"/>
      <c r="Z17804" s="58"/>
      <c r="AA17804" s="58"/>
      <c r="AB17804" s="58"/>
    </row>
    <row r="17805" spans="24:28" x14ac:dyDescent="0.2">
      <c r="X17805" s="58"/>
      <c r="Y17805" s="58"/>
      <c r="Z17805" s="58"/>
      <c r="AA17805" s="58"/>
      <c r="AB17805" s="58"/>
    </row>
    <row r="17806" spans="24:28" x14ac:dyDescent="0.2">
      <c r="X17806" s="58"/>
      <c r="Y17806" s="58"/>
      <c r="Z17806" s="58"/>
      <c r="AA17806" s="58"/>
      <c r="AB17806" s="58"/>
    </row>
    <row r="17807" spans="24:28" x14ac:dyDescent="0.2">
      <c r="X17807" s="58"/>
      <c r="Y17807" s="58"/>
      <c r="Z17807" s="58"/>
      <c r="AA17807" s="58"/>
      <c r="AB17807" s="58"/>
    </row>
    <row r="17808" spans="24:28" x14ac:dyDescent="0.2">
      <c r="X17808" s="58"/>
      <c r="Y17808" s="58"/>
      <c r="Z17808" s="58"/>
      <c r="AA17808" s="58"/>
      <c r="AB17808" s="58"/>
    </row>
    <row r="17809" spans="24:28" x14ac:dyDescent="0.2">
      <c r="X17809" s="58"/>
      <c r="Y17809" s="58"/>
      <c r="Z17809" s="58"/>
      <c r="AA17809" s="58"/>
      <c r="AB17809" s="58"/>
    </row>
    <row r="17810" spans="24:28" x14ac:dyDescent="0.2">
      <c r="X17810" s="58"/>
      <c r="Y17810" s="58"/>
      <c r="Z17810" s="58"/>
      <c r="AA17810" s="58"/>
      <c r="AB17810" s="58"/>
    </row>
    <row r="17811" spans="24:28" x14ac:dyDescent="0.2">
      <c r="X17811" s="58"/>
      <c r="Y17811" s="58"/>
      <c r="Z17811" s="58"/>
      <c r="AA17811" s="58"/>
      <c r="AB17811" s="58"/>
    </row>
    <row r="17812" spans="24:28" x14ac:dyDescent="0.2">
      <c r="X17812" s="58"/>
      <c r="Y17812" s="58"/>
      <c r="Z17812" s="58"/>
      <c r="AA17812" s="58"/>
      <c r="AB17812" s="58"/>
    </row>
    <row r="17813" spans="24:28" x14ac:dyDescent="0.2">
      <c r="X17813" s="58"/>
      <c r="Y17813" s="58"/>
      <c r="Z17813" s="58"/>
      <c r="AA17813" s="58"/>
      <c r="AB17813" s="58"/>
    </row>
    <row r="17814" spans="24:28" x14ac:dyDescent="0.2">
      <c r="X17814" s="58"/>
      <c r="Y17814" s="58"/>
      <c r="Z17814" s="58"/>
      <c r="AA17814" s="58"/>
      <c r="AB17814" s="58"/>
    </row>
    <row r="17815" spans="24:28" x14ac:dyDescent="0.2">
      <c r="X17815" s="58"/>
      <c r="Y17815" s="58"/>
      <c r="Z17815" s="58"/>
      <c r="AA17815" s="58"/>
      <c r="AB17815" s="58"/>
    </row>
    <row r="17816" spans="24:28" x14ac:dyDescent="0.2">
      <c r="X17816" s="58"/>
      <c r="Y17816" s="58"/>
      <c r="Z17816" s="58"/>
      <c r="AA17816" s="58"/>
      <c r="AB17816" s="58"/>
    </row>
    <row r="17817" spans="24:28" x14ac:dyDescent="0.2">
      <c r="X17817" s="58"/>
      <c r="Y17817" s="58"/>
      <c r="Z17817" s="58"/>
      <c r="AA17817" s="58"/>
      <c r="AB17817" s="58"/>
    </row>
    <row r="17818" spans="24:28" x14ac:dyDescent="0.2">
      <c r="X17818" s="58"/>
      <c r="Y17818" s="58"/>
      <c r="Z17818" s="58"/>
      <c r="AA17818" s="58"/>
      <c r="AB17818" s="58"/>
    </row>
    <row r="17819" spans="24:28" x14ac:dyDescent="0.2">
      <c r="X17819" s="58"/>
      <c r="Y17819" s="58"/>
      <c r="Z17819" s="58"/>
      <c r="AA17819" s="58"/>
      <c r="AB17819" s="58"/>
    </row>
    <row r="17820" spans="24:28" x14ac:dyDescent="0.2">
      <c r="X17820" s="58"/>
      <c r="Y17820" s="58"/>
      <c r="Z17820" s="58"/>
      <c r="AA17820" s="58"/>
      <c r="AB17820" s="58"/>
    </row>
    <row r="17821" spans="24:28" x14ac:dyDescent="0.2">
      <c r="X17821" s="58"/>
      <c r="Y17821" s="58"/>
      <c r="Z17821" s="58"/>
      <c r="AA17821" s="58"/>
      <c r="AB17821" s="58"/>
    </row>
    <row r="17822" spans="24:28" x14ac:dyDescent="0.2">
      <c r="X17822" s="58"/>
      <c r="Y17822" s="58"/>
      <c r="Z17822" s="58"/>
      <c r="AA17822" s="58"/>
      <c r="AB17822" s="58"/>
    </row>
    <row r="17823" spans="24:28" x14ac:dyDescent="0.2">
      <c r="X17823" s="58"/>
      <c r="Y17823" s="58"/>
      <c r="Z17823" s="58"/>
      <c r="AA17823" s="58"/>
      <c r="AB17823" s="58"/>
    </row>
    <row r="17824" spans="24:28" x14ac:dyDescent="0.2">
      <c r="X17824" s="58"/>
      <c r="Y17824" s="58"/>
      <c r="Z17824" s="58"/>
      <c r="AA17824" s="58"/>
      <c r="AB17824" s="58"/>
    </row>
    <row r="17825" spans="24:28" x14ac:dyDescent="0.2">
      <c r="X17825" s="58"/>
      <c r="Y17825" s="58"/>
      <c r="Z17825" s="58"/>
      <c r="AA17825" s="58"/>
      <c r="AB17825" s="58"/>
    </row>
    <row r="17826" spans="24:28" x14ac:dyDescent="0.2">
      <c r="X17826" s="58"/>
      <c r="Y17826" s="58"/>
      <c r="Z17826" s="58"/>
      <c r="AA17826" s="58"/>
      <c r="AB17826" s="58"/>
    </row>
    <row r="17827" spans="24:28" x14ac:dyDescent="0.2">
      <c r="X17827" s="58"/>
      <c r="Y17827" s="58"/>
      <c r="Z17827" s="58"/>
      <c r="AA17827" s="58"/>
      <c r="AB17827" s="58"/>
    </row>
    <row r="17828" spans="24:28" x14ac:dyDescent="0.2">
      <c r="X17828" s="58"/>
      <c r="Y17828" s="58"/>
      <c r="Z17828" s="58"/>
      <c r="AA17828" s="58"/>
      <c r="AB17828" s="58"/>
    </row>
    <row r="17829" spans="24:28" x14ac:dyDescent="0.2">
      <c r="X17829" s="58"/>
      <c r="Y17829" s="58"/>
      <c r="Z17829" s="58"/>
      <c r="AA17829" s="58"/>
      <c r="AB17829" s="58"/>
    </row>
    <row r="17830" spans="24:28" x14ac:dyDescent="0.2">
      <c r="X17830" s="58"/>
      <c r="Y17830" s="58"/>
      <c r="Z17830" s="58"/>
      <c r="AA17830" s="58"/>
      <c r="AB17830" s="58"/>
    </row>
    <row r="17831" spans="24:28" x14ac:dyDescent="0.2">
      <c r="X17831" s="58"/>
      <c r="Y17831" s="58"/>
      <c r="Z17831" s="58"/>
      <c r="AA17831" s="58"/>
      <c r="AB17831" s="58"/>
    </row>
    <row r="17832" spans="24:28" x14ac:dyDescent="0.2">
      <c r="X17832" s="58"/>
      <c r="Y17832" s="58"/>
      <c r="Z17832" s="58"/>
      <c r="AA17832" s="58"/>
      <c r="AB17832" s="58"/>
    </row>
    <row r="17833" spans="24:28" x14ac:dyDescent="0.2">
      <c r="X17833" s="58"/>
      <c r="Y17833" s="58"/>
      <c r="Z17833" s="58"/>
      <c r="AA17833" s="58"/>
      <c r="AB17833" s="58"/>
    </row>
    <row r="17834" spans="24:28" x14ac:dyDescent="0.2">
      <c r="X17834" s="58"/>
      <c r="Y17834" s="58"/>
      <c r="Z17834" s="58"/>
      <c r="AA17834" s="58"/>
      <c r="AB17834" s="58"/>
    </row>
    <row r="17835" spans="24:28" x14ac:dyDescent="0.2">
      <c r="X17835" s="58"/>
      <c r="Y17835" s="58"/>
      <c r="Z17835" s="58"/>
      <c r="AA17835" s="58"/>
      <c r="AB17835" s="58"/>
    </row>
    <row r="17836" spans="24:28" x14ac:dyDescent="0.2">
      <c r="X17836" s="58"/>
      <c r="Y17836" s="58"/>
      <c r="Z17836" s="58"/>
      <c r="AA17836" s="58"/>
      <c r="AB17836" s="58"/>
    </row>
    <row r="17837" spans="24:28" x14ac:dyDescent="0.2">
      <c r="X17837" s="58"/>
      <c r="Y17837" s="58"/>
      <c r="Z17837" s="58"/>
      <c r="AA17837" s="58"/>
      <c r="AB17837" s="58"/>
    </row>
    <row r="17838" spans="24:28" x14ac:dyDescent="0.2">
      <c r="X17838" s="58"/>
      <c r="Y17838" s="58"/>
      <c r="Z17838" s="58"/>
      <c r="AA17838" s="58"/>
      <c r="AB17838" s="58"/>
    </row>
    <row r="17839" spans="24:28" x14ac:dyDescent="0.2">
      <c r="X17839" s="58"/>
      <c r="Y17839" s="58"/>
      <c r="Z17839" s="58"/>
      <c r="AA17839" s="58"/>
      <c r="AB17839" s="58"/>
    </row>
    <row r="17840" spans="24:28" x14ac:dyDescent="0.2">
      <c r="X17840" s="58"/>
      <c r="Y17840" s="58"/>
      <c r="Z17840" s="58"/>
      <c r="AA17840" s="58"/>
      <c r="AB17840" s="58"/>
    </row>
    <row r="17841" spans="24:28" x14ac:dyDescent="0.2">
      <c r="X17841" s="58"/>
      <c r="Y17841" s="58"/>
      <c r="Z17841" s="58"/>
      <c r="AA17841" s="58"/>
      <c r="AB17841" s="58"/>
    </row>
    <row r="17842" spans="24:28" x14ac:dyDescent="0.2">
      <c r="X17842" s="58"/>
      <c r="Y17842" s="58"/>
      <c r="Z17842" s="58"/>
      <c r="AA17842" s="58"/>
      <c r="AB17842" s="58"/>
    </row>
    <row r="17843" spans="24:28" x14ac:dyDescent="0.2">
      <c r="X17843" s="58"/>
      <c r="Y17843" s="58"/>
      <c r="Z17843" s="58"/>
      <c r="AA17843" s="58"/>
      <c r="AB17843" s="58"/>
    </row>
    <row r="17844" spans="24:28" x14ac:dyDescent="0.2">
      <c r="X17844" s="58"/>
      <c r="Y17844" s="58"/>
      <c r="Z17844" s="58"/>
      <c r="AA17844" s="58"/>
      <c r="AB17844" s="58"/>
    </row>
    <row r="17845" spans="24:28" x14ac:dyDescent="0.2">
      <c r="X17845" s="58"/>
      <c r="Y17845" s="58"/>
      <c r="Z17845" s="58"/>
      <c r="AA17845" s="58"/>
      <c r="AB17845" s="58"/>
    </row>
    <row r="17846" spans="24:28" x14ac:dyDescent="0.2">
      <c r="X17846" s="58"/>
      <c r="Y17846" s="58"/>
      <c r="Z17846" s="58"/>
      <c r="AA17846" s="58"/>
      <c r="AB17846" s="58"/>
    </row>
    <row r="17847" spans="24:28" x14ac:dyDescent="0.2">
      <c r="X17847" s="58"/>
      <c r="Y17847" s="58"/>
      <c r="Z17847" s="58"/>
      <c r="AA17847" s="58"/>
      <c r="AB17847" s="58"/>
    </row>
    <row r="17848" spans="24:28" x14ac:dyDescent="0.2">
      <c r="X17848" s="58"/>
      <c r="Y17848" s="58"/>
      <c r="Z17848" s="58"/>
      <c r="AA17848" s="58"/>
      <c r="AB17848" s="58"/>
    </row>
    <row r="17849" spans="24:28" x14ac:dyDescent="0.2">
      <c r="X17849" s="58"/>
      <c r="Y17849" s="58"/>
      <c r="Z17849" s="58"/>
      <c r="AA17849" s="58"/>
      <c r="AB17849" s="58"/>
    </row>
    <row r="17850" spans="24:28" x14ac:dyDescent="0.2">
      <c r="X17850" s="58"/>
      <c r="Y17850" s="58"/>
      <c r="Z17850" s="58"/>
      <c r="AA17850" s="58"/>
      <c r="AB17850" s="58"/>
    </row>
    <row r="17851" spans="24:28" x14ac:dyDescent="0.2">
      <c r="X17851" s="58"/>
      <c r="Y17851" s="58"/>
      <c r="Z17851" s="58"/>
      <c r="AA17851" s="58"/>
      <c r="AB17851" s="58"/>
    </row>
    <row r="17852" spans="24:28" x14ac:dyDescent="0.2">
      <c r="X17852" s="58"/>
      <c r="Y17852" s="58"/>
      <c r="Z17852" s="58"/>
      <c r="AA17852" s="58"/>
      <c r="AB17852" s="58"/>
    </row>
    <row r="17853" spans="24:28" x14ac:dyDescent="0.2">
      <c r="X17853" s="58"/>
      <c r="Y17853" s="58"/>
      <c r="Z17853" s="58"/>
      <c r="AA17853" s="58"/>
      <c r="AB17853" s="58"/>
    </row>
    <row r="17854" spans="24:28" x14ac:dyDescent="0.2">
      <c r="X17854" s="58"/>
      <c r="Y17854" s="58"/>
      <c r="Z17854" s="58"/>
      <c r="AA17854" s="58"/>
      <c r="AB17854" s="58"/>
    </row>
    <row r="17855" spans="24:28" x14ac:dyDescent="0.2">
      <c r="X17855" s="58"/>
      <c r="Y17855" s="58"/>
      <c r="Z17855" s="58"/>
      <c r="AA17855" s="58"/>
      <c r="AB17855" s="58"/>
    </row>
    <row r="17856" spans="24:28" x14ac:dyDescent="0.2">
      <c r="X17856" s="58"/>
      <c r="Y17856" s="58"/>
      <c r="Z17856" s="58"/>
      <c r="AA17856" s="58"/>
      <c r="AB17856" s="58"/>
    </row>
    <row r="17857" spans="24:28" x14ac:dyDescent="0.2">
      <c r="X17857" s="58"/>
      <c r="Y17857" s="58"/>
      <c r="Z17857" s="58"/>
      <c r="AA17857" s="58"/>
      <c r="AB17857" s="58"/>
    </row>
    <row r="17858" spans="24:28" x14ac:dyDescent="0.2">
      <c r="X17858" s="58"/>
      <c r="Y17858" s="58"/>
      <c r="Z17858" s="58"/>
      <c r="AA17858" s="58"/>
      <c r="AB17858" s="58"/>
    </row>
    <row r="17859" spans="24:28" x14ac:dyDescent="0.2">
      <c r="X17859" s="58"/>
      <c r="Y17859" s="58"/>
      <c r="Z17859" s="58"/>
      <c r="AA17859" s="58"/>
      <c r="AB17859" s="58"/>
    </row>
    <row r="17860" spans="24:28" x14ac:dyDescent="0.2">
      <c r="X17860" s="58"/>
      <c r="Y17860" s="58"/>
      <c r="Z17860" s="58"/>
      <c r="AA17860" s="58"/>
      <c r="AB17860" s="58"/>
    </row>
    <row r="17861" spans="24:28" x14ac:dyDescent="0.2">
      <c r="X17861" s="58"/>
      <c r="Y17861" s="58"/>
      <c r="Z17861" s="58"/>
      <c r="AA17861" s="58"/>
      <c r="AB17861" s="58"/>
    </row>
    <row r="17862" spans="24:28" x14ac:dyDescent="0.2">
      <c r="X17862" s="58"/>
      <c r="Y17862" s="58"/>
      <c r="Z17862" s="58"/>
      <c r="AA17862" s="58"/>
      <c r="AB17862" s="58"/>
    </row>
    <row r="17863" spans="24:28" x14ac:dyDescent="0.2">
      <c r="X17863" s="58"/>
      <c r="Y17863" s="58"/>
      <c r="Z17863" s="58"/>
      <c r="AA17863" s="58"/>
      <c r="AB17863" s="58"/>
    </row>
    <row r="17864" spans="24:28" x14ac:dyDescent="0.2">
      <c r="X17864" s="58"/>
      <c r="Y17864" s="58"/>
      <c r="Z17864" s="58"/>
      <c r="AA17864" s="58"/>
      <c r="AB17864" s="58"/>
    </row>
    <row r="17865" spans="24:28" x14ac:dyDescent="0.2">
      <c r="X17865" s="58"/>
      <c r="Y17865" s="58"/>
      <c r="Z17865" s="58"/>
      <c r="AA17865" s="58"/>
      <c r="AB17865" s="58"/>
    </row>
    <row r="17866" spans="24:28" x14ac:dyDescent="0.2">
      <c r="X17866" s="58"/>
      <c r="Y17866" s="58"/>
      <c r="Z17866" s="58"/>
      <c r="AA17866" s="58"/>
      <c r="AB17866" s="58"/>
    </row>
    <row r="17867" spans="24:28" x14ac:dyDescent="0.2">
      <c r="X17867" s="58"/>
      <c r="Y17867" s="58"/>
      <c r="Z17867" s="58"/>
      <c r="AA17867" s="58"/>
      <c r="AB17867" s="58"/>
    </row>
    <row r="17868" spans="24:28" x14ac:dyDescent="0.2">
      <c r="X17868" s="58"/>
      <c r="Y17868" s="58"/>
      <c r="Z17868" s="58"/>
      <c r="AA17868" s="58"/>
      <c r="AB17868" s="58"/>
    </row>
    <row r="17869" spans="24:28" x14ac:dyDescent="0.2">
      <c r="X17869" s="58"/>
      <c r="Y17869" s="58"/>
      <c r="Z17869" s="58"/>
      <c r="AA17869" s="58"/>
      <c r="AB17869" s="58"/>
    </row>
    <row r="17870" spans="24:28" x14ac:dyDescent="0.2">
      <c r="X17870" s="58"/>
      <c r="Y17870" s="58"/>
      <c r="Z17870" s="58"/>
      <c r="AA17870" s="58"/>
      <c r="AB17870" s="58"/>
    </row>
    <row r="17871" spans="24:28" x14ac:dyDescent="0.2">
      <c r="X17871" s="58"/>
      <c r="Y17871" s="58"/>
      <c r="Z17871" s="58"/>
      <c r="AA17871" s="58"/>
      <c r="AB17871" s="58"/>
    </row>
    <row r="17872" spans="24:28" x14ac:dyDescent="0.2">
      <c r="X17872" s="58"/>
      <c r="Y17872" s="58"/>
      <c r="Z17872" s="58"/>
      <c r="AA17872" s="58"/>
      <c r="AB17872" s="58"/>
    </row>
    <row r="17873" spans="24:28" x14ac:dyDescent="0.2">
      <c r="X17873" s="58"/>
      <c r="Y17873" s="58"/>
      <c r="Z17873" s="58"/>
      <c r="AA17873" s="58"/>
      <c r="AB17873" s="58"/>
    </row>
    <row r="17874" spans="24:28" x14ac:dyDescent="0.2">
      <c r="X17874" s="58"/>
      <c r="Y17874" s="58"/>
      <c r="Z17874" s="58"/>
      <c r="AA17874" s="58"/>
      <c r="AB17874" s="58"/>
    </row>
    <row r="17875" spans="24:28" x14ac:dyDescent="0.2">
      <c r="X17875" s="58"/>
      <c r="Y17875" s="58"/>
      <c r="Z17875" s="58"/>
      <c r="AA17875" s="58"/>
      <c r="AB17875" s="58"/>
    </row>
    <row r="17876" spans="24:28" x14ac:dyDescent="0.2">
      <c r="X17876" s="58"/>
      <c r="Y17876" s="58"/>
      <c r="Z17876" s="58"/>
      <c r="AA17876" s="58"/>
      <c r="AB17876" s="58"/>
    </row>
    <row r="17877" spans="24:28" x14ac:dyDescent="0.2">
      <c r="X17877" s="58"/>
      <c r="Y17877" s="58"/>
      <c r="Z17877" s="58"/>
      <c r="AA17877" s="58"/>
      <c r="AB17877" s="58"/>
    </row>
    <row r="17878" spans="24:28" x14ac:dyDescent="0.2">
      <c r="X17878" s="58"/>
      <c r="Y17878" s="58"/>
      <c r="Z17878" s="58"/>
      <c r="AA17878" s="58"/>
      <c r="AB17878" s="58"/>
    </row>
    <row r="17879" spans="24:28" x14ac:dyDescent="0.2">
      <c r="X17879" s="58"/>
      <c r="Y17879" s="58"/>
      <c r="Z17879" s="58"/>
      <c r="AA17879" s="58"/>
      <c r="AB17879" s="58"/>
    </row>
    <row r="17880" spans="24:28" x14ac:dyDescent="0.2">
      <c r="X17880" s="58"/>
      <c r="Y17880" s="58"/>
      <c r="Z17880" s="58"/>
      <c r="AA17880" s="58"/>
      <c r="AB17880" s="58"/>
    </row>
    <row r="17881" spans="24:28" x14ac:dyDescent="0.2">
      <c r="X17881" s="58"/>
      <c r="Y17881" s="58"/>
      <c r="Z17881" s="58"/>
      <c r="AA17881" s="58"/>
      <c r="AB17881" s="58"/>
    </row>
    <row r="17882" spans="24:28" x14ac:dyDescent="0.2">
      <c r="X17882" s="58"/>
      <c r="Y17882" s="58"/>
      <c r="Z17882" s="58"/>
      <c r="AA17882" s="58"/>
      <c r="AB17882" s="58"/>
    </row>
    <row r="17883" spans="24:28" x14ac:dyDescent="0.2">
      <c r="X17883" s="58"/>
      <c r="Y17883" s="58"/>
      <c r="Z17883" s="58"/>
      <c r="AA17883" s="58"/>
      <c r="AB17883" s="58"/>
    </row>
    <row r="17884" spans="24:28" x14ac:dyDescent="0.2">
      <c r="X17884" s="58"/>
      <c r="Y17884" s="58"/>
      <c r="Z17884" s="58"/>
      <c r="AA17884" s="58"/>
      <c r="AB17884" s="58"/>
    </row>
    <row r="17885" spans="24:28" x14ac:dyDescent="0.2">
      <c r="X17885" s="58"/>
      <c r="Y17885" s="58"/>
      <c r="Z17885" s="58"/>
      <c r="AA17885" s="58"/>
      <c r="AB17885" s="58"/>
    </row>
    <row r="17886" spans="24:28" x14ac:dyDescent="0.2">
      <c r="X17886" s="58"/>
      <c r="Y17886" s="58"/>
      <c r="Z17886" s="58"/>
      <c r="AA17886" s="58"/>
      <c r="AB17886" s="58"/>
    </row>
    <row r="17887" spans="24:28" x14ac:dyDescent="0.2">
      <c r="X17887" s="58"/>
      <c r="Y17887" s="58"/>
      <c r="Z17887" s="58"/>
      <c r="AA17887" s="58"/>
      <c r="AB17887" s="58"/>
    </row>
    <row r="17888" spans="24:28" x14ac:dyDescent="0.2">
      <c r="X17888" s="58"/>
      <c r="Y17888" s="58"/>
      <c r="Z17888" s="58"/>
      <c r="AA17888" s="58"/>
      <c r="AB17888" s="58"/>
    </row>
    <row r="17889" spans="24:28" x14ac:dyDescent="0.2">
      <c r="X17889" s="58"/>
      <c r="Y17889" s="58"/>
      <c r="Z17889" s="58"/>
      <c r="AA17889" s="58"/>
      <c r="AB17889" s="58"/>
    </row>
    <row r="17890" spans="24:28" x14ac:dyDescent="0.2">
      <c r="X17890" s="58"/>
      <c r="Y17890" s="58"/>
      <c r="Z17890" s="58"/>
      <c r="AA17890" s="58"/>
      <c r="AB17890" s="58"/>
    </row>
    <row r="17891" spans="24:28" x14ac:dyDescent="0.2">
      <c r="X17891" s="58"/>
      <c r="Y17891" s="58"/>
      <c r="Z17891" s="58"/>
      <c r="AA17891" s="58"/>
      <c r="AB17891" s="58"/>
    </row>
    <row r="17892" spans="24:28" x14ac:dyDescent="0.2">
      <c r="X17892" s="58"/>
      <c r="Y17892" s="58"/>
      <c r="Z17892" s="58"/>
      <c r="AA17892" s="58"/>
      <c r="AB17892" s="58"/>
    </row>
    <row r="17893" spans="24:28" x14ac:dyDescent="0.2">
      <c r="X17893" s="58"/>
      <c r="Y17893" s="58"/>
      <c r="Z17893" s="58"/>
      <c r="AA17893" s="58"/>
      <c r="AB17893" s="58"/>
    </row>
    <row r="17894" spans="24:28" x14ac:dyDescent="0.2">
      <c r="X17894" s="58"/>
      <c r="Y17894" s="58"/>
      <c r="Z17894" s="58"/>
      <c r="AA17894" s="58"/>
      <c r="AB17894" s="58"/>
    </row>
    <row r="17895" spans="24:28" x14ac:dyDescent="0.2">
      <c r="X17895" s="58"/>
      <c r="Y17895" s="58"/>
      <c r="Z17895" s="58"/>
      <c r="AA17895" s="58"/>
      <c r="AB17895" s="58"/>
    </row>
    <row r="17896" spans="24:28" x14ac:dyDescent="0.2">
      <c r="X17896" s="58"/>
      <c r="Y17896" s="58"/>
      <c r="Z17896" s="58"/>
      <c r="AA17896" s="58"/>
      <c r="AB17896" s="58"/>
    </row>
    <row r="17897" spans="24:28" x14ac:dyDescent="0.2">
      <c r="X17897" s="58"/>
      <c r="Y17897" s="58"/>
      <c r="Z17897" s="58"/>
      <c r="AA17897" s="58"/>
      <c r="AB17897" s="58"/>
    </row>
    <row r="17898" spans="24:28" x14ac:dyDescent="0.2">
      <c r="X17898" s="58"/>
      <c r="Y17898" s="58"/>
      <c r="Z17898" s="58"/>
      <c r="AA17898" s="58"/>
      <c r="AB17898" s="58"/>
    </row>
    <row r="17899" spans="24:28" x14ac:dyDescent="0.2">
      <c r="X17899" s="58"/>
      <c r="Y17899" s="58"/>
      <c r="Z17899" s="58"/>
      <c r="AA17899" s="58"/>
      <c r="AB17899" s="58"/>
    </row>
    <row r="17900" spans="24:28" x14ac:dyDescent="0.2">
      <c r="X17900" s="58"/>
      <c r="Y17900" s="58"/>
      <c r="Z17900" s="58"/>
      <c r="AA17900" s="58"/>
      <c r="AB17900" s="58"/>
    </row>
    <row r="17901" spans="24:28" x14ac:dyDescent="0.2">
      <c r="X17901" s="58"/>
      <c r="Y17901" s="58"/>
      <c r="Z17901" s="58"/>
      <c r="AA17901" s="58"/>
      <c r="AB17901" s="58"/>
    </row>
    <row r="17902" spans="24:28" x14ac:dyDescent="0.2">
      <c r="X17902" s="58"/>
      <c r="Y17902" s="58"/>
      <c r="Z17902" s="58"/>
      <c r="AA17902" s="58"/>
      <c r="AB17902" s="58"/>
    </row>
    <row r="17903" spans="24:28" x14ac:dyDescent="0.2">
      <c r="X17903" s="58"/>
      <c r="Y17903" s="58"/>
      <c r="Z17903" s="58"/>
      <c r="AA17903" s="58"/>
      <c r="AB17903" s="58"/>
    </row>
    <row r="17904" spans="24:28" x14ac:dyDescent="0.2">
      <c r="X17904" s="58"/>
      <c r="Y17904" s="58"/>
      <c r="Z17904" s="58"/>
      <c r="AA17904" s="58"/>
      <c r="AB17904" s="58"/>
    </row>
    <row r="17905" spans="24:28" x14ac:dyDescent="0.2">
      <c r="X17905" s="58"/>
      <c r="Y17905" s="58"/>
      <c r="Z17905" s="58"/>
      <c r="AA17905" s="58"/>
      <c r="AB17905" s="58"/>
    </row>
    <row r="17906" spans="24:28" x14ac:dyDescent="0.2">
      <c r="X17906" s="58"/>
      <c r="Y17906" s="58"/>
      <c r="Z17906" s="58"/>
      <c r="AA17906" s="58"/>
      <c r="AB17906" s="58"/>
    </row>
    <row r="17907" spans="24:28" x14ac:dyDescent="0.2">
      <c r="X17907" s="58"/>
      <c r="Y17907" s="58"/>
      <c r="Z17907" s="58"/>
      <c r="AA17907" s="58"/>
      <c r="AB17907" s="58"/>
    </row>
    <row r="17908" spans="24:28" x14ac:dyDescent="0.2">
      <c r="X17908" s="58"/>
      <c r="Y17908" s="58"/>
      <c r="Z17908" s="58"/>
      <c r="AA17908" s="58"/>
      <c r="AB17908" s="58"/>
    </row>
    <row r="17909" spans="24:28" x14ac:dyDescent="0.2">
      <c r="X17909" s="58"/>
      <c r="Y17909" s="58"/>
      <c r="Z17909" s="58"/>
      <c r="AA17909" s="58"/>
      <c r="AB17909" s="58"/>
    </row>
    <row r="17910" spans="24:28" x14ac:dyDescent="0.2">
      <c r="X17910" s="58"/>
      <c r="Y17910" s="58"/>
      <c r="Z17910" s="58"/>
      <c r="AA17910" s="58"/>
      <c r="AB17910" s="58"/>
    </row>
    <row r="17911" spans="24:28" x14ac:dyDescent="0.2">
      <c r="X17911" s="58"/>
      <c r="Y17911" s="58"/>
      <c r="Z17911" s="58"/>
      <c r="AA17911" s="58"/>
      <c r="AB17911" s="58"/>
    </row>
    <row r="17912" spans="24:28" x14ac:dyDescent="0.2">
      <c r="X17912" s="58"/>
      <c r="Y17912" s="58"/>
      <c r="Z17912" s="58"/>
      <c r="AA17912" s="58"/>
      <c r="AB17912" s="58"/>
    </row>
    <row r="17913" spans="24:28" x14ac:dyDescent="0.2">
      <c r="X17913" s="58"/>
      <c r="Y17913" s="58"/>
      <c r="Z17913" s="58"/>
      <c r="AA17913" s="58"/>
      <c r="AB17913" s="58"/>
    </row>
    <row r="17914" spans="24:28" x14ac:dyDescent="0.2">
      <c r="X17914" s="58"/>
      <c r="Y17914" s="58"/>
      <c r="Z17914" s="58"/>
      <c r="AA17914" s="58"/>
      <c r="AB17914" s="58"/>
    </row>
    <row r="17915" spans="24:28" x14ac:dyDescent="0.2">
      <c r="X17915" s="58"/>
      <c r="Y17915" s="58"/>
      <c r="Z17915" s="58"/>
      <c r="AA17915" s="58"/>
      <c r="AB17915" s="58"/>
    </row>
    <row r="17916" spans="24:28" x14ac:dyDescent="0.2">
      <c r="X17916" s="58"/>
      <c r="Y17916" s="58"/>
      <c r="Z17916" s="58"/>
      <c r="AA17916" s="58"/>
      <c r="AB17916" s="58"/>
    </row>
    <row r="17917" spans="24:28" x14ac:dyDescent="0.2">
      <c r="X17917" s="58"/>
      <c r="Y17917" s="58"/>
      <c r="Z17917" s="58"/>
      <c r="AA17917" s="58"/>
      <c r="AB17917" s="58"/>
    </row>
    <row r="17918" spans="24:28" x14ac:dyDescent="0.2">
      <c r="X17918" s="58"/>
      <c r="Y17918" s="58"/>
      <c r="Z17918" s="58"/>
      <c r="AA17918" s="58"/>
      <c r="AB17918" s="58"/>
    </row>
    <row r="17919" spans="24:28" x14ac:dyDescent="0.2">
      <c r="X17919" s="58"/>
      <c r="Y17919" s="58"/>
      <c r="Z17919" s="58"/>
      <c r="AA17919" s="58"/>
      <c r="AB17919" s="58"/>
    </row>
    <row r="17920" spans="24:28" x14ac:dyDescent="0.2">
      <c r="X17920" s="58"/>
      <c r="Y17920" s="58"/>
      <c r="Z17920" s="58"/>
      <c r="AA17920" s="58"/>
      <c r="AB17920" s="58"/>
    </row>
    <row r="17921" spans="24:28" x14ac:dyDescent="0.2">
      <c r="X17921" s="58"/>
      <c r="Y17921" s="58"/>
      <c r="Z17921" s="58"/>
      <c r="AA17921" s="58"/>
      <c r="AB17921" s="58"/>
    </row>
    <row r="17922" spans="24:28" x14ac:dyDescent="0.2">
      <c r="X17922" s="58"/>
      <c r="Y17922" s="58"/>
      <c r="Z17922" s="58"/>
      <c r="AA17922" s="58"/>
      <c r="AB17922" s="58"/>
    </row>
    <row r="17923" spans="24:28" x14ac:dyDescent="0.2">
      <c r="X17923" s="58"/>
      <c r="Y17923" s="58"/>
      <c r="Z17923" s="58"/>
      <c r="AA17923" s="58"/>
      <c r="AB17923" s="58"/>
    </row>
    <row r="17924" spans="24:28" x14ac:dyDescent="0.2">
      <c r="X17924" s="58"/>
      <c r="Y17924" s="58"/>
      <c r="Z17924" s="58"/>
      <c r="AA17924" s="58"/>
      <c r="AB17924" s="58"/>
    </row>
    <row r="17925" spans="24:28" x14ac:dyDescent="0.2">
      <c r="X17925" s="58"/>
      <c r="Y17925" s="58"/>
      <c r="Z17925" s="58"/>
      <c r="AA17925" s="58"/>
      <c r="AB17925" s="58"/>
    </row>
    <row r="17926" spans="24:28" x14ac:dyDescent="0.2">
      <c r="X17926" s="58"/>
      <c r="Y17926" s="58"/>
      <c r="Z17926" s="58"/>
      <c r="AA17926" s="58"/>
      <c r="AB17926" s="58"/>
    </row>
    <row r="17927" spans="24:28" x14ac:dyDescent="0.2">
      <c r="X17927" s="58"/>
      <c r="Y17927" s="58"/>
      <c r="Z17927" s="58"/>
      <c r="AA17927" s="58"/>
      <c r="AB17927" s="58"/>
    </row>
    <row r="17928" spans="24:28" x14ac:dyDescent="0.2">
      <c r="X17928" s="58"/>
      <c r="Y17928" s="58"/>
      <c r="Z17928" s="58"/>
      <c r="AA17928" s="58"/>
      <c r="AB17928" s="58"/>
    </row>
    <row r="17929" spans="24:28" x14ac:dyDescent="0.2">
      <c r="X17929" s="58"/>
      <c r="Y17929" s="58"/>
      <c r="Z17929" s="58"/>
      <c r="AA17929" s="58"/>
      <c r="AB17929" s="58"/>
    </row>
    <row r="17930" spans="24:28" x14ac:dyDescent="0.2">
      <c r="X17930" s="58"/>
      <c r="Y17930" s="58"/>
      <c r="Z17930" s="58"/>
      <c r="AA17930" s="58"/>
      <c r="AB17930" s="58"/>
    </row>
    <row r="17931" spans="24:28" x14ac:dyDescent="0.2">
      <c r="X17931" s="58"/>
      <c r="Y17931" s="58"/>
      <c r="Z17931" s="58"/>
      <c r="AA17931" s="58"/>
      <c r="AB17931" s="58"/>
    </row>
    <row r="17932" spans="24:28" x14ac:dyDescent="0.2">
      <c r="X17932" s="58"/>
      <c r="Y17932" s="58"/>
      <c r="Z17932" s="58"/>
      <c r="AA17932" s="58"/>
      <c r="AB17932" s="58"/>
    </row>
    <row r="17933" spans="24:28" x14ac:dyDescent="0.2">
      <c r="X17933" s="58"/>
      <c r="Y17933" s="58"/>
      <c r="Z17933" s="58"/>
      <c r="AA17933" s="58"/>
      <c r="AB17933" s="58"/>
    </row>
    <row r="17934" spans="24:28" x14ac:dyDescent="0.2">
      <c r="X17934" s="58"/>
      <c r="Y17934" s="58"/>
      <c r="Z17934" s="58"/>
      <c r="AA17934" s="58"/>
      <c r="AB17934" s="58"/>
    </row>
    <row r="17935" spans="24:28" x14ac:dyDescent="0.2">
      <c r="X17935" s="58"/>
      <c r="Y17935" s="58"/>
      <c r="Z17935" s="58"/>
      <c r="AA17935" s="58"/>
      <c r="AB17935" s="58"/>
    </row>
    <row r="17936" spans="24:28" x14ac:dyDescent="0.2">
      <c r="X17936" s="58"/>
      <c r="Y17936" s="58"/>
      <c r="Z17936" s="58"/>
      <c r="AA17936" s="58"/>
      <c r="AB17936" s="58"/>
    </row>
    <row r="17937" spans="24:28" x14ac:dyDescent="0.2">
      <c r="X17937" s="58"/>
      <c r="Y17937" s="58"/>
      <c r="Z17937" s="58"/>
      <c r="AA17937" s="58"/>
      <c r="AB17937" s="58"/>
    </row>
    <row r="17938" spans="24:28" x14ac:dyDescent="0.2">
      <c r="X17938" s="58"/>
      <c r="Y17938" s="58"/>
      <c r="Z17938" s="58"/>
      <c r="AA17938" s="58"/>
      <c r="AB17938" s="58"/>
    </row>
    <row r="17939" spans="24:28" x14ac:dyDescent="0.2">
      <c r="X17939" s="58"/>
      <c r="Y17939" s="58"/>
      <c r="Z17939" s="58"/>
      <c r="AA17939" s="58"/>
      <c r="AB17939" s="58"/>
    </row>
    <row r="17940" spans="24:28" x14ac:dyDescent="0.2">
      <c r="X17940" s="58"/>
      <c r="Y17940" s="58"/>
      <c r="Z17940" s="58"/>
      <c r="AA17940" s="58"/>
      <c r="AB17940" s="58"/>
    </row>
    <row r="17941" spans="24:28" x14ac:dyDescent="0.2">
      <c r="X17941" s="58"/>
      <c r="Y17941" s="58"/>
      <c r="Z17941" s="58"/>
      <c r="AA17941" s="58"/>
      <c r="AB17941" s="58"/>
    </row>
    <row r="17942" spans="24:28" x14ac:dyDescent="0.2">
      <c r="X17942" s="58"/>
      <c r="Y17942" s="58"/>
      <c r="Z17942" s="58"/>
      <c r="AA17942" s="58"/>
      <c r="AB17942" s="58"/>
    </row>
    <row r="17943" spans="24:28" x14ac:dyDescent="0.2">
      <c r="X17943" s="58"/>
      <c r="Y17943" s="58"/>
      <c r="Z17943" s="58"/>
      <c r="AA17943" s="58"/>
      <c r="AB17943" s="58"/>
    </row>
    <row r="17944" spans="24:28" x14ac:dyDescent="0.2">
      <c r="X17944" s="58"/>
      <c r="Y17944" s="58"/>
      <c r="Z17944" s="58"/>
      <c r="AA17944" s="58"/>
      <c r="AB17944" s="58"/>
    </row>
    <row r="17945" spans="24:28" x14ac:dyDescent="0.2">
      <c r="X17945" s="58"/>
      <c r="Y17945" s="58"/>
      <c r="Z17945" s="58"/>
      <c r="AA17945" s="58"/>
      <c r="AB17945" s="58"/>
    </row>
    <row r="17946" spans="24:28" x14ac:dyDescent="0.2">
      <c r="X17946" s="58"/>
      <c r="Y17946" s="58"/>
      <c r="Z17946" s="58"/>
      <c r="AA17946" s="58"/>
      <c r="AB17946" s="58"/>
    </row>
    <row r="17947" spans="24:28" x14ac:dyDescent="0.2">
      <c r="X17947" s="58"/>
      <c r="Y17947" s="58"/>
      <c r="Z17947" s="58"/>
      <c r="AA17947" s="58"/>
      <c r="AB17947" s="58"/>
    </row>
    <row r="17948" spans="24:28" x14ac:dyDescent="0.2">
      <c r="X17948" s="58"/>
      <c r="Y17948" s="58"/>
      <c r="Z17948" s="58"/>
      <c r="AA17948" s="58"/>
      <c r="AB17948" s="58"/>
    </row>
    <row r="17949" spans="24:28" x14ac:dyDescent="0.2">
      <c r="X17949" s="58"/>
      <c r="Y17949" s="58"/>
      <c r="Z17949" s="58"/>
      <c r="AA17949" s="58"/>
      <c r="AB17949" s="58"/>
    </row>
    <row r="17950" spans="24:28" x14ac:dyDescent="0.2">
      <c r="X17950" s="58"/>
      <c r="Y17950" s="58"/>
      <c r="Z17950" s="58"/>
      <c r="AA17950" s="58"/>
      <c r="AB17950" s="58"/>
    </row>
    <row r="17951" spans="24:28" x14ac:dyDescent="0.2">
      <c r="X17951" s="58"/>
      <c r="Y17951" s="58"/>
      <c r="Z17951" s="58"/>
      <c r="AA17951" s="58"/>
      <c r="AB17951" s="58"/>
    </row>
    <row r="17952" spans="24:28" x14ac:dyDescent="0.2">
      <c r="X17952" s="58"/>
      <c r="Y17952" s="58"/>
      <c r="Z17952" s="58"/>
      <c r="AA17952" s="58"/>
      <c r="AB17952" s="58"/>
    </row>
    <row r="17953" spans="24:28" x14ac:dyDescent="0.2">
      <c r="X17953" s="58"/>
      <c r="Y17953" s="58"/>
      <c r="Z17953" s="58"/>
      <c r="AA17953" s="58"/>
      <c r="AB17953" s="58"/>
    </row>
    <row r="17954" spans="24:28" x14ac:dyDescent="0.2">
      <c r="X17954" s="58"/>
      <c r="Y17954" s="58"/>
      <c r="Z17954" s="58"/>
      <c r="AA17954" s="58"/>
      <c r="AB17954" s="58"/>
    </row>
    <row r="17955" spans="24:28" x14ac:dyDescent="0.2">
      <c r="X17955" s="58"/>
      <c r="Y17955" s="58"/>
      <c r="Z17955" s="58"/>
      <c r="AA17955" s="58"/>
      <c r="AB17955" s="58"/>
    </row>
    <row r="17956" spans="24:28" x14ac:dyDescent="0.2">
      <c r="X17956" s="58"/>
      <c r="Y17956" s="58"/>
      <c r="Z17956" s="58"/>
      <c r="AA17956" s="58"/>
      <c r="AB17956" s="58"/>
    </row>
    <row r="17957" spans="24:28" x14ac:dyDescent="0.2">
      <c r="X17957" s="58"/>
      <c r="Y17957" s="58"/>
      <c r="Z17957" s="58"/>
      <c r="AA17957" s="58"/>
      <c r="AB17957" s="58"/>
    </row>
    <row r="17958" spans="24:28" x14ac:dyDescent="0.2">
      <c r="X17958" s="58"/>
      <c r="Y17958" s="58"/>
      <c r="Z17958" s="58"/>
      <c r="AA17958" s="58"/>
      <c r="AB17958" s="58"/>
    </row>
    <row r="17959" spans="24:28" x14ac:dyDescent="0.2">
      <c r="X17959" s="58"/>
      <c r="Y17959" s="58"/>
      <c r="Z17959" s="58"/>
      <c r="AA17959" s="58"/>
      <c r="AB17959" s="58"/>
    </row>
    <row r="17960" spans="24:28" x14ac:dyDescent="0.2">
      <c r="X17960" s="58"/>
      <c r="Y17960" s="58"/>
      <c r="Z17960" s="58"/>
      <c r="AA17960" s="58"/>
      <c r="AB17960" s="58"/>
    </row>
    <row r="17961" spans="24:28" x14ac:dyDescent="0.2">
      <c r="X17961" s="58"/>
      <c r="Y17961" s="58"/>
      <c r="Z17961" s="58"/>
      <c r="AA17961" s="58"/>
      <c r="AB17961" s="58"/>
    </row>
    <row r="17962" spans="24:28" x14ac:dyDescent="0.2">
      <c r="X17962" s="58"/>
      <c r="Y17962" s="58"/>
      <c r="Z17962" s="58"/>
      <c r="AA17962" s="58"/>
      <c r="AB17962" s="58"/>
    </row>
    <row r="17963" spans="24:28" x14ac:dyDescent="0.2">
      <c r="X17963" s="58"/>
      <c r="Y17963" s="58"/>
      <c r="Z17963" s="58"/>
      <c r="AA17963" s="58"/>
      <c r="AB17963" s="58"/>
    </row>
    <row r="17964" spans="24:28" x14ac:dyDescent="0.2">
      <c r="X17964" s="58"/>
      <c r="Y17964" s="58"/>
      <c r="Z17964" s="58"/>
      <c r="AA17964" s="58"/>
      <c r="AB17964" s="58"/>
    </row>
    <row r="17965" spans="24:28" x14ac:dyDescent="0.2">
      <c r="X17965" s="58"/>
      <c r="Y17965" s="58"/>
      <c r="Z17965" s="58"/>
      <c r="AA17965" s="58"/>
      <c r="AB17965" s="58"/>
    </row>
    <row r="17966" spans="24:28" x14ac:dyDescent="0.2">
      <c r="X17966" s="58"/>
      <c r="Y17966" s="58"/>
      <c r="Z17966" s="58"/>
      <c r="AA17966" s="58"/>
      <c r="AB17966" s="58"/>
    </row>
    <row r="17967" spans="24:28" x14ac:dyDescent="0.2">
      <c r="X17967" s="58"/>
      <c r="Y17967" s="58"/>
      <c r="Z17967" s="58"/>
      <c r="AA17967" s="58"/>
      <c r="AB17967" s="58"/>
    </row>
    <row r="17968" spans="24:28" x14ac:dyDescent="0.2">
      <c r="X17968" s="58"/>
      <c r="Y17968" s="58"/>
      <c r="Z17968" s="58"/>
      <c r="AA17968" s="58"/>
      <c r="AB17968" s="58"/>
    </row>
    <row r="17969" spans="24:28" x14ac:dyDescent="0.2">
      <c r="X17969" s="58"/>
      <c r="Y17969" s="58"/>
      <c r="Z17969" s="58"/>
      <c r="AA17969" s="58"/>
      <c r="AB17969" s="58"/>
    </row>
    <row r="17970" spans="24:28" x14ac:dyDescent="0.2">
      <c r="X17970" s="58"/>
      <c r="Y17970" s="58"/>
      <c r="Z17970" s="58"/>
      <c r="AA17970" s="58"/>
      <c r="AB17970" s="58"/>
    </row>
    <row r="17971" spans="24:28" x14ac:dyDescent="0.2">
      <c r="X17971" s="58"/>
      <c r="Y17971" s="58"/>
      <c r="Z17971" s="58"/>
      <c r="AA17971" s="58"/>
      <c r="AB17971" s="58"/>
    </row>
    <row r="17972" spans="24:28" x14ac:dyDescent="0.2">
      <c r="X17972" s="58"/>
      <c r="Y17972" s="58"/>
      <c r="Z17972" s="58"/>
      <c r="AA17972" s="58"/>
      <c r="AB17972" s="58"/>
    </row>
    <row r="17973" spans="24:28" x14ac:dyDescent="0.2">
      <c r="X17973" s="58"/>
      <c r="Y17973" s="58"/>
      <c r="Z17973" s="58"/>
      <c r="AA17973" s="58"/>
      <c r="AB17973" s="58"/>
    </row>
    <row r="17974" spans="24:28" x14ac:dyDescent="0.2">
      <c r="X17974" s="58"/>
      <c r="Y17974" s="58"/>
      <c r="Z17974" s="58"/>
      <c r="AA17974" s="58"/>
      <c r="AB17974" s="58"/>
    </row>
    <row r="17975" spans="24:28" x14ac:dyDescent="0.2">
      <c r="X17975" s="58"/>
      <c r="Y17975" s="58"/>
      <c r="Z17975" s="58"/>
      <c r="AA17975" s="58"/>
      <c r="AB17975" s="58"/>
    </row>
    <row r="17976" spans="24:28" x14ac:dyDescent="0.2">
      <c r="X17976" s="58"/>
      <c r="Y17976" s="58"/>
      <c r="Z17976" s="58"/>
      <c r="AA17976" s="58"/>
      <c r="AB17976" s="58"/>
    </row>
    <row r="17977" spans="24:28" x14ac:dyDescent="0.2">
      <c r="X17977" s="58"/>
      <c r="Y17977" s="58"/>
      <c r="Z17977" s="58"/>
      <c r="AA17977" s="58"/>
      <c r="AB17977" s="58"/>
    </row>
    <row r="17978" spans="24:28" x14ac:dyDescent="0.2">
      <c r="X17978" s="58"/>
      <c r="Y17978" s="58"/>
      <c r="Z17978" s="58"/>
      <c r="AA17978" s="58"/>
      <c r="AB17978" s="58"/>
    </row>
    <row r="17979" spans="24:28" x14ac:dyDescent="0.2">
      <c r="X17979" s="58"/>
      <c r="Y17979" s="58"/>
      <c r="Z17979" s="58"/>
      <c r="AA17979" s="58"/>
      <c r="AB17979" s="58"/>
    </row>
    <row r="17980" spans="24:28" x14ac:dyDescent="0.2">
      <c r="X17980" s="58"/>
      <c r="Y17980" s="58"/>
      <c r="Z17980" s="58"/>
      <c r="AA17980" s="58"/>
      <c r="AB17980" s="58"/>
    </row>
    <row r="17981" spans="24:28" x14ac:dyDescent="0.2">
      <c r="X17981" s="58"/>
      <c r="Y17981" s="58"/>
      <c r="Z17981" s="58"/>
      <c r="AA17981" s="58"/>
      <c r="AB17981" s="58"/>
    </row>
    <row r="17982" spans="24:28" x14ac:dyDescent="0.2">
      <c r="X17982" s="58"/>
      <c r="Y17982" s="58"/>
      <c r="Z17982" s="58"/>
      <c r="AA17982" s="58"/>
      <c r="AB17982" s="58"/>
    </row>
    <row r="17983" spans="24:28" x14ac:dyDescent="0.2">
      <c r="X17983" s="58"/>
      <c r="Y17983" s="58"/>
      <c r="Z17983" s="58"/>
      <c r="AA17983" s="58"/>
      <c r="AB17983" s="58"/>
    </row>
    <row r="17984" spans="24:28" x14ac:dyDescent="0.2">
      <c r="X17984" s="58"/>
      <c r="Y17984" s="58"/>
      <c r="Z17984" s="58"/>
      <c r="AA17984" s="58"/>
      <c r="AB17984" s="58"/>
    </row>
    <row r="17985" spans="24:28" x14ac:dyDescent="0.2">
      <c r="X17985" s="58"/>
      <c r="Y17985" s="58"/>
      <c r="Z17985" s="58"/>
      <c r="AA17985" s="58"/>
      <c r="AB17985" s="58"/>
    </row>
    <row r="17986" spans="24:28" x14ac:dyDescent="0.2">
      <c r="X17986" s="58"/>
      <c r="Y17986" s="58"/>
      <c r="Z17986" s="58"/>
      <c r="AA17986" s="58"/>
      <c r="AB17986" s="58"/>
    </row>
    <row r="17987" spans="24:28" x14ac:dyDescent="0.2">
      <c r="X17987" s="58"/>
      <c r="Y17987" s="58"/>
      <c r="Z17987" s="58"/>
      <c r="AA17987" s="58"/>
      <c r="AB17987" s="58"/>
    </row>
    <row r="17988" spans="24:28" x14ac:dyDescent="0.2">
      <c r="X17988" s="58"/>
      <c r="Y17988" s="58"/>
      <c r="Z17988" s="58"/>
      <c r="AA17988" s="58"/>
      <c r="AB17988" s="58"/>
    </row>
    <row r="17989" spans="24:28" x14ac:dyDescent="0.2">
      <c r="X17989" s="58"/>
      <c r="Y17989" s="58"/>
      <c r="Z17989" s="58"/>
      <c r="AA17989" s="58"/>
      <c r="AB17989" s="58"/>
    </row>
    <row r="17990" spans="24:28" x14ac:dyDescent="0.2">
      <c r="X17990" s="58"/>
      <c r="Y17990" s="58"/>
      <c r="Z17990" s="58"/>
      <c r="AA17990" s="58"/>
      <c r="AB17990" s="58"/>
    </row>
    <row r="17991" spans="24:28" x14ac:dyDescent="0.2">
      <c r="X17991" s="58"/>
      <c r="Y17991" s="58"/>
      <c r="Z17991" s="58"/>
      <c r="AA17991" s="58"/>
      <c r="AB17991" s="58"/>
    </row>
    <row r="17992" spans="24:28" x14ac:dyDescent="0.2">
      <c r="X17992" s="58"/>
      <c r="Y17992" s="58"/>
      <c r="Z17992" s="58"/>
      <c r="AA17992" s="58"/>
      <c r="AB17992" s="58"/>
    </row>
    <row r="17993" spans="24:28" x14ac:dyDescent="0.2">
      <c r="X17993" s="58"/>
      <c r="Y17993" s="58"/>
      <c r="Z17993" s="58"/>
      <c r="AA17993" s="58"/>
      <c r="AB17993" s="58"/>
    </row>
    <row r="17994" spans="24:28" x14ac:dyDescent="0.2">
      <c r="X17994" s="58"/>
      <c r="Y17994" s="58"/>
      <c r="Z17994" s="58"/>
      <c r="AA17994" s="58"/>
      <c r="AB17994" s="58"/>
    </row>
    <row r="17995" spans="24:28" x14ac:dyDescent="0.2">
      <c r="X17995" s="58"/>
      <c r="Y17995" s="58"/>
      <c r="Z17995" s="58"/>
      <c r="AA17995" s="58"/>
      <c r="AB17995" s="58"/>
    </row>
    <row r="17996" spans="24:28" x14ac:dyDescent="0.2">
      <c r="X17996" s="58"/>
      <c r="Y17996" s="58"/>
      <c r="Z17996" s="58"/>
      <c r="AA17996" s="58"/>
      <c r="AB17996" s="58"/>
    </row>
    <row r="17997" spans="24:28" x14ac:dyDescent="0.2">
      <c r="X17997" s="58"/>
      <c r="Y17997" s="58"/>
      <c r="Z17997" s="58"/>
      <c r="AA17997" s="58"/>
      <c r="AB17997" s="58"/>
    </row>
    <row r="17998" spans="24:28" x14ac:dyDescent="0.2">
      <c r="X17998" s="58"/>
      <c r="Y17998" s="58"/>
      <c r="Z17998" s="58"/>
      <c r="AA17998" s="58"/>
      <c r="AB17998" s="58"/>
    </row>
    <row r="17999" spans="24:28" x14ac:dyDescent="0.2">
      <c r="X17999" s="58"/>
      <c r="Y17999" s="58"/>
      <c r="Z17999" s="58"/>
      <c r="AA17999" s="58"/>
      <c r="AB17999" s="58"/>
    </row>
    <row r="18000" spans="24:28" x14ac:dyDescent="0.2">
      <c r="X18000" s="58"/>
      <c r="Y18000" s="58"/>
      <c r="Z18000" s="58"/>
      <c r="AA18000" s="58"/>
      <c r="AB18000" s="58"/>
    </row>
    <row r="18001" spans="24:28" x14ac:dyDescent="0.2">
      <c r="X18001" s="58"/>
      <c r="Y18001" s="58"/>
      <c r="Z18001" s="58"/>
      <c r="AA18001" s="58"/>
      <c r="AB18001" s="58"/>
    </row>
    <row r="18002" spans="24:28" x14ac:dyDescent="0.2">
      <c r="X18002" s="58"/>
      <c r="Y18002" s="58"/>
      <c r="Z18002" s="58"/>
      <c r="AA18002" s="58"/>
      <c r="AB18002" s="58"/>
    </row>
    <row r="18003" spans="24:28" x14ac:dyDescent="0.2">
      <c r="X18003" s="58"/>
      <c r="Y18003" s="58"/>
      <c r="Z18003" s="58"/>
      <c r="AA18003" s="58"/>
      <c r="AB18003" s="58"/>
    </row>
    <row r="18004" spans="24:28" x14ac:dyDescent="0.2">
      <c r="X18004" s="58"/>
      <c r="Y18004" s="58"/>
      <c r="Z18004" s="58"/>
      <c r="AA18004" s="58"/>
      <c r="AB18004" s="58"/>
    </row>
    <row r="18005" spans="24:28" x14ac:dyDescent="0.2">
      <c r="X18005" s="58"/>
      <c r="Y18005" s="58"/>
      <c r="Z18005" s="58"/>
      <c r="AA18005" s="58"/>
      <c r="AB18005" s="58"/>
    </row>
    <row r="18006" spans="24:28" x14ac:dyDescent="0.2">
      <c r="X18006" s="58"/>
      <c r="Y18006" s="58"/>
      <c r="Z18006" s="58"/>
      <c r="AA18006" s="58"/>
      <c r="AB18006" s="58"/>
    </row>
    <row r="18007" spans="24:28" x14ac:dyDescent="0.2">
      <c r="X18007" s="58"/>
      <c r="Y18007" s="58"/>
      <c r="Z18007" s="58"/>
      <c r="AA18007" s="58"/>
      <c r="AB18007" s="58"/>
    </row>
    <row r="18008" spans="24:28" x14ac:dyDescent="0.2">
      <c r="X18008" s="58"/>
      <c r="Y18008" s="58"/>
      <c r="Z18008" s="58"/>
      <c r="AA18008" s="58"/>
      <c r="AB18008" s="58"/>
    </row>
    <row r="18009" spans="24:28" x14ac:dyDescent="0.2">
      <c r="X18009" s="58"/>
      <c r="Y18009" s="58"/>
      <c r="Z18009" s="58"/>
      <c r="AA18009" s="58"/>
      <c r="AB18009" s="58"/>
    </row>
    <row r="18010" spans="24:28" x14ac:dyDescent="0.2">
      <c r="X18010" s="58"/>
      <c r="Y18010" s="58"/>
      <c r="Z18010" s="58"/>
      <c r="AA18010" s="58"/>
      <c r="AB18010" s="58"/>
    </row>
    <row r="18011" spans="24:28" x14ac:dyDescent="0.2">
      <c r="X18011" s="58"/>
      <c r="Y18011" s="58"/>
      <c r="Z18011" s="58"/>
      <c r="AA18011" s="58"/>
      <c r="AB18011" s="58"/>
    </row>
    <row r="18012" spans="24:28" x14ac:dyDescent="0.2">
      <c r="X18012" s="58"/>
      <c r="Y18012" s="58"/>
      <c r="Z18012" s="58"/>
      <c r="AA18012" s="58"/>
      <c r="AB18012" s="58"/>
    </row>
    <row r="18013" spans="24:28" x14ac:dyDescent="0.2">
      <c r="X18013" s="58"/>
      <c r="Y18013" s="58"/>
      <c r="Z18013" s="58"/>
      <c r="AA18013" s="58"/>
      <c r="AB18013" s="58"/>
    </row>
    <row r="18014" spans="24:28" x14ac:dyDescent="0.2">
      <c r="X18014" s="58"/>
      <c r="Y18014" s="58"/>
      <c r="Z18014" s="58"/>
      <c r="AA18014" s="58"/>
      <c r="AB18014" s="58"/>
    </row>
    <row r="18015" spans="24:28" x14ac:dyDescent="0.2">
      <c r="X18015" s="58"/>
      <c r="Y18015" s="58"/>
      <c r="Z18015" s="58"/>
      <c r="AA18015" s="58"/>
      <c r="AB18015" s="58"/>
    </row>
    <row r="18016" spans="24:28" x14ac:dyDescent="0.2">
      <c r="X18016" s="58"/>
      <c r="Y18016" s="58"/>
      <c r="Z18016" s="58"/>
      <c r="AA18016" s="58"/>
      <c r="AB18016" s="58"/>
    </row>
    <row r="18017" spans="24:28" x14ac:dyDescent="0.2">
      <c r="X18017" s="58"/>
      <c r="Y18017" s="58"/>
      <c r="Z18017" s="58"/>
      <c r="AA18017" s="58"/>
      <c r="AB18017" s="58"/>
    </row>
    <row r="18018" spans="24:28" x14ac:dyDescent="0.2">
      <c r="X18018" s="58"/>
      <c r="Y18018" s="58"/>
      <c r="Z18018" s="58"/>
      <c r="AA18018" s="58"/>
      <c r="AB18018" s="58"/>
    </row>
    <row r="18019" spans="24:28" x14ac:dyDescent="0.2">
      <c r="X18019" s="58"/>
      <c r="Y18019" s="58"/>
      <c r="Z18019" s="58"/>
      <c r="AA18019" s="58"/>
      <c r="AB18019" s="58"/>
    </row>
    <row r="18020" spans="24:28" x14ac:dyDescent="0.2">
      <c r="X18020" s="58"/>
      <c r="Y18020" s="58"/>
      <c r="Z18020" s="58"/>
      <c r="AA18020" s="58"/>
      <c r="AB18020" s="58"/>
    </row>
    <row r="18021" spans="24:28" x14ac:dyDescent="0.2">
      <c r="X18021" s="58"/>
      <c r="Y18021" s="58"/>
      <c r="Z18021" s="58"/>
      <c r="AA18021" s="58"/>
      <c r="AB18021" s="58"/>
    </row>
    <row r="18022" spans="24:28" x14ac:dyDescent="0.2">
      <c r="X18022" s="58"/>
      <c r="Y18022" s="58"/>
      <c r="Z18022" s="58"/>
      <c r="AA18022" s="58"/>
      <c r="AB18022" s="58"/>
    </row>
    <row r="18023" spans="24:28" x14ac:dyDescent="0.2">
      <c r="X18023" s="58"/>
      <c r="Y18023" s="58"/>
      <c r="Z18023" s="58"/>
      <c r="AA18023" s="58"/>
      <c r="AB18023" s="58"/>
    </row>
    <row r="18024" spans="24:28" x14ac:dyDescent="0.2">
      <c r="X18024" s="58"/>
      <c r="Y18024" s="58"/>
      <c r="Z18024" s="58"/>
      <c r="AA18024" s="58"/>
      <c r="AB18024" s="58"/>
    </row>
    <row r="18025" spans="24:28" x14ac:dyDescent="0.2">
      <c r="X18025" s="58"/>
      <c r="Y18025" s="58"/>
      <c r="Z18025" s="58"/>
      <c r="AA18025" s="58"/>
      <c r="AB18025" s="58"/>
    </row>
    <row r="18026" spans="24:28" x14ac:dyDescent="0.2">
      <c r="X18026" s="58"/>
      <c r="Y18026" s="58"/>
      <c r="Z18026" s="58"/>
      <c r="AA18026" s="58"/>
      <c r="AB18026" s="58"/>
    </row>
    <row r="18027" spans="24:28" x14ac:dyDescent="0.2">
      <c r="X18027" s="58"/>
      <c r="Y18027" s="58"/>
      <c r="Z18027" s="58"/>
      <c r="AA18027" s="58"/>
      <c r="AB18027" s="58"/>
    </row>
    <row r="18028" spans="24:28" x14ac:dyDescent="0.2">
      <c r="X18028" s="58"/>
      <c r="Y18028" s="58"/>
      <c r="Z18028" s="58"/>
      <c r="AA18028" s="58"/>
      <c r="AB18028" s="58"/>
    </row>
    <row r="18029" spans="24:28" x14ac:dyDescent="0.2">
      <c r="X18029" s="58"/>
      <c r="Y18029" s="58"/>
      <c r="Z18029" s="58"/>
      <c r="AA18029" s="58"/>
      <c r="AB18029" s="58"/>
    </row>
    <row r="18030" spans="24:28" x14ac:dyDescent="0.2">
      <c r="X18030" s="58"/>
      <c r="Y18030" s="58"/>
      <c r="Z18030" s="58"/>
      <c r="AA18030" s="58"/>
      <c r="AB18030" s="58"/>
    </row>
    <row r="18031" spans="24:28" x14ac:dyDescent="0.2">
      <c r="X18031" s="58"/>
      <c r="Y18031" s="58"/>
      <c r="Z18031" s="58"/>
      <c r="AA18031" s="58"/>
      <c r="AB18031" s="58"/>
    </row>
    <row r="18032" spans="24:28" x14ac:dyDescent="0.2">
      <c r="X18032" s="58"/>
      <c r="Y18032" s="58"/>
      <c r="Z18032" s="58"/>
      <c r="AA18032" s="58"/>
      <c r="AB18032" s="58"/>
    </row>
    <row r="18033" spans="24:28" x14ac:dyDescent="0.2">
      <c r="X18033" s="58"/>
      <c r="Y18033" s="58"/>
      <c r="Z18033" s="58"/>
      <c r="AA18033" s="58"/>
      <c r="AB18033" s="58"/>
    </row>
    <row r="18034" spans="24:28" x14ac:dyDescent="0.2">
      <c r="X18034" s="58"/>
      <c r="Y18034" s="58"/>
      <c r="Z18034" s="58"/>
      <c r="AA18034" s="58"/>
      <c r="AB18034" s="58"/>
    </row>
    <row r="18035" spans="24:28" x14ac:dyDescent="0.2">
      <c r="X18035" s="58"/>
      <c r="Y18035" s="58"/>
      <c r="Z18035" s="58"/>
      <c r="AA18035" s="58"/>
      <c r="AB18035" s="58"/>
    </row>
    <row r="18036" spans="24:28" x14ac:dyDescent="0.2">
      <c r="X18036" s="58"/>
      <c r="Y18036" s="58"/>
      <c r="Z18036" s="58"/>
      <c r="AA18036" s="58"/>
      <c r="AB18036" s="58"/>
    </row>
    <row r="18037" spans="24:28" x14ac:dyDescent="0.2">
      <c r="X18037" s="58"/>
      <c r="Y18037" s="58"/>
      <c r="Z18037" s="58"/>
      <c r="AA18037" s="58"/>
      <c r="AB18037" s="58"/>
    </row>
    <row r="18038" spans="24:28" x14ac:dyDescent="0.2">
      <c r="X18038" s="58"/>
      <c r="Y18038" s="58"/>
      <c r="Z18038" s="58"/>
      <c r="AA18038" s="58"/>
      <c r="AB18038" s="58"/>
    </row>
    <row r="18039" spans="24:28" x14ac:dyDescent="0.2">
      <c r="X18039" s="58"/>
      <c r="Y18039" s="58"/>
      <c r="Z18039" s="58"/>
      <c r="AA18039" s="58"/>
      <c r="AB18039" s="58"/>
    </row>
    <row r="18040" spans="24:28" x14ac:dyDescent="0.2">
      <c r="X18040" s="58"/>
      <c r="Y18040" s="58"/>
      <c r="Z18040" s="58"/>
      <c r="AA18040" s="58"/>
      <c r="AB18040" s="58"/>
    </row>
    <row r="18041" spans="24:28" x14ac:dyDescent="0.2">
      <c r="X18041" s="58"/>
      <c r="Y18041" s="58"/>
      <c r="Z18041" s="58"/>
      <c r="AA18041" s="58"/>
      <c r="AB18041" s="58"/>
    </row>
    <row r="18042" spans="24:28" x14ac:dyDescent="0.2">
      <c r="X18042" s="58"/>
      <c r="Y18042" s="58"/>
      <c r="Z18042" s="58"/>
      <c r="AA18042" s="58"/>
      <c r="AB18042" s="58"/>
    </row>
    <row r="18043" spans="24:28" x14ac:dyDescent="0.2">
      <c r="X18043" s="58"/>
      <c r="Y18043" s="58"/>
      <c r="Z18043" s="58"/>
      <c r="AA18043" s="58"/>
      <c r="AB18043" s="58"/>
    </row>
    <row r="18044" spans="24:28" x14ac:dyDescent="0.2">
      <c r="X18044" s="58"/>
      <c r="Y18044" s="58"/>
      <c r="Z18044" s="58"/>
      <c r="AA18044" s="58"/>
      <c r="AB18044" s="58"/>
    </row>
    <row r="18045" spans="24:28" x14ac:dyDescent="0.2">
      <c r="X18045" s="58"/>
      <c r="Y18045" s="58"/>
      <c r="Z18045" s="58"/>
      <c r="AA18045" s="58"/>
      <c r="AB18045" s="58"/>
    </row>
    <row r="18046" spans="24:28" x14ac:dyDescent="0.2">
      <c r="X18046" s="58"/>
      <c r="Y18046" s="58"/>
      <c r="Z18046" s="58"/>
      <c r="AA18046" s="58"/>
      <c r="AB18046" s="58"/>
    </row>
    <row r="18047" spans="24:28" x14ac:dyDescent="0.2">
      <c r="X18047" s="58"/>
      <c r="Y18047" s="58"/>
      <c r="Z18047" s="58"/>
      <c r="AA18047" s="58"/>
      <c r="AB18047" s="58"/>
    </row>
    <row r="18048" spans="24:28" x14ac:dyDescent="0.2">
      <c r="X18048" s="58"/>
      <c r="Y18048" s="58"/>
      <c r="Z18048" s="58"/>
      <c r="AA18048" s="58"/>
      <c r="AB18048" s="58"/>
    </row>
    <row r="18049" spans="24:28" x14ac:dyDescent="0.2">
      <c r="X18049" s="58"/>
      <c r="Y18049" s="58"/>
      <c r="Z18049" s="58"/>
      <c r="AA18049" s="58"/>
      <c r="AB18049" s="58"/>
    </row>
    <row r="18050" spans="24:28" x14ac:dyDescent="0.2">
      <c r="X18050" s="58"/>
      <c r="Y18050" s="58"/>
      <c r="Z18050" s="58"/>
      <c r="AA18050" s="58"/>
      <c r="AB18050" s="58"/>
    </row>
    <row r="18051" spans="24:28" x14ac:dyDescent="0.2">
      <c r="X18051" s="58"/>
      <c r="Y18051" s="58"/>
      <c r="Z18051" s="58"/>
      <c r="AA18051" s="58"/>
      <c r="AB18051" s="58"/>
    </row>
    <row r="18052" spans="24:28" x14ac:dyDescent="0.2">
      <c r="X18052" s="58"/>
      <c r="Y18052" s="58"/>
      <c r="Z18052" s="58"/>
      <c r="AA18052" s="58"/>
      <c r="AB18052" s="58"/>
    </row>
    <row r="18053" spans="24:28" x14ac:dyDescent="0.2">
      <c r="X18053" s="58"/>
      <c r="Y18053" s="58"/>
      <c r="Z18053" s="58"/>
      <c r="AA18053" s="58"/>
      <c r="AB18053" s="58"/>
    </row>
    <row r="18054" spans="24:28" x14ac:dyDescent="0.2">
      <c r="X18054" s="58"/>
      <c r="Y18054" s="58"/>
      <c r="Z18054" s="58"/>
      <c r="AA18054" s="58"/>
      <c r="AB18054" s="58"/>
    </row>
    <row r="18055" spans="24:28" x14ac:dyDescent="0.2">
      <c r="X18055" s="58"/>
      <c r="Y18055" s="58"/>
      <c r="Z18055" s="58"/>
      <c r="AA18055" s="58"/>
      <c r="AB18055" s="58"/>
    </row>
    <row r="18056" spans="24:28" x14ac:dyDescent="0.2">
      <c r="X18056" s="58"/>
      <c r="Y18056" s="58"/>
      <c r="Z18056" s="58"/>
      <c r="AA18056" s="58"/>
      <c r="AB18056" s="58"/>
    </row>
    <row r="18057" spans="24:28" x14ac:dyDescent="0.2">
      <c r="X18057" s="58"/>
      <c r="Y18057" s="58"/>
      <c r="Z18057" s="58"/>
      <c r="AA18057" s="58"/>
      <c r="AB18057" s="58"/>
    </row>
    <row r="18058" spans="24:28" x14ac:dyDescent="0.2">
      <c r="X18058" s="58"/>
      <c r="Y18058" s="58"/>
      <c r="Z18058" s="58"/>
      <c r="AA18058" s="58"/>
      <c r="AB18058" s="58"/>
    </row>
    <row r="18059" spans="24:28" x14ac:dyDescent="0.2">
      <c r="X18059" s="58"/>
      <c r="Y18059" s="58"/>
      <c r="Z18059" s="58"/>
      <c r="AA18059" s="58"/>
      <c r="AB18059" s="58"/>
    </row>
    <row r="18060" spans="24:28" x14ac:dyDescent="0.2">
      <c r="X18060" s="58"/>
      <c r="Y18060" s="58"/>
      <c r="Z18060" s="58"/>
      <c r="AA18060" s="58"/>
      <c r="AB18060" s="58"/>
    </row>
    <row r="18061" spans="24:28" x14ac:dyDescent="0.2">
      <c r="X18061" s="58"/>
      <c r="Y18061" s="58"/>
      <c r="Z18061" s="58"/>
      <c r="AA18061" s="58"/>
      <c r="AB18061" s="58"/>
    </row>
    <row r="18062" spans="24:28" x14ac:dyDescent="0.2">
      <c r="X18062" s="58"/>
      <c r="Y18062" s="58"/>
      <c r="Z18062" s="58"/>
      <c r="AA18062" s="58"/>
      <c r="AB18062" s="58"/>
    </row>
    <row r="18063" spans="24:28" x14ac:dyDescent="0.2">
      <c r="X18063" s="58"/>
      <c r="Y18063" s="58"/>
      <c r="Z18063" s="58"/>
      <c r="AA18063" s="58"/>
      <c r="AB18063" s="58"/>
    </row>
    <row r="18064" spans="24:28" x14ac:dyDescent="0.2">
      <c r="X18064" s="58"/>
      <c r="Y18064" s="58"/>
      <c r="Z18064" s="58"/>
      <c r="AA18064" s="58"/>
      <c r="AB18064" s="58"/>
    </row>
    <row r="18065" spans="24:28" x14ac:dyDescent="0.2">
      <c r="X18065" s="58"/>
      <c r="Y18065" s="58"/>
      <c r="Z18065" s="58"/>
      <c r="AA18065" s="58"/>
      <c r="AB18065" s="58"/>
    </row>
    <row r="18066" spans="24:28" x14ac:dyDescent="0.2">
      <c r="X18066" s="58"/>
      <c r="Y18066" s="58"/>
      <c r="Z18066" s="58"/>
      <c r="AA18066" s="58"/>
      <c r="AB18066" s="58"/>
    </row>
    <row r="18067" spans="24:28" x14ac:dyDescent="0.2">
      <c r="X18067" s="58"/>
      <c r="Y18067" s="58"/>
      <c r="Z18067" s="58"/>
      <c r="AA18067" s="58"/>
      <c r="AB18067" s="58"/>
    </row>
    <row r="18068" spans="24:28" x14ac:dyDescent="0.2">
      <c r="X18068" s="58"/>
      <c r="Y18068" s="58"/>
      <c r="Z18068" s="58"/>
      <c r="AA18068" s="58"/>
      <c r="AB18068" s="58"/>
    </row>
    <row r="18069" spans="24:28" x14ac:dyDescent="0.2">
      <c r="X18069" s="58"/>
      <c r="Y18069" s="58"/>
      <c r="Z18069" s="58"/>
      <c r="AA18069" s="58"/>
      <c r="AB18069" s="58"/>
    </row>
    <row r="18070" spans="24:28" x14ac:dyDescent="0.2">
      <c r="X18070" s="58"/>
      <c r="Y18070" s="58"/>
      <c r="Z18070" s="58"/>
      <c r="AA18070" s="58"/>
      <c r="AB18070" s="58"/>
    </row>
    <row r="18071" spans="24:28" x14ac:dyDescent="0.2">
      <c r="X18071" s="58"/>
      <c r="Y18071" s="58"/>
      <c r="Z18071" s="58"/>
      <c r="AA18071" s="58"/>
      <c r="AB18071" s="58"/>
    </row>
    <row r="18072" spans="24:28" x14ac:dyDescent="0.2">
      <c r="X18072" s="58"/>
      <c r="Y18072" s="58"/>
      <c r="Z18072" s="58"/>
      <c r="AA18072" s="58"/>
      <c r="AB18072" s="58"/>
    </row>
    <row r="18073" spans="24:28" x14ac:dyDescent="0.2">
      <c r="X18073" s="58"/>
      <c r="Y18073" s="58"/>
      <c r="Z18073" s="58"/>
      <c r="AA18073" s="58"/>
      <c r="AB18073" s="58"/>
    </row>
    <row r="18074" spans="24:28" x14ac:dyDescent="0.2">
      <c r="X18074" s="58"/>
      <c r="Y18074" s="58"/>
      <c r="Z18074" s="58"/>
      <c r="AA18074" s="58"/>
      <c r="AB18074" s="58"/>
    </row>
    <row r="18075" spans="24:28" x14ac:dyDescent="0.2">
      <c r="X18075" s="58"/>
      <c r="Y18075" s="58"/>
      <c r="Z18075" s="58"/>
      <c r="AA18075" s="58"/>
      <c r="AB18075" s="58"/>
    </row>
    <row r="18076" spans="24:28" x14ac:dyDescent="0.2">
      <c r="X18076" s="58"/>
      <c r="Y18076" s="58"/>
      <c r="Z18076" s="58"/>
      <c r="AA18076" s="58"/>
      <c r="AB18076" s="58"/>
    </row>
    <row r="18077" spans="24:28" x14ac:dyDescent="0.2">
      <c r="X18077" s="58"/>
      <c r="Y18077" s="58"/>
      <c r="Z18077" s="58"/>
      <c r="AA18077" s="58"/>
      <c r="AB18077" s="58"/>
    </row>
    <row r="18078" spans="24:28" x14ac:dyDescent="0.2">
      <c r="X18078" s="58"/>
      <c r="Y18078" s="58"/>
      <c r="Z18078" s="58"/>
      <c r="AA18078" s="58"/>
      <c r="AB18078" s="58"/>
    </row>
    <row r="18079" spans="24:28" x14ac:dyDescent="0.2">
      <c r="X18079" s="58"/>
      <c r="Y18079" s="58"/>
      <c r="Z18079" s="58"/>
      <c r="AA18079" s="58"/>
      <c r="AB18079" s="58"/>
    </row>
    <row r="18080" spans="24:28" x14ac:dyDescent="0.2">
      <c r="X18080" s="58"/>
      <c r="Y18080" s="58"/>
      <c r="Z18080" s="58"/>
      <c r="AA18080" s="58"/>
      <c r="AB18080" s="58"/>
    </row>
    <row r="18081" spans="24:28" x14ac:dyDescent="0.2">
      <c r="X18081" s="58"/>
      <c r="Y18081" s="58"/>
      <c r="Z18081" s="58"/>
      <c r="AA18081" s="58"/>
      <c r="AB18081" s="58"/>
    </row>
    <row r="18082" spans="24:28" x14ac:dyDescent="0.2">
      <c r="X18082" s="58"/>
      <c r="Y18082" s="58"/>
      <c r="Z18082" s="58"/>
      <c r="AA18082" s="58"/>
      <c r="AB18082" s="58"/>
    </row>
    <row r="18083" spans="24:28" x14ac:dyDescent="0.2">
      <c r="X18083" s="58"/>
      <c r="Y18083" s="58"/>
      <c r="Z18083" s="58"/>
      <c r="AA18083" s="58"/>
      <c r="AB18083" s="58"/>
    </row>
    <row r="18084" spans="24:28" x14ac:dyDescent="0.2">
      <c r="X18084" s="58"/>
      <c r="Y18084" s="58"/>
      <c r="Z18084" s="58"/>
      <c r="AA18084" s="58"/>
      <c r="AB18084" s="58"/>
    </row>
    <row r="18085" spans="24:28" x14ac:dyDescent="0.2">
      <c r="X18085" s="58"/>
      <c r="Y18085" s="58"/>
      <c r="Z18085" s="58"/>
      <c r="AA18085" s="58"/>
      <c r="AB18085" s="58"/>
    </row>
    <row r="18086" spans="24:28" x14ac:dyDescent="0.2">
      <c r="X18086" s="58"/>
      <c r="Y18086" s="58"/>
      <c r="Z18086" s="58"/>
      <c r="AA18086" s="58"/>
      <c r="AB18086" s="58"/>
    </row>
    <row r="18087" spans="24:28" x14ac:dyDescent="0.2">
      <c r="X18087" s="58"/>
      <c r="Y18087" s="58"/>
      <c r="Z18087" s="58"/>
      <c r="AA18087" s="58"/>
      <c r="AB18087" s="58"/>
    </row>
    <row r="18088" spans="24:28" x14ac:dyDescent="0.2">
      <c r="X18088" s="58"/>
      <c r="Y18088" s="58"/>
      <c r="Z18088" s="58"/>
      <c r="AA18088" s="58"/>
      <c r="AB18088" s="58"/>
    </row>
    <row r="18089" spans="24:28" x14ac:dyDescent="0.2">
      <c r="X18089" s="58"/>
      <c r="Y18089" s="58"/>
      <c r="Z18089" s="58"/>
      <c r="AA18089" s="58"/>
      <c r="AB18089" s="58"/>
    </row>
    <row r="18090" spans="24:28" x14ac:dyDescent="0.2">
      <c r="X18090" s="58"/>
      <c r="Y18090" s="58"/>
      <c r="Z18090" s="58"/>
      <c r="AA18090" s="58"/>
      <c r="AB18090" s="58"/>
    </row>
    <row r="18091" spans="24:28" x14ac:dyDescent="0.2">
      <c r="X18091" s="58"/>
      <c r="Y18091" s="58"/>
      <c r="Z18091" s="58"/>
      <c r="AA18091" s="58"/>
      <c r="AB18091" s="58"/>
    </row>
    <row r="18092" spans="24:28" x14ac:dyDescent="0.2">
      <c r="X18092" s="58"/>
      <c r="Y18092" s="58"/>
      <c r="Z18092" s="58"/>
      <c r="AA18092" s="58"/>
      <c r="AB18092" s="58"/>
    </row>
    <row r="18093" spans="24:28" x14ac:dyDescent="0.2">
      <c r="X18093" s="58"/>
      <c r="Y18093" s="58"/>
      <c r="Z18093" s="58"/>
      <c r="AA18093" s="58"/>
      <c r="AB18093" s="58"/>
    </row>
    <row r="18094" spans="24:28" x14ac:dyDescent="0.2">
      <c r="X18094" s="58"/>
      <c r="Y18094" s="58"/>
      <c r="Z18094" s="58"/>
      <c r="AA18094" s="58"/>
      <c r="AB18094" s="58"/>
    </row>
    <row r="18095" spans="24:28" x14ac:dyDescent="0.2">
      <c r="X18095" s="58"/>
      <c r="Y18095" s="58"/>
      <c r="Z18095" s="58"/>
      <c r="AA18095" s="58"/>
      <c r="AB18095" s="58"/>
    </row>
    <row r="18096" spans="24:28" x14ac:dyDescent="0.2">
      <c r="X18096" s="58"/>
      <c r="Y18096" s="58"/>
      <c r="Z18096" s="58"/>
      <c r="AA18096" s="58"/>
      <c r="AB18096" s="58"/>
    </row>
    <row r="18097" spans="24:28" x14ac:dyDescent="0.2">
      <c r="X18097" s="58"/>
      <c r="Y18097" s="58"/>
      <c r="Z18097" s="58"/>
      <c r="AA18097" s="58"/>
      <c r="AB18097" s="58"/>
    </row>
    <row r="18098" spans="24:28" x14ac:dyDescent="0.2">
      <c r="X18098" s="58"/>
      <c r="Y18098" s="58"/>
      <c r="Z18098" s="58"/>
      <c r="AA18098" s="58"/>
      <c r="AB18098" s="58"/>
    </row>
    <row r="18099" spans="24:28" x14ac:dyDescent="0.2">
      <c r="X18099" s="58"/>
      <c r="Y18099" s="58"/>
      <c r="Z18099" s="58"/>
      <c r="AA18099" s="58"/>
      <c r="AB18099" s="58"/>
    </row>
    <row r="18100" spans="24:28" x14ac:dyDescent="0.2">
      <c r="X18100" s="58"/>
      <c r="Y18100" s="58"/>
      <c r="Z18100" s="58"/>
      <c r="AA18100" s="58"/>
      <c r="AB18100" s="58"/>
    </row>
    <row r="18101" spans="24:28" x14ac:dyDescent="0.2">
      <c r="X18101" s="58"/>
      <c r="Y18101" s="58"/>
      <c r="Z18101" s="58"/>
      <c r="AA18101" s="58"/>
      <c r="AB18101" s="58"/>
    </row>
    <row r="18102" spans="24:28" x14ac:dyDescent="0.2">
      <c r="X18102" s="58"/>
      <c r="Y18102" s="58"/>
      <c r="Z18102" s="58"/>
      <c r="AA18102" s="58"/>
      <c r="AB18102" s="58"/>
    </row>
    <row r="18103" spans="24:28" x14ac:dyDescent="0.2">
      <c r="X18103" s="58"/>
      <c r="Y18103" s="58"/>
      <c r="Z18103" s="58"/>
      <c r="AA18103" s="58"/>
      <c r="AB18103" s="58"/>
    </row>
    <row r="18104" spans="24:28" x14ac:dyDescent="0.2">
      <c r="X18104" s="58"/>
      <c r="Y18104" s="58"/>
      <c r="Z18104" s="58"/>
      <c r="AA18104" s="58"/>
      <c r="AB18104" s="58"/>
    </row>
    <row r="18105" spans="24:28" x14ac:dyDescent="0.2">
      <c r="X18105" s="58"/>
      <c r="Y18105" s="58"/>
      <c r="Z18105" s="58"/>
      <c r="AA18105" s="58"/>
      <c r="AB18105" s="58"/>
    </row>
    <row r="18106" spans="24:28" x14ac:dyDescent="0.2">
      <c r="X18106" s="58"/>
      <c r="Y18106" s="58"/>
      <c r="Z18106" s="58"/>
      <c r="AA18106" s="58"/>
      <c r="AB18106" s="58"/>
    </row>
    <row r="18107" spans="24:28" x14ac:dyDescent="0.2">
      <c r="X18107" s="58"/>
      <c r="Y18107" s="58"/>
      <c r="Z18107" s="58"/>
      <c r="AA18107" s="58"/>
      <c r="AB18107" s="58"/>
    </row>
    <row r="18108" spans="24:28" x14ac:dyDescent="0.2">
      <c r="X18108" s="58"/>
      <c r="Y18108" s="58"/>
      <c r="Z18108" s="58"/>
      <c r="AA18108" s="58"/>
      <c r="AB18108" s="58"/>
    </row>
    <row r="18109" spans="24:28" x14ac:dyDescent="0.2">
      <c r="X18109" s="58"/>
      <c r="Y18109" s="58"/>
      <c r="Z18109" s="58"/>
      <c r="AA18109" s="58"/>
      <c r="AB18109" s="58"/>
    </row>
    <row r="18110" spans="24:28" x14ac:dyDescent="0.2">
      <c r="X18110" s="58"/>
      <c r="Y18110" s="58"/>
      <c r="Z18110" s="58"/>
      <c r="AA18110" s="58"/>
      <c r="AB18110" s="58"/>
    </row>
    <row r="18111" spans="24:28" x14ac:dyDescent="0.2">
      <c r="X18111" s="58"/>
      <c r="Y18111" s="58"/>
      <c r="Z18111" s="58"/>
      <c r="AA18111" s="58"/>
      <c r="AB18111" s="58"/>
    </row>
    <row r="18112" spans="24:28" x14ac:dyDescent="0.2">
      <c r="X18112" s="58"/>
      <c r="Y18112" s="58"/>
      <c r="Z18112" s="58"/>
      <c r="AA18112" s="58"/>
      <c r="AB18112" s="58"/>
    </row>
    <row r="18113" spans="24:28" x14ac:dyDescent="0.2">
      <c r="X18113" s="58"/>
      <c r="Y18113" s="58"/>
      <c r="Z18113" s="58"/>
      <c r="AA18113" s="58"/>
      <c r="AB18113" s="58"/>
    </row>
    <row r="18114" spans="24:28" x14ac:dyDescent="0.2">
      <c r="X18114" s="58"/>
      <c r="Y18114" s="58"/>
      <c r="Z18114" s="58"/>
      <c r="AA18114" s="58"/>
      <c r="AB18114" s="58"/>
    </row>
    <row r="18115" spans="24:28" x14ac:dyDescent="0.2">
      <c r="X18115" s="58"/>
      <c r="Y18115" s="58"/>
      <c r="Z18115" s="58"/>
      <c r="AA18115" s="58"/>
      <c r="AB18115" s="58"/>
    </row>
    <row r="18116" spans="24:28" x14ac:dyDescent="0.2">
      <c r="X18116" s="58"/>
      <c r="Y18116" s="58"/>
      <c r="Z18116" s="58"/>
      <c r="AA18116" s="58"/>
      <c r="AB18116" s="58"/>
    </row>
    <row r="18117" spans="24:28" x14ac:dyDescent="0.2">
      <c r="X18117" s="58"/>
      <c r="Y18117" s="58"/>
      <c r="Z18117" s="58"/>
      <c r="AA18117" s="58"/>
      <c r="AB18117" s="58"/>
    </row>
    <row r="18118" spans="24:28" x14ac:dyDescent="0.2">
      <c r="X18118" s="58"/>
      <c r="Y18118" s="58"/>
      <c r="Z18118" s="58"/>
      <c r="AA18118" s="58"/>
      <c r="AB18118" s="58"/>
    </row>
    <row r="18119" spans="24:28" x14ac:dyDescent="0.2">
      <c r="X18119" s="58"/>
      <c r="Y18119" s="58"/>
      <c r="Z18119" s="58"/>
      <c r="AA18119" s="58"/>
      <c r="AB18119" s="58"/>
    </row>
    <row r="18120" spans="24:28" x14ac:dyDescent="0.2">
      <c r="X18120" s="58"/>
      <c r="Y18120" s="58"/>
      <c r="Z18120" s="58"/>
      <c r="AA18120" s="58"/>
      <c r="AB18120" s="58"/>
    </row>
    <row r="18121" spans="24:28" x14ac:dyDescent="0.2">
      <c r="X18121" s="58"/>
      <c r="Y18121" s="58"/>
      <c r="Z18121" s="58"/>
      <c r="AA18121" s="58"/>
      <c r="AB18121" s="58"/>
    </row>
    <row r="18122" spans="24:28" x14ac:dyDescent="0.2">
      <c r="X18122" s="58"/>
      <c r="Y18122" s="58"/>
      <c r="Z18122" s="58"/>
      <c r="AA18122" s="58"/>
      <c r="AB18122" s="58"/>
    </row>
    <row r="18123" spans="24:28" x14ac:dyDescent="0.2">
      <c r="X18123" s="58"/>
      <c r="Y18123" s="58"/>
      <c r="Z18123" s="58"/>
      <c r="AA18123" s="58"/>
      <c r="AB18123" s="58"/>
    </row>
    <row r="18124" spans="24:28" x14ac:dyDescent="0.2">
      <c r="X18124" s="58"/>
      <c r="Y18124" s="58"/>
      <c r="Z18124" s="58"/>
      <c r="AA18124" s="58"/>
      <c r="AB18124" s="58"/>
    </row>
    <row r="18125" spans="24:28" x14ac:dyDescent="0.2">
      <c r="X18125" s="58"/>
      <c r="Y18125" s="58"/>
      <c r="Z18125" s="58"/>
      <c r="AA18125" s="58"/>
      <c r="AB18125" s="58"/>
    </row>
    <row r="18126" spans="24:28" x14ac:dyDescent="0.2">
      <c r="X18126" s="58"/>
      <c r="Y18126" s="58"/>
      <c r="Z18126" s="58"/>
      <c r="AA18126" s="58"/>
      <c r="AB18126" s="58"/>
    </row>
    <row r="18127" spans="24:28" x14ac:dyDescent="0.2">
      <c r="X18127" s="58"/>
      <c r="Y18127" s="58"/>
      <c r="Z18127" s="58"/>
      <c r="AA18127" s="58"/>
      <c r="AB18127" s="58"/>
    </row>
    <row r="18128" spans="24:28" x14ac:dyDescent="0.2">
      <c r="X18128" s="58"/>
      <c r="Y18128" s="58"/>
      <c r="Z18128" s="58"/>
      <c r="AA18128" s="58"/>
      <c r="AB18128" s="58"/>
    </row>
    <row r="18129" spans="24:28" x14ac:dyDescent="0.2">
      <c r="X18129" s="58"/>
      <c r="Y18129" s="58"/>
      <c r="Z18129" s="58"/>
      <c r="AA18129" s="58"/>
      <c r="AB18129" s="58"/>
    </row>
    <row r="18130" spans="24:28" x14ac:dyDescent="0.2">
      <c r="X18130" s="58"/>
      <c r="Y18130" s="58"/>
      <c r="Z18130" s="58"/>
      <c r="AA18130" s="58"/>
      <c r="AB18130" s="58"/>
    </row>
    <row r="18131" spans="24:28" x14ac:dyDescent="0.2">
      <c r="X18131" s="58"/>
      <c r="Y18131" s="58"/>
      <c r="Z18131" s="58"/>
      <c r="AA18131" s="58"/>
      <c r="AB18131" s="58"/>
    </row>
    <row r="18132" spans="24:28" x14ac:dyDescent="0.2">
      <c r="X18132" s="58"/>
      <c r="Y18132" s="58"/>
      <c r="Z18132" s="58"/>
      <c r="AA18132" s="58"/>
      <c r="AB18132" s="58"/>
    </row>
    <row r="18133" spans="24:28" x14ac:dyDescent="0.2">
      <c r="X18133" s="58"/>
      <c r="Y18133" s="58"/>
      <c r="Z18133" s="58"/>
      <c r="AA18133" s="58"/>
      <c r="AB18133" s="58"/>
    </row>
    <row r="18134" spans="24:28" x14ac:dyDescent="0.2">
      <c r="X18134" s="58"/>
      <c r="Y18134" s="58"/>
      <c r="Z18134" s="58"/>
      <c r="AA18134" s="58"/>
      <c r="AB18134" s="58"/>
    </row>
    <row r="18135" spans="24:28" x14ac:dyDescent="0.2">
      <c r="X18135" s="58"/>
      <c r="Y18135" s="58"/>
      <c r="Z18135" s="58"/>
      <c r="AA18135" s="58"/>
      <c r="AB18135" s="58"/>
    </row>
    <row r="18136" spans="24:28" x14ac:dyDescent="0.2">
      <c r="X18136" s="58"/>
      <c r="Y18136" s="58"/>
      <c r="Z18136" s="58"/>
      <c r="AA18136" s="58"/>
      <c r="AB18136" s="58"/>
    </row>
    <row r="18137" spans="24:28" x14ac:dyDescent="0.2">
      <c r="X18137" s="58"/>
      <c r="Y18137" s="58"/>
      <c r="Z18137" s="58"/>
      <c r="AA18137" s="58"/>
      <c r="AB18137" s="58"/>
    </row>
    <row r="18138" spans="24:28" x14ac:dyDescent="0.2">
      <c r="X18138" s="58"/>
      <c r="Y18138" s="58"/>
      <c r="Z18138" s="58"/>
      <c r="AA18138" s="58"/>
      <c r="AB18138" s="58"/>
    </row>
    <row r="18139" spans="24:28" x14ac:dyDescent="0.2">
      <c r="X18139" s="58"/>
      <c r="Y18139" s="58"/>
      <c r="Z18139" s="58"/>
      <c r="AA18139" s="58"/>
      <c r="AB18139" s="58"/>
    </row>
    <row r="18140" spans="24:28" x14ac:dyDescent="0.2">
      <c r="X18140" s="58"/>
      <c r="Y18140" s="58"/>
      <c r="Z18140" s="58"/>
      <c r="AA18140" s="58"/>
      <c r="AB18140" s="58"/>
    </row>
    <row r="18141" spans="24:28" x14ac:dyDescent="0.2">
      <c r="X18141" s="58"/>
      <c r="Y18141" s="58"/>
      <c r="Z18141" s="58"/>
      <c r="AA18141" s="58"/>
      <c r="AB18141" s="58"/>
    </row>
    <row r="18142" spans="24:28" x14ac:dyDescent="0.2">
      <c r="X18142" s="58"/>
      <c r="Y18142" s="58"/>
      <c r="Z18142" s="58"/>
      <c r="AA18142" s="58"/>
      <c r="AB18142" s="58"/>
    </row>
    <row r="18143" spans="24:28" x14ac:dyDescent="0.2">
      <c r="X18143" s="58"/>
      <c r="Y18143" s="58"/>
      <c r="Z18143" s="58"/>
      <c r="AA18143" s="58"/>
      <c r="AB18143" s="58"/>
    </row>
    <row r="18144" spans="24:28" x14ac:dyDescent="0.2">
      <c r="X18144" s="58"/>
      <c r="Y18144" s="58"/>
      <c r="Z18144" s="58"/>
      <c r="AA18144" s="58"/>
      <c r="AB18144" s="58"/>
    </row>
    <row r="18145" spans="24:28" x14ac:dyDescent="0.2">
      <c r="X18145" s="58"/>
      <c r="Y18145" s="58"/>
      <c r="Z18145" s="58"/>
      <c r="AA18145" s="58"/>
      <c r="AB18145" s="58"/>
    </row>
    <row r="18146" spans="24:28" x14ac:dyDescent="0.2">
      <c r="X18146" s="58"/>
      <c r="Y18146" s="58"/>
      <c r="Z18146" s="58"/>
      <c r="AA18146" s="58"/>
      <c r="AB18146" s="58"/>
    </row>
    <row r="18147" spans="24:28" x14ac:dyDescent="0.2">
      <c r="X18147" s="58"/>
      <c r="Y18147" s="58"/>
      <c r="Z18147" s="58"/>
      <c r="AA18147" s="58"/>
      <c r="AB18147" s="58"/>
    </row>
    <row r="18148" spans="24:28" x14ac:dyDescent="0.2">
      <c r="X18148" s="58"/>
      <c r="Y18148" s="58"/>
      <c r="Z18148" s="58"/>
      <c r="AA18148" s="58"/>
      <c r="AB18148" s="58"/>
    </row>
    <row r="18149" spans="24:28" x14ac:dyDescent="0.2">
      <c r="X18149" s="58"/>
      <c r="Y18149" s="58"/>
      <c r="Z18149" s="58"/>
      <c r="AA18149" s="58"/>
      <c r="AB18149" s="58"/>
    </row>
    <row r="18150" spans="24:28" x14ac:dyDescent="0.2">
      <c r="X18150" s="58"/>
      <c r="Y18150" s="58"/>
      <c r="Z18150" s="58"/>
      <c r="AA18150" s="58"/>
      <c r="AB18150" s="58"/>
    </row>
    <row r="18151" spans="24:28" x14ac:dyDescent="0.2">
      <c r="X18151" s="58"/>
      <c r="Y18151" s="58"/>
      <c r="Z18151" s="58"/>
      <c r="AA18151" s="58"/>
      <c r="AB18151" s="58"/>
    </row>
    <row r="18152" spans="24:28" x14ac:dyDescent="0.2">
      <c r="X18152" s="58"/>
      <c r="Y18152" s="58"/>
      <c r="Z18152" s="58"/>
      <c r="AA18152" s="58"/>
      <c r="AB18152" s="58"/>
    </row>
    <row r="18153" spans="24:28" x14ac:dyDescent="0.2">
      <c r="X18153" s="58"/>
      <c r="Y18153" s="58"/>
      <c r="Z18153" s="58"/>
      <c r="AA18153" s="58"/>
      <c r="AB18153" s="58"/>
    </row>
    <row r="18154" spans="24:28" x14ac:dyDescent="0.2">
      <c r="X18154" s="58"/>
      <c r="Y18154" s="58"/>
      <c r="Z18154" s="58"/>
      <c r="AA18154" s="58"/>
      <c r="AB18154" s="58"/>
    </row>
    <row r="18155" spans="24:28" x14ac:dyDescent="0.2">
      <c r="X18155" s="58"/>
      <c r="Y18155" s="58"/>
      <c r="Z18155" s="58"/>
      <c r="AA18155" s="58"/>
      <c r="AB18155" s="58"/>
    </row>
    <row r="18156" spans="24:28" x14ac:dyDescent="0.2">
      <c r="X18156" s="58"/>
      <c r="Y18156" s="58"/>
      <c r="Z18156" s="58"/>
      <c r="AA18156" s="58"/>
      <c r="AB18156" s="58"/>
    </row>
    <row r="18157" spans="24:28" x14ac:dyDescent="0.2">
      <c r="X18157" s="58"/>
      <c r="Y18157" s="58"/>
      <c r="Z18157" s="58"/>
      <c r="AA18157" s="58"/>
      <c r="AB18157" s="58"/>
    </row>
    <row r="18158" spans="24:28" x14ac:dyDescent="0.2">
      <c r="X18158" s="58"/>
      <c r="Y18158" s="58"/>
      <c r="Z18158" s="58"/>
      <c r="AA18158" s="58"/>
      <c r="AB18158" s="58"/>
    </row>
    <row r="18159" spans="24:28" x14ac:dyDescent="0.2">
      <c r="X18159" s="58"/>
      <c r="Y18159" s="58"/>
      <c r="Z18159" s="58"/>
      <c r="AA18159" s="58"/>
      <c r="AB18159" s="58"/>
    </row>
    <row r="18160" spans="24:28" x14ac:dyDescent="0.2">
      <c r="X18160" s="58"/>
      <c r="Y18160" s="58"/>
      <c r="Z18160" s="58"/>
      <c r="AA18160" s="58"/>
      <c r="AB18160" s="58"/>
    </row>
    <row r="18161" spans="24:28" x14ac:dyDescent="0.2">
      <c r="X18161" s="58"/>
      <c r="Y18161" s="58"/>
      <c r="Z18161" s="58"/>
      <c r="AA18161" s="58"/>
      <c r="AB18161" s="58"/>
    </row>
    <row r="18162" spans="24:28" x14ac:dyDescent="0.2">
      <c r="X18162" s="58"/>
      <c r="Y18162" s="58"/>
      <c r="Z18162" s="58"/>
      <c r="AA18162" s="58"/>
      <c r="AB18162" s="58"/>
    </row>
    <row r="18163" spans="24:28" x14ac:dyDescent="0.2">
      <c r="X18163" s="58"/>
      <c r="Y18163" s="58"/>
      <c r="Z18163" s="58"/>
      <c r="AA18163" s="58"/>
      <c r="AB18163" s="58"/>
    </row>
    <row r="18164" spans="24:28" x14ac:dyDescent="0.2">
      <c r="X18164" s="58"/>
      <c r="Y18164" s="58"/>
      <c r="Z18164" s="58"/>
      <c r="AA18164" s="58"/>
      <c r="AB18164" s="58"/>
    </row>
    <row r="18165" spans="24:28" x14ac:dyDescent="0.2">
      <c r="X18165" s="58"/>
      <c r="Y18165" s="58"/>
      <c r="Z18165" s="58"/>
      <c r="AA18165" s="58"/>
      <c r="AB18165" s="58"/>
    </row>
    <row r="18166" spans="24:28" x14ac:dyDescent="0.2">
      <c r="X18166" s="58"/>
      <c r="Y18166" s="58"/>
      <c r="Z18166" s="58"/>
      <c r="AA18166" s="58"/>
      <c r="AB18166" s="58"/>
    </row>
    <row r="18167" spans="24:28" x14ac:dyDescent="0.2">
      <c r="X18167" s="58"/>
      <c r="Y18167" s="58"/>
      <c r="Z18167" s="58"/>
      <c r="AA18167" s="58"/>
      <c r="AB18167" s="58"/>
    </row>
    <row r="18168" spans="24:28" x14ac:dyDescent="0.2">
      <c r="X18168" s="58"/>
      <c r="Y18168" s="58"/>
      <c r="Z18168" s="58"/>
      <c r="AA18168" s="58"/>
      <c r="AB18168" s="58"/>
    </row>
    <row r="18169" spans="24:28" x14ac:dyDescent="0.2">
      <c r="X18169" s="58"/>
      <c r="Y18169" s="58"/>
      <c r="Z18169" s="58"/>
      <c r="AA18169" s="58"/>
      <c r="AB18169" s="58"/>
    </row>
    <row r="18170" spans="24:28" x14ac:dyDescent="0.2">
      <c r="X18170" s="58"/>
      <c r="Y18170" s="58"/>
      <c r="Z18170" s="58"/>
      <c r="AA18170" s="58"/>
      <c r="AB18170" s="58"/>
    </row>
    <row r="18171" spans="24:28" x14ac:dyDescent="0.2">
      <c r="X18171" s="58"/>
      <c r="Y18171" s="58"/>
      <c r="Z18171" s="58"/>
      <c r="AA18171" s="58"/>
      <c r="AB18171" s="58"/>
    </row>
    <row r="18172" spans="24:28" x14ac:dyDescent="0.2">
      <c r="X18172" s="58"/>
      <c r="Y18172" s="58"/>
      <c r="Z18172" s="58"/>
      <c r="AA18172" s="58"/>
      <c r="AB18172" s="58"/>
    </row>
    <row r="18173" spans="24:28" x14ac:dyDescent="0.2">
      <c r="X18173" s="58"/>
      <c r="Y18173" s="58"/>
      <c r="Z18173" s="58"/>
      <c r="AA18173" s="58"/>
      <c r="AB18173" s="58"/>
    </row>
    <row r="18174" spans="24:28" x14ac:dyDescent="0.2">
      <c r="X18174" s="58"/>
      <c r="Y18174" s="58"/>
      <c r="Z18174" s="58"/>
      <c r="AA18174" s="58"/>
      <c r="AB18174" s="58"/>
    </row>
    <row r="18175" spans="24:28" x14ac:dyDescent="0.2">
      <c r="X18175" s="58"/>
      <c r="Y18175" s="58"/>
      <c r="Z18175" s="58"/>
      <c r="AA18175" s="58"/>
      <c r="AB18175" s="58"/>
    </row>
    <row r="18176" spans="24:28" x14ac:dyDescent="0.2">
      <c r="X18176" s="58"/>
      <c r="Y18176" s="58"/>
      <c r="Z18176" s="58"/>
      <c r="AA18176" s="58"/>
      <c r="AB18176" s="58"/>
    </row>
    <row r="18177" spans="24:28" x14ac:dyDescent="0.2">
      <c r="X18177" s="58"/>
      <c r="Y18177" s="58"/>
      <c r="Z18177" s="58"/>
      <c r="AA18177" s="58"/>
      <c r="AB18177" s="58"/>
    </row>
    <row r="18178" spans="24:28" x14ac:dyDescent="0.2">
      <c r="X18178" s="58"/>
      <c r="Y18178" s="58"/>
      <c r="Z18178" s="58"/>
      <c r="AA18178" s="58"/>
      <c r="AB18178" s="58"/>
    </row>
    <row r="18179" spans="24:28" x14ac:dyDescent="0.2">
      <c r="X18179" s="58"/>
      <c r="Y18179" s="58"/>
      <c r="Z18179" s="58"/>
      <c r="AA18179" s="58"/>
      <c r="AB18179" s="58"/>
    </row>
    <row r="18180" spans="24:28" x14ac:dyDescent="0.2">
      <c r="X18180" s="58"/>
      <c r="Y18180" s="58"/>
      <c r="Z18180" s="58"/>
      <c r="AA18180" s="58"/>
      <c r="AB18180" s="58"/>
    </row>
    <row r="18181" spans="24:28" x14ac:dyDescent="0.2">
      <c r="X18181" s="58"/>
      <c r="Y18181" s="58"/>
      <c r="Z18181" s="58"/>
      <c r="AA18181" s="58"/>
      <c r="AB18181" s="58"/>
    </row>
    <row r="18182" spans="24:28" x14ac:dyDescent="0.2">
      <c r="X18182" s="58"/>
      <c r="Y18182" s="58"/>
      <c r="Z18182" s="58"/>
      <c r="AA18182" s="58"/>
      <c r="AB18182" s="58"/>
    </row>
    <row r="18183" spans="24:28" x14ac:dyDescent="0.2">
      <c r="X18183" s="58"/>
      <c r="Y18183" s="58"/>
      <c r="Z18183" s="58"/>
      <c r="AA18183" s="58"/>
      <c r="AB18183" s="58"/>
    </row>
    <row r="18184" spans="24:28" x14ac:dyDescent="0.2">
      <c r="X18184" s="58"/>
      <c r="Y18184" s="58"/>
      <c r="Z18184" s="58"/>
      <c r="AA18184" s="58"/>
      <c r="AB18184" s="58"/>
    </row>
    <row r="18185" spans="24:28" x14ac:dyDescent="0.2">
      <c r="X18185" s="58"/>
      <c r="Y18185" s="58"/>
      <c r="Z18185" s="58"/>
      <c r="AA18185" s="58"/>
      <c r="AB18185" s="58"/>
    </row>
    <row r="18186" spans="24:28" x14ac:dyDescent="0.2">
      <c r="X18186" s="58"/>
      <c r="Y18186" s="58"/>
      <c r="Z18186" s="58"/>
      <c r="AA18186" s="58"/>
      <c r="AB18186" s="58"/>
    </row>
    <row r="18187" spans="24:28" x14ac:dyDescent="0.2">
      <c r="X18187" s="58"/>
      <c r="Y18187" s="58"/>
      <c r="Z18187" s="58"/>
      <c r="AA18187" s="58"/>
      <c r="AB18187" s="58"/>
    </row>
    <row r="18188" spans="24:28" x14ac:dyDescent="0.2">
      <c r="X18188" s="58"/>
      <c r="Y18188" s="58"/>
      <c r="Z18188" s="58"/>
      <c r="AA18188" s="58"/>
      <c r="AB18188" s="58"/>
    </row>
    <row r="18189" spans="24:28" x14ac:dyDescent="0.2">
      <c r="X18189" s="58"/>
      <c r="Y18189" s="58"/>
      <c r="Z18189" s="58"/>
      <c r="AA18189" s="58"/>
      <c r="AB18189" s="58"/>
    </row>
    <row r="18190" spans="24:28" x14ac:dyDescent="0.2">
      <c r="X18190" s="58"/>
      <c r="Y18190" s="58"/>
      <c r="Z18190" s="58"/>
      <c r="AA18190" s="58"/>
      <c r="AB18190" s="58"/>
    </row>
    <row r="18191" spans="24:28" x14ac:dyDescent="0.2">
      <c r="X18191" s="58"/>
      <c r="Y18191" s="58"/>
      <c r="Z18191" s="58"/>
      <c r="AA18191" s="58"/>
      <c r="AB18191" s="58"/>
    </row>
    <row r="18192" spans="24:28" x14ac:dyDescent="0.2">
      <c r="X18192" s="58"/>
      <c r="Y18192" s="58"/>
      <c r="Z18192" s="58"/>
      <c r="AA18192" s="58"/>
      <c r="AB18192" s="58"/>
    </row>
    <row r="18193" spans="24:28" x14ac:dyDescent="0.2">
      <c r="X18193" s="58"/>
      <c r="Y18193" s="58"/>
      <c r="Z18193" s="58"/>
      <c r="AA18193" s="58"/>
      <c r="AB18193" s="58"/>
    </row>
    <row r="18194" spans="24:28" x14ac:dyDescent="0.2">
      <c r="X18194" s="58"/>
      <c r="Y18194" s="58"/>
      <c r="Z18194" s="58"/>
      <c r="AA18194" s="58"/>
      <c r="AB18194" s="58"/>
    </row>
    <row r="18195" spans="24:28" x14ac:dyDescent="0.2">
      <c r="X18195" s="58"/>
      <c r="Y18195" s="58"/>
      <c r="Z18195" s="58"/>
      <c r="AA18195" s="58"/>
      <c r="AB18195" s="58"/>
    </row>
    <row r="18196" spans="24:28" x14ac:dyDescent="0.2">
      <c r="X18196" s="58"/>
      <c r="Y18196" s="58"/>
      <c r="Z18196" s="58"/>
      <c r="AA18196" s="58"/>
      <c r="AB18196" s="58"/>
    </row>
    <row r="18197" spans="24:28" x14ac:dyDescent="0.2">
      <c r="X18197" s="58"/>
      <c r="Y18197" s="58"/>
      <c r="Z18197" s="58"/>
      <c r="AA18197" s="58"/>
      <c r="AB18197" s="58"/>
    </row>
    <row r="18198" spans="24:28" x14ac:dyDescent="0.2">
      <c r="X18198" s="58"/>
      <c r="Y18198" s="58"/>
      <c r="Z18198" s="58"/>
      <c r="AA18198" s="58"/>
      <c r="AB18198" s="58"/>
    </row>
    <row r="18199" spans="24:28" x14ac:dyDescent="0.2">
      <c r="X18199" s="58"/>
      <c r="Y18199" s="58"/>
      <c r="Z18199" s="58"/>
      <c r="AA18199" s="58"/>
      <c r="AB18199" s="58"/>
    </row>
    <row r="18200" spans="24:28" x14ac:dyDescent="0.2">
      <c r="X18200" s="58"/>
      <c r="Y18200" s="58"/>
      <c r="Z18200" s="58"/>
      <c r="AA18200" s="58"/>
      <c r="AB18200" s="58"/>
    </row>
    <row r="18201" spans="24:28" x14ac:dyDescent="0.2">
      <c r="X18201" s="58"/>
      <c r="Y18201" s="58"/>
      <c r="Z18201" s="58"/>
      <c r="AA18201" s="58"/>
      <c r="AB18201" s="58"/>
    </row>
    <row r="18202" spans="24:28" x14ac:dyDescent="0.2">
      <c r="X18202" s="58"/>
      <c r="Y18202" s="58"/>
      <c r="Z18202" s="58"/>
      <c r="AA18202" s="58"/>
      <c r="AB18202" s="58"/>
    </row>
    <row r="18203" spans="24:28" x14ac:dyDescent="0.2">
      <c r="X18203" s="58"/>
      <c r="Y18203" s="58"/>
      <c r="Z18203" s="58"/>
      <c r="AA18203" s="58"/>
      <c r="AB18203" s="58"/>
    </row>
    <row r="18204" spans="24:28" x14ac:dyDescent="0.2">
      <c r="X18204" s="58"/>
      <c r="Y18204" s="58"/>
      <c r="Z18204" s="58"/>
      <c r="AA18204" s="58"/>
      <c r="AB18204" s="58"/>
    </row>
    <row r="18205" spans="24:28" x14ac:dyDescent="0.2">
      <c r="X18205" s="58"/>
      <c r="Y18205" s="58"/>
      <c r="Z18205" s="58"/>
      <c r="AA18205" s="58"/>
      <c r="AB18205" s="58"/>
    </row>
    <row r="18206" spans="24:28" x14ac:dyDescent="0.2">
      <c r="X18206" s="58"/>
      <c r="Y18206" s="58"/>
      <c r="Z18206" s="58"/>
      <c r="AA18206" s="58"/>
      <c r="AB18206" s="58"/>
    </row>
    <row r="18207" spans="24:28" x14ac:dyDescent="0.2">
      <c r="X18207" s="58"/>
      <c r="Y18207" s="58"/>
      <c r="Z18207" s="58"/>
      <c r="AA18207" s="58"/>
      <c r="AB18207" s="58"/>
    </row>
    <row r="18208" spans="24:28" x14ac:dyDescent="0.2">
      <c r="X18208" s="58"/>
      <c r="Y18208" s="58"/>
      <c r="Z18208" s="58"/>
      <c r="AA18208" s="58"/>
      <c r="AB18208" s="58"/>
    </row>
    <row r="18209" spans="24:28" x14ac:dyDescent="0.2">
      <c r="X18209" s="58"/>
      <c r="Y18209" s="58"/>
      <c r="Z18209" s="58"/>
      <c r="AA18209" s="58"/>
      <c r="AB18209" s="58"/>
    </row>
    <row r="18210" spans="24:28" x14ac:dyDescent="0.2">
      <c r="X18210" s="58"/>
      <c r="Y18210" s="58"/>
      <c r="Z18210" s="58"/>
      <c r="AA18210" s="58"/>
      <c r="AB18210" s="58"/>
    </row>
    <row r="18211" spans="24:28" x14ac:dyDescent="0.2">
      <c r="X18211" s="58"/>
      <c r="Y18211" s="58"/>
      <c r="Z18211" s="58"/>
      <c r="AA18211" s="58"/>
      <c r="AB18211" s="58"/>
    </row>
    <row r="18212" spans="24:28" x14ac:dyDescent="0.2">
      <c r="X18212" s="58"/>
      <c r="Y18212" s="58"/>
      <c r="Z18212" s="58"/>
      <c r="AA18212" s="58"/>
      <c r="AB18212" s="58"/>
    </row>
    <row r="18213" spans="24:28" x14ac:dyDescent="0.2">
      <c r="X18213" s="58"/>
      <c r="Y18213" s="58"/>
      <c r="Z18213" s="58"/>
      <c r="AA18213" s="58"/>
      <c r="AB18213" s="58"/>
    </row>
    <row r="18214" spans="24:28" x14ac:dyDescent="0.2">
      <c r="X18214" s="58"/>
      <c r="Y18214" s="58"/>
      <c r="Z18214" s="58"/>
      <c r="AA18214" s="58"/>
      <c r="AB18214" s="58"/>
    </row>
    <row r="18215" spans="24:28" x14ac:dyDescent="0.2">
      <c r="X18215" s="58"/>
      <c r="Y18215" s="58"/>
      <c r="Z18215" s="58"/>
      <c r="AA18215" s="58"/>
      <c r="AB18215" s="58"/>
    </row>
    <row r="18216" spans="24:28" x14ac:dyDescent="0.2">
      <c r="X18216" s="58"/>
      <c r="Y18216" s="58"/>
      <c r="Z18216" s="58"/>
      <c r="AA18216" s="58"/>
      <c r="AB18216" s="58"/>
    </row>
    <row r="18217" spans="24:28" x14ac:dyDescent="0.2">
      <c r="X18217" s="58"/>
      <c r="Y18217" s="58"/>
      <c r="Z18217" s="58"/>
      <c r="AA18217" s="58"/>
      <c r="AB18217" s="58"/>
    </row>
    <row r="18218" spans="24:28" x14ac:dyDescent="0.2">
      <c r="X18218" s="58"/>
      <c r="Y18218" s="58"/>
      <c r="Z18218" s="58"/>
      <c r="AA18218" s="58"/>
      <c r="AB18218" s="58"/>
    </row>
    <row r="18219" spans="24:28" x14ac:dyDescent="0.2">
      <c r="X18219" s="58"/>
      <c r="Y18219" s="58"/>
      <c r="Z18219" s="58"/>
      <c r="AA18219" s="58"/>
      <c r="AB18219" s="58"/>
    </row>
    <row r="18220" spans="24:28" x14ac:dyDescent="0.2">
      <c r="X18220" s="58"/>
      <c r="Y18220" s="58"/>
      <c r="Z18220" s="58"/>
      <c r="AA18220" s="58"/>
      <c r="AB18220" s="58"/>
    </row>
    <row r="18221" spans="24:28" x14ac:dyDescent="0.2">
      <c r="X18221" s="58"/>
      <c r="Y18221" s="58"/>
      <c r="Z18221" s="58"/>
      <c r="AA18221" s="58"/>
      <c r="AB18221" s="58"/>
    </row>
    <row r="18222" spans="24:28" x14ac:dyDescent="0.2">
      <c r="X18222" s="58"/>
      <c r="Y18222" s="58"/>
      <c r="Z18222" s="58"/>
      <c r="AA18222" s="58"/>
      <c r="AB18222" s="58"/>
    </row>
    <row r="18223" spans="24:28" x14ac:dyDescent="0.2">
      <c r="X18223" s="58"/>
      <c r="Y18223" s="58"/>
      <c r="Z18223" s="58"/>
      <c r="AA18223" s="58"/>
      <c r="AB18223" s="58"/>
    </row>
    <row r="18224" spans="24:28" x14ac:dyDescent="0.2">
      <c r="X18224" s="58"/>
      <c r="Y18224" s="58"/>
      <c r="Z18224" s="58"/>
      <c r="AA18224" s="58"/>
      <c r="AB18224" s="58"/>
    </row>
    <row r="18225" spans="24:28" x14ac:dyDescent="0.2">
      <c r="X18225" s="58"/>
      <c r="Y18225" s="58"/>
      <c r="Z18225" s="58"/>
      <c r="AA18225" s="58"/>
      <c r="AB18225" s="58"/>
    </row>
    <row r="18226" spans="24:28" x14ac:dyDescent="0.2">
      <c r="X18226" s="58"/>
      <c r="Y18226" s="58"/>
      <c r="Z18226" s="58"/>
      <c r="AA18226" s="58"/>
      <c r="AB18226" s="58"/>
    </row>
    <row r="18227" spans="24:28" x14ac:dyDescent="0.2">
      <c r="X18227" s="58"/>
      <c r="Y18227" s="58"/>
      <c r="Z18227" s="58"/>
      <c r="AA18227" s="58"/>
      <c r="AB18227" s="58"/>
    </row>
    <row r="18228" spans="24:28" x14ac:dyDescent="0.2">
      <c r="X18228" s="58"/>
      <c r="Y18228" s="58"/>
      <c r="Z18228" s="58"/>
      <c r="AA18228" s="58"/>
      <c r="AB18228" s="58"/>
    </row>
    <row r="18229" spans="24:28" x14ac:dyDescent="0.2">
      <c r="X18229" s="58"/>
      <c r="Y18229" s="58"/>
      <c r="Z18229" s="58"/>
      <c r="AA18229" s="58"/>
      <c r="AB18229" s="58"/>
    </row>
    <row r="18230" spans="24:28" x14ac:dyDescent="0.2">
      <c r="X18230" s="58"/>
      <c r="Y18230" s="58"/>
      <c r="Z18230" s="58"/>
      <c r="AA18230" s="58"/>
      <c r="AB18230" s="58"/>
    </row>
    <row r="18231" spans="24:28" x14ac:dyDescent="0.2">
      <c r="X18231" s="58"/>
      <c r="Y18231" s="58"/>
      <c r="Z18231" s="58"/>
      <c r="AA18231" s="58"/>
      <c r="AB18231" s="58"/>
    </row>
    <row r="18232" spans="24:28" x14ac:dyDescent="0.2">
      <c r="X18232" s="58"/>
      <c r="Y18232" s="58"/>
      <c r="Z18232" s="58"/>
      <c r="AA18232" s="58"/>
      <c r="AB18232" s="58"/>
    </row>
    <row r="18233" spans="24:28" x14ac:dyDescent="0.2">
      <c r="X18233" s="58"/>
      <c r="Y18233" s="58"/>
      <c r="Z18233" s="58"/>
      <c r="AA18233" s="58"/>
      <c r="AB18233" s="58"/>
    </row>
    <row r="18234" spans="24:28" x14ac:dyDescent="0.2">
      <c r="X18234" s="58"/>
      <c r="Y18234" s="58"/>
      <c r="Z18234" s="58"/>
      <c r="AA18234" s="58"/>
      <c r="AB18234" s="58"/>
    </row>
    <row r="18235" spans="24:28" x14ac:dyDescent="0.2">
      <c r="X18235" s="58"/>
      <c r="Y18235" s="58"/>
      <c r="Z18235" s="58"/>
      <c r="AA18235" s="58"/>
      <c r="AB18235" s="58"/>
    </row>
    <row r="18236" spans="24:28" x14ac:dyDescent="0.2">
      <c r="X18236" s="58"/>
      <c r="Y18236" s="58"/>
      <c r="Z18236" s="58"/>
      <c r="AA18236" s="58"/>
      <c r="AB18236" s="58"/>
    </row>
    <row r="18237" spans="24:28" x14ac:dyDescent="0.2">
      <c r="X18237" s="58"/>
      <c r="Y18237" s="58"/>
      <c r="Z18237" s="58"/>
      <c r="AA18237" s="58"/>
      <c r="AB18237" s="58"/>
    </row>
    <row r="18238" spans="24:28" x14ac:dyDescent="0.2">
      <c r="X18238" s="58"/>
      <c r="Y18238" s="58"/>
      <c r="Z18238" s="58"/>
      <c r="AA18238" s="58"/>
      <c r="AB18238" s="58"/>
    </row>
    <row r="18239" spans="24:28" x14ac:dyDescent="0.2">
      <c r="X18239" s="58"/>
      <c r="Y18239" s="58"/>
      <c r="Z18239" s="58"/>
      <c r="AA18239" s="58"/>
      <c r="AB18239" s="58"/>
    </row>
    <row r="18240" spans="24:28" x14ac:dyDescent="0.2">
      <c r="X18240" s="58"/>
      <c r="Y18240" s="58"/>
      <c r="Z18240" s="58"/>
      <c r="AA18240" s="58"/>
      <c r="AB18240" s="58"/>
    </row>
    <row r="18241" spans="24:28" x14ac:dyDescent="0.2">
      <c r="X18241" s="58"/>
      <c r="Y18241" s="58"/>
      <c r="Z18241" s="58"/>
      <c r="AA18241" s="58"/>
      <c r="AB18241" s="58"/>
    </row>
    <row r="18242" spans="24:28" x14ac:dyDescent="0.2">
      <c r="X18242" s="58"/>
      <c r="Y18242" s="58"/>
      <c r="Z18242" s="58"/>
      <c r="AA18242" s="58"/>
      <c r="AB18242" s="58"/>
    </row>
    <row r="18243" spans="24:28" x14ac:dyDescent="0.2">
      <c r="X18243" s="58"/>
      <c r="Y18243" s="58"/>
      <c r="Z18243" s="58"/>
      <c r="AA18243" s="58"/>
      <c r="AB18243" s="58"/>
    </row>
    <row r="18244" spans="24:28" x14ac:dyDescent="0.2">
      <c r="X18244" s="58"/>
      <c r="Y18244" s="58"/>
      <c r="Z18244" s="58"/>
      <c r="AA18244" s="58"/>
      <c r="AB18244" s="58"/>
    </row>
    <row r="18245" spans="24:28" x14ac:dyDescent="0.2">
      <c r="X18245" s="58"/>
      <c r="Y18245" s="58"/>
      <c r="Z18245" s="58"/>
      <c r="AA18245" s="58"/>
      <c r="AB18245" s="58"/>
    </row>
    <row r="18246" spans="24:28" x14ac:dyDescent="0.2">
      <c r="X18246" s="58"/>
      <c r="Y18246" s="58"/>
      <c r="Z18246" s="58"/>
      <c r="AA18246" s="58"/>
      <c r="AB18246" s="58"/>
    </row>
    <row r="18247" spans="24:28" x14ac:dyDescent="0.2">
      <c r="X18247" s="58"/>
      <c r="Y18247" s="58"/>
      <c r="Z18247" s="58"/>
      <c r="AA18247" s="58"/>
      <c r="AB18247" s="58"/>
    </row>
    <row r="18248" spans="24:28" x14ac:dyDescent="0.2">
      <c r="X18248" s="58"/>
      <c r="Y18248" s="58"/>
      <c r="Z18248" s="58"/>
      <c r="AA18248" s="58"/>
      <c r="AB18248" s="58"/>
    </row>
    <row r="18249" spans="24:28" x14ac:dyDescent="0.2">
      <c r="X18249" s="58"/>
      <c r="Y18249" s="58"/>
      <c r="Z18249" s="58"/>
      <c r="AA18249" s="58"/>
      <c r="AB18249" s="58"/>
    </row>
    <row r="18250" spans="24:28" x14ac:dyDescent="0.2">
      <c r="X18250" s="58"/>
      <c r="Y18250" s="58"/>
      <c r="Z18250" s="58"/>
      <c r="AA18250" s="58"/>
      <c r="AB18250" s="58"/>
    </row>
    <row r="18251" spans="24:28" x14ac:dyDescent="0.2">
      <c r="X18251" s="58"/>
      <c r="Y18251" s="58"/>
      <c r="Z18251" s="58"/>
      <c r="AA18251" s="58"/>
      <c r="AB18251" s="58"/>
    </row>
    <row r="18252" spans="24:28" x14ac:dyDescent="0.2">
      <c r="X18252" s="58"/>
      <c r="Y18252" s="58"/>
      <c r="Z18252" s="58"/>
      <c r="AA18252" s="58"/>
      <c r="AB18252" s="58"/>
    </row>
    <row r="18253" spans="24:28" x14ac:dyDescent="0.2">
      <c r="X18253" s="58"/>
      <c r="Y18253" s="58"/>
      <c r="Z18253" s="58"/>
      <c r="AA18253" s="58"/>
      <c r="AB18253" s="58"/>
    </row>
    <row r="18254" spans="24:28" x14ac:dyDescent="0.2">
      <c r="X18254" s="58"/>
      <c r="Y18254" s="58"/>
      <c r="Z18254" s="58"/>
      <c r="AA18254" s="58"/>
      <c r="AB18254" s="58"/>
    </row>
    <row r="18255" spans="24:28" x14ac:dyDescent="0.2">
      <c r="X18255" s="58"/>
      <c r="Y18255" s="58"/>
      <c r="Z18255" s="58"/>
      <c r="AA18255" s="58"/>
      <c r="AB18255" s="58"/>
    </row>
    <row r="18256" spans="24:28" x14ac:dyDescent="0.2">
      <c r="X18256" s="58"/>
      <c r="Y18256" s="58"/>
      <c r="Z18256" s="58"/>
      <c r="AA18256" s="58"/>
      <c r="AB18256" s="58"/>
    </row>
    <row r="18257" spans="24:28" x14ac:dyDescent="0.2">
      <c r="X18257" s="58"/>
      <c r="Y18257" s="58"/>
      <c r="Z18257" s="58"/>
      <c r="AA18257" s="58"/>
      <c r="AB18257" s="58"/>
    </row>
    <row r="18258" spans="24:28" x14ac:dyDescent="0.2">
      <c r="X18258" s="58"/>
      <c r="Y18258" s="58"/>
      <c r="Z18258" s="58"/>
      <c r="AA18258" s="58"/>
      <c r="AB18258" s="58"/>
    </row>
    <row r="18259" spans="24:28" x14ac:dyDescent="0.2">
      <c r="X18259" s="58"/>
      <c r="Y18259" s="58"/>
      <c r="Z18259" s="58"/>
      <c r="AA18259" s="58"/>
      <c r="AB18259" s="58"/>
    </row>
    <row r="18260" spans="24:28" x14ac:dyDescent="0.2">
      <c r="X18260" s="58"/>
      <c r="Y18260" s="58"/>
      <c r="Z18260" s="58"/>
      <c r="AA18260" s="58"/>
      <c r="AB18260" s="58"/>
    </row>
    <row r="18261" spans="24:28" x14ac:dyDescent="0.2">
      <c r="X18261" s="58"/>
      <c r="Y18261" s="58"/>
      <c r="Z18261" s="58"/>
      <c r="AA18261" s="58"/>
      <c r="AB18261" s="58"/>
    </row>
    <row r="18262" spans="24:28" x14ac:dyDescent="0.2">
      <c r="X18262" s="58"/>
      <c r="Y18262" s="58"/>
      <c r="Z18262" s="58"/>
      <c r="AA18262" s="58"/>
      <c r="AB18262" s="58"/>
    </row>
    <row r="18263" spans="24:28" x14ac:dyDescent="0.2">
      <c r="X18263" s="58"/>
      <c r="Y18263" s="58"/>
      <c r="Z18263" s="58"/>
      <c r="AA18263" s="58"/>
      <c r="AB18263" s="58"/>
    </row>
    <row r="18264" spans="24:28" x14ac:dyDescent="0.2">
      <c r="X18264" s="58"/>
      <c r="Y18264" s="58"/>
      <c r="Z18264" s="58"/>
      <c r="AA18264" s="58"/>
      <c r="AB18264" s="58"/>
    </row>
    <row r="18265" spans="24:28" x14ac:dyDescent="0.2">
      <c r="X18265" s="58"/>
      <c r="Y18265" s="58"/>
      <c r="Z18265" s="58"/>
      <c r="AA18265" s="58"/>
      <c r="AB18265" s="58"/>
    </row>
    <row r="18266" spans="24:28" x14ac:dyDescent="0.2">
      <c r="X18266" s="58"/>
      <c r="Y18266" s="58"/>
      <c r="Z18266" s="58"/>
      <c r="AA18266" s="58"/>
      <c r="AB18266" s="58"/>
    </row>
    <row r="18267" spans="24:28" x14ac:dyDescent="0.2">
      <c r="X18267" s="58"/>
      <c r="Y18267" s="58"/>
      <c r="Z18267" s="58"/>
      <c r="AA18267" s="58"/>
      <c r="AB18267" s="58"/>
    </row>
    <row r="18268" spans="24:28" x14ac:dyDescent="0.2">
      <c r="X18268" s="58"/>
      <c r="Y18268" s="58"/>
      <c r="Z18268" s="58"/>
      <c r="AA18268" s="58"/>
      <c r="AB18268" s="58"/>
    </row>
    <row r="18269" spans="24:28" x14ac:dyDescent="0.2">
      <c r="X18269" s="58"/>
      <c r="Y18269" s="58"/>
      <c r="Z18269" s="58"/>
      <c r="AA18269" s="58"/>
      <c r="AB18269" s="58"/>
    </row>
    <row r="18270" spans="24:28" x14ac:dyDescent="0.2">
      <c r="X18270" s="58"/>
      <c r="Y18270" s="58"/>
      <c r="Z18270" s="58"/>
      <c r="AA18270" s="58"/>
      <c r="AB18270" s="58"/>
    </row>
    <row r="18271" spans="24:28" x14ac:dyDescent="0.2">
      <c r="X18271" s="58"/>
      <c r="Y18271" s="58"/>
      <c r="Z18271" s="58"/>
      <c r="AA18271" s="58"/>
      <c r="AB18271" s="58"/>
    </row>
    <row r="18272" spans="24:28" x14ac:dyDescent="0.2">
      <c r="X18272" s="58"/>
      <c r="Y18272" s="58"/>
      <c r="Z18272" s="58"/>
      <c r="AA18272" s="58"/>
      <c r="AB18272" s="58"/>
    </row>
    <row r="18273" spans="24:28" x14ac:dyDescent="0.2">
      <c r="X18273" s="58"/>
      <c r="Y18273" s="58"/>
      <c r="Z18273" s="58"/>
      <c r="AA18273" s="58"/>
      <c r="AB18273" s="58"/>
    </row>
    <row r="18274" spans="24:28" x14ac:dyDescent="0.2">
      <c r="X18274" s="58"/>
      <c r="Y18274" s="58"/>
      <c r="Z18274" s="58"/>
      <c r="AA18274" s="58"/>
      <c r="AB18274" s="58"/>
    </row>
    <row r="18275" spans="24:28" x14ac:dyDescent="0.2">
      <c r="X18275" s="58"/>
      <c r="Y18275" s="58"/>
      <c r="Z18275" s="58"/>
      <c r="AA18275" s="58"/>
      <c r="AB18275" s="58"/>
    </row>
    <row r="18276" spans="24:28" x14ac:dyDescent="0.2">
      <c r="X18276" s="58"/>
      <c r="Y18276" s="58"/>
      <c r="Z18276" s="58"/>
      <c r="AA18276" s="58"/>
      <c r="AB18276" s="58"/>
    </row>
    <row r="18277" spans="24:28" x14ac:dyDescent="0.2">
      <c r="X18277" s="58"/>
      <c r="Y18277" s="58"/>
      <c r="Z18277" s="58"/>
      <c r="AA18277" s="58"/>
      <c r="AB18277" s="58"/>
    </row>
    <row r="18278" spans="24:28" x14ac:dyDescent="0.2">
      <c r="X18278" s="58"/>
      <c r="Y18278" s="58"/>
      <c r="Z18278" s="58"/>
      <c r="AA18278" s="58"/>
      <c r="AB18278" s="58"/>
    </row>
    <row r="18279" spans="24:28" x14ac:dyDescent="0.2">
      <c r="X18279" s="58"/>
      <c r="Y18279" s="58"/>
      <c r="Z18279" s="58"/>
      <c r="AA18279" s="58"/>
      <c r="AB18279" s="58"/>
    </row>
    <row r="18280" spans="24:28" x14ac:dyDescent="0.2">
      <c r="X18280" s="58"/>
      <c r="Y18280" s="58"/>
      <c r="Z18280" s="58"/>
      <c r="AA18280" s="58"/>
      <c r="AB18280" s="58"/>
    </row>
    <row r="18281" spans="24:28" x14ac:dyDescent="0.2">
      <c r="X18281" s="58"/>
      <c r="Y18281" s="58"/>
      <c r="Z18281" s="58"/>
      <c r="AA18281" s="58"/>
      <c r="AB18281" s="58"/>
    </row>
    <row r="18282" spans="24:28" x14ac:dyDescent="0.2">
      <c r="X18282" s="58"/>
      <c r="Y18282" s="58"/>
      <c r="Z18282" s="58"/>
      <c r="AA18282" s="58"/>
      <c r="AB18282" s="58"/>
    </row>
    <row r="18283" spans="24:28" x14ac:dyDescent="0.2">
      <c r="X18283" s="58"/>
      <c r="Y18283" s="58"/>
      <c r="Z18283" s="58"/>
      <c r="AA18283" s="58"/>
      <c r="AB18283" s="58"/>
    </row>
    <row r="18284" spans="24:28" x14ac:dyDescent="0.2">
      <c r="X18284" s="58"/>
      <c r="Y18284" s="58"/>
      <c r="Z18284" s="58"/>
      <c r="AA18284" s="58"/>
      <c r="AB18284" s="58"/>
    </row>
    <row r="18285" spans="24:28" x14ac:dyDescent="0.2">
      <c r="X18285" s="58"/>
      <c r="Y18285" s="58"/>
      <c r="Z18285" s="58"/>
      <c r="AA18285" s="58"/>
      <c r="AB18285" s="58"/>
    </row>
    <row r="18286" spans="24:28" x14ac:dyDescent="0.2">
      <c r="X18286" s="58"/>
      <c r="Y18286" s="58"/>
      <c r="Z18286" s="58"/>
      <c r="AA18286" s="58"/>
      <c r="AB18286" s="58"/>
    </row>
    <row r="18287" spans="24:28" x14ac:dyDescent="0.2">
      <c r="X18287" s="58"/>
      <c r="Y18287" s="58"/>
      <c r="Z18287" s="58"/>
      <c r="AA18287" s="58"/>
      <c r="AB18287" s="58"/>
    </row>
    <row r="18288" spans="24:28" x14ac:dyDescent="0.2">
      <c r="X18288" s="58"/>
      <c r="Y18288" s="58"/>
      <c r="Z18288" s="58"/>
      <c r="AA18288" s="58"/>
      <c r="AB18288" s="58"/>
    </row>
    <row r="18289" spans="24:28" x14ac:dyDescent="0.2">
      <c r="X18289" s="58"/>
      <c r="Y18289" s="58"/>
      <c r="Z18289" s="58"/>
      <c r="AA18289" s="58"/>
      <c r="AB18289" s="58"/>
    </row>
    <row r="18290" spans="24:28" x14ac:dyDescent="0.2">
      <c r="X18290" s="58"/>
      <c r="Y18290" s="58"/>
      <c r="Z18290" s="58"/>
      <c r="AA18290" s="58"/>
      <c r="AB18290" s="58"/>
    </row>
    <row r="18291" spans="24:28" x14ac:dyDescent="0.2">
      <c r="X18291" s="58"/>
      <c r="Y18291" s="58"/>
      <c r="Z18291" s="58"/>
      <c r="AA18291" s="58"/>
      <c r="AB18291" s="58"/>
    </row>
    <row r="18292" spans="24:28" x14ac:dyDescent="0.2">
      <c r="X18292" s="58"/>
      <c r="Y18292" s="58"/>
      <c r="Z18292" s="58"/>
      <c r="AA18292" s="58"/>
      <c r="AB18292" s="58"/>
    </row>
    <row r="18293" spans="24:28" x14ac:dyDescent="0.2">
      <c r="X18293" s="58"/>
      <c r="Y18293" s="58"/>
      <c r="Z18293" s="58"/>
      <c r="AA18293" s="58"/>
      <c r="AB18293" s="58"/>
    </row>
    <row r="18294" spans="24:28" x14ac:dyDescent="0.2">
      <c r="X18294" s="58"/>
      <c r="Y18294" s="58"/>
      <c r="Z18294" s="58"/>
      <c r="AA18294" s="58"/>
      <c r="AB18294" s="58"/>
    </row>
    <row r="18295" spans="24:28" x14ac:dyDescent="0.2">
      <c r="X18295" s="58"/>
      <c r="Y18295" s="58"/>
      <c r="Z18295" s="58"/>
      <c r="AA18295" s="58"/>
      <c r="AB18295" s="58"/>
    </row>
    <row r="18296" spans="24:28" x14ac:dyDescent="0.2">
      <c r="X18296" s="58"/>
      <c r="Y18296" s="58"/>
      <c r="Z18296" s="58"/>
      <c r="AA18296" s="58"/>
      <c r="AB18296" s="58"/>
    </row>
    <row r="18297" spans="24:28" x14ac:dyDescent="0.2">
      <c r="X18297" s="58"/>
      <c r="Y18297" s="58"/>
      <c r="Z18297" s="58"/>
      <c r="AA18297" s="58"/>
      <c r="AB18297" s="58"/>
    </row>
    <row r="18298" spans="24:28" x14ac:dyDescent="0.2">
      <c r="X18298" s="58"/>
      <c r="Y18298" s="58"/>
      <c r="Z18298" s="58"/>
      <c r="AA18298" s="58"/>
      <c r="AB18298" s="58"/>
    </row>
    <row r="18299" spans="24:28" x14ac:dyDescent="0.2">
      <c r="X18299" s="58"/>
      <c r="Y18299" s="58"/>
      <c r="Z18299" s="58"/>
      <c r="AA18299" s="58"/>
      <c r="AB18299" s="58"/>
    </row>
    <row r="18300" spans="24:28" x14ac:dyDescent="0.2">
      <c r="X18300" s="58"/>
      <c r="Y18300" s="58"/>
      <c r="Z18300" s="58"/>
      <c r="AA18300" s="58"/>
      <c r="AB18300" s="58"/>
    </row>
    <row r="18301" spans="24:28" x14ac:dyDescent="0.2">
      <c r="X18301" s="58"/>
      <c r="Y18301" s="58"/>
      <c r="Z18301" s="58"/>
      <c r="AA18301" s="58"/>
      <c r="AB18301" s="58"/>
    </row>
    <row r="18302" spans="24:28" x14ac:dyDescent="0.2">
      <c r="X18302" s="58"/>
      <c r="Y18302" s="58"/>
      <c r="Z18302" s="58"/>
      <c r="AA18302" s="58"/>
      <c r="AB18302" s="58"/>
    </row>
    <row r="18303" spans="24:28" x14ac:dyDescent="0.2">
      <c r="X18303" s="58"/>
      <c r="Y18303" s="58"/>
      <c r="Z18303" s="58"/>
      <c r="AA18303" s="58"/>
      <c r="AB18303" s="58"/>
    </row>
    <row r="18304" spans="24:28" x14ac:dyDescent="0.2">
      <c r="X18304" s="58"/>
      <c r="Y18304" s="58"/>
      <c r="Z18304" s="58"/>
      <c r="AA18304" s="58"/>
      <c r="AB18304" s="58"/>
    </row>
    <row r="18305" spans="24:28" x14ac:dyDescent="0.2">
      <c r="X18305" s="58"/>
      <c r="Y18305" s="58"/>
      <c r="Z18305" s="58"/>
      <c r="AA18305" s="58"/>
      <c r="AB18305" s="58"/>
    </row>
    <row r="18306" spans="24:28" x14ac:dyDescent="0.2">
      <c r="X18306" s="58"/>
      <c r="Y18306" s="58"/>
      <c r="Z18306" s="58"/>
      <c r="AA18306" s="58"/>
      <c r="AB18306" s="58"/>
    </row>
    <row r="18307" spans="24:28" x14ac:dyDescent="0.2">
      <c r="X18307" s="58"/>
      <c r="Y18307" s="58"/>
      <c r="Z18307" s="58"/>
      <c r="AA18307" s="58"/>
      <c r="AB18307" s="58"/>
    </row>
    <row r="18308" spans="24:28" x14ac:dyDescent="0.2">
      <c r="X18308" s="58"/>
      <c r="Y18308" s="58"/>
      <c r="Z18308" s="58"/>
      <c r="AA18308" s="58"/>
      <c r="AB18308" s="58"/>
    </row>
    <row r="18309" spans="24:28" x14ac:dyDescent="0.2">
      <c r="X18309" s="58"/>
      <c r="Y18309" s="58"/>
      <c r="Z18309" s="58"/>
      <c r="AA18309" s="58"/>
      <c r="AB18309" s="58"/>
    </row>
    <row r="18310" spans="24:28" x14ac:dyDescent="0.2">
      <c r="X18310" s="58"/>
      <c r="Y18310" s="58"/>
      <c r="Z18310" s="58"/>
      <c r="AA18310" s="58"/>
      <c r="AB18310" s="58"/>
    </row>
    <row r="18311" spans="24:28" x14ac:dyDescent="0.2">
      <c r="X18311" s="58"/>
      <c r="Y18311" s="58"/>
      <c r="Z18311" s="58"/>
      <c r="AA18311" s="58"/>
      <c r="AB18311" s="58"/>
    </row>
    <row r="18312" spans="24:28" x14ac:dyDescent="0.2">
      <c r="X18312" s="58"/>
      <c r="Y18312" s="58"/>
      <c r="Z18312" s="58"/>
      <c r="AA18312" s="58"/>
      <c r="AB18312" s="58"/>
    </row>
    <row r="18313" spans="24:28" x14ac:dyDescent="0.2">
      <c r="X18313" s="58"/>
      <c r="Y18313" s="58"/>
      <c r="Z18313" s="58"/>
      <c r="AA18313" s="58"/>
      <c r="AB18313" s="58"/>
    </row>
    <row r="18314" spans="24:28" x14ac:dyDescent="0.2">
      <c r="X18314" s="58"/>
      <c r="Y18314" s="58"/>
      <c r="Z18314" s="58"/>
      <c r="AA18314" s="58"/>
      <c r="AB18314" s="58"/>
    </row>
    <row r="18315" spans="24:28" x14ac:dyDescent="0.2">
      <c r="X18315" s="58"/>
      <c r="Y18315" s="58"/>
      <c r="Z18315" s="58"/>
      <c r="AA18315" s="58"/>
      <c r="AB18315" s="58"/>
    </row>
    <row r="18316" spans="24:28" x14ac:dyDescent="0.2">
      <c r="X18316" s="58"/>
      <c r="Y18316" s="58"/>
      <c r="Z18316" s="58"/>
      <c r="AA18316" s="58"/>
      <c r="AB18316" s="58"/>
    </row>
    <row r="18317" spans="24:28" x14ac:dyDescent="0.2">
      <c r="X18317" s="58"/>
      <c r="Y18317" s="58"/>
      <c r="Z18317" s="58"/>
      <c r="AA18317" s="58"/>
      <c r="AB18317" s="58"/>
    </row>
    <row r="18318" spans="24:28" x14ac:dyDescent="0.2">
      <c r="X18318" s="58"/>
      <c r="Y18318" s="58"/>
      <c r="Z18318" s="58"/>
      <c r="AA18318" s="58"/>
      <c r="AB18318" s="58"/>
    </row>
    <row r="18319" spans="24:28" x14ac:dyDescent="0.2">
      <c r="X18319" s="58"/>
      <c r="Y18319" s="58"/>
      <c r="Z18319" s="58"/>
      <c r="AA18319" s="58"/>
      <c r="AB18319" s="58"/>
    </row>
    <row r="18320" spans="24:28" x14ac:dyDescent="0.2">
      <c r="X18320" s="58"/>
      <c r="Y18320" s="58"/>
      <c r="Z18320" s="58"/>
      <c r="AA18320" s="58"/>
      <c r="AB18320" s="58"/>
    </row>
    <row r="18321" spans="24:28" x14ac:dyDescent="0.2">
      <c r="X18321" s="58"/>
      <c r="Y18321" s="58"/>
      <c r="Z18321" s="58"/>
      <c r="AA18321" s="58"/>
      <c r="AB18321" s="58"/>
    </row>
    <row r="18322" spans="24:28" x14ac:dyDescent="0.2">
      <c r="X18322" s="58"/>
      <c r="Y18322" s="58"/>
      <c r="Z18322" s="58"/>
      <c r="AA18322" s="58"/>
      <c r="AB18322" s="58"/>
    </row>
    <row r="18323" spans="24:28" x14ac:dyDescent="0.2">
      <c r="X18323" s="58"/>
      <c r="Y18323" s="58"/>
      <c r="Z18323" s="58"/>
      <c r="AA18323" s="58"/>
      <c r="AB18323" s="58"/>
    </row>
    <row r="18324" spans="24:28" x14ac:dyDescent="0.2">
      <c r="X18324" s="58"/>
      <c r="Y18324" s="58"/>
      <c r="Z18324" s="58"/>
      <c r="AA18324" s="58"/>
      <c r="AB18324" s="58"/>
    </row>
    <row r="18325" spans="24:28" x14ac:dyDescent="0.2">
      <c r="X18325" s="58"/>
      <c r="Y18325" s="58"/>
      <c r="Z18325" s="58"/>
      <c r="AA18325" s="58"/>
      <c r="AB18325" s="58"/>
    </row>
    <row r="18326" spans="24:28" x14ac:dyDescent="0.2">
      <c r="X18326" s="58"/>
      <c r="Y18326" s="58"/>
      <c r="Z18326" s="58"/>
      <c r="AA18326" s="58"/>
      <c r="AB18326" s="58"/>
    </row>
    <row r="18327" spans="24:28" x14ac:dyDescent="0.2">
      <c r="X18327" s="58"/>
      <c r="Y18327" s="58"/>
      <c r="Z18327" s="58"/>
      <c r="AA18327" s="58"/>
      <c r="AB18327" s="58"/>
    </row>
    <row r="18328" spans="24:28" x14ac:dyDescent="0.2">
      <c r="X18328" s="58"/>
      <c r="Y18328" s="58"/>
      <c r="Z18328" s="58"/>
      <c r="AA18328" s="58"/>
      <c r="AB18328" s="58"/>
    </row>
    <row r="18329" spans="24:28" x14ac:dyDescent="0.2">
      <c r="X18329" s="58"/>
      <c r="Y18329" s="58"/>
      <c r="Z18329" s="58"/>
      <c r="AA18329" s="58"/>
      <c r="AB18329" s="58"/>
    </row>
    <row r="18330" spans="24:28" x14ac:dyDescent="0.2">
      <c r="X18330" s="58"/>
      <c r="Y18330" s="58"/>
      <c r="Z18330" s="58"/>
      <c r="AA18330" s="58"/>
      <c r="AB18330" s="58"/>
    </row>
    <row r="18331" spans="24:28" x14ac:dyDescent="0.2">
      <c r="X18331" s="58"/>
      <c r="Y18331" s="58"/>
      <c r="Z18331" s="58"/>
      <c r="AA18331" s="58"/>
      <c r="AB18331" s="58"/>
    </row>
    <row r="18332" spans="24:28" x14ac:dyDescent="0.2">
      <c r="X18332" s="58"/>
      <c r="Y18332" s="58"/>
      <c r="Z18332" s="58"/>
      <c r="AA18332" s="58"/>
      <c r="AB18332" s="58"/>
    </row>
    <row r="18333" spans="24:28" x14ac:dyDescent="0.2">
      <c r="X18333" s="58"/>
      <c r="Y18333" s="58"/>
      <c r="Z18333" s="58"/>
      <c r="AA18333" s="58"/>
      <c r="AB18333" s="58"/>
    </row>
    <row r="18334" spans="24:28" x14ac:dyDescent="0.2">
      <c r="X18334" s="58"/>
      <c r="Y18334" s="58"/>
      <c r="Z18334" s="58"/>
      <c r="AA18334" s="58"/>
      <c r="AB18334" s="58"/>
    </row>
    <row r="18335" spans="24:28" x14ac:dyDescent="0.2">
      <c r="X18335" s="58"/>
      <c r="Y18335" s="58"/>
      <c r="Z18335" s="58"/>
      <c r="AA18335" s="58"/>
      <c r="AB18335" s="58"/>
    </row>
    <row r="18336" spans="24:28" x14ac:dyDescent="0.2">
      <c r="X18336" s="58"/>
      <c r="Y18336" s="58"/>
      <c r="Z18336" s="58"/>
      <c r="AA18336" s="58"/>
      <c r="AB18336" s="58"/>
    </row>
    <row r="18337" spans="24:28" x14ac:dyDescent="0.2">
      <c r="X18337" s="58"/>
      <c r="Y18337" s="58"/>
      <c r="Z18337" s="58"/>
      <c r="AA18337" s="58"/>
      <c r="AB18337" s="58"/>
    </row>
    <row r="18338" spans="24:28" x14ac:dyDescent="0.2">
      <c r="X18338" s="58"/>
      <c r="Y18338" s="58"/>
      <c r="Z18338" s="58"/>
      <c r="AA18338" s="58"/>
      <c r="AB18338" s="58"/>
    </row>
    <row r="18339" spans="24:28" x14ac:dyDescent="0.2">
      <c r="X18339" s="58"/>
      <c r="Y18339" s="58"/>
      <c r="Z18339" s="58"/>
      <c r="AA18339" s="58"/>
      <c r="AB18339" s="58"/>
    </row>
    <row r="18340" spans="24:28" x14ac:dyDescent="0.2">
      <c r="X18340" s="58"/>
      <c r="Y18340" s="58"/>
      <c r="Z18340" s="58"/>
      <c r="AA18340" s="58"/>
      <c r="AB18340" s="58"/>
    </row>
    <row r="18341" spans="24:28" x14ac:dyDescent="0.2">
      <c r="X18341" s="58"/>
      <c r="Y18341" s="58"/>
      <c r="Z18341" s="58"/>
      <c r="AA18341" s="58"/>
      <c r="AB18341" s="58"/>
    </row>
    <row r="18342" spans="24:28" x14ac:dyDescent="0.2">
      <c r="X18342" s="58"/>
      <c r="Y18342" s="58"/>
      <c r="Z18342" s="58"/>
      <c r="AA18342" s="58"/>
      <c r="AB18342" s="58"/>
    </row>
    <row r="18343" spans="24:28" x14ac:dyDescent="0.2">
      <c r="X18343" s="58"/>
      <c r="Y18343" s="58"/>
      <c r="Z18343" s="58"/>
      <c r="AA18343" s="58"/>
      <c r="AB18343" s="58"/>
    </row>
    <row r="18344" spans="24:28" x14ac:dyDescent="0.2">
      <c r="X18344" s="58"/>
      <c r="Y18344" s="58"/>
      <c r="Z18344" s="58"/>
      <c r="AA18344" s="58"/>
      <c r="AB18344" s="58"/>
    </row>
    <row r="18345" spans="24:28" x14ac:dyDescent="0.2">
      <c r="X18345" s="58"/>
      <c r="Y18345" s="58"/>
      <c r="Z18345" s="58"/>
      <c r="AA18345" s="58"/>
      <c r="AB18345" s="58"/>
    </row>
    <row r="18346" spans="24:28" x14ac:dyDescent="0.2">
      <c r="X18346" s="58"/>
      <c r="Y18346" s="58"/>
      <c r="Z18346" s="58"/>
      <c r="AA18346" s="58"/>
      <c r="AB18346" s="58"/>
    </row>
    <row r="18347" spans="24:28" x14ac:dyDescent="0.2">
      <c r="X18347" s="58"/>
      <c r="Y18347" s="58"/>
      <c r="Z18347" s="58"/>
      <c r="AA18347" s="58"/>
      <c r="AB18347" s="58"/>
    </row>
    <row r="18348" spans="24:28" x14ac:dyDescent="0.2">
      <c r="X18348" s="58"/>
      <c r="Y18348" s="58"/>
      <c r="Z18348" s="58"/>
      <c r="AA18348" s="58"/>
      <c r="AB18348" s="58"/>
    </row>
    <row r="18349" spans="24:28" x14ac:dyDescent="0.2">
      <c r="X18349" s="58"/>
      <c r="Y18349" s="58"/>
      <c r="Z18349" s="58"/>
      <c r="AA18349" s="58"/>
      <c r="AB18349" s="58"/>
    </row>
    <row r="18350" spans="24:28" x14ac:dyDescent="0.2">
      <c r="X18350" s="58"/>
      <c r="Y18350" s="58"/>
      <c r="Z18350" s="58"/>
      <c r="AA18350" s="58"/>
      <c r="AB18350" s="58"/>
    </row>
    <row r="18351" spans="24:28" x14ac:dyDescent="0.2">
      <c r="X18351" s="58"/>
      <c r="Y18351" s="58"/>
      <c r="Z18351" s="58"/>
      <c r="AA18351" s="58"/>
      <c r="AB18351" s="58"/>
    </row>
    <row r="18352" spans="24:28" x14ac:dyDescent="0.2">
      <c r="X18352" s="58"/>
      <c r="Y18352" s="58"/>
      <c r="Z18352" s="58"/>
      <c r="AA18352" s="58"/>
      <c r="AB18352" s="58"/>
    </row>
    <row r="18353" spans="24:28" x14ac:dyDescent="0.2">
      <c r="X18353" s="58"/>
      <c r="Y18353" s="58"/>
      <c r="Z18353" s="58"/>
      <c r="AA18353" s="58"/>
      <c r="AB18353" s="58"/>
    </row>
    <row r="18354" spans="24:28" x14ac:dyDescent="0.2">
      <c r="X18354" s="58"/>
      <c r="Y18354" s="58"/>
      <c r="Z18354" s="58"/>
      <c r="AA18354" s="58"/>
      <c r="AB18354" s="58"/>
    </row>
    <row r="18355" spans="24:28" x14ac:dyDescent="0.2">
      <c r="X18355" s="58"/>
      <c r="Y18355" s="58"/>
      <c r="Z18355" s="58"/>
      <c r="AA18355" s="58"/>
      <c r="AB18355" s="58"/>
    </row>
    <row r="18356" spans="24:28" x14ac:dyDescent="0.2">
      <c r="X18356" s="58"/>
      <c r="Y18356" s="58"/>
      <c r="Z18356" s="58"/>
      <c r="AA18356" s="58"/>
      <c r="AB18356" s="58"/>
    </row>
    <row r="18357" spans="24:28" x14ac:dyDescent="0.2">
      <c r="X18357" s="58"/>
      <c r="Y18357" s="58"/>
      <c r="Z18357" s="58"/>
      <c r="AA18357" s="58"/>
      <c r="AB18357" s="58"/>
    </row>
    <row r="18358" spans="24:28" x14ac:dyDescent="0.2">
      <c r="X18358" s="58"/>
      <c r="Y18358" s="58"/>
      <c r="Z18358" s="58"/>
      <c r="AA18358" s="58"/>
      <c r="AB18358" s="58"/>
    </row>
    <row r="18359" spans="24:28" x14ac:dyDescent="0.2">
      <c r="X18359" s="58"/>
      <c r="Y18359" s="58"/>
      <c r="Z18359" s="58"/>
      <c r="AA18359" s="58"/>
      <c r="AB18359" s="58"/>
    </row>
    <row r="18360" spans="24:28" x14ac:dyDescent="0.2">
      <c r="X18360" s="58"/>
      <c r="Y18360" s="58"/>
      <c r="Z18360" s="58"/>
      <c r="AA18360" s="58"/>
      <c r="AB18360" s="58"/>
    </row>
    <row r="18361" spans="24:28" x14ac:dyDescent="0.2">
      <c r="X18361" s="58"/>
      <c r="Y18361" s="58"/>
      <c r="Z18361" s="58"/>
      <c r="AA18361" s="58"/>
      <c r="AB18361" s="58"/>
    </row>
    <row r="18362" spans="24:28" x14ac:dyDescent="0.2">
      <c r="X18362" s="58"/>
      <c r="Y18362" s="58"/>
      <c r="Z18362" s="58"/>
      <c r="AA18362" s="58"/>
      <c r="AB18362" s="58"/>
    </row>
    <row r="18363" spans="24:28" x14ac:dyDescent="0.2">
      <c r="X18363" s="58"/>
      <c r="Y18363" s="58"/>
      <c r="Z18363" s="58"/>
      <c r="AA18363" s="58"/>
      <c r="AB18363" s="58"/>
    </row>
    <row r="18364" spans="24:28" x14ac:dyDescent="0.2">
      <c r="X18364" s="58"/>
      <c r="Y18364" s="58"/>
      <c r="Z18364" s="58"/>
      <c r="AA18364" s="58"/>
      <c r="AB18364" s="58"/>
    </row>
    <row r="18365" spans="24:28" x14ac:dyDescent="0.2">
      <c r="X18365" s="58"/>
      <c r="Y18365" s="58"/>
      <c r="Z18365" s="58"/>
      <c r="AA18365" s="58"/>
      <c r="AB18365" s="58"/>
    </row>
    <row r="18366" spans="24:28" x14ac:dyDescent="0.2">
      <c r="X18366" s="58"/>
      <c r="Y18366" s="58"/>
      <c r="Z18366" s="58"/>
      <c r="AA18366" s="58"/>
      <c r="AB18366" s="58"/>
    </row>
    <row r="18367" spans="24:28" x14ac:dyDescent="0.2">
      <c r="X18367" s="58"/>
      <c r="Y18367" s="58"/>
      <c r="Z18367" s="58"/>
      <c r="AA18367" s="58"/>
      <c r="AB18367" s="58"/>
    </row>
    <row r="18368" spans="24:28" x14ac:dyDescent="0.2">
      <c r="X18368" s="58"/>
      <c r="Y18368" s="58"/>
      <c r="Z18368" s="58"/>
      <c r="AA18368" s="58"/>
      <c r="AB18368" s="58"/>
    </row>
    <row r="18369" spans="24:28" x14ac:dyDescent="0.2">
      <c r="X18369" s="58"/>
      <c r="Y18369" s="58"/>
      <c r="Z18369" s="58"/>
      <c r="AA18369" s="58"/>
      <c r="AB18369" s="58"/>
    </row>
    <row r="18370" spans="24:28" x14ac:dyDescent="0.2">
      <c r="X18370" s="58"/>
      <c r="Y18370" s="58"/>
      <c r="Z18370" s="58"/>
      <c r="AA18370" s="58"/>
      <c r="AB18370" s="58"/>
    </row>
    <row r="18371" spans="24:28" x14ac:dyDescent="0.2">
      <c r="X18371" s="58"/>
      <c r="Y18371" s="58"/>
      <c r="Z18371" s="58"/>
      <c r="AA18371" s="58"/>
      <c r="AB18371" s="58"/>
    </row>
    <row r="18372" spans="24:28" x14ac:dyDescent="0.2">
      <c r="X18372" s="58"/>
      <c r="Y18372" s="58"/>
      <c r="Z18372" s="58"/>
      <c r="AA18372" s="58"/>
      <c r="AB18372" s="58"/>
    </row>
    <row r="18373" spans="24:28" x14ac:dyDescent="0.2">
      <c r="X18373" s="58"/>
      <c r="Y18373" s="58"/>
      <c r="Z18373" s="58"/>
      <c r="AA18373" s="58"/>
      <c r="AB18373" s="58"/>
    </row>
    <row r="18374" spans="24:28" x14ac:dyDescent="0.2">
      <c r="X18374" s="58"/>
      <c r="Y18374" s="58"/>
      <c r="Z18374" s="58"/>
      <c r="AA18374" s="58"/>
      <c r="AB18374" s="58"/>
    </row>
    <row r="18375" spans="24:28" x14ac:dyDescent="0.2">
      <c r="X18375" s="58"/>
      <c r="Y18375" s="58"/>
      <c r="Z18375" s="58"/>
      <c r="AA18375" s="58"/>
      <c r="AB18375" s="58"/>
    </row>
    <row r="18376" spans="24:28" x14ac:dyDescent="0.2">
      <c r="X18376" s="58"/>
      <c r="Y18376" s="58"/>
      <c r="Z18376" s="58"/>
      <c r="AA18376" s="58"/>
      <c r="AB18376" s="58"/>
    </row>
    <row r="18377" spans="24:28" x14ac:dyDescent="0.2">
      <c r="X18377" s="58"/>
      <c r="Y18377" s="58"/>
      <c r="Z18377" s="58"/>
      <c r="AA18377" s="58"/>
      <c r="AB18377" s="58"/>
    </row>
    <row r="18378" spans="24:28" x14ac:dyDescent="0.2">
      <c r="X18378" s="58"/>
      <c r="Y18378" s="58"/>
      <c r="Z18378" s="58"/>
      <c r="AA18378" s="58"/>
      <c r="AB18378" s="58"/>
    </row>
    <row r="18379" spans="24:28" x14ac:dyDescent="0.2">
      <c r="X18379" s="58"/>
      <c r="Y18379" s="58"/>
      <c r="Z18379" s="58"/>
      <c r="AA18379" s="58"/>
      <c r="AB18379" s="58"/>
    </row>
    <row r="18380" spans="24:28" x14ac:dyDescent="0.2">
      <c r="X18380" s="58"/>
      <c r="Y18380" s="58"/>
      <c r="Z18380" s="58"/>
      <c r="AA18380" s="58"/>
      <c r="AB18380" s="58"/>
    </row>
    <row r="18381" spans="24:28" x14ac:dyDescent="0.2">
      <c r="X18381" s="58"/>
      <c r="Y18381" s="58"/>
      <c r="Z18381" s="58"/>
      <c r="AA18381" s="58"/>
      <c r="AB18381" s="58"/>
    </row>
    <row r="18382" spans="24:28" x14ac:dyDescent="0.2">
      <c r="X18382" s="58"/>
      <c r="Y18382" s="58"/>
      <c r="Z18382" s="58"/>
      <c r="AA18382" s="58"/>
      <c r="AB18382" s="58"/>
    </row>
    <row r="18383" spans="24:28" x14ac:dyDescent="0.2">
      <c r="X18383" s="58"/>
      <c r="Y18383" s="58"/>
      <c r="Z18383" s="58"/>
      <c r="AA18383" s="58"/>
      <c r="AB18383" s="58"/>
    </row>
    <row r="18384" spans="24:28" x14ac:dyDescent="0.2">
      <c r="X18384" s="58"/>
      <c r="Y18384" s="58"/>
      <c r="Z18384" s="58"/>
      <c r="AA18384" s="58"/>
      <c r="AB18384" s="58"/>
    </row>
    <row r="18385" spans="24:28" x14ac:dyDescent="0.2">
      <c r="X18385" s="58"/>
      <c r="Y18385" s="58"/>
      <c r="Z18385" s="58"/>
      <c r="AA18385" s="58"/>
      <c r="AB18385" s="58"/>
    </row>
    <row r="18386" spans="24:28" x14ac:dyDescent="0.2">
      <c r="X18386" s="58"/>
      <c r="Y18386" s="58"/>
      <c r="Z18386" s="58"/>
      <c r="AA18386" s="58"/>
      <c r="AB18386" s="58"/>
    </row>
    <row r="18387" spans="24:28" x14ac:dyDescent="0.2">
      <c r="X18387" s="58"/>
      <c r="Y18387" s="58"/>
      <c r="Z18387" s="58"/>
      <c r="AA18387" s="58"/>
      <c r="AB18387" s="58"/>
    </row>
    <row r="18388" spans="24:28" x14ac:dyDescent="0.2">
      <c r="X18388" s="58"/>
      <c r="Y18388" s="58"/>
      <c r="Z18388" s="58"/>
      <c r="AA18388" s="58"/>
      <c r="AB18388" s="58"/>
    </row>
    <row r="18389" spans="24:28" x14ac:dyDescent="0.2">
      <c r="X18389" s="58"/>
      <c r="Y18389" s="58"/>
      <c r="Z18389" s="58"/>
      <c r="AA18389" s="58"/>
      <c r="AB18389" s="58"/>
    </row>
    <row r="18390" spans="24:28" x14ac:dyDescent="0.2">
      <c r="X18390" s="58"/>
      <c r="Y18390" s="58"/>
      <c r="Z18390" s="58"/>
      <c r="AA18390" s="58"/>
      <c r="AB18390" s="58"/>
    </row>
    <row r="18391" spans="24:28" x14ac:dyDescent="0.2">
      <c r="X18391" s="58"/>
      <c r="Y18391" s="58"/>
      <c r="Z18391" s="58"/>
      <c r="AA18391" s="58"/>
      <c r="AB18391" s="58"/>
    </row>
    <row r="18392" spans="24:28" x14ac:dyDescent="0.2">
      <c r="X18392" s="58"/>
      <c r="Y18392" s="58"/>
      <c r="Z18392" s="58"/>
      <c r="AA18392" s="58"/>
      <c r="AB18392" s="58"/>
    </row>
    <row r="18393" spans="24:28" x14ac:dyDescent="0.2">
      <c r="X18393" s="58"/>
      <c r="Y18393" s="58"/>
      <c r="Z18393" s="58"/>
      <c r="AA18393" s="58"/>
      <c r="AB18393" s="58"/>
    </row>
    <row r="18394" spans="24:28" x14ac:dyDescent="0.2">
      <c r="X18394" s="58"/>
      <c r="Y18394" s="58"/>
      <c r="Z18394" s="58"/>
      <c r="AA18394" s="58"/>
      <c r="AB18394" s="58"/>
    </row>
    <row r="18395" spans="24:28" x14ac:dyDescent="0.2">
      <c r="X18395" s="58"/>
      <c r="Y18395" s="58"/>
      <c r="Z18395" s="58"/>
      <c r="AA18395" s="58"/>
      <c r="AB18395" s="58"/>
    </row>
    <row r="18396" spans="24:28" x14ac:dyDescent="0.2">
      <c r="X18396" s="58"/>
      <c r="Y18396" s="58"/>
      <c r="Z18396" s="58"/>
      <c r="AA18396" s="58"/>
      <c r="AB18396" s="58"/>
    </row>
    <row r="18397" spans="24:28" x14ac:dyDescent="0.2">
      <c r="X18397" s="58"/>
      <c r="Y18397" s="58"/>
      <c r="Z18397" s="58"/>
      <c r="AA18397" s="58"/>
      <c r="AB18397" s="58"/>
    </row>
    <row r="18398" spans="24:28" x14ac:dyDescent="0.2">
      <c r="X18398" s="58"/>
      <c r="Y18398" s="58"/>
      <c r="Z18398" s="58"/>
      <c r="AA18398" s="58"/>
      <c r="AB18398" s="58"/>
    </row>
    <row r="18399" spans="24:28" x14ac:dyDescent="0.2">
      <c r="X18399" s="58"/>
      <c r="Y18399" s="58"/>
      <c r="Z18399" s="58"/>
      <c r="AA18399" s="58"/>
      <c r="AB18399" s="58"/>
    </row>
    <row r="18400" spans="24:28" x14ac:dyDescent="0.2">
      <c r="X18400" s="58"/>
      <c r="Y18400" s="58"/>
      <c r="Z18400" s="58"/>
      <c r="AA18400" s="58"/>
      <c r="AB18400" s="58"/>
    </row>
    <row r="18401" spans="24:28" x14ac:dyDescent="0.2">
      <c r="X18401" s="58"/>
      <c r="Y18401" s="58"/>
      <c r="Z18401" s="58"/>
      <c r="AA18401" s="58"/>
      <c r="AB18401" s="58"/>
    </row>
    <row r="18402" spans="24:28" x14ac:dyDescent="0.2">
      <c r="X18402" s="58"/>
      <c r="Y18402" s="58"/>
      <c r="Z18402" s="58"/>
      <c r="AA18402" s="58"/>
      <c r="AB18402" s="58"/>
    </row>
    <row r="18403" spans="24:28" x14ac:dyDescent="0.2">
      <c r="X18403" s="58"/>
      <c r="Y18403" s="58"/>
      <c r="Z18403" s="58"/>
      <c r="AA18403" s="58"/>
      <c r="AB18403" s="58"/>
    </row>
    <row r="18404" spans="24:28" x14ac:dyDescent="0.2">
      <c r="X18404" s="58"/>
      <c r="Y18404" s="58"/>
      <c r="Z18404" s="58"/>
      <c r="AA18404" s="58"/>
      <c r="AB18404" s="58"/>
    </row>
    <row r="18405" spans="24:28" x14ac:dyDescent="0.2">
      <c r="X18405" s="58"/>
      <c r="Y18405" s="58"/>
      <c r="Z18405" s="58"/>
      <c r="AA18405" s="58"/>
      <c r="AB18405" s="58"/>
    </row>
    <row r="18406" spans="24:28" x14ac:dyDescent="0.2">
      <c r="X18406" s="58"/>
      <c r="Y18406" s="58"/>
      <c r="Z18406" s="58"/>
      <c r="AA18406" s="58"/>
      <c r="AB18406" s="58"/>
    </row>
    <row r="18407" spans="24:28" x14ac:dyDescent="0.2">
      <c r="X18407" s="58"/>
      <c r="Y18407" s="58"/>
      <c r="Z18407" s="58"/>
      <c r="AA18407" s="58"/>
      <c r="AB18407" s="58"/>
    </row>
    <row r="18408" spans="24:28" x14ac:dyDescent="0.2">
      <c r="X18408" s="58"/>
      <c r="Y18408" s="58"/>
      <c r="Z18408" s="58"/>
      <c r="AA18408" s="58"/>
      <c r="AB18408" s="58"/>
    </row>
    <row r="18409" spans="24:28" x14ac:dyDescent="0.2">
      <c r="X18409" s="58"/>
      <c r="Y18409" s="58"/>
      <c r="Z18409" s="58"/>
      <c r="AA18409" s="58"/>
      <c r="AB18409" s="58"/>
    </row>
    <row r="18410" spans="24:28" x14ac:dyDescent="0.2">
      <c r="X18410" s="58"/>
      <c r="Y18410" s="58"/>
      <c r="Z18410" s="58"/>
      <c r="AA18410" s="58"/>
      <c r="AB18410" s="58"/>
    </row>
    <row r="18411" spans="24:28" x14ac:dyDescent="0.2">
      <c r="X18411" s="58"/>
      <c r="Y18411" s="58"/>
      <c r="Z18411" s="58"/>
      <c r="AA18411" s="58"/>
      <c r="AB18411" s="58"/>
    </row>
    <row r="18412" spans="24:28" x14ac:dyDescent="0.2">
      <c r="X18412" s="58"/>
      <c r="Y18412" s="58"/>
      <c r="Z18412" s="58"/>
      <c r="AA18412" s="58"/>
      <c r="AB18412" s="58"/>
    </row>
    <row r="18413" spans="24:28" x14ac:dyDescent="0.2">
      <c r="X18413" s="58"/>
      <c r="Y18413" s="58"/>
      <c r="Z18413" s="58"/>
      <c r="AA18413" s="58"/>
      <c r="AB18413" s="58"/>
    </row>
    <row r="18414" spans="24:28" x14ac:dyDescent="0.2">
      <c r="X18414" s="58"/>
      <c r="Y18414" s="58"/>
      <c r="Z18414" s="58"/>
      <c r="AA18414" s="58"/>
      <c r="AB18414" s="58"/>
    </row>
    <row r="18415" spans="24:28" x14ac:dyDescent="0.2">
      <c r="X18415" s="58"/>
      <c r="Y18415" s="58"/>
      <c r="Z18415" s="58"/>
      <c r="AA18415" s="58"/>
      <c r="AB18415" s="58"/>
    </row>
    <row r="18416" spans="24:28" x14ac:dyDescent="0.2">
      <c r="X18416" s="58"/>
      <c r="Y18416" s="58"/>
      <c r="Z18416" s="58"/>
      <c r="AA18416" s="58"/>
      <c r="AB18416" s="58"/>
    </row>
    <row r="18417" spans="24:28" x14ac:dyDescent="0.2">
      <c r="X18417" s="58"/>
      <c r="Y18417" s="58"/>
      <c r="Z18417" s="58"/>
      <c r="AA18417" s="58"/>
      <c r="AB18417" s="58"/>
    </row>
    <row r="18418" spans="24:28" x14ac:dyDescent="0.2">
      <c r="X18418" s="58"/>
      <c r="Y18418" s="58"/>
      <c r="Z18418" s="58"/>
      <c r="AA18418" s="58"/>
      <c r="AB18418" s="58"/>
    </row>
    <row r="18419" spans="24:28" x14ac:dyDescent="0.2">
      <c r="X18419" s="58"/>
      <c r="Y18419" s="58"/>
      <c r="Z18419" s="58"/>
      <c r="AA18419" s="58"/>
      <c r="AB18419" s="58"/>
    </row>
    <row r="18420" spans="24:28" x14ac:dyDescent="0.2">
      <c r="X18420" s="58"/>
      <c r="Y18420" s="58"/>
      <c r="Z18420" s="58"/>
      <c r="AA18420" s="58"/>
      <c r="AB18420" s="58"/>
    </row>
    <row r="18421" spans="24:28" x14ac:dyDescent="0.2">
      <c r="X18421" s="58"/>
      <c r="Y18421" s="58"/>
      <c r="Z18421" s="58"/>
      <c r="AA18421" s="58"/>
      <c r="AB18421" s="58"/>
    </row>
    <row r="18422" spans="24:28" x14ac:dyDescent="0.2">
      <c r="X18422" s="58"/>
      <c r="Y18422" s="58"/>
      <c r="Z18422" s="58"/>
      <c r="AA18422" s="58"/>
      <c r="AB18422" s="58"/>
    </row>
    <row r="18423" spans="24:28" x14ac:dyDescent="0.2">
      <c r="X18423" s="58"/>
      <c r="Y18423" s="58"/>
      <c r="Z18423" s="58"/>
      <c r="AA18423" s="58"/>
      <c r="AB18423" s="58"/>
    </row>
    <row r="18424" spans="24:28" x14ac:dyDescent="0.2">
      <c r="X18424" s="58"/>
      <c r="Y18424" s="58"/>
      <c r="Z18424" s="58"/>
      <c r="AA18424" s="58"/>
      <c r="AB18424" s="58"/>
    </row>
    <row r="18425" spans="24:28" x14ac:dyDescent="0.2">
      <c r="X18425" s="58"/>
      <c r="Y18425" s="58"/>
      <c r="Z18425" s="58"/>
      <c r="AA18425" s="58"/>
      <c r="AB18425" s="58"/>
    </row>
    <row r="18426" spans="24:28" x14ac:dyDescent="0.2">
      <c r="X18426" s="58"/>
      <c r="Y18426" s="58"/>
      <c r="Z18426" s="58"/>
      <c r="AA18426" s="58"/>
      <c r="AB18426" s="58"/>
    </row>
    <row r="18427" spans="24:28" x14ac:dyDescent="0.2">
      <c r="X18427" s="58"/>
      <c r="Y18427" s="58"/>
      <c r="Z18427" s="58"/>
      <c r="AA18427" s="58"/>
      <c r="AB18427" s="58"/>
    </row>
    <row r="18428" spans="24:28" x14ac:dyDescent="0.2">
      <c r="X18428" s="58"/>
      <c r="Y18428" s="58"/>
      <c r="Z18428" s="58"/>
      <c r="AA18428" s="58"/>
      <c r="AB18428" s="58"/>
    </row>
    <row r="18429" spans="24:28" x14ac:dyDescent="0.2">
      <c r="X18429" s="58"/>
      <c r="Y18429" s="58"/>
      <c r="Z18429" s="58"/>
      <c r="AA18429" s="58"/>
      <c r="AB18429" s="58"/>
    </row>
    <row r="18430" spans="24:28" x14ac:dyDescent="0.2">
      <c r="X18430" s="58"/>
      <c r="Y18430" s="58"/>
      <c r="Z18430" s="58"/>
      <c r="AA18430" s="58"/>
      <c r="AB18430" s="58"/>
    </row>
    <row r="18431" spans="24:28" x14ac:dyDescent="0.2">
      <c r="X18431" s="58"/>
      <c r="Y18431" s="58"/>
      <c r="Z18431" s="58"/>
      <c r="AA18431" s="58"/>
      <c r="AB18431" s="58"/>
    </row>
    <row r="18432" spans="24:28" x14ac:dyDescent="0.2">
      <c r="X18432" s="58"/>
      <c r="Y18432" s="58"/>
      <c r="Z18432" s="58"/>
      <c r="AA18432" s="58"/>
      <c r="AB18432" s="58"/>
    </row>
    <row r="18433" spans="24:28" x14ac:dyDescent="0.2">
      <c r="X18433" s="58"/>
      <c r="Y18433" s="58"/>
      <c r="Z18433" s="58"/>
      <c r="AA18433" s="58"/>
      <c r="AB18433" s="58"/>
    </row>
    <row r="18434" spans="24:28" x14ac:dyDescent="0.2">
      <c r="X18434" s="58"/>
      <c r="Y18434" s="58"/>
      <c r="Z18434" s="58"/>
      <c r="AA18434" s="58"/>
      <c r="AB18434" s="58"/>
    </row>
    <row r="18435" spans="24:28" x14ac:dyDescent="0.2">
      <c r="X18435" s="58"/>
      <c r="Y18435" s="58"/>
      <c r="Z18435" s="58"/>
      <c r="AA18435" s="58"/>
      <c r="AB18435" s="58"/>
    </row>
    <row r="18436" spans="24:28" x14ac:dyDescent="0.2">
      <c r="X18436" s="58"/>
      <c r="Y18436" s="58"/>
      <c r="Z18436" s="58"/>
      <c r="AA18436" s="58"/>
      <c r="AB18436" s="58"/>
    </row>
    <row r="18437" spans="24:28" x14ac:dyDescent="0.2">
      <c r="X18437" s="58"/>
      <c r="Y18437" s="58"/>
      <c r="Z18437" s="58"/>
      <c r="AA18437" s="58"/>
      <c r="AB18437" s="58"/>
    </row>
    <row r="18438" spans="24:28" x14ac:dyDescent="0.2">
      <c r="X18438" s="58"/>
      <c r="Y18438" s="58"/>
      <c r="Z18438" s="58"/>
      <c r="AA18438" s="58"/>
      <c r="AB18438" s="58"/>
    </row>
    <row r="18439" spans="24:28" x14ac:dyDescent="0.2">
      <c r="X18439" s="58"/>
      <c r="Y18439" s="58"/>
      <c r="Z18439" s="58"/>
      <c r="AA18439" s="58"/>
      <c r="AB18439" s="58"/>
    </row>
    <row r="18440" spans="24:28" x14ac:dyDescent="0.2">
      <c r="X18440" s="58"/>
      <c r="Y18440" s="58"/>
      <c r="Z18440" s="58"/>
      <c r="AA18440" s="58"/>
      <c r="AB18440" s="58"/>
    </row>
    <row r="18441" spans="24:28" x14ac:dyDescent="0.2">
      <c r="X18441" s="58"/>
      <c r="Y18441" s="58"/>
      <c r="Z18441" s="58"/>
      <c r="AA18441" s="58"/>
      <c r="AB18441" s="58"/>
    </row>
    <row r="18442" spans="24:28" x14ac:dyDescent="0.2">
      <c r="X18442" s="58"/>
      <c r="Y18442" s="58"/>
      <c r="Z18442" s="58"/>
      <c r="AA18442" s="58"/>
      <c r="AB18442" s="58"/>
    </row>
    <row r="18443" spans="24:28" x14ac:dyDescent="0.2">
      <c r="X18443" s="58"/>
      <c r="Y18443" s="58"/>
      <c r="Z18443" s="58"/>
      <c r="AA18443" s="58"/>
      <c r="AB18443" s="58"/>
    </row>
    <row r="18444" spans="24:28" x14ac:dyDescent="0.2">
      <c r="X18444" s="58"/>
      <c r="Y18444" s="58"/>
      <c r="Z18444" s="58"/>
      <c r="AA18444" s="58"/>
      <c r="AB18444" s="58"/>
    </row>
    <row r="18445" spans="24:28" x14ac:dyDescent="0.2">
      <c r="X18445" s="58"/>
      <c r="Y18445" s="58"/>
      <c r="Z18445" s="58"/>
      <c r="AA18445" s="58"/>
      <c r="AB18445" s="58"/>
    </row>
    <row r="18446" spans="24:28" x14ac:dyDescent="0.2">
      <c r="X18446" s="58"/>
      <c r="Y18446" s="58"/>
      <c r="Z18446" s="58"/>
      <c r="AA18446" s="58"/>
      <c r="AB18446" s="58"/>
    </row>
    <row r="18447" spans="24:28" x14ac:dyDescent="0.2">
      <c r="X18447" s="58"/>
      <c r="Y18447" s="58"/>
      <c r="Z18447" s="58"/>
      <c r="AA18447" s="58"/>
      <c r="AB18447" s="58"/>
    </row>
    <row r="18448" spans="24:28" x14ac:dyDescent="0.2">
      <c r="X18448" s="58"/>
      <c r="Y18448" s="58"/>
      <c r="Z18448" s="58"/>
      <c r="AA18448" s="58"/>
      <c r="AB18448" s="58"/>
    </row>
    <row r="18449" spans="24:28" x14ac:dyDescent="0.2">
      <c r="X18449" s="58"/>
      <c r="Y18449" s="58"/>
      <c r="Z18449" s="58"/>
      <c r="AA18449" s="58"/>
      <c r="AB18449" s="58"/>
    </row>
    <row r="18450" spans="24:28" x14ac:dyDescent="0.2">
      <c r="X18450" s="58"/>
      <c r="Y18450" s="58"/>
      <c r="Z18450" s="58"/>
      <c r="AA18450" s="58"/>
      <c r="AB18450" s="58"/>
    </row>
    <row r="18451" spans="24:28" x14ac:dyDescent="0.2">
      <c r="X18451" s="58"/>
      <c r="Y18451" s="58"/>
      <c r="Z18451" s="58"/>
      <c r="AA18451" s="58"/>
      <c r="AB18451" s="58"/>
    </row>
    <row r="18452" spans="24:28" x14ac:dyDescent="0.2">
      <c r="X18452" s="58"/>
      <c r="Y18452" s="58"/>
      <c r="Z18452" s="58"/>
      <c r="AA18452" s="58"/>
      <c r="AB18452" s="58"/>
    </row>
    <row r="18453" spans="24:28" x14ac:dyDescent="0.2">
      <c r="X18453" s="58"/>
      <c r="Y18453" s="58"/>
      <c r="Z18453" s="58"/>
      <c r="AA18453" s="58"/>
      <c r="AB18453" s="58"/>
    </row>
    <row r="18454" spans="24:28" x14ac:dyDescent="0.2">
      <c r="X18454" s="58"/>
      <c r="Y18454" s="58"/>
      <c r="Z18454" s="58"/>
      <c r="AA18454" s="58"/>
      <c r="AB18454" s="58"/>
    </row>
    <row r="18455" spans="24:28" x14ac:dyDescent="0.2">
      <c r="X18455" s="58"/>
      <c r="Y18455" s="58"/>
      <c r="Z18455" s="58"/>
      <c r="AA18455" s="58"/>
      <c r="AB18455" s="58"/>
    </row>
    <row r="18456" spans="24:28" x14ac:dyDescent="0.2">
      <c r="X18456" s="58"/>
      <c r="Y18456" s="58"/>
      <c r="Z18456" s="58"/>
      <c r="AA18456" s="58"/>
      <c r="AB18456" s="58"/>
    </row>
    <row r="18457" spans="24:28" x14ac:dyDescent="0.2">
      <c r="X18457" s="58"/>
      <c r="Y18457" s="58"/>
      <c r="Z18457" s="58"/>
      <c r="AA18457" s="58"/>
      <c r="AB18457" s="58"/>
    </row>
    <row r="18458" spans="24:28" x14ac:dyDescent="0.2">
      <c r="X18458" s="58"/>
      <c r="Y18458" s="58"/>
      <c r="Z18458" s="58"/>
      <c r="AA18458" s="58"/>
      <c r="AB18458" s="58"/>
    </row>
    <row r="18459" spans="24:28" x14ac:dyDescent="0.2">
      <c r="X18459" s="58"/>
      <c r="Y18459" s="58"/>
      <c r="Z18459" s="58"/>
      <c r="AA18459" s="58"/>
      <c r="AB18459" s="58"/>
    </row>
    <row r="18460" spans="24:28" x14ac:dyDescent="0.2">
      <c r="X18460" s="58"/>
      <c r="Y18460" s="58"/>
      <c r="Z18460" s="58"/>
      <c r="AA18460" s="58"/>
      <c r="AB18460" s="58"/>
    </row>
    <row r="18461" spans="24:28" x14ac:dyDescent="0.2">
      <c r="X18461" s="58"/>
      <c r="Y18461" s="58"/>
      <c r="Z18461" s="58"/>
      <c r="AA18461" s="58"/>
      <c r="AB18461" s="58"/>
    </row>
    <row r="18462" spans="24:28" x14ac:dyDescent="0.2">
      <c r="X18462" s="58"/>
      <c r="Y18462" s="58"/>
      <c r="Z18462" s="58"/>
      <c r="AA18462" s="58"/>
      <c r="AB18462" s="58"/>
    </row>
    <row r="18463" spans="24:28" x14ac:dyDescent="0.2">
      <c r="X18463" s="58"/>
      <c r="Y18463" s="58"/>
      <c r="Z18463" s="58"/>
      <c r="AA18463" s="58"/>
      <c r="AB18463" s="58"/>
    </row>
    <row r="18464" spans="24:28" x14ac:dyDescent="0.2">
      <c r="X18464" s="58"/>
      <c r="Y18464" s="58"/>
      <c r="Z18464" s="58"/>
      <c r="AA18464" s="58"/>
      <c r="AB18464" s="58"/>
    </row>
    <row r="18465" spans="24:28" x14ac:dyDescent="0.2">
      <c r="X18465" s="58"/>
      <c r="Y18465" s="58"/>
      <c r="Z18465" s="58"/>
      <c r="AA18465" s="58"/>
      <c r="AB18465" s="58"/>
    </row>
    <row r="18466" spans="24:28" x14ac:dyDescent="0.2">
      <c r="X18466" s="58"/>
      <c r="Y18466" s="58"/>
      <c r="Z18466" s="58"/>
      <c r="AA18466" s="58"/>
      <c r="AB18466" s="58"/>
    </row>
    <row r="18467" spans="24:28" x14ac:dyDescent="0.2">
      <c r="X18467" s="58"/>
      <c r="Y18467" s="58"/>
      <c r="Z18467" s="58"/>
      <c r="AA18467" s="58"/>
      <c r="AB18467" s="58"/>
    </row>
    <row r="18468" spans="24:28" x14ac:dyDescent="0.2">
      <c r="X18468" s="58"/>
      <c r="Y18468" s="58"/>
      <c r="Z18468" s="58"/>
      <c r="AA18468" s="58"/>
      <c r="AB18468" s="58"/>
    </row>
    <row r="18469" spans="24:28" x14ac:dyDescent="0.2">
      <c r="X18469" s="58"/>
      <c r="Y18469" s="58"/>
      <c r="Z18469" s="58"/>
      <c r="AA18469" s="58"/>
      <c r="AB18469" s="58"/>
    </row>
    <row r="18470" spans="24:28" x14ac:dyDescent="0.2">
      <c r="X18470" s="58"/>
      <c r="Y18470" s="58"/>
      <c r="Z18470" s="58"/>
      <c r="AA18470" s="58"/>
      <c r="AB18470" s="58"/>
    </row>
    <row r="18471" spans="24:28" x14ac:dyDescent="0.2">
      <c r="X18471" s="58"/>
      <c r="Y18471" s="58"/>
      <c r="Z18471" s="58"/>
      <c r="AA18471" s="58"/>
      <c r="AB18471" s="58"/>
    </row>
    <row r="18472" spans="24:28" x14ac:dyDescent="0.2">
      <c r="X18472" s="58"/>
      <c r="Y18472" s="58"/>
      <c r="Z18472" s="58"/>
      <c r="AA18472" s="58"/>
      <c r="AB18472" s="58"/>
    </row>
    <row r="18473" spans="24:28" x14ac:dyDescent="0.2">
      <c r="X18473" s="58"/>
      <c r="Y18473" s="58"/>
      <c r="Z18473" s="58"/>
      <c r="AA18473" s="58"/>
      <c r="AB18473" s="58"/>
    </row>
    <row r="18474" spans="24:28" x14ac:dyDescent="0.2">
      <c r="X18474" s="58"/>
      <c r="Y18474" s="58"/>
      <c r="Z18474" s="58"/>
      <c r="AA18474" s="58"/>
      <c r="AB18474" s="58"/>
    </row>
    <row r="18475" spans="24:28" x14ac:dyDescent="0.2">
      <c r="X18475" s="58"/>
      <c r="Y18475" s="58"/>
      <c r="Z18475" s="58"/>
      <c r="AA18475" s="58"/>
      <c r="AB18475" s="58"/>
    </row>
    <row r="18476" spans="24:28" x14ac:dyDescent="0.2">
      <c r="X18476" s="58"/>
      <c r="Y18476" s="58"/>
      <c r="Z18476" s="58"/>
      <c r="AA18476" s="58"/>
      <c r="AB18476" s="58"/>
    </row>
    <row r="18477" spans="24:28" x14ac:dyDescent="0.2">
      <c r="X18477" s="58"/>
      <c r="Y18477" s="58"/>
      <c r="Z18477" s="58"/>
      <c r="AA18477" s="58"/>
      <c r="AB18477" s="58"/>
    </row>
    <row r="18478" spans="24:28" x14ac:dyDescent="0.2">
      <c r="X18478" s="58"/>
      <c r="Y18478" s="58"/>
      <c r="Z18478" s="58"/>
      <c r="AA18478" s="58"/>
      <c r="AB18478" s="58"/>
    </row>
    <row r="18479" spans="24:28" x14ac:dyDescent="0.2">
      <c r="X18479" s="58"/>
      <c r="Y18479" s="58"/>
      <c r="Z18479" s="58"/>
      <c r="AA18479" s="58"/>
      <c r="AB18479" s="58"/>
    </row>
    <row r="18480" spans="24:28" x14ac:dyDescent="0.2">
      <c r="X18480" s="58"/>
      <c r="Y18480" s="58"/>
      <c r="Z18480" s="58"/>
      <c r="AA18480" s="58"/>
      <c r="AB18480" s="58"/>
    </row>
    <row r="18481" spans="24:28" x14ac:dyDescent="0.2">
      <c r="X18481" s="58"/>
      <c r="Y18481" s="58"/>
      <c r="Z18481" s="58"/>
      <c r="AA18481" s="58"/>
      <c r="AB18481" s="58"/>
    </row>
    <row r="18482" spans="24:28" x14ac:dyDescent="0.2">
      <c r="X18482" s="58"/>
      <c r="Y18482" s="58"/>
      <c r="Z18482" s="58"/>
      <c r="AA18482" s="58"/>
      <c r="AB18482" s="58"/>
    </row>
    <row r="18483" spans="24:28" x14ac:dyDescent="0.2">
      <c r="X18483" s="58"/>
      <c r="Y18483" s="58"/>
      <c r="Z18483" s="58"/>
      <c r="AA18483" s="58"/>
      <c r="AB18483" s="58"/>
    </row>
    <row r="18484" spans="24:28" x14ac:dyDescent="0.2">
      <c r="X18484" s="58"/>
      <c r="Y18484" s="58"/>
      <c r="Z18484" s="58"/>
      <c r="AA18484" s="58"/>
      <c r="AB18484" s="58"/>
    </row>
    <row r="18485" spans="24:28" x14ac:dyDescent="0.2">
      <c r="X18485" s="58"/>
      <c r="Y18485" s="58"/>
      <c r="Z18485" s="58"/>
      <c r="AA18485" s="58"/>
      <c r="AB18485" s="58"/>
    </row>
    <row r="18486" spans="24:28" x14ac:dyDescent="0.2">
      <c r="X18486" s="58"/>
      <c r="Y18486" s="58"/>
      <c r="Z18486" s="58"/>
      <c r="AA18486" s="58"/>
      <c r="AB18486" s="58"/>
    </row>
    <row r="18487" spans="24:28" x14ac:dyDescent="0.2">
      <c r="X18487" s="58"/>
      <c r="Y18487" s="58"/>
      <c r="Z18487" s="58"/>
      <c r="AA18487" s="58"/>
      <c r="AB18487" s="58"/>
    </row>
    <row r="18488" spans="24:28" x14ac:dyDescent="0.2">
      <c r="X18488" s="58"/>
      <c r="Y18488" s="58"/>
      <c r="Z18488" s="58"/>
      <c r="AA18488" s="58"/>
      <c r="AB18488" s="58"/>
    </row>
    <row r="18489" spans="24:28" x14ac:dyDescent="0.2">
      <c r="X18489" s="58"/>
      <c r="Y18489" s="58"/>
      <c r="Z18489" s="58"/>
      <c r="AA18489" s="58"/>
      <c r="AB18489" s="58"/>
    </row>
    <row r="18490" spans="24:28" x14ac:dyDescent="0.2">
      <c r="X18490" s="58"/>
      <c r="Y18490" s="58"/>
      <c r="Z18490" s="58"/>
      <c r="AA18490" s="58"/>
      <c r="AB18490" s="58"/>
    </row>
    <row r="18491" spans="24:28" x14ac:dyDescent="0.2">
      <c r="X18491" s="58"/>
      <c r="Y18491" s="58"/>
      <c r="Z18491" s="58"/>
      <c r="AA18491" s="58"/>
      <c r="AB18491" s="58"/>
    </row>
    <row r="18492" spans="24:28" x14ac:dyDescent="0.2">
      <c r="X18492" s="58"/>
      <c r="Y18492" s="58"/>
      <c r="Z18492" s="58"/>
      <c r="AA18492" s="58"/>
      <c r="AB18492" s="58"/>
    </row>
    <row r="18493" spans="24:28" x14ac:dyDescent="0.2">
      <c r="X18493" s="58"/>
      <c r="Y18493" s="58"/>
      <c r="Z18493" s="58"/>
      <c r="AA18493" s="58"/>
      <c r="AB18493" s="58"/>
    </row>
    <row r="18494" spans="24:28" x14ac:dyDescent="0.2">
      <c r="X18494" s="58"/>
      <c r="Y18494" s="58"/>
      <c r="Z18494" s="58"/>
      <c r="AA18494" s="58"/>
      <c r="AB18494" s="58"/>
    </row>
    <row r="18495" spans="24:28" x14ac:dyDescent="0.2">
      <c r="X18495" s="58"/>
      <c r="Y18495" s="58"/>
      <c r="Z18495" s="58"/>
      <c r="AA18495" s="58"/>
      <c r="AB18495" s="58"/>
    </row>
    <row r="18496" spans="24:28" x14ac:dyDescent="0.2">
      <c r="X18496" s="58"/>
      <c r="Y18496" s="58"/>
      <c r="Z18496" s="58"/>
      <c r="AA18496" s="58"/>
      <c r="AB18496" s="58"/>
    </row>
    <row r="18497" spans="24:28" x14ac:dyDescent="0.2">
      <c r="X18497" s="58"/>
      <c r="Y18497" s="58"/>
      <c r="Z18497" s="58"/>
      <c r="AA18497" s="58"/>
      <c r="AB18497" s="58"/>
    </row>
    <row r="18498" spans="24:28" x14ac:dyDescent="0.2">
      <c r="X18498" s="58"/>
      <c r="Y18498" s="58"/>
      <c r="Z18498" s="58"/>
      <c r="AA18498" s="58"/>
      <c r="AB18498" s="58"/>
    </row>
    <row r="18499" spans="24:28" x14ac:dyDescent="0.2">
      <c r="X18499" s="58"/>
      <c r="Y18499" s="58"/>
      <c r="Z18499" s="58"/>
      <c r="AA18499" s="58"/>
      <c r="AB18499" s="58"/>
    </row>
    <row r="18500" spans="24:28" x14ac:dyDescent="0.2">
      <c r="X18500" s="58"/>
      <c r="Y18500" s="58"/>
      <c r="Z18500" s="58"/>
      <c r="AA18500" s="58"/>
      <c r="AB18500" s="58"/>
    </row>
    <row r="18501" spans="24:28" x14ac:dyDescent="0.2">
      <c r="X18501" s="58"/>
      <c r="Y18501" s="58"/>
      <c r="Z18501" s="58"/>
      <c r="AA18501" s="58"/>
      <c r="AB18501" s="58"/>
    </row>
    <row r="18502" spans="24:28" x14ac:dyDescent="0.2">
      <c r="X18502" s="58"/>
      <c r="Y18502" s="58"/>
      <c r="Z18502" s="58"/>
      <c r="AA18502" s="58"/>
      <c r="AB18502" s="58"/>
    </row>
    <row r="18503" spans="24:28" x14ac:dyDescent="0.2">
      <c r="X18503" s="58"/>
      <c r="Y18503" s="58"/>
      <c r="Z18503" s="58"/>
      <c r="AA18503" s="58"/>
      <c r="AB18503" s="58"/>
    </row>
    <row r="18504" spans="24:28" x14ac:dyDescent="0.2">
      <c r="X18504" s="58"/>
      <c r="Y18504" s="58"/>
      <c r="Z18504" s="58"/>
      <c r="AA18504" s="58"/>
      <c r="AB18504" s="58"/>
    </row>
    <row r="18505" spans="24:28" x14ac:dyDescent="0.2">
      <c r="X18505" s="58"/>
      <c r="Y18505" s="58"/>
      <c r="Z18505" s="58"/>
      <c r="AA18505" s="58"/>
      <c r="AB18505" s="58"/>
    </row>
    <row r="18506" spans="24:28" x14ac:dyDescent="0.2">
      <c r="X18506" s="58"/>
      <c r="Y18506" s="58"/>
      <c r="Z18506" s="58"/>
      <c r="AA18506" s="58"/>
      <c r="AB18506" s="58"/>
    </row>
    <row r="18507" spans="24:28" x14ac:dyDescent="0.2">
      <c r="X18507" s="58"/>
      <c r="Y18507" s="58"/>
      <c r="Z18507" s="58"/>
      <c r="AA18507" s="58"/>
      <c r="AB18507" s="58"/>
    </row>
    <row r="18508" spans="24:28" x14ac:dyDescent="0.2">
      <c r="X18508" s="58"/>
      <c r="Y18508" s="58"/>
      <c r="Z18508" s="58"/>
      <c r="AA18508" s="58"/>
      <c r="AB18508" s="58"/>
    </row>
    <row r="18509" spans="24:28" x14ac:dyDescent="0.2">
      <c r="X18509" s="58"/>
      <c r="Y18509" s="58"/>
      <c r="Z18509" s="58"/>
      <c r="AA18509" s="58"/>
      <c r="AB18509" s="58"/>
    </row>
    <row r="18510" spans="24:28" x14ac:dyDescent="0.2">
      <c r="X18510" s="58"/>
      <c r="Y18510" s="58"/>
      <c r="Z18510" s="58"/>
      <c r="AA18510" s="58"/>
      <c r="AB18510" s="58"/>
    </row>
    <row r="18511" spans="24:28" x14ac:dyDescent="0.2">
      <c r="X18511" s="58"/>
      <c r="Y18511" s="58"/>
      <c r="Z18511" s="58"/>
      <c r="AA18511" s="58"/>
      <c r="AB18511" s="58"/>
    </row>
    <row r="18512" spans="24:28" x14ac:dyDescent="0.2">
      <c r="X18512" s="58"/>
      <c r="Y18512" s="58"/>
      <c r="Z18512" s="58"/>
      <c r="AA18512" s="58"/>
      <c r="AB18512" s="58"/>
    </row>
    <row r="18513" spans="24:28" x14ac:dyDescent="0.2">
      <c r="X18513" s="58"/>
      <c r="Y18513" s="58"/>
      <c r="Z18513" s="58"/>
      <c r="AA18513" s="58"/>
      <c r="AB18513" s="58"/>
    </row>
    <row r="18514" spans="24:28" x14ac:dyDescent="0.2">
      <c r="X18514" s="58"/>
      <c r="Y18514" s="58"/>
      <c r="Z18514" s="58"/>
      <c r="AA18514" s="58"/>
      <c r="AB18514" s="58"/>
    </row>
    <row r="18515" spans="24:28" x14ac:dyDescent="0.2">
      <c r="X18515" s="58"/>
      <c r="Y18515" s="58"/>
      <c r="Z18515" s="58"/>
      <c r="AA18515" s="58"/>
      <c r="AB18515" s="58"/>
    </row>
    <row r="18516" spans="24:28" x14ac:dyDescent="0.2">
      <c r="X18516" s="58"/>
      <c r="Y18516" s="58"/>
      <c r="Z18516" s="58"/>
      <c r="AA18516" s="58"/>
      <c r="AB18516" s="58"/>
    </row>
    <row r="18517" spans="24:28" x14ac:dyDescent="0.2">
      <c r="X18517" s="58"/>
      <c r="Y18517" s="58"/>
      <c r="Z18517" s="58"/>
      <c r="AA18517" s="58"/>
      <c r="AB18517" s="58"/>
    </row>
    <row r="18518" spans="24:28" x14ac:dyDescent="0.2">
      <c r="X18518" s="58"/>
      <c r="Y18518" s="58"/>
      <c r="Z18518" s="58"/>
      <c r="AA18518" s="58"/>
      <c r="AB18518" s="58"/>
    </row>
    <row r="18519" spans="24:28" x14ac:dyDescent="0.2">
      <c r="X18519" s="58"/>
      <c r="Y18519" s="58"/>
      <c r="Z18519" s="58"/>
      <c r="AA18519" s="58"/>
      <c r="AB18519" s="58"/>
    </row>
    <row r="18520" spans="24:28" x14ac:dyDescent="0.2">
      <c r="X18520" s="58"/>
      <c r="Y18520" s="58"/>
      <c r="Z18520" s="58"/>
      <c r="AA18520" s="58"/>
      <c r="AB18520" s="58"/>
    </row>
    <row r="18521" spans="24:28" x14ac:dyDescent="0.2">
      <c r="X18521" s="58"/>
      <c r="Y18521" s="58"/>
      <c r="Z18521" s="58"/>
      <c r="AA18521" s="58"/>
      <c r="AB18521" s="58"/>
    </row>
    <row r="18522" spans="24:28" x14ac:dyDescent="0.2">
      <c r="X18522" s="58"/>
      <c r="Y18522" s="58"/>
      <c r="Z18522" s="58"/>
      <c r="AA18522" s="58"/>
      <c r="AB18522" s="58"/>
    </row>
    <row r="18523" spans="24:28" x14ac:dyDescent="0.2">
      <c r="X18523" s="58"/>
      <c r="Y18523" s="58"/>
      <c r="Z18523" s="58"/>
      <c r="AA18523" s="58"/>
      <c r="AB18523" s="58"/>
    </row>
    <row r="18524" spans="24:28" x14ac:dyDescent="0.2">
      <c r="X18524" s="58"/>
      <c r="Y18524" s="58"/>
      <c r="Z18524" s="58"/>
      <c r="AA18524" s="58"/>
      <c r="AB18524" s="58"/>
    </row>
    <row r="18525" spans="24:28" x14ac:dyDescent="0.2">
      <c r="X18525" s="58"/>
      <c r="Y18525" s="58"/>
      <c r="Z18525" s="58"/>
      <c r="AA18525" s="58"/>
      <c r="AB18525" s="58"/>
    </row>
    <row r="18526" spans="24:28" x14ac:dyDescent="0.2">
      <c r="X18526" s="58"/>
      <c r="Y18526" s="58"/>
      <c r="Z18526" s="58"/>
      <c r="AA18526" s="58"/>
      <c r="AB18526" s="58"/>
    </row>
    <row r="18527" spans="24:28" x14ac:dyDescent="0.2">
      <c r="X18527" s="58"/>
      <c r="Y18527" s="58"/>
      <c r="Z18527" s="58"/>
      <c r="AA18527" s="58"/>
      <c r="AB18527" s="58"/>
    </row>
    <row r="18528" spans="24:28" x14ac:dyDescent="0.2">
      <c r="X18528" s="58"/>
      <c r="Y18528" s="58"/>
      <c r="Z18528" s="58"/>
      <c r="AA18528" s="58"/>
      <c r="AB18528" s="58"/>
    </row>
    <row r="18529" spans="24:28" x14ac:dyDescent="0.2">
      <c r="X18529" s="58"/>
      <c r="Y18529" s="58"/>
      <c r="Z18529" s="58"/>
      <c r="AA18529" s="58"/>
      <c r="AB18529" s="58"/>
    </row>
    <row r="18530" spans="24:28" x14ac:dyDescent="0.2">
      <c r="X18530" s="58"/>
      <c r="Y18530" s="58"/>
      <c r="Z18530" s="58"/>
      <c r="AA18530" s="58"/>
      <c r="AB18530" s="58"/>
    </row>
    <row r="18531" spans="24:28" x14ac:dyDescent="0.2">
      <c r="X18531" s="58"/>
      <c r="Y18531" s="58"/>
      <c r="Z18531" s="58"/>
      <c r="AA18531" s="58"/>
      <c r="AB18531" s="58"/>
    </row>
    <row r="18532" spans="24:28" x14ac:dyDescent="0.2">
      <c r="X18532" s="58"/>
      <c r="Y18532" s="58"/>
      <c r="Z18532" s="58"/>
      <c r="AA18532" s="58"/>
      <c r="AB18532" s="58"/>
    </row>
    <row r="18533" spans="24:28" x14ac:dyDescent="0.2">
      <c r="X18533" s="58"/>
      <c r="Y18533" s="58"/>
      <c r="Z18533" s="58"/>
      <c r="AA18533" s="58"/>
      <c r="AB18533" s="58"/>
    </row>
    <row r="18534" spans="24:28" x14ac:dyDescent="0.2">
      <c r="X18534" s="58"/>
      <c r="Y18534" s="58"/>
      <c r="Z18534" s="58"/>
      <c r="AA18534" s="58"/>
      <c r="AB18534" s="58"/>
    </row>
    <row r="18535" spans="24:28" x14ac:dyDescent="0.2">
      <c r="X18535" s="58"/>
      <c r="Y18535" s="58"/>
      <c r="Z18535" s="58"/>
      <c r="AA18535" s="58"/>
      <c r="AB18535" s="58"/>
    </row>
    <row r="18536" spans="24:28" x14ac:dyDescent="0.2">
      <c r="X18536" s="58"/>
      <c r="Y18536" s="58"/>
      <c r="Z18536" s="58"/>
      <c r="AA18536" s="58"/>
      <c r="AB18536" s="58"/>
    </row>
    <row r="18537" spans="24:28" x14ac:dyDescent="0.2">
      <c r="X18537" s="58"/>
      <c r="Y18537" s="58"/>
      <c r="Z18537" s="58"/>
      <c r="AA18537" s="58"/>
      <c r="AB18537" s="58"/>
    </row>
    <row r="18538" spans="24:28" x14ac:dyDescent="0.2">
      <c r="X18538" s="58"/>
      <c r="Y18538" s="58"/>
      <c r="Z18538" s="58"/>
      <c r="AA18538" s="58"/>
      <c r="AB18538" s="58"/>
    </row>
    <row r="18539" spans="24:28" x14ac:dyDescent="0.2">
      <c r="X18539" s="58"/>
      <c r="Y18539" s="58"/>
      <c r="Z18539" s="58"/>
      <c r="AA18539" s="58"/>
      <c r="AB18539" s="58"/>
    </row>
    <row r="18540" spans="24:28" x14ac:dyDescent="0.2">
      <c r="X18540" s="58"/>
      <c r="Y18540" s="58"/>
      <c r="Z18540" s="58"/>
      <c r="AA18540" s="58"/>
      <c r="AB18540" s="58"/>
    </row>
    <row r="18541" spans="24:28" x14ac:dyDescent="0.2">
      <c r="X18541" s="58"/>
      <c r="Y18541" s="58"/>
      <c r="Z18541" s="58"/>
      <c r="AA18541" s="58"/>
      <c r="AB18541" s="58"/>
    </row>
    <row r="18542" spans="24:28" x14ac:dyDescent="0.2">
      <c r="X18542" s="58"/>
      <c r="Y18542" s="58"/>
      <c r="Z18542" s="58"/>
      <c r="AA18542" s="58"/>
      <c r="AB18542" s="58"/>
    </row>
    <row r="18543" spans="24:28" x14ac:dyDescent="0.2">
      <c r="X18543" s="58"/>
      <c r="Y18543" s="58"/>
      <c r="Z18543" s="58"/>
      <c r="AA18543" s="58"/>
      <c r="AB18543" s="58"/>
    </row>
    <row r="18544" spans="24:28" x14ac:dyDescent="0.2">
      <c r="X18544" s="58"/>
      <c r="Y18544" s="58"/>
      <c r="Z18544" s="58"/>
      <c r="AA18544" s="58"/>
      <c r="AB18544" s="58"/>
    </row>
    <row r="18545" spans="24:28" x14ac:dyDescent="0.2">
      <c r="X18545" s="58"/>
      <c r="Y18545" s="58"/>
      <c r="Z18545" s="58"/>
      <c r="AA18545" s="58"/>
      <c r="AB18545" s="58"/>
    </row>
    <row r="18546" spans="24:28" x14ac:dyDescent="0.2">
      <c r="X18546" s="58"/>
      <c r="Y18546" s="58"/>
      <c r="Z18546" s="58"/>
      <c r="AA18546" s="58"/>
      <c r="AB18546" s="58"/>
    </row>
    <row r="18547" spans="24:28" x14ac:dyDescent="0.2">
      <c r="X18547" s="58"/>
      <c r="Y18547" s="58"/>
      <c r="Z18547" s="58"/>
      <c r="AA18547" s="58"/>
      <c r="AB18547" s="58"/>
    </row>
    <row r="18548" spans="24:28" x14ac:dyDescent="0.2">
      <c r="X18548" s="58"/>
      <c r="Y18548" s="58"/>
      <c r="Z18548" s="58"/>
      <c r="AA18548" s="58"/>
      <c r="AB18548" s="58"/>
    </row>
    <row r="18549" spans="24:28" x14ac:dyDescent="0.2">
      <c r="X18549" s="58"/>
      <c r="Y18549" s="58"/>
      <c r="Z18549" s="58"/>
      <c r="AA18549" s="58"/>
      <c r="AB18549" s="58"/>
    </row>
    <row r="18550" spans="24:28" x14ac:dyDescent="0.2">
      <c r="X18550" s="58"/>
      <c r="Y18550" s="58"/>
      <c r="Z18550" s="58"/>
      <c r="AA18550" s="58"/>
      <c r="AB18550" s="58"/>
    </row>
    <row r="18551" spans="24:28" x14ac:dyDescent="0.2">
      <c r="X18551" s="58"/>
      <c r="Y18551" s="58"/>
      <c r="Z18551" s="58"/>
      <c r="AA18551" s="58"/>
      <c r="AB18551" s="58"/>
    </row>
    <row r="18552" spans="24:28" x14ac:dyDescent="0.2">
      <c r="X18552" s="58"/>
      <c r="Y18552" s="58"/>
      <c r="Z18552" s="58"/>
      <c r="AA18552" s="58"/>
      <c r="AB18552" s="58"/>
    </row>
    <row r="18553" spans="24:28" x14ac:dyDescent="0.2">
      <c r="X18553" s="58"/>
      <c r="Y18553" s="58"/>
      <c r="Z18553" s="58"/>
      <c r="AA18553" s="58"/>
      <c r="AB18553" s="58"/>
    </row>
    <row r="18554" spans="24:28" x14ac:dyDescent="0.2">
      <c r="X18554" s="58"/>
      <c r="Y18554" s="58"/>
      <c r="Z18554" s="58"/>
      <c r="AA18554" s="58"/>
      <c r="AB18554" s="58"/>
    </row>
    <row r="18555" spans="24:28" x14ac:dyDescent="0.2">
      <c r="X18555" s="58"/>
      <c r="Y18555" s="58"/>
      <c r="Z18555" s="58"/>
      <c r="AA18555" s="58"/>
      <c r="AB18555" s="58"/>
    </row>
    <row r="18556" spans="24:28" x14ac:dyDescent="0.2">
      <c r="X18556" s="58"/>
      <c r="Y18556" s="58"/>
      <c r="Z18556" s="58"/>
      <c r="AA18556" s="58"/>
      <c r="AB18556" s="58"/>
    </row>
    <row r="18557" spans="24:28" x14ac:dyDescent="0.2">
      <c r="X18557" s="58"/>
      <c r="Y18557" s="58"/>
      <c r="Z18557" s="58"/>
      <c r="AA18557" s="58"/>
      <c r="AB18557" s="58"/>
    </row>
    <row r="18558" spans="24:28" x14ac:dyDescent="0.2">
      <c r="X18558" s="58"/>
      <c r="Y18558" s="58"/>
      <c r="Z18558" s="58"/>
      <c r="AA18558" s="58"/>
      <c r="AB18558" s="58"/>
    </row>
    <row r="18559" spans="24:28" x14ac:dyDescent="0.2">
      <c r="X18559" s="58"/>
      <c r="Y18559" s="58"/>
      <c r="Z18559" s="58"/>
      <c r="AA18559" s="58"/>
      <c r="AB18559" s="58"/>
    </row>
    <row r="18560" spans="24:28" x14ac:dyDescent="0.2">
      <c r="X18560" s="58"/>
      <c r="Y18560" s="58"/>
      <c r="Z18560" s="58"/>
      <c r="AA18560" s="58"/>
      <c r="AB18560" s="58"/>
    </row>
    <row r="18561" spans="24:28" x14ac:dyDescent="0.2">
      <c r="X18561" s="58"/>
      <c r="Y18561" s="58"/>
      <c r="Z18561" s="58"/>
      <c r="AA18561" s="58"/>
      <c r="AB18561" s="58"/>
    </row>
    <row r="18562" spans="24:28" x14ac:dyDescent="0.2">
      <c r="X18562" s="58"/>
      <c r="Y18562" s="58"/>
      <c r="Z18562" s="58"/>
      <c r="AA18562" s="58"/>
      <c r="AB18562" s="58"/>
    </row>
    <row r="18563" spans="24:28" x14ac:dyDescent="0.2">
      <c r="X18563" s="58"/>
      <c r="Y18563" s="58"/>
      <c r="Z18563" s="58"/>
      <c r="AA18563" s="58"/>
      <c r="AB18563" s="58"/>
    </row>
    <row r="18564" spans="24:28" x14ac:dyDescent="0.2">
      <c r="X18564" s="58"/>
      <c r="Y18564" s="58"/>
      <c r="Z18564" s="58"/>
      <c r="AA18564" s="58"/>
      <c r="AB18564" s="58"/>
    </row>
    <row r="18565" spans="24:28" x14ac:dyDescent="0.2">
      <c r="X18565" s="58"/>
      <c r="Y18565" s="58"/>
      <c r="Z18565" s="58"/>
      <c r="AA18565" s="58"/>
      <c r="AB18565" s="58"/>
    </row>
    <row r="18566" spans="24:28" x14ac:dyDescent="0.2">
      <c r="X18566" s="58"/>
      <c r="Y18566" s="58"/>
      <c r="Z18566" s="58"/>
      <c r="AA18566" s="58"/>
      <c r="AB18566" s="58"/>
    </row>
    <row r="18567" spans="24:28" x14ac:dyDescent="0.2">
      <c r="X18567" s="58"/>
      <c r="Y18567" s="58"/>
      <c r="Z18567" s="58"/>
      <c r="AA18567" s="58"/>
      <c r="AB18567" s="58"/>
    </row>
    <row r="18568" spans="24:28" x14ac:dyDescent="0.2">
      <c r="X18568" s="58"/>
      <c r="Y18568" s="58"/>
      <c r="Z18568" s="58"/>
      <c r="AA18568" s="58"/>
      <c r="AB18568" s="58"/>
    </row>
    <row r="18569" spans="24:28" x14ac:dyDescent="0.2">
      <c r="X18569" s="58"/>
      <c r="Y18569" s="58"/>
      <c r="Z18569" s="58"/>
      <c r="AA18569" s="58"/>
      <c r="AB18569" s="58"/>
    </row>
    <row r="18570" spans="24:28" x14ac:dyDescent="0.2">
      <c r="X18570" s="58"/>
      <c r="Y18570" s="58"/>
      <c r="Z18570" s="58"/>
      <c r="AA18570" s="58"/>
      <c r="AB18570" s="58"/>
    </row>
    <row r="18571" spans="24:28" x14ac:dyDescent="0.2">
      <c r="X18571" s="58"/>
      <c r="Y18571" s="58"/>
      <c r="Z18571" s="58"/>
      <c r="AA18571" s="58"/>
      <c r="AB18571" s="58"/>
    </row>
    <row r="18572" spans="24:28" x14ac:dyDescent="0.2">
      <c r="X18572" s="58"/>
      <c r="Y18572" s="58"/>
      <c r="Z18572" s="58"/>
      <c r="AA18572" s="58"/>
      <c r="AB18572" s="58"/>
    </row>
    <row r="18573" spans="24:28" x14ac:dyDescent="0.2">
      <c r="X18573" s="58"/>
      <c r="Y18573" s="58"/>
      <c r="Z18573" s="58"/>
      <c r="AA18573" s="58"/>
      <c r="AB18573" s="58"/>
    </row>
    <row r="18574" spans="24:28" x14ac:dyDescent="0.2">
      <c r="X18574" s="58"/>
      <c r="Y18574" s="58"/>
      <c r="Z18574" s="58"/>
      <c r="AA18574" s="58"/>
      <c r="AB18574" s="58"/>
    </row>
    <row r="18575" spans="24:28" x14ac:dyDescent="0.2">
      <c r="X18575" s="58"/>
      <c r="Y18575" s="58"/>
      <c r="Z18575" s="58"/>
      <c r="AA18575" s="58"/>
      <c r="AB18575" s="58"/>
    </row>
    <row r="18576" spans="24:28" x14ac:dyDescent="0.2">
      <c r="X18576" s="58"/>
      <c r="Y18576" s="58"/>
      <c r="Z18576" s="58"/>
      <c r="AA18576" s="58"/>
      <c r="AB18576" s="58"/>
    </row>
    <row r="18577" spans="24:28" x14ac:dyDescent="0.2">
      <c r="X18577" s="58"/>
      <c r="Y18577" s="58"/>
      <c r="Z18577" s="58"/>
      <c r="AA18577" s="58"/>
      <c r="AB18577" s="58"/>
    </row>
    <row r="18578" spans="24:28" x14ac:dyDescent="0.2">
      <c r="X18578" s="58"/>
      <c r="Y18578" s="58"/>
      <c r="Z18578" s="58"/>
      <c r="AA18578" s="58"/>
      <c r="AB18578" s="58"/>
    </row>
    <row r="18579" spans="24:28" x14ac:dyDescent="0.2">
      <c r="X18579" s="58"/>
      <c r="Y18579" s="58"/>
      <c r="Z18579" s="58"/>
      <c r="AA18579" s="58"/>
      <c r="AB18579" s="58"/>
    </row>
    <row r="18580" spans="24:28" x14ac:dyDescent="0.2">
      <c r="X18580" s="58"/>
      <c r="Y18580" s="58"/>
      <c r="Z18580" s="58"/>
      <c r="AA18580" s="58"/>
      <c r="AB18580" s="58"/>
    </row>
    <row r="18581" spans="24:28" x14ac:dyDescent="0.2">
      <c r="X18581" s="58"/>
      <c r="Y18581" s="58"/>
      <c r="Z18581" s="58"/>
      <c r="AA18581" s="58"/>
      <c r="AB18581" s="58"/>
    </row>
    <row r="18582" spans="24:28" x14ac:dyDescent="0.2">
      <c r="X18582" s="58"/>
      <c r="Y18582" s="58"/>
      <c r="Z18582" s="58"/>
      <c r="AA18582" s="58"/>
      <c r="AB18582" s="58"/>
    </row>
    <row r="18583" spans="24:28" x14ac:dyDescent="0.2">
      <c r="X18583" s="58"/>
      <c r="Y18583" s="58"/>
      <c r="Z18583" s="58"/>
      <c r="AA18583" s="58"/>
      <c r="AB18583" s="58"/>
    </row>
    <row r="18584" spans="24:28" x14ac:dyDescent="0.2">
      <c r="X18584" s="58"/>
      <c r="Y18584" s="58"/>
      <c r="Z18584" s="58"/>
      <c r="AA18584" s="58"/>
      <c r="AB18584" s="58"/>
    </row>
    <row r="18585" spans="24:28" x14ac:dyDescent="0.2">
      <c r="X18585" s="58"/>
      <c r="Y18585" s="58"/>
      <c r="Z18585" s="58"/>
      <c r="AA18585" s="58"/>
      <c r="AB18585" s="58"/>
    </row>
    <row r="18586" spans="24:28" x14ac:dyDescent="0.2">
      <c r="X18586" s="58"/>
      <c r="Y18586" s="58"/>
      <c r="Z18586" s="58"/>
      <c r="AA18586" s="58"/>
      <c r="AB18586" s="58"/>
    </row>
    <row r="18587" spans="24:28" x14ac:dyDescent="0.2">
      <c r="X18587" s="58"/>
      <c r="Y18587" s="58"/>
      <c r="Z18587" s="58"/>
      <c r="AA18587" s="58"/>
      <c r="AB18587" s="58"/>
    </row>
    <row r="18588" spans="24:28" x14ac:dyDescent="0.2">
      <c r="X18588" s="58"/>
      <c r="Y18588" s="58"/>
      <c r="Z18588" s="58"/>
      <c r="AA18588" s="58"/>
      <c r="AB18588" s="58"/>
    </row>
    <row r="18589" spans="24:28" x14ac:dyDescent="0.2">
      <c r="X18589" s="58"/>
      <c r="Y18589" s="58"/>
      <c r="Z18589" s="58"/>
      <c r="AA18589" s="58"/>
      <c r="AB18589" s="58"/>
    </row>
    <row r="18590" spans="24:28" x14ac:dyDescent="0.2">
      <c r="X18590" s="58"/>
      <c r="Y18590" s="58"/>
      <c r="Z18590" s="58"/>
      <c r="AA18590" s="58"/>
      <c r="AB18590" s="58"/>
    </row>
    <row r="18591" spans="24:28" x14ac:dyDescent="0.2">
      <c r="X18591" s="58"/>
      <c r="Y18591" s="58"/>
      <c r="Z18591" s="58"/>
      <c r="AA18591" s="58"/>
      <c r="AB18591" s="58"/>
    </row>
    <row r="18592" spans="24:28" x14ac:dyDescent="0.2">
      <c r="X18592" s="58"/>
      <c r="Y18592" s="58"/>
      <c r="Z18592" s="58"/>
      <c r="AA18592" s="58"/>
      <c r="AB18592" s="58"/>
    </row>
    <row r="18593" spans="24:28" x14ac:dyDescent="0.2">
      <c r="X18593" s="58"/>
      <c r="Y18593" s="58"/>
      <c r="Z18593" s="58"/>
      <c r="AA18593" s="58"/>
      <c r="AB18593" s="58"/>
    </row>
    <row r="18594" spans="24:28" x14ac:dyDescent="0.2">
      <c r="X18594" s="58"/>
      <c r="Y18594" s="58"/>
      <c r="Z18594" s="58"/>
      <c r="AA18594" s="58"/>
      <c r="AB18594" s="58"/>
    </row>
    <row r="18595" spans="24:28" x14ac:dyDescent="0.2">
      <c r="X18595" s="58"/>
      <c r="Y18595" s="58"/>
      <c r="Z18595" s="58"/>
      <c r="AA18595" s="58"/>
      <c r="AB18595" s="58"/>
    </row>
    <row r="18596" spans="24:28" x14ac:dyDescent="0.2">
      <c r="X18596" s="58"/>
      <c r="Y18596" s="58"/>
      <c r="Z18596" s="58"/>
      <c r="AA18596" s="58"/>
      <c r="AB18596" s="58"/>
    </row>
    <row r="18597" spans="24:28" x14ac:dyDescent="0.2">
      <c r="X18597" s="58"/>
      <c r="Y18597" s="58"/>
      <c r="Z18597" s="58"/>
      <c r="AA18597" s="58"/>
      <c r="AB18597" s="58"/>
    </row>
    <row r="18598" spans="24:28" x14ac:dyDescent="0.2">
      <c r="X18598" s="58"/>
      <c r="Y18598" s="58"/>
      <c r="Z18598" s="58"/>
      <c r="AA18598" s="58"/>
      <c r="AB18598" s="58"/>
    </row>
    <row r="18599" spans="24:28" x14ac:dyDescent="0.2">
      <c r="X18599" s="58"/>
      <c r="Y18599" s="58"/>
      <c r="Z18599" s="58"/>
      <c r="AA18599" s="58"/>
      <c r="AB18599" s="58"/>
    </row>
    <row r="18600" spans="24:28" x14ac:dyDescent="0.2">
      <c r="X18600" s="58"/>
      <c r="Y18600" s="58"/>
      <c r="Z18600" s="58"/>
      <c r="AA18600" s="58"/>
      <c r="AB18600" s="58"/>
    </row>
    <row r="18601" spans="24:28" x14ac:dyDescent="0.2">
      <c r="X18601" s="58"/>
      <c r="Y18601" s="58"/>
      <c r="Z18601" s="58"/>
      <c r="AA18601" s="58"/>
      <c r="AB18601" s="58"/>
    </row>
    <row r="18602" spans="24:28" x14ac:dyDescent="0.2">
      <c r="X18602" s="58"/>
      <c r="Y18602" s="58"/>
      <c r="Z18602" s="58"/>
      <c r="AA18602" s="58"/>
      <c r="AB18602" s="58"/>
    </row>
    <row r="18603" spans="24:28" x14ac:dyDescent="0.2">
      <c r="X18603" s="58"/>
      <c r="Y18603" s="58"/>
      <c r="Z18603" s="58"/>
      <c r="AA18603" s="58"/>
      <c r="AB18603" s="58"/>
    </row>
    <row r="18604" spans="24:28" x14ac:dyDescent="0.2">
      <c r="X18604" s="58"/>
      <c r="Y18604" s="58"/>
      <c r="Z18604" s="58"/>
      <c r="AA18604" s="58"/>
      <c r="AB18604" s="58"/>
    </row>
    <row r="18605" spans="24:28" x14ac:dyDescent="0.2">
      <c r="X18605" s="58"/>
      <c r="Y18605" s="58"/>
      <c r="Z18605" s="58"/>
      <c r="AA18605" s="58"/>
      <c r="AB18605" s="58"/>
    </row>
    <row r="18606" spans="24:28" x14ac:dyDescent="0.2">
      <c r="X18606" s="58"/>
      <c r="Y18606" s="58"/>
      <c r="Z18606" s="58"/>
      <c r="AA18606" s="58"/>
      <c r="AB18606" s="58"/>
    </row>
    <row r="18607" spans="24:28" x14ac:dyDescent="0.2">
      <c r="X18607" s="58"/>
      <c r="Y18607" s="58"/>
      <c r="Z18607" s="58"/>
      <c r="AA18607" s="58"/>
      <c r="AB18607" s="58"/>
    </row>
    <row r="18608" spans="24:28" x14ac:dyDescent="0.2">
      <c r="X18608" s="58"/>
      <c r="Y18608" s="58"/>
      <c r="Z18608" s="58"/>
      <c r="AA18608" s="58"/>
      <c r="AB18608" s="58"/>
    </row>
    <row r="18609" spans="24:28" x14ac:dyDescent="0.2">
      <c r="X18609" s="58"/>
      <c r="Y18609" s="58"/>
      <c r="Z18609" s="58"/>
      <c r="AA18609" s="58"/>
      <c r="AB18609" s="58"/>
    </row>
    <row r="18610" spans="24:28" x14ac:dyDescent="0.2">
      <c r="X18610" s="58"/>
      <c r="Y18610" s="58"/>
      <c r="Z18610" s="58"/>
      <c r="AA18610" s="58"/>
      <c r="AB18610" s="58"/>
    </row>
    <row r="18611" spans="24:28" x14ac:dyDescent="0.2">
      <c r="X18611" s="58"/>
      <c r="Y18611" s="58"/>
      <c r="Z18611" s="58"/>
      <c r="AA18611" s="58"/>
      <c r="AB18611" s="58"/>
    </row>
    <row r="18612" spans="24:28" x14ac:dyDescent="0.2">
      <c r="X18612" s="58"/>
      <c r="Y18612" s="58"/>
      <c r="Z18612" s="58"/>
      <c r="AA18612" s="58"/>
      <c r="AB18612" s="58"/>
    </row>
    <row r="18613" spans="24:28" x14ac:dyDescent="0.2">
      <c r="X18613" s="58"/>
      <c r="Y18613" s="58"/>
      <c r="Z18613" s="58"/>
      <c r="AA18613" s="58"/>
      <c r="AB18613" s="58"/>
    </row>
    <row r="18614" spans="24:28" x14ac:dyDescent="0.2">
      <c r="X18614" s="58"/>
      <c r="Y18614" s="58"/>
      <c r="Z18614" s="58"/>
      <c r="AA18614" s="58"/>
      <c r="AB18614" s="58"/>
    </row>
    <row r="18615" spans="24:28" x14ac:dyDescent="0.2">
      <c r="X18615" s="58"/>
      <c r="Y18615" s="58"/>
      <c r="Z18615" s="58"/>
      <c r="AA18615" s="58"/>
      <c r="AB18615" s="58"/>
    </row>
    <row r="18616" spans="24:28" x14ac:dyDescent="0.2">
      <c r="X18616" s="58"/>
      <c r="Y18616" s="58"/>
      <c r="Z18616" s="58"/>
      <c r="AA18616" s="58"/>
      <c r="AB18616" s="58"/>
    </row>
    <row r="18617" spans="24:28" x14ac:dyDescent="0.2">
      <c r="X18617" s="58"/>
      <c r="Y18617" s="58"/>
      <c r="Z18617" s="58"/>
      <c r="AA18617" s="58"/>
      <c r="AB18617" s="58"/>
    </row>
    <row r="18618" spans="24:28" x14ac:dyDescent="0.2">
      <c r="X18618" s="58"/>
      <c r="Y18618" s="58"/>
      <c r="Z18618" s="58"/>
      <c r="AA18618" s="58"/>
      <c r="AB18618" s="58"/>
    </row>
    <row r="18619" spans="24:28" x14ac:dyDescent="0.2">
      <c r="X18619" s="58"/>
      <c r="Y18619" s="58"/>
      <c r="Z18619" s="58"/>
      <c r="AA18619" s="58"/>
      <c r="AB18619" s="58"/>
    </row>
    <row r="18620" spans="24:28" x14ac:dyDescent="0.2">
      <c r="X18620" s="58"/>
      <c r="Y18620" s="58"/>
      <c r="Z18620" s="58"/>
      <c r="AA18620" s="58"/>
      <c r="AB18620" s="58"/>
    </row>
    <row r="18621" spans="24:28" x14ac:dyDescent="0.2">
      <c r="X18621" s="58"/>
      <c r="Y18621" s="58"/>
      <c r="Z18621" s="58"/>
      <c r="AA18621" s="58"/>
      <c r="AB18621" s="58"/>
    </row>
    <row r="18622" spans="24:28" x14ac:dyDescent="0.2">
      <c r="X18622" s="58"/>
      <c r="Y18622" s="58"/>
      <c r="Z18622" s="58"/>
      <c r="AA18622" s="58"/>
      <c r="AB18622" s="58"/>
    </row>
    <row r="18623" spans="24:28" x14ac:dyDescent="0.2">
      <c r="X18623" s="58"/>
      <c r="Y18623" s="58"/>
      <c r="Z18623" s="58"/>
      <c r="AA18623" s="58"/>
      <c r="AB18623" s="58"/>
    </row>
    <row r="18624" spans="24:28" x14ac:dyDescent="0.2">
      <c r="X18624" s="58"/>
      <c r="Y18624" s="58"/>
      <c r="Z18624" s="58"/>
      <c r="AA18624" s="58"/>
      <c r="AB18624" s="58"/>
    </row>
    <row r="18625" spans="24:28" x14ac:dyDescent="0.2">
      <c r="X18625" s="58"/>
      <c r="Y18625" s="58"/>
      <c r="Z18625" s="58"/>
      <c r="AA18625" s="58"/>
      <c r="AB18625" s="58"/>
    </row>
    <row r="18626" spans="24:28" x14ac:dyDescent="0.2">
      <c r="X18626" s="58"/>
      <c r="Y18626" s="58"/>
      <c r="Z18626" s="58"/>
      <c r="AA18626" s="58"/>
      <c r="AB18626" s="58"/>
    </row>
    <row r="18627" spans="24:28" x14ac:dyDescent="0.2">
      <c r="X18627" s="58"/>
      <c r="Y18627" s="58"/>
      <c r="Z18627" s="58"/>
      <c r="AA18627" s="58"/>
      <c r="AB18627" s="58"/>
    </row>
    <row r="18628" spans="24:28" x14ac:dyDescent="0.2">
      <c r="X18628" s="58"/>
      <c r="Y18628" s="58"/>
      <c r="Z18628" s="58"/>
      <c r="AA18628" s="58"/>
      <c r="AB18628" s="58"/>
    </row>
    <row r="18629" spans="24:28" x14ac:dyDescent="0.2">
      <c r="X18629" s="58"/>
      <c r="Y18629" s="58"/>
      <c r="Z18629" s="58"/>
      <c r="AA18629" s="58"/>
      <c r="AB18629" s="58"/>
    </row>
    <row r="18630" spans="24:28" x14ac:dyDescent="0.2">
      <c r="X18630" s="58"/>
      <c r="Y18630" s="58"/>
      <c r="Z18630" s="58"/>
      <c r="AA18630" s="58"/>
      <c r="AB18630" s="58"/>
    </row>
    <row r="18631" spans="24:28" x14ac:dyDescent="0.2">
      <c r="X18631" s="58"/>
      <c r="Y18631" s="58"/>
      <c r="Z18631" s="58"/>
      <c r="AA18631" s="58"/>
      <c r="AB18631" s="58"/>
    </row>
    <row r="18632" spans="24:28" x14ac:dyDescent="0.2">
      <c r="X18632" s="58"/>
      <c r="Y18632" s="58"/>
      <c r="Z18632" s="58"/>
      <c r="AA18632" s="58"/>
      <c r="AB18632" s="58"/>
    </row>
    <row r="18633" spans="24:28" x14ac:dyDescent="0.2">
      <c r="X18633" s="58"/>
      <c r="Y18633" s="58"/>
      <c r="Z18633" s="58"/>
      <c r="AA18633" s="58"/>
      <c r="AB18633" s="58"/>
    </row>
    <row r="18634" spans="24:28" x14ac:dyDescent="0.2">
      <c r="X18634" s="58"/>
      <c r="Y18634" s="58"/>
      <c r="Z18634" s="58"/>
      <c r="AA18634" s="58"/>
      <c r="AB18634" s="58"/>
    </row>
    <row r="18635" spans="24:28" x14ac:dyDescent="0.2">
      <c r="X18635" s="58"/>
      <c r="Y18635" s="58"/>
      <c r="Z18635" s="58"/>
      <c r="AA18635" s="58"/>
      <c r="AB18635" s="58"/>
    </row>
    <row r="18636" spans="24:28" x14ac:dyDescent="0.2">
      <c r="X18636" s="58"/>
      <c r="Y18636" s="58"/>
      <c r="Z18636" s="58"/>
      <c r="AA18636" s="58"/>
      <c r="AB18636" s="58"/>
    </row>
    <row r="18637" spans="24:28" x14ac:dyDescent="0.2">
      <c r="X18637" s="58"/>
      <c r="Y18637" s="58"/>
      <c r="Z18637" s="58"/>
      <c r="AA18637" s="58"/>
      <c r="AB18637" s="58"/>
    </row>
    <row r="18638" spans="24:28" x14ac:dyDescent="0.2">
      <c r="X18638" s="58"/>
      <c r="Y18638" s="58"/>
      <c r="Z18638" s="58"/>
      <c r="AA18638" s="58"/>
      <c r="AB18638" s="58"/>
    </row>
    <row r="18639" spans="24:28" x14ac:dyDescent="0.2">
      <c r="X18639" s="58"/>
      <c r="Y18639" s="58"/>
      <c r="Z18639" s="58"/>
      <c r="AA18639" s="58"/>
      <c r="AB18639" s="58"/>
    </row>
    <row r="18640" spans="24:28" x14ac:dyDescent="0.2">
      <c r="X18640" s="58"/>
      <c r="Y18640" s="58"/>
      <c r="Z18640" s="58"/>
      <c r="AA18640" s="58"/>
      <c r="AB18640" s="58"/>
    </row>
    <row r="18641" spans="24:28" x14ac:dyDescent="0.2">
      <c r="X18641" s="58"/>
      <c r="Y18641" s="58"/>
      <c r="Z18641" s="58"/>
      <c r="AA18641" s="58"/>
      <c r="AB18641" s="58"/>
    </row>
    <row r="18642" spans="24:28" x14ac:dyDescent="0.2">
      <c r="X18642" s="58"/>
      <c r="Y18642" s="58"/>
      <c r="Z18642" s="58"/>
      <c r="AA18642" s="58"/>
      <c r="AB18642" s="58"/>
    </row>
    <row r="18643" spans="24:28" x14ac:dyDescent="0.2">
      <c r="X18643" s="58"/>
      <c r="Y18643" s="58"/>
      <c r="Z18643" s="58"/>
      <c r="AA18643" s="58"/>
      <c r="AB18643" s="58"/>
    </row>
    <row r="18644" spans="24:28" x14ac:dyDescent="0.2">
      <c r="X18644" s="58"/>
      <c r="Y18644" s="58"/>
      <c r="Z18644" s="58"/>
      <c r="AA18644" s="58"/>
      <c r="AB18644" s="58"/>
    </row>
    <row r="18645" spans="24:28" x14ac:dyDescent="0.2">
      <c r="X18645" s="58"/>
      <c r="Y18645" s="58"/>
      <c r="Z18645" s="58"/>
      <c r="AA18645" s="58"/>
      <c r="AB18645" s="58"/>
    </row>
    <row r="18646" spans="24:28" x14ac:dyDescent="0.2">
      <c r="X18646" s="58"/>
      <c r="Y18646" s="58"/>
      <c r="Z18646" s="58"/>
      <c r="AA18646" s="58"/>
      <c r="AB18646" s="58"/>
    </row>
    <row r="18647" spans="24:28" x14ac:dyDescent="0.2">
      <c r="X18647" s="58"/>
      <c r="Y18647" s="58"/>
      <c r="Z18647" s="58"/>
      <c r="AA18647" s="58"/>
      <c r="AB18647" s="58"/>
    </row>
    <row r="18648" spans="24:28" x14ac:dyDescent="0.2">
      <c r="X18648" s="58"/>
      <c r="Y18648" s="58"/>
      <c r="Z18648" s="58"/>
      <c r="AA18648" s="58"/>
      <c r="AB18648" s="58"/>
    </row>
    <row r="18649" spans="24:28" x14ac:dyDescent="0.2">
      <c r="X18649" s="58"/>
      <c r="Y18649" s="58"/>
      <c r="Z18649" s="58"/>
      <c r="AA18649" s="58"/>
      <c r="AB18649" s="58"/>
    </row>
    <row r="18650" spans="24:28" x14ac:dyDescent="0.2">
      <c r="X18650" s="58"/>
      <c r="Y18650" s="58"/>
      <c r="Z18650" s="58"/>
      <c r="AA18650" s="58"/>
      <c r="AB18650" s="58"/>
    </row>
    <row r="18651" spans="24:28" x14ac:dyDescent="0.2">
      <c r="X18651" s="58"/>
      <c r="Y18651" s="58"/>
      <c r="Z18651" s="58"/>
      <c r="AA18651" s="58"/>
      <c r="AB18651" s="58"/>
    </row>
    <row r="18652" spans="24:28" x14ac:dyDescent="0.2">
      <c r="X18652" s="58"/>
      <c r="Y18652" s="58"/>
      <c r="Z18652" s="58"/>
      <c r="AA18652" s="58"/>
      <c r="AB18652" s="58"/>
    </row>
    <row r="18653" spans="24:28" x14ac:dyDescent="0.2">
      <c r="X18653" s="58"/>
      <c r="Y18653" s="58"/>
      <c r="Z18653" s="58"/>
      <c r="AA18653" s="58"/>
      <c r="AB18653" s="58"/>
    </row>
    <row r="18654" spans="24:28" x14ac:dyDescent="0.2">
      <c r="X18654" s="58"/>
      <c r="Y18654" s="58"/>
      <c r="Z18654" s="58"/>
      <c r="AA18654" s="58"/>
      <c r="AB18654" s="58"/>
    </row>
    <row r="18655" spans="24:28" x14ac:dyDescent="0.2">
      <c r="X18655" s="58"/>
      <c r="Y18655" s="58"/>
      <c r="Z18655" s="58"/>
      <c r="AA18655" s="58"/>
      <c r="AB18655" s="58"/>
    </row>
    <row r="18656" spans="24:28" x14ac:dyDescent="0.2">
      <c r="X18656" s="58"/>
      <c r="Y18656" s="58"/>
      <c r="Z18656" s="58"/>
      <c r="AA18656" s="58"/>
      <c r="AB18656" s="58"/>
    </row>
    <row r="18657" spans="24:28" x14ac:dyDescent="0.2">
      <c r="X18657" s="58"/>
      <c r="Y18657" s="58"/>
      <c r="Z18657" s="58"/>
      <c r="AA18657" s="58"/>
      <c r="AB18657" s="58"/>
    </row>
    <row r="18658" spans="24:28" x14ac:dyDescent="0.2">
      <c r="X18658" s="58"/>
      <c r="Y18658" s="58"/>
      <c r="Z18658" s="58"/>
      <c r="AA18658" s="58"/>
      <c r="AB18658" s="58"/>
    </row>
    <row r="18659" spans="24:28" x14ac:dyDescent="0.2">
      <c r="X18659" s="58"/>
      <c r="Y18659" s="58"/>
      <c r="Z18659" s="58"/>
      <c r="AA18659" s="58"/>
      <c r="AB18659" s="58"/>
    </row>
    <row r="18660" spans="24:28" x14ac:dyDescent="0.2">
      <c r="X18660" s="58"/>
      <c r="Y18660" s="58"/>
      <c r="Z18660" s="58"/>
      <c r="AA18660" s="58"/>
      <c r="AB18660" s="58"/>
    </row>
    <row r="18661" spans="24:28" x14ac:dyDescent="0.2">
      <c r="X18661" s="58"/>
      <c r="Y18661" s="58"/>
      <c r="Z18661" s="58"/>
      <c r="AA18661" s="58"/>
      <c r="AB18661" s="58"/>
    </row>
    <row r="18662" spans="24:28" x14ac:dyDescent="0.2">
      <c r="X18662" s="58"/>
      <c r="Y18662" s="58"/>
      <c r="Z18662" s="58"/>
      <c r="AA18662" s="58"/>
      <c r="AB18662" s="58"/>
    </row>
    <row r="18663" spans="24:28" x14ac:dyDescent="0.2">
      <c r="X18663" s="58"/>
      <c r="Y18663" s="58"/>
      <c r="Z18663" s="58"/>
      <c r="AA18663" s="58"/>
      <c r="AB18663" s="58"/>
    </row>
    <row r="18664" spans="24:28" x14ac:dyDescent="0.2">
      <c r="X18664" s="58"/>
      <c r="Y18664" s="58"/>
      <c r="Z18664" s="58"/>
      <c r="AA18664" s="58"/>
      <c r="AB18664" s="58"/>
    </row>
    <row r="18665" spans="24:28" x14ac:dyDescent="0.2">
      <c r="X18665" s="58"/>
      <c r="Y18665" s="58"/>
      <c r="Z18665" s="58"/>
      <c r="AA18665" s="58"/>
      <c r="AB18665" s="58"/>
    </row>
    <row r="18666" spans="24:28" x14ac:dyDescent="0.2">
      <c r="X18666" s="58"/>
      <c r="Y18666" s="58"/>
      <c r="Z18666" s="58"/>
      <c r="AA18666" s="58"/>
      <c r="AB18666" s="58"/>
    </row>
    <row r="18667" spans="24:28" x14ac:dyDescent="0.2">
      <c r="X18667" s="58"/>
      <c r="Y18667" s="58"/>
      <c r="Z18667" s="58"/>
      <c r="AA18667" s="58"/>
      <c r="AB18667" s="58"/>
    </row>
    <row r="18668" spans="24:28" x14ac:dyDescent="0.2">
      <c r="X18668" s="58"/>
      <c r="Y18668" s="58"/>
      <c r="Z18668" s="58"/>
      <c r="AA18668" s="58"/>
      <c r="AB18668" s="58"/>
    </row>
    <row r="18669" spans="24:28" x14ac:dyDescent="0.2">
      <c r="X18669" s="58"/>
      <c r="Y18669" s="58"/>
      <c r="Z18669" s="58"/>
      <c r="AA18669" s="58"/>
      <c r="AB18669" s="58"/>
    </row>
    <row r="18670" spans="24:28" x14ac:dyDescent="0.2">
      <c r="X18670" s="58"/>
      <c r="Y18670" s="58"/>
      <c r="Z18670" s="58"/>
      <c r="AA18670" s="58"/>
      <c r="AB18670" s="58"/>
    </row>
    <row r="18671" spans="24:28" x14ac:dyDescent="0.2">
      <c r="X18671" s="58"/>
      <c r="Y18671" s="58"/>
      <c r="Z18671" s="58"/>
      <c r="AA18671" s="58"/>
      <c r="AB18671" s="58"/>
    </row>
    <row r="18672" spans="24:28" x14ac:dyDescent="0.2">
      <c r="X18672" s="58"/>
      <c r="Y18672" s="58"/>
      <c r="Z18672" s="58"/>
      <c r="AA18672" s="58"/>
      <c r="AB18672" s="58"/>
    </row>
    <row r="18673" spans="24:28" x14ac:dyDescent="0.2">
      <c r="X18673" s="58"/>
      <c r="Y18673" s="58"/>
      <c r="Z18673" s="58"/>
      <c r="AA18673" s="58"/>
      <c r="AB18673" s="58"/>
    </row>
    <row r="18674" spans="24:28" x14ac:dyDescent="0.2">
      <c r="X18674" s="58"/>
      <c r="Y18674" s="58"/>
      <c r="Z18674" s="58"/>
      <c r="AA18674" s="58"/>
      <c r="AB18674" s="58"/>
    </row>
    <row r="18675" spans="24:28" x14ac:dyDescent="0.2">
      <c r="X18675" s="58"/>
      <c r="Y18675" s="58"/>
      <c r="Z18675" s="58"/>
      <c r="AA18675" s="58"/>
      <c r="AB18675" s="58"/>
    </row>
    <row r="18676" spans="24:28" x14ac:dyDescent="0.2">
      <c r="X18676" s="58"/>
      <c r="Y18676" s="58"/>
      <c r="Z18676" s="58"/>
      <c r="AA18676" s="58"/>
      <c r="AB18676" s="58"/>
    </row>
    <row r="18677" spans="24:28" x14ac:dyDescent="0.2">
      <c r="X18677" s="58"/>
      <c r="Y18677" s="58"/>
      <c r="Z18677" s="58"/>
      <c r="AA18677" s="58"/>
      <c r="AB18677" s="58"/>
    </row>
    <row r="18678" spans="24:28" x14ac:dyDescent="0.2">
      <c r="X18678" s="58"/>
      <c r="Y18678" s="58"/>
      <c r="Z18678" s="58"/>
      <c r="AA18678" s="58"/>
      <c r="AB18678" s="58"/>
    </row>
    <row r="18679" spans="24:28" x14ac:dyDescent="0.2">
      <c r="X18679" s="58"/>
      <c r="Y18679" s="58"/>
      <c r="Z18679" s="58"/>
      <c r="AA18679" s="58"/>
      <c r="AB18679" s="58"/>
    </row>
    <row r="18680" spans="24:28" x14ac:dyDescent="0.2">
      <c r="X18680" s="58"/>
      <c r="Y18680" s="58"/>
      <c r="Z18680" s="58"/>
      <c r="AA18680" s="58"/>
      <c r="AB18680" s="58"/>
    </row>
    <row r="18681" spans="24:28" x14ac:dyDescent="0.2">
      <c r="X18681" s="58"/>
      <c r="Y18681" s="58"/>
      <c r="Z18681" s="58"/>
      <c r="AA18681" s="58"/>
      <c r="AB18681" s="58"/>
    </row>
    <row r="18682" spans="24:28" x14ac:dyDescent="0.2">
      <c r="X18682" s="58"/>
      <c r="Y18682" s="58"/>
      <c r="Z18682" s="58"/>
      <c r="AA18682" s="58"/>
      <c r="AB18682" s="58"/>
    </row>
    <row r="18683" spans="24:28" x14ac:dyDescent="0.2">
      <c r="X18683" s="58"/>
      <c r="Y18683" s="58"/>
      <c r="Z18683" s="58"/>
      <c r="AA18683" s="58"/>
      <c r="AB18683" s="58"/>
    </row>
    <row r="18684" spans="24:28" x14ac:dyDescent="0.2">
      <c r="X18684" s="58"/>
      <c r="Y18684" s="58"/>
      <c r="Z18684" s="58"/>
      <c r="AA18684" s="58"/>
      <c r="AB18684" s="58"/>
    </row>
    <row r="18685" spans="24:28" x14ac:dyDescent="0.2">
      <c r="X18685" s="58"/>
      <c r="Y18685" s="58"/>
      <c r="Z18685" s="58"/>
      <c r="AA18685" s="58"/>
      <c r="AB18685" s="58"/>
    </row>
    <row r="18686" spans="24:28" x14ac:dyDescent="0.2">
      <c r="X18686" s="58"/>
      <c r="Y18686" s="58"/>
      <c r="Z18686" s="58"/>
      <c r="AA18686" s="58"/>
      <c r="AB18686" s="58"/>
    </row>
    <row r="18687" spans="24:28" x14ac:dyDescent="0.2">
      <c r="X18687" s="58"/>
      <c r="Y18687" s="58"/>
      <c r="Z18687" s="58"/>
      <c r="AA18687" s="58"/>
      <c r="AB18687" s="58"/>
    </row>
    <row r="18688" spans="24:28" x14ac:dyDescent="0.2">
      <c r="X18688" s="58"/>
      <c r="Y18688" s="58"/>
      <c r="Z18688" s="58"/>
      <c r="AA18688" s="58"/>
      <c r="AB18688" s="58"/>
    </row>
    <row r="18689" spans="24:28" x14ac:dyDescent="0.2">
      <c r="X18689" s="58"/>
      <c r="Y18689" s="58"/>
      <c r="Z18689" s="58"/>
      <c r="AA18689" s="58"/>
      <c r="AB18689" s="58"/>
    </row>
    <row r="18690" spans="24:28" x14ac:dyDescent="0.2">
      <c r="X18690" s="58"/>
      <c r="Y18690" s="58"/>
      <c r="Z18690" s="58"/>
      <c r="AA18690" s="58"/>
      <c r="AB18690" s="58"/>
    </row>
    <row r="18691" spans="24:28" x14ac:dyDescent="0.2">
      <c r="X18691" s="58"/>
      <c r="Y18691" s="58"/>
      <c r="Z18691" s="58"/>
      <c r="AA18691" s="58"/>
      <c r="AB18691" s="58"/>
    </row>
    <row r="18692" spans="24:28" x14ac:dyDescent="0.2">
      <c r="X18692" s="58"/>
      <c r="Y18692" s="58"/>
      <c r="Z18692" s="58"/>
      <c r="AA18692" s="58"/>
      <c r="AB18692" s="58"/>
    </row>
    <row r="18693" spans="24:28" x14ac:dyDescent="0.2">
      <c r="X18693" s="58"/>
      <c r="Y18693" s="58"/>
      <c r="Z18693" s="58"/>
      <c r="AA18693" s="58"/>
      <c r="AB18693" s="58"/>
    </row>
    <row r="18694" spans="24:28" x14ac:dyDescent="0.2">
      <c r="X18694" s="58"/>
      <c r="Y18694" s="58"/>
      <c r="Z18694" s="58"/>
      <c r="AA18694" s="58"/>
      <c r="AB18694" s="58"/>
    </row>
    <row r="18695" spans="24:28" x14ac:dyDescent="0.2">
      <c r="X18695" s="58"/>
      <c r="Y18695" s="58"/>
      <c r="Z18695" s="58"/>
      <c r="AA18695" s="58"/>
      <c r="AB18695" s="58"/>
    </row>
    <row r="18696" spans="24:28" x14ac:dyDescent="0.2">
      <c r="X18696" s="58"/>
      <c r="Y18696" s="58"/>
      <c r="Z18696" s="58"/>
      <c r="AA18696" s="58"/>
      <c r="AB18696" s="58"/>
    </row>
    <row r="18697" spans="24:28" x14ac:dyDescent="0.2">
      <c r="X18697" s="58"/>
      <c r="Y18697" s="58"/>
      <c r="Z18697" s="58"/>
      <c r="AA18697" s="58"/>
      <c r="AB18697" s="58"/>
    </row>
    <row r="18698" spans="24:28" x14ac:dyDescent="0.2">
      <c r="X18698" s="58"/>
      <c r="Y18698" s="58"/>
      <c r="Z18698" s="58"/>
      <c r="AA18698" s="58"/>
      <c r="AB18698" s="58"/>
    </row>
    <row r="18699" spans="24:28" x14ac:dyDescent="0.2">
      <c r="X18699" s="58"/>
      <c r="Y18699" s="58"/>
      <c r="Z18699" s="58"/>
      <c r="AA18699" s="58"/>
      <c r="AB18699" s="58"/>
    </row>
    <row r="18700" spans="24:28" x14ac:dyDescent="0.2">
      <c r="X18700" s="58"/>
      <c r="Y18700" s="58"/>
      <c r="Z18700" s="58"/>
      <c r="AA18700" s="58"/>
      <c r="AB18700" s="58"/>
    </row>
    <row r="18701" spans="24:28" x14ac:dyDescent="0.2">
      <c r="X18701" s="58"/>
      <c r="Y18701" s="58"/>
      <c r="Z18701" s="58"/>
      <c r="AA18701" s="58"/>
      <c r="AB18701" s="58"/>
    </row>
    <row r="18702" spans="24:28" x14ac:dyDescent="0.2">
      <c r="X18702" s="58"/>
      <c r="Y18702" s="58"/>
      <c r="Z18702" s="58"/>
      <c r="AA18702" s="58"/>
      <c r="AB18702" s="58"/>
    </row>
    <row r="18703" spans="24:28" x14ac:dyDescent="0.2">
      <c r="X18703" s="58"/>
      <c r="Y18703" s="58"/>
      <c r="Z18703" s="58"/>
      <c r="AA18703" s="58"/>
      <c r="AB18703" s="58"/>
    </row>
    <row r="18704" spans="24:28" x14ac:dyDescent="0.2">
      <c r="X18704" s="58"/>
      <c r="Y18704" s="58"/>
      <c r="Z18704" s="58"/>
      <c r="AA18704" s="58"/>
      <c r="AB18704" s="58"/>
    </row>
    <row r="18705" spans="24:28" x14ac:dyDescent="0.2">
      <c r="X18705" s="58"/>
      <c r="Y18705" s="58"/>
      <c r="Z18705" s="58"/>
      <c r="AA18705" s="58"/>
      <c r="AB18705" s="58"/>
    </row>
    <row r="18706" spans="24:28" x14ac:dyDescent="0.2">
      <c r="X18706" s="58"/>
      <c r="Y18706" s="58"/>
      <c r="Z18706" s="58"/>
      <c r="AA18706" s="58"/>
      <c r="AB18706" s="58"/>
    </row>
    <row r="18707" spans="24:28" x14ac:dyDescent="0.2">
      <c r="X18707" s="58"/>
      <c r="Y18707" s="58"/>
      <c r="Z18707" s="58"/>
      <c r="AA18707" s="58"/>
      <c r="AB18707" s="58"/>
    </row>
    <row r="18708" spans="24:28" x14ac:dyDescent="0.2">
      <c r="X18708" s="58"/>
      <c r="Y18708" s="58"/>
      <c r="Z18708" s="58"/>
      <c r="AA18708" s="58"/>
      <c r="AB18708" s="58"/>
    </row>
    <row r="18709" spans="24:28" x14ac:dyDescent="0.2">
      <c r="X18709" s="58"/>
      <c r="Y18709" s="58"/>
      <c r="Z18709" s="58"/>
      <c r="AA18709" s="58"/>
      <c r="AB18709" s="58"/>
    </row>
    <row r="18710" spans="24:28" x14ac:dyDescent="0.2">
      <c r="X18710" s="58"/>
      <c r="Y18710" s="58"/>
      <c r="Z18710" s="58"/>
      <c r="AA18710" s="58"/>
      <c r="AB18710" s="58"/>
    </row>
    <row r="18711" spans="24:28" x14ac:dyDescent="0.2">
      <c r="X18711" s="58"/>
      <c r="Y18711" s="58"/>
      <c r="Z18711" s="58"/>
      <c r="AA18711" s="58"/>
      <c r="AB18711" s="58"/>
    </row>
    <row r="18712" spans="24:28" x14ac:dyDescent="0.2">
      <c r="X18712" s="58"/>
      <c r="Y18712" s="58"/>
      <c r="Z18712" s="58"/>
      <c r="AA18712" s="58"/>
      <c r="AB18712" s="58"/>
    </row>
    <row r="18713" spans="24:28" x14ac:dyDescent="0.2">
      <c r="X18713" s="58"/>
      <c r="Y18713" s="58"/>
      <c r="Z18713" s="58"/>
      <c r="AA18713" s="58"/>
      <c r="AB18713" s="58"/>
    </row>
    <row r="18714" spans="24:28" x14ac:dyDescent="0.2">
      <c r="X18714" s="58"/>
      <c r="Y18714" s="58"/>
      <c r="Z18714" s="58"/>
      <c r="AA18714" s="58"/>
      <c r="AB18714" s="58"/>
    </row>
    <row r="18715" spans="24:28" x14ac:dyDescent="0.2">
      <c r="X18715" s="58"/>
      <c r="Y18715" s="58"/>
      <c r="Z18715" s="58"/>
      <c r="AA18715" s="58"/>
      <c r="AB18715" s="58"/>
    </row>
    <row r="18716" spans="24:28" x14ac:dyDescent="0.2">
      <c r="X18716" s="58"/>
      <c r="Y18716" s="58"/>
      <c r="Z18716" s="58"/>
      <c r="AA18716" s="58"/>
      <c r="AB18716" s="58"/>
    </row>
    <row r="18717" spans="24:28" x14ac:dyDescent="0.2">
      <c r="X18717" s="58"/>
      <c r="Y18717" s="58"/>
      <c r="Z18717" s="58"/>
      <c r="AA18717" s="58"/>
      <c r="AB18717" s="58"/>
    </row>
    <row r="18718" spans="24:28" x14ac:dyDescent="0.2">
      <c r="X18718" s="58"/>
      <c r="Y18718" s="58"/>
      <c r="Z18718" s="58"/>
      <c r="AA18718" s="58"/>
      <c r="AB18718" s="58"/>
    </row>
    <row r="18719" spans="24:28" x14ac:dyDescent="0.2">
      <c r="X18719" s="58"/>
      <c r="Y18719" s="58"/>
      <c r="Z18719" s="58"/>
      <c r="AA18719" s="58"/>
      <c r="AB18719" s="58"/>
    </row>
    <row r="18720" spans="24:28" x14ac:dyDescent="0.2">
      <c r="X18720" s="58"/>
      <c r="Y18720" s="58"/>
      <c r="Z18720" s="58"/>
      <c r="AA18720" s="58"/>
      <c r="AB18720" s="58"/>
    </row>
    <row r="18721" spans="24:28" x14ac:dyDescent="0.2">
      <c r="X18721" s="58"/>
      <c r="Y18721" s="58"/>
      <c r="Z18721" s="58"/>
      <c r="AA18721" s="58"/>
      <c r="AB18721" s="58"/>
    </row>
    <row r="18722" spans="24:28" x14ac:dyDescent="0.2">
      <c r="X18722" s="58"/>
      <c r="Y18722" s="58"/>
      <c r="Z18722" s="58"/>
      <c r="AA18722" s="58"/>
      <c r="AB18722" s="58"/>
    </row>
    <row r="18723" spans="24:28" x14ac:dyDescent="0.2">
      <c r="X18723" s="58"/>
      <c r="Y18723" s="58"/>
      <c r="Z18723" s="58"/>
      <c r="AA18723" s="58"/>
      <c r="AB18723" s="58"/>
    </row>
    <row r="18724" spans="24:28" x14ac:dyDescent="0.2">
      <c r="X18724" s="58"/>
      <c r="Y18724" s="58"/>
      <c r="Z18724" s="58"/>
      <c r="AA18724" s="58"/>
      <c r="AB18724" s="58"/>
    </row>
    <row r="18725" spans="24:28" x14ac:dyDescent="0.2">
      <c r="X18725" s="58"/>
      <c r="Y18725" s="58"/>
      <c r="Z18725" s="58"/>
      <c r="AA18725" s="58"/>
      <c r="AB18725" s="58"/>
    </row>
    <row r="18726" spans="24:28" x14ac:dyDescent="0.2">
      <c r="X18726" s="58"/>
      <c r="Y18726" s="58"/>
      <c r="Z18726" s="58"/>
      <c r="AA18726" s="58"/>
      <c r="AB18726" s="58"/>
    </row>
    <row r="18727" spans="24:28" x14ac:dyDescent="0.2">
      <c r="X18727" s="58"/>
      <c r="Y18727" s="58"/>
      <c r="Z18727" s="58"/>
      <c r="AA18727" s="58"/>
      <c r="AB18727" s="58"/>
    </row>
    <row r="18728" spans="24:28" x14ac:dyDescent="0.2">
      <c r="X18728" s="58"/>
      <c r="Y18728" s="58"/>
      <c r="Z18728" s="58"/>
      <c r="AA18728" s="58"/>
      <c r="AB18728" s="58"/>
    </row>
    <row r="18729" spans="24:28" x14ac:dyDescent="0.2">
      <c r="X18729" s="58"/>
      <c r="Y18729" s="58"/>
      <c r="Z18729" s="58"/>
      <c r="AA18729" s="58"/>
      <c r="AB18729" s="58"/>
    </row>
    <row r="18730" spans="24:28" x14ac:dyDescent="0.2">
      <c r="X18730" s="58"/>
      <c r="Y18730" s="58"/>
      <c r="Z18730" s="58"/>
      <c r="AA18730" s="58"/>
      <c r="AB18730" s="58"/>
    </row>
    <row r="18731" spans="24:28" x14ac:dyDescent="0.2">
      <c r="X18731" s="58"/>
      <c r="Y18731" s="58"/>
      <c r="Z18731" s="58"/>
      <c r="AA18731" s="58"/>
      <c r="AB18731" s="58"/>
    </row>
    <row r="18732" spans="24:28" x14ac:dyDescent="0.2">
      <c r="X18732" s="58"/>
      <c r="Y18732" s="58"/>
      <c r="Z18732" s="58"/>
      <c r="AA18732" s="58"/>
      <c r="AB18732" s="58"/>
    </row>
    <row r="18733" spans="24:28" x14ac:dyDescent="0.2">
      <c r="X18733" s="58"/>
      <c r="Y18733" s="58"/>
      <c r="Z18733" s="58"/>
      <c r="AA18733" s="58"/>
      <c r="AB18733" s="58"/>
    </row>
    <row r="18734" spans="24:28" x14ac:dyDescent="0.2">
      <c r="X18734" s="58"/>
      <c r="Y18734" s="58"/>
      <c r="Z18734" s="58"/>
      <c r="AA18734" s="58"/>
      <c r="AB18734" s="58"/>
    </row>
    <row r="18735" spans="24:28" x14ac:dyDescent="0.2">
      <c r="X18735" s="58"/>
      <c r="Y18735" s="58"/>
      <c r="Z18735" s="58"/>
      <c r="AA18735" s="58"/>
      <c r="AB18735" s="58"/>
    </row>
    <row r="18736" spans="24:28" x14ac:dyDescent="0.2">
      <c r="X18736" s="58"/>
      <c r="Y18736" s="58"/>
      <c r="Z18736" s="58"/>
      <c r="AA18736" s="58"/>
      <c r="AB18736" s="58"/>
    </row>
    <row r="18737" spans="24:28" x14ac:dyDescent="0.2">
      <c r="X18737" s="58"/>
      <c r="Y18737" s="58"/>
      <c r="Z18737" s="58"/>
      <c r="AA18737" s="58"/>
      <c r="AB18737" s="58"/>
    </row>
    <row r="18738" spans="24:28" x14ac:dyDescent="0.2">
      <c r="X18738" s="58"/>
      <c r="Y18738" s="58"/>
      <c r="Z18738" s="58"/>
      <c r="AA18738" s="58"/>
      <c r="AB18738" s="58"/>
    </row>
    <row r="18739" spans="24:28" x14ac:dyDescent="0.2">
      <c r="X18739" s="58"/>
      <c r="Y18739" s="58"/>
      <c r="Z18739" s="58"/>
      <c r="AA18739" s="58"/>
      <c r="AB18739" s="58"/>
    </row>
    <row r="18740" spans="24:28" x14ac:dyDescent="0.2">
      <c r="X18740" s="58"/>
      <c r="Y18740" s="58"/>
      <c r="Z18740" s="58"/>
      <c r="AA18740" s="58"/>
      <c r="AB18740" s="58"/>
    </row>
    <row r="18741" spans="24:28" x14ac:dyDescent="0.2">
      <c r="X18741" s="58"/>
      <c r="Y18741" s="58"/>
      <c r="Z18741" s="58"/>
      <c r="AA18741" s="58"/>
      <c r="AB18741" s="58"/>
    </row>
    <row r="18742" spans="24:28" x14ac:dyDescent="0.2">
      <c r="X18742" s="58"/>
      <c r="Y18742" s="58"/>
      <c r="Z18742" s="58"/>
      <c r="AA18742" s="58"/>
      <c r="AB18742" s="58"/>
    </row>
    <row r="18743" spans="24:28" x14ac:dyDescent="0.2">
      <c r="X18743" s="58"/>
      <c r="Y18743" s="58"/>
      <c r="Z18743" s="58"/>
      <c r="AA18743" s="58"/>
      <c r="AB18743" s="58"/>
    </row>
    <row r="18744" spans="24:28" x14ac:dyDescent="0.2">
      <c r="X18744" s="58"/>
      <c r="Y18744" s="58"/>
      <c r="Z18744" s="58"/>
      <c r="AA18744" s="58"/>
      <c r="AB18744" s="58"/>
    </row>
    <row r="18745" spans="24:28" x14ac:dyDescent="0.2">
      <c r="X18745" s="58"/>
      <c r="Y18745" s="58"/>
      <c r="Z18745" s="58"/>
      <c r="AA18745" s="58"/>
      <c r="AB18745" s="58"/>
    </row>
    <row r="18746" spans="24:28" x14ac:dyDescent="0.2">
      <c r="X18746" s="58"/>
      <c r="Y18746" s="58"/>
      <c r="Z18746" s="58"/>
      <c r="AA18746" s="58"/>
      <c r="AB18746" s="58"/>
    </row>
    <row r="18747" spans="24:28" x14ac:dyDescent="0.2">
      <c r="X18747" s="58"/>
      <c r="Y18747" s="58"/>
      <c r="Z18747" s="58"/>
      <c r="AA18747" s="58"/>
      <c r="AB18747" s="58"/>
    </row>
    <row r="18748" spans="24:28" x14ac:dyDescent="0.2">
      <c r="X18748" s="58"/>
      <c r="Y18748" s="58"/>
      <c r="Z18748" s="58"/>
      <c r="AA18748" s="58"/>
      <c r="AB18748" s="58"/>
    </row>
    <row r="18749" spans="24:28" x14ac:dyDescent="0.2">
      <c r="X18749" s="58"/>
      <c r="Y18749" s="58"/>
      <c r="Z18749" s="58"/>
      <c r="AA18749" s="58"/>
      <c r="AB18749" s="58"/>
    </row>
    <row r="18750" spans="24:28" x14ac:dyDescent="0.2">
      <c r="X18750" s="58"/>
      <c r="Y18750" s="58"/>
      <c r="Z18750" s="58"/>
      <c r="AA18750" s="58"/>
      <c r="AB18750" s="58"/>
    </row>
    <row r="18751" spans="24:28" x14ac:dyDescent="0.2">
      <c r="X18751" s="58"/>
      <c r="Y18751" s="58"/>
      <c r="Z18751" s="58"/>
      <c r="AA18751" s="58"/>
      <c r="AB18751" s="58"/>
    </row>
    <row r="18752" spans="24:28" x14ac:dyDescent="0.2">
      <c r="X18752" s="58"/>
      <c r="Y18752" s="58"/>
      <c r="Z18752" s="58"/>
      <c r="AA18752" s="58"/>
      <c r="AB18752" s="58"/>
    </row>
    <row r="18753" spans="24:28" x14ac:dyDescent="0.2">
      <c r="X18753" s="58"/>
      <c r="Y18753" s="58"/>
      <c r="Z18753" s="58"/>
      <c r="AA18753" s="58"/>
      <c r="AB18753" s="58"/>
    </row>
    <row r="18754" spans="24:28" x14ac:dyDescent="0.2">
      <c r="X18754" s="58"/>
      <c r="Y18754" s="58"/>
      <c r="Z18754" s="58"/>
      <c r="AA18754" s="58"/>
      <c r="AB18754" s="58"/>
    </row>
    <row r="18755" spans="24:28" x14ac:dyDescent="0.2">
      <c r="X18755" s="58"/>
      <c r="Y18755" s="58"/>
      <c r="Z18755" s="58"/>
      <c r="AA18755" s="58"/>
      <c r="AB18755" s="58"/>
    </row>
    <row r="18756" spans="24:28" x14ac:dyDescent="0.2">
      <c r="X18756" s="58"/>
      <c r="Y18756" s="58"/>
      <c r="Z18756" s="58"/>
      <c r="AA18756" s="58"/>
      <c r="AB18756" s="58"/>
    </row>
    <row r="18757" spans="24:28" x14ac:dyDescent="0.2">
      <c r="X18757" s="58"/>
      <c r="Y18757" s="58"/>
      <c r="Z18757" s="58"/>
      <c r="AA18757" s="58"/>
      <c r="AB18757" s="58"/>
    </row>
    <row r="18758" spans="24:28" x14ac:dyDescent="0.2">
      <c r="X18758" s="58"/>
      <c r="Y18758" s="58"/>
      <c r="Z18758" s="58"/>
      <c r="AA18758" s="58"/>
      <c r="AB18758" s="58"/>
    </row>
    <row r="18759" spans="24:28" x14ac:dyDescent="0.2">
      <c r="X18759" s="58"/>
      <c r="Y18759" s="58"/>
      <c r="Z18759" s="58"/>
      <c r="AA18759" s="58"/>
      <c r="AB18759" s="58"/>
    </row>
    <row r="18760" spans="24:28" x14ac:dyDescent="0.2">
      <c r="X18760" s="58"/>
      <c r="Y18760" s="58"/>
      <c r="Z18760" s="58"/>
      <c r="AA18760" s="58"/>
      <c r="AB18760" s="58"/>
    </row>
    <row r="18761" spans="24:28" x14ac:dyDescent="0.2">
      <c r="X18761" s="58"/>
      <c r="Y18761" s="58"/>
      <c r="Z18761" s="58"/>
      <c r="AA18761" s="58"/>
      <c r="AB18761" s="58"/>
    </row>
    <row r="18762" spans="24:28" x14ac:dyDescent="0.2">
      <c r="X18762" s="58"/>
      <c r="Y18762" s="58"/>
      <c r="Z18762" s="58"/>
      <c r="AA18762" s="58"/>
      <c r="AB18762" s="58"/>
    </row>
    <row r="18763" spans="24:28" x14ac:dyDescent="0.2">
      <c r="X18763" s="58"/>
      <c r="Y18763" s="58"/>
      <c r="Z18763" s="58"/>
      <c r="AA18763" s="58"/>
      <c r="AB18763" s="58"/>
    </row>
    <row r="18764" spans="24:28" x14ac:dyDescent="0.2">
      <c r="X18764" s="58"/>
      <c r="Y18764" s="58"/>
      <c r="Z18764" s="58"/>
      <c r="AA18764" s="58"/>
      <c r="AB18764" s="58"/>
    </row>
    <row r="18765" spans="24:28" x14ac:dyDescent="0.2">
      <c r="X18765" s="58"/>
      <c r="Y18765" s="58"/>
      <c r="Z18765" s="58"/>
      <c r="AA18765" s="58"/>
      <c r="AB18765" s="58"/>
    </row>
    <row r="18766" spans="24:28" x14ac:dyDescent="0.2">
      <c r="X18766" s="58"/>
      <c r="Y18766" s="58"/>
      <c r="Z18766" s="58"/>
      <c r="AA18766" s="58"/>
      <c r="AB18766" s="58"/>
    </row>
    <row r="18767" spans="24:28" x14ac:dyDescent="0.2">
      <c r="X18767" s="58"/>
      <c r="Y18767" s="58"/>
      <c r="Z18767" s="58"/>
      <c r="AA18767" s="58"/>
      <c r="AB18767" s="58"/>
    </row>
    <row r="18768" spans="24:28" x14ac:dyDescent="0.2">
      <c r="X18768" s="58"/>
      <c r="Y18768" s="58"/>
      <c r="Z18768" s="58"/>
      <c r="AA18768" s="58"/>
      <c r="AB18768" s="58"/>
    </row>
    <row r="18769" spans="24:28" x14ac:dyDescent="0.2">
      <c r="X18769" s="58"/>
      <c r="Y18769" s="58"/>
      <c r="Z18769" s="58"/>
      <c r="AA18769" s="58"/>
      <c r="AB18769" s="58"/>
    </row>
    <row r="18770" spans="24:28" x14ac:dyDescent="0.2">
      <c r="X18770" s="58"/>
      <c r="Y18770" s="58"/>
      <c r="Z18770" s="58"/>
      <c r="AA18770" s="58"/>
      <c r="AB18770" s="58"/>
    </row>
    <row r="18771" spans="24:28" x14ac:dyDescent="0.2">
      <c r="X18771" s="58"/>
      <c r="Y18771" s="58"/>
      <c r="Z18771" s="58"/>
      <c r="AA18771" s="58"/>
      <c r="AB18771" s="58"/>
    </row>
    <row r="18772" spans="24:28" x14ac:dyDescent="0.2">
      <c r="X18772" s="58"/>
      <c r="Y18772" s="58"/>
      <c r="Z18772" s="58"/>
      <c r="AA18772" s="58"/>
      <c r="AB18772" s="58"/>
    </row>
    <row r="18773" spans="24:28" x14ac:dyDescent="0.2">
      <c r="X18773" s="58"/>
      <c r="Y18773" s="58"/>
      <c r="Z18773" s="58"/>
      <c r="AA18773" s="58"/>
      <c r="AB18773" s="58"/>
    </row>
    <row r="18774" spans="24:28" x14ac:dyDescent="0.2">
      <c r="X18774" s="58"/>
      <c r="Y18774" s="58"/>
      <c r="Z18774" s="58"/>
      <c r="AA18774" s="58"/>
      <c r="AB18774" s="58"/>
    </row>
    <row r="18775" spans="24:28" x14ac:dyDescent="0.2">
      <c r="X18775" s="58"/>
      <c r="Y18775" s="58"/>
      <c r="Z18775" s="58"/>
      <c r="AA18775" s="58"/>
      <c r="AB18775" s="58"/>
    </row>
    <row r="18776" spans="24:28" x14ac:dyDescent="0.2">
      <c r="X18776" s="58"/>
      <c r="Y18776" s="58"/>
      <c r="Z18776" s="58"/>
      <c r="AA18776" s="58"/>
      <c r="AB18776" s="58"/>
    </row>
    <row r="18777" spans="24:28" x14ac:dyDescent="0.2">
      <c r="X18777" s="58"/>
      <c r="Y18777" s="58"/>
      <c r="Z18777" s="58"/>
      <c r="AA18777" s="58"/>
      <c r="AB18777" s="58"/>
    </row>
    <row r="18778" spans="24:28" x14ac:dyDescent="0.2">
      <c r="X18778" s="58"/>
      <c r="Y18778" s="58"/>
      <c r="Z18778" s="58"/>
      <c r="AA18778" s="58"/>
      <c r="AB18778" s="58"/>
    </row>
    <row r="18779" spans="24:28" x14ac:dyDescent="0.2">
      <c r="X18779" s="58"/>
      <c r="Y18779" s="58"/>
      <c r="Z18779" s="58"/>
      <c r="AA18779" s="58"/>
      <c r="AB18779" s="58"/>
    </row>
    <row r="18780" spans="24:28" x14ac:dyDescent="0.2">
      <c r="X18780" s="58"/>
      <c r="Y18780" s="58"/>
      <c r="Z18780" s="58"/>
      <c r="AA18780" s="58"/>
      <c r="AB18780" s="58"/>
    </row>
    <row r="18781" spans="24:28" x14ac:dyDescent="0.2">
      <c r="X18781" s="58"/>
      <c r="Y18781" s="58"/>
      <c r="Z18781" s="58"/>
      <c r="AA18781" s="58"/>
      <c r="AB18781" s="58"/>
    </row>
    <row r="18782" spans="24:28" x14ac:dyDescent="0.2">
      <c r="X18782" s="58"/>
      <c r="Y18782" s="58"/>
      <c r="Z18782" s="58"/>
      <c r="AA18782" s="58"/>
      <c r="AB18782" s="58"/>
    </row>
    <row r="18783" spans="24:28" x14ac:dyDescent="0.2">
      <c r="X18783" s="58"/>
      <c r="Y18783" s="58"/>
      <c r="Z18783" s="58"/>
      <c r="AA18783" s="58"/>
      <c r="AB18783" s="58"/>
    </row>
    <row r="18784" spans="24:28" x14ac:dyDescent="0.2">
      <c r="X18784" s="58"/>
      <c r="Y18784" s="58"/>
      <c r="Z18784" s="58"/>
      <c r="AA18784" s="58"/>
      <c r="AB18784" s="58"/>
    </row>
    <row r="18785" spans="24:28" x14ac:dyDescent="0.2">
      <c r="X18785" s="58"/>
      <c r="Y18785" s="58"/>
      <c r="Z18785" s="58"/>
      <c r="AA18785" s="58"/>
      <c r="AB18785" s="58"/>
    </row>
    <row r="18786" spans="24:28" x14ac:dyDescent="0.2">
      <c r="X18786" s="58"/>
      <c r="Y18786" s="58"/>
      <c r="Z18786" s="58"/>
      <c r="AA18786" s="58"/>
      <c r="AB18786" s="58"/>
    </row>
    <row r="18787" spans="24:28" x14ac:dyDescent="0.2">
      <c r="X18787" s="58"/>
      <c r="Y18787" s="58"/>
      <c r="Z18787" s="58"/>
      <c r="AA18787" s="58"/>
      <c r="AB18787" s="58"/>
    </row>
    <row r="18788" spans="24:28" x14ac:dyDescent="0.2">
      <c r="X18788" s="58"/>
      <c r="Y18788" s="58"/>
      <c r="Z18788" s="58"/>
      <c r="AA18788" s="58"/>
      <c r="AB18788" s="58"/>
    </row>
    <row r="18789" spans="24:28" x14ac:dyDescent="0.2">
      <c r="X18789" s="58"/>
      <c r="Y18789" s="58"/>
      <c r="Z18789" s="58"/>
      <c r="AA18789" s="58"/>
      <c r="AB18789" s="58"/>
    </row>
    <row r="18790" spans="24:28" x14ac:dyDescent="0.2">
      <c r="X18790" s="58"/>
      <c r="Y18790" s="58"/>
      <c r="Z18790" s="58"/>
      <c r="AA18790" s="58"/>
      <c r="AB18790" s="58"/>
    </row>
    <row r="18791" spans="24:28" x14ac:dyDescent="0.2">
      <c r="X18791" s="58"/>
      <c r="Y18791" s="58"/>
      <c r="Z18791" s="58"/>
      <c r="AA18791" s="58"/>
      <c r="AB18791" s="58"/>
    </row>
    <row r="18792" spans="24:28" x14ac:dyDescent="0.2">
      <c r="X18792" s="58"/>
      <c r="Y18792" s="58"/>
      <c r="Z18792" s="58"/>
      <c r="AA18792" s="58"/>
      <c r="AB18792" s="58"/>
    </row>
    <row r="18793" spans="24:28" x14ac:dyDescent="0.2">
      <c r="X18793" s="58"/>
      <c r="Y18793" s="58"/>
      <c r="Z18793" s="58"/>
      <c r="AA18793" s="58"/>
      <c r="AB18793" s="58"/>
    </row>
    <row r="18794" spans="24:28" x14ac:dyDescent="0.2">
      <c r="X18794" s="58"/>
      <c r="Y18794" s="58"/>
      <c r="Z18794" s="58"/>
      <c r="AA18794" s="58"/>
      <c r="AB18794" s="58"/>
    </row>
    <row r="18795" spans="24:28" x14ac:dyDescent="0.2">
      <c r="X18795" s="58"/>
      <c r="Y18795" s="58"/>
      <c r="Z18795" s="58"/>
      <c r="AA18795" s="58"/>
      <c r="AB18795" s="58"/>
    </row>
    <row r="18796" spans="24:28" x14ac:dyDescent="0.2">
      <c r="X18796" s="58"/>
      <c r="Y18796" s="58"/>
      <c r="Z18796" s="58"/>
      <c r="AA18796" s="58"/>
      <c r="AB18796" s="58"/>
    </row>
    <row r="18797" spans="24:28" x14ac:dyDescent="0.2">
      <c r="X18797" s="58"/>
      <c r="Y18797" s="58"/>
      <c r="Z18797" s="58"/>
      <c r="AA18797" s="58"/>
      <c r="AB18797" s="58"/>
    </row>
    <row r="18798" spans="24:28" x14ac:dyDescent="0.2">
      <c r="X18798" s="58"/>
      <c r="Y18798" s="58"/>
      <c r="Z18798" s="58"/>
      <c r="AA18798" s="58"/>
      <c r="AB18798" s="58"/>
    </row>
    <row r="18799" spans="24:28" x14ac:dyDescent="0.2">
      <c r="X18799" s="58"/>
      <c r="Y18799" s="58"/>
      <c r="Z18799" s="58"/>
      <c r="AA18799" s="58"/>
      <c r="AB18799" s="58"/>
    </row>
    <row r="18800" spans="24:28" x14ac:dyDescent="0.2">
      <c r="X18800" s="58"/>
      <c r="Y18800" s="58"/>
      <c r="Z18800" s="58"/>
      <c r="AA18800" s="58"/>
      <c r="AB18800" s="58"/>
    </row>
    <row r="18801" spans="24:28" x14ac:dyDescent="0.2">
      <c r="X18801" s="58"/>
      <c r="Y18801" s="58"/>
      <c r="Z18801" s="58"/>
      <c r="AA18801" s="58"/>
      <c r="AB18801" s="58"/>
    </row>
    <row r="18802" spans="24:28" x14ac:dyDescent="0.2">
      <c r="X18802" s="58"/>
      <c r="Y18802" s="58"/>
      <c r="Z18802" s="58"/>
      <c r="AA18802" s="58"/>
      <c r="AB18802" s="58"/>
    </row>
    <row r="18803" spans="24:28" x14ac:dyDescent="0.2">
      <c r="X18803" s="58"/>
      <c r="Y18803" s="58"/>
      <c r="Z18803" s="58"/>
      <c r="AA18803" s="58"/>
      <c r="AB18803" s="58"/>
    </row>
    <row r="18804" spans="24:28" x14ac:dyDescent="0.2">
      <c r="X18804" s="58"/>
      <c r="Y18804" s="58"/>
      <c r="Z18804" s="58"/>
      <c r="AA18804" s="58"/>
      <c r="AB18804" s="58"/>
    </row>
    <row r="18805" spans="24:28" x14ac:dyDescent="0.2">
      <c r="X18805" s="58"/>
      <c r="Y18805" s="58"/>
      <c r="Z18805" s="58"/>
      <c r="AA18805" s="58"/>
      <c r="AB18805" s="58"/>
    </row>
    <row r="18806" spans="24:28" x14ac:dyDescent="0.2">
      <c r="X18806" s="58"/>
      <c r="Y18806" s="58"/>
      <c r="Z18806" s="58"/>
      <c r="AA18806" s="58"/>
      <c r="AB18806" s="58"/>
    </row>
    <row r="18807" spans="24:28" x14ac:dyDescent="0.2">
      <c r="X18807" s="58"/>
      <c r="Y18807" s="58"/>
      <c r="Z18807" s="58"/>
      <c r="AA18807" s="58"/>
      <c r="AB18807" s="58"/>
    </row>
    <row r="18808" spans="24:28" x14ac:dyDescent="0.2">
      <c r="X18808" s="58"/>
      <c r="Y18808" s="58"/>
      <c r="Z18808" s="58"/>
      <c r="AA18808" s="58"/>
      <c r="AB18808" s="58"/>
    </row>
    <row r="18809" spans="24:28" x14ac:dyDescent="0.2">
      <c r="X18809" s="58"/>
      <c r="Y18809" s="58"/>
      <c r="Z18809" s="58"/>
      <c r="AA18809" s="58"/>
      <c r="AB18809" s="58"/>
    </row>
    <row r="18810" spans="24:28" x14ac:dyDescent="0.2">
      <c r="X18810" s="58"/>
      <c r="Y18810" s="58"/>
      <c r="Z18810" s="58"/>
      <c r="AA18810" s="58"/>
      <c r="AB18810" s="58"/>
    </row>
    <row r="18811" spans="24:28" x14ac:dyDescent="0.2">
      <c r="X18811" s="58"/>
      <c r="Y18811" s="58"/>
      <c r="Z18811" s="58"/>
      <c r="AA18811" s="58"/>
      <c r="AB18811" s="58"/>
    </row>
    <row r="18812" spans="24:28" x14ac:dyDescent="0.2">
      <c r="X18812" s="58"/>
      <c r="Y18812" s="58"/>
      <c r="Z18812" s="58"/>
      <c r="AA18812" s="58"/>
      <c r="AB18812" s="58"/>
    </row>
    <row r="18813" spans="24:28" x14ac:dyDescent="0.2">
      <c r="X18813" s="58"/>
      <c r="Y18813" s="58"/>
      <c r="Z18813" s="58"/>
      <c r="AA18813" s="58"/>
      <c r="AB18813" s="58"/>
    </row>
    <row r="18814" spans="24:28" x14ac:dyDescent="0.2">
      <c r="X18814" s="58"/>
      <c r="Y18814" s="58"/>
      <c r="Z18814" s="58"/>
      <c r="AA18814" s="58"/>
      <c r="AB18814" s="58"/>
    </row>
    <row r="18815" spans="24:28" x14ac:dyDescent="0.2">
      <c r="X18815" s="58"/>
      <c r="Y18815" s="58"/>
      <c r="Z18815" s="58"/>
      <c r="AA18815" s="58"/>
      <c r="AB18815" s="58"/>
    </row>
    <row r="18816" spans="24:28" x14ac:dyDescent="0.2">
      <c r="X18816" s="58"/>
      <c r="Y18816" s="58"/>
      <c r="Z18816" s="58"/>
      <c r="AA18816" s="58"/>
      <c r="AB18816" s="58"/>
    </row>
    <row r="18817" spans="24:28" x14ac:dyDescent="0.2">
      <c r="X18817" s="58"/>
      <c r="Y18817" s="58"/>
      <c r="Z18817" s="58"/>
      <c r="AA18817" s="58"/>
      <c r="AB18817" s="58"/>
    </row>
    <row r="18818" spans="24:28" x14ac:dyDescent="0.2">
      <c r="X18818" s="58"/>
      <c r="Y18818" s="58"/>
      <c r="Z18818" s="58"/>
      <c r="AA18818" s="58"/>
      <c r="AB18818" s="58"/>
    </row>
    <row r="18819" spans="24:28" x14ac:dyDescent="0.2">
      <c r="X18819" s="58"/>
      <c r="Y18819" s="58"/>
      <c r="Z18819" s="58"/>
      <c r="AA18819" s="58"/>
      <c r="AB18819" s="58"/>
    </row>
    <row r="18820" spans="24:28" x14ac:dyDescent="0.2">
      <c r="X18820" s="58"/>
      <c r="Y18820" s="58"/>
      <c r="Z18820" s="58"/>
      <c r="AA18820" s="58"/>
      <c r="AB18820" s="58"/>
    </row>
    <row r="18821" spans="24:28" x14ac:dyDescent="0.2">
      <c r="X18821" s="58"/>
      <c r="Y18821" s="58"/>
      <c r="Z18821" s="58"/>
      <c r="AA18821" s="58"/>
      <c r="AB18821" s="58"/>
    </row>
    <row r="18822" spans="24:28" x14ac:dyDescent="0.2">
      <c r="X18822" s="58"/>
      <c r="Y18822" s="58"/>
      <c r="Z18822" s="58"/>
      <c r="AA18822" s="58"/>
      <c r="AB18822" s="58"/>
    </row>
    <row r="18823" spans="24:28" x14ac:dyDescent="0.2">
      <c r="X18823" s="58"/>
      <c r="Y18823" s="58"/>
      <c r="Z18823" s="58"/>
      <c r="AA18823" s="58"/>
      <c r="AB18823" s="58"/>
    </row>
    <row r="18824" spans="24:28" x14ac:dyDescent="0.2">
      <c r="X18824" s="58"/>
      <c r="Y18824" s="58"/>
      <c r="Z18824" s="58"/>
      <c r="AA18824" s="58"/>
      <c r="AB18824" s="58"/>
    </row>
    <row r="18825" spans="24:28" x14ac:dyDescent="0.2">
      <c r="X18825" s="58"/>
      <c r="Y18825" s="58"/>
      <c r="Z18825" s="58"/>
      <c r="AA18825" s="58"/>
      <c r="AB18825" s="58"/>
    </row>
    <row r="18826" spans="24:28" x14ac:dyDescent="0.2">
      <c r="X18826" s="58"/>
      <c r="Y18826" s="58"/>
      <c r="Z18826" s="58"/>
      <c r="AA18826" s="58"/>
      <c r="AB18826" s="58"/>
    </row>
    <row r="18827" spans="24:28" x14ac:dyDescent="0.2">
      <c r="X18827" s="58"/>
      <c r="Y18827" s="58"/>
      <c r="Z18827" s="58"/>
      <c r="AA18827" s="58"/>
      <c r="AB18827" s="58"/>
    </row>
    <row r="18828" spans="24:28" x14ac:dyDescent="0.2">
      <c r="X18828" s="58"/>
      <c r="Y18828" s="58"/>
      <c r="Z18828" s="58"/>
      <c r="AA18828" s="58"/>
      <c r="AB18828" s="58"/>
    </row>
    <row r="18829" spans="24:28" x14ac:dyDescent="0.2">
      <c r="X18829" s="58"/>
      <c r="Y18829" s="58"/>
      <c r="Z18829" s="58"/>
      <c r="AA18829" s="58"/>
      <c r="AB18829" s="58"/>
    </row>
    <row r="18830" spans="24:28" x14ac:dyDescent="0.2">
      <c r="X18830" s="58"/>
      <c r="Y18830" s="58"/>
      <c r="Z18830" s="58"/>
      <c r="AA18830" s="58"/>
      <c r="AB18830" s="58"/>
    </row>
    <row r="18831" spans="24:28" x14ac:dyDescent="0.2">
      <c r="X18831" s="58"/>
      <c r="Y18831" s="58"/>
      <c r="Z18831" s="58"/>
      <c r="AA18831" s="58"/>
      <c r="AB18831" s="58"/>
    </row>
    <row r="18832" spans="24:28" x14ac:dyDescent="0.2">
      <c r="X18832" s="58"/>
      <c r="Y18832" s="58"/>
      <c r="Z18832" s="58"/>
      <c r="AA18832" s="58"/>
      <c r="AB18832" s="58"/>
    </row>
    <row r="18833" spans="24:28" x14ac:dyDescent="0.2">
      <c r="X18833" s="58"/>
      <c r="Y18833" s="58"/>
      <c r="Z18833" s="58"/>
      <c r="AA18833" s="58"/>
      <c r="AB18833" s="58"/>
    </row>
    <row r="18834" spans="24:28" x14ac:dyDescent="0.2">
      <c r="X18834" s="58"/>
      <c r="Y18834" s="58"/>
      <c r="Z18834" s="58"/>
      <c r="AA18834" s="58"/>
      <c r="AB18834" s="58"/>
    </row>
    <row r="18835" spans="24:28" x14ac:dyDescent="0.2">
      <c r="X18835" s="58"/>
      <c r="Y18835" s="58"/>
      <c r="Z18835" s="58"/>
      <c r="AA18835" s="58"/>
      <c r="AB18835" s="58"/>
    </row>
    <row r="18836" spans="24:28" x14ac:dyDescent="0.2">
      <c r="X18836" s="58"/>
      <c r="Y18836" s="58"/>
      <c r="Z18836" s="58"/>
      <c r="AA18836" s="58"/>
      <c r="AB18836" s="58"/>
    </row>
    <row r="18837" spans="24:28" x14ac:dyDescent="0.2">
      <c r="X18837" s="58"/>
      <c r="Y18837" s="58"/>
      <c r="Z18837" s="58"/>
      <c r="AA18837" s="58"/>
      <c r="AB18837" s="58"/>
    </row>
    <row r="18838" spans="24:28" x14ac:dyDescent="0.2">
      <c r="X18838" s="58"/>
      <c r="Y18838" s="58"/>
      <c r="Z18838" s="58"/>
      <c r="AA18838" s="58"/>
      <c r="AB18838" s="58"/>
    </row>
    <row r="18839" spans="24:28" x14ac:dyDescent="0.2">
      <c r="X18839" s="58"/>
      <c r="Y18839" s="58"/>
      <c r="Z18839" s="58"/>
      <c r="AA18839" s="58"/>
      <c r="AB18839" s="58"/>
    </row>
    <row r="18840" spans="24:28" x14ac:dyDescent="0.2">
      <c r="X18840" s="58"/>
      <c r="Y18840" s="58"/>
      <c r="Z18840" s="58"/>
      <c r="AA18840" s="58"/>
      <c r="AB18840" s="58"/>
    </row>
    <row r="18841" spans="24:28" x14ac:dyDescent="0.2">
      <c r="X18841" s="58"/>
      <c r="Y18841" s="58"/>
      <c r="Z18841" s="58"/>
      <c r="AA18841" s="58"/>
      <c r="AB18841" s="58"/>
    </row>
    <row r="18842" spans="24:28" x14ac:dyDescent="0.2">
      <c r="X18842" s="58"/>
      <c r="Y18842" s="58"/>
      <c r="Z18842" s="58"/>
      <c r="AA18842" s="58"/>
      <c r="AB18842" s="58"/>
    </row>
    <row r="18843" spans="24:28" x14ac:dyDescent="0.2">
      <c r="X18843" s="58"/>
      <c r="Y18843" s="58"/>
      <c r="Z18843" s="58"/>
      <c r="AA18843" s="58"/>
      <c r="AB18843" s="58"/>
    </row>
    <row r="18844" spans="24:28" x14ac:dyDescent="0.2">
      <c r="X18844" s="58"/>
      <c r="Y18844" s="58"/>
      <c r="Z18844" s="58"/>
      <c r="AA18844" s="58"/>
      <c r="AB18844" s="58"/>
    </row>
    <row r="18845" spans="24:28" x14ac:dyDescent="0.2">
      <c r="X18845" s="58"/>
      <c r="Y18845" s="58"/>
      <c r="Z18845" s="58"/>
      <c r="AA18845" s="58"/>
      <c r="AB18845" s="58"/>
    </row>
    <row r="18846" spans="24:28" x14ac:dyDescent="0.2">
      <c r="X18846" s="58"/>
      <c r="Y18846" s="58"/>
      <c r="Z18846" s="58"/>
      <c r="AA18846" s="58"/>
      <c r="AB18846" s="58"/>
    </row>
    <row r="18847" spans="24:28" x14ac:dyDescent="0.2">
      <c r="X18847" s="58"/>
      <c r="Y18847" s="58"/>
      <c r="Z18847" s="58"/>
      <c r="AA18847" s="58"/>
      <c r="AB18847" s="58"/>
    </row>
    <row r="18848" spans="24:28" x14ac:dyDescent="0.2">
      <c r="X18848" s="58"/>
      <c r="Y18848" s="58"/>
      <c r="Z18848" s="58"/>
      <c r="AA18848" s="58"/>
      <c r="AB18848" s="58"/>
    </row>
    <row r="18849" spans="24:28" x14ac:dyDescent="0.2">
      <c r="X18849" s="58"/>
      <c r="Y18849" s="58"/>
      <c r="Z18849" s="58"/>
      <c r="AA18849" s="58"/>
      <c r="AB18849" s="58"/>
    </row>
    <row r="18850" spans="24:28" x14ac:dyDescent="0.2">
      <c r="X18850" s="58"/>
      <c r="Y18850" s="58"/>
      <c r="Z18850" s="58"/>
      <c r="AA18850" s="58"/>
      <c r="AB18850" s="58"/>
    </row>
    <row r="18851" spans="24:28" x14ac:dyDescent="0.2">
      <c r="X18851" s="58"/>
      <c r="Y18851" s="58"/>
      <c r="Z18851" s="58"/>
      <c r="AA18851" s="58"/>
      <c r="AB18851" s="58"/>
    </row>
    <row r="18852" spans="24:28" x14ac:dyDescent="0.2">
      <c r="X18852" s="58"/>
      <c r="Y18852" s="58"/>
      <c r="Z18852" s="58"/>
      <c r="AA18852" s="58"/>
      <c r="AB18852" s="58"/>
    </row>
    <row r="18853" spans="24:28" x14ac:dyDescent="0.2">
      <c r="X18853" s="58"/>
      <c r="Y18853" s="58"/>
      <c r="Z18853" s="58"/>
      <c r="AA18853" s="58"/>
      <c r="AB18853" s="58"/>
    </row>
    <row r="18854" spans="24:28" x14ac:dyDescent="0.2">
      <c r="X18854" s="58"/>
      <c r="Y18854" s="58"/>
      <c r="Z18854" s="58"/>
      <c r="AA18854" s="58"/>
      <c r="AB18854" s="58"/>
    </row>
    <row r="18855" spans="24:28" x14ac:dyDescent="0.2">
      <c r="X18855" s="58"/>
      <c r="Y18855" s="58"/>
      <c r="Z18855" s="58"/>
      <c r="AA18855" s="58"/>
      <c r="AB18855" s="58"/>
    </row>
    <row r="18856" spans="24:28" x14ac:dyDescent="0.2">
      <c r="X18856" s="58"/>
      <c r="Y18856" s="58"/>
      <c r="Z18856" s="58"/>
      <c r="AA18856" s="58"/>
      <c r="AB18856" s="58"/>
    </row>
    <row r="18857" spans="24:28" x14ac:dyDescent="0.2">
      <c r="X18857" s="58"/>
      <c r="Y18857" s="58"/>
      <c r="Z18857" s="58"/>
      <c r="AA18857" s="58"/>
      <c r="AB18857" s="58"/>
    </row>
    <row r="18858" spans="24:28" x14ac:dyDescent="0.2">
      <c r="X18858" s="58"/>
      <c r="Y18858" s="58"/>
      <c r="Z18858" s="58"/>
      <c r="AA18858" s="58"/>
      <c r="AB18858" s="58"/>
    </row>
    <row r="18859" spans="24:28" x14ac:dyDescent="0.2">
      <c r="X18859" s="58"/>
      <c r="Y18859" s="58"/>
      <c r="Z18859" s="58"/>
      <c r="AA18859" s="58"/>
      <c r="AB18859" s="58"/>
    </row>
    <row r="18860" spans="24:28" x14ac:dyDescent="0.2">
      <c r="X18860" s="58"/>
      <c r="Y18860" s="58"/>
      <c r="Z18860" s="58"/>
      <c r="AA18860" s="58"/>
      <c r="AB18860" s="58"/>
    </row>
    <row r="18861" spans="24:28" x14ac:dyDescent="0.2">
      <c r="X18861" s="58"/>
      <c r="Y18861" s="58"/>
      <c r="Z18861" s="58"/>
      <c r="AA18861" s="58"/>
      <c r="AB18861" s="58"/>
    </row>
    <row r="18862" spans="24:28" x14ac:dyDescent="0.2">
      <c r="X18862" s="58"/>
      <c r="Y18862" s="58"/>
      <c r="Z18862" s="58"/>
      <c r="AA18862" s="58"/>
      <c r="AB18862" s="58"/>
    </row>
    <row r="18863" spans="24:28" x14ac:dyDescent="0.2">
      <c r="X18863" s="58"/>
      <c r="Y18863" s="58"/>
      <c r="Z18863" s="58"/>
      <c r="AA18863" s="58"/>
      <c r="AB18863" s="58"/>
    </row>
    <row r="18864" spans="24:28" x14ac:dyDescent="0.2">
      <c r="X18864" s="58"/>
      <c r="Y18864" s="58"/>
      <c r="Z18864" s="58"/>
      <c r="AA18864" s="58"/>
      <c r="AB18864" s="58"/>
    </row>
    <row r="18865" spans="24:28" x14ac:dyDescent="0.2">
      <c r="X18865" s="58"/>
      <c r="Y18865" s="58"/>
      <c r="Z18865" s="58"/>
      <c r="AA18865" s="58"/>
      <c r="AB18865" s="58"/>
    </row>
    <row r="18866" spans="24:28" x14ac:dyDescent="0.2">
      <c r="X18866" s="58"/>
      <c r="Y18866" s="58"/>
      <c r="Z18866" s="58"/>
      <c r="AA18866" s="58"/>
      <c r="AB18866" s="58"/>
    </row>
    <row r="18867" spans="24:28" x14ac:dyDescent="0.2">
      <c r="X18867" s="58"/>
      <c r="Y18867" s="58"/>
      <c r="Z18867" s="58"/>
      <c r="AA18867" s="58"/>
      <c r="AB18867" s="58"/>
    </row>
    <row r="18868" spans="24:28" x14ac:dyDescent="0.2">
      <c r="X18868" s="58"/>
      <c r="Y18868" s="58"/>
      <c r="Z18868" s="58"/>
      <c r="AA18868" s="58"/>
      <c r="AB18868" s="58"/>
    </row>
    <row r="18869" spans="24:28" x14ac:dyDescent="0.2">
      <c r="X18869" s="58"/>
      <c r="Y18869" s="58"/>
      <c r="Z18869" s="58"/>
      <c r="AA18869" s="58"/>
      <c r="AB18869" s="58"/>
    </row>
    <row r="18870" spans="24:28" x14ac:dyDescent="0.2">
      <c r="X18870" s="58"/>
      <c r="Y18870" s="58"/>
      <c r="Z18870" s="58"/>
      <c r="AA18870" s="58"/>
      <c r="AB18870" s="58"/>
    </row>
    <row r="18871" spans="24:28" x14ac:dyDescent="0.2">
      <c r="X18871" s="58"/>
      <c r="Y18871" s="58"/>
      <c r="Z18871" s="58"/>
      <c r="AA18871" s="58"/>
      <c r="AB18871" s="58"/>
    </row>
    <row r="18872" spans="24:28" x14ac:dyDescent="0.2">
      <c r="X18872" s="58"/>
      <c r="Y18872" s="58"/>
      <c r="Z18872" s="58"/>
      <c r="AA18872" s="58"/>
      <c r="AB18872" s="58"/>
    </row>
    <row r="18873" spans="24:28" x14ac:dyDescent="0.2">
      <c r="X18873" s="58"/>
      <c r="Y18873" s="58"/>
      <c r="Z18873" s="58"/>
      <c r="AA18873" s="58"/>
      <c r="AB18873" s="58"/>
    </row>
    <row r="18874" spans="24:28" x14ac:dyDescent="0.2">
      <c r="X18874" s="58"/>
      <c r="Y18874" s="58"/>
      <c r="Z18874" s="58"/>
      <c r="AA18874" s="58"/>
      <c r="AB18874" s="58"/>
    </row>
    <row r="18875" spans="24:28" x14ac:dyDescent="0.2">
      <c r="X18875" s="58"/>
      <c r="Y18875" s="58"/>
      <c r="Z18875" s="58"/>
      <c r="AA18875" s="58"/>
      <c r="AB18875" s="58"/>
    </row>
    <row r="18876" spans="24:28" x14ac:dyDescent="0.2">
      <c r="X18876" s="58"/>
      <c r="Y18876" s="58"/>
      <c r="Z18876" s="58"/>
      <c r="AA18876" s="58"/>
      <c r="AB18876" s="58"/>
    </row>
    <row r="18877" spans="24:28" x14ac:dyDescent="0.2">
      <c r="X18877" s="58"/>
      <c r="Y18877" s="58"/>
      <c r="Z18877" s="58"/>
      <c r="AA18877" s="58"/>
      <c r="AB18877" s="58"/>
    </row>
    <row r="18878" spans="24:28" x14ac:dyDescent="0.2">
      <c r="X18878" s="58"/>
      <c r="Y18878" s="58"/>
      <c r="Z18878" s="58"/>
      <c r="AA18878" s="58"/>
      <c r="AB18878" s="58"/>
    </row>
    <row r="18879" spans="24:28" x14ac:dyDescent="0.2">
      <c r="X18879" s="58"/>
      <c r="Y18879" s="58"/>
      <c r="Z18879" s="58"/>
      <c r="AA18879" s="58"/>
      <c r="AB18879" s="58"/>
    </row>
    <row r="18880" spans="24:28" x14ac:dyDescent="0.2">
      <c r="X18880" s="58"/>
      <c r="Y18880" s="58"/>
      <c r="Z18880" s="58"/>
      <c r="AA18880" s="58"/>
      <c r="AB18880" s="58"/>
    </row>
    <row r="18881" spans="24:28" x14ac:dyDescent="0.2">
      <c r="X18881" s="58"/>
      <c r="Y18881" s="58"/>
      <c r="Z18881" s="58"/>
      <c r="AA18881" s="58"/>
      <c r="AB18881" s="58"/>
    </row>
    <row r="18882" spans="24:28" x14ac:dyDescent="0.2">
      <c r="X18882" s="58"/>
      <c r="Y18882" s="58"/>
      <c r="Z18882" s="58"/>
      <c r="AA18882" s="58"/>
      <c r="AB18882" s="58"/>
    </row>
    <row r="18883" spans="24:28" x14ac:dyDescent="0.2">
      <c r="X18883" s="58"/>
      <c r="Y18883" s="58"/>
      <c r="Z18883" s="58"/>
      <c r="AA18883" s="58"/>
      <c r="AB18883" s="58"/>
    </row>
    <row r="18884" spans="24:28" x14ac:dyDescent="0.2">
      <c r="X18884" s="58"/>
      <c r="Y18884" s="58"/>
      <c r="Z18884" s="58"/>
      <c r="AA18884" s="58"/>
      <c r="AB18884" s="58"/>
    </row>
    <row r="18885" spans="24:28" x14ac:dyDescent="0.2">
      <c r="X18885" s="58"/>
      <c r="Y18885" s="58"/>
      <c r="Z18885" s="58"/>
      <c r="AA18885" s="58"/>
      <c r="AB18885" s="58"/>
    </row>
    <row r="18886" spans="24:28" x14ac:dyDescent="0.2">
      <c r="X18886" s="58"/>
      <c r="Y18886" s="58"/>
      <c r="Z18886" s="58"/>
      <c r="AA18886" s="58"/>
      <c r="AB18886" s="58"/>
    </row>
    <row r="18887" spans="24:28" x14ac:dyDescent="0.2">
      <c r="X18887" s="58"/>
      <c r="Y18887" s="58"/>
      <c r="Z18887" s="58"/>
      <c r="AA18887" s="58"/>
      <c r="AB18887" s="58"/>
    </row>
    <row r="18888" spans="24:28" x14ac:dyDescent="0.2">
      <c r="X18888" s="58"/>
      <c r="Y18888" s="58"/>
      <c r="Z18888" s="58"/>
      <c r="AA18888" s="58"/>
      <c r="AB18888" s="58"/>
    </row>
    <row r="18889" spans="24:28" x14ac:dyDescent="0.2">
      <c r="X18889" s="58"/>
      <c r="Y18889" s="58"/>
      <c r="Z18889" s="58"/>
      <c r="AA18889" s="58"/>
      <c r="AB18889" s="58"/>
    </row>
    <row r="18890" spans="24:28" x14ac:dyDescent="0.2">
      <c r="X18890" s="58"/>
      <c r="Y18890" s="58"/>
      <c r="Z18890" s="58"/>
      <c r="AA18890" s="58"/>
      <c r="AB18890" s="58"/>
    </row>
    <row r="18891" spans="24:28" x14ac:dyDescent="0.2">
      <c r="X18891" s="58"/>
      <c r="Y18891" s="58"/>
      <c r="Z18891" s="58"/>
      <c r="AA18891" s="58"/>
      <c r="AB18891" s="58"/>
    </row>
    <row r="18892" spans="24:28" x14ac:dyDescent="0.2">
      <c r="X18892" s="58"/>
      <c r="Y18892" s="58"/>
      <c r="Z18892" s="58"/>
      <c r="AA18892" s="58"/>
      <c r="AB18892" s="58"/>
    </row>
    <row r="18893" spans="24:28" x14ac:dyDescent="0.2">
      <c r="X18893" s="58"/>
      <c r="Y18893" s="58"/>
      <c r="Z18893" s="58"/>
      <c r="AA18893" s="58"/>
      <c r="AB18893" s="58"/>
    </row>
    <row r="18894" spans="24:28" x14ac:dyDescent="0.2">
      <c r="X18894" s="58"/>
      <c r="Y18894" s="58"/>
      <c r="Z18894" s="58"/>
      <c r="AA18894" s="58"/>
      <c r="AB18894" s="58"/>
    </row>
    <row r="18895" spans="24:28" x14ac:dyDescent="0.2">
      <c r="X18895" s="58"/>
      <c r="Y18895" s="58"/>
      <c r="Z18895" s="58"/>
      <c r="AA18895" s="58"/>
      <c r="AB18895" s="58"/>
    </row>
    <row r="18896" spans="24:28" x14ac:dyDescent="0.2">
      <c r="X18896" s="58"/>
      <c r="Y18896" s="58"/>
      <c r="Z18896" s="58"/>
      <c r="AA18896" s="58"/>
      <c r="AB18896" s="58"/>
    </row>
    <row r="18897" spans="24:28" x14ac:dyDescent="0.2">
      <c r="X18897" s="58"/>
      <c r="Y18897" s="58"/>
      <c r="Z18897" s="58"/>
      <c r="AA18897" s="58"/>
      <c r="AB18897" s="58"/>
    </row>
    <row r="18898" spans="24:28" x14ac:dyDescent="0.2">
      <c r="X18898" s="58"/>
      <c r="Y18898" s="58"/>
      <c r="Z18898" s="58"/>
      <c r="AA18898" s="58"/>
      <c r="AB18898" s="58"/>
    </row>
    <row r="18899" spans="24:28" x14ac:dyDescent="0.2">
      <c r="X18899" s="58"/>
      <c r="Y18899" s="58"/>
      <c r="Z18899" s="58"/>
      <c r="AA18899" s="58"/>
      <c r="AB18899" s="58"/>
    </row>
    <row r="18900" spans="24:28" x14ac:dyDescent="0.2">
      <c r="X18900" s="58"/>
      <c r="Y18900" s="58"/>
      <c r="Z18900" s="58"/>
      <c r="AA18900" s="58"/>
      <c r="AB18900" s="58"/>
    </row>
    <row r="18901" spans="24:28" x14ac:dyDescent="0.2">
      <c r="X18901" s="58"/>
      <c r="Y18901" s="58"/>
      <c r="Z18901" s="58"/>
      <c r="AA18901" s="58"/>
      <c r="AB18901" s="58"/>
    </row>
    <row r="18902" spans="24:28" x14ac:dyDescent="0.2">
      <c r="X18902" s="58"/>
      <c r="Y18902" s="58"/>
      <c r="Z18902" s="58"/>
      <c r="AA18902" s="58"/>
      <c r="AB18902" s="58"/>
    </row>
    <row r="18903" spans="24:28" x14ac:dyDescent="0.2">
      <c r="X18903" s="58"/>
      <c r="Y18903" s="58"/>
      <c r="Z18903" s="58"/>
      <c r="AA18903" s="58"/>
      <c r="AB18903" s="58"/>
    </row>
    <row r="18904" spans="24:28" x14ac:dyDescent="0.2">
      <c r="X18904" s="58"/>
      <c r="Y18904" s="58"/>
      <c r="Z18904" s="58"/>
      <c r="AA18904" s="58"/>
      <c r="AB18904" s="58"/>
    </row>
    <row r="18905" spans="24:28" x14ac:dyDescent="0.2">
      <c r="X18905" s="58"/>
      <c r="Y18905" s="58"/>
      <c r="Z18905" s="58"/>
      <c r="AA18905" s="58"/>
      <c r="AB18905" s="58"/>
    </row>
    <row r="18906" spans="24:28" x14ac:dyDescent="0.2">
      <c r="X18906" s="58"/>
      <c r="Y18906" s="58"/>
      <c r="Z18906" s="58"/>
      <c r="AA18906" s="58"/>
      <c r="AB18906" s="58"/>
    </row>
    <row r="18907" spans="24:28" x14ac:dyDescent="0.2">
      <c r="X18907" s="58"/>
      <c r="Y18907" s="58"/>
      <c r="Z18907" s="58"/>
      <c r="AA18907" s="58"/>
      <c r="AB18907" s="58"/>
    </row>
    <row r="18908" spans="24:28" x14ac:dyDescent="0.2">
      <c r="X18908" s="58"/>
      <c r="Y18908" s="58"/>
      <c r="Z18908" s="58"/>
      <c r="AA18908" s="58"/>
      <c r="AB18908" s="58"/>
    </row>
    <row r="18909" spans="24:28" x14ac:dyDescent="0.2">
      <c r="X18909" s="58"/>
      <c r="Y18909" s="58"/>
      <c r="Z18909" s="58"/>
      <c r="AA18909" s="58"/>
      <c r="AB18909" s="58"/>
    </row>
    <row r="18910" spans="24:28" x14ac:dyDescent="0.2">
      <c r="X18910" s="58"/>
      <c r="Y18910" s="58"/>
      <c r="Z18910" s="58"/>
      <c r="AA18910" s="58"/>
      <c r="AB18910" s="58"/>
    </row>
    <row r="18911" spans="24:28" x14ac:dyDescent="0.2">
      <c r="X18911" s="58"/>
      <c r="Y18911" s="58"/>
      <c r="Z18911" s="58"/>
      <c r="AA18911" s="58"/>
      <c r="AB18911" s="58"/>
    </row>
    <row r="18912" spans="24:28" x14ac:dyDescent="0.2">
      <c r="X18912" s="58"/>
      <c r="Y18912" s="58"/>
      <c r="Z18912" s="58"/>
      <c r="AA18912" s="58"/>
      <c r="AB18912" s="58"/>
    </row>
    <row r="18913" spans="24:28" x14ac:dyDescent="0.2">
      <c r="X18913" s="58"/>
      <c r="Y18913" s="58"/>
      <c r="Z18913" s="58"/>
      <c r="AA18913" s="58"/>
      <c r="AB18913" s="58"/>
    </row>
    <row r="18914" spans="24:28" x14ac:dyDescent="0.2">
      <c r="X18914" s="58"/>
      <c r="Y18914" s="58"/>
      <c r="Z18914" s="58"/>
      <c r="AA18914" s="58"/>
      <c r="AB18914" s="58"/>
    </row>
    <row r="18915" spans="24:28" x14ac:dyDescent="0.2">
      <c r="X18915" s="58"/>
      <c r="Y18915" s="58"/>
      <c r="Z18915" s="58"/>
      <c r="AA18915" s="58"/>
      <c r="AB18915" s="58"/>
    </row>
    <row r="18916" spans="24:28" x14ac:dyDescent="0.2">
      <c r="X18916" s="58"/>
      <c r="Y18916" s="58"/>
      <c r="Z18916" s="58"/>
      <c r="AA18916" s="58"/>
      <c r="AB18916" s="58"/>
    </row>
    <row r="18917" spans="24:28" x14ac:dyDescent="0.2">
      <c r="X18917" s="58"/>
      <c r="Y18917" s="58"/>
      <c r="Z18917" s="58"/>
      <c r="AA18917" s="58"/>
      <c r="AB18917" s="58"/>
    </row>
    <row r="18918" spans="24:28" x14ac:dyDescent="0.2">
      <c r="X18918" s="58"/>
      <c r="Y18918" s="58"/>
      <c r="Z18918" s="58"/>
      <c r="AA18918" s="58"/>
      <c r="AB18918" s="58"/>
    </row>
    <row r="18919" spans="24:28" x14ac:dyDescent="0.2">
      <c r="X18919" s="58"/>
      <c r="Y18919" s="58"/>
      <c r="Z18919" s="58"/>
      <c r="AA18919" s="58"/>
      <c r="AB18919" s="58"/>
    </row>
    <row r="18920" spans="24:28" x14ac:dyDescent="0.2">
      <c r="X18920" s="58"/>
      <c r="Y18920" s="58"/>
      <c r="Z18920" s="58"/>
      <c r="AA18920" s="58"/>
      <c r="AB18920" s="58"/>
    </row>
    <row r="18921" spans="24:28" x14ac:dyDescent="0.2">
      <c r="X18921" s="58"/>
      <c r="Y18921" s="58"/>
      <c r="Z18921" s="58"/>
      <c r="AA18921" s="58"/>
      <c r="AB18921" s="58"/>
    </row>
    <row r="18922" spans="24:28" x14ac:dyDescent="0.2">
      <c r="X18922" s="58"/>
      <c r="Y18922" s="58"/>
      <c r="Z18922" s="58"/>
      <c r="AA18922" s="58"/>
      <c r="AB18922" s="58"/>
    </row>
    <row r="18923" spans="24:28" x14ac:dyDescent="0.2">
      <c r="X18923" s="58"/>
      <c r="Y18923" s="58"/>
      <c r="Z18923" s="58"/>
      <c r="AA18923" s="58"/>
      <c r="AB18923" s="58"/>
    </row>
    <row r="18924" spans="24:28" x14ac:dyDescent="0.2">
      <c r="X18924" s="58"/>
      <c r="Y18924" s="58"/>
      <c r="Z18924" s="58"/>
      <c r="AA18924" s="58"/>
      <c r="AB18924" s="58"/>
    </row>
    <row r="18925" spans="24:28" x14ac:dyDescent="0.2">
      <c r="X18925" s="58"/>
      <c r="Y18925" s="58"/>
      <c r="Z18925" s="58"/>
      <c r="AA18925" s="58"/>
      <c r="AB18925" s="58"/>
    </row>
    <row r="18926" spans="24:28" x14ac:dyDescent="0.2">
      <c r="X18926" s="58"/>
      <c r="Y18926" s="58"/>
      <c r="Z18926" s="58"/>
      <c r="AA18926" s="58"/>
      <c r="AB18926" s="58"/>
    </row>
    <row r="18927" spans="24:28" x14ac:dyDescent="0.2">
      <c r="X18927" s="58"/>
      <c r="Y18927" s="58"/>
      <c r="Z18927" s="58"/>
      <c r="AA18927" s="58"/>
      <c r="AB18927" s="58"/>
    </row>
    <row r="18928" spans="24:28" x14ac:dyDescent="0.2">
      <c r="X18928" s="58"/>
      <c r="Y18928" s="58"/>
      <c r="Z18928" s="58"/>
      <c r="AA18928" s="58"/>
      <c r="AB18928" s="58"/>
    </row>
    <row r="18929" spans="24:28" x14ac:dyDescent="0.2">
      <c r="X18929" s="58"/>
      <c r="Y18929" s="58"/>
      <c r="Z18929" s="58"/>
      <c r="AA18929" s="58"/>
      <c r="AB18929" s="58"/>
    </row>
    <row r="18930" spans="24:28" x14ac:dyDescent="0.2">
      <c r="X18930" s="58"/>
      <c r="Y18930" s="58"/>
      <c r="Z18930" s="58"/>
      <c r="AA18930" s="58"/>
      <c r="AB18930" s="58"/>
    </row>
    <row r="18931" spans="24:28" x14ac:dyDescent="0.2">
      <c r="X18931" s="58"/>
      <c r="Y18931" s="58"/>
      <c r="Z18931" s="58"/>
      <c r="AA18931" s="58"/>
      <c r="AB18931" s="58"/>
    </row>
    <row r="18932" spans="24:28" x14ac:dyDescent="0.2">
      <c r="X18932" s="58"/>
      <c r="Y18932" s="58"/>
      <c r="Z18932" s="58"/>
      <c r="AA18932" s="58"/>
      <c r="AB18932" s="58"/>
    </row>
    <row r="18933" spans="24:28" x14ac:dyDescent="0.2">
      <c r="X18933" s="58"/>
      <c r="Y18933" s="58"/>
      <c r="Z18933" s="58"/>
      <c r="AA18933" s="58"/>
      <c r="AB18933" s="58"/>
    </row>
    <row r="18934" spans="24:28" x14ac:dyDescent="0.2">
      <c r="X18934" s="58"/>
      <c r="Y18934" s="58"/>
      <c r="Z18934" s="58"/>
      <c r="AA18934" s="58"/>
      <c r="AB18934" s="58"/>
    </row>
    <row r="18935" spans="24:28" x14ac:dyDescent="0.2">
      <c r="X18935" s="58"/>
      <c r="Y18935" s="58"/>
      <c r="Z18935" s="58"/>
      <c r="AA18935" s="58"/>
      <c r="AB18935" s="58"/>
    </row>
    <row r="18936" spans="24:28" x14ac:dyDescent="0.2">
      <c r="X18936" s="58"/>
      <c r="Y18936" s="58"/>
      <c r="Z18936" s="58"/>
      <c r="AA18936" s="58"/>
      <c r="AB18936" s="58"/>
    </row>
    <row r="18937" spans="24:28" x14ac:dyDescent="0.2">
      <c r="X18937" s="58"/>
      <c r="Y18937" s="58"/>
      <c r="Z18937" s="58"/>
      <c r="AA18937" s="58"/>
      <c r="AB18937" s="58"/>
    </row>
    <row r="18938" spans="24:28" x14ac:dyDescent="0.2">
      <c r="X18938" s="58"/>
      <c r="Y18938" s="58"/>
      <c r="Z18938" s="58"/>
      <c r="AA18938" s="58"/>
      <c r="AB18938" s="58"/>
    </row>
    <row r="18939" spans="24:28" x14ac:dyDescent="0.2">
      <c r="X18939" s="58"/>
      <c r="Y18939" s="58"/>
      <c r="Z18939" s="58"/>
      <c r="AA18939" s="58"/>
      <c r="AB18939" s="58"/>
    </row>
    <row r="18940" spans="24:28" x14ac:dyDescent="0.2">
      <c r="X18940" s="58"/>
      <c r="Y18940" s="58"/>
      <c r="Z18940" s="58"/>
      <c r="AA18940" s="58"/>
      <c r="AB18940" s="58"/>
    </row>
    <row r="18941" spans="24:28" x14ac:dyDescent="0.2">
      <c r="X18941" s="58"/>
      <c r="Y18941" s="58"/>
      <c r="Z18941" s="58"/>
      <c r="AA18941" s="58"/>
      <c r="AB18941" s="58"/>
    </row>
    <row r="18942" spans="24:28" x14ac:dyDescent="0.2">
      <c r="X18942" s="58"/>
      <c r="Y18942" s="58"/>
      <c r="Z18942" s="58"/>
      <c r="AA18942" s="58"/>
      <c r="AB18942" s="58"/>
    </row>
    <row r="18943" spans="24:28" x14ac:dyDescent="0.2">
      <c r="X18943" s="58"/>
      <c r="Y18943" s="58"/>
      <c r="Z18943" s="58"/>
      <c r="AA18943" s="58"/>
      <c r="AB18943" s="58"/>
    </row>
    <row r="18944" spans="24:28" x14ac:dyDescent="0.2">
      <c r="X18944" s="58"/>
      <c r="Y18944" s="58"/>
      <c r="Z18944" s="58"/>
      <c r="AA18944" s="58"/>
      <c r="AB18944" s="58"/>
    </row>
    <row r="18945" spans="24:28" x14ac:dyDescent="0.2">
      <c r="X18945" s="58"/>
      <c r="Y18945" s="58"/>
      <c r="Z18945" s="58"/>
      <c r="AA18945" s="58"/>
      <c r="AB18945" s="58"/>
    </row>
    <row r="18946" spans="24:28" x14ac:dyDescent="0.2">
      <c r="X18946" s="58"/>
      <c r="Y18946" s="58"/>
      <c r="Z18946" s="58"/>
      <c r="AA18946" s="58"/>
      <c r="AB18946" s="58"/>
    </row>
    <row r="18947" spans="24:28" x14ac:dyDescent="0.2">
      <c r="X18947" s="58"/>
      <c r="Y18947" s="58"/>
      <c r="Z18947" s="58"/>
      <c r="AA18947" s="58"/>
      <c r="AB18947" s="58"/>
    </row>
    <row r="18948" spans="24:28" x14ac:dyDescent="0.2">
      <c r="X18948" s="58"/>
      <c r="Y18948" s="58"/>
      <c r="Z18948" s="58"/>
      <c r="AA18948" s="58"/>
      <c r="AB18948" s="58"/>
    </row>
    <row r="18949" spans="24:28" x14ac:dyDescent="0.2">
      <c r="X18949" s="58"/>
      <c r="Y18949" s="58"/>
      <c r="Z18949" s="58"/>
      <c r="AA18949" s="58"/>
      <c r="AB18949" s="58"/>
    </row>
    <row r="18950" spans="24:28" x14ac:dyDescent="0.2">
      <c r="X18950" s="58"/>
      <c r="Y18950" s="58"/>
      <c r="Z18950" s="58"/>
      <c r="AA18950" s="58"/>
      <c r="AB18950" s="58"/>
    </row>
    <row r="18951" spans="24:28" x14ac:dyDescent="0.2">
      <c r="X18951" s="58"/>
      <c r="Y18951" s="58"/>
      <c r="Z18951" s="58"/>
      <c r="AA18951" s="58"/>
      <c r="AB18951" s="58"/>
    </row>
    <row r="18952" spans="24:28" x14ac:dyDescent="0.2">
      <c r="X18952" s="58"/>
      <c r="Y18952" s="58"/>
      <c r="Z18952" s="58"/>
      <c r="AA18952" s="58"/>
      <c r="AB18952" s="58"/>
    </row>
    <row r="18953" spans="24:28" x14ac:dyDescent="0.2">
      <c r="X18953" s="58"/>
      <c r="Y18953" s="58"/>
      <c r="Z18953" s="58"/>
      <c r="AA18953" s="58"/>
      <c r="AB18953" s="58"/>
    </row>
    <row r="18954" spans="24:28" x14ac:dyDescent="0.2">
      <c r="X18954" s="58"/>
      <c r="Y18954" s="58"/>
      <c r="Z18954" s="58"/>
      <c r="AA18954" s="58"/>
      <c r="AB18954" s="58"/>
    </row>
    <row r="18955" spans="24:28" x14ac:dyDescent="0.2">
      <c r="X18955" s="58"/>
      <c r="Y18955" s="58"/>
      <c r="Z18955" s="58"/>
      <c r="AA18955" s="58"/>
      <c r="AB18955" s="58"/>
    </row>
    <row r="18956" spans="24:28" x14ac:dyDescent="0.2">
      <c r="X18956" s="58"/>
      <c r="Y18956" s="58"/>
      <c r="Z18956" s="58"/>
      <c r="AA18956" s="58"/>
      <c r="AB18956" s="58"/>
    </row>
    <row r="18957" spans="24:28" x14ac:dyDescent="0.2">
      <c r="X18957" s="58"/>
      <c r="Y18957" s="58"/>
      <c r="Z18957" s="58"/>
      <c r="AA18957" s="58"/>
      <c r="AB18957" s="58"/>
    </row>
    <row r="18958" spans="24:28" x14ac:dyDescent="0.2">
      <c r="X18958" s="58"/>
      <c r="Y18958" s="58"/>
      <c r="Z18958" s="58"/>
      <c r="AA18958" s="58"/>
      <c r="AB18958" s="58"/>
    </row>
    <row r="18959" spans="24:28" x14ac:dyDescent="0.2">
      <c r="X18959" s="58"/>
      <c r="Y18959" s="58"/>
      <c r="Z18959" s="58"/>
      <c r="AA18959" s="58"/>
      <c r="AB18959" s="58"/>
    </row>
    <row r="18960" spans="24:28" x14ac:dyDescent="0.2">
      <c r="X18960" s="58"/>
      <c r="Y18960" s="58"/>
      <c r="Z18960" s="58"/>
      <c r="AA18960" s="58"/>
      <c r="AB18960" s="58"/>
    </row>
    <row r="18961" spans="24:28" x14ac:dyDescent="0.2">
      <c r="X18961" s="58"/>
      <c r="Y18961" s="58"/>
      <c r="Z18961" s="58"/>
      <c r="AA18961" s="58"/>
      <c r="AB18961" s="58"/>
    </row>
    <row r="18962" spans="24:28" x14ac:dyDescent="0.2">
      <c r="X18962" s="58"/>
      <c r="Y18962" s="58"/>
      <c r="Z18962" s="58"/>
      <c r="AA18962" s="58"/>
      <c r="AB18962" s="58"/>
    </row>
    <row r="18963" spans="24:28" x14ac:dyDescent="0.2">
      <c r="X18963" s="58"/>
      <c r="Y18963" s="58"/>
      <c r="Z18963" s="58"/>
      <c r="AA18963" s="58"/>
      <c r="AB18963" s="58"/>
    </row>
    <row r="18964" spans="24:28" x14ac:dyDescent="0.2">
      <c r="X18964" s="58"/>
      <c r="Y18964" s="58"/>
      <c r="Z18964" s="58"/>
      <c r="AA18964" s="58"/>
      <c r="AB18964" s="58"/>
    </row>
    <row r="18965" spans="24:28" x14ac:dyDescent="0.2">
      <c r="X18965" s="58"/>
      <c r="Y18965" s="58"/>
      <c r="Z18965" s="58"/>
      <c r="AA18965" s="58"/>
      <c r="AB18965" s="58"/>
    </row>
    <row r="18966" spans="24:28" x14ac:dyDescent="0.2">
      <c r="X18966" s="58"/>
      <c r="Y18966" s="58"/>
      <c r="Z18966" s="58"/>
      <c r="AA18966" s="58"/>
      <c r="AB18966" s="58"/>
    </row>
    <row r="18967" spans="24:28" x14ac:dyDescent="0.2">
      <c r="X18967" s="58"/>
      <c r="Y18967" s="58"/>
      <c r="Z18967" s="58"/>
      <c r="AA18967" s="58"/>
      <c r="AB18967" s="58"/>
    </row>
    <row r="18968" spans="24:28" x14ac:dyDescent="0.2">
      <c r="X18968" s="58"/>
      <c r="Y18968" s="58"/>
      <c r="Z18968" s="58"/>
      <c r="AA18968" s="58"/>
      <c r="AB18968" s="58"/>
    </row>
    <row r="18969" spans="24:28" x14ac:dyDescent="0.2">
      <c r="X18969" s="58"/>
      <c r="Y18969" s="58"/>
      <c r="Z18969" s="58"/>
      <c r="AA18969" s="58"/>
      <c r="AB18969" s="58"/>
    </row>
    <row r="18970" spans="24:28" x14ac:dyDescent="0.2">
      <c r="X18970" s="58"/>
      <c r="Y18970" s="58"/>
      <c r="Z18970" s="58"/>
      <c r="AA18970" s="58"/>
      <c r="AB18970" s="58"/>
    </row>
    <row r="18971" spans="24:28" x14ac:dyDescent="0.2">
      <c r="X18971" s="58"/>
      <c r="Y18971" s="58"/>
      <c r="Z18971" s="58"/>
      <c r="AA18971" s="58"/>
      <c r="AB18971" s="58"/>
    </row>
    <row r="18972" spans="24:28" x14ac:dyDescent="0.2">
      <c r="X18972" s="58"/>
      <c r="Y18972" s="58"/>
      <c r="Z18972" s="58"/>
      <c r="AA18972" s="58"/>
      <c r="AB18972" s="58"/>
    </row>
    <row r="18973" spans="24:28" x14ac:dyDescent="0.2">
      <c r="X18973" s="58"/>
      <c r="Y18973" s="58"/>
      <c r="Z18973" s="58"/>
      <c r="AA18973" s="58"/>
      <c r="AB18973" s="58"/>
    </row>
    <row r="18974" spans="24:28" x14ac:dyDescent="0.2">
      <c r="X18974" s="58"/>
      <c r="Y18974" s="58"/>
      <c r="Z18974" s="58"/>
      <c r="AA18974" s="58"/>
      <c r="AB18974" s="58"/>
    </row>
    <row r="18975" spans="24:28" x14ac:dyDescent="0.2">
      <c r="X18975" s="58"/>
      <c r="Y18975" s="58"/>
      <c r="Z18975" s="58"/>
      <c r="AA18975" s="58"/>
      <c r="AB18975" s="58"/>
    </row>
    <row r="18976" spans="24:28" x14ac:dyDescent="0.2">
      <c r="X18976" s="58"/>
      <c r="Y18976" s="58"/>
      <c r="Z18976" s="58"/>
      <c r="AA18976" s="58"/>
      <c r="AB18976" s="58"/>
    </row>
    <row r="18977" spans="24:28" x14ac:dyDescent="0.2">
      <c r="X18977" s="58"/>
      <c r="Y18977" s="58"/>
      <c r="Z18977" s="58"/>
      <c r="AA18977" s="58"/>
      <c r="AB18977" s="58"/>
    </row>
    <row r="18978" spans="24:28" x14ac:dyDescent="0.2">
      <c r="X18978" s="58"/>
      <c r="Y18978" s="58"/>
      <c r="Z18978" s="58"/>
      <c r="AA18978" s="58"/>
      <c r="AB18978" s="58"/>
    </row>
    <row r="18979" spans="24:28" x14ac:dyDescent="0.2">
      <c r="X18979" s="58"/>
      <c r="Y18979" s="58"/>
      <c r="Z18979" s="58"/>
      <c r="AA18979" s="58"/>
      <c r="AB18979" s="58"/>
    </row>
    <row r="18980" spans="24:28" x14ac:dyDescent="0.2">
      <c r="X18980" s="58"/>
      <c r="Y18980" s="58"/>
      <c r="Z18980" s="58"/>
      <c r="AA18980" s="58"/>
      <c r="AB18980" s="58"/>
    </row>
    <row r="18981" spans="24:28" x14ac:dyDescent="0.2">
      <c r="X18981" s="58"/>
      <c r="Y18981" s="58"/>
      <c r="Z18981" s="58"/>
      <c r="AA18981" s="58"/>
      <c r="AB18981" s="58"/>
    </row>
    <row r="18982" spans="24:28" x14ac:dyDescent="0.2">
      <c r="X18982" s="58"/>
      <c r="Y18982" s="58"/>
      <c r="Z18982" s="58"/>
      <c r="AA18982" s="58"/>
      <c r="AB18982" s="58"/>
    </row>
    <row r="18983" spans="24:28" x14ac:dyDescent="0.2">
      <c r="X18983" s="58"/>
      <c r="Y18983" s="58"/>
      <c r="Z18983" s="58"/>
      <c r="AA18983" s="58"/>
      <c r="AB18983" s="58"/>
    </row>
    <row r="18984" spans="24:28" x14ac:dyDescent="0.2">
      <c r="X18984" s="58"/>
      <c r="Y18984" s="58"/>
      <c r="Z18984" s="58"/>
      <c r="AA18984" s="58"/>
      <c r="AB18984" s="58"/>
    </row>
    <row r="18985" spans="24:28" x14ac:dyDescent="0.2">
      <c r="X18985" s="58"/>
      <c r="Y18985" s="58"/>
      <c r="Z18985" s="58"/>
      <c r="AA18985" s="58"/>
      <c r="AB18985" s="58"/>
    </row>
    <row r="18986" spans="24:28" x14ac:dyDescent="0.2">
      <c r="X18986" s="58"/>
      <c r="Y18986" s="58"/>
      <c r="Z18986" s="58"/>
      <c r="AA18986" s="58"/>
      <c r="AB18986" s="58"/>
    </row>
    <row r="18987" spans="24:28" x14ac:dyDescent="0.2">
      <c r="X18987" s="58"/>
      <c r="Y18987" s="58"/>
      <c r="Z18987" s="58"/>
      <c r="AA18987" s="58"/>
      <c r="AB18987" s="58"/>
    </row>
    <row r="18988" spans="24:28" x14ac:dyDescent="0.2">
      <c r="X18988" s="58"/>
      <c r="Y18988" s="58"/>
      <c r="Z18988" s="58"/>
      <c r="AA18988" s="58"/>
      <c r="AB18988" s="58"/>
    </row>
    <row r="18989" spans="24:28" x14ac:dyDescent="0.2">
      <c r="X18989" s="58"/>
      <c r="Y18989" s="58"/>
      <c r="Z18989" s="58"/>
      <c r="AA18989" s="58"/>
      <c r="AB18989" s="58"/>
    </row>
    <row r="18990" spans="24:28" x14ac:dyDescent="0.2">
      <c r="X18990" s="58"/>
      <c r="Y18990" s="58"/>
      <c r="Z18990" s="58"/>
      <c r="AA18990" s="58"/>
      <c r="AB18990" s="58"/>
    </row>
    <row r="18991" spans="24:28" x14ac:dyDescent="0.2">
      <c r="X18991" s="58"/>
      <c r="Y18991" s="58"/>
      <c r="Z18991" s="58"/>
      <c r="AA18991" s="58"/>
      <c r="AB18991" s="58"/>
    </row>
    <row r="18992" spans="24:28" x14ac:dyDescent="0.2">
      <c r="X18992" s="58"/>
      <c r="Y18992" s="58"/>
      <c r="Z18992" s="58"/>
      <c r="AA18992" s="58"/>
      <c r="AB18992" s="58"/>
    </row>
    <row r="18993" spans="24:28" x14ac:dyDescent="0.2">
      <c r="X18993" s="58"/>
      <c r="Y18993" s="58"/>
      <c r="Z18993" s="58"/>
      <c r="AA18993" s="58"/>
      <c r="AB18993" s="58"/>
    </row>
    <row r="18994" spans="24:28" x14ac:dyDescent="0.2">
      <c r="X18994" s="58"/>
      <c r="Y18994" s="58"/>
      <c r="Z18994" s="58"/>
      <c r="AA18994" s="58"/>
      <c r="AB18994" s="58"/>
    </row>
    <row r="18995" spans="24:28" x14ac:dyDescent="0.2">
      <c r="X18995" s="58"/>
      <c r="Y18995" s="58"/>
      <c r="Z18995" s="58"/>
      <c r="AA18995" s="58"/>
      <c r="AB18995" s="58"/>
    </row>
    <row r="18996" spans="24:28" x14ac:dyDescent="0.2">
      <c r="X18996" s="58"/>
      <c r="Y18996" s="58"/>
      <c r="Z18996" s="58"/>
      <c r="AA18996" s="58"/>
      <c r="AB18996" s="58"/>
    </row>
    <row r="18997" spans="24:28" x14ac:dyDescent="0.2">
      <c r="X18997" s="58"/>
      <c r="Y18997" s="58"/>
      <c r="Z18997" s="58"/>
      <c r="AA18997" s="58"/>
      <c r="AB18997" s="58"/>
    </row>
    <row r="18998" spans="24:28" x14ac:dyDescent="0.2">
      <c r="X18998" s="58"/>
      <c r="Y18998" s="58"/>
      <c r="Z18998" s="58"/>
      <c r="AA18998" s="58"/>
      <c r="AB18998" s="58"/>
    </row>
    <row r="18999" spans="24:28" x14ac:dyDescent="0.2">
      <c r="X18999" s="58"/>
      <c r="Y18999" s="58"/>
      <c r="Z18999" s="58"/>
      <c r="AA18999" s="58"/>
      <c r="AB18999" s="58"/>
    </row>
    <row r="19000" spans="24:28" x14ac:dyDescent="0.2">
      <c r="X19000" s="58"/>
      <c r="Y19000" s="58"/>
      <c r="Z19000" s="58"/>
      <c r="AA19000" s="58"/>
      <c r="AB19000" s="58"/>
    </row>
    <row r="19001" spans="24:28" x14ac:dyDescent="0.2">
      <c r="X19001" s="58"/>
      <c r="Y19001" s="58"/>
      <c r="Z19001" s="58"/>
      <c r="AA19001" s="58"/>
      <c r="AB19001" s="58"/>
    </row>
    <row r="19002" spans="24:28" x14ac:dyDescent="0.2">
      <c r="X19002" s="58"/>
      <c r="Y19002" s="58"/>
      <c r="Z19002" s="58"/>
      <c r="AA19002" s="58"/>
      <c r="AB19002" s="58"/>
    </row>
    <row r="19003" spans="24:28" x14ac:dyDescent="0.2">
      <c r="X19003" s="58"/>
      <c r="Y19003" s="58"/>
      <c r="Z19003" s="58"/>
      <c r="AA19003" s="58"/>
      <c r="AB19003" s="58"/>
    </row>
    <row r="19004" spans="24:28" x14ac:dyDescent="0.2">
      <c r="X19004" s="58"/>
      <c r="Y19004" s="58"/>
      <c r="Z19004" s="58"/>
      <c r="AA19004" s="58"/>
      <c r="AB19004" s="58"/>
    </row>
    <row r="19005" spans="24:28" x14ac:dyDescent="0.2">
      <c r="X19005" s="58"/>
      <c r="Y19005" s="58"/>
      <c r="Z19005" s="58"/>
      <c r="AA19005" s="58"/>
      <c r="AB19005" s="58"/>
    </row>
    <row r="19006" spans="24:28" x14ac:dyDescent="0.2">
      <c r="X19006" s="58"/>
      <c r="Y19006" s="58"/>
      <c r="Z19006" s="58"/>
      <c r="AA19006" s="58"/>
      <c r="AB19006" s="58"/>
    </row>
    <row r="19007" spans="24:28" x14ac:dyDescent="0.2">
      <c r="X19007" s="58"/>
      <c r="Y19007" s="58"/>
      <c r="Z19007" s="58"/>
      <c r="AA19007" s="58"/>
      <c r="AB19007" s="58"/>
    </row>
    <row r="19008" spans="24:28" x14ac:dyDescent="0.2">
      <c r="X19008" s="58"/>
      <c r="Y19008" s="58"/>
      <c r="Z19008" s="58"/>
      <c r="AA19008" s="58"/>
      <c r="AB19008" s="58"/>
    </row>
    <row r="19009" spans="24:28" x14ac:dyDescent="0.2">
      <c r="X19009" s="58"/>
      <c r="Y19009" s="58"/>
      <c r="Z19009" s="58"/>
      <c r="AA19009" s="58"/>
      <c r="AB19009" s="58"/>
    </row>
    <row r="19010" spans="24:28" x14ac:dyDescent="0.2">
      <c r="X19010" s="58"/>
      <c r="Y19010" s="58"/>
      <c r="Z19010" s="58"/>
      <c r="AA19010" s="58"/>
      <c r="AB19010" s="58"/>
    </row>
    <row r="19011" spans="24:28" x14ac:dyDescent="0.2">
      <c r="X19011" s="58"/>
      <c r="Y19011" s="58"/>
      <c r="Z19011" s="58"/>
      <c r="AA19011" s="58"/>
      <c r="AB19011" s="58"/>
    </row>
    <row r="19012" spans="24:28" x14ac:dyDescent="0.2">
      <c r="X19012" s="58"/>
      <c r="Y19012" s="58"/>
      <c r="Z19012" s="58"/>
      <c r="AA19012" s="58"/>
      <c r="AB19012" s="58"/>
    </row>
    <row r="19013" spans="24:28" x14ac:dyDescent="0.2">
      <c r="X19013" s="58"/>
      <c r="Y19013" s="58"/>
      <c r="Z19013" s="58"/>
      <c r="AA19013" s="58"/>
      <c r="AB19013" s="58"/>
    </row>
    <row r="19014" spans="24:28" x14ac:dyDescent="0.2">
      <c r="X19014" s="58"/>
      <c r="Y19014" s="58"/>
      <c r="Z19014" s="58"/>
      <c r="AA19014" s="58"/>
      <c r="AB19014" s="58"/>
    </row>
    <row r="19015" spans="24:28" x14ac:dyDescent="0.2">
      <c r="X19015" s="58"/>
      <c r="Y19015" s="58"/>
      <c r="Z19015" s="58"/>
      <c r="AA19015" s="58"/>
      <c r="AB19015" s="58"/>
    </row>
    <row r="19016" spans="24:28" x14ac:dyDescent="0.2">
      <c r="X19016" s="58"/>
      <c r="Y19016" s="58"/>
      <c r="Z19016" s="58"/>
      <c r="AA19016" s="58"/>
      <c r="AB19016" s="58"/>
    </row>
    <row r="19017" spans="24:28" x14ac:dyDescent="0.2">
      <c r="X19017" s="58"/>
      <c r="Y19017" s="58"/>
      <c r="Z19017" s="58"/>
      <c r="AA19017" s="58"/>
      <c r="AB19017" s="58"/>
    </row>
    <row r="19018" spans="24:28" x14ac:dyDescent="0.2">
      <c r="X19018" s="58"/>
      <c r="Y19018" s="58"/>
      <c r="Z19018" s="58"/>
      <c r="AA19018" s="58"/>
      <c r="AB19018" s="58"/>
    </row>
    <row r="19019" spans="24:28" x14ac:dyDescent="0.2">
      <c r="X19019" s="58"/>
      <c r="Y19019" s="58"/>
      <c r="Z19019" s="58"/>
      <c r="AA19019" s="58"/>
      <c r="AB19019" s="58"/>
    </row>
    <row r="19020" spans="24:28" x14ac:dyDescent="0.2">
      <c r="X19020" s="58"/>
      <c r="Y19020" s="58"/>
      <c r="Z19020" s="58"/>
      <c r="AA19020" s="58"/>
      <c r="AB19020" s="58"/>
    </row>
    <row r="19021" spans="24:28" x14ac:dyDescent="0.2">
      <c r="X19021" s="58"/>
      <c r="Y19021" s="58"/>
      <c r="Z19021" s="58"/>
      <c r="AA19021" s="58"/>
      <c r="AB19021" s="58"/>
    </row>
    <row r="19022" spans="24:28" x14ac:dyDescent="0.2">
      <c r="X19022" s="58"/>
      <c r="Y19022" s="58"/>
      <c r="Z19022" s="58"/>
      <c r="AA19022" s="58"/>
      <c r="AB19022" s="58"/>
    </row>
    <row r="19023" spans="24:28" x14ac:dyDescent="0.2">
      <c r="X19023" s="58"/>
      <c r="Y19023" s="58"/>
      <c r="Z19023" s="58"/>
      <c r="AA19023" s="58"/>
      <c r="AB19023" s="58"/>
    </row>
    <row r="19024" spans="24:28" x14ac:dyDescent="0.2">
      <c r="X19024" s="58"/>
      <c r="Y19024" s="58"/>
      <c r="Z19024" s="58"/>
      <c r="AA19024" s="58"/>
      <c r="AB19024" s="58"/>
    </row>
    <row r="19025" spans="24:28" x14ac:dyDescent="0.2">
      <c r="X19025" s="58"/>
      <c r="Y19025" s="58"/>
      <c r="Z19025" s="58"/>
      <c r="AA19025" s="58"/>
      <c r="AB19025" s="58"/>
    </row>
    <row r="19026" spans="24:28" x14ac:dyDescent="0.2">
      <c r="X19026" s="58"/>
      <c r="Y19026" s="58"/>
      <c r="Z19026" s="58"/>
      <c r="AA19026" s="58"/>
      <c r="AB19026" s="58"/>
    </row>
    <row r="19027" spans="24:28" x14ac:dyDescent="0.2">
      <c r="X19027" s="58"/>
      <c r="Y19027" s="58"/>
      <c r="Z19027" s="58"/>
      <c r="AA19027" s="58"/>
      <c r="AB19027" s="58"/>
    </row>
    <row r="19028" spans="24:28" x14ac:dyDescent="0.2">
      <c r="X19028" s="58"/>
      <c r="Y19028" s="58"/>
      <c r="Z19028" s="58"/>
      <c r="AA19028" s="58"/>
      <c r="AB19028" s="58"/>
    </row>
    <row r="19029" spans="24:28" x14ac:dyDescent="0.2">
      <c r="X19029" s="58"/>
      <c r="Y19029" s="58"/>
      <c r="Z19029" s="58"/>
      <c r="AA19029" s="58"/>
      <c r="AB19029" s="58"/>
    </row>
    <row r="19030" spans="24:28" x14ac:dyDescent="0.2">
      <c r="X19030" s="58"/>
      <c r="Y19030" s="58"/>
      <c r="Z19030" s="58"/>
      <c r="AA19030" s="58"/>
      <c r="AB19030" s="58"/>
    </row>
    <row r="19031" spans="24:28" x14ac:dyDescent="0.2">
      <c r="X19031" s="58"/>
      <c r="Y19031" s="58"/>
      <c r="Z19031" s="58"/>
      <c r="AA19031" s="58"/>
      <c r="AB19031" s="58"/>
    </row>
    <row r="19032" spans="24:28" x14ac:dyDescent="0.2">
      <c r="X19032" s="58"/>
      <c r="Y19032" s="58"/>
      <c r="Z19032" s="58"/>
      <c r="AA19032" s="58"/>
      <c r="AB19032" s="58"/>
    </row>
    <row r="19033" spans="24:28" x14ac:dyDescent="0.2">
      <c r="X19033" s="58"/>
      <c r="Y19033" s="58"/>
      <c r="Z19033" s="58"/>
      <c r="AA19033" s="58"/>
      <c r="AB19033" s="58"/>
    </row>
    <row r="19034" spans="24:28" x14ac:dyDescent="0.2">
      <c r="X19034" s="58"/>
      <c r="Y19034" s="58"/>
      <c r="Z19034" s="58"/>
      <c r="AA19034" s="58"/>
      <c r="AB19034" s="58"/>
    </row>
    <row r="19035" spans="24:28" x14ac:dyDescent="0.2">
      <c r="X19035" s="58"/>
      <c r="Y19035" s="58"/>
      <c r="Z19035" s="58"/>
      <c r="AA19035" s="58"/>
      <c r="AB19035" s="58"/>
    </row>
    <row r="19036" spans="24:28" x14ac:dyDescent="0.2">
      <c r="X19036" s="58"/>
      <c r="Y19036" s="58"/>
      <c r="Z19036" s="58"/>
      <c r="AA19036" s="58"/>
      <c r="AB19036" s="58"/>
    </row>
    <row r="19037" spans="24:28" x14ac:dyDescent="0.2">
      <c r="X19037" s="58"/>
      <c r="Y19037" s="58"/>
      <c r="Z19037" s="58"/>
      <c r="AA19037" s="58"/>
      <c r="AB19037" s="58"/>
    </row>
    <row r="19038" spans="24:28" x14ac:dyDescent="0.2">
      <c r="X19038" s="58"/>
      <c r="Y19038" s="58"/>
      <c r="Z19038" s="58"/>
      <c r="AA19038" s="58"/>
      <c r="AB19038" s="58"/>
    </row>
    <row r="19039" spans="24:28" x14ac:dyDescent="0.2">
      <c r="X19039" s="58"/>
      <c r="Y19039" s="58"/>
      <c r="Z19039" s="58"/>
      <c r="AA19039" s="58"/>
      <c r="AB19039" s="58"/>
    </row>
    <row r="19040" spans="24:28" x14ac:dyDescent="0.2">
      <c r="X19040" s="58"/>
      <c r="Y19040" s="58"/>
      <c r="Z19040" s="58"/>
      <c r="AA19040" s="58"/>
      <c r="AB19040" s="58"/>
    </row>
    <row r="19041" spans="24:28" x14ac:dyDescent="0.2">
      <c r="X19041" s="58"/>
      <c r="Y19041" s="58"/>
      <c r="Z19041" s="58"/>
      <c r="AA19041" s="58"/>
      <c r="AB19041" s="58"/>
    </row>
    <row r="19042" spans="24:28" x14ac:dyDescent="0.2">
      <c r="X19042" s="58"/>
      <c r="Y19042" s="58"/>
      <c r="Z19042" s="58"/>
      <c r="AA19042" s="58"/>
      <c r="AB19042" s="58"/>
    </row>
    <row r="19043" spans="24:28" x14ac:dyDescent="0.2">
      <c r="X19043" s="58"/>
      <c r="Y19043" s="58"/>
      <c r="Z19043" s="58"/>
      <c r="AA19043" s="58"/>
      <c r="AB19043" s="58"/>
    </row>
    <row r="19044" spans="24:28" x14ac:dyDescent="0.2">
      <c r="X19044" s="58"/>
      <c r="Y19044" s="58"/>
      <c r="Z19044" s="58"/>
      <c r="AA19044" s="58"/>
      <c r="AB19044" s="58"/>
    </row>
    <row r="19045" spans="24:28" x14ac:dyDescent="0.2">
      <c r="X19045" s="58"/>
      <c r="Y19045" s="58"/>
      <c r="Z19045" s="58"/>
      <c r="AA19045" s="58"/>
      <c r="AB19045" s="58"/>
    </row>
    <row r="19046" spans="24:28" x14ac:dyDescent="0.2">
      <c r="X19046" s="58"/>
      <c r="Y19046" s="58"/>
      <c r="Z19046" s="58"/>
      <c r="AA19046" s="58"/>
      <c r="AB19046" s="58"/>
    </row>
    <row r="19047" spans="24:28" x14ac:dyDescent="0.2">
      <c r="X19047" s="58"/>
      <c r="Y19047" s="58"/>
      <c r="Z19047" s="58"/>
      <c r="AA19047" s="58"/>
      <c r="AB19047" s="58"/>
    </row>
    <row r="19048" spans="24:28" x14ac:dyDescent="0.2">
      <c r="X19048" s="58"/>
      <c r="Y19048" s="58"/>
      <c r="Z19048" s="58"/>
      <c r="AA19048" s="58"/>
      <c r="AB19048" s="58"/>
    </row>
    <row r="19049" spans="24:28" x14ac:dyDescent="0.2">
      <c r="X19049" s="58"/>
      <c r="Y19049" s="58"/>
      <c r="Z19049" s="58"/>
      <c r="AA19049" s="58"/>
      <c r="AB19049" s="58"/>
    </row>
    <row r="19050" spans="24:28" x14ac:dyDescent="0.2">
      <c r="X19050" s="58"/>
      <c r="Y19050" s="58"/>
      <c r="Z19050" s="58"/>
      <c r="AA19050" s="58"/>
      <c r="AB19050" s="58"/>
    </row>
    <row r="19051" spans="24:28" x14ac:dyDescent="0.2">
      <c r="X19051" s="58"/>
      <c r="Y19051" s="58"/>
      <c r="Z19051" s="58"/>
      <c r="AA19051" s="58"/>
      <c r="AB19051" s="58"/>
    </row>
    <row r="19052" spans="24:28" x14ac:dyDescent="0.2">
      <c r="X19052" s="58"/>
      <c r="Y19052" s="58"/>
      <c r="Z19052" s="58"/>
      <c r="AA19052" s="58"/>
      <c r="AB19052" s="58"/>
    </row>
    <row r="19053" spans="24:28" x14ac:dyDescent="0.2">
      <c r="X19053" s="58"/>
      <c r="Y19053" s="58"/>
      <c r="Z19053" s="58"/>
      <c r="AA19053" s="58"/>
      <c r="AB19053" s="58"/>
    </row>
    <row r="19054" spans="24:28" x14ac:dyDescent="0.2">
      <c r="X19054" s="58"/>
      <c r="Y19054" s="58"/>
      <c r="Z19054" s="58"/>
      <c r="AA19054" s="58"/>
      <c r="AB19054" s="58"/>
    </row>
    <row r="19055" spans="24:28" x14ac:dyDescent="0.2">
      <c r="X19055" s="58"/>
      <c r="Y19055" s="58"/>
      <c r="Z19055" s="58"/>
      <c r="AA19055" s="58"/>
      <c r="AB19055" s="58"/>
    </row>
    <row r="19056" spans="24:28" x14ac:dyDescent="0.2">
      <c r="X19056" s="58"/>
      <c r="Y19056" s="58"/>
      <c r="Z19056" s="58"/>
      <c r="AA19056" s="58"/>
      <c r="AB19056" s="58"/>
    </row>
    <row r="19057" spans="24:28" x14ac:dyDescent="0.2">
      <c r="X19057" s="58"/>
      <c r="Y19057" s="58"/>
      <c r="Z19057" s="58"/>
      <c r="AA19057" s="58"/>
      <c r="AB19057" s="58"/>
    </row>
    <row r="19058" spans="24:28" x14ac:dyDescent="0.2">
      <c r="X19058" s="58"/>
      <c r="Y19058" s="58"/>
      <c r="Z19058" s="58"/>
      <c r="AA19058" s="58"/>
      <c r="AB19058" s="58"/>
    </row>
    <row r="19059" spans="24:28" x14ac:dyDescent="0.2">
      <c r="X19059" s="58"/>
      <c r="Y19059" s="58"/>
      <c r="Z19059" s="58"/>
      <c r="AA19059" s="58"/>
      <c r="AB19059" s="58"/>
    </row>
    <row r="19060" spans="24:28" x14ac:dyDescent="0.2">
      <c r="X19060" s="58"/>
      <c r="Y19060" s="58"/>
      <c r="Z19060" s="58"/>
      <c r="AA19060" s="58"/>
      <c r="AB19060" s="58"/>
    </row>
    <row r="19061" spans="24:28" x14ac:dyDescent="0.2">
      <c r="X19061" s="58"/>
      <c r="Y19061" s="58"/>
      <c r="Z19061" s="58"/>
      <c r="AA19061" s="58"/>
      <c r="AB19061" s="58"/>
    </row>
    <row r="19062" spans="24:28" x14ac:dyDescent="0.2">
      <c r="X19062" s="58"/>
      <c r="Y19062" s="58"/>
      <c r="Z19062" s="58"/>
      <c r="AA19062" s="58"/>
      <c r="AB19062" s="58"/>
    </row>
    <row r="19063" spans="24:28" x14ac:dyDescent="0.2">
      <c r="X19063" s="58"/>
      <c r="Y19063" s="58"/>
      <c r="Z19063" s="58"/>
      <c r="AA19063" s="58"/>
      <c r="AB19063" s="58"/>
    </row>
    <row r="19064" spans="24:28" x14ac:dyDescent="0.2">
      <c r="X19064" s="58"/>
      <c r="Y19064" s="58"/>
      <c r="Z19064" s="58"/>
      <c r="AA19064" s="58"/>
      <c r="AB19064" s="58"/>
    </row>
    <row r="19065" spans="24:28" x14ac:dyDescent="0.2">
      <c r="X19065" s="58"/>
      <c r="Y19065" s="58"/>
      <c r="Z19065" s="58"/>
      <c r="AA19065" s="58"/>
      <c r="AB19065" s="58"/>
    </row>
    <row r="19066" spans="24:28" x14ac:dyDescent="0.2">
      <c r="X19066" s="58"/>
      <c r="Y19066" s="58"/>
      <c r="Z19066" s="58"/>
      <c r="AA19066" s="58"/>
      <c r="AB19066" s="58"/>
    </row>
    <row r="19067" spans="24:28" x14ac:dyDescent="0.2">
      <c r="X19067" s="58"/>
      <c r="Y19067" s="58"/>
      <c r="Z19067" s="58"/>
      <c r="AA19067" s="58"/>
      <c r="AB19067" s="58"/>
    </row>
    <row r="19068" spans="24:28" x14ac:dyDescent="0.2">
      <c r="X19068" s="58"/>
      <c r="Y19068" s="58"/>
      <c r="Z19068" s="58"/>
      <c r="AA19068" s="58"/>
      <c r="AB19068" s="58"/>
    </row>
    <row r="19069" spans="24:28" x14ac:dyDescent="0.2">
      <c r="X19069" s="58"/>
      <c r="Y19069" s="58"/>
      <c r="Z19069" s="58"/>
      <c r="AA19069" s="58"/>
      <c r="AB19069" s="58"/>
    </row>
    <row r="19070" spans="24:28" x14ac:dyDescent="0.2">
      <c r="X19070" s="58"/>
      <c r="Y19070" s="58"/>
      <c r="Z19070" s="58"/>
      <c r="AA19070" s="58"/>
      <c r="AB19070" s="58"/>
    </row>
    <row r="19071" spans="24:28" x14ac:dyDescent="0.2">
      <c r="X19071" s="58"/>
      <c r="Y19071" s="58"/>
      <c r="Z19071" s="58"/>
      <c r="AA19071" s="58"/>
      <c r="AB19071" s="58"/>
    </row>
    <row r="19072" spans="24:28" x14ac:dyDescent="0.2">
      <c r="X19072" s="58"/>
      <c r="Y19072" s="58"/>
      <c r="Z19072" s="58"/>
      <c r="AA19072" s="58"/>
      <c r="AB19072" s="58"/>
    </row>
    <row r="19073" spans="24:28" x14ac:dyDescent="0.2">
      <c r="X19073" s="58"/>
      <c r="Y19073" s="58"/>
      <c r="Z19073" s="58"/>
      <c r="AA19073" s="58"/>
      <c r="AB19073" s="58"/>
    </row>
    <row r="19074" spans="24:28" x14ac:dyDescent="0.2">
      <c r="X19074" s="58"/>
      <c r="Y19074" s="58"/>
      <c r="Z19074" s="58"/>
      <c r="AA19074" s="58"/>
      <c r="AB19074" s="58"/>
    </row>
    <row r="19075" spans="24:28" x14ac:dyDescent="0.2">
      <c r="X19075" s="58"/>
      <c r="Y19075" s="58"/>
      <c r="Z19075" s="58"/>
      <c r="AA19075" s="58"/>
      <c r="AB19075" s="58"/>
    </row>
    <row r="19076" spans="24:28" x14ac:dyDescent="0.2">
      <c r="X19076" s="58"/>
      <c r="Y19076" s="58"/>
      <c r="Z19076" s="58"/>
      <c r="AA19076" s="58"/>
      <c r="AB19076" s="58"/>
    </row>
    <row r="19077" spans="24:28" x14ac:dyDescent="0.2">
      <c r="X19077" s="58"/>
      <c r="Y19077" s="58"/>
      <c r="Z19077" s="58"/>
      <c r="AA19077" s="58"/>
      <c r="AB19077" s="58"/>
    </row>
    <row r="19078" spans="24:28" x14ac:dyDescent="0.2">
      <c r="X19078" s="58"/>
      <c r="Y19078" s="58"/>
      <c r="Z19078" s="58"/>
      <c r="AA19078" s="58"/>
      <c r="AB19078" s="58"/>
    </row>
    <row r="19079" spans="24:28" x14ac:dyDescent="0.2">
      <c r="X19079" s="58"/>
      <c r="Y19079" s="58"/>
      <c r="Z19079" s="58"/>
      <c r="AA19079" s="58"/>
      <c r="AB19079" s="58"/>
    </row>
    <row r="19080" spans="24:28" x14ac:dyDescent="0.2">
      <c r="X19080" s="58"/>
      <c r="Y19080" s="58"/>
      <c r="Z19080" s="58"/>
      <c r="AA19080" s="58"/>
      <c r="AB19080" s="58"/>
    </row>
    <row r="19081" spans="24:28" x14ac:dyDescent="0.2">
      <c r="X19081" s="58"/>
      <c r="Y19081" s="58"/>
      <c r="Z19081" s="58"/>
      <c r="AA19081" s="58"/>
      <c r="AB19081" s="58"/>
    </row>
    <row r="19082" spans="24:28" x14ac:dyDescent="0.2">
      <c r="X19082" s="58"/>
      <c r="Y19082" s="58"/>
      <c r="Z19082" s="58"/>
      <c r="AA19082" s="58"/>
      <c r="AB19082" s="58"/>
    </row>
    <row r="19083" spans="24:28" x14ac:dyDescent="0.2">
      <c r="X19083" s="58"/>
      <c r="Y19083" s="58"/>
      <c r="Z19083" s="58"/>
      <c r="AA19083" s="58"/>
      <c r="AB19083" s="58"/>
    </row>
    <row r="19084" spans="24:28" x14ac:dyDescent="0.2">
      <c r="X19084" s="58"/>
      <c r="Y19084" s="58"/>
      <c r="Z19084" s="58"/>
      <c r="AA19084" s="58"/>
      <c r="AB19084" s="58"/>
    </row>
    <row r="19085" spans="24:28" x14ac:dyDescent="0.2">
      <c r="X19085" s="58"/>
      <c r="Y19085" s="58"/>
      <c r="Z19085" s="58"/>
      <c r="AA19085" s="58"/>
      <c r="AB19085" s="58"/>
    </row>
    <row r="19086" spans="24:28" x14ac:dyDescent="0.2">
      <c r="X19086" s="58"/>
      <c r="Y19086" s="58"/>
      <c r="Z19086" s="58"/>
      <c r="AA19086" s="58"/>
      <c r="AB19086" s="58"/>
    </row>
    <row r="19087" spans="24:28" x14ac:dyDescent="0.2">
      <c r="X19087" s="58"/>
      <c r="Y19087" s="58"/>
      <c r="Z19087" s="58"/>
      <c r="AA19087" s="58"/>
      <c r="AB19087" s="58"/>
    </row>
    <row r="19088" spans="24:28" x14ac:dyDescent="0.2">
      <c r="X19088" s="58"/>
      <c r="Y19088" s="58"/>
      <c r="Z19088" s="58"/>
      <c r="AA19088" s="58"/>
      <c r="AB19088" s="58"/>
    </row>
    <row r="19089" spans="24:28" x14ac:dyDescent="0.2">
      <c r="X19089" s="58"/>
      <c r="Y19089" s="58"/>
      <c r="Z19089" s="58"/>
      <c r="AA19089" s="58"/>
      <c r="AB19089" s="58"/>
    </row>
    <row r="19090" spans="24:28" x14ac:dyDescent="0.2">
      <c r="X19090" s="58"/>
      <c r="Y19090" s="58"/>
      <c r="Z19090" s="58"/>
      <c r="AA19090" s="58"/>
      <c r="AB19090" s="58"/>
    </row>
    <row r="19091" spans="24:28" x14ac:dyDescent="0.2">
      <c r="X19091" s="58"/>
      <c r="Y19091" s="58"/>
      <c r="Z19091" s="58"/>
      <c r="AA19091" s="58"/>
      <c r="AB19091" s="58"/>
    </row>
    <row r="19092" spans="24:28" x14ac:dyDescent="0.2">
      <c r="X19092" s="58"/>
      <c r="Y19092" s="58"/>
      <c r="Z19092" s="58"/>
      <c r="AA19092" s="58"/>
      <c r="AB19092" s="58"/>
    </row>
    <row r="19093" spans="24:28" x14ac:dyDescent="0.2">
      <c r="X19093" s="58"/>
      <c r="Y19093" s="58"/>
      <c r="Z19093" s="58"/>
      <c r="AA19093" s="58"/>
      <c r="AB19093" s="58"/>
    </row>
    <row r="19094" spans="24:28" x14ac:dyDescent="0.2">
      <c r="X19094" s="58"/>
      <c r="Y19094" s="58"/>
      <c r="Z19094" s="58"/>
      <c r="AA19094" s="58"/>
      <c r="AB19094" s="58"/>
    </row>
    <row r="19095" spans="24:28" x14ac:dyDescent="0.2">
      <c r="X19095" s="58"/>
      <c r="Y19095" s="58"/>
      <c r="Z19095" s="58"/>
      <c r="AA19095" s="58"/>
      <c r="AB19095" s="58"/>
    </row>
    <row r="19096" spans="24:28" x14ac:dyDescent="0.2">
      <c r="X19096" s="58"/>
      <c r="Y19096" s="58"/>
      <c r="Z19096" s="58"/>
      <c r="AA19096" s="58"/>
      <c r="AB19096" s="58"/>
    </row>
    <row r="19097" spans="24:28" x14ac:dyDescent="0.2">
      <c r="X19097" s="58"/>
      <c r="Y19097" s="58"/>
      <c r="Z19097" s="58"/>
      <c r="AA19097" s="58"/>
      <c r="AB19097" s="58"/>
    </row>
    <row r="19098" spans="24:28" x14ac:dyDescent="0.2">
      <c r="X19098" s="58"/>
      <c r="Y19098" s="58"/>
      <c r="Z19098" s="58"/>
      <c r="AA19098" s="58"/>
      <c r="AB19098" s="58"/>
    </row>
    <row r="19099" spans="24:28" x14ac:dyDescent="0.2">
      <c r="X19099" s="58"/>
      <c r="Y19099" s="58"/>
      <c r="Z19099" s="58"/>
      <c r="AA19099" s="58"/>
      <c r="AB19099" s="58"/>
    </row>
    <row r="19100" spans="24:28" x14ac:dyDescent="0.2">
      <c r="X19100" s="58"/>
      <c r="Y19100" s="58"/>
      <c r="Z19100" s="58"/>
      <c r="AA19100" s="58"/>
      <c r="AB19100" s="58"/>
    </row>
    <row r="19101" spans="24:28" x14ac:dyDescent="0.2">
      <c r="X19101" s="58"/>
      <c r="Y19101" s="58"/>
      <c r="Z19101" s="58"/>
      <c r="AA19101" s="58"/>
      <c r="AB19101" s="58"/>
    </row>
    <row r="19102" spans="24:28" x14ac:dyDescent="0.2">
      <c r="X19102" s="58"/>
      <c r="Y19102" s="58"/>
      <c r="Z19102" s="58"/>
      <c r="AA19102" s="58"/>
      <c r="AB19102" s="58"/>
    </row>
    <row r="19103" spans="24:28" x14ac:dyDescent="0.2">
      <c r="X19103" s="58"/>
      <c r="Y19103" s="58"/>
      <c r="Z19103" s="58"/>
      <c r="AA19103" s="58"/>
      <c r="AB19103" s="58"/>
    </row>
    <row r="19104" spans="24:28" x14ac:dyDescent="0.2">
      <c r="X19104" s="58"/>
      <c r="Y19104" s="58"/>
      <c r="Z19104" s="58"/>
      <c r="AA19104" s="58"/>
      <c r="AB19104" s="58"/>
    </row>
    <row r="19105" spans="24:28" x14ac:dyDescent="0.2">
      <c r="X19105" s="58"/>
      <c r="Y19105" s="58"/>
      <c r="Z19105" s="58"/>
      <c r="AA19105" s="58"/>
      <c r="AB19105" s="58"/>
    </row>
    <row r="19106" spans="24:28" x14ac:dyDescent="0.2">
      <c r="X19106" s="58"/>
      <c r="Y19106" s="58"/>
      <c r="Z19106" s="58"/>
      <c r="AA19106" s="58"/>
      <c r="AB19106" s="58"/>
    </row>
    <row r="19107" spans="24:28" x14ac:dyDescent="0.2">
      <c r="X19107" s="58"/>
      <c r="Y19107" s="58"/>
      <c r="Z19107" s="58"/>
      <c r="AA19107" s="58"/>
      <c r="AB19107" s="58"/>
    </row>
    <row r="19108" spans="24:28" x14ac:dyDescent="0.2">
      <c r="X19108" s="58"/>
      <c r="Y19108" s="58"/>
      <c r="Z19108" s="58"/>
      <c r="AA19108" s="58"/>
      <c r="AB19108" s="58"/>
    </row>
    <row r="19109" spans="24:28" x14ac:dyDescent="0.2">
      <c r="X19109" s="58"/>
      <c r="Y19109" s="58"/>
      <c r="Z19109" s="58"/>
      <c r="AA19109" s="58"/>
      <c r="AB19109" s="58"/>
    </row>
    <row r="19110" spans="24:28" x14ac:dyDescent="0.2">
      <c r="X19110" s="58"/>
      <c r="Y19110" s="58"/>
      <c r="Z19110" s="58"/>
      <c r="AA19110" s="58"/>
      <c r="AB19110" s="58"/>
    </row>
    <row r="19111" spans="24:28" x14ac:dyDescent="0.2">
      <c r="X19111" s="58"/>
      <c r="Y19111" s="58"/>
      <c r="Z19111" s="58"/>
      <c r="AA19111" s="58"/>
      <c r="AB19111" s="58"/>
    </row>
    <row r="19112" spans="24:28" x14ac:dyDescent="0.2">
      <c r="X19112" s="58"/>
      <c r="Y19112" s="58"/>
      <c r="Z19112" s="58"/>
      <c r="AA19112" s="58"/>
      <c r="AB19112" s="58"/>
    </row>
    <row r="19113" spans="24:28" x14ac:dyDescent="0.2">
      <c r="X19113" s="58"/>
      <c r="Y19113" s="58"/>
      <c r="Z19113" s="58"/>
      <c r="AA19113" s="58"/>
      <c r="AB19113" s="58"/>
    </row>
    <row r="19114" spans="24:28" x14ac:dyDescent="0.2">
      <c r="X19114" s="58"/>
      <c r="Y19114" s="58"/>
      <c r="Z19114" s="58"/>
      <c r="AA19114" s="58"/>
      <c r="AB19114" s="58"/>
    </row>
    <row r="19115" spans="24:28" x14ac:dyDescent="0.2">
      <c r="X19115" s="58"/>
      <c r="Y19115" s="58"/>
      <c r="Z19115" s="58"/>
      <c r="AA19115" s="58"/>
      <c r="AB19115" s="58"/>
    </row>
    <row r="19116" spans="24:28" x14ac:dyDescent="0.2">
      <c r="X19116" s="58"/>
      <c r="Y19116" s="58"/>
      <c r="Z19116" s="58"/>
      <c r="AA19116" s="58"/>
      <c r="AB19116" s="58"/>
    </row>
    <row r="19117" spans="24:28" x14ac:dyDescent="0.2">
      <c r="X19117" s="58"/>
      <c r="Y19117" s="58"/>
      <c r="Z19117" s="58"/>
      <c r="AA19117" s="58"/>
      <c r="AB19117" s="58"/>
    </row>
    <row r="19118" spans="24:28" x14ac:dyDescent="0.2">
      <c r="X19118" s="58"/>
      <c r="Y19118" s="58"/>
      <c r="Z19118" s="58"/>
      <c r="AA19118" s="58"/>
      <c r="AB19118" s="58"/>
    </row>
    <row r="19119" spans="24:28" x14ac:dyDescent="0.2">
      <c r="X19119" s="58"/>
      <c r="Y19119" s="58"/>
      <c r="Z19119" s="58"/>
      <c r="AA19119" s="58"/>
      <c r="AB19119" s="58"/>
    </row>
    <row r="19120" spans="24:28" x14ac:dyDescent="0.2">
      <c r="X19120" s="58"/>
      <c r="Y19120" s="58"/>
      <c r="Z19120" s="58"/>
      <c r="AA19120" s="58"/>
      <c r="AB19120" s="58"/>
    </row>
    <row r="19121" spans="24:28" x14ac:dyDescent="0.2">
      <c r="X19121" s="58"/>
      <c r="Y19121" s="58"/>
      <c r="Z19121" s="58"/>
      <c r="AA19121" s="58"/>
      <c r="AB19121" s="58"/>
    </row>
    <row r="19122" spans="24:28" x14ac:dyDescent="0.2">
      <c r="X19122" s="58"/>
      <c r="Y19122" s="58"/>
      <c r="Z19122" s="58"/>
      <c r="AA19122" s="58"/>
      <c r="AB19122" s="58"/>
    </row>
    <row r="19123" spans="24:28" x14ac:dyDescent="0.2">
      <c r="X19123" s="58"/>
      <c r="Y19123" s="58"/>
      <c r="Z19123" s="58"/>
      <c r="AA19123" s="58"/>
      <c r="AB19123" s="58"/>
    </row>
    <row r="19124" spans="24:28" x14ac:dyDescent="0.2">
      <c r="X19124" s="58"/>
      <c r="Y19124" s="58"/>
      <c r="Z19124" s="58"/>
      <c r="AA19124" s="58"/>
      <c r="AB19124" s="58"/>
    </row>
    <row r="19125" spans="24:28" x14ac:dyDescent="0.2">
      <c r="X19125" s="58"/>
      <c r="Y19125" s="58"/>
      <c r="Z19125" s="58"/>
      <c r="AA19125" s="58"/>
      <c r="AB19125" s="58"/>
    </row>
    <row r="19126" spans="24:28" x14ac:dyDescent="0.2">
      <c r="X19126" s="58"/>
      <c r="Y19126" s="58"/>
      <c r="Z19126" s="58"/>
      <c r="AA19126" s="58"/>
      <c r="AB19126" s="58"/>
    </row>
    <row r="19127" spans="24:28" x14ac:dyDescent="0.2">
      <c r="X19127" s="58"/>
      <c r="Y19127" s="58"/>
      <c r="Z19127" s="58"/>
      <c r="AA19127" s="58"/>
      <c r="AB19127" s="58"/>
    </row>
    <row r="19128" spans="24:28" x14ac:dyDescent="0.2">
      <c r="X19128" s="58"/>
      <c r="Y19128" s="58"/>
      <c r="Z19128" s="58"/>
      <c r="AA19128" s="58"/>
      <c r="AB19128" s="58"/>
    </row>
    <row r="19129" spans="24:28" x14ac:dyDescent="0.2">
      <c r="X19129" s="58"/>
      <c r="Y19129" s="58"/>
      <c r="Z19129" s="58"/>
      <c r="AA19129" s="58"/>
      <c r="AB19129" s="58"/>
    </row>
    <row r="19130" spans="24:28" x14ac:dyDescent="0.2">
      <c r="X19130" s="58"/>
      <c r="Y19130" s="58"/>
      <c r="Z19130" s="58"/>
      <c r="AA19130" s="58"/>
      <c r="AB19130" s="58"/>
    </row>
    <row r="19131" spans="24:28" x14ac:dyDescent="0.2">
      <c r="X19131" s="58"/>
      <c r="Y19131" s="58"/>
      <c r="Z19131" s="58"/>
      <c r="AA19131" s="58"/>
      <c r="AB19131" s="58"/>
    </row>
    <row r="19132" spans="24:28" x14ac:dyDescent="0.2">
      <c r="X19132" s="58"/>
      <c r="Y19132" s="58"/>
      <c r="Z19132" s="58"/>
      <c r="AA19132" s="58"/>
      <c r="AB19132" s="58"/>
    </row>
    <row r="19133" spans="24:28" x14ac:dyDescent="0.2">
      <c r="X19133" s="58"/>
      <c r="Y19133" s="58"/>
      <c r="Z19133" s="58"/>
      <c r="AA19133" s="58"/>
      <c r="AB19133" s="58"/>
    </row>
    <row r="19134" spans="24:28" x14ac:dyDescent="0.2">
      <c r="X19134" s="58"/>
      <c r="Y19134" s="58"/>
      <c r="Z19134" s="58"/>
      <c r="AA19134" s="58"/>
      <c r="AB19134" s="58"/>
    </row>
    <row r="19135" spans="24:28" x14ac:dyDescent="0.2">
      <c r="X19135" s="58"/>
      <c r="Y19135" s="58"/>
      <c r="Z19135" s="58"/>
      <c r="AA19135" s="58"/>
      <c r="AB19135" s="58"/>
    </row>
    <row r="19136" spans="24:28" x14ac:dyDescent="0.2">
      <c r="X19136" s="58"/>
      <c r="Y19136" s="58"/>
      <c r="Z19136" s="58"/>
      <c r="AA19136" s="58"/>
      <c r="AB19136" s="58"/>
    </row>
    <row r="19137" spans="24:28" x14ac:dyDescent="0.2">
      <c r="X19137" s="58"/>
      <c r="Y19137" s="58"/>
      <c r="Z19137" s="58"/>
      <c r="AA19137" s="58"/>
      <c r="AB19137" s="58"/>
    </row>
    <row r="19138" spans="24:28" x14ac:dyDescent="0.2">
      <c r="X19138" s="58"/>
      <c r="Y19138" s="58"/>
      <c r="Z19138" s="58"/>
      <c r="AA19138" s="58"/>
      <c r="AB19138" s="58"/>
    </row>
    <row r="19139" spans="24:28" x14ac:dyDescent="0.2">
      <c r="X19139" s="58"/>
      <c r="Y19139" s="58"/>
      <c r="Z19139" s="58"/>
      <c r="AA19139" s="58"/>
      <c r="AB19139" s="58"/>
    </row>
    <row r="19140" spans="24:28" x14ac:dyDescent="0.2">
      <c r="X19140" s="58"/>
      <c r="Y19140" s="58"/>
      <c r="Z19140" s="58"/>
      <c r="AA19140" s="58"/>
      <c r="AB19140" s="58"/>
    </row>
    <row r="19141" spans="24:28" x14ac:dyDescent="0.2">
      <c r="X19141" s="58"/>
      <c r="Y19141" s="58"/>
      <c r="Z19141" s="58"/>
      <c r="AA19141" s="58"/>
      <c r="AB19141" s="58"/>
    </row>
    <row r="19142" spans="24:28" x14ac:dyDescent="0.2">
      <c r="X19142" s="58"/>
      <c r="Y19142" s="58"/>
      <c r="Z19142" s="58"/>
      <c r="AA19142" s="58"/>
      <c r="AB19142" s="58"/>
    </row>
    <row r="19143" spans="24:28" x14ac:dyDescent="0.2">
      <c r="X19143" s="58"/>
      <c r="Y19143" s="58"/>
      <c r="Z19143" s="58"/>
      <c r="AA19143" s="58"/>
      <c r="AB19143" s="58"/>
    </row>
    <row r="19144" spans="24:28" x14ac:dyDescent="0.2">
      <c r="X19144" s="58"/>
      <c r="Y19144" s="58"/>
      <c r="Z19144" s="58"/>
      <c r="AA19144" s="58"/>
      <c r="AB19144" s="58"/>
    </row>
    <row r="19145" spans="24:28" x14ac:dyDescent="0.2">
      <c r="X19145" s="58"/>
      <c r="Y19145" s="58"/>
      <c r="Z19145" s="58"/>
      <c r="AA19145" s="58"/>
      <c r="AB19145" s="58"/>
    </row>
    <row r="19146" spans="24:28" x14ac:dyDescent="0.2">
      <c r="X19146" s="58"/>
      <c r="Y19146" s="58"/>
      <c r="Z19146" s="58"/>
      <c r="AA19146" s="58"/>
      <c r="AB19146" s="58"/>
    </row>
    <row r="19147" spans="24:28" x14ac:dyDescent="0.2">
      <c r="X19147" s="58"/>
      <c r="Y19147" s="58"/>
      <c r="Z19147" s="58"/>
      <c r="AA19147" s="58"/>
      <c r="AB19147" s="58"/>
    </row>
    <row r="19148" spans="24:28" x14ac:dyDescent="0.2">
      <c r="X19148" s="58"/>
      <c r="Y19148" s="58"/>
      <c r="Z19148" s="58"/>
      <c r="AA19148" s="58"/>
      <c r="AB19148" s="58"/>
    </row>
    <row r="19149" spans="24:28" x14ac:dyDescent="0.2">
      <c r="X19149" s="58"/>
      <c r="Y19149" s="58"/>
      <c r="Z19149" s="58"/>
      <c r="AA19149" s="58"/>
      <c r="AB19149" s="58"/>
    </row>
    <row r="19150" spans="24:28" x14ac:dyDescent="0.2">
      <c r="X19150" s="58"/>
      <c r="Y19150" s="58"/>
      <c r="Z19150" s="58"/>
      <c r="AA19150" s="58"/>
      <c r="AB19150" s="58"/>
    </row>
    <row r="19151" spans="24:28" x14ac:dyDescent="0.2">
      <c r="X19151" s="58"/>
      <c r="Y19151" s="58"/>
      <c r="Z19151" s="58"/>
      <c r="AA19151" s="58"/>
      <c r="AB19151" s="58"/>
    </row>
    <row r="19152" spans="24:28" x14ac:dyDescent="0.2">
      <c r="X19152" s="58"/>
      <c r="Y19152" s="58"/>
      <c r="Z19152" s="58"/>
      <c r="AA19152" s="58"/>
      <c r="AB19152" s="58"/>
    </row>
    <row r="19153" spans="24:28" x14ac:dyDescent="0.2">
      <c r="X19153" s="58"/>
      <c r="Y19153" s="58"/>
      <c r="Z19153" s="58"/>
      <c r="AA19153" s="58"/>
      <c r="AB19153" s="58"/>
    </row>
    <row r="19154" spans="24:28" x14ac:dyDescent="0.2">
      <c r="X19154" s="58"/>
      <c r="Y19154" s="58"/>
      <c r="Z19154" s="58"/>
      <c r="AA19154" s="58"/>
      <c r="AB19154" s="58"/>
    </row>
    <row r="19155" spans="24:28" x14ac:dyDescent="0.2">
      <c r="X19155" s="58"/>
      <c r="Y19155" s="58"/>
      <c r="Z19155" s="58"/>
      <c r="AA19155" s="58"/>
      <c r="AB19155" s="58"/>
    </row>
    <row r="19156" spans="24:28" x14ac:dyDescent="0.2">
      <c r="X19156" s="58"/>
      <c r="Y19156" s="58"/>
      <c r="Z19156" s="58"/>
      <c r="AA19156" s="58"/>
      <c r="AB19156" s="58"/>
    </row>
    <row r="19157" spans="24:28" x14ac:dyDescent="0.2">
      <c r="X19157" s="58"/>
      <c r="Y19157" s="58"/>
      <c r="Z19157" s="58"/>
      <c r="AA19157" s="58"/>
      <c r="AB19157" s="58"/>
    </row>
    <row r="19158" spans="24:28" x14ac:dyDescent="0.2">
      <c r="X19158" s="58"/>
      <c r="Y19158" s="58"/>
      <c r="Z19158" s="58"/>
      <c r="AA19158" s="58"/>
      <c r="AB19158" s="58"/>
    </row>
    <row r="19159" spans="24:28" x14ac:dyDescent="0.2">
      <c r="X19159" s="58"/>
      <c r="Y19159" s="58"/>
      <c r="Z19159" s="58"/>
      <c r="AA19159" s="58"/>
      <c r="AB19159" s="58"/>
    </row>
    <row r="19160" spans="24:28" x14ac:dyDescent="0.2">
      <c r="X19160" s="58"/>
      <c r="Y19160" s="58"/>
      <c r="Z19160" s="58"/>
      <c r="AA19160" s="58"/>
      <c r="AB19160" s="58"/>
    </row>
    <row r="19161" spans="24:28" x14ac:dyDescent="0.2">
      <c r="X19161" s="58"/>
      <c r="Y19161" s="58"/>
      <c r="Z19161" s="58"/>
      <c r="AA19161" s="58"/>
      <c r="AB19161" s="58"/>
    </row>
    <row r="19162" spans="24:28" x14ac:dyDescent="0.2">
      <c r="X19162" s="58"/>
      <c r="Y19162" s="58"/>
      <c r="Z19162" s="58"/>
      <c r="AA19162" s="58"/>
      <c r="AB19162" s="58"/>
    </row>
    <row r="19163" spans="24:28" x14ac:dyDescent="0.2">
      <c r="X19163" s="58"/>
      <c r="Y19163" s="58"/>
      <c r="Z19163" s="58"/>
      <c r="AA19163" s="58"/>
      <c r="AB19163" s="58"/>
    </row>
    <row r="19164" spans="24:28" x14ac:dyDescent="0.2">
      <c r="X19164" s="58"/>
      <c r="Y19164" s="58"/>
      <c r="Z19164" s="58"/>
      <c r="AA19164" s="58"/>
      <c r="AB19164" s="58"/>
    </row>
    <row r="19165" spans="24:28" x14ac:dyDescent="0.2">
      <c r="X19165" s="58"/>
      <c r="Y19165" s="58"/>
      <c r="Z19165" s="58"/>
      <c r="AA19165" s="58"/>
      <c r="AB19165" s="58"/>
    </row>
    <row r="19166" spans="24:28" x14ac:dyDescent="0.2">
      <c r="X19166" s="58"/>
      <c r="Y19166" s="58"/>
      <c r="Z19166" s="58"/>
      <c r="AA19166" s="58"/>
      <c r="AB19166" s="58"/>
    </row>
    <row r="19167" spans="24:28" x14ac:dyDescent="0.2">
      <c r="X19167" s="58"/>
      <c r="Y19167" s="58"/>
      <c r="Z19167" s="58"/>
      <c r="AA19167" s="58"/>
      <c r="AB19167" s="58"/>
    </row>
    <row r="19168" spans="24:28" x14ac:dyDescent="0.2">
      <c r="X19168" s="58"/>
      <c r="Y19168" s="58"/>
      <c r="Z19168" s="58"/>
      <c r="AA19168" s="58"/>
      <c r="AB19168" s="58"/>
    </row>
    <row r="19169" spans="24:28" x14ac:dyDescent="0.2">
      <c r="X19169" s="58"/>
      <c r="Y19169" s="58"/>
      <c r="Z19169" s="58"/>
      <c r="AA19169" s="58"/>
      <c r="AB19169" s="58"/>
    </row>
    <row r="19170" spans="24:28" x14ac:dyDescent="0.2">
      <c r="X19170" s="58"/>
      <c r="Y19170" s="58"/>
      <c r="Z19170" s="58"/>
      <c r="AA19170" s="58"/>
      <c r="AB19170" s="58"/>
    </row>
    <row r="19171" spans="24:28" x14ac:dyDescent="0.2">
      <c r="X19171" s="58"/>
      <c r="Y19171" s="58"/>
      <c r="Z19171" s="58"/>
      <c r="AA19171" s="58"/>
      <c r="AB19171" s="58"/>
    </row>
    <row r="19172" spans="24:28" x14ac:dyDescent="0.2">
      <c r="X19172" s="58"/>
      <c r="Y19172" s="58"/>
      <c r="Z19172" s="58"/>
      <c r="AA19172" s="58"/>
      <c r="AB19172" s="58"/>
    </row>
    <row r="19173" spans="24:28" x14ac:dyDescent="0.2">
      <c r="X19173" s="58"/>
      <c r="Y19173" s="58"/>
      <c r="Z19173" s="58"/>
      <c r="AA19173" s="58"/>
      <c r="AB19173" s="58"/>
    </row>
    <row r="19174" spans="24:28" x14ac:dyDescent="0.2">
      <c r="X19174" s="58"/>
      <c r="Y19174" s="58"/>
      <c r="Z19174" s="58"/>
      <c r="AA19174" s="58"/>
      <c r="AB19174" s="58"/>
    </row>
    <row r="19175" spans="24:28" x14ac:dyDescent="0.2">
      <c r="X19175" s="58"/>
      <c r="Y19175" s="58"/>
      <c r="Z19175" s="58"/>
      <c r="AA19175" s="58"/>
      <c r="AB19175" s="58"/>
    </row>
    <row r="19176" spans="24:28" x14ac:dyDescent="0.2">
      <c r="X19176" s="58"/>
      <c r="Y19176" s="58"/>
      <c r="Z19176" s="58"/>
      <c r="AA19176" s="58"/>
      <c r="AB19176" s="58"/>
    </row>
    <row r="19177" spans="24:28" x14ac:dyDescent="0.2">
      <c r="X19177" s="58"/>
      <c r="Y19177" s="58"/>
      <c r="Z19177" s="58"/>
      <c r="AA19177" s="58"/>
      <c r="AB19177" s="58"/>
    </row>
    <row r="19178" spans="24:28" x14ac:dyDescent="0.2">
      <c r="X19178" s="58"/>
      <c r="Y19178" s="58"/>
      <c r="Z19178" s="58"/>
      <c r="AA19178" s="58"/>
      <c r="AB19178" s="58"/>
    </row>
    <row r="19179" spans="24:28" x14ac:dyDescent="0.2">
      <c r="X19179" s="58"/>
      <c r="Y19179" s="58"/>
      <c r="Z19179" s="58"/>
      <c r="AA19179" s="58"/>
      <c r="AB19179" s="58"/>
    </row>
    <row r="19180" spans="24:28" x14ac:dyDescent="0.2">
      <c r="X19180" s="58"/>
      <c r="Y19180" s="58"/>
      <c r="Z19180" s="58"/>
      <c r="AA19180" s="58"/>
      <c r="AB19180" s="58"/>
    </row>
    <row r="19181" spans="24:28" x14ac:dyDescent="0.2">
      <c r="X19181" s="58"/>
      <c r="Y19181" s="58"/>
      <c r="Z19181" s="58"/>
      <c r="AA19181" s="58"/>
      <c r="AB19181" s="58"/>
    </row>
    <row r="19182" spans="24:28" x14ac:dyDescent="0.2">
      <c r="X19182" s="58"/>
      <c r="Y19182" s="58"/>
      <c r="Z19182" s="58"/>
      <c r="AA19182" s="58"/>
      <c r="AB19182" s="58"/>
    </row>
    <row r="19183" spans="24:28" x14ac:dyDescent="0.2">
      <c r="X19183" s="58"/>
      <c r="Y19183" s="58"/>
      <c r="Z19183" s="58"/>
      <c r="AA19183" s="58"/>
      <c r="AB19183" s="58"/>
    </row>
    <row r="19184" spans="24:28" x14ac:dyDescent="0.2">
      <c r="X19184" s="58"/>
      <c r="Y19184" s="58"/>
      <c r="Z19184" s="58"/>
      <c r="AA19184" s="58"/>
      <c r="AB19184" s="58"/>
    </row>
    <row r="19185" spans="24:28" x14ac:dyDescent="0.2">
      <c r="X19185" s="58"/>
      <c r="Y19185" s="58"/>
      <c r="Z19185" s="58"/>
      <c r="AA19185" s="58"/>
      <c r="AB19185" s="58"/>
    </row>
    <row r="19186" spans="24:28" x14ac:dyDescent="0.2">
      <c r="X19186" s="58"/>
      <c r="Y19186" s="58"/>
      <c r="Z19186" s="58"/>
      <c r="AA19186" s="58"/>
      <c r="AB19186" s="58"/>
    </row>
    <row r="19187" spans="24:28" x14ac:dyDescent="0.2">
      <c r="X19187" s="58"/>
      <c r="Y19187" s="58"/>
      <c r="Z19187" s="58"/>
      <c r="AA19187" s="58"/>
      <c r="AB19187" s="58"/>
    </row>
    <row r="19188" spans="24:28" x14ac:dyDescent="0.2">
      <c r="X19188" s="58"/>
      <c r="Y19188" s="58"/>
      <c r="Z19188" s="58"/>
      <c r="AA19188" s="58"/>
      <c r="AB19188" s="58"/>
    </row>
    <row r="19189" spans="24:28" x14ac:dyDescent="0.2">
      <c r="X19189" s="58"/>
      <c r="Y19189" s="58"/>
      <c r="Z19189" s="58"/>
      <c r="AA19189" s="58"/>
      <c r="AB19189" s="58"/>
    </row>
    <row r="19190" spans="24:28" x14ac:dyDescent="0.2">
      <c r="X19190" s="58"/>
      <c r="Y19190" s="58"/>
      <c r="Z19190" s="58"/>
      <c r="AA19190" s="58"/>
      <c r="AB19190" s="58"/>
    </row>
    <row r="19191" spans="24:28" x14ac:dyDescent="0.2">
      <c r="X19191" s="58"/>
      <c r="Y19191" s="58"/>
      <c r="Z19191" s="58"/>
      <c r="AA19191" s="58"/>
      <c r="AB19191" s="58"/>
    </row>
    <row r="19192" spans="24:28" x14ac:dyDescent="0.2">
      <c r="X19192" s="58"/>
      <c r="Y19192" s="58"/>
      <c r="Z19192" s="58"/>
      <c r="AA19192" s="58"/>
      <c r="AB19192" s="58"/>
    </row>
    <row r="19193" spans="24:28" x14ac:dyDescent="0.2">
      <c r="X19193" s="58"/>
      <c r="Y19193" s="58"/>
      <c r="Z19193" s="58"/>
      <c r="AA19193" s="58"/>
      <c r="AB19193" s="58"/>
    </row>
    <row r="19194" spans="24:28" x14ac:dyDescent="0.2">
      <c r="X19194" s="58"/>
      <c r="Y19194" s="58"/>
      <c r="Z19194" s="58"/>
      <c r="AA19194" s="58"/>
      <c r="AB19194" s="58"/>
    </row>
    <row r="19195" spans="24:28" x14ac:dyDescent="0.2">
      <c r="X19195" s="58"/>
      <c r="Y19195" s="58"/>
      <c r="Z19195" s="58"/>
      <c r="AA19195" s="58"/>
      <c r="AB19195" s="58"/>
    </row>
    <row r="19196" spans="24:28" x14ac:dyDescent="0.2">
      <c r="X19196" s="58"/>
      <c r="Y19196" s="58"/>
      <c r="Z19196" s="58"/>
      <c r="AA19196" s="58"/>
      <c r="AB19196" s="58"/>
    </row>
    <row r="19197" spans="24:28" x14ac:dyDescent="0.2">
      <c r="X19197" s="58"/>
      <c r="Y19197" s="58"/>
      <c r="Z19197" s="58"/>
      <c r="AA19197" s="58"/>
      <c r="AB19197" s="58"/>
    </row>
    <row r="19198" spans="24:28" x14ac:dyDescent="0.2">
      <c r="X19198" s="58"/>
      <c r="Y19198" s="58"/>
      <c r="Z19198" s="58"/>
      <c r="AA19198" s="58"/>
      <c r="AB19198" s="58"/>
    </row>
    <row r="19199" spans="24:28" x14ac:dyDescent="0.2">
      <c r="X19199" s="58"/>
      <c r="Y19199" s="58"/>
      <c r="Z19199" s="58"/>
      <c r="AA19199" s="58"/>
      <c r="AB19199" s="58"/>
    </row>
    <row r="19200" spans="24:28" x14ac:dyDescent="0.2">
      <c r="X19200" s="58"/>
      <c r="Y19200" s="58"/>
      <c r="Z19200" s="58"/>
      <c r="AA19200" s="58"/>
      <c r="AB19200" s="58"/>
    </row>
    <row r="19201" spans="24:28" x14ac:dyDescent="0.2">
      <c r="X19201" s="58"/>
      <c r="Y19201" s="58"/>
      <c r="Z19201" s="58"/>
      <c r="AA19201" s="58"/>
      <c r="AB19201" s="58"/>
    </row>
    <row r="19202" spans="24:28" x14ac:dyDescent="0.2">
      <c r="X19202" s="58"/>
      <c r="Y19202" s="58"/>
      <c r="Z19202" s="58"/>
      <c r="AA19202" s="58"/>
      <c r="AB19202" s="58"/>
    </row>
    <row r="19203" spans="24:28" x14ac:dyDescent="0.2">
      <c r="X19203" s="58"/>
      <c r="Y19203" s="58"/>
      <c r="Z19203" s="58"/>
      <c r="AA19203" s="58"/>
      <c r="AB19203" s="58"/>
    </row>
    <row r="19204" spans="24:28" x14ac:dyDescent="0.2">
      <c r="X19204" s="58"/>
      <c r="Y19204" s="58"/>
      <c r="Z19204" s="58"/>
      <c r="AA19204" s="58"/>
      <c r="AB19204" s="58"/>
    </row>
    <row r="19205" spans="24:28" x14ac:dyDescent="0.2">
      <c r="X19205" s="58"/>
      <c r="Y19205" s="58"/>
      <c r="Z19205" s="58"/>
      <c r="AA19205" s="58"/>
      <c r="AB19205" s="58"/>
    </row>
    <row r="19206" spans="24:28" x14ac:dyDescent="0.2">
      <c r="X19206" s="58"/>
      <c r="Y19206" s="58"/>
      <c r="Z19206" s="58"/>
      <c r="AA19206" s="58"/>
      <c r="AB19206" s="58"/>
    </row>
    <row r="19207" spans="24:28" x14ac:dyDescent="0.2">
      <c r="X19207" s="58"/>
      <c r="Y19207" s="58"/>
      <c r="Z19207" s="58"/>
      <c r="AA19207" s="58"/>
      <c r="AB19207" s="58"/>
    </row>
    <row r="19208" spans="24:28" x14ac:dyDescent="0.2">
      <c r="X19208" s="58"/>
      <c r="Y19208" s="58"/>
      <c r="Z19208" s="58"/>
      <c r="AA19208" s="58"/>
      <c r="AB19208" s="58"/>
    </row>
    <row r="19209" spans="24:28" x14ac:dyDescent="0.2">
      <c r="X19209" s="58"/>
      <c r="Y19209" s="58"/>
      <c r="Z19209" s="58"/>
      <c r="AA19209" s="58"/>
      <c r="AB19209" s="58"/>
    </row>
    <row r="19210" spans="24:28" x14ac:dyDescent="0.2">
      <c r="X19210" s="58"/>
      <c r="Y19210" s="58"/>
      <c r="Z19210" s="58"/>
      <c r="AA19210" s="58"/>
      <c r="AB19210" s="58"/>
    </row>
    <row r="19211" spans="24:28" x14ac:dyDescent="0.2">
      <c r="X19211" s="58"/>
      <c r="Y19211" s="58"/>
      <c r="Z19211" s="58"/>
      <c r="AA19211" s="58"/>
      <c r="AB19211" s="58"/>
    </row>
    <row r="19212" spans="24:28" x14ac:dyDescent="0.2">
      <c r="X19212" s="58"/>
      <c r="Y19212" s="58"/>
      <c r="Z19212" s="58"/>
      <c r="AA19212" s="58"/>
      <c r="AB19212" s="58"/>
    </row>
    <row r="19213" spans="24:28" x14ac:dyDescent="0.2">
      <c r="X19213" s="58"/>
      <c r="Y19213" s="58"/>
      <c r="Z19213" s="58"/>
      <c r="AA19213" s="58"/>
      <c r="AB19213" s="58"/>
    </row>
    <row r="19214" spans="24:28" x14ac:dyDescent="0.2">
      <c r="X19214" s="58"/>
      <c r="Y19214" s="58"/>
      <c r="Z19214" s="58"/>
      <c r="AA19214" s="58"/>
      <c r="AB19214" s="58"/>
    </row>
    <row r="19215" spans="24:28" x14ac:dyDescent="0.2">
      <c r="X19215" s="58"/>
      <c r="Y19215" s="58"/>
      <c r="Z19215" s="58"/>
      <c r="AA19215" s="58"/>
      <c r="AB19215" s="58"/>
    </row>
    <row r="19216" spans="24:28" x14ac:dyDescent="0.2">
      <c r="X19216" s="58"/>
      <c r="Y19216" s="58"/>
      <c r="Z19216" s="58"/>
      <c r="AA19216" s="58"/>
      <c r="AB19216" s="58"/>
    </row>
    <row r="19217" spans="24:28" x14ac:dyDescent="0.2">
      <c r="X19217" s="58"/>
      <c r="Y19217" s="58"/>
      <c r="Z19217" s="58"/>
      <c r="AA19217" s="58"/>
      <c r="AB19217" s="58"/>
    </row>
    <row r="19218" spans="24:28" x14ac:dyDescent="0.2">
      <c r="X19218" s="58"/>
      <c r="Y19218" s="58"/>
      <c r="Z19218" s="58"/>
      <c r="AA19218" s="58"/>
      <c r="AB19218" s="58"/>
    </row>
    <row r="19219" spans="24:28" x14ac:dyDescent="0.2">
      <c r="X19219" s="58"/>
      <c r="Y19219" s="58"/>
      <c r="Z19219" s="58"/>
      <c r="AA19219" s="58"/>
      <c r="AB19219" s="58"/>
    </row>
    <row r="19220" spans="24:28" x14ac:dyDescent="0.2">
      <c r="X19220" s="58"/>
      <c r="Y19220" s="58"/>
      <c r="Z19220" s="58"/>
      <c r="AA19220" s="58"/>
      <c r="AB19220" s="58"/>
    </row>
    <row r="19221" spans="24:28" x14ac:dyDescent="0.2">
      <c r="X19221" s="58"/>
      <c r="Y19221" s="58"/>
      <c r="Z19221" s="58"/>
      <c r="AA19221" s="58"/>
      <c r="AB19221" s="58"/>
    </row>
    <row r="19222" spans="24:28" x14ac:dyDescent="0.2">
      <c r="X19222" s="58"/>
      <c r="Y19222" s="58"/>
      <c r="Z19222" s="58"/>
      <c r="AA19222" s="58"/>
      <c r="AB19222" s="58"/>
    </row>
    <row r="19223" spans="24:28" x14ac:dyDescent="0.2">
      <c r="X19223" s="58"/>
      <c r="Y19223" s="58"/>
      <c r="Z19223" s="58"/>
      <c r="AA19223" s="58"/>
      <c r="AB19223" s="58"/>
    </row>
    <row r="19224" spans="24:28" x14ac:dyDescent="0.2">
      <c r="X19224" s="58"/>
      <c r="Y19224" s="58"/>
      <c r="Z19224" s="58"/>
      <c r="AA19224" s="58"/>
      <c r="AB19224" s="58"/>
    </row>
    <row r="19225" spans="24:28" x14ac:dyDescent="0.2">
      <c r="X19225" s="58"/>
      <c r="Y19225" s="58"/>
      <c r="Z19225" s="58"/>
      <c r="AA19225" s="58"/>
      <c r="AB19225" s="58"/>
    </row>
    <row r="19226" spans="24:28" x14ac:dyDescent="0.2">
      <c r="X19226" s="58"/>
      <c r="Y19226" s="58"/>
      <c r="Z19226" s="58"/>
      <c r="AA19226" s="58"/>
      <c r="AB19226" s="58"/>
    </row>
    <row r="19227" spans="24:28" x14ac:dyDescent="0.2">
      <c r="X19227" s="58"/>
      <c r="Y19227" s="58"/>
      <c r="Z19227" s="58"/>
      <c r="AA19227" s="58"/>
      <c r="AB19227" s="58"/>
    </row>
    <row r="19228" spans="24:28" x14ac:dyDescent="0.2">
      <c r="X19228" s="58"/>
      <c r="Y19228" s="58"/>
      <c r="Z19228" s="58"/>
      <c r="AA19228" s="58"/>
      <c r="AB19228" s="58"/>
    </row>
    <row r="19229" spans="24:28" x14ac:dyDescent="0.2">
      <c r="X19229" s="58"/>
      <c r="Y19229" s="58"/>
      <c r="Z19229" s="58"/>
      <c r="AA19229" s="58"/>
      <c r="AB19229" s="58"/>
    </row>
    <row r="19230" spans="24:28" x14ac:dyDescent="0.2">
      <c r="X19230" s="58"/>
      <c r="Y19230" s="58"/>
      <c r="Z19230" s="58"/>
      <c r="AA19230" s="58"/>
      <c r="AB19230" s="58"/>
    </row>
    <row r="19231" spans="24:28" x14ac:dyDescent="0.2">
      <c r="X19231" s="58"/>
      <c r="Y19231" s="58"/>
      <c r="Z19231" s="58"/>
      <c r="AA19231" s="58"/>
      <c r="AB19231" s="58"/>
    </row>
    <row r="19232" spans="24:28" x14ac:dyDescent="0.2">
      <c r="X19232" s="58"/>
      <c r="Y19232" s="58"/>
      <c r="Z19232" s="58"/>
      <c r="AA19232" s="58"/>
      <c r="AB19232" s="58"/>
    </row>
    <row r="19233" spans="24:28" x14ac:dyDescent="0.2">
      <c r="X19233" s="58"/>
      <c r="Y19233" s="58"/>
      <c r="Z19233" s="58"/>
      <c r="AA19233" s="58"/>
      <c r="AB19233" s="58"/>
    </row>
    <row r="19234" spans="24:28" x14ac:dyDescent="0.2">
      <c r="X19234" s="58"/>
      <c r="Y19234" s="58"/>
      <c r="Z19234" s="58"/>
      <c r="AA19234" s="58"/>
      <c r="AB19234" s="58"/>
    </row>
    <row r="19235" spans="24:28" x14ac:dyDescent="0.2">
      <c r="X19235" s="58"/>
      <c r="Y19235" s="58"/>
      <c r="Z19235" s="58"/>
      <c r="AA19235" s="58"/>
      <c r="AB19235" s="58"/>
    </row>
    <row r="19236" spans="24:28" x14ac:dyDescent="0.2">
      <c r="X19236" s="58"/>
      <c r="Y19236" s="58"/>
      <c r="Z19236" s="58"/>
      <c r="AA19236" s="58"/>
      <c r="AB19236" s="58"/>
    </row>
    <row r="19237" spans="24:28" x14ac:dyDescent="0.2">
      <c r="X19237" s="58"/>
      <c r="Y19237" s="58"/>
      <c r="Z19237" s="58"/>
      <c r="AA19237" s="58"/>
      <c r="AB19237" s="58"/>
    </row>
    <row r="19238" spans="24:28" x14ac:dyDescent="0.2">
      <c r="X19238" s="58"/>
      <c r="Y19238" s="58"/>
      <c r="Z19238" s="58"/>
      <c r="AA19238" s="58"/>
      <c r="AB19238" s="58"/>
    </row>
    <row r="19239" spans="24:28" x14ac:dyDescent="0.2">
      <c r="X19239" s="58"/>
      <c r="Y19239" s="58"/>
      <c r="Z19239" s="58"/>
      <c r="AA19239" s="58"/>
      <c r="AB19239" s="58"/>
    </row>
    <row r="19240" spans="24:28" x14ac:dyDescent="0.2">
      <c r="X19240" s="58"/>
      <c r="Y19240" s="58"/>
      <c r="Z19240" s="58"/>
      <c r="AA19240" s="58"/>
      <c r="AB19240" s="58"/>
    </row>
    <row r="19241" spans="24:28" x14ac:dyDescent="0.2">
      <c r="X19241" s="58"/>
      <c r="Y19241" s="58"/>
      <c r="Z19241" s="58"/>
      <c r="AA19241" s="58"/>
      <c r="AB19241" s="58"/>
    </row>
    <row r="19242" spans="24:28" x14ac:dyDescent="0.2">
      <c r="X19242" s="58"/>
      <c r="Y19242" s="58"/>
      <c r="Z19242" s="58"/>
      <c r="AA19242" s="58"/>
      <c r="AB19242" s="58"/>
    </row>
    <row r="19243" spans="24:28" x14ac:dyDescent="0.2">
      <c r="X19243" s="58"/>
      <c r="Y19243" s="58"/>
      <c r="Z19243" s="58"/>
      <c r="AA19243" s="58"/>
      <c r="AB19243" s="58"/>
    </row>
    <row r="19244" spans="24:28" x14ac:dyDescent="0.2">
      <c r="X19244" s="58"/>
      <c r="Y19244" s="58"/>
      <c r="Z19244" s="58"/>
      <c r="AA19244" s="58"/>
      <c r="AB19244" s="58"/>
    </row>
    <row r="19245" spans="24:28" x14ac:dyDescent="0.2">
      <c r="X19245" s="58"/>
      <c r="Y19245" s="58"/>
      <c r="Z19245" s="58"/>
      <c r="AA19245" s="58"/>
      <c r="AB19245" s="58"/>
    </row>
    <row r="19246" spans="24:28" x14ac:dyDescent="0.2">
      <c r="X19246" s="58"/>
      <c r="Y19246" s="58"/>
      <c r="Z19246" s="58"/>
      <c r="AA19246" s="58"/>
      <c r="AB19246" s="58"/>
    </row>
    <row r="19247" spans="24:28" x14ac:dyDescent="0.2">
      <c r="X19247" s="58"/>
      <c r="Y19247" s="58"/>
      <c r="Z19247" s="58"/>
      <c r="AA19247" s="58"/>
      <c r="AB19247" s="58"/>
    </row>
    <row r="19248" spans="24:28" x14ac:dyDescent="0.2">
      <c r="X19248" s="58"/>
      <c r="Y19248" s="58"/>
      <c r="Z19248" s="58"/>
      <c r="AA19248" s="58"/>
      <c r="AB19248" s="58"/>
    </row>
    <row r="19249" spans="24:28" x14ac:dyDescent="0.2">
      <c r="X19249" s="58"/>
      <c r="Y19249" s="58"/>
      <c r="Z19249" s="58"/>
      <c r="AA19249" s="58"/>
      <c r="AB19249" s="58"/>
    </row>
    <row r="19250" spans="24:28" x14ac:dyDescent="0.2">
      <c r="X19250" s="58"/>
      <c r="Y19250" s="58"/>
      <c r="Z19250" s="58"/>
      <c r="AA19250" s="58"/>
      <c r="AB19250" s="58"/>
    </row>
    <row r="19251" spans="24:28" x14ac:dyDescent="0.2">
      <c r="X19251" s="58"/>
      <c r="Y19251" s="58"/>
      <c r="Z19251" s="58"/>
      <c r="AA19251" s="58"/>
      <c r="AB19251" s="58"/>
    </row>
    <row r="19252" spans="24:28" x14ac:dyDescent="0.2">
      <c r="X19252" s="58"/>
      <c r="Y19252" s="58"/>
      <c r="Z19252" s="58"/>
      <c r="AA19252" s="58"/>
      <c r="AB19252" s="58"/>
    </row>
    <row r="19253" spans="24:28" x14ac:dyDescent="0.2">
      <c r="X19253" s="58"/>
      <c r="Y19253" s="58"/>
      <c r="Z19253" s="58"/>
      <c r="AA19253" s="58"/>
      <c r="AB19253" s="58"/>
    </row>
    <row r="19254" spans="24:28" x14ac:dyDescent="0.2">
      <c r="X19254" s="58"/>
      <c r="Y19254" s="58"/>
      <c r="Z19254" s="58"/>
      <c r="AA19254" s="58"/>
      <c r="AB19254" s="58"/>
    </row>
    <row r="19255" spans="24:28" x14ac:dyDescent="0.2">
      <c r="X19255" s="58"/>
      <c r="Y19255" s="58"/>
      <c r="Z19255" s="58"/>
      <c r="AA19255" s="58"/>
      <c r="AB19255" s="58"/>
    </row>
    <row r="19256" spans="24:28" x14ac:dyDescent="0.2">
      <c r="X19256" s="58"/>
      <c r="Y19256" s="58"/>
      <c r="Z19256" s="58"/>
      <c r="AA19256" s="58"/>
      <c r="AB19256" s="58"/>
    </row>
    <row r="19257" spans="24:28" x14ac:dyDescent="0.2">
      <c r="X19257" s="58"/>
      <c r="Y19257" s="58"/>
      <c r="Z19257" s="58"/>
      <c r="AA19257" s="58"/>
      <c r="AB19257" s="58"/>
    </row>
    <row r="19258" spans="24:28" x14ac:dyDescent="0.2">
      <c r="X19258" s="58"/>
      <c r="Y19258" s="58"/>
      <c r="Z19258" s="58"/>
      <c r="AA19258" s="58"/>
      <c r="AB19258" s="58"/>
    </row>
    <row r="19259" spans="24:28" x14ac:dyDescent="0.2">
      <c r="X19259" s="58"/>
      <c r="Y19259" s="58"/>
      <c r="Z19259" s="58"/>
      <c r="AA19259" s="58"/>
      <c r="AB19259" s="58"/>
    </row>
    <row r="19260" spans="24:28" x14ac:dyDescent="0.2">
      <c r="X19260" s="58"/>
      <c r="Y19260" s="58"/>
      <c r="Z19260" s="58"/>
      <c r="AA19260" s="58"/>
      <c r="AB19260" s="58"/>
    </row>
    <row r="19261" spans="24:28" x14ac:dyDescent="0.2">
      <c r="X19261" s="58"/>
      <c r="Y19261" s="58"/>
      <c r="Z19261" s="58"/>
      <c r="AA19261" s="58"/>
      <c r="AB19261" s="58"/>
    </row>
    <row r="19262" spans="24:28" x14ac:dyDescent="0.2">
      <c r="X19262" s="58"/>
      <c r="Y19262" s="58"/>
      <c r="Z19262" s="58"/>
      <c r="AA19262" s="58"/>
      <c r="AB19262" s="58"/>
    </row>
    <row r="19263" spans="24:28" x14ac:dyDescent="0.2">
      <c r="X19263" s="58"/>
      <c r="Y19263" s="58"/>
      <c r="Z19263" s="58"/>
      <c r="AA19263" s="58"/>
      <c r="AB19263" s="58"/>
    </row>
    <row r="19264" spans="24:28" x14ac:dyDescent="0.2">
      <c r="X19264" s="58"/>
      <c r="Y19264" s="58"/>
      <c r="Z19264" s="58"/>
      <c r="AA19264" s="58"/>
      <c r="AB19264" s="58"/>
    </row>
    <row r="19265" spans="24:28" x14ac:dyDescent="0.2">
      <c r="X19265" s="58"/>
      <c r="Y19265" s="58"/>
      <c r="Z19265" s="58"/>
      <c r="AA19265" s="58"/>
      <c r="AB19265" s="58"/>
    </row>
    <row r="19266" spans="24:28" x14ac:dyDescent="0.2">
      <c r="X19266" s="58"/>
      <c r="Y19266" s="58"/>
      <c r="Z19266" s="58"/>
      <c r="AA19266" s="58"/>
      <c r="AB19266" s="58"/>
    </row>
    <row r="19267" spans="24:28" x14ac:dyDescent="0.2">
      <c r="X19267" s="58"/>
      <c r="Y19267" s="58"/>
      <c r="Z19267" s="58"/>
      <c r="AA19267" s="58"/>
      <c r="AB19267" s="58"/>
    </row>
    <row r="19268" spans="24:28" x14ac:dyDescent="0.2">
      <c r="X19268" s="58"/>
      <c r="Y19268" s="58"/>
      <c r="Z19268" s="58"/>
      <c r="AA19268" s="58"/>
      <c r="AB19268" s="58"/>
    </row>
    <row r="19269" spans="24:28" x14ac:dyDescent="0.2">
      <c r="X19269" s="58"/>
      <c r="Y19269" s="58"/>
      <c r="Z19269" s="58"/>
      <c r="AA19269" s="58"/>
      <c r="AB19269" s="58"/>
    </row>
    <row r="19270" spans="24:28" x14ac:dyDescent="0.2">
      <c r="X19270" s="58"/>
      <c r="Y19270" s="58"/>
      <c r="Z19270" s="58"/>
      <c r="AA19270" s="58"/>
      <c r="AB19270" s="58"/>
    </row>
    <row r="19271" spans="24:28" x14ac:dyDescent="0.2">
      <c r="X19271" s="58"/>
      <c r="Y19271" s="58"/>
      <c r="Z19271" s="58"/>
      <c r="AA19271" s="58"/>
      <c r="AB19271" s="58"/>
    </row>
    <row r="19272" spans="24:28" x14ac:dyDescent="0.2">
      <c r="X19272" s="58"/>
      <c r="Y19272" s="58"/>
      <c r="Z19272" s="58"/>
      <c r="AA19272" s="58"/>
      <c r="AB19272" s="58"/>
    </row>
    <row r="19273" spans="24:28" x14ac:dyDescent="0.2">
      <c r="X19273" s="58"/>
      <c r="Y19273" s="58"/>
      <c r="Z19273" s="58"/>
      <c r="AA19273" s="58"/>
      <c r="AB19273" s="58"/>
    </row>
    <row r="19274" spans="24:28" x14ac:dyDescent="0.2">
      <c r="X19274" s="58"/>
      <c r="Y19274" s="58"/>
      <c r="Z19274" s="58"/>
      <c r="AA19274" s="58"/>
      <c r="AB19274" s="58"/>
    </row>
    <row r="19275" spans="24:28" x14ac:dyDescent="0.2">
      <c r="X19275" s="58"/>
      <c r="Y19275" s="58"/>
      <c r="Z19275" s="58"/>
      <c r="AA19275" s="58"/>
      <c r="AB19275" s="58"/>
    </row>
    <row r="19276" spans="24:28" x14ac:dyDescent="0.2">
      <c r="X19276" s="58"/>
      <c r="Y19276" s="58"/>
      <c r="Z19276" s="58"/>
      <c r="AA19276" s="58"/>
      <c r="AB19276" s="58"/>
    </row>
    <row r="19277" spans="24:28" x14ac:dyDescent="0.2">
      <c r="X19277" s="58"/>
      <c r="Y19277" s="58"/>
      <c r="Z19277" s="58"/>
      <c r="AA19277" s="58"/>
      <c r="AB19277" s="58"/>
    </row>
    <row r="19278" spans="24:28" x14ac:dyDescent="0.2">
      <c r="X19278" s="58"/>
      <c r="Y19278" s="58"/>
      <c r="Z19278" s="58"/>
      <c r="AA19278" s="58"/>
      <c r="AB19278" s="58"/>
    </row>
    <row r="19279" spans="24:28" x14ac:dyDescent="0.2">
      <c r="X19279" s="58"/>
      <c r="Y19279" s="58"/>
      <c r="Z19279" s="58"/>
      <c r="AA19279" s="58"/>
      <c r="AB19279" s="58"/>
    </row>
    <row r="19280" spans="24:28" x14ac:dyDescent="0.2">
      <c r="X19280" s="58"/>
      <c r="Y19280" s="58"/>
      <c r="Z19280" s="58"/>
      <c r="AA19280" s="58"/>
      <c r="AB19280" s="58"/>
    </row>
    <row r="19281" spans="24:28" x14ac:dyDescent="0.2">
      <c r="X19281" s="58"/>
      <c r="Y19281" s="58"/>
      <c r="Z19281" s="58"/>
      <c r="AA19281" s="58"/>
      <c r="AB19281" s="58"/>
    </row>
    <row r="19282" spans="24:28" x14ac:dyDescent="0.2">
      <c r="X19282" s="58"/>
      <c r="Y19282" s="58"/>
      <c r="Z19282" s="58"/>
      <c r="AA19282" s="58"/>
      <c r="AB19282" s="58"/>
    </row>
    <row r="19283" spans="24:28" x14ac:dyDescent="0.2">
      <c r="X19283" s="58"/>
      <c r="Y19283" s="58"/>
      <c r="Z19283" s="58"/>
      <c r="AA19283" s="58"/>
      <c r="AB19283" s="58"/>
    </row>
    <row r="19284" spans="24:28" x14ac:dyDescent="0.2">
      <c r="X19284" s="58"/>
      <c r="Y19284" s="58"/>
      <c r="Z19284" s="58"/>
      <c r="AA19284" s="58"/>
      <c r="AB19284" s="58"/>
    </row>
    <row r="19285" spans="24:28" x14ac:dyDescent="0.2">
      <c r="X19285" s="58"/>
      <c r="Y19285" s="58"/>
      <c r="Z19285" s="58"/>
      <c r="AA19285" s="58"/>
      <c r="AB19285" s="58"/>
    </row>
    <row r="19286" spans="24:28" x14ac:dyDescent="0.2">
      <c r="X19286" s="58"/>
      <c r="Y19286" s="58"/>
      <c r="Z19286" s="58"/>
      <c r="AA19286" s="58"/>
      <c r="AB19286" s="58"/>
    </row>
    <row r="19287" spans="24:28" x14ac:dyDescent="0.2">
      <c r="X19287" s="58"/>
      <c r="Y19287" s="58"/>
      <c r="Z19287" s="58"/>
      <c r="AA19287" s="58"/>
      <c r="AB19287" s="58"/>
    </row>
    <row r="19288" spans="24:28" x14ac:dyDescent="0.2">
      <c r="X19288" s="58"/>
      <c r="Y19288" s="58"/>
      <c r="Z19288" s="58"/>
      <c r="AA19288" s="58"/>
      <c r="AB19288" s="58"/>
    </row>
    <row r="19289" spans="24:28" x14ac:dyDescent="0.2">
      <c r="X19289" s="58"/>
      <c r="Y19289" s="58"/>
      <c r="Z19289" s="58"/>
      <c r="AA19289" s="58"/>
      <c r="AB19289" s="58"/>
    </row>
    <row r="19290" spans="24:28" x14ac:dyDescent="0.2">
      <c r="X19290" s="58"/>
      <c r="Y19290" s="58"/>
      <c r="Z19290" s="58"/>
      <c r="AA19290" s="58"/>
      <c r="AB19290" s="58"/>
    </row>
    <row r="19291" spans="24:28" x14ac:dyDescent="0.2">
      <c r="X19291" s="58"/>
      <c r="Y19291" s="58"/>
      <c r="Z19291" s="58"/>
      <c r="AA19291" s="58"/>
      <c r="AB19291" s="58"/>
    </row>
    <row r="19292" spans="24:28" x14ac:dyDescent="0.2">
      <c r="X19292" s="58"/>
      <c r="Y19292" s="58"/>
      <c r="Z19292" s="58"/>
      <c r="AA19292" s="58"/>
      <c r="AB19292" s="58"/>
    </row>
    <row r="19293" spans="24:28" x14ac:dyDescent="0.2">
      <c r="X19293" s="58"/>
      <c r="Y19293" s="58"/>
      <c r="Z19293" s="58"/>
      <c r="AA19293" s="58"/>
      <c r="AB19293" s="58"/>
    </row>
    <row r="19294" spans="24:28" x14ac:dyDescent="0.2">
      <c r="X19294" s="58"/>
      <c r="Y19294" s="58"/>
      <c r="Z19294" s="58"/>
      <c r="AA19294" s="58"/>
      <c r="AB19294" s="58"/>
    </row>
    <row r="19295" spans="24:28" x14ac:dyDescent="0.2">
      <c r="X19295" s="58"/>
      <c r="Y19295" s="58"/>
      <c r="Z19295" s="58"/>
      <c r="AA19295" s="58"/>
      <c r="AB19295" s="58"/>
    </row>
    <row r="19296" spans="24:28" x14ac:dyDescent="0.2">
      <c r="X19296" s="58"/>
      <c r="Y19296" s="58"/>
      <c r="Z19296" s="58"/>
      <c r="AA19296" s="58"/>
      <c r="AB19296" s="58"/>
    </row>
    <row r="19297" spans="24:28" x14ac:dyDescent="0.2">
      <c r="X19297" s="58"/>
      <c r="Y19297" s="58"/>
      <c r="Z19297" s="58"/>
      <c r="AA19297" s="58"/>
      <c r="AB19297" s="58"/>
    </row>
    <row r="19298" spans="24:28" x14ac:dyDescent="0.2">
      <c r="X19298" s="58"/>
      <c r="Y19298" s="58"/>
      <c r="Z19298" s="58"/>
      <c r="AA19298" s="58"/>
      <c r="AB19298" s="58"/>
    </row>
    <row r="19299" spans="24:28" x14ac:dyDescent="0.2">
      <c r="X19299" s="58"/>
      <c r="Y19299" s="58"/>
      <c r="Z19299" s="58"/>
      <c r="AA19299" s="58"/>
      <c r="AB19299" s="58"/>
    </row>
    <row r="19300" spans="24:28" x14ac:dyDescent="0.2">
      <c r="X19300" s="58"/>
      <c r="Y19300" s="58"/>
      <c r="Z19300" s="58"/>
      <c r="AA19300" s="58"/>
      <c r="AB19300" s="58"/>
    </row>
    <row r="19301" spans="24:28" x14ac:dyDescent="0.2">
      <c r="X19301" s="58"/>
      <c r="Y19301" s="58"/>
      <c r="Z19301" s="58"/>
      <c r="AA19301" s="58"/>
      <c r="AB19301" s="58"/>
    </row>
    <row r="19302" spans="24:28" x14ac:dyDescent="0.2">
      <c r="X19302" s="58"/>
      <c r="Y19302" s="58"/>
      <c r="Z19302" s="58"/>
      <c r="AA19302" s="58"/>
      <c r="AB19302" s="58"/>
    </row>
    <row r="19303" spans="24:28" x14ac:dyDescent="0.2">
      <c r="X19303" s="58"/>
      <c r="Y19303" s="58"/>
      <c r="Z19303" s="58"/>
      <c r="AA19303" s="58"/>
      <c r="AB19303" s="58"/>
    </row>
    <row r="19304" spans="24:28" x14ac:dyDescent="0.2">
      <c r="X19304" s="58"/>
      <c r="Y19304" s="58"/>
      <c r="Z19304" s="58"/>
      <c r="AA19304" s="58"/>
      <c r="AB19304" s="58"/>
    </row>
    <row r="19305" spans="24:28" x14ac:dyDescent="0.2">
      <c r="X19305" s="58"/>
      <c r="Y19305" s="58"/>
      <c r="Z19305" s="58"/>
      <c r="AA19305" s="58"/>
      <c r="AB19305" s="58"/>
    </row>
    <row r="19306" spans="24:28" x14ac:dyDescent="0.2">
      <c r="X19306" s="58"/>
      <c r="Y19306" s="58"/>
      <c r="Z19306" s="58"/>
      <c r="AA19306" s="58"/>
      <c r="AB19306" s="58"/>
    </row>
    <row r="19307" spans="24:28" x14ac:dyDescent="0.2">
      <c r="X19307" s="58"/>
      <c r="Y19307" s="58"/>
      <c r="Z19307" s="58"/>
      <c r="AA19307" s="58"/>
      <c r="AB19307" s="58"/>
    </row>
    <row r="19308" spans="24:28" x14ac:dyDescent="0.2">
      <c r="X19308" s="58"/>
      <c r="Y19308" s="58"/>
      <c r="Z19308" s="58"/>
      <c r="AA19308" s="58"/>
      <c r="AB19308" s="58"/>
    </row>
    <row r="19309" spans="24:28" x14ac:dyDescent="0.2">
      <c r="X19309" s="58"/>
      <c r="Y19309" s="58"/>
      <c r="Z19309" s="58"/>
      <c r="AA19309" s="58"/>
      <c r="AB19309" s="58"/>
    </row>
    <row r="19310" spans="24:28" x14ac:dyDescent="0.2">
      <c r="X19310" s="58"/>
      <c r="Y19310" s="58"/>
      <c r="Z19310" s="58"/>
      <c r="AA19310" s="58"/>
      <c r="AB19310" s="58"/>
    </row>
    <row r="19311" spans="24:28" x14ac:dyDescent="0.2">
      <c r="X19311" s="58"/>
      <c r="Y19311" s="58"/>
      <c r="Z19311" s="58"/>
      <c r="AA19311" s="58"/>
      <c r="AB19311" s="58"/>
    </row>
    <row r="19312" spans="24:28" x14ac:dyDescent="0.2">
      <c r="X19312" s="58"/>
      <c r="Y19312" s="58"/>
      <c r="Z19312" s="58"/>
      <c r="AA19312" s="58"/>
      <c r="AB19312" s="58"/>
    </row>
    <row r="19313" spans="24:28" x14ac:dyDescent="0.2">
      <c r="X19313" s="58"/>
      <c r="Y19313" s="58"/>
      <c r="Z19313" s="58"/>
      <c r="AA19313" s="58"/>
      <c r="AB19313" s="58"/>
    </row>
    <row r="19314" spans="24:28" x14ac:dyDescent="0.2">
      <c r="X19314" s="58"/>
      <c r="Y19314" s="58"/>
      <c r="Z19314" s="58"/>
      <c r="AA19314" s="58"/>
      <c r="AB19314" s="58"/>
    </row>
    <row r="19315" spans="24:28" x14ac:dyDescent="0.2">
      <c r="X19315" s="58"/>
      <c r="Y19315" s="58"/>
      <c r="Z19315" s="58"/>
      <c r="AA19315" s="58"/>
      <c r="AB19315" s="58"/>
    </row>
    <row r="19316" spans="24:28" x14ac:dyDescent="0.2">
      <c r="X19316" s="58"/>
      <c r="Y19316" s="58"/>
      <c r="Z19316" s="58"/>
      <c r="AA19316" s="58"/>
      <c r="AB19316" s="58"/>
    </row>
    <row r="19317" spans="24:28" x14ac:dyDescent="0.2">
      <c r="X19317" s="58"/>
      <c r="Y19317" s="58"/>
      <c r="Z19317" s="58"/>
      <c r="AA19317" s="58"/>
      <c r="AB19317" s="58"/>
    </row>
    <row r="19318" spans="24:28" x14ac:dyDescent="0.2">
      <c r="X19318" s="58"/>
      <c r="Y19318" s="58"/>
      <c r="Z19318" s="58"/>
      <c r="AA19318" s="58"/>
      <c r="AB19318" s="58"/>
    </row>
    <row r="19319" spans="24:28" x14ac:dyDescent="0.2">
      <c r="X19319" s="58"/>
      <c r="Y19319" s="58"/>
      <c r="Z19319" s="58"/>
      <c r="AA19319" s="58"/>
      <c r="AB19319" s="58"/>
    </row>
    <row r="19320" spans="24:28" x14ac:dyDescent="0.2">
      <c r="X19320" s="58"/>
      <c r="Y19320" s="58"/>
      <c r="Z19320" s="58"/>
      <c r="AA19320" s="58"/>
      <c r="AB19320" s="58"/>
    </row>
    <row r="19321" spans="24:28" x14ac:dyDescent="0.2">
      <c r="X19321" s="58"/>
      <c r="Y19321" s="58"/>
      <c r="Z19321" s="58"/>
      <c r="AA19321" s="58"/>
      <c r="AB19321" s="58"/>
    </row>
    <row r="19322" spans="24:28" x14ac:dyDescent="0.2">
      <c r="X19322" s="58"/>
      <c r="Y19322" s="58"/>
      <c r="Z19322" s="58"/>
      <c r="AA19322" s="58"/>
      <c r="AB19322" s="58"/>
    </row>
    <row r="19323" spans="24:28" x14ac:dyDescent="0.2">
      <c r="X19323" s="58"/>
      <c r="Y19323" s="58"/>
      <c r="Z19323" s="58"/>
      <c r="AA19323" s="58"/>
      <c r="AB19323" s="58"/>
    </row>
    <row r="19324" spans="24:28" x14ac:dyDescent="0.2">
      <c r="X19324" s="58"/>
      <c r="Y19324" s="58"/>
      <c r="Z19324" s="58"/>
      <c r="AA19324" s="58"/>
      <c r="AB19324" s="58"/>
    </row>
    <row r="19325" spans="24:28" x14ac:dyDescent="0.2">
      <c r="X19325" s="58"/>
      <c r="Y19325" s="58"/>
      <c r="Z19325" s="58"/>
      <c r="AA19325" s="58"/>
      <c r="AB19325" s="58"/>
    </row>
    <row r="19326" spans="24:28" x14ac:dyDescent="0.2">
      <c r="X19326" s="58"/>
      <c r="Y19326" s="58"/>
      <c r="Z19326" s="58"/>
      <c r="AA19326" s="58"/>
      <c r="AB19326" s="58"/>
    </row>
    <row r="19327" spans="24:28" x14ac:dyDescent="0.2">
      <c r="X19327" s="58"/>
      <c r="Y19327" s="58"/>
      <c r="Z19327" s="58"/>
      <c r="AA19327" s="58"/>
      <c r="AB19327" s="58"/>
    </row>
    <row r="19328" spans="24:28" x14ac:dyDescent="0.2">
      <c r="X19328" s="58"/>
      <c r="Y19328" s="58"/>
      <c r="Z19328" s="58"/>
      <c r="AA19328" s="58"/>
      <c r="AB19328" s="58"/>
    </row>
    <row r="19329" spans="24:28" x14ac:dyDescent="0.2">
      <c r="X19329" s="58"/>
      <c r="Y19329" s="58"/>
      <c r="Z19329" s="58"/>
      <c r="AA19329" s="58"/>
      <c r="AB19329" s="58"/>
    </row>
    <row r="19330" spans="24:28" x14ac:dyDescent="0.2">
      <c r="X19330" s="58"/>
      <c r="Y19330" s="58"/>
      <c r="Z19330" s="58"/>
      <c r="AA19330" s="58"/>
      <c r="AB19330" s="58"/>
    </row>
    <row r="19331" spans="24:28" x14ac:dyDescent="0.2">
      <c r="X19331" s="58"/>
      <c r="Y19331" s="58"/>
      <c r="Z19331" s="58"/>
      <c r="AA19331" s="58"/>
      <c r="AB19331" s="58"/>
    </row>
    <row r="19332" spans="24:28" x14ac:dyDescent="0.2">
      <c r="X19332" s="58"/>
      <c r="Y19332" s="58"/>
      <c r="Z19332" s="58"/>
      <c r="AA19332" s="58"/>
      <c r="AB19332" s="58"/>
    </row>
    <row r="19333" spans="24:28" x14ac:dyDescent="0.2">
      <c r="X19333" s="58"/>
      <c r="Y19333" s="58"/>
      <c r="Z19333" s="58"/>
      <c r="AA19333" s="58"/>
      <c r="AB19333" s="58"/>
    </row>
    <row r="19334" spans="24:28" x14ac:dyDescent="0.2">
      <c r="X19334" s="58"/>
      <c r="Y19334" s="58"/>
      <c r="Z19334" s="58"/>
      <c r="AA19334" s="58"/>
      <c r="AB19334" s="58"/>
    </row>
    <row r="19335" spans="24:28" x14ac:dyDescent="0.2">
      <c r="X19335" s="58"/>
      <c r="Y19335" s="58"/>
      <c r="Z19335" s="58"/>
      <c r="AA19335" s="58"/>
      <c r="AB19335" s="58"/>
    </row>
    <row r="19336" spans="24:28" x14ac:dyDescent="0.2">
      <c r="X19336" s="58"/>
      <c r="Y19336" s="58"/>
      <c r="Z19336" s="58"/>
      <c r="AA19336" s="58"/>
      <c r="AB19336" s="58"/>
    </row>
    <row r="19337" spans="24:28" x14ac:dyDescent="0.2">
      <c r="X19337" s="58"/>
      <c r="Y19337" s="58"/>
      <c r="Z19337" s="58"/>
      <c r="AA19337" s="58"/>
      <c r="AB19337" s="58"/>
    </row>
    <row r="19338" spans="24:28" x14ac:dyDescent="0.2">
      <c r="X19338" s="58"/>
      <c r="Y19338" s="58"/>
      <c r="Z19338" s="58"/>
      <c r="AA19338" s="58"/>
      <c r="AB19338" s="58"/>
    </row>
    <row r="19339" spans="24:28" x14ac:dyDescent="0.2">
      <c r="X19339" s="58"/>
      <c r="Y19339" s="58"/>
      <c r="Z19339" s="58"/>
      <c r="AA19339" s="58"/>
      <c r="AB19339" s="58"/>
    </row>
    <row r="19340" spans="24:28" x14ac:dyDescent="0.2">
      <c r="X19340" s="58"/>
      <c r="Y19340" s="58"/>
      <c r="Z19340" s="58"/>
      <c r="AA19340" s="58"/>
      <c r="AB19340" s="58"/>
    </row>
    <row r="19341" spans="24:28" x14ac:dyDescent="0.2">
      <c r="X19341" s="58"/>
      <c r="Y19341" s="58"/>
      <c r="Z19341" s="58"/>
      <c r="AA19341" s="58"/>
      <c r="AB19341" s="58"/>
    </row>
    <row r="19342" spans="24:28" x14ac:dyDescent="0.2">
      <c r="X19342" s="58"/>
      <c r="Y19342" s="58"/>
      <c r="Z19342" s="58"/>
      <c r="AA19342" s="58"/>
      <c r="AB19342" s="58"/>
    </row>
    <row r="19343" spans="24:28" x14ac:dyDescent="0.2">
      <c r="X19343" s="58"/>
      <c r="Y19343" s="58"/>
      <c r="Z19343" s="58"/>
      <c r="AA19343" s="58"/>
      <c r="AB19343" s="58"/>
    </row>
    <row r="19344" spans="24:28" x14ac:dyDescent="0.2">
      <c r="X19344" s="58"/>
      <c r="Y19344" s="58"/>
      <c r="Z19344" s="58"/>
      <c r="AA19344" s="58"/>
      <c r="AB19344" s="58"/>
    </row>
    <row r="19345" spans="24:28" x14ac:dyDescent="0.2">
      <c r="X19345" s="58"/>
      <c r="Y19345" s="58"/>
      <c r="Z19345" s="58"/>
      <c r="AA19345" s="58"/>
      <c r="AB19345" s="58"/>
    </row>
    <row r="19346" spans="24:28" x14ac:dyDescent="0.2">
      <c r="X19346" s="58"/>
      <c r="Y19346" s="58"/>
      <c r="Z19346" s="58"/>
      <c r="AA19346" s="58"/>
      <c r="AB19346" s="58"/>
    </row>
    <row r="19347" spans="24:28" x14ac:dyDescent="0.2">
      <c r="X19347" s="58"/>
      <c r="Y19347" s="58"/>
      <c r="Z19347" s="58"/>
      <c r="AA19347" s="58"/>
      <c r="AB19347" s="58"/>
    </row>
    <row r="19348" spans="24:28" x14ac:dyDescent="0.2">
      <c r="X19348" s="58"/>
      <c r="Y19348" s="58"/>
      <c r="Z19348" s="58"/>
      <c r="AA19348" s="58"/>
      <c r="AB19348" s="58"/>
    </row>
    <row r="19349" spans="24:28" x14ac:dyDescent="0.2">
      <c r="X19349" s="58"/>
      <c r="Y19349" s="58"/>
      <c r="Z19349" s="58"/>
      <c r="AA19349" s="58"/>
      <c r="AB19349" s="58"/>
    </row>
    <row r="19350" spans="24:28" x14ac:dyDescent="0.2">
      <c r="X19350" s="58"/>
      <c r="Y19350" s="58"/>
      <c r="Z19350" s="58"/>
      <c r="AA19350" s="58"/>
      <c r="AB19350" s="58"/>
    </row>
    <row r="19351" spans="24:28" x14ac:dyDescent="0.2">
      <c r="X19351" s="58"/>
      <c r="Y19351" s="58"/>
      <c r="Z19351" s="58"/>
      <c r="AA19351" s="58"/>
      <c r="AB19351" s="58"/>
    </row>
    <row r="19352" spans="24:28" x14ac:dyDescent="0.2">
      <c r="X19352" s="58"/>
      <c r="Y19352" s="58"/>
      <c r="Z19352" s="58"/>
      <c r="AA19352" s="58"/>
      <c r="AB19352" s="58"/>
    </row>
    <row r="19353" spans="24:28" x14ac:dyDescent="0.2">
      <c r="X19353" s="58"/>
      <c r="Y19353" s="58"/>
      <c r="Z19353" s="58"/>
      <c r="AA19353" s="58"/>
      <c r="AB19353" s="58"/>
    </row>
    <row r="19354" spans="24:28" x14ac:dyDescent="0.2">
      <c r="X19354" s="58"/>
      <c r="Y19354" s="58"/>
      <c r="Z19354" s="58"/>
      <c r="AA19354" s="58"/>
      <c r="AB19354" s="58"/>
    </row>
    <row r="19355" spans="24:28" x14ac:dyDescent="0.2">
      <c r="X19355" s="58"/>
      <c r="Y19355" s="58"/>
      <c r="Z19355" s="58"/>
      <c r="AA19355" s="58"/>
      <c r="AB19355" s="58"/>
    </row>
    <row r="19356" spans="24:28" x14ac:dyDescent="0.2">
      <c r="X19356" s="58"/>
      <c r="Y19356" s="58"/>
      <c r="Z19356" s="58"/>
      <c r="AA19356" s="58"/>
      <c r="AB19356" s="58"/>
    </row>
    <row r="19357" spans="24:28" x14ac:dyDescent="0.2">
      <c r="X19357" s="58"/>
      <c r="Y19357" s="58"/>
      <c r="Z19357" s="58"/>
      <c r="AA19357" s="58"/>
      <c r="AB19357" s="58"/>
    </row>
    <row r="19358" spans="24:28" x14ac:dyDescent="0.2">
      <c r="X19358" s="58"/>
      <c r="Y19358" s="58"/>
      <c r="Z19358" s="58"/>
      <c r="AA19358" s="58"/>
      <c r="AB19358" s="58"/>
    </row>
    <row r="19359" spans="24:28" x14ac:dyDescent="0.2">
      <c r="X19359" s="58"/>
      <c r="Y19359" s="58"/>
      <c r="Z19359" s="58"/>
      <c r="AA19359" s="58"/>
      <c r="AB19359" s="58"/>
    </row>
    <row r="19360" spans="24:28" x14ac:dyDescent="0.2">
      <c r="X19360" s="58"/>
      <c r="Y19360" s="58"/>
      <c r="Z19360" s="58"/>
      <c r="AA19360" s="58"/>
      <c r="AB19360" s="58"/>
    </row>
    <row r="19361" spans="24:28" x14ac:dyDescent="0.2">
      <c r="X19361" s="58"/>
      <c r="Y19361" s="58"/>
      <c r="Z19361" s="58"/>
      <c r="AA19361" s="58"/>
      <c r="AB19361" s="58"/>
    </row>
    <row r="19362" spans="24:28" x14ac:dyDescent="0.2">
      <c r="X19362" s="58"/>
      <c r="Y19362" s="58"/>
      <c r="Z19362" s="58"/>
      <c r="AA19362" s="58"/>
      <c r="AB19362" s="58"/>
    </row>
    <row r="19363" spans="24:28" x14ac:dyDescent="0.2">
      <c r="X19363" s="58"/>
      <c r="Y19363" s="58"/>
      <c r="Z19363" s="58"/>
      <c r="AA19363" s="58"/>
      <c r="AB19363" s="58"/>
    </row>
    <row r="19364" spans="24:28" x14ac:dyDescent="0.2">
      <c r="X19364" s="58"/>
      <c r="Y19364" s="58"/>
      <c r="Z19364" s="58"/>
      <c r="AA19364" s="58"/>
      <c r="AB19364" s="58"/>
    </row>
    <row r="19365" spans="24:28" x14ac:dyDescent="0.2">
      <c r="X19365" s="58"/>
      <c r="Y19365" s="58"/>
      <c r="Z19365" s="58"/>
      <c r="AA19365" s="58"/>
      <c r="AB19365" s="58"/>
    </row>
    <row r="19366" spans="24:28" x14ac:dyDescent="0.2">
      <c r="X19366" s="58"/>
      <c r="Y19366" s="58"/>
      <c r="Z19366" s="58"/>
      <c r="AA19366" s="58"/>
      <c r="AB19366" s="58"/>
    </row>
    <row r="19367" spans="24:28" x14ac:dyDescent="0.2">
      <c r="X19367" s="58"/>
      <c r="Y19367" s="58"/>
      <c r="Z19367" s="58"/>
      <c r="AA19367" s="58"/>
      <c r="AB19367" s="58"/>
    </row>
    <row r="19368" spans="24:28" x14ac:dyDescent="0.2">
      <c r="X19368" s="58"/>
      <c r="Y19368" s="58"/>
      <c r="Z19368" s="58"/>
      <c r="AA19368" s="58"/>
      <c r="AB19368" s="58"/>
    </row>
    <row r="19369" spans="24:28" x14ac:dyDescent="0.2">
      <c r="X19369" s="58"/>
      <c r="Y19369" s="58"/>
      <c r="Z19369" s="58"/>
      <c r="AA19369" s="58"/>
      <c r="AB19369" s="58"/>
    </row>
    <row r="19370" spans="24:28" x14ac:dyDescent="0.2">
      <c r="X19370" s="58"/>
      <c r="Y19370" s="58"/>
      <c r="Z19370" s="58"/>
      <c r="AA19370" s="58"/>
      <c r="AB19370" s="58"/>
    </row>
    <row r="19371" spans="24:28" x14ac:dyDescent="0.2">
      <c r="X19371" s="58"/>
      <c r="Y19371" s="58"/>
      <c r="Z19371" s="58"/>
      <c r="AA19371" s="58"/>
      <c r="AB19371" s="58"/>
    </row>
    <row r="19372" spans="24:28" x14ac:dyDescent="0.2">
      <c r="X19372" s="58"/>
      <c r="Y19372" s="58"/>
      <c r="Z19372" s="58"/>
      <c r="AA19372" s="58"/>
      <c r="AB19372" s="58"/>
    </row>
    <row r="19373" spans="24:28" x14ac:dyDescent="0.2">
      <c r="X19373" s="58"/>
      <c r="Y19373" s="58"/>
      <c r="Z19373" s="58"/>
      <c r="AA19373" s="58"/>
      <c r="AB19373" s="58"/>
    </row>
    <row r="19374" spans="24:28" x14ac:dyDescent="0.2">
      <c r="X19374" s="58"/>
      <c r="Y19374" s="58"/>
      <c r="Z19374" s="58"/>
      <c r="AA19374" s="58"/>
      <c r="AB19374" s="58"/>
    </row>
    <row r="19375" spans="24:28" x14ac:dyDescent="0.2">
      <c r="X19375" s="58"/>
      <c r="Y19375" s="58"/>
      <c r="Z19375" s="58"/>
      <c r="AA19375" s="58"/>
      <c r="AB19375" s="58"/>
    </row>
    <row r="19376" spans="24:28" x14ac:dyDescent="0.2">
      <c r="X19376" s="58"/>
      <c r="Y19376" s="58"/>
      <c r="Z19376" s="58"/>
      <c r="AA19376" s="58"/>
      <c r="AB19376" s="58"/>
    </row>
    <row r="19377" spans="24:28" x14ac:dyDescent="0.2">
      <c r="X19377" s="58"/>
      <c r="Y19377" s="58"/>
      <c r="Z19377" s="58"/>
      <c r="AA19377" s="58"/>
      <c r="AB19377" s="58"/>
    </row>
    <row r="19378" spans="24:28" x14ac:dyDescent="0.2">
      <c r="X19378" s="58"/>
      <c r="Y19378" s="58"/>
      <c r="Z19378" s="58"/>
      <c r="AA19378" s="58"/>
      <c r="AB19378" s="58"/>
    </row>
    <row r="19379" spans="24:28" x14ac:dyDescent="0.2">
      <c r="X19379" s="58"/>
      <c r="Y19379" s="58"/>
      <c r="Z19379" s="58"/>
      <c r="AA19379" s="58"/>
      <c r="AB19379" s="58"/>
    </row>
    <row r="19380" spans="24:28" x14ac:dyDescent="0.2">
      <c r="X19380" s="58"/>
      <c r="Y19380" s="58"/>
      <c r="Z19380" s="58"/>
      <c r="AA19380" s="58"/>
      <c r="AB19380" s="58"/>
    </row>
    <row r="19381" spans="24:28" x14ac:dyDescent="0.2">
      <c r="X19381" s="58"/>
      <c r="Y19381" s="58"/>
      <c r="Z19381" s="58"/>
      <c r="AA19381" s="58"/>
      <c r="AB19381" s="58"/>
    </row>
    <row r="19382" spans="24:28" x14ac:dyDescent="0.2">
      <c r="X19382" s="58"/>
      <c r="Y19382" s="58"/>
      <c r="Z19382" s="58"/>
      <c r="AA19382" s="58"/>
      <c r="AB19382" s="58"/>
    </row>
    <row r="19383" spans="24:28" x14ac:dyDescent="0.2">
      <c r="X19383" s="58"/>
      <c r="Y19383" s="58"/>
      <c r="Z19383" s="58"/>
      <c r="AA19383" s="58"/>
      <c r="AB19383" s="58"/>
    </row>
    <row r="19384" spans="24:28" x14ac:dyDescent="0.2">
      <c r="X19384" s="58"/>
      <c r="Y19384" s="58"/>
      <c r="Z19384" s="58"/>
      <c r="AA19384" s="58"/>
      <c r="AB19384" s="58"/>
    </row>
    <row r="19385" spans="24:28" x14ac:dyDescent="0.2">
      <c r="X19385" s="58"/>
      <c r="Y19385" s="58"/>
      <c r="Z19385" s="58"/>
      <c r="AA19385" s="58"/>
      <c r="AB19385" s="58"/>
    </row>
    <row r="19386" spans="24:28" x14ac:dyDescent="0.2">
      <c r="X19386" s="58"/>
      <c r="Y19386" s="58"/>
      <c r="Z19386" s="58"/>
      <c r="AA19386" s="58"/>
      <c r="AB19386" s="58"/>
    </row>
    <row r="19387" spans="24:28" x14ac:dyDescent="0.2">
      <c r="X19387" s="58"/>
      <c r="Y19387" s="58"/>
      <c r="Z19387" s="58"/>
      <c r="AA19387" s="58"/>
      <c r="AB19387" s="58"/>
    </row>
    <row r="19388" spans="24:28" x14ac:dyDescent="0.2">
      <c r="X19388" s="58"/>
      <c r="Y19388" s="58"/>
      <c r="Z19388" s="58"/>
      <c r="AA19388" s="58"/>
      <c r="AB19388" s="58"/>
    </row>
    <row r="19389" spans="24:28" x14ac:dyDescent="0.2">
      <c r="X19389" s="58"/>
      <c r="Y19389" s="58"/>
      <c r="Z19389" s="58"/>
      <c r="AA19389" s="58"/>
      <c r="AB19389" s="58"/>
    </row>
    <row r="19390" spans="24:28" x14ac:dyDescent="0.2">
      <c r="X19390" s="58"/>
      <c r="Y19390" s="58"/>
      <c r="Z19390" s="58"/>
      <c r="AA19390" s="58"/>
      <c r="AB19390" s="58"/>
    </row>
    <row r="19391" spans="24:28" x14ac:dyDescent="0.2">
      <c r="X19391" s="58"/>
      <c r="Y19391" s="58"/>
      <c r="Z19391" s="58"/>
      <c r="AA19391" s="58"/>
      <c r="AB19391" s="58"/>
    </row>
    <row r="19392" spans="24:28" x14ac:dyDescent="0.2">
      <c r="X19392" s="58"/>
      <c r="Y19392" s="58"/>
      <c r="Z19392" s="58"/>
      <c r="AA19392" s="58"/>
      <c r="AB19392" s="58"/>
    </row>
    <row r="19393" spans="24:28" x14ac:dyDescent="0.2">
      <c r="X19393" s="58"/>
      <c r="Y19393" s="58"/>
      <c r="Z19393" s="58"/>
      <c r="AA19393" s="58"/>
      <c r="AB19393" s="58"/>
    </row>
    <row r="19394" spans="24:28" x14ac:dyDescent="0.2">
      <c r="X19394" s="58"/>
      <c r="Y19394" s="58"/>
      <c r="Z19394" s="58"/>
      <c r="AA19394" s="58"/>
      <c r="AB19394" s="58"/>
    </row>
    <row r="19395" spans="24:28" x14ac:dyDescent="0.2">
      <c r="X19395" s="58"/>
      <c r="Y19395" s="58"/>
      <c r="Z19395" s="58"/>
      <c r="AA19395" s="58"/>
      <c r="AB19395" s="58"/>
    </row>
    <row r="19396" spans="24:28" x14ac:dyDescent="0.2">
      <c r="X19396" s="58"/>
      <c r="Y19396" s="58"/>
      <c r="Z19396" s="58"/>
      <c r="AA19396" s="58"/>
      <c r="AB19396" s="58"/>
    </row>
    <row r="19397" spans="24:28" x14ac:dyDescent="0.2">
      <c r="X19397" s="58"/>
      <c r="Y19397" s="58"/>
      <c r="Z19397" s="58"/>
      <c r="AA19397" s="58"/>
      <c r="AB19397" s="58"/>
    </row>
    <row r="19398" spans="24:28" x14ac:dyDescent="0.2">
      <c r="X19398" s="58"/>
      <c r="Y19398" s="58"/>
      <c r="Z19398" s="58"/>
      <c r="AA19398" s="58"/>
      <c r="AB19398" s="58"/>
    </row>
    <row r="19399" spans="24:28" x14ac:dyDescent="0.2">
      <c r="X19399" s="58"/>
      <c r="Y19399" s="58"/>
      <c r="Z19399" s="58"/>
      <c r="AA19399" s="58"/>
      <c r="AB19399" s="58"/>
    </row>
    <row r="19400" spans="24:28" x14ac:dyDescent="0.2">
      <c r="X19400" s="58"/>
      <c r="Y19400" s="58"/>
      <c r="Z19400" s="58"/>
      <c r="AA19400" s="58"/>
      <c r="AB19400" s="58"/>
    </row>
    <row r="19401" spans="24:28" x14ac:dyDescent="0.2">
      <c r="X19401" s="58"/>
      <c r="Y19401" s="58"/>
      <c r="Z19401" s="58"/>
      <c r="AA19401" s="58"/>
      <c r="AB19401" s="58"/>
    </row>
    <row r="19402" spans="24:28" x14ac:dyDescent="0.2">
      <c r="X19402" s="58"/>
      <c r="Y19402" s="58"/>
      <c r="Z19402" s="58"/>
      <c r="AA19402" s="58"/>
      <c r="AB19402" s="58"/>
    </row>
    <row r="19403" spans="24:28" x14ac:dyDescent="0.2">
      <c r="X19403" s="58"/>
      <c r="Y19403" s="58"/>
      <c r="Z19403" s="58"/>
      <c r="AA19403" s="58"/>
      <c r="AB19403" s="58"/>
    </row>
    <row r="19404" spans="24:28" x14ac:dyDescent="0.2">
      <c r="X19404" s="58"/>
      <c r="Y19404" s="58"/>
      <c r="Z19404" s="58"/>
      <c r="AA19404" s="58"/>
      <c r="AB19404" s="58"/>
    </row>
    <row r="19405" spans="24:28" x14ac:dyDescent="0.2">
      <c r="X19405" s="58"/>
      <c r="Y19405" s="58"/>
      <c r="Z19405" s="58"/>
      <c r="AA19405" s="58"/>
      <c r="AB19405" s="58"/>
    </row>
    <row r="19406" spans="24:28" x14ac:dyDescent="0.2">
      <c r="X19406" s="58"/>
      <c r="Y19406" s="58"/>
      <c r="Z19406" s="58"/>
      <c r="AA19406" s="58"/>
      <c r="AB19406" s="58"/>
    </row>
    <row r="19407" spans="24:28" x14ac:dyDescent="0.2">
      <c r="X19407" s="58"/>
      <c r="Y19407" s="58"/>
      <c r="Z19407" s="58"/>
      <c r="AA19407" s="58"/>
      <c r="AB19407" s="58"/>
    </row>
    <row r="19408" spans="24:28" x14ac:dyDescent="0.2">
      <c r="X19408" s="58"/>
      <c r="Y19408" s="58"/>
      <c r="Z19408" s="58"/>
      <c r="AA19408" s="58"/>
      <c r="AB19408" s="58"/>
    </row>
    <row r="19409" spans="24:28" x14ac:dyDescent="0.2">
      <c r="X19409" s="58"/>
      <c r="Y19409" s="58"/>
      <c r="Z19409" s="58"/>
      <c r="AA19409" s="58"/>
      <c r="AB19409" s="58"/>
    </row>
    <row r="19410" spans="24:28" x14ac:dyDescent="0.2">
      <c r="X19410" s="58"/>
      <c r="Y19410" s="58"/>
      <c r="Z19410" s="58"/>
      <c r="AA19410" s="58"/>
      <c r="AB19410" s="58"/>
    </row>
    <row r="19411" spans="24:28" x14ac:dyDescent="0.2">
      <c r="X19411" s="58"/>
      <c r="Y19411" s="58"/>
      <c r="Z19411" s="58"/>
      <c r="AA19411" s="58"/>
      <c r="AB19411" s="58"/>
    </row>
    <row r="19412" spans="24:28" x14ac:dyDescent="0.2">
      <c r="X19412" s="58"/>
      <c r="Y19412" s="58"/>
      <c r="Z19412" s="58"/>
      <c r="AA19412" s="58"/>
      <c r="AB19412" s="58"/>
    </row>
    <row r="19413" spans="24:28" x14ac:dyDescent="0.2">
      <c r="X19413" s="58"/>
      <c r="Y19413" s="58"/>
      <c r="Z19413" s="58"/>
      <c r="AA19413" s="58"/>
      <c r="AB19413" s="58"/>
    </row>
    <row r="19414" spans="24:28" x14ac:dyDescent="0.2">
      <c r="X19414" s="58"/>
      <c r="Y19414" s="58"/>
      <c r="Z19414" s="58"/>
      <c r="AA19414" s="58"/>
      <c r="AB19414" s="58"/>
    </row>
    <row r="19415" spans="24:28" x14ac:dyDescent="0.2">
      <c r="X19415" s="58"/>
      <c r="Y19415" s="58"/>
      <c r="Z19415" s="58"/>
      <c r="AA19415" s="58"/>
      <c r="AB19415" s="58"/>
    </row>
    <row r="19416" spans="24:28" x14ac:dyDescent="0.2">
      <c r="X19416" s="58"/>
      <c r="Y19416" s="58"/>
      <c r="Z19416" s="58"/>
      <c r="AA19416" s="58"/>
      <c r="AB19416" s="58"/>
    </row>
    <row r="19417" spans="24:28" x14ac:dyDescent="0.2">
      <c r="X19417" s="58"/>
      <c r="Y19417" s="58"/>
      <c r="Z19417" s="58"/>
      <c r="AA19417" s="58"/>
      <c r="AB19417" s="58"/>
    </row>
    <row r="19418" spans="24:28" x14ac:dyDescent="0.2">
      <c r="X19418" s="58"/>
      <c r="Y19418" s="58"/>
      <c r="Z19418" s="58"/>
      <c r="AA19418" s="58"/>
      <c r="AB19418" s="58"/>
    </row>
    <row r="19419" spans="24:28" x14ac:dyDescent="0.2">
      <c r="X19419" s="58"/>
      <c r="Y19419" s="58"/>
      <c r="Z19419" s="58"/>
      <c r="AA19419" s="58"/>
      <c r="AB19419" s="58"/>
    </row>
    <row r="19420" spans="24:28" x14ac:dyDescent="0.2">
      <c r="X19420" s="58"/>
      <c r="Y19420" s="58"/>
      <c r="Z19420" s="58"/>
      <c r="AA19420" s="58"/>
      <c r="AB19420" s="58"/>
    </row>
    <row r="19421" spans="24:28" x14ac:dyDescent="0.2">
      <c r="X19421" s="58"/>
      <c r="Y19421" s="58"/>
      <c r="Z19421" s="58"/>
      <c r="AA19421" s="58"/>
      <c r="AB19421" s="58"/>
    </row>
    <row r="19422" spans="24:28" x14ac:dyDescent="0.2">
      <c r="X19422" s="58"/>
      <c r="Y19422" s="58"/>
      <c r="Z19422" s="58"/>
      <c r="AA19422" s="58"/>
      <c r="AB19422" s="58"/>
    </row>
    <row r="19423" spans="24:28" x14ac:dyDescent="0.2">
      <c r="X19423" s="58"/>
      <c r="Y19423" s="58"/>
      <c r="Z19423" s="58"/>
      <c r="AA19423" s="58"/>
      <c r="AB19423" s="58"/>
    </row>
    <row r="19424" spans="24:28" x14ac:dyDescent="0.2">
      <c r="X19424" s="58"/>
      <c r="Y19424" s="58"/>
      <c r="Z19424" s="58"/>
      <c r="AA19424" s="58"/>
      <c r="AB19424" s="58"/>
    </row>
    <row r="19425" spans="24:28" x14ac:dyDescent="0.2">
      <c r="X19425" s="58"/>
      <c r="Y19425" s="58"/>
      <c r="Z19425" s="58"/>
      <c r="AA19425" s="58"/>
      <c r="AB19425" s="58"/>
    </row>
    <row r="19426" spans="24:28" x14ac:dyDescent="0.2">
      <c r="X19426" s="58"/>
      <c r="Y19426" s="58"/>
      <c r="Z19426" s="58"/>
      <c r="AA19426" s="58"/>
      <c r="AB19426" s="58"/>
    </row>
    <row r="19427" spans="24:28" x14ac:dyDescent="0.2">
      <c r="X19427" s="58"/>
      <c r="Y19427" s="58"/>
      <c r="Z19427" s="58"/>
      <c r="AA19427" s="58"/>
      <c r="AB19427" s="58"/>
    </row>
    <row r="19428" spans="24:28" x14ac:dyDescent="0.2">
      <c r="X19428" s="58"/>
      <c r="Y19428" s="58"/>
      <c r="Z19428" s="58"/>
      <c r="AA19428" s="58"/>
      <c r="AB19428" s="58"/>
    </row>
    <row r="19429" spans="24:28" x14ac:dyDescent="0.2">
      <c r="X19429" s="58"/>
      <c r="Y19429" s="58"/>
      <c r="Z19429" s="58"/>
      <c r="AA19429" s="58"/>
      <c r="AB19429" s="58"/>
    </row>
    <row r="19430" spans="24:28" x14ac:dyDescent="0.2">
      <c r="X19430" s="58"/>
      <c r="Y19430" s="58"/>
      <c r="Z19430" s="58"/>
      <c r="AA19430" s="58"/>
      <c r="AB19430" s="58"/>
    </row>
    <row r="19431" spans="24:28" x14ac:dyDescent="0.2">
      <c r="X19431" s="58"/>
      <c r="Y19431" s="58"/>
      <c r="Z19431" s="58"/>
      <c r="AA19431" s="58"/>
      <c r="AB19431" s="58"/>
    </row>
    <row r="19432" spans="24:28" x14ac:dyDescent="0.2">
      <c r="X19432" s="58"/>
      <c r="Y19432" s="58"/>
      <c r="Z19432" s="58"/>
      <c r="AA19432" s="58"/>
      <c r="AB19432" s="58"/>
    </row>
    <row r="19433" spans="24:28" x14ac:dyDescent="0.2">
      <c r="X19433" s="58"/>
      <c r="Y19433" s="58"/>
      <c r="Z19433" s="58"/>
      <c r="AA19433" s="58"/>
      <c r="AB19433" s="58"/>
    </row>
    <row r="19434" spans="24:28" x14ac:dyDescent="0.2">
      <c r="X19434" s="58"/>
      <c r="Y19434" s="58"/>
      <c r="Z19434" s="58"/>
      <c r="AA19434" s="58"/>
      <c r="AB19434" s="58"/>
    </row>
    <row r="19435" spans="24:28" x14ac:dyDescent="0.2">
      <c r="X19435" s="58"/>
      <c r="Y19435" s="58"/>
      <c r="Z19435" s="58"/>
      <c r="AA19435" s="58"/>
      <c r="AB19435" s="58"/>
    </row>
    <row r="19436" spans="24:28" x14ac:dyDescent="0.2">
      <c r="X19436" s="58"/>
      <c r="Y19436" s="58"/>
      <c r="Z19436" s="58"/>
      <c r="AA19436" s="58"/>
      <c r="AB19436" s="58"/>
    </row>
    <row r="19437" spans="24:28" x14ac:dyDescent="0.2">
      <c r="X19437" s="58"/>
      <c r="Y19437" s="58"/>
      <c r="Z19437" s="58"/>
      <c r="AA19437" s="58"/>
      <c r="AB19437" s="58"/>
    </row>
    <row r="19438" spans="24:28" x14ac:dyDescent="0.2">
      <c r="X19438" s="58"/>
      <c r="Y19438" s="58"/>
      <c r="Z19438" s="58"/>
      <c r="AA19438" s="58"/>
      <c r="AB19438" s="58"/>
    </row>
    <row r="19439" spans="24:28" x14ac:dyDescent="0.2">
      <c r="X19439" s="58"/>
      <c r="Y19439" s="58"/>
      <c r="Z19439" s="58"/>
      <c r="AA19439" s="58"/>
      <c r="AB19439" s="58"/>
    </row>
    <row r="19440" spans="24:28" x14ac:dyDescent="0.2">
      <c r="X19440" s="58"/>
      <c r="Y19440" s="58"/>
      <c r="Z19440" s="58"/>
      <c r="AA19440" s="58"/>
      <c r="AB19440" s="58"/>
    </row>
    <row r="19441" spans="24:28" x14ac:dyDescent="0.2">
      <c r="X19441" s="58"/>
      <c r="Y19441" s="58"/>
      <c r="Z19441" s="58"/>
      <c r="AA19441" s="58"/>
      <c r="AB19441" s="58"/>
    </row>
    <row r="19442" spans="24:28" x14ac:dyDescent="0.2">
      <c r="X19442" s="58"/>
      <c r="Y19442" s="58"/>
      <c r="Z19442" s="58"/>
      <c r="AA19442" s="58"/>
      <c r="AB19442" s="58"/>
    </row>
    <row r="19443" spans="24:28" x14ac:dyDescent="0.2">
      <c r="X19443" s="58"/>
      <c r="Y19443" s="58"/>
      <c r="Z19443" s="58"/>
      <c r="AA19443" s="58"/>
      <c r="AB19443" s="58"/>
    </row>
    <row r="19444" spans="24:28" x14ac:dyDescent="0.2">
      <c r="X19444" s="58"/>
      <c r="Y19444" s="58"/>
      <c r="Z19444" s="58"/>
      <c r="AA19444" s="58"/>
      <c r="AB19444" s="58"/>
    </row>
    <row r="19445" spans="24:28" x14ac:dyDescent="0.2">
      <c r="X19445" s="58"/>
      <c r="Y19445" s="58"/>
      <c r="Z19445" s="58"/>
      <c r="AA19445" s="58"/>
      <c r="AB19445" s="58"/>
    </row>
    <row r="19446" spans="24:28" x14ac:dyDescent="0.2">
      <c r="X19446" s="58"/>
      <c r="Y19446" s="58"/>
      <c r="Z19446" s="58"/>
      <c r="AA19446" s="58"/>
      <c r="AB19446" s="58"/>
    </row>
    <row r="19447" spans="24:28" x14ac:dyDescent="0.2">
      <c r="X19447" s="58"/>
      <c r="Y19447" s="58"/>
      <c r="Z19447" s="58"/>
      <c r="AA19447" s="58"/>
      <c r="AB19447" s="58"/>
    </row>
    <row r="19448" spans="24:28" x14ac:dyDescent="0.2">
      <c r="X19448" s="58"/>
      <c r="Y19448" s="58"/>
      <c r="Z19448" s="58"/>
      <c r="AA19448" s="58"/>
      <c r="AB19448" s="58"/>
    </row>
    <row r="19449" spans="24:28" x14ac:dyDescent="0.2">
      <c r="X19449" s="58"/>
      <c r="Y19449" s="58"/>
      <c r="Z19449" s="58"/>
      <c r="AA19449" s="58"/>
      <c r="AB19449" s="58"/>
    </row>
    <row r="19450" spans="24:28" x14ac:dyDescent="0.2">
      <c r="X19450" s="58"/>
      <c r="Y19450" s="58"/>
      <c r="Z19450" s="58"/>
      <c r="AA19450" s="58"/>
      <c r="AB19450" s="58"/>
    </row>
    <row r="19451" spans="24:28" x14ac:dyDescent="0.2">
      <c r="X19451" s="58"/>
      <c r="Y19451" s="58"/>
      <c r="Z19451" s="58"/>
      <c r="AA19451" s="58"/>
      <c r="AB19451" s="58"/>
    </row>
    <row r="19452" spans="24:28" x14ac:dyDescent="0.2">
      <c r="X19452" s="58"/>
      <c r="Y19452" s="58"/>
      <c r="Z19452" s="58"/>
      <c r="AA19452" s="58"/>
      <c r="AB19452" s="58"/>
    </row>
    <row r="19453" spans="24:28" x14ac:dyDescent="0.2">
      <c r="X19453" s="58"/>
      <c r="Y19453" s="58"/>
      <c r="Z19453" s="58"/>
      <c r="AA19453" s="58"/>
      <c r="AB19453" s="58"/>
    </row>
    <row r="19454" spans="24:28" x14ac:dyDescent="0.2">
      <c r="X19454" s="58"/>
      <c r="Y19454" s="58"/>
      <c r="Z19454" s="58"/>
      <c r="AA19454" s="58"/>
      <c r="AB19454" s="58"/>
    </row>
    <row r="19455" spans="24:28" x14ac:dyDescent="0.2">
      <c r="X19455" s="58"/>
      <c r="Y19455" s="58"/>
      <c r="Z19455" s="58"/>
      <c r="AA19455" s="58"/>
      <c r="AB19455" s="58"/>
    </row>
    <row r="19456" spans="24:28" x14ac:dyDescent="0.2">
      <c r="X19456" s="58"/>
      <c r="Y19456" s="58"/>
      <c r="Z19456" s="58"/>
      <c r="AA19456" s="58"/>
      <c r="AB19456" s="58"/>
    </row>
    <row r="19457" spans="24:28" x14ac:dyDescent="0.2">
      <c r="X19457" s="58"/>
      <c r="Y19457" s="58"/>
      <c r="Z19457" s="58"/>
      <c r="AA19457" s="58"/>
      <c r="AB19457" s="58"/>
    </row>
    <row r="19458" spans="24:28" x14ac:dyDescent="0.2">
      <c r="X19458" s="58"/>
      <c r="Y19458" s="58"/>
      <c r="Z19458" s="58"/>
      <c r="AA19458" s="58"/>
      <c r="AB19458" s="58"/>
    </row>
    <row r="19459" spans="24:28" x14ac:dyDescent="0.2">
      <c r="X19459" s="58"/>
      <c r="Y19459" s="58"/>
      <c r="Z19459" s="58"/>
      <c r="AA19459" s="58"/>
      <c r="AB19459" s="58"/>
    </row>
    <row r="19460" spans="24:28" x14ac:dyDescent="0.2">
      <c r="X19460" s="58"/>
      <c r="Y19460" s="58"/>
      <c r="Z19460" s="58"/>
      <c r="AA19460" s="58"/>
      <c r="AB19460" s="58"/>
    </row>
    <row r="19461" spans="24:28" x14ac:dyDescent="0.2">
      <c r="X19461" s="58"/>
      <c r="Y19461" s="58"/>
      <c r="Z19461" s="58"/>
      <c r="AA19461" s="58"/>
      <c r="AB19461" s="58"/>
    </row>
    <row r="19462" spans="24:28" x14ac:dyDescent="0.2">
      <c r="X19462" s="58"/>
      <c r="Y19462" s="58"/>
      <c r="Z19462" s="58"/>
      <c r="AA19462" s="58"/>
      <c r="AB19462" s="58"/>
    </row>
    <row r="19463" spans="24:28" x14ac:dyDescent="0.2">
      <c r="X19463" s="58"/>
      <c r="Y19463" s="58"/>
      <c r="Z19463" s="58"/>
      <c r="AA19463" s="58"/>
      <c r="AB19463" s="58"/>
    </row>
    <row r="19464" spans="24:28" x14ac:dyDescent="0.2">
      <c r="X19464" s="58"/>
      <c r="Y19464" s="58"/>
      <c r="Z19464" s="58"/>
      <c r="AA19464" s="58"/>
      <c r="AB19464" s="58"/>
    </row>
    <row r="19465" spans="24:28" x14ac:dyDescent="0.2">
      <c r="X19465" s="58"/>
      <c r="Y19465" s="58"/>
      <c r="Z19465" s="58"/>
      <c r="AA19465" s="58"/>
      <c r="AB19465" s="58"/>
    </row>
    <row r="19466" spans="24:28" x14ac:dyDescent="0.2">
      <c r="X19466" s="58"/>
      <c r="Y19466" s="58"/>
      <c r="Z19466" s="58"/>
      <c r="AA19466" s="58"/>
      <c r="AB19466" s="58"/>
    </row>
    <row r="19467" spans="24:28" x14ac:dyDescent="0.2">
      <c r="X19467" s="58"/>
      <c r="Y19467" s="58"/>
      <c r="Z19467" s="58"/>
      <c r="AA19467" s="58"/>
      <c r="AB19467" s="58"/>
    </row>
    <row r="19468" spans="24:28" x14ac:dyDescent="0.2">
      <c r="X19468" s="58"/>
      <c r="Y19468" s="58"/>
      <c r="Z19468" s="58"/>
      <c r="AA19468" s="58"/>
      <c r="AB19468" s="58"/>
    </row>
    <row r="19469" spans="24:28" x14ac:dyDescent="0.2">
      <c r="X19469" s="58"/>
      <c r="Y19469" s="58"/>
      <c r="Z19469" s="58"/>
      <c r="AA19469" s="58"/>
      <c r="AB19469" s="58"/>
    </row>
    <row r="19470" spans="24:28" x14ac:dyDescent="0.2">
      <c r="X19470" s="58"/>
      <c r="Y19470" s="58"/>
      <c r="Z19470" s="58"/>
      <c r="AA19470" s="58"/>
      <c r="AB19470" s="58"/>
    </row>
    <row r="19471" spans="24:28" x14ac:dyDescent="0.2">
      <c r="X19471" s="58"/>
      <c r="Y19471" s="58"/>
      <c r="Z19471" s="58"/>
      <c r="AA19471" s="58"/>
      <c r="AB19471" s="58"/>
    </row>
    <row r="19472" spans="24:28" x14ac:dyDescent="0.2">
      <c r="X19472" s="58"/>
      <c r="Y19472" s="58"/>
      <c r="Z19472" s="58"/>
      <c r="AA19472" s="58"/>
      <c r="AB19472" s="58"/>
    </row>
    <row r="19473" spans="24:28" x14ac:dyDescent="0.2">
      <c r="X19473" s="58"/>
      <c r="Y19473" s="58"/>
      <c r="Z19473" s="58"/>
      <c r="AA19473" s="58"/>
      <c r="AB19473" s="58"/>
    </row>
    <row r="19474" spans="24:28" x14ac:dyDescent="0.2">
      <c r="X19474" s="58"/>
      <c r="Y19474" s="58"/>
      <c r="Z19474" s="58"/>
      <c r="AA19474" s="58"/>
      <c r="AB19474" s="58"/>
    </row>
    <row r="19475" spans="24:28" x14ac:dyDescent="0.2">
      <c r="X19475" s="58"/>
      <c r="Y19475" s="58"/>
      <c r="Z19475" s="58"/>
      <c r="AA19475" s="58"/>
      <c r="AB19475" s="58"/>
    </row>
    <row r="19476" spans="24:28" x14ac:dyDescent="0.2">
      <c r="X19476" s="58"/>
      <c r="Y19476" s="58"/>
      <c r="Z19476" s="58"/>
      <c r="AA19476" s="58"/>
      <c r="AB19476" s="58"/>
    </row>
    <row r="19477" spans="24:28" x14ac:dyDescent="0.2">
      <c r="X19477" s="58"/>
      <c r="Y19477" s="58"/>
      <c r="Z19477" s="58"/>
      <c r="AA19477" s="58"/>
      <c r="AB19477" s="58"/>
    </row>
    <row r="19478" spans="24:28" x14ac:dyDescent="0.2">
      <c r="X19478" s="58"/>
      <c r="Y19478" s="58"/>
      <c r="Z19478" s="58"/>
      <c r="AA19478" s="58"/>
      <c r="AB19478" s="58"/>
    </row>
    <row r="19479" spans="24:28" x14ac:dyDescent="0.2">
      <c r="X19479" s="58"/>
      <c r="Y19479" s="58"/>
      <c r="Z19479" s="58"/>
      <c r="AA19479" s="58"/>
      <c r="AB19479" s="58"/>
    </row>
    <row r="19480" spans="24:28" x14ac:dyDescent="0.2">
      <c r="X19480" s="58"/>
      <c r="Y19480" s="58"/>
      <c r="Z19480" s="58"/>
      <c r="AA19480" s="58"/>
      <c r="AB19480" s="58"/>
    </row>
    <row r="19481" spans="24:28" x14ac:dyDescent="0.2">
      <c r="X19481" s="58"/>
      <c r="Y19481" s="58"/>
      <c r="Z19481" s="58"/>
      <c r="AA19481" s="58"/>
      <c r="AB19481" s="58"/>
    </row>
    <row r="19482" spans="24:28" x14ac:dyDescent="0.2">
      <c r="X19482" s="58"/>
      <c r="Y19482" s="58"/>
      <c r="Z19482" s="58"/>
      <c r="AA19482" s="58"/>
      <c r="AB19482" s="58"/>
    </row>
    <row r="19483" spans="24:28" x14ac:dyDescent="0.2">
      <c r="X19483" s="58"/>
      <c r="Y19483" s="58"/>
      <c r="Z19483" s="58"/>
      <c r="AA19483" s="58"/>
      <c r="AB19483" s="58"/>
    </row>
    <row r="19484" spans="24:28" x14ac:dyDescent="0.2">
      <c r="X19484" s="58"/>
      <c r="Y19484" s="58"/>
      <c r="Z19484" s="58"/>
      <c r="AA19484" s="58"/>
      <c r="AB19484" s="58"/>
    </row>
    <row r="19485" spans="24:28" x14ac:dyDescent="0.2">
      <c r="X19485" s="58"/>
      <c r="Y19485" s="58"/>
      <c r="Z19485" s="58"/>
      <c r="AA19485" s="58"/>
      <c r="AB19485" s="58"/>
    </row>
    <row r="19486" spans="24:28" x14ac:dyDescent="0.2">
      <c r="X19486" s="58"/>
      <c r="Y19486" s="58"/>
      <c r="Z19486" s="58"/>
      <c r="AA19486" s="58"/>
      <c r="AB19486" s="58"/>
    </row>
    <row r="19487" spans="24:28" x14ac:dyDescent="0.2">
      <c r="X19487" s="58"/>
      <c r="Y19487" s="58"/>
      <c r="Z19487" s="58"/>
      <c r="AA19487" s="58"/>
      <c r="AB19487" s="58"/>
    </row>
    <row r="19488" spans="24:28" x14ac:dyDescent="0.2">
      <c r="X19488" s="58"/>
      <c r="Y19488" s="58"/>
      <c r="Z19488" s="58"/>
      <c r="AA19488" s="58"/>
      <c r="AB19488" s="58"/>
    </row>
    <row r="19489" spans="24:28" x14ac:dyDescent="0.2">
      <c r="X19489" s="58"/>
      <c r="Y19489" s="58"/>
      <c r="Z19489" s="58"/>
      <c r="AA19489" s="58"/>
      <c r="AB19489" s="58"/>
    </row>
    <row r="19490" spans="24:28" x14ac:dyDescent="0.2">
      <c r="X19490" s="58"/>
      <c r="Y19490" s="58"/>
      <c r="Z19490" s="58"/>
      <c r="AA19490" s="58"/>
      <c r="AB19490" s="58"/>
    </row>
    <row r="19491" spans="24:28" x14ac:dyDescent="0.2">
      <c r="X19491" s="58"/>
      <c r="Y19491" s="58"/>
      <c r="Z19491" s="58"/>
      <c r="AA19491" s="58"/>
      <c r="AB19491" s="58"/>
    </row>
    <row r="19492" spans="24:28" x14ac:dyDescent="0.2">
      <c r="X19492" s="58"/>
      <c r="Y19492" s="58"/>
      <c r="Z19492" s="58"/>
      <c r="AA19492" s="58"/>
      <c r="AB19492" s="58"/>
    </row>
    <row r="19493" spans="24:28" x14ac:dyDescent="0.2">
      <c r="X19493" s="58"/>
      <c r="Y19493" s="58"/>
      <c r="Z19493" s="58"/>
      <c r="AA19493" s="58"/>
      <c r="AB19493" s="58"/>
    </row>
    <row r="19494" spans="24:28" x14ac:dyDescent="0.2">
      <c r="X19494" s="58"/>
      <c r="Y19494" s="58"/>
      <c r="Z19494" s="58"/>
      <c r="AA19494" s="58"/>
      <c r="AB19494" s="58"/>
    </row>
    <row r="19495" spans="24:28" x14ac:dyDescent="0.2">
      <c r="X19495" s="58"/>
      <c r="Y19495" s="58"/>
      <c r="Z19495" s="58"/>
      <c r="AA19495" s="58"/>
      <c r="AB19495" s="58"/>
    </row>
    <row r="19496" spans="24:28" x14ac:dyDescent="0.2">
      <c r="X19496" s="58"/>
      <c r="Y19496" s="58"/>
      <c r="Z19496" s="58"/>
      <c r="AA19496" s="58"/>
      <c r="AB19496" s="58"/>
    </row>
    <row r="19497" spans="24:28" x14ac:dyDescent="0.2">
      <c r="X19497" s="58"/>
      <c r="Y19497" s="58"/>
      <c r="Z19497" s="58"/>
      <c r="AA19497" s="58"/>
      <c r="AB19497" s="58"/>
    </row>
    <row r="19498" spans="24:28" x14ac:dyDescent="0.2">
      <c r="X19498" s="58"/>
      <c r="Y19498" s="58"/>
      <c r="Z19498" s="58"/>
      <c r="AA19498" s="58"/>
      <c r="AB19498" s="58"/>
    </row>
    <row r="19499" spans="24:28" x14ac:dyDescent="0.2">
      <c r="X19499" s="58"/>
      <c r="Y19499" s="58"/>
      <c r="Z19499" s="58"/>
      <c r="AA19499" s="58"/>
      <c r="AB19499" s="58"/>
    </row>
    <row r="19500" spans="24:28" x14ac:dyDescent="0.2">
      <c r="X19500" s="58"/>
      <c r="Y19500" s="58"/>
      <c r="Z19500" s="58"/>
      <c r="AA19500" s="58"/>
      <c r="AB19500" s="58"/>
    </row>
    <row r="19501" spans="24:28" x14ac:dyDescent="0.2">
      <c r="X19501" s="58"/>
      <c r="Y19501" s="58"/>
      <c r="Z19501" s="58"/>
      <c r="AA19501" s="58"/>
      <c r="AB19501" s="58"/>
    </row>
    <row r="19502" spans="24:28" x14ac:dyDescent="0.2">
      <c r="X19502" s="58"/>
      <c r="Y19502" s="58"/>
      <c r="Z19502" s="58"/>
      <c r="AA19502" s="58"/>
      <c r="AB19502" s="58"/>
    </row>
    <row r="19503" spans="24:28" x14ac:dyDescent="0.2">
      <c r="X19503" s="58"/>
      <c r="Y19503" s="58"/>
      <c r="Z19503" s="58"/>
      <c r="AA19503" s="58"/>
      <c r="AB19503" s="58"/>
    </row>
    <row r="19504" spans="24:28" x14ac:dyDescent="0.2">
      <c r="X19504" s="58"/>
      <c r="Y19504" s="58"/>
      <c r="Z19504" s="58"/>
      <c r="AA19504" s="58"/>
      <c r="AB19504" s="58"/>
    </row>
    <row r="19505" spans="24:28" x14ac:dyDescent="0.2">
      <c r="X19505" s="58"/>
      <c r="Y19505" s="58"/>
      <c r="Z19505" s="58"/>
      <c r="AA19505" s="58"/>
      <c r="AB19505" s="58"/>
    </row>
    <row r="19506" spans="24:28" x14ac:dyDescent="0.2">
      <c r="X19506" s="58"/>
      <c r="Y19506" s="58"/>
      <c r="Z19506" s="58"/>
      <c r="AA19506" s="58"/>
      <c r="AB19506" s="58"/>
    </row>
    <row r="19507" spans="24:28" x14ac:dyDescent="0.2">
      <c r="X19507" s="58"/>
      <c r="Y19507" s="58"/>
      <c r="Z19507" s="58"/>
      <c r="AA19507" s="58"/>
      <c r="AB19507" s="58"/>
    </row>
    <row r="19508" spans="24:28" x14ac:dyDescent="0.2">
      <c r="X19508" s="58"/>
      <c r="Y19508" s="58"/>
      <c r="Z19508" s="58"/>
      <c r="AA19508" s="58"/>
      <c r="AB19508" s="58"/>
    </row>
    <row r="19509" spans="24:28" x14ac:dyDescent="0.2">
      <c r="X19509" s="58"/>
      <c r="Y19509" s="58"/>
      <c r="Z19509" s="58"/>
      <c r="AA19509" s="58"/>
      <c r="AB19509" s="58"/>
    </row>
    <row r="19510" spans="24:28" x14ac:dyDescent="0.2">
      <c r="X19510" s="58"/>
      <c r="Y19510" s="58"/>
      <c r="Z19510" s="58"/>
      <c r="AA19510" s="58"/>
      <c r="AB19510" s="58"/>
    </row>
    <row r="19511" spans="24:28" x14ac:dyDescent="0.2">
      <c r="X19511" s="58"/>
      <c r="Y19511" s="58"/>
      <c r="Z19511" s="58"/>
      <c r="AA19511" s="58"/>
      <c r="AB19511" s="58"/>
    </row>
    <row r="19512" spans="24:28" x14ac:dyDescent="0.2">
      <c r="X19512" s="58"/>
      <c r="Y19512" s="58"/>
      <c r="Z19512" s="58"/>
      <c r="AA19512" s="58"/>
      <c r="AB19512" s="58"/>
    </row>
    <row r="19513" spans="24:28" x14ac:dyDescent="0.2">
      <c r="X19513" s="58"/>
      <c r="Y19513" s="58"/>
      <c r="Z19513" s="58"/>
      <c r="AA19513" s="58"/>
      <c r="AB19513" s="58"/>
    </row>
    <row r="19514" spans="24:28" x14ac:dyDescent="0.2">
      <c r="X19514" s="58"/>
      <c r="Y19514" s="58"/>
      <c r="Z19514" s="58"/>
      <c r="AA19514" s="58"/>
      <c r="AB19514" s="58"/>
    </row>
    <row r="19515" spans="24:28" x14ac:dyDescent="0.2">
      <c r="X19515" s="58"/>
      <c r="Y19515" s="58"/>
      <c r="Z19515" s="58"/>
      <c r="AA19515" s="58"/>
      <c r="AB19515" s="58"/>
    </row>
    <row r="19516" spans="24:28" x14ac:dyDescent="0.2">
      <c r="X19516" s="58"/>
      <c r="Y19516" s="58"/>
      <c r="Z19516" s="58"/>
      <c r="AA19516" s="58"/>
      <c r="AB19516" s="58"/>
    </row>
    <row r="19517" spans="24:28" x14ac:dyDescent="0.2">
      <c r="X19517" s="58"/>
      <c r="Y19517" s="58"/>
      <c r="Z19517" s="58"/>
      <c r="AA19517" s="58"/>
      <c r="AB19517" s="58"/>
    </row>
    <row r="19518" spans="24:28" x14ac:dyDescent="0.2">
      <c r="X19518" s="58"/>
      <c r="Y19518" s="58"/>
      <c r="Z19518" s="58"/>
      <c r="AA19518" s="58"/>
      <c r="AB19518" s="58"/>
    </row>
    <row r="19519" spans="24:28" x14ac:dyDescent="0.2">
      <c r="X19519" s="58"/>
      <c r="Y19519" s="58"/>
      <c r="Z19519" s="58"/>
      <c r="AA19519" s="58"/>
      <c r="AB19519" s="58"/>
    </row>
    <row r="19520" spans="24:28" x14ac:dyDescent="0.2">
      <c r="X19520" s="58"/>
      <c r="Y19520" s="58"/>
      <c r="Z19520" s="58"/>
      <c r="AA19520" s="58"/>
      <c r="AB19520" s="58"/>
    </row>
    <row r="19521" spans="24:28" x14ac:dyDescent="0.2">
      <c r="X19521" s="58"/>
      <c r="Y19521" s="58"/>
      <c r="Z19521" s="58"/>
      <c r="AA19521" s="58"/>
      <c r="AB19521" s="58"/>
    </row>
    <row r="19522" spans="24:28" x14ac:dyDescent="0.2">
      <c r="X19522" s="58"/>
      <c r="Y19522" s="58"/>
      <c r="Z19522" s="58"/>
      <c r="AA19522" s="58"/>
      <c r="AB19522" s="58"/>
    </row>
    <row r="19523" spans="24:28" x14ac:dyDescent="0.2">
      <c r="X19523" s="58"/>
      <c r="Y19523" s="58"/>
      <c r="Z19523" s="58"/>
      <c r="AA19523" s="58"/>
      <c r="AB19523" s="58"/>
    </row>
    <row r="19524" spans="24:28" x14ac:dyDescent="0.2">
      <c r="X19524" s="58"/>
      <c r="Y19524" s="58"/>
      <c r="Z19524" s="58"/>
      <c r="AA19524" s="58"/>
      <c r="AB19524" s="58"/>
    </row>
    <row r="19525" spans="24:28" x14ac:dyDescent="0.2">
      <c r="X19525" s="58"/>
      <c r="Y19525" s="58"/>
      <c r="Z19525" s="58"/>
      <c r="AA19525" s="58"/>
      <c r="AB19525" s="58"/>
    </row>
    <row r="19526" spans="24:28" x14ac:dyDescent="0.2">
      <c r="X19526" s="58"/>
      <c r="Y19526" s="58"/>
      <c r="Z19526" s="58"/>
      <c r="AA19526" s="58"/>
      <c r="AB19526" s="58"/>
    </row>
    <row r="19527" spans="24:28" x14ac:dyDescent="0.2">
      <c r="X19527" s="58"/>
      <c r="Y19527" s="58"/>
      <c r="Z19527" s="58"/>
      <c r="AA19527" s="58"/>
      <c r="AB19527" s="58"/>
    </row>
    <row r="19528" spans="24:28" x14ac:dyDescent="0.2">
      <c r="X19528" s="58"/>
      <c r="Y19528" s="58"/>
      <c r="Z19528" s="58"/>
      <c r="AA19528" s="58"/>
      <c r="AB19528" s="58"/>
    </row>
    <row r="19529" spans="24:28" x14ac:dyDescent="0.2">
      <c r="X19529" s="58"/>
      <c r="Y19529" s="58"/>
      <c r="Z19529" s="58"/>
      <c r="AA19529" s="58"/>
      <c r="AB19529" s="58"/>
    </row>
    <row r="19530" spans="24:28" x14ac:dyDescent="0.2">
      <c r="X19530" s="58"/>
      <c r="Y19530" s="58"/>
      <c r="Z19530" s="58"/>
      <c r="AA19530" s="58"/>
      <c r="AB19530" s="58"/>
    </row>
    <row r="19531" spans="24:28" x14ac:dyDescent="0.2">
      <c r="X19531" s="58"/>
      <c r="Y19531" s="58"/>
      <c r="Z19531" s="58"/>
      <c r="AA19531" s="58"/>
      <c r="AB19531" s="58"/>
    </row>
    <row r="19532" spans="24:28" x14ac:dyDescent="0.2">
      <c r="X19532" s="58"/>
      <c r="Y19532" s="58"/>
      <c r="Z19532" s="58"/>
      <c r="AA19532" s="58"/>
      <c r="AB19532" s="58"/>
    </row>
    <row r="19533" spans="24:28" x14ac:dyDescent="0.2">
      <c r="X19533" s="58"/>
      <c r="Y19533" s="58"/>
      <c r="Z19533" s="58"/>
      <c r="AA19533" s="58"/>
      <c r="AB19533" s="58"/>
    </row>
    <row r="19534" spans="24:28" x14ac:dyDescent="0.2">
      <c r="X19534" s="58"/>
      <c r="Y19534" s="58"/>
      <c r="Z19534" s="58"/>
      <c r="AA19534" s="58"/>
      <c r="AB19534" s="58"/>
    </row>
    <row r="19535" spans="24:28" x14ac:dyDescent="0.2">
      <c r="X19535" s="58"/>
      <c r="Y19535" s="58"/>
      <c r="Z19535" s="58"/>
      <c r="AA19535" s="58"/>
      <c r="AB19535" s="58"/>
    </row>
    <row r="19536" spans="24:28" x14ac:dyDescent="0.2">
      <c r="X19536" s="58"/>
      <c r="Y19536" s="58"/>
      <c r="Z19536" s="58"/>
      <c r="AA19536" s="58"/>
      <c r="AB19536" s="58"/>
    </row>
    <row r="19537" spans="24:28" x14ac:dyDescent="0.2">
      <c r="X19537" s="58"/>
      <c r="Y19537" s="58"/>
      <c r="Z19537" s="58"/>
      <c r="AA19537" s="58"/>
      <c r="AB19537" s="58"/>
    </row>
    <row r="19538" spans="24:28" x14ac:dyDescent="0.2">
      <c r="X19538" s="58"/>
      <c r="Y19538" s="58"/>
      <c r="Z19538" s="58"/>
      <c r="AA19538" s="58"/>
      <c r="AB19538" s="58"/>
    </row>
    <row r="19539" spans="24:28" x14ac:dyDescent="0.2">
      <c r="X19539" s="58"/>
      <c r="Y19539" s="58"/>
      <c r="Z19539" s="58"/>
      <c r="AA19539" s="58"/>
      <c r="AB19539" s="58"/>
    </row>
    <row r="19540" spans="24:28" x14ac:dyDescent="0.2">
      <c r="X19540" s="58"/>
      <c r="Y19540" s="58"/>
      <c r="Z19540" s="58"/>
      <c r="AA19540" s="58"/>
      <c r="AB19540" s="58"/>
    </row>
    <row r="19541" spans="24:28" x14ac:dyDescent="0.2">
      <c r="X19541" s="58"/>
      <c r="Y19541" s="58"/>
      <c r="Z19541" s="58"/>
      <c r="AA19541" s="58"/>
      <c r="AB19541" s="58"/>
    </row>
    <row r="19542" spans="24:28" x14ac:dyDescent="0.2">
      <c r="X19542" s="58"/>
      <c r="Y19542" s="58"/>
      <c r="Z19542" s="58"/>
      <c r="AA19542" s="58"/>
      <c r="AB19542" s="58"/>
    </row>
    <row r="19543" spans="24:28" x14ac:dyDescent="0.2">
      <c r="X19543" s="58"/>
      <c r="Y19543" s="58"/>
      <c r="Z19543" s="58"/>
      <c r="AA19543" s="58"/>
      <c r="AB19543" s="58"/>
    </row>
    <row r="19544" spans="24:28" x14ac:dyDescent="0.2">
      <c r="X19544" s="58"/>
      <c r="Y19544" s="58"/>
      <c r="Z19544" s="58"/>
      <c r="AA19544" s="58"/>
      <c r="AB19544" s="58"/>
    </row>
    <row r="19545" spans="24:28" x14ac:dyDescent="0.2">
      <c r="X19545" s="58"/>
      <c r="Y19545" s="58"/>
      <c r="Z19545" s="58"/>
      <c r="AA19545" s="58"/>
      <c r="AB19545" s="58"/>
    </row>
    <row r="19546" spans="24:28" x14ac:dyDescent="0.2">
      <c r="X19546" s="58"/>
      <c r="Y19546" s="58"/>
      <c r="Z19546" s="58"/>
      <c r="AA19546" s="58"/>
      <c r="AB19546" s="58"/>
    </row>
    <row r="19547" spans="24:28" x14ac:dyDescent="0.2">
      <c r="X19547" s="58"/>
      <c r="Y19547" s="58"/>
      <c r="Z19547" s="58"/>
      <c r="AA19547" s="58"/>
      <c r="AB19547" s="58"/>
    </row>
    <row r="19548" spans="24:28" x14ac:dyDescent="0.2">
      <c r="X19548" s="58"/>
      <c r="Y19548" s="58"/>
      <c r="Z19548" s="58"/>
      <c r="AA19548" s="58"/>
      <c r="AB19548" s="58"/>
    </row>
    <row r="19549" spans="24:28" x14ac:dyDescent="0.2">
      <c r="X19549" s="58"/>
      <c r="Y19549" s="58"/>
      <c r="Z19549" s="58"/>
      <c r="AA19549" s="58"/>
      <c r="AB19549" s="58"/>
    </row>
    <row r="19550" spans="24:28" x14ac:dyDescent="0.2">
      <c r="X19550" s="58"/>
      <c r="Y19550" s="58"/>
      <c r="Z19550" s="58"/>
      <c r="AA19550" s="58"/>
      <c r="AB19550" s="58"/>
    </row>
    <row r="19551" spans="24:28" x14ac:dyDescent="0.2">
      <c r="X19551" s="58"/>
      <c r="Y19551" s="58"/>
      <c r="Z19551" s="58"/>
      <c r="AA19551" s="58"/>
      <c r="AB19551" s="58"/>
    </row>
    <row r="19552" spans="24:28" x14ac:dyDescent="0.2">
      <c r="X19552" s="58"/>
      <c r="Y19552" s="58"/>
      <c r="Z19552" s="58"/>
      <c r="AA19552" s="58"/>
      <c r="AB19552" s="58"/>
    </row>
    <row r="19553" spans="24:28" x14ac:dyDescent="0.2">
      <c r="X19553" s="58"/>
      <c r="Y19553" s="58"/>
      <c r="Z19553" s="58"/>
      <c r="AA19553" s="58"/>
      <c r="AB19553" s="58"/>
    </row>
    <row r="19554" spans="24:28" x14ac:dyDescent="0.2">
      <c r="X19554" s="58"/>
      <c r="Y19554" s="58"/>
      <c r="Z19554" s="58"/>
      <c r="AA19554" s="58"/>
      <c r="AB19554" s="58"/>
    </row>
    <row r="19555" spans="24:28" x14ac:dyDescent="0.2">
      <c r="X19555" s="58"/>
      <c r="Y19555" s="58"/>
      <c r="Z19555" s="58"/>
      <c r="AA19555" s="58"/>
      <c r="AB19555" s="58"/>
    </row>
    <row r="19556" spans="24:28" x14ac:dyDescent="0.2">
      <c r="X19556" s="58"/>
      <c r="Y19556" s="58"/>
      <c r="Z19556" s="58"/>
      <c r="AA19556" s="58"/>
      <c r="AB19556" s="58"/>
    </row>
    <row r="19557" spans="24:28" x14ac:dyDescent="0.2">
      <c r="X19557" s="58"/>
      <c r="Y19557" s="58"/>
      <c r="Z19557" s="58"/>
      <c r="AA19557" s="58"/>
      <c r="AB19557" s="58"/>
    </row>
    <row r="19558" spans="24:28" x14ac:dyDescent="0.2">
      <c r="X19558" s="58"/>
      <c r="Y19558" s="58"/>
      <c r="Z19558" s="58"/>
      <c r="AA19558" s="58"/>
      <c r="AB19558" s="58"/>
    </row>
    <row r="19559" spans="24:28" x14ac:dyDescent="0.2">
      <c r="X19559" s="58"/>
      <c r="Y19559" s="58"/>
      <c r="Z19559" s="58"/>
      <c r="AA19559" s="58"/>
      <c r="AB19559" s="58"/>
    </row>
    <row r="19560" spans="24:28" x14ac:dyDescent="0.2">
      <c r="X19560" s="58"/>
      <c r="Y19560" s="58"/>
      <c r="Z19560" s="58"/>
      <c r="AA19560" s="58"/>
      <c r="AB19560" s="58"/>
    </row>
    <row r="19561" spans="24:28" x14ac:dyDescent="0.2">
      <c r="X19561" s="58"/>
      <c r="Y19561" s="58"/>
      <c r="Z19561" s="58"/>
      <c r="AA19561" s="58"/>
      <c r="AB19561" s="58"/>
    </row>
    <row r="19562" spans="24:28" x14ac:dyDescent="0.2">
      <c r="X19562" s="58"/>
      <c r="Y19562" s="58"/>
      <c r="Z19562" s="58"/>
      <c r="AA19562" s="58"/>
      <c r="AB19562" s="58"/>
    </row>
    <row r="19563" spans="24:28" x14ac:dyDescent="0.2">
      <c r="X19563" s="58"/>
      <c r="Y19563" s="58"/>
      <c r="Z19563" s="58"/>
      <c r="AA19563" s="58"/>
      <c r="AB19563" s="58"/>
    </row>
    <row r="19564" spans="24:28" x14ac:dyDescent="0.2">
      <c r="X19564" s="58"/>
      <c r="Y19564" s="58"/>
      <c r="Z19564" s="58"/>
      <c r="AA19564" s="58"/>
      <c r="AB19564" s="58"/>
    </row>
    <row r="19565" spans="24:28" x14ac:dyDescent="0.2">
      <c r="X19565" s="58"/>
      <c r="Y19565" s="58"/>
      <c r="Z19565" s="58"/>
      <c r="AA19565" s="58"/>
      <c r="AB19565" s="58"/>
    </row>
    <row r="19566" spans="24:28" x14ac:dyDescent="0.2">
      <c r="X19566" s="58"/>
      <c r="Y19566" s="58"/>
      <c r="Z19566" s="58"/>
      <c r="AA19566" s="58"/>
      <c r="AB19566" s="58"/>
    </row>
    <row r="19567" spans="24:28" x14ac:dyDescent="0.2">
      <c r="X19567" s="58"/>
      <c r="Y19567" s="58"/>
      <c r="Z19567" s="58"/>
      <c r="AA19567" s="58"/>
      <c r="AB19567" s="58"/>
    </row>
    <row r="19568" spans="24:28" x14ac:dyDescent="0.2">
      <c r="X19568" s="58"/>
      <c r="Y19568" s="58"/>
      <c r="Z19568" s="58"/>
      <c r="AA19568" s="58"/>
      <c r="AB19568" s="58"/>
    </row>
    <row r="19569" spans="24:28" x14ac:dyDescent="0.2">
      <c r="X19569" s="58"/>
      <c r="Y19569" s="58"/>
      <c r="Z19569" s="58"/>
      <c r="AA19569" s="58"/>
      <c r="AB19569" s="58"/>
    </row>
    <row r="19570" spans="24:28" x14ac:dyDescent="0.2">
      <c r="X19570" s="58"/>
      <c r="Y19570" s="58"/>
      <c r="Z19570" s="58"/>
      <c r="AA19570" s="58"/>
      <c r="AB19570" s="58"/>
    </row>
    <row r="19571" spans="24:28" x14ac:dyDescent="0.2">
      <c r="X19571" s="58"/>
      <c r="Y19571" s="58"/>
      <c r="Z19571" s="58"/>
      <c r="AA19571" s="58"/>
      <c r="AB19571" s="58"/>
    </row>
    <row r="19572" spans="24:28" x14ac:dyDescent="0.2">
      <c r="X19572" s="58"/>
      <c r="Y19572" s="58"/>
      <c r="Z19572" s="58"/>
      <c r="AA19572" s="58"/>
      <c r="AB19572" s="58"/>
    </row>
    <row r="19573" spans="24:28" x14ac:dyDescent="0.2">
      <c r="X19573" s="58"/>
      <c r="Y19573" s="58"/>
      <c r="Z19573" s="58"/>
      <c r="AA19573" s="58"/>
      <c r="AB19573" s="58"/>
    </row>
    <row r="19574" spans="24:28" x14ac:dyDescent="0.2">
      <c r="X19574" s="58"/>
      <c r="Y19574" s="58"/>
      <c r="Z19574" s="58"/>
      <c r="AA19574" s="58"/>
      <c r="AB19574" s="58"/>
    </row>
    <row r="19575" spans="24:28" x14ac:dyDescent="0.2">
      <c r="X19575" s="58"/>
      <c r="Y19575" s="58"/>
      <c r="Z19575" s="58"/>
      <c r="AA19575" s="58"/>
      <c r="AB19575" s="58"/>
    </row>
    <row r="19576" spans="24:28" x14ac:dyDescent="0.2">
      <c r="X19576" s="58"/>
      <c r="Y19576" s="58"/>
      <c r="Z19576" s="58"/>
      <c r="AA19576" s="58"/>
      <c r="AB19576" s="58"/>
    </row>
    <row r="19577" spans="24:28" x14ac:dyDescent="0.2">
      <c r="X19577" s="58"/>
      <c r="Y19577" s="58"/>
      <c r="Z19577" s="58"/>
      <c r="AA19577" s="58"/>
      <c r="AB19577" s="58"/>
    </row>
    <row r="19578" spans="24:28" x14ac:dyDescent="0.2">
      <c r="X19578" s="58"/>
      <c r="Y19578" s="58"/>
      <c r="Z19578" s="58"/>
      <c r="AA19578" s="58"/>
      <c r="AB19578" s="58"/>
    </row>
    <row r="19579" spans="24:28" x14ac:dyDescent="0.2">
      <c r="X19579" s="58"/>
      <c r="Y19579" s="58"/>
      <c r="Z19579" s="58"/>
      <c r="AA19579" s="58"/>
      <c r="AB19579" s="58"/>
    </row>
    <row r="19580" spans="24:28" x14ac:dyDescent="0.2">
      <c r="X19580" s="58"/>
      <c r="Y19580" s="58"/>
      <c r="Z19580" s="58"/>
      <c r="AA19580" s="58"/>
      <c r="AB19580" s="58"/>
    </row>
    <row r="19581" spans="24:28" x14ac:dyDescent="0.2">
      <c r="X19581" s="58"/>
      <c r="Y19581" s="58"/>
      <c r="Z19581" s="58"/>
      <c r="AA19581" s="58"/>
      <c r="AB19581" s="58"/>
    </row>
    <row r="19582" spans="24:28" x14ac:dyDescent="0.2">
      <c r="X19582" s="58"/>
      <c r="Y19582" s="58"/>
      <c r="Z19582" s="58"/>
      <c r="AA19582" s="58"/>
      <c r="AB19582" s="58"/>
    </row>
    <row r="19583" spans="24:28" x14ac:dyDescent="0.2">
      <c r="X19583" s="58"/>
      <c r="Y19583" s="58"/>
      <c r="Z19583" s="58"/>
      <c r="AA19583" s="58"/>
      <c r="AB19583" s="58"/>
    </row>
    <row r="19584" spans="24:28" x14ac:dyDescent="0.2">
      <c r="X19584" s="58"/>
      <c r="Y19584" s="58"/>
      <c r="Z19584" s="58"/>
      <c r="AA19584" s="58"/>
      <c r="AB19584" s="58"/>
    </row>
    <row r="19585" spans="24:28" x14ac:dyDescent="0.2">
      <c r="X19585" s="58"/>
      <c r="Y19585" s="58"/>
      <c r="Z19585" s="58"/>
      <c r="AA19585" s="58"/>
      <c r="AB19585" s="58"/>
    </row>
    <row r="19586" spans="24:28" x14ac:dyDescent="0.2">
      <c r="X19586" s="58"/>
      <c r="Y19586" s="58"/>
      <c r="Z19586" s="58"/>
      <c r="AA19586" s="58"/>
      <c r="AB19586" s="58"/>
    </row>
    <row r="19587" spans="24:28" x14ac:dyDescent="0.2">
      <c r="X19587" s="58"/>
      <c r="Y19587" s="58"/>
      <c r="Z19587" s="58"/>
      <c r="AA19587" s="58"/>
      <c r="AB19587" s="58"/>
    </row>
    <row r="19588" spans="24:28" x14ac:dyDescent="0.2">
      <c r="X19588" s="58"/>
      <c r="Y19588" s="58"/>
      <c r="Z19588" s="58"/>
      <c r="AA19588" s="58"/>
      <c r="AB19588" s="58"/>
    </row>
    <row r="19589" spans="24:28" x14ac:dyDescent="0.2">
      <c r="X19589" s="58"/>
      <c r="Y19589" s="58"/>
      <c r="Z19589" s="58"/>
      <c r="AA19589" s="58"/>
      <c r="AB19589" s="58"/>
    </row>
    <row r="19590" spans="24:28" x14ac:dyDescent="0.2">
      <c r="X19590" s="58"/>
      <c r="Y19590" s="58"/>
      <c r="Z19590" s="58"/>
      <c r="AA19590" s="58"/>
      <c r="AB19590" s="58"/>
    </row>
    <row r="19591" spans="24:28" x14ac:dyDescent="0.2">
      <c r="X19591" s="58"/>
      <c r="Y19591" s="58"/>
      <c r="Z19591" s="58"/>
      <c r="AA19591" s="58"/>
      <c r="AB19591" s="58"/>
    </row>
    <row r="19592" spans="24:28" x14ac:dyDescent="0.2">
      <c r="X19592" s="58"/>
      <c r="Y19592" s="58"/>
      <c r="Z19592" s="58"/>
      <c r="AA19592" s="58"/>
      <c r="AB19592" s="58"/>
    </row>
    <row r="19593" spans="24:28" x14ac:dyDescent="0.2">
      <c r="X19593" s="58"/>
      <c r="Y19593" s="58"/>
      <c r="Z19593" s="58"/>
      <c r="AA19593" s="58"/>
      <c r="AB19593" s="58"/>
    </row>
    <row r="19594" spans="24:28" x14ac:dyDescent="0.2">
      <c r="X19594" s="58"/>
      <c r="Y19594" s="58"/>
      <c r="Z19594" s="58"/>
      <c r="AA19594" s="58"/>
      <c r="AB19594" s="58"/>
    </row>
    <row r="19595" spans="24:28" x14ac:dyDescent="0.2">
      <c r="X19595" s="58"/>
      <c r="Y19595" s="58"/>
      <c r="Z19595" s="58"/>
      <c r="AA19595" s="58"/>
      <c r="AB19595" s="58"/>
    </row>
    <row r="19596" spans="24:28" x14ac:dyDescent="0.2">
      <c r="X19596" s="58"/>
      <c r="Y19596" s="58"/>
      <c r="Z19596" s="58"/>
      <c r="AA19596" s="58"/>
      <c r="AB19596" s="58"/>
    </row>
    <row r="19597" spans="24:28" x14ac:dyDescent="0.2">
      <c r="X19597" s="58"/>
      <c r="Y19597" s="58"/>
      <c r="Z19597" s="58"/>
      <c r="AA19597" s="58"/>
      <c r="AB19597" s="58"/>
    </row>
    <row r="19598" spans="24:28" x14ac:dyDescent="0.2">
      <c r="X19598" s="58"/>
      <c r="Y19598" s="58"/>
      <c r="Z19598" s="58"/>
      <c r="AA19598" s="58"/>
      <c r="AB19598" s="58"/>
    </row>
    <row r="19599" spans="24:28" x14ac:dyDescent="0.2">
      <c r="X19599" s="58"/>
      <c r="Y19599" s="58"/>
      <c r="Z19599" s="58"/>
      <c r="AA19599" s="58"/>
      <c r="AB19599" s="58"/>
    </row>
    <row r="19600" spans="24:28" x14ac:dyDescent="0.2">
      <c r="X19600" s="58"/>
      <c r="Y19600" s="58"/>
      <c r="Z19600" s="58"/>
      <c r="AA19600" s="58"/>
      <c r="AB19600" s="58"/>
    </row>
    <row r="19601" spans="24:28" x14ac:dyDescent="0.2">
      <c r="X19601" s="58"/>
      <c r="Y19601" s="58"/>
      <c r="Z19601" s="58"/>
      <c r="AA19601" s="58"/>
      <c r="AB19601" s="58"/>
    </row>
    <row r="19602" spans="24:28" x14ac:dyDescent="0.2">
      <c r="X19602" s="58"/>
      <c r="Y19602" s="58"/>
      <c r="Z19602" s="58"/>
      <c r="AA19602" s="58"/>
      <c r="AB19602" s="58"/>
    </row>
    <row r="19603" spans="24:28" x14ac:dyDescent="0.2">
      <c r="X19603" s="58"/>
      <c r="Y19603" s="58"/>
      <c r="Z19603" s="58"/>
      <c r="AA19603" s="58"/>
      <c r="AB19603" s="58"/>
    </row>
    <row r="19604" spans="24:28" x14ac:dyDescent="0.2">
      <c r="X19604" s="58"/>
      <c r="Y19604" s="58"/>
      <c r="Z19604" s="58"/>
      <c r="AA19604" s="58"/>
      <c r="AB19604" s="58"/>
    </row>
    <row r="19605" spans="24:28" x14ac:dyDescent="0.2">
      <c r="X19605" s="58"/>
      <c r="Y19605" s="58"/>
      <c r="Z19605" s="58"/>
      <c r="AA19605" s="58"/>
      <c r="AB19605" s="58"/>
    </row>
    <row r="19606" spans="24:28" x14ac:dyDescent="0.2">
      <c r="X19606" s="58"/>
      <c r="Y19606" s="58"/>
      <c r="Z19606" s="58"/>
      <c r="AA19606" s="58"/>
      <c r="AB19606" s="58"/>
    </row>
    <row r="19607" spans="24:28" x14ac:dyDescent="0.2">
      <c r="X19607" s="58"/>
      <c r="Y19607" s="58"/>
      <c r="Z19607" s="58"/>
      <c r="AA19607" s="58"/>
      <c r="AB19607" s="58"/>
    </row>
    <row r="19608" spans="24:28" x14ac:dyDescent="0.2">
      <c r="X19608" s="58"/>
      <c r="Y19608" s="58"/>
      <c r="Z19608" s="58"/>
      <c r="AA19608" s="58"/>
      <c r="AB19608" s="58"/>
    </row>
    <row r="19609" spans="24:28" x14ac:dyDescent="0.2">
      <c r="X19609" s="58"/>
      <c r="Y19609" s="58"/>
      <c r="Z19609" s="58"/>
      <c r="AA19609" s="58"/>
      <c r="AB19609" s="58"/>
    </row>
    <row r="19610" spans="24:28" x14ac:dyDescent="0.2">
      <c r="X19610" s="58"/>
      <c r="Y19610" s="58"/>
      <c r="Z19610" s="58"/>
      <c r="AA19610" s="58"/>
      <c r="AB19610" s="58"/>
    </row>
    <row r="19611" spans="24:28" x14ac:dyDescent="0.2">
      <c r="X19611" s="58"/>
      <c r="Y19611" s="58"/>
      <c r="Z19611" s="58"/>
      <c r="AA19611" s="58"/>
      <c r="AB19611" s="58"/>
    </row>
    <row r="19612" spans="24:28" x14ac:dyDescent="0.2">
      <c r="X19612" s="58"/>
      <c r="Y19612" s="58"/>
      <c r="Z19612" s="58"/>
      <c r="AA19612" s="58"/>
      <c r="AB19612" s="58"/>
    </row>
    <row r="19613" spans="24:28" x14ac:dyDescent="0.2">
      <c r="X19613" s="58"/>
      <c r="Y19613" s="58"/>
      <c r="Z19613" s="58"/>
      <c r="AA19613" s="58"/>
      <c r="AB19613" s="58"/>
    </row>
    <row r="19614" spans="24:28" x14ac:dyDescent="0.2">
      <c r="X19614" s="58"/>
      <c r="Y19614" s="58"/>
      <c r="Z19614" s="58"/>
      <c r="AA19614" s="58"/>
      <c r="AB19614" s="58"/>
    </row>
    <row r="19615" spans="24:28" x14ac:dyDescent="0.2">
      <c r="X19615" s="58"/>
      <c r="Y19615" s="58"/>
      <c r="Z19615" s="58"/>
      <c r="AA19615" s="58"/>
      <c r="AB19615" s="58"/>
    </row>
    <row r="19616" spans="24:28" x14ac:dyDescent="0.2">
      <c r="X19616" s="58"/>
      <c r="Y19616" s="58"/>
      <c r="Z19616" s="58"/>
      <c r="AA19616" s="58"/>
      <c r="AB19616" s="58"/>
    </row>
    <row r="19617" spans="24:28" x14ac:dyDescent="0.2">
      <c r="X19617" s="58"/>
      <c r="Y19617" s="58"/>
      <c r="Z19617" s="58"/>
      <c r="AA19617" s="58"/>
      <c r="AB19617" s="58"/>
    </row>
    <row r="19618" spans="24:28" x14ac:dyDescent="0.2">
      <c r="X19618" s="58"/>
      <c r="Y19618" s="58"/>
      <c r="Z19618" s="58"/>
      <c r="AA19618" s="58"/>
      <c r="AB19618" s="58"/>
    </row>
    <row r="19619" spans="24:28" x14ac:dyDescent="0.2">
      <c r="X19619" s="58"/>
      <c r="Y19619" s="58"/>
      <c r="Z19619" s="58"/>
      <c r="AA19619" s="58"/>
      <c r="AB19619" s="58"/>
    </row>
    <row r="19620" spans="24:28" x14ac:dyDescent="0.2">
      <c r="X19620" s="58"/>
      <c r="Y19620" s="58"/>
      <c r="Z19620" s="58"/>
      <c r="AA19620" s="58"/>
      <c r="AB19620" s="58"/>
    </row>
    <row r="19621" spans="24:28" x14ac:dyDescent="0.2">
      <c r="X19621" s="58"/>
      <c r="Y19621" s="58"/>
      <c r="Z19621" s="58"/>
      <c r="AA19621" s="58"/>
      <c r="AB19621" s="58"/>
    </row>
    <row r="19622" spans="24:28" x14ac:dyDescent="0.2">
      <c r="X19622" s="58"/>
      <c r="Y19622" s="58"/>
      <c r="Z19622" s="58"/>
      <c r="AA19622" s="58"/>
      <c r="AB19622" s="58"/>
    </row>
    <row r="19623" spans="24:28" x14ac:dyDescent="0.2">
      <c r="X19623" s="58"/>
      <c r="Y19623" s="58"/>
      <c r="Z19623" s="58"/>
      <c r="AA19623" s="58"/>
      <c r="AB19623" s="58"/>
    </row>
    <row r="19624" spans="24:28" x14ac:dyDescent="0.2">
      <c r="X19624" s="58"/>
      <c r="Y19624" s="58"/>
      <c r="Z19624" s="58"/>
      <c r="AA19624" s="58"/>
      <c r="AB19624" s="58"/>
    </row>
    <row r="19625" spans="24:28" x14ac:dyDescent="0.2">
      <c r="X19625" s="58"/>
      <c r="Y19625" s="58"/>
      <c r="Z19625" s="58"/>
      <c r="AA19625" s="58"/>
      <c r="AB19625" s="58"/>
    </row>
    <row r="19626" spans="24:28" x14ac:dyDescent="0.2">
      <c r="X19626" s="58"/>
      <c r="Y19626" s="58"/>
      <c r="Z19626" s="58"/>
      <c r="AA19626" s="58"/>
      <c r="AB19626" s="58"/>
    </row>
    <row r="19627" spans="24:28" x14ac:dyDescent="0.2">
      <c r="X19627" s="58"/>
      <c r="Y19627" s="58"/>
      <c r="Z19627" s="58"/>
      <c r="AA19627" s="58"/>
      <c r="AB19627" s="58"/>
    </row>
    <row r="19628" spans="24:28" x14ac:dyDescent="0.2">
      <c r="X19628" s="58"/>
      <c r="Y19628" s="58"/>
      <c r="Z19628" s="58"/>
      <c r="AA19628" s="58"/>
      <c r="AB19628" s="58"/>
    </row>
    <row r="19629" spans="24:28" x14ac:dyDescent="0.2">
      <c r="X19629" s="58"/>
      <c r="Y19629" s="58"/>
      <c r="Z19629" s="58"/>
      <c r="AA19629" s="58"/>
      <c r="AB19629" s="58"/>
    </row>
    <row r="19630" spans="24:28" x14ac:dyDescent="0.2">
      <c r="X19630" s="58"/>
      <c r="Y19630" s="58"/>
      <c r="Z19630" s="58"/>
      <c r="AA19630" s="58"/>
      <c r="AB19630" s="58"/>
    </row>
    <row r="19631" spans="24:28" x14ac:dyDescent="0.2">
      <c r="X19631" s="58"/>
      <c r="Y19631" s="58"/>
      <c r="Z19631" s="58"/>
      <c r="AA19631" s="58"/>
      <c r="AB19631" s="58"/>
    </row>
    <row r="19632" spans="24:28" x14ac:dyDescent="0.2">
      <c r="X19632" s="58"/>
      <c r="Y19632" s="58"/>
      <c r="Z19632" s="58"/>
      <c r="AA19632" s="58"/>
      <c r="AB19632" s="58"/>
    </row>
    <row r="19633" spans="24:28" x14ac:dyDescent="0.2">
      <c r="X19633" s="58"/>
      <c r="Y19633" s="58"/>
      <c r="Z19633" s="58"/>
      <c r="AA19633" s="58"/>
      <c r="AB19633" s="58"/>
    </row>
    <row r="19634" spans="24:28" x14ac:dyDescent="0.2">
      <c r="X19634" s="58"/>
      <c r="Y19634" s="58"/>
      <c r="Z19634" s="58"/>
      <c r="AA19634" s="58"/>
      <c r="AB19634" s="58"/>
    </row>
    <row r="19635" spans="24:28" x14ac:dyDescent="0.2">
      <c r="X19635" s="58"/>
      <c r="Y19635" s="58"/>
      <c r="Z19635" s="58"/>
      <c r="AA19635" s="58"/>
      <c r="AB19635" s="58"/>
    </row>
    <row r="19636" spans="24:28" x14ac:dyDescent="0.2">
      <c r="X19636" s="58"/>
      <c r="Y19636" s="58"/>
      <c r="Z19636" s="58"/>
      <c r="AA19636" s="58"/>
      <c r="AB19636" s="58"/>
    </row>
    <row r="19637" spans="24:28" x14ac:dyDescent="0.2">
      <c r="X19637" s="58"/>
      <c r="Y19637" s="58"/>
      <c r="Z19637" s="58"/>
      <c r="AA19637" s="58"/>
      <c r="AB19637" s="58"/>
    </row>
    <row r="19638" spans="24:28" x14ac:dyDescent="0.2">
      <c r="X19638" s="58"/>
      <c r="Y19638" s="58"/>
      <c r="Z19638" s="58"/>
      <c r="AA19638" s="58"/>
      <c r="AB19638" s="58"/>
    </row>
    <row r="19639" spans="24:28" x14ac:dyDescent="0.2">
      <c r="X19639" s="58"/>
      <c r="Y19639" s="58"/>
      <c r="Z19639" s="58"/>
      <c r="AA19639" s="58"/>
      <c r="AB19639" s="58"/>
    </row>
    <row r="19640" spans="24:28" x14ac:dyDescent="0.2">
      <c r="X19640" s="58"/>
      <c r="Y19640" s="58"/>
      <c r="Z19640" s="58"/>
      <c r="AA19640" s="58"/>
      <c r="AB19640" s="58"/>
    </row>
    <row r="19641" spans="24:28" x14ac:dyDescent="0.2">
      <c r="X19641" s="58"/>
      <c r="Y19641" s="58"/>
      <c r="Z19641" s="58"/>
      <c r="AA19641" s="58"/>
      <c r="AB19641" s="58"/>
    </row>
    <row r="19642" spans="24:28" x14ac:dyDescent="0.2">
      <c r="X19642" s="58"/>
      <c r="Y19642" s="58"/>
      <c r="Z19642" s="58"/>
      <c r="AA19642" s="58"/>
      <c r="AB19642" s="58"/>
    </row>
    <row r="19643" spans="24:28" x14ac:dyDescent="0.2">
      <c r="X19643" s="58"/>
      <c r="Y19643" s="58"/>
      <c r="Z19643" s="58"/>
      <c r="AA19643" s="58"/>
      <c r="AB19643" s="58"/>
    </row>
    <row r="19644" spans="24:28" x14ac:dyDescent="0.2">
      <c r="X19644" s="58"/>
      <c r="Y19644" s="58"/>
      <c r="Z19644" s="58"/>
      <c r="AA19644" s="58"/>
      <c r="AB19644" s="58"/>
    </row>
    <row r="19645" spans="24:28" x14ac:dyDescent="0.2">
      <c r="X19645" s="58"/>
      <c r="Y19645" s="58"/>
      <c r="Z19645" s="58"/>
      <c r="AA19645" s="58"/>
      <c r="AB19645" s="58"/>
    </row>
    <row r="19646" spans="24:28" x14ac:dyDescent="0.2">
      <c r="X19646" s="58"/>
      <c r="Y19646" s="58"/>
      <c r="Z19646" s="58"/>
      <c r="AA19646" s="58"/>
      <c r="AB19646" s="58"/>
    </row>
    <row r="19647" spans="24:28" x14ac:dyDescent="0.2">
      <c r="X19647" s="58"/>
      <c r="Y19647" s="58"/>
      <c r="Z19647" s="58"/>
      <c r="AA19647" s="58"/>
      <c r="AB19647" s="58"/>
    </row>
    <row r="19648" spans="24:28" x14ac:dyDescent="0.2">
      <c r="X19648" s="58"/>
      <c r="Y19648" s="58"/>
      <c r="Z19648" s="58"/>
      <c r="AA19648" s="58"/>
      <c r="AB19648" s="58"/>
    </row>
    <row r="19649" spans="24:28" x14ac:dyDescent="0.2">
      <c r="X19649" s="58"/>
      <c r="Y19649" s="58"/>
      <c r="Z19649" s="58"/>
      <c r="AA19649" s="58"/>
      <c r="AB19649" s="58"/>
    </row>
    <row r="19650" spans="24:28" x14ac:dyDescent="0.2">
      <c r="X19650" s="58"/>
      <c r="Y19650" s="58"/>
      <c r="Z19650" s="58"/>
      <c r="AA19650" s="58"/>
      <c r="AB19650" s="58"/>
    </row>
    <row r="19651" spans="24:28" x14ac:dyDescent="0.2">
      <c r="X19651" s="58"/>
      <c r="Y19651" s="58"/>
      <c r="Z19651" s="58"/>
      <c r="AA19651" s="58"/>
      <c r="AB19651" s="58"/>
    </row>
    <row r="19652" spans="24:28" x14ac:dyDescent="0.2">
      <c r="X19652" s="58"/>
      <c r="Y19652" s="58"/>
      <c r="Z19652" s="58"/>
      <c r="AA19652" s="58"/>
      <c r="AB19652" s="58"/>
    </row>
    <row r="19653" spans="24:28" x14ac:dyDescent="0.2">
      <c r="X19653" s="58"/>
      <c r="Y19653" s="58"/>
      <c r="Z19653" s="58"/>
      <c r="AA19653" s="58"/>
      <c r="AB19653" s="58"/>
    </row>
    <row r="19654" spans="24:28" x14ac:dyDescent="0.2">
      <c r="X19654" s="58"/>
      <c r="Y19654" s="58"/>
      <c r="Z19654" s="58"/>
      <c r="AA19654" s="58"/>
      <c r="AB19654" s="58"/>
    </row>
    <row r="19655" spans="24:28" x14ac:dyDescent="0.2">
      <c r="X19655" s="58"/>
      <c r="Y19655" s="58"/>
      <c r="Z19655" s="58"/>
      <c r="AA19655" s="58"/>
      <c r="AB19655" s="58"/>
    </row>
    <row r="19656" spans="24:28" x14ac:dyDescent="0.2">
      <c r="X19656" s="58"/>
      <c r="Y19656" s="58"/>
      <c r="Z19656" s="58"/>
      <c r="AA19656" s="58"/>
      <c r="AB19656" s="58"/>
    </row>
    <row r="19657" spans="24:28" x14ac:dyDescent="0.2">
      <c r="X19657" s="58"/>
      <c r="Y19657" s="58"/>
      <c r="Z19657" s="58"/>
      <c r="AA19657" s="58"/>
      <c r="AB19657" s="58"/>
    </row>
    <row r="19658" spans="24:28" x14ac:dyDescent="0.2">
      <c r="X19658" s="58"/>
      <c r="Y19658" s="58"/>
      <c r="Z19658" s="58"/>
      <c r="AA19658" s="58"/>
      <c r="AB19658" s="58"/>
    </row>
    <row r="19659" spans="24:28" x14ac:dyDescent="0.2">
      <c r="X19659" s="58"/>
      <c r="Y19659" s="58"/>
      <c r="Z19659" s="58"/>
      <c r="AA19659" s="58"/>
      <c r="AB19659" s="58"/>
    </row>
    <row r="19660" spans="24:28" x14ac:dyDescent="0.2">
      <c r="X19660" s="58"/>
      <c r="Y19660" s="58"/>
      <c r="Z19660" s="58"/>
      <c r="AA19660" s="58"/>
      <c r="AB19660" s="58"/>
    </row>
    <row r="19661" spans="24:28" x14ac:dyDescent="0.2">
      <c r="X19661" s="58"/>
      <c r="Y19661" s="58"/>
      <c r="Z19661" s="58"/>
      <c r="AA19661" s="58"/>
      <c r="AB19661" s="58"/>
    </row>
    <row r="19662" spans="24:28" x14ac:dyDescent="0.2">
      <c r="X19662" s="58"/>
      <c r="Y19662" s="58"/>
      <c r="Z19662" s="58"/>
      <c r="AA19662" s="58"/>
      <c r="AB19662" s="58"/>
    </row>
    <row r="19663" spans="24:28" x14ac:dyDescent="0.2">
      <c r="X19663" s="58"/>
      <c r="Y19663" s="58"/>
      <c r="Z19663" s="58"/>
      <c r="AA19663" s="58"/>
      <c r="AB19663" s="58"/>
    </row>
    <row r="19664" spans="24:28" x14ac:dyDescent="0.2">
      <c r="X19664" s="58"/>
      <c r="Y19664" s="58"/>
      <c r="Z19664" s="58"/>
      <c r="AA19664" s="58"/>
      <c r="AB19664" s="58"/>
    </row>
    <row r="19665" spans="24:28" x14ac:dyDescent="0.2">
      <c r="X19665" s="58"/>
      <c r="Y19665" s="58"/>
      <c r="Z19665" s="58"/>
      <c r="AA19665" s="58"/>
      <c r="AB19665" s="58"/>
    </row>
    <row r="19666" spans="24:28" x14ac:dyDescent="0.2">
      <c r="X19666" s="58"/>
      <c r="Y19666" s="58"/>
      <c r="Z19666" s="58"/>
      <c r="AA19666" s="58"/>
      <c r="AB19666" s="58"/>
    </row>
    <row r="19667" spans="24:28" x14ac:dyDescent="0.2">
      <c r="X19667" s="58"/>
      <c r="Y19667" s="58"/>
      <c r="Z19667" s="58"/>
      <c r="AA19667" s="58"/>
      <c r="AB19667" s="58"/>
    </row>
    <row r="19668" spans="24:28" x14ac:dyDescent="0.2">
      <c r="X19668" s="58"/>
      <c r="Y19668" s="58"/>
      <c r="Z19668" s="58"/>
      <c r="AA19668" s="58"/>
      <c r="AB19668" s="58"/>
    </row>
    <row r="19669" spans="24:28" x14ac:dyDescent="0.2">
      <c r="X19669" s="58"/>
      <c r="Y19669" s="58"/>
      <c r="Z19669" s="58"/>
      <c r="AA19669" s="58"/>
      <c r="AB19669" s="58"/>
    </row>
    <row r="19670" spans="24:28" x14ac:dyDescent="0.2">
      <c r="X19670" s="58"/>
      <c r="Y19670" s="58"/>
      <c r="Z19670" s="58"/>
      <c r="AA19670" s="58"/>
      <c r="AB19670" s="58"/>
    </row>
    <row r="19671" spans="24:28" x14ac:dyDescent="0.2">
      <c r="X19671" s="58"/>
      <c r="Y19671" s="58"/>
      <c r="Z19671" s="58"/>
      <c r="AA19671" s="58"/>
      <c r="AB19671" s="58"/>
    </row>
    <row r="19672" spans="24:28" x14ac:dyDescent="0.2">
      <c r="X19672" s="58"/>
      <c r="Y19672" s="58"/>
      <c r="Z19672" s="58"/>
      <c r="AA19672" s="58"/>
      <c r="AB19672" s="58"/>
    </row>
    <row r="19673" spans="24:28" x14ac:dyDescent="0.2">
      <c r="X19673" s="58"/>
      <c r="Y19673" s="58"/>
      <c r="Z19673" s="58"/>
      <c r="AA19673" s="58"/>
      <c r="AB19673" s="58"/>
    </row>
    <row r="19674" spans="24:28" x14ac:dyDescent="0.2">
      <c r="X19674" s="58"/>
      <c r="Y19674" s="58"/>
      <c r="Z19674" s="58"/>
      <c r="AA19674" s="58"/>
      <c r="AB19674" s="58"/>
    </row>
    <row r="19675" spans="24:28" x14ac:dyDescent="0.2">
      <c r="X19675" s="58"/>
      <c r="Y19675" s="58"/>
      <c r="Z19675" s="58"/>
      <c r="AA19675" s="58"/>
      <c r="AB19675" s="58"/>
    </row>
    <row r="19676" spans="24:28" x14ac:dyDescent="0.2">
      <c r="X19676" s="58"/>
      <c r="Y19676" s="58"/>
      <c r="Z19676" s="58"/>
      <c r="AA19676" s="58"/>
      <c r="AB19676" s="58"/>
    </row>
    <row r="19677" spans="24:28" x14ac:dyDescent="0.2">
      <c r="X19677" s="58"/>
      <c r="Y19677" s="58"/>
      <c r="Z19677" s="58"/>
      <c r="AA19677" s="58"/>
      <c r="AB19677" s="58"/>
    </row>
    <row r="19678" spans="24:28" x14ac:dyDescent="0.2">
      <c r="X19678" s="58"/>
      <c r="Y19678" s="58"/>
      <c r="Z19678" s="58"/>
      <c r="AA19678" s="58"/>
      <c r="AB19678" s="58"/>
    </row>
    <row r="19679" spans="24:28" x14ac:dyDescent="0.2">
      <c r="X19679" s="58"/>
      <c r="Y19679" s="58"/>
      <c r="Z19679" s="58"/>
      <c r="AA19679" s="58"/>
      <c r="AB19679" s="58"/>
    </row>
    <row r="19680" spans="24:28" x14ac:dyDescent="0.2">
      <c r="X19680" s="58"/>
      <c r="Y19680" s="58"/>
      <c r="Z19680" s="58"/>
      <c r="AA19680" s="58"/>
      <c r="AB19680" s="58"/>
    </row>
    <row r="19681" spans="24:28" x14ac:dyDescent="0.2">
      <c r="X19681" s="58"/>
      <c r="Y19681" s="58"/>
      <c r="Z19681" s="58"/>
      <c r="AA19681" s="58"/>
      <c r="AB19681" s="58"/>
    </row>
    <row r="19682" spans="24:28" x14ac:dyDescent="0.2">
      <c r="X19682" s="58"/>
      <c r="Y19682" s="58"/>
      <c r="Z19682" s="58"/>
      <c r="AA19682" s="58"/>
      <c r="AB19682" s="58"/>
    </row>
    <row r="19683" spans="24:28" x14ac:dyDescent="0.2">
      <c r="X19683" s="58"/>
      <c r="Y19683" s="58"/>
      <c r="Z19683" s="58"/>
      <c r="AA19683" s="58"/>
      <c r="AB19683" s="58"/>
    </row>
    <row r="19684" spans="24:28" x14ac:dyDescent="0.2">
      <c r="X19684" s="58"/>
      <c r="Y19684" s="58"/>
      <c r="Z19684" s="58"/>
      <c r="AA19684" s="58"/>
      <c r="AB19684" s="58"/>
    </row>
    <row r="19685" spans="24:28" x14ac:dyDescent="0.2">
      <c r="X19685" s="58"/>
      <c r="Y19685" s="58"/>
      <c r="Z19685" s="58"/>
      <c r="AA19685" s="58"/>
      <c r="AB19685" s="58"/>
    </row>
    <row r="19686" spans="24:28" x14ac:dyDescent="0.2">
      <c r="X19686" s="58"/>
      <c r="Y19686" s="58"/>
      <c r="Z19686" s="58"/>
      <c r="AA19686" s="58"/>
      <c r="AB19686" s="58"/>
    </row>
    <row r="19687" spans="24:28" x14ac:dyDescent="0.2">
      <c r="X19687" s="58"/>
      <c r="Y19687" s="58"/>
      <c r="Z19687" s="58"/>
      <c r="AA19687" s="58"/>
      <c r="AB19687" s="58"/>
    </row>
    <row r="19688" spans="24:28" x14ac:dyDescent="0.2">
      <c r="X19688" s="58"/>
      <c r="Y19688" s="58"/>
      <c r="Z19688" s="58"/>
      <c r="AA19688" s="58"/>
      <c r="AB19688" s="58"/>
    </row>
    <row r="19689" spans="24:28" x14ac:dyDescent="0.2">
      <c r="X19689" s="58"/>
      <c r="Y19689" s="58"/>
      <c r="Z19689" s="58"/>
      <c r="AA19689" s="58"/>
      <c r="AB19689" s="58"/>
    </row>
    <row r="19690" spans="24:28" x14ac:dyDescent="0.2">
      <c r="X19690" s="58"/>
      <c r="Y19690" s="58"/>
      <c r="Z19690" s="58"/>
      <c r="AA19690" s="58"/>
      <c r="AB19690" s="58"/>
    </row>
    <row r="19691" spans="24:28" x14ac:dyDescent="0.2">
      <c r="X19691" s="58"/>
      <c r="Y19691" s="58"/>
      <c r="Z19691" s="58"/>
      <c r="AA19691" s="58"/>
      <c r="AB19691" s="58"/>
    </row>
    <row r="19692" spans="24:28" x14ac:dyDescent="0.2">
      <c r="X19692" s="58"/>
      <c r="Y19692" s="58"/>
      <c r="Z19692" s="58"/>
      <c r="AA19692" s="58"/>
      <c r="AB19692" s="58"/>
    </row>
    <row r="19693" spans="24:28" x14ac:dyDescent="0.2">
      <c r="X19693" s="58"/>
      <c r="Y19693" s="58"/>
      <c r="Z19693" s="58"/>
      <c r="AA19693" s="58"/>
      <c r="AB19693" s="58"/>
    </row>
    <row r="19694" spans="24:28" x14ac:dyDescent="0.2">
      <c r="X19694" s="58"/>
      <c r="Y19694" s="58"/>
      <c r="Z19694" s="58"/>
      <c r="AA19694" s="58"/>
      <c r="AB19694" s="58"/>
    </row>
    <row r="19695" spans="24:28" x14ac:dyDescent="0.2">
      <c r="X19695" s="58"/>
      <c r="Y19695" s="58"/>
      <c r="Z19695" s="58"/>
      <c r="AA19695" s="58"/>
      <c r="AB19695" s="58"/>
    </row>
    <row r="19696" spans="24:28" x14ac:dyDescent="0.2">
      <c r="X19696" s="58"/>
      <c r="Y19696" s="58"/>
      <c r="Z19696" s="58"/>
      <c r="AA19696" s="58"/>
      <c r="AB19696" s="58"/>
    </row>
    <row r="19697" spans="24:28" x14ac:dyDescent="0.2">
      <c r="X19697" s="58"/>
      <c r="Y19697" s="58"/>
      <c r="Z19697" s="58"/>
      <c r="AA19697" s="58"/>
      <c r="AB19697" s="58"/>
    </row>
    <row r="19698" spans="24:28" x14ac:dyDescent="0.2">
      <c r="X19698" s="58"/>
      <c r="Y19698" s="58"/>
      <c r="Z19698" s="58"/>
      <c r="AA19698" s="58"/>
      <c r="AB19698" s="58"/>
    </row>
    <row r="19699" spans="24:28" x14ac:dyDescent="0.2">
      <c r="X19699" s="58"/>
      <c r="Y19699" s="58"/>
      <c r="Z19699" s="58"/>
      <c r="AA19699" s="58"/>
      <c r="AB19699" s="58"/>
    </row>
    <row r="19700" spans="24:28" x14ac:dyDescent="0.2">
      <c r="X19700" s="58"/>
      <c r="Y19700" s="58"/>
      <c r="Z19700" s="58"/>
      <c r="AA19700" s="58"/>
      <c r="AB19700" s="58"/>
    </row>
    <row r="19701" spans="24:28" x14ac:dyDescent="0.2">
      <c r="X19701" s="58"/>
      <c r="Y19701" s="58"/>
      <c r="Z19701" s="58"/>
      <c r="AA19701" s="58"/>
      <c r="AB19701" s="58"/>
    </row>
    <row r="19702" spans="24:28" x14ac:dyDescent="0.2">
      <c r="X19702" s="58"/>
      <c r="Y19702" s="58"/>
      <c r="Z19702" s="58"/>
      <c r="AA19702" s="58"/>
      <c r="AB19702" s="58"/>
    </row>
    <row r="19703" spans="24:28" x14ac:dyDescent="0.2">
      <c r="X19703" s="58"/>
      <c r="Y19703" s="58"/>
      <c r="Z19703" s="58"/>
      <c r="AA19703" s="58"/>
      <c r="AB19703" s="58"/>
    </row>
    <row r="19704" spans="24:28" x14ac:dyDescent="0.2">
      <c r="X19704" s="58"/>
      <c r="Y19704" s="58"/>
      <c r="Z19704" s="58"/>
      <c r="AA19704" s="58"/>
      <c r="AB19704" s="58"/>
    </row>
    <row r="19705" spans="24:28" x14ac:dyDescent="0.2">
      <c r="X19705" s="58"/>
      <c r="Y19705" s="58"/>
      <c r="Z19705" s="58"/>
      <c r="AA19705" s="58"/>
      <c r="AB19705" s="58"/>
    </row>
    <row r="19706" spans="24:28" x14ac:dyDescent="0.2">
      <c r="X19706" s="58"/>
      <c r="Y19706" s="58"/>
      <c r="Z19706" s="58"/>
      <c r="AA19706" s="58"/>
      <c r="AB19706" s="58"/>
    </row>
    <row r="19707" spans="24:28" x14ac:dyDescent="0.2">
      <c r="X19707" s="58"/>
      <c r="Y19707" s="58"/>
      <c r="Z19707" s="58"/>
      <c r="AA19707" s="58"/>
      <c r="AB19707" s="58"/>
    </row>
    <row r="19708" spans="24:28" x14ac:dyDescent="0.2">
      <c r="X19708" s="58"/>
      <c r="Y19708" s="58"/>
      <c r="Z19708" s="58"/>
      <c r="AA19708" s="58"/>
      <c r="AB19708" s="58"/>
    </row>
    <row r="19709" spans="24:28" x14ac:dyDescent="0.2">
      <c r="X19709" s="58"/>
      <c r="Y19709" s="58"/>
      <c r="Z19709" s="58"/>
      <c r="AA19709" s="58"/>
      <c r="AB19709" s="58"/>
    </row>
    <row r="19710" spans="24:28" x14ac:dyDescent="0.2">
      <c r="X19710" s="58"/>
      <c r="Y19710" s="58"/>
      <c r="Z19710" s="58"/>
      <c r="AA19710" s="58"/>
      <c r="AB19710" s="58"/>
    </row>
    <row r="19711" spans="24:28" x14ac:dyDescent="0.2">
      <c r="X19711" s="58"/>
      <c r="Y19711" s="58"/>
      <c r="Z19711" s="58"/>
      <c r="AA19711" s="58"/>
      <c r="AB19711" s="58"/>
    </row>
    <row r="19712" spans="24:28" x14ac:dyDescent="0.2">
      <c r="X19712" s="58"/>
      <c r="Y19712" s="58"/>
      <c r="Z19712" s="58"/>
      <c r="AA19712" s="58"/>
      <c r="AB19712" s="58"/>
    </row>
    <row r="19713" spans="24:28" x14ac:dyDescent="0.2">
      <c r="X19713" s="58"/>
      <c r="Y19713" s="58"/>
      <c r="Z19713" s="58"/>
      <c r="AA19713" s="58"/>
      <c r="AB19713" s="58"/>
    </row>
    <row r="19714" spans="24:28" x14ac:dyDescent="0.2">
      <c r="X19714" s="58"/>
      <c r="Y19714" s="58"/>
      <c r="Z19714" s="58"/>
      <c r="AA19714" s="58"/>
      <c r="AB19714" s="58"/>
    </row>
    <row r="19715" spans="24:28" x14ac:dyDescent="0.2">
      <c r="X19715" s="58"/>
      <c r="Y19715" s="58"/>
      <c r="Z19715" s="58"/>
      <c r="AA19715" s="58"/>
      <c r="AB19715" s="58"/>
    </row>
    <row r="19716" spans="24:28" x14ac:dyDescent="0.2">
      <c r="X19716" s="58"/>
      <c r="Y19716" s="58"/>
      <c r="Z19716" s="58"/>
      <c r="AA19716" s="58"/>
      <c r="AB19716" s="58"/>
    </row>
    <row r="19717" spans="24:28" x14ac:dyDescent="0.2">
      <c r="X19717" s="58"/>
      <c r="Y19717" s="58"/>
      <c r="Z19717" s="58"/>
      <c r="AA19717" s="58"/>
      <c r="AB19717" s="58"/>
    </row>
    <row r="19718" spans="24:28" x14ac:dyDescent="0.2">
      <c r="X19718" s="58"/>
      <c r="Y19718" s="58"/>
      <c r="Z19718" s="58"/>
      <c r="AA19718" s="58"/>
      <c r="AB19718" s="58"/>
    </row>
    <row r="19719" spans="24:28" x14ac:dyDescent="0.2">
      <c r="X19719" s="58"/>
      <c r="Y19719" s="58"/>
      <c r="Z19719" s="58"/>
      <c r="AA19719" s="58"/>
      <c r="AB19719" s="58"/>
    </row>
    <row r="19720" spans="24:28" x14ac:dyDescent="0.2">
      <c r="X19720" s="58"/>
      <c r="Y19720" s="58"/>
      <c r="Z19720" s="58"/>
      <c r="AA19720" s="58"/>
      <c r="AB19720" s="58"/>
    </row>
    <row r="19721" spans="24:28" x14ac:dyDescent="0.2">
      <c r="X19721" s="58"/>
      <c r="Y19721" s="58"/>
      <c r="Z19721" s="58"/>
      <c r="AA19721" s="58"/>
      <c r="AB19721" s="58"/>
    </row>
    <row r="19722" spans="24:28" x14ac:dyDescent="0.2">
      <c r="X19722" s="58"/>
      <c r="Y19722" s="58"/>
      <c r="Z19722" s="58"/>
      <c r="AA19722" s="58"/>
      <c r="AB19722" s="58"/>
    </row>
    <row r="19723" spans="24:28" x14ac:dyDescent="0.2">
      <c r="X19723" s="58"/>
      <c r="Y19723" s="58"/>
      <c r="Z19723" s="58"/>
      <c r="AA19723" s="58"/>
      <c r="AB19723" s="58"/>
    </row>
    <row r="19724" spans="24:28" x14ac:dyDescent="0.2">
      <c r="X19724" s="58"/>
      <c r="Y19724" s="58"/>
      <c r="Z19724" s="58"/>
      <c r="AA19724" s="58"/>
      <c r="AB19724" s="58"/>
    </row>
    <row r="19725" spans="24:28" x14ac:dyDescent="0.2">
      <c r="X19725" s="58"/>
      <c r="Y19725" s="58"/>
      <c r="Z19725" s="58"/>
      <c r="AA19725" s="58"/>
      <c r="AB19725" s="58"/>
    </row>
    <row r="19726" spans="24:28" x14ac:dyDescent="0.2">
      <c r="X19726" s="58"/>
      <c r="Y19726" s="58"/>
      <c r="Z19726" s="58"/>
      <c r="AA19726" s="58"/>
      <c r="AB19726" s="58"/>
    </row>
    <row r="19727" spans="24:28" x14ac:dyDescent="0.2">
      <c r="X19727" s="58"/>
      <c r="Y19727" s="58"/>
      <c r="Z19727" s="58"/>
      <c r="AA19727" s="58"/>
      <c r="AB19727" s="58"/>
    </row>
    <row r="19728" spans="24:28" x14ac:dyDescent="0.2">
      <c r="X19728" s="58"/>
      <c r="Y19728" s="58"/>
      <c r="Z19728" s="58"/>
      <c r="AA19728" s="58"/>
      <c r="AB19728" s="58"/>
    </row>
    <row r="19729" spans="24:28" x14ac:dyDescent="0.2">
      <c r="X19729" s="58"/>
      <c r="Y19729" s="58"/>
      <c r="Z19729" s="58"/>
      <c r="AA19729" s="58"/>
      <c r="AB19729" s="58"/>
    </row>
    <row r="19730" spans="24:28" x14ac:dyDescent="0.2">
      <c r="X19730" s="58"/>
      <c r="Y19730" s="58"/>
      <c r="Z19730" s="58"/>
      <c r="AA19730" s="58"/>
      <c r="AB19730" s="58"/>
    </row>
    <row r="19731" spans="24:28" x14ac:dyDescent="0.2">
      <c r="X19731" s="58"/>
      <c r="Y19731" s="58"/>
      <c r="Z19731" s="58"/>
      <c r="AA19731" s="58"/>
      <c r="AB19731" s="58"/>
    </row>
    <row r="19732" spans="24:28" x14ac:dyDescent="0.2">
      <c r="X19732" s="58"/>
      <c r="Y19732" s="58"/>
      <c r="Z19732" s="58"/>
      <c r="AA19732" s="58"/>
      <c r="AB19732" s="58"/>
    </row>
    <row r="19733" spans="24:28" x14ac:dyDescent="0.2">
      <c r="X19733" s="58"/>
      <c r="Y19733" s="58"/>
      <c r="Z19733" s="58"/>
      <c r="AA19733" s="58"/>
      <c r="AB19733" s="58"/>
    </row>
    <row r="19734" spans="24:28" x14ac:dyDescent="0.2">
      <c r="X19734" s="58"/>
      <c r="Y19734" s="58"/>
      <c r="Z19734" s="58"/>
      <c r="AA19734" s="58"/>
      <c r="AB19734" s="58"/>
    </row>
    <row r="19735" spans="24:28" x14ac:dyDescent="0.2">
      <c r="X19735" s="58"/>
      <c r="Y19735" s="58"/>
      <c r="Z19735" s="58"/>
      <c r="AA19735" s="58"/>
      <c r="AB19735" s="58"/>
    </row>
    <row r="19736" spans="24:28" x14ac:dyDescent="0.2">
      <c r="X19736" s="58"/>
      <c r="Y19736" s="58"/>
      <c r="Z19736" s="58"/>
      <c r="AA19736" s="58"/>
      <c r="AB19736" s="58"/>
    </row>
    <row r="19737" spans="24:28" x14ac:dyDescent="0.2">
      <c r="X19737" s="58"/>
      <c r="Y19737" s="58"/>
      <c r="Z19737" s="58"/>
      <c r="AA19737" s="58"/>
      <c r="AB19737" s="58"/>
    </row>
    <row r="19738" spans="24:28" x14ac:dyDescent="0.2">
      <c r="X19738" s="58"/>
      <c r="Y19738" s="58"/>
      <c r="Z19738" s="58"/>
      <c r="AA19738" s="58"/>
      <c r="AB19738" s="58"/>
    </row>
    <row r="19739" spans="24:28" x14ac:dyDescent="0.2">
      <c r="X19739" s="58"/>
      <c r="Y19739" s="58"/>
      <c r="Z19739" s="58"/>
      <c r="AA19739" s="58"/>
      <c r="AB19739" s="58"/>
    </row>
    <row r="19740" spans="24:28" x14ac:dyDescent="0.2">
      <c r="X19740" s="58"/>
      <c r="Y19740" s="58"/>
      <c r="Z19740" s="58"/>
      <c r="AA19740" s="58"/>
      <c r="AB19740" s="58"/>
    </row>
    <row r="19741" spans="24:28" x14ac:dyDescent="0.2">
      <c r="X19741" s="58"/>
      <c r="Y19741" s="58"/>
      <c r="Z19741" s="58"/>
      <c r="AA19741" s="58"/>
      <c r="AB19741" s="58"/>
    </row>
    <row r="19742" spans="24:28" x14ac:dyDescent="0.2">
      <c r="X19742" s="58"/>
      <c r="Y19742" s="58"/>
      <c r="Z19742" s="58"/>
      <c r="AA19742" s="58"/>
      <c r="AB19742" s="58"/>
    </row>
    <row r="19743" spans="24:28" x14ac:dyDescent="0.2">
      <c r="X19743" s="58"/>
      <c r="Y19743" s="58"/>
      <c r="Z19743" s="58"/>
      <c r="AA19743" s="58"/>
      <c r="AB19743" s="58"/>
    </row>
    <row r="19744" spans="24:28" x14ac:dyDescent="0.2">
      <c r="X19744" s="58"/>
      <c r="Y19744" s="58"/>
      <c r="Z19744" s="58"/>
      <c r="AA19744" s="58"/>
      <c r="AB19744" s="58"/>
    </row>
    <row r="19745" spans="24:28" x14ac:dyDescent="0.2">
      <c r="X19745" s="58"/>
      <c r="Y19745" s="58"/>
      <c r="Z19745" s="58"/>
      <c r="AA19745" s="58"/>
      <c r="AB19745" s="58"/>
    </row>
    <row r="19746" spans="24:28" x14ac:dyDescent="0.2">
      <c r="X19746" s="58"/>
      <c r="Y19746" s="58"/>
      <c r="Z19746" s="58"/>
      <c r="AA19746" s="58"/>
      <c r="AB19746" s="58"/>
    </row>
    <row r="19747" spans="24:28" x14ac:dyDescent="0.2">
      <c r="X19747" s="58"/>
      <c r="Y19747" s="58"/>
      <c r="Z19747" s="58"/>
      <c r="AA19747" s="58"/>
      <c r="AB19747" s="58"/>
    </row>
    <row r="19748" spans="24:28" x14ac:dyDescent="0.2">
      <c r="X19748" s="58"/>
      <c r="Y19748" s="58"/>
      <c r="Z19748" s="58"/>
      <c r="AA19748" s="58"/>
      <c r="AB19748" s="58"/>
    </row>
    <row r="19749" spans="24:28" x14ac:dyDescent="0.2">
      <c r="X19749" s="58"/>
      <c r="Y19749" s="58"/>
      <c r="Z19749" s="58"/>
      <c r="AA19749" s="58"/>
      <c r="AB19749" s="58"/>
    </row>
    <row r="19750" spans="24:28" x14ac:dyDescent="0.2">
      <c r="X19750" s="58"/>
      <c r="Y19750" s="58"/>
      <c r="Z19750" s="58"/>
      <c r="AA19750" s="58"/>
      <c r="AB19750" s="58"/>
    </row>
    <row r="19751" spans="24:28" x14ac:dyDescent="0.2">
      <c r="X19751" s="58"/>
      <c r="Y19751" s="58"/>
      <c r="Z19751" s="58"/>
      <c r="AA19751" s="58"/>
      <c r="AB19751" s="58"/>
    </row>
    <row r="19752" spans="24:28" x14ac:dyDescent="0.2">
      <c r="X19752" s="58"/>
      <c r="Y19752" s="58"/>
      <c r="Z19752" s="58"/>
      <c r="AA19752" s="58"/>
      <c r="AB19752" s="58"/>
    </row>
    <row r="19753" spans="24:28" x14ac:dyDescent="0.2">
      <c r="X19753" s="58"/>
      <c r="Y19753" s="58"/>
      <c r="Z19753" s="58"/>
      <c r="AA19753" s="58"/>
      <c r="AB19753" s="58"/>
    </row>
    <row r="19754" spans="24:28" x14ac:dyDescent="0.2">
      <c r="X19754" s="58"/>
      <c r="Y19754" s="58"/>
      <c r="Z19754" s="58"/>
      <c r="AA19754" s="58"/>
      <c r="AB19754" s="58"/>
    </row>
    <row r="19755" spans="24:28" x14ac:dyDescent="0.2">
      <c r="X19755" s="58"/>
      <c r="Y19755" s="58"/>
      <c r="Z19755" s="58"/>
      <c r="AA19755" s="58"/>
      <c r="AB19755" s="58"/>
    </row>
    <row r="19756" spans="24:28" x14ac:dyDescent="0.2">
      <c r="X19756" s="58"/>
      <c r="Y19756" s="58"/>
      <c r="Z19756" s="58"/>
      <c r="AA19756" s="58"/>
      <c r="AB19756" s="58"/>
    </row>
    <row r="19757" spans="24:28" x14ac:dyDescent="0.2">
      <c r="X19757" s="58"/>
      <c r="Y19757" s="58"/>
      <c r="Z19757" s="58"/>
      <c r="AA19757" s="58"/>
      <c r="AB19757" s="58"/>
    </row>
    <row r="19758" spans="24:28" x14ac:dyDescent="0.2">
      <c r="X19758" s="58"/>
      <c r="Y19758" s="58"/>
      <c r="Z19758" s="58"/>
      <c r="AA19758" s="58"/>
      <c r="AB19758" s="58"/>
    </row>
    <row r="19759" spans="24:28" x14ac:dyDescent="0.2">
      <c r="X19759" s="58"/>
      <c r="Y19759" s="58"/>
      <c r="Z19759" s="58"/>
      <c r="AA19759" s="58"/>
      <c r="AB19759" s="58"/>
    </row>
    <row r="19760" spans="24:28" x14ac:dyDescent="0.2">
      <c r="X19760" s="58"/>
      <c r="Y19760" s="58"/>
      <c r="Z19760" s="58"/>
      <c r="AA19760" s="58"/>
      <c r="AB19760" s="58"/>
    </row>
    <row r="19761" spans="24:28" x14ac:dyDescent="0.2">
      <c r="X19761" s="58"/>
      <c r="Y19761" s="58"/>
      <c r="Z19761" s="58"/>
      <c r="AA19761" s="58"/>
      <c r="AB19761" s="58"/>
    </row>
    <row r="19762" spans="24:28" x14ac:dyDescent="0.2">
      <c r="X19762" s="58"/>
      <c r="Y19762" s="58"/>
      <c r="Z19762" s="58"/>
      <c r="AA19762" s="58"/>
      <c r="AB19762" s="58"/>
    </row>
    <row r="19763" spans="24:28" x14ac:dyDescent="0.2">
      <c r="X19763" s="58"/>
      <c r="Y19763" s="58"/>
      <c r="Z19763" s="58"/>
      <c r="AA19763" s="58"/>
      <c r="AB19763" s="58"/>
    </row>
    <row r="19764" spans="24:28" x14ac:dyDescent="0.2">
      <c r="X19764" s="58"/>
      <c r="Y19764" s="58"/>
      <c r="Z19764" s="58"/>
      <c r="AA19764" s="58"/>
      <c r="AB19764" s="58"/>
    </row>
    <row r="19765" spans="24:28" x14ac:dyDescent="0.2">
      <c r="X19765" s="58"/>
      <c r="Y19765" s="58"/>
      <c r="Z19765" s="58"/>
      <c r="AA19765" s="58"/>
      <c r="AB19765" s="58"/>
    </row>
    <row r="19766" spans="24:28" x14ac:dyDescent="0.2">
      <c r="X19766" s="58"/>
      <c r="Y19766" s="58"/>
      <c r="Z19766" s="58"/>
      <c r="AA19766" s="58"/>
      <c r="AB19766" s="58"/>
    </row>
    <row r="19767" spans="24:28" x14ac:dyDescent="0.2">
      <c r="X19767" s="58"/>
      <c r="Y19767" s="58"/>
      <c r="Z19767" s="58"/>
      <c r="AA19767" s="58"/>
      <c r="AB19767" s="58"/>
    </row>
    <row r="19768" spans="24:28" x14ac:dyDescent="0.2">
      <c r="X19768" s="58"/>
      <c r="Y19768" s="58"/>
      <c r="Z19768" s="58"/>
      <c r="AA19768" s="58"/>
      <c r="AB19768" s="58"/>
    </row>
    <row r="19769" spans="24:28" x14ac:dyDescent="0.2">
      <c r="X19769" s="58"/>
      <c r="Y19769" s="58"/>
      <c r="Z19769" s="58"/>
      <c r="AA19769" s="58"/>
      <c r="AB19769" s="58"/>
    </row>
    <row r="19770" spans="24:28" x14ac:dyDescent="0.2">
      <c r="X19770" s="58"/>
      <c r="Y19770" s="58"/>
      <c r="Z19770" s="58"/>
      <c r="AA19770" s="58"/>
      <c r="AB19770" s="58"/>
    </row>
    <row r="19771" spans="24:28" x14ac:dyDescent="0.2">
      <c r="X19771" s="58"/>
      <c r="Y19771" s="58"/>
      <c r="Z19771" s="58"/>
      <c r="AA19771" s="58"/>
      <c r="AB19771" s="58"/>
    </row>
    <row r="19772" spans="24:28" x14ac:dyDescent="0.2">
      <c r="X19772" s="58"/>
      <c r="Y19772" s="58"/>
      <c r="Z19772" s="58"/>
      <c r="AA19772" s="58"/>
      <c r="AB19772" s="58"/>
    </row>
    <row r="19773" spans="24:28" x14ac:dyDescent="0.2">
      <c r="X19773" s="58"/>
      <c r="Y19773" s="58"/>
      <c r="Z19773" s="58"/>
      <c r="AA19773" s="58"/>
      <c r="AB19773" s="58"/>
    </row>
    <row r="19774" spans="24:28" x14ac:dyDescent="0.2">
      <c r="X19774" s="58"/>
      <c r="Y19774" s="58"/>
      <c r="Z19774" s="58"/>
      <c r="AA19774" s="58"/>
      <c r="AB19774" s="58"/>
    </row>
    <row r="19775" spans="24:28" x14ac:dyDescent="0.2">
      <c r="X19775" s="58"/>
      <c r="Y19775" s="58"/>
      <c r="Z19775" s="58"/>
      <c r="AA19775" s="58"/>
      <c r="AB19775" s="58"/>
    </row>
    <row r="19776" spans="24:28" x14ac:dyDescent="0.2">
      <c r="X19776" s="58"/>
      <c r="Y19776" s="58"/>
      <c r="Z19776" s="58"/>
      <c r="AA19776" s="58"/>
      <c r="AB19776" s="58"/>
    </row>
    <row r="19777" spans="24:28" x14ac:dyDescent="0.2">
      <c r="X19777" s="58"/>
      <c r="Y19777" s="58"/>
      <c r="Z19777" s="58"/>
      <c r="AA19777" s="58"/>
      <c r="AB19777" s="58"/>
    </row>
    <row r="19778" spans="24:28" x14ac:dyDescent="0.2">
      <c r="X19778" s="58"/>
      <c r="Y19778" s="58"/>
      <c r="Z19778" s="58"/>
      <c r="AA19778" s="58"/>
      <c r="AB19778" s="58"/>
    </row>
    <row r="19779" spans="24:28" x14ac:dyDescent="0.2">
      <c r="X19779" s="58"/>
      <c r="Y19779" s="58"/>
      <c r="Z19779" s="58"/>
      <c r="AA19779" s="58"/>
      <c r="AB19779" s="58"/>
    </row>
    <row r="19780" spans="24:28" x14ac:dyDescent="0.2">
      <c r="X19780" s="58"/>
      <c r="Y19780" s="58"/>
      <c r="Z19780" s="58"/>
      <c r="AA19780" s="58"/>
      <c r="AB19780" s="58"/>
    </row>
    <row r="19781" spans="24:28" x14ac:dyDescent="0.2">
      <c r="X19781" s="58"/>
      <c r="Y19781" s="58"/>
      <c r="Z19781" s="58"/>
      <c r="AA19781" s="58"/>
      <c r="AB19781" s="58"/>
    </row>
    <row r="19782" spans="24:28" x14ac:dyDescent="0.2">
      <c r="X19782" s="58"/>
      <c r="Y19782" s="58"/>
      <c r="Z19782" s="58"/>
      <c r="AA19782" s="58"/>
      <c r="AB19782" s="58"/>
    </row>
    <row r="19783" spans="24:28" x14ac:dyDescent="0.2">
      <c r="X19783" s="58"/>
      <c r="Y19783" s="58"/>
      <c r="Z19783" s="58"/>
      <c r="AA19783" s="58"/>
      <c r="AB19783" s="58"/>
    </row>
    <row r="19784" spans="24:28" x14ac:dyDescent="0.2">
      <c r="X19784" s="58"/>
      <c r="Y19784" s="58"/>
      <c r="Z19784" s="58"/>
      <c r="AA19784" s="58"/>
      <c r="AB19784" s="58"/>
    </row>
    <row r="19785" spans="24:28" x14ac:dyDescent="0.2">
      <c r="X19785" s="58"/>
      <c r="Y19785" s="58"/>
      <c r="Z19785" s="58"/>
      <c r="AA19785" s="58"/>
      <c r="AB19785" s="58"/>
    </row>
    <row r="19786" spans="24:28" x14ac:dyDescent="0.2">
      <c r="X19786" s="58"/>
      <c r="Y19786" s="58"/>
      <c r="Z19786" s="58"/>
      <c r="AA19786" s="58"/>
      <c r="AB19786" s="58"/>
    </row>
    <row r="19787" spans="24:28" x14ac:dyDescent="0.2">
      <c r="X19787" s="58"/>
      <c r="Y19787" s="58"/>
      <c r="Z19787" s="58"/>
      <c r="AA19787" s="58"/>
      <c r="AB19787" s="58"/>
    </row>
    <row r="19788" spans="24:28" x14ac:dyDescent="0.2">
      <c r="X19788" s="58"/>
      <c r="Y19788" s="58"/>
      <c r="Z19788" s="58"/>
      <c r="AA19788" s="58"/>
      <c r="AB19788" s="58"/>
    </row>
    <row r="19789" spans="24:28" x14ac:dyDescent="0.2">
      <c r="X19789" s="58"/>
      <c r="Y19789" s="58"/>
      <c r="Z19789" s="58"/>
      <c r="AA19789" s="58"/>
      <c r="AB19789" s="58"/>
    </row>
    <row r="19790" spans="24:28" x14ac:dyDescent="0.2">
      <c r="X19790" s="58"/>
      <c r="Y19790" s="58"/>
      <c r="Z19790" s="58"/>
      <c r="AA19790" s="58"/>
      <c r="AB19790" s="58"/>
    </row>
    <row r="19791" spans="24:28" x14ac:dyDescent="0.2">
      <c r="X19791" s="58"/>
      <c r="Y19791" s="58"/>
      <c r="Z19791" s="58"/>
      <c r="AA19791" s="58"/>
      <c r="AB19791" s="58"/>
    </row>
    <row r="19792" spans="24:28" x14ac:dyDescent="0.2">
      <c r="X19792" s="58"/>
      <c r="Y19792" s="58"/>
      <c r="Z19792" s="58"/>
      <c r="AA19792" s="58"/>
      <c r="AB19792" s="58"/>
    </row>
    <row r="19793" spans="24:28" x14ac:dyDescent="0.2">
      <c r="X19793" s="58"/>
      <c r="Y19793" s="58"/>
      <c r="Z19793" s="58"/>
      <c r="AA19793" s="58"/>
      <c r="AB19793" s="58"/>
    </row>
    <row r="19794" spans="24:28" x14ac:dyDescent="0.2">
      <c r="X19794" s="58"/>
      <c r="Y19794" s="58"/>
      <c r="Z19794" s="58"/>
      <c r="AA19794" s="58"/>
      <c r="AB19794" s="58"/>
    </row>
    <row r="19795" spans="24:28" x14ac:dyDescent="0.2">
      <c r="X19795" s="58"/>
      <c r="Y19795" s="58"/>
      <c r="Z19795" s="58"/>
      <c r="AA19795" s="58"/>
      <c r="AB19795" s="58"/>
    </row>
    <row r="19796" spans="24:28" x14ac:dyDescent="0.2">
      <c r="X19796" s="58"/>
      <c r="Y19796" s="58"/>
      <c r="Z19796" s="58"/>
      <c r="AA19796" s="58"/>
      <c r="AB19796" s="58"/>
    </row>
    <row r="19797" spans="24:28" x14ac:dyDescent="0.2">
      <c r="X19797" s="58"/>
      <c r="Y19797" s="58"/>
      <c r="Z19797" s="58"/>
      <c r="AA19797" s="58"/>
      <c r="AB19797" s="58"/>
    </row>
    <row r="19798" spans="24:28" x14ac:dyDescent="0.2">
      <c r="X19798" s="58"/>
      <c r="Y19798" s="58"/>
      <c r="Z19798" s="58"/>
      <c r="AA19798" s="58"/>
      <c r="AB19798" s="58"/>
    </row>
    <row r="19799" spans="24:28" x14ac:dyDescent="0.2">
      <c r="X19799" s="58"/>
      <c r="Y19799" s="58"/>
      <c r="Z19799" s="58"/>
      <c r="AA19799" s="58"/>
      <c r="AB19799" s="58"/>
    </row>
    <row r="19800" spans="24:28" x14ac:dyDescent="0.2">
      <c r="X19800" s="58"/>
      <c r="Y19800" s="58"/>
      <c r="Z19800" s="58"/>
      <c r="AA19800" s="58"/>
      <c r="AB19800" s="58"/>
    </row>
    <row r="19801" spans="24:28" x14ac:dyDescent="0.2">
      <c r="X19801" s="58"/>
      <c r="Y19801" s="58"/>
      <c r="Z19801" s="58"/>
      <c r="AA19801" s="58"/>
      <c r="AB19801" s="58"/>
    </row>
    <row r="19802" spans="24:28" x14ac:dyDescent="0.2">
      <c r="X19802" s="58"/>
      <c r="Y19802" s="58"/>
      <c r="Z19802" s="58"/>
      <c r="AA19802" s="58"/>
      <c r="AB19802" s="58"/>
    </row>
    <row r="19803" spans="24:28" x14ac:dyDescent="0.2">
      <c r="X19803" s="58"/>
      <c r="Y19803" s="58"/>
      <c r="Z19803" s="58"/>
      <c r="AA19803" s="58"/>
      <c r="AB19803" s="58"/>
    </row>
    <row r="19804" spans="24:28" x14ac:dyDescent="0.2">
      <c r="X19804" s="58"/>
      <c r="Y19804" s="58"/>
      <c r="Z19804" s="58"/>
      <c r="AA19804" s="58"/>
      <c r="AB19804" s="58"/>
    </row>
    <row r="19805" spans="24:28" x14ac:dyDescent="0.2">
      <c r="X19805" s="58"/>
      <c r="Y19805" s="58"/>
      <c r="Z19805" s="58"/>
      <c r="AA19805" s="58"/>
      <c r="AB19805" s="58"/>
    </row>
    <row r="19806" spans="24:28" x14ac:dyDescent="0.2">
      <c r="X19806" s="58"/>
      <c r="Y19806" s="58"/>
      <c r="Z19806" s="58"/>
      <c r="AA19806" s="58"/>
      <c r="AB19806" s="58"/>
    </row>
    <row r="19807" spans="24:28" x14ac:dyDescent="0.2">
      <c r="X19807" s="58"/>
      <c r="Y19807" s="58"/>
      <c r="Z19807" s="58"/>
      <c r="AA19807" s="58"/>
      <c r="AB19807" s="58"/>
    </row>
    <row r="19808" spans="24:28" x14ac:dyDescent="0.2">
      <c r="X19808" s="58"/>
      <c r="Y19808" s="58"/>
      <c r="Z19808" s="58"/>
      <c r="AA19808" s="58"/>
      <c r="AB19808" s="58"/>
    </row>
    <row r="19809" spans="24:28" x14ac:dyDescent="0.2">
      <c r="X19809" s="58"/>
      <c r="Y19809" s="58"/>
      <c r="Z19809" s="58"/>
      <c r="AA19809" s="58"/>
      <c r="AB19809" s="58"/>
    </row>
    <row r="19810" spans="24:28" x14ac:dyDescent="0.2">
      <c r="X19810" s="58"/>
      <c r="Y19810" s="58"/>
      <c r="Z19810" s="58"/>
      <c r="AA19810" s="58"/>
      <c r="AB19810" s="58"/>
    </row>
    <row r="19811" spans="24:28" x14ac:dyDescent="0.2">
      <c r="X19811" s="58"/>
      <c r="Y19811" s="58"/>
      <c r="Z19811" s="58"/>
      <c r="AA19811" s="58"/>
      <c r="AB19811" s="58"/>
    </row>
    <row r="19812" spans="24:28" x14ac:dyDescent="0.2">
      <c r="X19812" s="58"/>
      <c r="Y19812" s="58"/>
      <c r="Z19812" s="58"/>
      <c r="AA19812" s="58"/>
      <c r="AB19812" s="58"/>
    </row>
    <row r="19813" spans="24:28" x14ac:dyDescent="0.2">
      <c r="X19813" s="58"/>
      <c r="Y19813" s="58"/>
      <c r="Z19813" s="58"/>
      <c r="AA19813" s="58"/>
      <c r="AB19813" s="58"/>
    </row>
    <row r="19814" spans="24:28" x14ac:dyDescent="0.2">
      <c r="X19814" s="58"/>
      <c r="Y19814" s="58"/>
      <c r="Z19814" s="58"/>
      <c r="AA19814" s="58"/>
      <c r="AB19814" s="58"/>
    </row>
    <row r="19815" spans="24:28" x14ac:dyDescent="0.2">
      <c r="X19815" s="58"/>
      <c r="Y19815" s="58"/>
      <c r="Z19815" s="58"/>
      <c r="AA19815" s="58"/>
      <c r="AB19815" s="58"/>
    </row>
    <row r="19816" spans="24:28" x14ac:dyDescent="0.2">
      <c r="X19816" s="58"/>
      <c r="Y19816" s="58"/>
      <c r="Z19816" s="58"/>
      <c r="AA19816" s="58"/>
      <c r="AB19816" s="58"/>
    </row>
    <row r="19817" spans="24:28" x14ac:dyDescent="0.2">
      <c r="X19817" s="58"/>
      <c r="Y19817" s="58"/>
      <c r="Z19817" s="58"/>
      <c r="AA19817" s="58"/>
      <c r="AB19817" s="58"/>
    </row>
    <row r="19818" spans="24:28" x14ac:dyDescent="0.2">
      <c r="X19818" s="58"/>
      <c r="Y19818" s="58"/>
      <c r="Z19818" s="58"/>
      <c r="AA19818" s="58"/>
      <c r="AB19818" s="58"/>
    </row>
    <row r="19819" spans="24:28" x14ac:dyDescent="0.2">
      <c r="X19819" s="58"/>
      <c r="Y19819" s="58"/>
      <c r="Z19819" s="58"/>
      <c r="AA19819" s="58"/>
      <c r="AB19819" s="58"/>
    </row>
    <row r="19820" spans="24:28" x14ac:dyDescent="0.2">
      <c r="X19820" s="58"/>
      <c r="Y19820" s="58"/>
      <c r="Z19820" s="58"/>
      <c r="AA19820" s="58"/>
      <c r="AB19820" s="58"/>
    </row>
    <row r="19821" spans="24:28" x14ac:dyDescent="0.2">
      <c r="X19821" s="58"/>
      <c r="Y19821" s="58"/>
      <c r="Z19821" s="58"/>
      <c r="AA19821" s="58"/>
      <c r="AB19821" s="58"/>
    </row>
    <row r="19822" spans="24:28" x14ac:dyDescent="0.2">
      <c r="X19822" s="58"/>
      <c r="Y19822" s="58"/>
      <c r="Z19822" s="58"/>
      <c r="AA19822" s="58"/>
      <c r="AB19822" s="58"/>
    </row>
    <row r="19823" spans="24:28" x14ac:dyDescent="0.2">
      <c r="X19823" s="58"/>
      <c r="Y19823" s="58"/>
      <c r="Z19823" s="58"/>
      <c r="AA19823" s="58"/>
      <c r="AB19823" s="58"/>
    </row>
    <row r="19824" spans="24:28" x14ac:dyDescent="0.2">
      <c r="X19824" s="58"/>
      <c r="Y19824" s="58"/>
      <c r="Z19824" s="58"/>
      <c r="AA19824" s="58"/>
      <c r="AB19824" s="58"/>
    </row>
    <row r="19825" spans="24:28" x14ac:dyDescent="0.2">
      <c r="X19825" s="58"/>
      <c r="Y19825" s="58"/>
      <c r="Z19825" s="58"/>
      <c r="AA19825" s="58"/>
      <c r="AB19825" s="58"/>
    </row>
    <row r="19826" spans="24:28" x14ac:dyDescent="0.2">
      <c r="X19826" s="58"/>
      <c r="Y19826" s="58"/>
      <c r="Z19826" s="58"/>
      <c r="AA19826" s="58"/>
      <c r="AB19826" s="58"/>
    </row>
    <row r="19827" spans="24:28" x14ac:dyDescent="0.2">
      <c r="X19827" s="58"/>
      <c r="Y19827" s="58"/>
      <c r="Z19827" s="58"/>
      <c r="AA19827" s="58"/>
      <c r="AB19827" s="58"/>
    </row>
    <row r="19828" spans="24:28" x14ac:dyDescent="0.2">
      <c r="X19828" s="58"/>
      <c r="Y19828" s="58"/>
      <c r="Z19828" s="58"/>
      <c r="AA19828" s="58"/>
      <c r="AB19828" s="58"/>
    </row>
    <row r="19829" spans="24:28" x14ac:dyDescent="0.2">
      <c r="X19829" s="58"/>
      <c r="Y19829" s="58"/>
      <c r="Z19829" s="58"/>
      <c r="AA19829" s="58"/>
      <c r="AB19829" s="58"/>
    </row>
    <row r="19830" spans="24:28" x14ac:dyDescent="0.2">
      <c r="X19830" s="58"/>
      <c r="Y19830" s="58"/>
      <c r="Z19830" s="58"/>
      <c r="AA19830" s="58"/>
      <c r="AB19830" s="58"/>
    </row>
    <row r="19831" spans="24:28" x14ac:dyDescent="0.2">
      <c r="X19831" s="58"/>
      <c r="Y19831" s="58"/>
      <c r="Z19831" s="58"/>
      <c r="AA19831" s="58"/>
      <c r="AB19831" s="58"/>
    </row>
    <row r="19832" spans="24:28" x14ac:dyDescent="0.2">
      <c r="X19832" s="58"/>
      <c r="Y19832" s="58"/>
      <c r="Z19832" s="58"/>
      <c r="AA19832" s="58"/>
      <c r="AB19832" s="58"/>
    </row>
    <row r="19833" spans="24:28" x14ac:dyDescent="0.2">
      <c r="X19833" s="58"/>
      <c r="Y19833" s="58"/>
      <c r="Z19833" s="58"/>
      <c r="AA19833" s="58"/>
      <c r="AB19833" s="58"/>
    </row>
    <row r="19834" spans="24:28" x14ac:dyDescent="0.2">
      <c r="X19834" s="58"/>
      <c r="Y19834" s="58"/>
      <c r="Z19834" s="58"/>
      <c r="AA19834" s="58"/>
      <c r="AB19834" s="58"/>
    </row>
    <row r="19835" spans="24:28" x14ac:dyDescent="0.2">
      <c r="X19835" s="58"/>
      <c r="Y19835" s="58"/>
      <c r="Z19835" s="58"/>
      <c r="AA19835" s="58"/>
      <c r="AB19835" s="58"/>
    </row>
    <row r="19836" spans="24:28" x14ac:dyDescent="0.2">
      <c r="X19836" s="58"/>
      <c r="Y19836" s="58"/>
      <c r="Z19836" s="58"/>
      <c r="AA19836" s="58"/>
      <c r="AB19836" s="58"/>
    </row>
    <row r="19837" spans="24:28" x14ac:dyDescent="0.2">
      <c r="X19837" s="58"/>
      <c r="Y19837" s="58"/>
      <c r="Z19837" s="58"/>
      <c r="AA19837" s="58"/>
      <c r="AB19837" s="58"/>
    </row>
    <row r="19838" spans="24:28" x14ac:dyDescent="0.2">
      <c r="X19838" s="58"/>
      <c r="Y19838" s="58"/>
      <c r="Z19838" s="58"/>
      <c r="AA19838" s="58"/>
      <c r="AB19838" s="58"/>
    </row>
    <row r="19839" spans="24:28" x14ac:dyDescent="0.2">
      <c r="X19839" s="58"/>
      <c r="Y19839" s="58"/>
      <c r="Z19839" s="58"/>
      <c r="AA19839" s="58"/>
      <c r="AB19839" s="58"/>
    </row>
    <row r="19840" spans="24:28" x14ac:dyDescent="0.2">
      <c r="X19840" s="58"/>
      <c r="Y19840" s="58"/>
      <c r="Z19840" s="58"/>
      <c r="AA19840" s="58"/>
      <c r="AB19840" s="58"/>
    </row>
    <row r="19841" spans="24:28" x14ac:dyDescent="0.2">
      <c r="X19841" s="58"/>
      <c r="Y19841" s="58"/>
      <c r="Z19841" s="58"/>
      <c r="AA19841" s="58"/>
      <c r="AB19841" s="58"/>
    </row>
    <row r="19842" spans="24:28" x14ac:dyDescent="0.2">
      <c r="X19842" s="58"/>
      <c r="Y19842" s="58"/>
      <c r="Z19842" s="58"/>
      <c r="AA19842" s="58"/>
      <c r="AB19842" s="58"/>
    </row>
    <row r="19843" spans="24:28" x14ac:dyDescent="0.2">
      <c r="X19843" s="58"/>
      <c r="Y19843" s="58"/>
      <c r="Z19843" s="58"/>
      <c r="AA19843" s="58"/>
      <c r="AB19843" s="58"/>
    </row>
    <row r="19844" spans="24:28" x14ac:dyDescent="0.2">
      <c r="X19844" s="58"/>
      <c r="Y19844" s="58"/>
      <c r="Z19844" s="58"/>
      <c r="AA19844" s="58"/>
      <c r="AB19844" s="58"/>
    </row>
    <row r="19845" spans="24:28" x14ac:dyDescent="0.2">
      <c r="X19845" s="58"/>
      <c r="Y19845" s="58"/>
      <c r="Z19845" s="58"/>
      <c r="AA19845" s="58"/>
      <c r="AB19845" s="58"/>
    </row>
    <row r="19846" spans="24:28" x14ac:dyDescent="0.2">
      <c r="X19846" s="58"/>
      <c r="Y19846" s="58"/>
      <c r="Z19846" s="58"/>
      <c r="AA19846" s="58"/>
      <c r="AB19846" s="58"/>
    </row>
    <row r="19847" spans="24:28" x14ac:dyDescent="0.2">
      <c r="X19847" s="58"/>
      <c r="Y19847" s="58"/>
      <c r="Z19847" s="58"/>
      <c r="AA19847" s="58"/>
      <c r="AB19847" s="58"/>
    </row>
    <row r="19848" spans="24:28" x14ac:dyDescent="0.2">
      <c r="X19848" s="58"/>
      <c r="Y19848" s="58"/>
      <c r="Z19848" s="58"/>
      <c r="AA19848" s="58"/>
      <c r="AB19848" s="58"/>
    </row>
    <row r="19849" spans="24:28" x14ac:dyDescent="0.2">
      <c r="X19849" s="58"/>
      <c r="Y19849" s="58"/>
      <c r="Z19849" s="58"/>
      <c r="AA19849" s="58"/>
      <c r="AB19849" s="58"/>
    </row>
    <row r="19850" spans="24:28" x14ac:dyDescent="0.2">
      <c r="X19850" s="58"/>
      <c r="Y19850" s="58"/>
      <c r="Z19850" s="58"/>
      <c r="AA19850" s="58"/>
      <c r="AB19850" s="58"/>
    </row>
    <row r="19851" spans="24:28" x14ac:dyDescent="0.2">
      <c r="X19851" s="58"/>
      <c r="Y19851" s="58"/>
      <c r="Z19851" s="58"/>
      <c r="AA19851" s="58"/>
      <c r="AB19851" s="58"/>
    </row>
    <row r="19852" spans="24:28" x14ac:dyDescent="0.2">
      <c r="X19852" s="58"/>
      <c r="Y19852" s="58"/>
      <c r="Z19852" s="58"/>
      <c r="AA19852" s="58"/>
      <c r="AB19852" s="58"/>
    </row>
    <row r="19853" spans="24:28" x14ac:dyDescent="0.2">
      <c r="X19853" s="58"/>
      <c r="Y19853" s="58"/>
      <c r="Z19853" s="58"/>
      <c r="AA19853" s="58"/>
      <c r="AB19853" s="58"/>
    </row>
    <row r="19854" spans="24:28" x14ac:dyDescent="0.2">
      <c r="X19854" s="58"/>
      <c r="Y19854" s="58"/>
      <c r="Z19854" s="58"/>
      <c r="AA19854" s="58"/>
      <c r="AB19854" s="58"/>
    </row>
    <row r="19855" spans="24:28" x14ac:dyDescent="0.2">
      <c r="X19855" s="58"/>
      <c r="Y19855" s="58"/>
      <c r="Z19855" s="58"/>
      <c r="AA19855" s="58"/>
      <c r="AB19855" s="58"/>
    </row>
    <row r="19856" spans="24:28" x14ac:dyDescent="0.2">
      <c r="X19856" s="58"/>
      <c r="Y19856" s="58"/>
      <c r="Z19856" s="58"/>
      <c r="AA19856" s="58"/>
      <c r="AB19856" s="58"/>
    </row>
    <row r="19857" spans="24:28" x14ac:dyDescent="0.2">
      <c r="X19857" s="58"/>
      <c r="Y19857" s="58"/>
      <c r="Z19857" s="58"/>
      <c r="AA19857" s="58"/>
      <c r="AB19857" s="58"/>
    </row>
    <row r="19858" spans="24:28" x14ac:dyDescent="0.2">
      <c r="X19858" s="58"/>
      <c r="Y19858" s="58"/>
      <c r="Z19858" s="58"/>
      <c r="AA19858" s="58"/>
      <c r="AB19858" s="58"/>
    </row>
    <row r="19859" spans="24:28" x14ac:dyDescent="0.2">
      <c r="X19859" s="58"/>
      <c r="Y19859" s="58"/>
      <c r="Z19859" s="58"/>
      <c r="AA19859" s="58"/>
      <c r="AB19859" s="58"/>
    </row>
    <row r="19860" spans="24:28" x14ac:dyDescent="0.2">
      <c r="X19860" s="58"/>
      <c r="Y19860" s="58"/>
      <c r="Z19860" s="58"/>
      <c r="AA19860" s="58"/>
      <c r="AB19860" s="58"/>
    </row>
    <row r="19861" spans="24:28" x14ac:dyDescent="0.2">
      <c r="X19861" s="58"/>
      <c r="Y19861" s="58"/>
      <c r="Z19861" s="58"/>
      <c r="AA19861" s="58"/>
      <c r="AB19861" s="58"/>
    </row>
    <row r="19862" spans="24:28" x14ac:dyDescent="0.2">
      <c r="X19862" s="58"/>
      <c r="Y19862" s="58"/>
      <c r="Z19862" s="58"/>
      <c r="AA19862" s="58"/>
      <c r="AB19862" s="58"/>
    </row>
    <row r="19863" spans="24:28" x14ac:dyDescent="0.2">
      <c r="X19863" s="58"/>
      <c r="Y19863" s="58"/>
      <c r="Z19863" s="58"/>
      <c r="AA19863" s="58"/>
      <c r="AB19863" s="58"/>
    </row>
    <row r="19864" spans="24:28" x14ac:dyDescent="0.2">
      <c r="X19864" s="58"/>
      <c r="Y19864" s="58"/>
      <c r="Z19864" s="58"/>
      <c r="AA19864" s="58"/>
      <c r="AB19864" s="58"/>
    </row>
    <row r="19865" spans="24:28" x14ac:dyDescent="0.2">
      <c r="X19865" s="58"/>
      <c r="Y19865" s="58"/>
      <c r="Z19865" s="58"/>
      <c r="AA19865" s="58"/>
      <c r="AB19865" s="58"/>
    </row>
    <row r="19866" spans="24:28" x14ac:dyDescent="0.2">
      <c r="X19866" s="58"/>
      <c r="Y19866" s="58"/>
      <c r="Z19866" s="58"/>
      <c r="AA19866" s="58"/>
      <c r="AB19866" s="58"/>
    </row>
    <row r="19867" spans="24:28" x14ac:dyDescent="0.2">
      <c r="X19867" s="58"/>
      <c r="Y19867" s="58"/>
      <c r="Z19867" s="58"/>
      <c r="AA19867" s="58"/>
      <c r="AB19867" s="58"/>
    </row>
    <row r="19868" spans="24:28" x14ac:dyDescent="0.2">
      <c r="X19868" s="58"/>
      <c r="Y19868" s="58"/>
      <c r="Z19868" s="58"/>
      <c r="AA19868" s="58"/>
      <c r="AB19868" s="58"/>
    </row>
    <row r="19869" spans="24:28" x14ac:dyDescent="0.2">
      <c r="X19869" s="58"/>
      <c r="Y19869" s="58"/>
      <c r="Z19869" s="58"/>
      <c r="AA19869" s="58"/>
      <c r="AB19869" s="58"/>
    </row>
    <row r="19870" spans="24:28" x14ac:dyDescent="0.2">
      <c r="X19870" s="58"/>
      <c r="Y19870" s="58"/>
      <c r="Z19870" s="58"/>
      <c r="AA19870" s="58"/>
      <c r="AB19870" s="58"/>
    </row>
    <row r="19871" spans="24:28" x14ac:dyDescent="0.2">
      <c r="X19871" s="58"/>
      <c r="Y19871" s="58"/>
      <c r="Z19871" s="58"/>
      <c r="AA19871" s="58"/>
      <c r="AB19871" s="58"/>
    </row>
    <row r="19872" spans="24:28" x14ac:dyDescent="0.2">
      <c r="X19872" s="58"/>
      <c r="Y19872" s="58"/>
      <c r="Z19872" s="58"/>
      <c r="AA19872" s="58"/>
      <c r="AB19872" s="58"/>
    </row>
    <row r="19873" spans="24:28" x14ac:dyDescent="0.2">
      <c r="X19873" s="58"/>
      <c r="Y19873" s="58"/>
      <c r="Z19873" s="58"/>
      <c r="AA19873" s="58"/>
      <c r="AB19873" s="58"/>
    </row>
    <row r="19874" spans="24:28" x14ac:dyDescent="0.2">
      <c r="X19874" s="58"/>
      <c r="Y19874" s="58"/>
      <c r="Z19874" s="58"/>
      <c r="AA19874" s="58"/>
      <c r="AB19874" s="58"/>
    </row>
    <row r="19875" spans="24:28" x14ac:dyDescent="0.2">
      <c r="X19875" s="58"/>
      <c r="Y19875" s="58"/>
      <c r="Z19875" s="58"/>
      <c r="AA19875" s="58"/>
      <c r="AB19875" s="58"/>
    </row>
    <row r="19876" spans="24:28" x14ac:dyDescent="0.2">
      <c r="X19876" s="58"/>
      <c r="Y19876" s="58"/>
      <c r="Z19876" s="58"/>
      <c r="AA19876" s="58"/>
      <c r="AB19876" s="58"/>
    </row>
    <row r="19877" spans="24:28" x14ac:dyDescent="0.2">
      <c r="X19877" s="58"/>
      <c r="Y19877" s="58"/>
      <c r="Z19877" s="58"/>
      <c r="AA19877" s="58"/>
      <c r="AB19877" s="58"/>
    </row>
    <row r="19878" spans="24:28" x14ac:dyDescent="0.2">
      <c r="X19878" s="58"/>
      <c r="Y19878" s="58"/>
      <c r="Z19878" s="58"/>
      <c r="AA19878" s="58"/>
      <c r="AB19878" s="58"/>
    </row>
    <row r="19879" spans="24:28" x14ac:dyDescent="0.2">
      <c r="X19879" s="58"/>
      <c r="Y19879" s="58"/>
      <c r="Z19879" s="58"/>
      <c r="AA19879" s="58"/>
      <c r="AB19879" s="58"/>
    </row>
    <row r="19880" spans="24:28" x14ac:dyDescent="0.2">
      <c r="X19880" s="58"/>
      <c r="Y19880" s="58"/>
      <c r="Z19880" s="58"/>
      <c r="AA19880" s="58"/>
      <c r="AB19880" s="58"/>
    </row>
    <row r="19881" spans="24:28" x14ac:dyDescent="0.2">
      <c r="X19881" s="58"/>
      <c r="Y19881" s="58"/>
      <c r="Z19881" s="58"/>
      <c r="AA19881" s="58"/>
      <c r="AB19881" s="58"/>
    </row>
    <row r="19882" spans="24:28" x14ac:dyDescent="0.2">
      <c r="X19882" s="58"/>
      <c r="Y19882" s="58"/>
      <c r="Z19882" s="58"/>
      <c r="AA19882" s="58"/>
      <c r="AB19882" s="58"/>
    </row>
    <row r="19883" spans="24:28" x14ac:dyDescent="0.2">
      <c r="X19883" s="58"/>
      <c r="Y19883" s="58"/>
      <c r="Z19883" s="58"/>
      <c r="AA19883" s="58"/>
      <c r="AB19883" s="58"/>
    </row>
    <row r="19884" spans="24:28" x14ac:dyDescent="0.2">
      <c r="X19884" s="58"/>
      <c r="Y19884" s="58"/>
      <c r="Z19884" s="58"/>
      <c r="AA19884" s="58"/>
      <c r="AB19884" s="58"/>
    </row>
    <row r="19885" spans="24:28" x14ac:dyDescent="0.2">
      <c r="X19885" s="58"/>
      <c r="Y19885" s="58"/>
      <c r="Z19885" s="58"/>
      <c r="AA19885" s="58"/>
      <c r="AB19885" s="58"/>
    </row>
    <row r="19886" spans="24:28" x14ac:dyDescent="0.2">
      <c r="X19886" s="58"/>
      <c r="Y19886" s="58"/>
      <c r="Z19886" s="58"/>
      <c r="AA19886" s="58"/>
      <c r="AB19886" s="58"/>
    </row>
    <row r="19887" spans="24:28" x14ac:dyDescent="0.2">
      <c r="X19887" s="58"/>
      <c r="Y19887" s="58"/>
      <c r="Z19887" s="58"/>
      <c r="AA19887" s="58"/>
      <c r="AB19887" s="58"/>
    </row>
    <row r="19888" spans="24:28" x14ac:dyDescent="0.2">
      <c r="X19888" s="58"/>
      <c r="Y19888" s="58"/>
      <c r="Z19888" s="58"/>
      <c r="AA19888" s="58"/>
      <c r="AB19888" s="58"/>
    </row>
    <row r="19889" spans="24:28" x14ac:dyDescent="0.2">
      <c r="X19889" s="58"/>
      <c r="Y19889" s="58"/>
      <c r="Z19889" s="58"/>
      <c r="AA19889" s="58"/>
      <c r="AB19889" s="58"/>
    </row>
    <row r="19890" spans="24:28" x14ac:dyDescent="0.2">
      <c r="X19890" s="58"/>
      <c r="Y19890" s="58"/>
      <c r="Z19890" s="58"/>
      <c r="AA19890" s="58"/>
      <c r="AB19890" s="58"/>
    </row>
    <row r="19891" spans="24:28" x14ac:dyDescent="0.2">
      <c r="X19891" s="58"/>
      <c r="Y19891" s="58"/>
      <c r="Z19891" s="58"/>
      <c r="AA19891" s="58"/>
      <c r="AB19891" s="58"/>
    </row>
    <row r="19892" spans="24:28" x14ac:dyDescent="0.2">
      <c r="X19892" s="58"/>
      <c r="Y19892" s="58"/>
      <c r="Z19892" s="58"/>
      <c r="AA19892" s="58"/>
      <c r="AB19892" s="58"/>
    </row>
    <row r="19893" spans="24:28" x14ac:dyDescent="0.2">
      <c r="X19893" s="58"/>
      <c r="Y19893" s="58"/>
      <c r="Z19893" s="58"/>
      <c r="AA19893" s="58"/>
      <c r="AB19893" s="58"/>
    </row>
    <row r="19894" spans="24:28" x14ac:dyDescent="0.2">
      <c r="X19894" s="58"/>
      <c r="Y19894" s="58"/>
      <c r="Z19894" s="58"/>
      <c r="AA19894" s="58"/>
      <c r="AB19894" s="58"/>
    </row>
    <row r="19895" spans="24:28" x14ac:dyDescent="0.2">
      <c r="X19895" s="58"/>
      <c r="Y19895" s="58"/>
      <c r="Z19895" s="58"/>
      <c r="AA19895" s="58"/>
      <c r="AB19895" s="58"/>
    </row>
    <row r="19896" spans="24:28" x14ac:dyDescent="0.2">
      <c r="X19896" s="58"/>
      <c r="Y19896" s="58"/>
      <c r="Z19896" s="58"/>
      <c r="AA19896" s="58"/>
      <c r="AB19896" s="58"/>
    </row>
    <row r="19897" spans="24:28" x14ac:dyDescent="0.2">
      <c r="X19897" s="58"/>
      <c r="Y19897" s="58"/>
      <c r="Z19897" s="58"/>
      <c r="AA19897" s="58"/>
      <c r="AB19897" s="58"/>
    </row>
    <row r="19898" spans="24:28" x14ac:dyDescent="0.2">
      <c r="X19898" s="58"/>
      <c r="Y19898" s="58"/>
      <c r="Z19898" s="58"/>
      <c r="AA19898" s="58"/>
      <c r="AB19898" s="58"/>
    </row>
    <row r="19899" spans="24:28" x14ac:dyDescent="0.2">
      <c r="X19899" s="58"/>
      <c r="Y19899" s="58"/>
      <c r="Z19899" s="58"/>
      <c r="AA19899" s="58"/>
      <c r="AB19899" s="58"/>
    </row>
    <row r="19900" spans="24:28" x14ac:dyDescent="0.2">
      <c r="X19900" s="58"/>
      <c r="Y19900" s="58"/>
      <c r="Z19900" s="58"/>
      <c r="AA19900" s="58"/>
      <c r="AB19900" s="58"/>
    </row>
    <row r="19901" spans="24:28" x14ac:dyDescent="0.2">
      <c r="X19901" s="58"/>
      <c r="Y19901" s="58"/>
      <c r="Z19901" s="58"/>
      <c r="AA19901" s="58"/>
      <c r="AB19901" s="58"/>
    </row>
    <row r="19902" spans="24:28" x14ac:dyDescent="0.2">
      <c r="X19902" s="58"/>
      <c r="Y19902" s="58"/>
      <c r="Z19902" s="58"/>
      <c r="AA19902" s="58"/>
      <c r="AB19902" s="58"/>
    </row>
    <row r="19903" spans="24:28" x14ac:dyDescent="0.2">
      <c r="X19903" s="58"/>
      <c r="Y19903" s="58"/>
      <c r="Z19903" s="58"/>
      <c r="AA19903" s="58"/>
      <c r="AB19903" s="58"/>
    </row>
    <row r="19904" spans="24:28" x14ac:dyDescent="0.2">
      <c r="X19904" s="58"/>
      <c r="Y19904" s="58"/>
      <c r="Z19904" s="58"/>
      <c r="AA19904" s="58"/>
      <c r="AB19904" s="58"/>
    </row>
    <row r="19905" spans="24:28" x14ac:dyDescent="0.2">
      <c r="X19905" s="58"/>
      <c r="Y19905" s="58"/>
      <c r="Z19905" s="58"/>
      <c r="AA19905" s="58"/>
      <c r="AB19905" s="58"/>
    </row>
    <row r="19906" spans="24:28" x14ac:dyDescent="0.2">
      <c r="X19906" s="58"/>
      <c r="Y19906" s="58"/>
      <c r="Z19906" s="58"/>
      <c r="AA19906" s="58"/>
      <c r="AB19906" s="58"/>
    </row>
    <row r="19907" spans="24:28" x14ac:dyDescent="0.2">
      <c r="X19907" s="58"/>
      <c r="Y19907" s="58"/>
      <c r="Z19907" s="58"/>
      <c r="AA19907" s="58"/>
      <c r="AB19907" s="58"/>
    </row>
    <row r="19908" spans="24:28" x14ac:dyDescent="0.2">
      <c r="X19908" s="58"/>
      <c r="Y19908" s="58"/>
      <c r="Z19908" s="58"/>
      <c r="AA19908" s="58"/>
      <c r="AB19908" s="58"/>
    </row>
    <row r="19909" spans="24:28" x14ac:dyDescent="0.2">
      <c r="X19909" s="58"/>
      <c r="Y19909" s="58"/>
      <c r="Z19909" s="58"/>
      <c r="AA19909" s="58"/>
      <c r="AB19909" s="58"/>
    </row>
    <row r="19910" spans="24:28" x14ac:dyDescent="0.2">
      <c r="X19910" s="58"/>
      <c r="Y19910" s="58"/>
      <c r="Z19910" s="58"/>
      <c r="AA19910" s="58"/>
      <c r="AB19910" s="58"/>
    </row>
    <row r="19911" spans="24:28" x14ac:dyDescent="0.2">
      <c r="X19911" s="58"/>
      <c r="Y19911" s="58"/>
      <c r="Z19911" s="58"/>
      <c r="AA19911" s="58"/>
      <c r="AB19911" s="58"/>
    </row>
    <row r="19912" spans="24:28" x14ac:dyDescent="0.2">
      <c r="X19912" s="58"/>
      <c r="Y19912" s="58"/>
      <c r="Z19912" s="58"/>
      <c r="AA19912" s="58"/>
      <c r="AB19912" s="58"/>
    </row>
    <row r="19913" spans="24:28" x14ac:dyDescent="0.2">
      <c r="X19913" s="58"/>
      <c r="Y19913" s="58"/>
      <c r="Z19913" s="58"/>
      <c r="AA19913" s="58"/>
      <c r="AB19913" s="58"/>
    </row>
    <row r="19914" spans="24:28" x14ac:dyDescent="0.2">
      <c r="X19914" s="58"/>
      <c r="Y19914" s="58"/>
      <c r="Z19914" s="58"/>
      <c r="AA19914" s="58"/>
      <c r="AB19914" s="58"/>
    </row>
    <row r="19915" spans="24:28" x14ac:dyDescent="0.2">
      <c r="X19915" s="58"/>
      <c r="Y19915" s="58"/>
      <c r="Z19915" s="58"/>
      <c r="AA19915" s="58"/>
      <c r="AB19915" s="58"/>
    </row>
    <row r="19916" spans="24:28" x14ac:dyDescent="0.2">
      <c r="X19916" s="58"/>
      <c r="Y19916" s="58"/>
      <c r="Z19916" s="58"/>
      <c r="AA19916" s="58"/>
      <c r="AB19916" s="58"/>
    </row>
    <row r="19917" spans="24:28" x14ac:dyDescent="0.2">
      <c r="X19917" s="58"/>
      <c r="Y19917" s="58"/>
      <c r="Z19917" s="58"/>
      <c r="AA19917" s="58"/>
      <c r="AB19917" s="58"/>
    </row>
    <row r="19918" spans="24:28" x14ac:dyDescent="0.2">
      <c r="X19918" s="58"/>
      <c r="Y19918" s="58"/>
      <c r="Z19918" s="58"/>
      <c r="AA19918" s="58"/>
      <c r="AB19918" s="58"/>
    </row>
    <row r="19919" spans="24:28" x14ac:dyDescent="0.2">
      <c r="X19919" s="58"/>
      <c r="Y19919" s="58"/>
      <c r="Z19919" s="58"/>
      <c r="AA19919" s="58"/>
      <c r="AB19919" s="58"/>
    </row>
    <row r="19920" spans="24:28" x14ac:dyDescent="0.2">
      <c r="X19920" s="58"/>
      <c r="Y19920" s="58"/>
      <c r="Z19920" s="58"/>
      <c r="AA19920" s="58"/>
      <c r="AB19920" s="58"/>
    </row>
    <row r="19921" spans="24:28" x14ac:dyDescent="0.2">
      <c r="X19921" s="58"/>
      <c r="Y19921" s="58"/>
      <c r="Z19921" s="58"/>
      <c r="AA19921" s="58"/>
      <c r="AB19921" s="58"/>
    </row>
    <row r="19922" spans="24:28" x14ac:dyDescent="0.2">
      <c r="X19922" s="58"/>
      <c r="Y19922" s="58"/>
      <c r="Z19922" s="58"/>
      <c r="AA19922" s="58"/>
      <c r="AB19922" s="58"/>
    </row>
    <row r="19923" spans="24:28" x14ac:dyDescent="0.2">
      <c r="X19923" s="58"/>
      <c r="Y19923" s="58"/>
      <c r="Z19923" s="58"/>
      <c r="AA19923" s="58"/>
      <c r="AB19923" s="58"/>
    </row>
    <row r="19924" spans="24:28" x14ac:dyDescent="0.2">
      <c r="X19924" s="58"/>
      <c r="Y19924" s="58"/>
      <c r="Z19924" s="58"/>
      <c r="AA19924" s="58"/>
      <c r="AB19924" s="58"/>
    </row>
    <row r="19925" spans="24:28" x14ac:dyDescent="0.2">
      <c r="X19925" s="58"/>
      <c r="Y19925" s="58"/>
      <c r="Z19925" s="58"/>
      <c r="AA19925" s="58"/>
      <c r="AB19925" s="58"/>
    </row>
    <row r="19926" spans="24:28" x14ac:dyDescent="0.2">
      <c r="X19926" s="58"/>
      <c r="Y19926" s="58"/>
      <c r="Z19926" s="58"/>
      <c r="AA19926" s="58"/>
      <c r="AB19926" s="58"/>
    </row>
    <row r="19927" spans="24:28" x14ac:dyDescent="0.2">
      <c r="X19927" s="58"/>
      <c r="Y19927" s="58"/>
      <c r="Z19927" s="58"/>
      <c r="AA19927" s="58"/>
      <c r="AB19927" s="58"/>
    </row>
    <row r="19928" spans="24:28" x14ac:dyDescent="0.2">
      <c r="X19928" s="58"/>
      <c r="Y19928" s="58"/>
      <c r="Z19928" s="58"/>
      <c r="AA19928" s="58"/>
      <c r="AB19928" s="58"/>
    </row>
    <row r="19929" spans="24:28" x14ac:dyDescent="0.2">
      <c r="X19929" s="58"/>
      <c r="Y19929" s="58"/>
      <c r="Z19929" s="58"/>
      <c r="AA19929" s="58"/>
      <c r="AB19929" s="58"/>
    </row>
    <row r="19930" spans="24:28" x14ac:dyDescent="0.2">
      <c r="X19930" s="58"/>
      <c r="Y19930" s="58"/>
      <c r="Z19930" s="58"/>
      <c r="AA19930" s="58"/>
      <c r="AB19930" s="58"/>
    </row>
    <row r="19931" spans="24:28" x14ac:dyDescent="0.2">
      <c r="X19931" s="58"/>
      <c r="Y19931" s="58"/>
      <c r="Z19931" s="58"/>
      <c r="AA19931" s="58"/>
      <c r="AB19931" s="58"/>
    </row>
    <row r="19932" spans="24:28" x14ac:dyDescent="0.2">
      <c r="X19932" s="58"/>
      <c r="Y19932" s="58"/>
      <c r="Z19932" s="58"/>
      <c r="AA19932" s="58"/>
      <c r="AB19932" s="58"/>
    </row>
    <row r="19933" spans="24:28" x14ac:dyDescent="0.2">
      <c r="X19933" s="58"/>
      <c r="Y19933" s="58"/>
      <c r="Z19933" s="58"/>
      <c r="AA19933" s="58"/>
      <c r="AB19933" s="58"/>
    </row>
    <row r="19934" spans="24:28" x14ac:dyDescent="0.2">
      <c r="X19934" s="58"/>
      <c r="Y19934" s="58"/>
      <c r="Z19934" s="58"/>
      <c r="AA19934" s="58"/>
      <c r="AB19934" s="58"/>
    </row>
    <row r="19935" spans="24:28" x14ac:dyDescent="0.2">
      <c r="X19935" s="58"/>
      <c r="Y19935" s="58"/>
      <c r="Z19935" s="58"/>
      <c r="AA19935" s="58"/>
      <c r="AB19935" s="58"/>
    </row>
    <row r="19936" spans="24:28" x14ac:dyDescent="0.2">
      <c r="X19936" s="58"/>
      <c r="Y19936" s="58"/>
      <c r="Z19936" s="58"/>
      <c r="AA19936" s="58"/>
      <c r="AB19936" s="58"/>
    </row>
    <row r="19937" spans="24:28" x14ac:dyDescent="0.2">
      <c r="X19937" s="58"/>
      <c r="Y19937" s="58"/>
      <c r="Z19937" s="58"/>
      <c r="AA19937" s="58"/>
      <c r="AB19937" s="58"/>
    </row>
    <row r="19938" spans="24:28" x14ac:dyDescent="0.2">
      <c r="X19938" s="58"/>
      <c r="Y19938" s="58"/>
      <c r="Z19938" s="58"/>
      <c r="AA19938" s="58"/>
      <c r="AB19938" s="58"/>
    </row>
    <row r="19939" spans="24:28" x14ac:dyDescent="0.2">
      <c r="X19939" s="58"/>
      <c r="Y19939" s="58"/>
      <c r="Z19939" s="58"/>
      <c r="AA19939" s="58"/>
      <c r="AB19939" s="58"/>
    </row>
    <row r="19940" spans="24:28" x14ac:dyDescent="0.2">
      <c r="X19940" s="58"/>
      <c r="Y19940" s="58"/>
      <c r="Z19940" s="58"/>
      <c r="AA19940" s="58"/>
      <c r="AB19940" s="58"/>
    </row>
    <row r="19941" spans="24:28" x14ac:dyDescent="0.2">
      <c r="X19941" s="58"/>
      <c r="Y19941" s="58"/>
      <c r="Z19941" s="58"/>
      <c r="AA19941" s="58"/>
      <c r="AB19941" s="58"/>
    </row>
    <row r="19942" spans="24:28" x14ac:dyDescent="0.2">
      <c r="X19942" s="58"/>
      <c r="Y19942" s="58"/>
      <c r="Z19942" s="58"/>
      <c r="AA19942" s="58"/>
      <c r="AB19942" s="58"/>
    </row>
    <row r="19943" spans="24:28" x14ac:dyDescent="0.2">
      <c r="X19943" s="58"/>
      <c r="Y19943" s="58"/>
      <c r="Z19943" s="58"/>
      <c r="AA19943" s="58"/>
      <c r="AB19943" s="58"/>
    </row>
    <row r="19944" spans="24:28" x14ac:dyDescent="0.2">
      <c r="X19944" s="58"/>
      <c r="Y19944" s="58"/>
      <c r="Z19944" s="58"/>
      <c r="AA19944" s="58"/>
      <c r="AB19944" s="58"/>
    </row>
    <row r="19945" spans="24:28" x14ac:dyDescent="0.2">
      <c r="X19945" s="58"/>
      <c r="Y19945" s="58"/>
      <c r="Z19945" s="58"/>
      <c r="AA19945" s="58"/>
      <c r="AB19945" s="58"/>
    </row>
    <row r="19946" spans="24:28" x14ac:dyDescent="0.2">
      <c r="X19946" s="58"/>
      <c r="Y19946" s="58"/>
      <c r="Z19946" s="58"/>
      <c r="AA19946" s="58"/>
      <c r="AB19946" s="58"/>
    </row>
    <row r="19947" spans="24:28" x14ac:dyDescent="0.2">
      <c r="X19947" s="58"/>
      <c r="Y19947" s="58"/>
      <c r="Z19947" s="58"/>
      <c r="AA19947" s="58"/>
      <c r="AB19947" s="58"/>
    </row>
    <row r="19948" spans="24:28" x14ac:dyDescent="0.2">
      <c r="X19948" s="58"/>
      <c r="Y19948" s="58"/>
      <c r="Z19948" s="58"/>
      <c r="AA19948" s="58"/>
      <c r="AB19948" s="58"/>
    </row>
    <row r="19949" spans="24:28" x14ac:dyDescent="0.2">
      <c r="X19949" s="58"/>
      <c r="Y19949" s="58"/>
      <c r="Z19949" s="58"/>
      <c r="AA19949" s="58"/>
      <c r="AB19949" s="58"/>
    </row>
    <row r="19950" spans="24:28" x14ac:dyDescent="0.2">
      <c r="X19950" s="58"/>
      <c r="Y19950" s="58"/>
      <c r="Z19950" s="58"/>
      <c r="AA19950" s="58"/>
      <c r="AB19950" s="58"/>
    </row>
    <row r="19951" spans="24:28" x14ac:dyDescent="0.2">
      <c r="X19951" s="58"/>
      <c r="Y19951" s="58"/>
      <c r="Z19951" s="58"/>
      <c r="AA19951" s="58"/>
      <c r="AB19951" s="58"/>
    </row>
    <row r="19952" spans="24:28" x14ac:dyDescent="0.2">
      <c r="X19952" s="58"/>
      <c r="Y19952" s="58"/>
      <c r="Z19952" s="58"/>
      <c r="AA19952" s="58"/>
      <c r="AB19952" s="58"/>
    </row>
    <row r="19953" spans="24:28" x14ac:dyDescent="0.2">
      <c r="X19953" s="58"/>
      <c r="Y19953" s="58"/>
      <c r="Z19953" s="58"/>
      <c r="AA19953" s="58"/>
      <c r="AB19953" s="58"/>
    </row>
    <row r="19954" spans="24:28" x14ac:dyDescent="0.2">
      <c r="X19954" s="58"/>
      <c r="Y19954" s="58"/>
      <c r="Z19954" s="58"/>
      <c r="AA19954" s="58"/>
      <c r="AB19954" s="58"/>
    </row>
    <row r="19955" spans="24:28" x14ac:dyDescent="0.2">
      <c r="X19955" s="58"/>
      <c r="Y19955" s="58"/>
      <c r="Z19955" s="58"/>
      <c r="AA19955" s="58"/>
      <c r="AB19955" s="58"/>
    </row>
    <row r="19956" spans="24:28" x14ac:dyDescent="0.2">
      <c r="X19956" s="58"/>
      <c r="Y19956" s="58"/>
      <c r="Z19956" s="58"/>
      <c r="AA19956" s="58"/>
      <c r="AB19956" s="58"/>
    </row>
    <row r="19957" spans="24:28" x14ac:dyDescent="0.2">
      <c r="X19957" s="58"/>
      <c r="Y19957" s="58"/>
      <c r="Z19957" s="58"/>
      <c r="AA19957" s="58"/>
      <c r="AB19957" s="58"/>
    </row>
    <row r="19958" spans="24:28" x14ac:dyDescent="0.2">
      <c r="X19958" s="58"/>
      <c r="Y19958" s="58"/>
      <c r="Z19958" s="58"/>
      <c r="AA19958" s="58"/>
      <c r="AB19958" s="58"/>
    </row>
    <row r="19959" spans="24:28" x14ac:dyDescent="0.2">
      <c r="X19959" s="58"/>
      <c r="Y19959" s="58"/>
      <c r="Z19959" s="58"/>
      <c r="AA19959" s="58"/>
      <c r="AB19959" s="58"/>
    </row>
    <row r="19960" spans="24:28" x14ac:dyDescent="0.2">
      <c r="X19960" s="58"/>
      <c r="Y19960" s="58"/>
      <c r="Z19960" s="58"/>
      <c r="AA19960" s="58"/>
      <c r="AB19960" s="58"/>
    </row>
    <row r="19961" spans="24:28" x14ac:dyDescent="0.2">
      <c r="X19961" s="58"/>
      <c r="Y19961" s="58"/>
      <c r="Z19961" s="58"/>
      <c r="AA19961" s="58"/>
      <c r="AB19961" s="58"/>
    </row>
    <row r="19962" spans="24:28" x14ac:dyDescent="0.2">
      <c r="X19962" s="58"/>
      <c r="Y19962" s="58"/>
      <c r="Z19962" s="58"/>
      <c r="AA19962" s="58"/>
      <c r="AB19962" s="58"/>
    </row>
    <row r="19963" spans="24:28" x14ac:dyDescent="0.2">
      <c r="X19963" s="58"/>
      <c r="Y19963" s="58"/>
      <c r="Z19963" s="58"/>
      <c r="AA19963" s="58"/>
      <c r="AB19963" s="58"/>
    </row>
    <row r="19964" spans="24:28" x14ac:dyDescent="0.2">
      <c r="X19964" s="58"/>
      <c r="Y19964" s="58"/>
      <c r="Z19964" s="58"/>
      <c r="AA19964" s="58"/>
      <c r="AB19964" s="58"/>
    </row>
    <row r="19965" spans="24:28" x14ac:dyDescent="0.2">
      <c r="X19965" s="58"/>
      <c r="Y19965" s="58"/>
      <c r="Z19965" s="58"/>
      <c r="AA19965" s="58"/>
      <c r="AB19965" s="58"/>
    </row>
    <row r="19966" spans="24:28" x14ac:dyDescent="0.2">
      <c r="X19966" s="58"/>
      <c r="Y19966" s="58"/>
      <c r="Z19966" s="58"/>
      <c r="AA19966" s="58"/>
      <c r="AB19966" s="58"/>
    </row>
    <row r="19967" spans="24:28" x14ac:dyDescent="0.2">
      <c r="X19967" s="58"/>
      <c r="Y19967" s="58"/>
      <c r="Z19967" s="58"/>
      <c r="AA19967" s="58"/>
      <c r="AB19967" s="58"/>
    </row>
    <row r="19968" spans="24:28" x14ac:dyDescent="0.2">
      <c r="X19968" s="58"/>
      <c r="Y19968" s="58"/>
      <c r="Z19968" s="58"/>
      <c r="AA19968" s="58"/>
      <c r="AB19968" s="58"/>
    </row>
    <row r="19969" spans="24:28" x14ac:dyDescent="0.2">
      <c r="X19969" s="58"/>
      <c r="Y19969" s="58"/>
      <c r="Z19969" s="58"/>
      <c r="AA19969" s="58"/>
      <c r="AB19969" s="58"/>
    </row>
    <row r="19970" spans="24:28" x14ac:dyDescent="0.2">
      <c r="X19970" s="58"/>
      <c r="Y19970" s="58"/>
      <c r="Z19970" s="58"/>
      <c r="AA19970" s="58"/>
      <c r="AB19970" s="58"/>
    </row>
    <row r="19971" spans="24:28" x14ac:dyDescent="0.2">
      <c r="X19971" s="58"/>
      <c r="Y19971" s="58"/>
      <c r="Z19971" s="58"/>
      <c r="AA19971" s="58"/>
      <c r="AB19971" s="58"/>
    </row>
    <row r="19972" spans="24:28" x14ac:dyDescent="0.2">
      <c r="X19972" s="58"/>
      <c r="Y19972" s="58"/>
      <c r="Z19972" s="58"/>
      <c r="AA19972" s="58"/>
      <c r="AB19972" s="58"/>
    </row>
    <row r="19973" spans="24:28" x14ac:dyDescent="0.2">
      <c r="X19973" s="58"/>
      <c r="Y19973" s="58"/>
      <c r="Z19973" s="58"/>
      <c r="AA19973" s="58"/>
      <c r="AB19973" s="58"/>
    </row>
    <row r="19974" spans="24:28" x14ac:dyDescent="0.2">
      <c r="X19974" s="58"/>
      <c r="Y19974" s="58"/>
      <c r="Z19974" s="58"/>
      <c r="AA19974" s="58"/>
      <c r="AB19974" s="58"/>
    </row>
    <row r="19975" spans="24:28" x14ac:dyDescent="0.2">
      <c r="X19975" s="58"/>
      <c r="Y19975" s="58"/>
      <c r="Z19975" s="58"/>
      <c r="AA19975" s="58"/>
      <c r="AB19975" s="58"/>
    </row>
    <row r="19976" spans="24:28" x14ac:dyDescent="0.2">
      <c r="X19976" s="58"/>
      <c r="Y19976" s="58"/>
      <c r="Z19976" s="58"/>
      <c r="AA19976" s="58"/>
      <c r="AB19976" s="58"/>
    </row>
    <row r="19977" spans="24:28" x14ac:dyDescent="0.2">
      <c r="X19977" s="58"/>
      <c r="Y19977" s="58"/>
      <c r="Z19977" s="58"/>
      <c r="AA19977" s="58"/>
      <c r="AB19977" s="58"/>
    </row>
    <row r="19978" spans="24:28" x14ac:dyDescent="0.2">
      <c r="X19978" s="58"/>
      <c r="Y19978" s="58"/>
      <c r="Z19978" s="58"/>
      <c r="AA19978" s="58"/>
      <c r="AB19978" s="58"/>
    </row>
    <row r="19979" spans="24:28" x14ac:dyDescent="0.2">
      <c r="X19979" s="58"/>
      <c r="Y19979" s="58"/>
      <c r="Z19979" s="58"/>
      <c r="AA19979" s="58"/>
      <c r="AB19979" s="58"/>
    </row>
    <row r="19980" spans="24:28" x14ac:dyDescent="0.2">
      <c r="X19980" s="58"/>
      <c r="Y19980" s="58"/>
      <c r="Z19980" s="58"/>
      <c r="AA19980" s="58"/>
      <c r="AB19980" s="58"/>
    </row>
    <row r="19981" spans="24:28" x14ac:dyDescent="0.2">
      <c r="X19981" s="58"/>
      <c r="Y19981" s="58"/>
      <c r="Z19981" s="58"/>
      <c r="AA19981" s="58"/>
      <c r="AB19981" s="58"/>
    </row>
    <row r="19982" spans="24:28" x14ac:dyDescent="0.2">
      <c r="X19982" s="58"/>
      <c r="Y19982" s="58"/>
      <c r="Z19982" s="58"/>
      <c r="AA19982" s="58"/>
      <c r="AB19982" s="58"/>
    </row>
    <row r="19983" spans="24:28" x14ac:dyDescent="0.2">
      <c r="X19983" s="58"/>
      <c r="Y19983" s="58"/>
      <c r="Z19983" s="58"/>
      <c r="AA19983" s="58"/>
      <c r="AB19983" s="58"/>
    </row>
    <row r="19984" spans="24:28" x14ac:dyDescent="0.2">
      <c r="X19984" s="58"/>
      <c r="Y19984" s="58"/>
      <c r="Z19984" s="58"/>
      <c r="AA19984" s="58"/>
      <c r="AB19984" s="58"/>
    </row>
    <row r="19985" spans="24:28" x14ac:dyDescent="0.2">
      <c r="X19985" s="58"/>
      <c r="Y19985" s="58"/>
      <c r="Z19985" s="58"/>
      <c r="AA19985" s="58"/>
      <c r="AB19985" s="58"/>
    </row>
    <row r="19986" spans="24:28" x14ac:dyDescent="0.2">
      <c r="X19986" s="58"/>
      <c r="Y19986" s="58"/>
      <c r="Z19986" s="58"/>
      <c r="AA19986" s="58"/>
      <c r="AB19986" s="58"/>
    </row>
    <row r="19987" spans="24:28" x14ac:dyDescent="0.2">
      <c r="X19987" s="58"/>
      <c r="Y19987" s="58"/>
      <c r="Z19987" s="58"/>
      <c r="AA19987" s="58"/>
      <c r="AB19987" s="58"/>
    </row>
    <row r="19988" spans="24:28" x14ac:dyDescent="0.2">
      <c r="X19988" s="58"/>
      <c r="Y19988" s="58"/>
      <c r="Z19988" s="58"/>
      <c r="AA19988" s="58"/>
      <c r="AB19988" s="58"/>
    </row>
    <row r="19989" spans="24:28" x14ac:dyDescent="0.2">
      <c r="X19989" s="58"/>
      <c r="Y19989" s="58"/>
      <c r="Z19989" s="58"/>
      <c r="AA19989" s="58"/>
      <c r="AB19989" s="58"/>
    </row>
    <row r="19990" spans="24:28" x14ac:dyDescent="0.2">
      <c r="X19990" s="58"/>
      <c r="Y19990" s="58"/>
      <c r="Z19990" s="58"/>
      <c r="AA19990" s="58"/>
      <c r="AB19990" s="58"/>
    </row>
    <row r="19991" spans="24:28" x14ac:dyDescent="0.2">
      <c r="X19991" s="58"/>
      <c r="Y19991" s="58"/>
      <c r="Z19991" s="58"/>
      <c r="AA19991" s="58"/>
      <c r="AB19991" s="58"/>
    </row>
    <row r="19992" spans="24:28" x14ac:dyDescent="0.2">
      <c r="X19992" s="58"/>
      <c r="Y19992" s="58"/>
      <c r="Z19992" s="58"/>
      <c r="AA19992" s="58"/>
      <c r="AB19992" s="58"/>
    </row>
    <row r="19993" spans="24:28" x14ac:dyDescent="0.2">
      <c r="X19993" s="58"/>
      <c r="Y19993" s="58"/>
      <c r="Z19993" s="58"/>
      <c r="AA19993" s="58"/>
      <c r="AB19993" s="58"/>
    </row>
    <row r="19994" spans="24:28" x14ac:dyDescent="0.2">
      <c r="X19994" s="58"/>
      <c r="Y19994" s="58"/>
      <c r="Z19994" s="58"/>
      <c r="AA19994" s="58"/>
      <c r="AB19994" s="58"/>
    </row>
    <row r="19995" spans="24:28" x14ac:dyDescent="0.2">
      <c r="X19995" s="58"/>
      <c r="Y19995" s="58"/>
      <c r="Z19995" s="58"/>
      <c r="AA19995" s="58"/>
      <c r="AB19995" s="58"/>
    </row>
    <row r="19996" spans="24:28" x14ac:dyDescent="0.2">
      <c r="X19996" s="58"/>
      <c r="Y19996" s="58"/>
      <c r="Z19996" s="58"/>
      <c r="AA19996" s="58"/>
      <c r="AB19996" s="58"/>
    </row>
    <row r="19997" spans="24:28" x14ac:dyDescent="0.2">
      <c r="X19997" s="58"/>
      <c r="Y19997" s="58"/>
      <c r="Z19997" s="58"/>
      <c r="AA19997" s="58"/>
      <c r="AB19997" s="58"/>
    </row>
    <row r="19998" spans="24:28" x14ac:dyDescent="0.2">
      <c r="X19998" s="58"/>
      <c r="Y19998" s="58"/>
      <c r="Z19998" s="58"/>
      <c r="AA19998" s="58"/>
      <c r="AB19998" s="58"/>
    </row>
    <row r="19999" spans="24:28" x14ac:dyDescent="0.2">
      <c r="X19999" s="58"/>
      <c r="Y19999" s="58"/>
      <c r="Z19999" s="58"/>
      <c r="AA19999" s="58"/>
      <c r="AB19999" s="58"/>
    </row>
    <row r="20000" spans="24:28" x14ac:dyDescent="0.2">
      <c r="X20000" s="58"/>
      <c r="Y20000" s="58"/>
      <c r="Z20000" s="58"/>
      <c r="AA20000" s="58"/>
      <c r="AB20000" s="58"/>
    </row>
    <row r="20001" spans="24:28" x14ac:dyDescent="0.2">
      <c r="X20001" s="58"/>
      <c r="Y20001" s="58"/>
      <c r="Z20001" s="58"/>
      <c r="AA20001" s="58"/>
      <c r="AB20001" s="58"/>
    </row>
    <row r="20002" spans="24:28" x14ac:dyDescent="0.2">
      <c r="X20002" s="58"/>
      <c r="Y20002" s="58"/>
      <c r="Z20002" s="58"/>
      <c r="AA20002" s="58"/>
      <c r="AB20002" s="58"/>
    </row>
    <row r="20003" spans="24:28" x14ac:dyDescent="0.2">
      <c r="X20003" s="58"/>
      <c r="Y20003" s="58"/>
      <c r="Z20003" s="58"/>
      <c r="AA20003" s="58"/>
      <c r="AB20003" s="58"/>
    </row>
    <row r="20004" spans="24:28" x14ac:dyDescent="0.2">
      <c r="X20004" s="58"/>
      <c r="Y20004" s="58"/>
      <c r="Z20004" s="58"/>
      <c r="AA20004" s="58"/>
      <c r="AB20004" s="58"/>
    </row>
    <row r="20005" spans="24:28" x14ac:dyDescent="0.2">
      <c r="X20005" s="58"/>
      <c r="Y20005" s="58"/>
      <c r="Z20005" s="58"/>
      <c r="AA20005" s="58"/>
      <c r="AB20005" s="58"/>
    </row>
    <row r="20006" spans="24:28" x14ac:dyDescent="0.2">
      <c r="X20006" s="58"/>
      <c r="Y20006" s="58"/>
      <c r="Z20006" s="58"/>
      <c r="AA20006" s="58"/>
      <c r="AB20006" s="58"/>
    </row>
    <row r="20007" spans="24:28" x14ac:dyDescent="0.2">
      <c r="X20007" s="58"/>
      <c r="Y20007" s="58"/>
      <c r="Z20007" s="58"/>
      <c r="AA20007" s="58"/>
      <c r="AB20007" s="58"/>
    </row>
    <row r="20008" spans="24:28" x14ac:dyDescent="0.2">
      <c r="X20008" s="58"/>
      <c r="Y20008" s="58"/>
      <c r="Z20008" s="58"/>
      <c r="AA20008" s="58"/>
      <c r="AB20008" s="58"/>
    </row>
    <row r="20009" spans="24:28" x14ac:dyDescent="0.2">
      <c r="X20009" s="58"/>
      <c r="Y20009" s="58"/>
      <c r="Z20009" s="58"/>
      <c r="AA20009" s="58"/>
      <c r="AB20009" s="58"/>
    </row>
    <row r="20010" spans="24:28" x14ac:dyDescent="0.2">
      <c r="X20010" s="58"/>
      <c r="Y20010" s="58"/>
      <c r="Z20010" s="58"/>
      <c r="AA20010" s="58"/>
      <c r="AB20010" s="58"/>
    </row>
    <row r="20011" spans="24:28" x14ac:dyDescent="0.2">
      <c r="X20011" s="58"/>
      <c r="Y20011" s="58"/>
      <c r="Z20011" s="58"/>
      <c r="AA20011" s="58"/>
      <c r="AB20011" s="58"/>
    </row>
    <row r="20012" spans="24:28" x14ac:dyDescent="0.2">
      <c r="X20012" s="58"/>
      <c r="Y20012" s="58"/>
      <c r="Z20012" s="58"/>
      <c r="AA20012" s="58"/>
      <c r="AB20012" s="58"/>
    </row>
    <row r="20013" spans="24:28" x14ac:dyDescent="0.2">
      <c r="X20013" s="58"/>
      <c r="Y20013" s="58"/>
      <c r="Z20013" s="58"/>
      <c r="AA20013" s="58"/>
      <c r="AB20013" s="58"/>
    </row>
    <row r="20014" spans="24:28" x14ac:dyDescent="0.2">
      <c r="X20014" s="58"/>
      <c r="Y20014" s="58"/>
      <c r="Z20014" s="58"/>
      <c r="AA20014" s="58"/>
      <c r="AB20014" s="58"/>
    </row>
    <row r="20015" spans="24:28" x14ac:dyDescent="0.2">
      <c r="X20015" s="58"/>
      <c r="Y20015" s="58"/>
      <c r="Z20015" s="58"/>
      <c r="AA20015" s="58"/>
      <c r="AB20015" s="58"/>
    </row>
    <row r="20016" spans="24:28" x14ac:dyDescent="0.2">
      <c r="X20016" s="58"/>
      <c r="Y20016" s="58"/>
      <c r="Z20016" s="58"/>
      <c r="AA20016" s="58"/>
      <c r="AB20016" s="58"/>
    </row>
    <row r="20017" spans="24:28" x14ac:dyDescent="0.2">
      <c r="X20017" s="58"/>
      <c r="Y20017" s="58"/>
      <c r="Z20017" s="58"/>
      <c r="AA20017" s="58"/>
      <c r="AB20017" s="58"/>
    </row>
    <row r="20018" spans="24:28" x14ac:dyDescent="0.2">
      <c r="X20018" s="58"/>
      <c r="Y20018" s="58"/>
      <c r="Z20018" s="58"/>
      <c r="AA20018" s="58"/>
      <c r="AB20018" s="58"/>
    </row>
    <row r="20019" spans="24:28" x14ac:dyDescent="0.2">
      <c r="X20019" s="58"/>
      <c r="Y20019" s="58"/>
      <c r="Z20019" s="58"/>
      <c r="AA20019" s="58"/>
      <c r="AB20019" s="58"/>
    </row>
    <row r="20020" spans="24:28" x14ac:dyDescent="0.2">
      <c r="X20020" s="58"/>
      <c r="Y20020" s="58"/>
      <c r="Z20020" s="58"/>
      <c r="AA20020" s="58"/>
      <c r="AB20020" s="58"/>
    </row>
    <row r="20021" spans="24:28" x14ac:dyDescent="0.2">
      <c r="X20021" s="58"/>
      <c r="Y20021" s="58"/>
      <c r="Z20021" s="58"/>
      <c r="AA20021" s="58"/>
      <c r="AB20021" s="58"/>
    </row>
    <row r="20022" spans="24:28" x14ac:dyDescent="0.2">
      <c r="X20022" s="58"/>
      <c r="Y20022" s="58"/>
      <c r="Z20022" s="58"/>
      <c r="AA20022" s="58"/>
      <c r="AB20022" s="58"/>
    </row>
    <row r="20023" spans="24:28" x14ac:dyDescent="0.2">
      <c r="X20023" s="58"/>
      <c r="Y20023" s="58"/>
      <c r="Z20023" s="58"/>
      <c r="AA20023" s="58"/>
      <c r="AB20023" s="58"/>
    </row>
    <row r="20024" spans="24:28" x14ac:dyDescent="0.2">
      <c r="X20024" s="58"/>
      <c r="Y20024" s="58"/>
      <c r="Z20024" s="58"/>
      <c r="AA20024" s="58"/>
      <c r="AB20024" s="58"/>
    </row>
    <row r="20025" spans="24:28" x14ac:dyDescent="0.2">
      <c r="X20025" s="58"/>
      <c r="Y20025" s="58"/>
      <c r="Z20025" s="58"/>
      <c r="AA20025" s="58"/>
      <c r="AB20025" s="58"/>
    </row>
    <row r="20026" spans="24:28" x14ac:dyDescent="0.2">
      <c r="X20026" s="58"/>
      <c r="Y20026" s="58"/>
      <c r="Z20026" s="58"/>
      <c r="AA20026" s="58"/>
      <c r="AB20026" s="58"/>
    </row>
    <row r="20027" spans="24:28" x14ac:dyDescent="0.2">
      <c r="X20027" s="58"/>
      <c r="Y20027" s="58"/>
      <c r="Z20027" s="58"/>
      <c r="AA20027" s="58"/>
      <c r="AB20027" s="58"/>
    </row>
    <row r="20028" spans="24:28" x14ac:dyDescent="0.2">
      <c r="X20028" s="58"/>
      <c r="Y20028" s="58"/>
      <c r="Z20028" s="58"/>
      <c r="AA20028" s="58"/>
      <c r="AB20028" s="58"/>
    </row>
    <row r="20029" spans="24:28" x14ac:dyDescent="0.2">
      <c r="X20029" s="58"/>
      <c r="Y20029" s="58"/>
      <c r="Z20029" s="58"/>
      <c r="AA20029" s="58"/>
      <c r="AB20029" s="58"/>
    </row>
    <row r="20030" spans="24:28" x14ac:dyDescent="0.2">
      <c r="X20030" s="58"/>
      <c r="Y20030" s="58"/>
      <c r="Z20030" s="58"/>
      <c r="AA20030" s="58"/>
      <c r="AB20030" s="58"/>
    </row>
    <row r="20031" spans="24:28" x14ac:dyDescent="0.2">
      <c r="X20031" s="58"/>
      <c r="Y20031" s="58"/>
      <c r="Z20031" s="58"/>
      <c r="AA20031" s="58"/>
      <c r="AB20031" s="58"/>
    </row>
    <row r="20032" spans="24:28" x14ac:dyDescent="0.2">
      <c r="X20032" s="58"/>
      <c r="Y20032" s="58"/>
      <c r="Z20032" s="58"/>
      <c r="AA20032" s="58"/>
      <c r="AB20032" s="58"/>
    </row>
    <row r="20033" spans="24:28" x14ac:dyDescent="0.2">
      <c r="X20033" s="58"/>
      <c r="Y20033" s="58"/>
      <c r="Z20033" s="58"/>
      <c r="AA20033" s="58"/>
      <c r="AB20033" s="58"/>
    </row>
    <row r="20034" spans="24:28" x14ac:dyDescent="0.2">
      <c r="X20034" s="58"/>
      <c r="Y20034" s="58"/>
      <c r="Z20034" s="58"/>
      <c r="AA20034" s="58"/>
      <c r="AB20034" s="58"/>
    </row>
    <row r="20035" spans="24:28" x14ac:dyDescent="0.2">
      <c r="X20035" s="58"/>
      <c r="Y20035" s="58"/>
      <c r="Z20035" s="58"/>
      <c r="AA20035" s="58"/>
      <c r="AB20035" s="58"/>
    </row>
    <row r="20036" spans="24:28" x14ac:dyDescent="0.2">
      <c r="X20036" s="58"/>
      <c r="Y20036" s="58"/>
      <c r="Z20036" s="58"/>
      <c r="AA20036" s="58"/>
      <c r="AB20036" s="58"/>
    </row>
    <row r="20037" spans="24:28" x14ac:dyDescent="0.2">
      <c r="X20037" s="58"/>
      <c r="Y20037" s="58"/>
      <c r="Z20037" s="58"/>
      <c r="AA20037" s="58"/>
      <c r="AB20037" s="58"/>
    </row>
    <row r="20038" spans="24:28" x14ac:dyDescent="0.2">
      <c r="X20038" s="58"/>
      <c r="Y20038" s="58"/>
      <c r="Z20038" s="58"/>
      <c r="AA20038" s="58"/>
      <c r="AB20038" s="58"/>
    </row>
    <row r="20039" spans="24:28" x14ac:dyDescent="0.2">
      <c r="X20039" s="58"/>
      <c r="Y20039" s="58"/>
      <c r="Z20039" s="58"/>
      <c r="AA20039" s="58"/>
      <c r="AB20039" s="58"/>
    </row>
    <row r="20040" spans="24:28" x14ac:dyDescent="0.2">
      <c r="X20040" s="58"/>
      <c r="Y20040" s="58"/>
      <c r="Z20040" s="58"/>
      <c r="AA20040" s="58"/>
      <c r="AB20040" s="58"/>
    </row>
    <row r="20041" spans="24:28" x14ac:dyDescent="0.2">
      <c r="X20041" s="58"/>
      <c r="Y20041" s="58"/>
      <c r="Z20041" s="58"/>
      <c r="AA20041" s="58"/>
      <c r="AB20041" s="58"/>
    </row>
    <row r="20042" spans="24:28" x14ac:dyDescent="0.2">
      <c r="X20042" s="58"/>
      <c r="Y20042" s="58"/>
      <c r="Z20042" s="58"/>
      <c r="AA20042" s="58"/>
      <c r="AB20042" s="58"/>
    </row>
    <row r="20043" spans="24:28" x14ac:dyDescent="0.2">
      <c r="X20043" s="58"/>
      <c r="Y20043" s="58"/>
      <c r="Z20043" s="58"/>
      <c r="AA20043" s="58"/>
      <c r="AB20043" s="58"/>
    </row>
    <row r="20044" spans="24:28" x14ac:dyDescent="0.2">
      <c r="X20044" s="58"/>
      <c r="Y20044" s="58"/>
      <c r="Z20044" s="58"/>
      <c r="AA20044" s="58"/>
      <c r="AB20044" s="58"/>
    </row>
    <row r="20045" spans="24:28" x14ac:dyDescent="0.2">
      <c r="X20045" s="58"/>
      <c r="Y20045" s="58"/>
      <c r="Z20045" s="58"/>
      <c r="AA20045" s="58"/>
      <c r="AB20045" s="58"/>
    </row>
    <row r="20046" spans="24:28" x14ac:dyDescent="0.2">
      <c r="X20046" s="58"/>
      <c r="Y20046" s="58"/>
      <c r="Z20046" s="58"/>
      <c r="AA20046" s="58"/>
      <c r="AB20046" s="58"/>
    </row>
    <row r="20047" spans="24:28" x14ac:dyDescent="0.2">
      <c r="X20047" s="58"/>
      <c r="Y20047" s="58"/>
      <c r="Z20047" s="58"/>
      <c r="AA20047" s="58"/>
      <c r="AB20047" s="58"/>
    </row>
    <row r="20048" spans="24:28" x14ac:dyDescent="0.2">
      <c r="X20048" s="58"/>
      <c r="Y20048" s="58"/>
      <c r="Z20048" s="58"/>
      <c r="AA20048" s="58"/>
      <c r="AB20048" s="58"/>
    </row>
    <row r="20049" spans="24:28" x14ac:dyDescent="0.2">
      <c r="X20049" s="58"/>
      <c r="Y20049" s="58"/>
      <c r="Z20049" s="58"/>
      <c r="AA20049" s="58"/>
      <c r="AB20049" s="58"/>
    </row>
    <row r="20050" spans="24:28" x14ac:dyDescent="0.2">
      <c r="X20050" s="58"/>
      <c r="Y20050" s="58"/>
      <c r="Z20050" s="58"/>
      <c r="AA20050" s="58"/>
      <c r="AB20050" s="58"/>
    </row>
    <row r="20051" spans="24:28" x14ac:dyDescent="0.2">
      <c r="X20051" s="58"/>
      <c r="Y20051" s="58"/>
      <c r="Z20051" s="58"/>
      <c r="AA20051" s="58"/>
      <c r="AB20051" s="58"/>
    </row>
    <row r="20052" spans="24:28" x14ac:dyDescent="0.2">
      <c r="X20052" s="58"/>
      <c r="Y20052" s="58"/>
      <c r="Z20052" s="58"/>
      <c r="AA20052" s="58"/>
      <c r="AB20052" s="58"/>
    </row>
    <row r="20053" spans="24:28" x14ac:dyDescent="0.2">
      <c r="X20053" s="58"/>
      <c r="Y20053" s="58"/>
      <c r="Z20053" s="58"/>
      <c r="AA20053" s="58"/>
      <c r="AB20053" s="58"/>
    </row>
    <row r="20054" spans="24:28" x14ac:dyDescent="0.2">
      <c r="X20054" s="58"/>
      <c r="Y20054" s="58"/>
      <c r="Z20054" s="58"/>
      <c r="AA20054" s="58"/>
      <c r="AB20054" s="58"/>
    </row>
    <row r="20055" spans="24:28" x14ac:dyDescent="0.2">
      <c r="X20055" s="58"/>
      <c r="Y20055" s="58"/>
      <c r="Z20055" s="58"/>
      <c r="AA20055" s="58"/>
      <c r="AB20055" s="58"/>
    </row>
    <row r="20056" spans="24:28" x14ac:dyDescent="0.2">
      <c r="X20056" s="58"/>
      <c r="Y20056" s="58"/>
      <c r="Z20056" s="58"/>
      <c r="AA20056" s="58"/>
      <c r="AB20056" s="58"/>
    </row>
    <row r="20057" spans="24:28" x14ac:dyDescent="0.2">
      <c r="X20057" s="58"/>
      <c r="Y20057" s="58"/>
      <c r="Z20057" s="58"/>
      <c r="AA20057" s="58"/>
      <c r="AB20057" s="58"/>
    </row>
    <row r="20058" spans="24:28" x14ac:dyDescent="0.2">
      <c r="X20058" s="58"/>
      <c r="Y20058" s="58"/>
      <c r="Z20058" s="58"/>
      <c r="AA20058" s="58"/>
      <c r="AB20058" s="58"/>
    </row>
    <row r="20059" spans="24:28" x14ac:dyDescent="0.2">
      <c r="X20059" s="58"/>
      <c r="Y20059" s="58"/>
      <c r="Z20059" s="58"/>
      <c r="AA20059" s="58"/>
      <c r="AB20059" s="58"/>
    </row>
    <row r="20060" spans="24:28" x14ac:dyDescent="0.2">
      <c r="X20060" s="58"/>
      <c r="Y20060" s="58"/>
      <c r="Z20060" s="58"/>
      <c r="AA20060" s="58"/>
      <c r="AB20060" s="58"/>
    </row>
    <row r="20061" spans="24:28" x14ac:dyDescent="0.2">
      <c r="X20061" s="58"/>
      <c r="Y20061" s="58"/>
      <c r="Z20061" s="58"/>
      <c r="AA20061" s="58"/>
      <c r="AB20061" s="58"/>
    </row>
    <row r="20062" spans="24:28" x14ac:dyDescent="0.2">
      <c r="X20062" s="58"/>
      <c r="Y20062" s="58"/>
      <c r="Z20062" s="58"/>
      <c r="AA20062" s="58"/>
      <c r="AB20062" s="58"/>
    </row>
    <row r="20063" spans="24:28" x14ac:dyDescent="0.2">
      <c r="X20063" s="58"/>
      <c r="Y20063" s="58"/>
      <c r="Z20063" s="58"/>
      <c r="AA20063" s="58"/>
      <c r="AB20063" s="58"/>
    </row>
    <row r="20064" spans="24:28" x14ac:dyDescent="0.2">
      <c r="X20064" s="58"/>
      <c r="Y20064" s="58"/>
      <c r="Z20064" s="58"/>
      <c r="AA20064" s="58"/>
      <c r="AB20064" s="58"/>
    </row>
    <row r="20065" spans="24:28" x14ac:dyDescent="0.2">
      <c r="X20065" s="58"/>
      <c r="Y20065" s="58"/>
      <c r="Z20065" s="58"/>
      <c r="AA20065" s="58"/>
      <c r="AB20065" s="58"/>
    </row>
    <row r="20066" spans="24:28" x14ac:dyDescent="0.2">
      <c r="X20066" s="58"/>
      <c r="Y20066" s="58"/>
      <c r="Z20066" s="58"/>
      <c r="AA20066" s="58"/>
      <c r="AB20066" s="58"/>
    </row>
    <row r="20067" spans="24:28" x14ac:dyDescent="0.2">
      <c r="X20067" s="58"/>
      <c r="Y20067" s="58"/>
      <c r="Z20067" s="58"/>
      <c r="AA20067" s="58"/>
      <c r="AB20067" s="58"/>
    </row>
    <row r="20068" spans="24:28" x14ac:dyDescent="0.2">
      <c r="X20068" s="58"/>
      <c r="Y20068" s="58"/>
      <c r="Z20068" s="58"/>
      <c r="AA20068" s="58"/>
      <c r="AB20068" s="58"/>
    </row>
    <row r="20069" spans="24:28" x14ac:dyDescent="0.2">
      <c r="X20069" s="58"/>
      <c r="Y20069" s="58"/>
      <c r="Z20069" s="58"/>
      <c r="AA20069" s="58"/>
      <c r="AB20069" s="58"/>
    </row>
    <row r="20070" spans="24:28" x14ac:dyDescent="0.2">
      <c r="X20070" s="58"/>
      <c r="Y20070" s="58"/>
      <c r="Z20070" s="58"/>
      <c r="AA20070" s="58"/>
      <c r="AB20070" s="58"/>
    </row>
    <row r="20071" spans="24:28" x14ac:dyDescent="0.2">
      <c r="X20071" s="58"/>
      <c r="Y20071" s="58"/>
      <c r="Z20071" s="58"/>
      <c r="AA20071" s="58"/>
      <c r="AB20071" s="58"/>
    </row>
    <row r="20072" spans="24:28" x14ac:dyDescent="0.2">
      <c r="X20072" s="58"/>
      <c r="Y20072" s="58"/>
      <c r="Z20072" s="58"/>
      <c r="AA20072" s="58"/>
      <c r="AB20072" s="58"/>
    </row>
    <row r="20073" spans="24:28" x14ac:dyDescent="0.2">
      <c r="X20073" s="58"/>
      <c r="Y20073" s="58"/>
      <c r="Z20073" s="58"/>
      <c r="AA20073" s="58"/>
      <c r="AB20073" s="58"/>
    </row>
    <row r="20074" spans="24:28" x14ac:dyDescent="0.2">
      <c r="X20074" s="58"/>
      <c r="Y20074" s="58"/>
      <c r="Z20074" s="58"/>
      <c r="AA20074" s="58"/>
      <c r="AB20074" s="58"/>
    </row>
    <row r="20075" spans="24:28" x14ac:dyDescent="0.2">
      <c r="X20075" s="58"/>
      <c r="Y20075" s="58"/>
      <c r="Z20075" s="58"/>
      <c r="AA20075" s="58"/>
      <c r="AB20075" s="58"/>
    </row>
    <row r="20076" spans="24:28" x14ac:dyDescent="0.2">
      <c r="X20076" s="58"/>
      <c r="Y20076" s="58"/>
      <c r="Z20076" s="58"/>
      <c r="AA20076" s="58"/>
      <c r="AB20076" s="58"/>
    </row>
    <row r="20077" spans="24:28" x14ac:dyDescent="0.2">
      <c r="X20077" s="58"/>
      <c r="Y20077" s="58"/>
      <c r="Z20077" s="58"/>
      <c r="AA20077" s="58"/>
      <c r="AB20077" s="58"/>
    </row>
    <row r="20078" spans="24:28" x14ac:dyDescent="0.2">
      <c r="X20078" s="58"/>
      <c r="Y20078" s="58"/>
      <c r="Z20078" s="58"/>
      <c r="AA20078" s="58"/>
      <c r="AB20078" s="58"/>
    </row>
    <row r="20079" spans="24:28" x14ac:dyDescent="0.2">
      <c r="X20079" s="58"/>
      <c r="Y20079" s="58"/>
      <c r="Z20079" s="58"/>
      <c r="AA20079" s="58"/>
      <c r="AB20079" s="58"/>
    </row>
    <row r="20080" spans="24:28" x14ac:dyDescent="0.2">
      <c r="X20080" s="58"/>
      <c r="Y20080" s="58"/>
      <c r="Z20080" s="58"/>
      <c r="AA20080" s="58"/>
      <c r="AB20080" s="58"/>
    </row>
    <row r="20081" spans="24:28" x14ac:dyDescent="0.2">
      <c r="X20081" s="58"/>
      <c r="Y20081" s="58"/>
      <c r="Z20081" s="58"/>
      <c r="AA20081" s="58"/>
      <c r="AB20081" s="58"/>
    </row>
    <row r="20082" spans="24:28" x14ac:dyDescent="0.2">
      <c r="X20082" s="58"/>
      <c r="Y20082" s="58"/>
      <c r="Z20082" s="58"/>
      <c r="AA20082" s="58"/>
      <c r="AB20082" s="58"/>
    </row>
    <row r="20083" spans="24:28" x14ac:dyDescent="0.2">
      <c r="X20083" s="58"/>
      <c r="Y20083" s="58"/>
      <c r="Z20083" s="58"/>
      <c r="AA20083" s="58"/>
      <c r="AB20083" s="58"/>
    </row>
    <row r="20084" spans="24:28" x14ac:dyDescent="0.2">
      <c r="X20084" s="58"/>
      <c r="Y20084" s="58"/>
      <c r="Z20084" s="58"/>
      <c r="AA20084" s="58"/>
      <c r="AB20084" s="58"/>
    </row>
    <row r="20085" spans="24:28" x14ac:dyDescent="0.2">
      <c r="X20085" s="58"/>
      <c r="Y20085" s="58"/>
      <c r="Z20085" s="58"/>
      <c r="AA20085" s="58"/>
      <c r="AB20085" s="58"/>
    </row>
    <row r="20086" spans="24:28" x14ac:dyDescent="0.2">
      <c r="X20086" s="58"/>
      <c r="Y20086" s="58"/>
      <c r="Z20086" s="58"/>
      <c r="AA20086" s="58"/>
      <c r="AB20086" s="58"/>
    </row>
    <row r="20087" spans="24:28" x14ac:dyDescent="0.2">
      <c r="X20087" s="58"/>
      <c r="Y20087" s="58"/>
      <c r="Z20087" s="58"/>
      <c r="AA20087" s="58"/>
      <c r="AB20087" s="58"/>
    </row>
    <row r="20088" spans="24:28" x14ac:dyDescent="0.2">
      <c r="X20088" s="58"/>
      <c r="Y20088" s="58"/>
      <c r="Z20088" s="58"/>
      <c r="AA20088" s="58"/>
      <c r="AB20088" s="58"/>
    </row>
    <row r="20089" spans="24:28" x14ac:dyDescent="0.2">
      <c r="X20089" s="58"/>
      <c r="Y20089" s="58"/>
      <c r="Z20089" s="58"/>
      <c r="AA20089" s="58"/>
      <c r="AB20089" s="58"/>
    </row>
    <row r="20090" spans="24:28" x14ac:dyDescent="0.2">
      <c r="X20090" s="58"/>
      <c r="Y20090" s="58"/>
      <c r="Z20090" s="58"/>
      <c r="AA20090" s="58"/>
      <c r="AB20090" s="58"/>
    </row>
    <row r="20091" spans="24:28" x14ac:dyDescent="0.2">
      <c r="X20091" s="58"/>
      <c r="Y20091" s="58"/>
      <c r="Z20091" s="58"/>
      <c r="AA20091" s="58"/>
      <c r="AB20091" s="58"/>
    </row>
    <row r="20092" spans="24:28" x14ac:dyDescent="0.2">
      <c r="X20092" s="58"/>
      <c r="Y20092" s="58"/>
      <c r="Z20092" s="58"/>
      <c r="AA20092" s="58"/>
      <c r="AB20092" s="58"/>
    </row>
    <row r="20093" spans="24:28" x14ac:dyDescent="0.2">
      <c r="X20093" s="58"/>
      <c r="Y20093" s="58"/>
      <c r="Z20093" s="58"/>
      <c r="AA20093" s="58"/>
      <c r="AB20093" s="58"/>
    </row>
    <row r="20094" spans="24:28" x14ac:dyDescent="0.2">
      <c r="X20094" s="58"/>
      <c r="Y20094" s="58"/>
      <c r="Z20094" s="58"/>
      <c r="AA20094" s="58"/>
      <c r="AB20094" s="58"/>
    </row>
    <row r="20095" spans="24:28" x14ac:dyDescent="0.2">
      <c r="X20095" s="58"/>
      <c r="Y20095" s="58"/>
      <c r="Z20095" s="58"/>
      <c r="AA20095" s="58"/>
      <c r="AB20095" s="58"/>
    </row>
    <row r="20096" spans="24:28" x14ac:dyDescent="0.2">
      <c r="X20096" s="58"/>
      <c r="Y20096" s="58"/>
      <c r="Z20096" s="58"/>
      <c r="AA20096" s="58"/>
      <c r="AB20096" s="58"/>
    </row>
    <row r="20097" spans="24:28" x14ac:dyDescent="0.2">
      <c r="X20097" s="58"/>
      <c r="Y20097" s="58"/>
      <c r="Z20097" s="58"/>
      <c r="AA20097" s="58"/>
      <c r="AB20097" s="58"/>
    </row>
    <row r="20098" spans="24:28" x14ac:dyDescent="0.2">
      <c r="X20098" s="58"/>
      <c r="Y20098" s="58"/>
      <c r="Z20098" s="58"/>
      <c r="AA20098" s="58"/>
      <c r="AB20098" s="58"/>
    </row>
    <row r="20099" spans="24:28" x14ac:dyDescent="0.2">
      <c r="X20099" s="58"/>
      <c r="Y20099" s="58"/>
      <c r="Z20099" s="58"/>
      <c r="AA20099" s="58"/>
      <c r="AB20099" s="58"/>
    </row>
    <row r="20100" spans="24:28" x14ac:dyDescent="0.2">
      <c r="X20100" s="58"/>
      <c r="Y20100" s="58"/>
      <c r="Z20100" s="58"/>
      <c r="AA20100" s="58"/>
      <c r="AB20100" s="58"/>
    </row>
    <row r="20101" spans="24:28" x14ac:dyDescent="0.2">
      <c r="X20101" s="58"/>
      <c r="Y20101" s="58"/>
      <c r="Z20101" s="58"/>
      <c r="AA20101" s="58"/>
      <c r="AB20101" s="58"/>
    </row>
    <row r="20102" spans="24:28" x14ac:dyDescent="0.2">
      <c r="X20102" s="58"/>
      <c r="Y20102" s="58"/>
      <c r="Z20102" s="58"/>
      <c r="AA20102" s="58"/>
      <c r="AB20102" s="58"/>
    </row>
    <row r="20103" spans="24:28" x14ac:dyDescent="0.2">
      <c r="X20103" s="58"/>
      <c r="Y20103" s="58"/>
      <c r="Z20103" s="58"/>
      <c r="AA20103" s="58"/>
      <c r="AB20103" s="58"/>
    </row>
    <row r="20104" spans="24:28" x14ac:dyDescent="0.2">
      <c r="X20104" s="58"/>
      <c r="Y20104" s="58"/>
      <c r="Z20104" s="58"/>
      <c r="AA20104" s="58"/>
      <c r="AB20104" s="58"/>
    </row>
    <row r="20105" spans="24:28" x14ac:dyDescent="0.2">
      <c r="X20105" s="58"/>
      <c r="Y20105" s="58"/>
      <c r="Z20105" s="58"/>
      <c r="AA20105" s="58"/>
      <c r="AB20105" s="58"/>
    </row>
    <row r="20106" spans="24:28" x14ac:dyDescent="0.2">
      <c r="X20106" s="58"/>
      <c r="Y20106" s="58"/>
      <c r="Z20106" s="58"/>
      <c r="AA20106" s="58"/>
      <c r="AB20106" s="58"/>
    </row>
    <row r="20107" spans="24:28" x14ac:dyDescent="0.2">
      <c r="X20107" s="58"/>
      <c r="Y20107" s="58"/>
      <c r="Z20107" s="58"/>
      <c r="AA20107" s="58"/>
      <c r="AB20107" s="58"/>
    </row>
    <row r="20108" spans="24:28" x14ac:dyDescent="0.2">
      <c r="X20108" s="58"/>
      <c r="Y20108" s="58"/>
      <c r="Z20108" s="58"/>
      <c r="AA20108" s="58"/>
      <c r="AB20108" s="58"/>
    </row>
    <row r="20109" spans="24:28" x14ac:dyDescent="0.2">
      <c r="X20109" s="58"/>
      <c r="Y20109" s="58"/>
      <c r="Z20109" s="58"/>
      <c r="AA20109" s="58"/>
      <c r="AB20109" s="58"/>
    </row>
    <row r="20110" spans="24:28" x14ac:dyDescent="0.2">
      <c r="X20110" s="58"/>
      <c r="Y20110" s="58"/>
      <c r="Z20110" s="58"/>
      <c r="AA20110" s="58"/>
      <c r="AB20110" s="58"/>
    </row>
    <row r="20111" spans="24:28" x14ac:dyDescent="0.2">
      <c r="X20111" s="58"/>
      <c r="Y20111" s="58"/>
      <c r="Z20111" s="58"/>
      <c r="AA20111" s="58"/>
      <c r="AB20111" s="58"/>
    </row>
    <row r="20112" spans="24:28" x14ac:dyDescent="0.2">
      <c r="X20112" s="58"/>
      <c r="Y20112" s="58"/>
      <c r="Z20112" s="58"/>
      <c r="AA20112" s="58"/>
      <c r="AB20112" s="58"/>
    </row>
    <row r="20113" spans="24:28" x14ac:dyDescent="0.2">
      <c r="X20113" s="58"/>
      <c r="Y20113" s="58"/>
      <c r="Z20113" s="58"/>
      <c r="AA20113" s="58"/>
      <c r="AB20113" s="58"/>
    </row>
    <row r="20114" spans="24:28" x14ac:dyDescent="0.2">
      <c r="X20114" s="58"/>
      <c r="Y20114" s="58"/>
      <c r="Z20114" s="58"/>
      <c r="AA20114" s="58"/>
      <c r="AB20114" s="58"/>
    </row>
    <row r="20115" spans="24:28" x14ac:dyDescent="0.2">
      <c r="X20115" s="58"/>
      <c r="Y20115" s="58"/>
      <c r="Z20115" s="58"/>
      <c r="AA20115" s="58"/>
      <c r="AB20115" s="58"/>
    </row>
    <row r="20116" spans="24:28" x14ac:dyDescent="0.2">
      <c r="X20116" s="58"/>
      <c r="Y20116" s="58"/>
      <c r="Z20116" s="58"/>
      <c r="AA20116" s="58"/>
      <c r="AB20116" s="58"/>
    </row>
    <row r="20117" spans="24:28" x14ac:dyDescent="0.2">
      <c r="X20117" s="58"/>
      <c r="Y20117" s="58"/>
      <c r="Z20117" s="58"/>
      <c r="AA20117" s="58"/>
      <c r="AB20117" s="58"/>
    </row>
    <row r="20118" spans="24:28" x14ac:dyDescent="0.2">
      <c r="X20118" s="58"/>
      <c r="Y20118" s="58"/>
      <c r="Z20118" s="58"/>
      <c r="AA20118" s="58"/>
      <c r="AB20118" s="58"/>
    </row>
    <row r="20119" spans="24:28" x14ac:dyDescent="0.2">
      <c r="X20119" s="58"/>
      <c r="Y20119" s="58"/>
      <c r="Z20119" s="58"/>
      <c r="AA20119" s="58"/>
      <c r="AB20119" s="58"/>
    </row>
    <row r="20120" spans="24:28" x14ac:dyDescent="0.2">
      <c r="X20120" s="58"/>
      <c r="Y20120" s="58"/>
      <c r="Z20120" s="58"/>
      <c r="AA20120" s="58"/>
      <c r="AB20120" s="58"/>
    </row>
    <row r="20121" spans="24:28" x14ac:dyDescent="0.2">
      <c r="X20121" s="58"/>
      <c r="Y20121" s="58"/>
      <c r="Z20121" s="58"/>
      <c r="AA20121" s="58"/>
      <c r="AB20121" s="58"/>
    </row>
    <row r="20122" spans="24:28" x14ac:dyDescent="0.2">
      <c r="X20122" s="58"/>
      <c r="Y20122" s="58"/>
      <c r="Z20122" s="58"/>
      <c r="AA20122" s="58"/>
      <c r="AB20122" s="58"/>
    </row>
    <row r="20123" spans="24:28" x14ac:dyDescent="0.2">
      <c r="X20123" s="58"/>
      <c r="Y20123" s="58"/>
      <c r="Z20123" s="58"/>
      <c r="AA20123" s="58"/>
      <c r="AB20123" s="58"/>
    </row>
    <row r="20124" spans="24:28" x14ac:dyDescent="0.2">
      <c r="X20124" s="58"/>
      <c r="Y20124" s="58"/>
      <c r="Z20124" s="58"/>
      <c r="AA20124" s="58"/>
      <c r="AB20124" s="58"/>
    </row>
    <row r="20125" spans="24:28" x14ac:dyDescent="0.2">
      <c r="X20125" s="58"/>
      <c r="Y20125" s="58"/>
      <c r="Z20125" s="58"/>
      <c r="AA20125" s="58"/>
      <c r="AB20125" s="58"/>
    </row>
    <row r="20126" spans="24:28" x14ac:dyDescent="0.2">
      <c r="X20126" s="58"/>
      <c r="Y20126" s="58"/>
      <c r="Z20126" s="58"/>
      <c r="AA20126" s="58"/>
      <c r="AB20126" s="58"/>
    </row>
    <row r="20127" spans="24:28" x14ac:dyDescent="0.2">
      <c r="X20127" s="58"/>
      <c r="Y20127" s="58"/>
      <c r="Z20127" s="58"/>
      <c r="AA20127" s="58"/>
      <c r="AB20127" s="58"/>
    </row>
    <row r="20128" spans="24:28" x14ac:dyDescent="0.2">
      <c r="X20128" s="58"/>
      <c r="Y20128" s="58"/>
      <c r="Z20128" s="58"/>
      <c r="AA20128" s="58"/>
      <c r="AB20128" s="58"/>
    </row>
    <row r="20129" spans="24:28" x14ac:dyDescent="0.2">
      <c r="X20129" s="58"/>
      <c r="Y20129" s="58"/>
      <c r="Z20129" s="58"/>
      <c r="AA20129" s="58"/>
      <c r="AB20129" s="58"/>
    </row>
    <row r="20130" spans="24:28" x14ac:dyDescent="0.2">
      <c r="X20130" s="58"/>
      <c r="Y20130" s="58"/>
      <c r="Z20130" s="58"/>
      <c r="AA20130" s="58"/>
      <c r="AB20130" s="58"/>
    </row>
    <row r="20131" spans="24:28" x14ac:dyDescent="0.2">
      <c r="X20131" s="58"/>
      <c r="Y20131" s="58"/>
      <c r="Z20131" s="58"/>
      <c r="AA20131" s="58"/>
      <c r="AB20131" s="58"/>
    </row>
    <row r="20132" spans="24:28" x14ac:dyDescent="0.2">
      <c r="X20132" s="58"/>
      <c r="Y20132" s="58"/>
      <c r="Z20132" s="58"/>
      <c r="AA20132" s="58"/>
      <c r="AB20132" s="58"/>
    </row>
    <row r="20133" spans="24:28" x14ac:dyDescent="0.2">
      <c r="X20133" s="58"/>
      <c r="Y20133" s="58"/>
      <c r="Z20133" s="58"/>
      <c r="AA20133" s="58"/>
      <c r="AB20133" s="58"/>
    </row>
    <row r="20134" spans="24:28" x14ac:dyDescent="0.2">
      <c r="X20134" s="58"/>
      <c r="Y20134" s="58"/>
      <c r="Z20134" s="58"/>
      <c r="AA20134" s="58"/>
      <c r="AB20134" s="58"/>
    </row>
    <row r="20135" spans="24:28" x14ac:dyDescent="0.2">
      <c r="X20135" s="58"/>
      <c r="Y20135" s="58"/>
      <c r="Z20135" s="58"/>
      <c r="AA20135" s="58"/>
      <c r="AB20135" s="58"/>
    </row>
    <row r="20136" spans="24:28" x14ac:dyDescent="0.2">
      <c r="X20136" s="58"/>
      <c r="Y20136" s="58"/>
      <c r="Z20136" s="58"/>
      <c r="AA20136" s="58"/>
      <c r="AB20136" s="58"/>
    </row>
    <row r="20137" spans="24:28" x14ac:dyDescent="0.2">
      <c r="X20137" s="58"/>
      <c r="Y20137" s="58"/>
      <c r="Z20137" s="58"/>
      <c r="AA20137" s="58"/>
      <c r="AB20137" s="58"/>
    </row>
    <row r="20138" spans="24:28" x14ac:dyDescent="0.2">
      <c r="X20138" s="58"/>
      <c r="Y20138" s="58"/>
      <c r="Z20138" s="58"/>
      <c r="AA20138" s="58"/>
      <c r="AB20138" s="58"/>
    </row>
    <row r="20139" spans="24:28" x14ac:dyDescent="0.2">
      <c r="X20139" s="58"/>
      <c r="Y20139" s="58"/>
      <c r="Z20139" s="58"/>
      <c r="AA20139" s="58"/>
      <c r="AB20139" s="58"/>
    </row>
    <row r="20140" spans="24:28" x14ac:dyDescent="0.2">
      <c r="X20140" s="58"/>
      <c r="Y20140" s="58"/>
      <c r="Z20140" s="58"/>
      <c r="AA20140" s="58"/>
      <c r="AB20140" s="58"/>
    </row>
    <row r="20141" spans="24:28" x14ac:dyDescent="0.2">
      <c r="X20141" s="58"/>
      <c r="Y20141" s="58"/>
      <c r="Z20141" s="58"/>
      <c r="AA20141" s="58"/>
      <c r="AB20141" s="58"/>
    </row>
    <row r="20142" spans="24:28" x14ac:dyDescent="0.2">
      <c r="X20142" s="58"/>
      <c r="Y20142" s="58"/>
      <c r="Z20142" s="58"/>
      <c r="AA20142" s="58"/>
      <c r="AB20142" s="58"/>
    </row>
    <row r="20143" spans="24:28" x14ac:dyDescent="0.2">
      <c r="X20143" s="58"/>
      <c r="Y20143" s="58"/>
      <c r="Z20143" s="58"/>
      <c r="AA20143" s="58"/>
      <c r="AB20143" s="58"/>
    </row>
    <row r="20144" spans="24:28" x14ac:dyDescent="0.2">
      <c r="X20144" s="58"/>
      <c r="Y20144" s="58"/>
      <c r="Z20144" s="58"/>
      <c r="AA20144" s="58"/>
      <c r="AB20144" s="58"/>
    </row>
    <row r="20145" spans="24:28" x14ac:dyDescent="0.2">
      <c r="X20145" s="58"/>
      <c r="Y20145" s="58"/>
      <c r="Z20145" s="58"/>
      <c r="AA20145" s="58"/>
      <c r="AB20145" s="58"/>
    </row>
    <row r="20146" spans="24:28" x14ac:dyDescent="0.2">
      <c r="X20146" s="58"/>
      <c r="Y20146" s="58"/>
      <c r="Z20146" s="58"/>
      <c r="AA20146" s="58"/>
      <c r="AB20146" s="58"/>
    </row>
    <row r="20147" spans="24:28" x14ac:dyDescent="0.2">
      <c r="X20147" s="58"/>
      <c r="Y20147" s="58"/>
      <c r="Z20147" s="58"/>
      <c r="AA20147" s="58"/>
      <c r="AB20147" s="58"/>
    </row>
    <row r="20148" spans="24:28" x14ac:dyDescent="0.2">
      <c r="X20148" s="58"/>
      <c r="Y20148" s="58"/>
      <c r="Z20148" s="58"/>
      <c r="AA20148" s="58"/>
      <c r="AB20148" s="58"/>
    </row>
    <row r="20149" spans="24:28" x14ac:dyDescent="0.2">
      <c r="X20149" s="58"/>
      <c r="Y20149" s="58"/>
      <c r="Z20149" s="58"/>
      <c r="AA20149" s="58"/>
      <c r="AB20149" s="58"/>
    </row>
    <row r="20150" spans="24:28" x14ac:dyDescent="0.2">
      <c r="X20150" s="58"/>
      <c r="Y20150" s="58"/>
      <c r="Z20150" s="58"/>
      <c r="AA20150" s="58"/>
      <c r="AB20150" s="58"/>
    </row>
    <row r="20151" spans="24:28" x14ac:dyDescent="0.2">
      <c r="X20151" s="58"/>
      <c r="Y20151" s="58"/>
      <c r="Z20151" s="58"/>
      <c r="AA20151" s="58"/>
      <c r="AB20151" s="58"/>
    </row>
    <row r="20152" spans="24:28" x14ac:dyDescent="0.2">
      <c r="X20152" s="58"/>
      <c r="Y20152" s="58"/>
      <c r="Z20152" s="58"/>
      <c r="AA20152" s="58"/>
      <c r="AB20152" s="58"/>
    </row>
    <row r="20153" spans="24:28" x14ac:dyDescent="0.2">
      <c r="X20153" s="58"/>
      <c r="Y20153" s="58"/>
      <c r="Z20153" s="58"/>
      <c r="AA20153" s="58"/>
      <c r="AB20153" s="58"/>
    </row>
    <row r="20154" spans="24:28" x14ac:dyDescent="0.2">
      <c r="X20154" s="58"/>
      <c r="Y20154" s="58"/>
      <c r="Z20154" s="58"/>
      <c r="AA20154" s="58"/>
      <c r="AB20154" s="58"/>
    </row>
    <row r="20155" spans="24:28" x14ac:dyDescent="0.2">
      <c r="X20155" s="58"/>
      <c r="Y20155" s="58"/>
      <c r="Z20155" s="58"/>
      <c r="AA20155" s="58"/>
      <c r="AB20155" s="58"/>
    </row>
    <row r="20156" spans="24:28" x14ac:dyDescent="0.2">
      <c r="X20156" s="58"/>
      <c r="Y20156" s="58"/>
      <c r="Z20156" s="58"/>
      <c r="AA20156" s="58"/>
      <c r="AB20156" s="58"/>
    </row>
    <row r="20157" spans="24:28" x14ac:dyDescent="0.2">
      <c r="X20157" s="58"/>
      <c r="Y20157" s="58"/>
      <c r="Z20157" s="58"/>
      <c r="AA20157" s="58"/>
      <c r="AB20157" s="58"/>
    </row>
    <row r="20158" spans="24:28" x14ac:dyDescent="0.2">
      <c r="X20158" s="58"/>
      <c r="Y20158" s="58"/>
      <c r="Z20158" s="58"/>
      <c r="AA20158" s="58"/>
      <c r="AB20158" s="58"/>
    </row>
    <row r="20159" spans="24:28" x14ac:dyDescent="0.2">
      <c r="X20159" s="58"/>
      <c r="Y20159" s="58"/>
      <c r="Z20159" s="58"/>
      <c r="AA20159" s="58"/>
      <c r="AB20159" s="58"/>
    </row>
    <row r="20160" spans="24:28" x14ac:dyDescent="0.2">
      <c r="X20160" s="58"/>
      <c r="Y20160" s="58"/>
      <c r="Z20160" s="58"/>
      <c r="AA20160" s="58"/>
      <c r="AB20160" s="58"/>
    </row>
    <row r="20161" spans="24:28" x14ac:dyDescent="0.2">
      <c r="X20161" s="58"/>
      <c r="Y20161" s="58"/>
      <c r="Z20161" s="58"/>
      <c r="AA20161" s="58"/>
      <c r="AB20161" s="58"/>
    </row>
    <row r="20162" spans="24:28" x14ac:dyDescent="0.2">
      <c r="X20162" s="58"/>
      <c r="Y20162" s="58"/>
      <c r="Z20162" s="58"/>
      <c r="AA20162" s="58"/>
      <c r="AB20162" s="58"/>
    </row>
    <row r="20163" spans="24:28" x14ac:dyDescent="0.2">
      <c r="X20163" s="58"/>
      <c r="Y20163" s="58"/>
      <c r="Z20163" s="58"/>
      <c r="AA20163" s="58"/>
      <c r="AB20163" s="58"/>
    </row>
    <row r="20164" spans="24:28" x14ac:dyDescent="0.2">
      <c r="X20164" s="58"/>
      <c r="Y20164" s="58"/>
      <c r="Z20164" s="58"/>
      <c r="AA20164" s="58"/>
      <c r="AB20164" s="58"/>
    </row>
    <row r="20165" spans="24:28" x14ac:dyDescent="0.2">
      <c r="X20165" s="58"/>
      <c r="Y20165" s="58"/>
      <c r="Z20165" s="58"/>
      <c r="AA20165" s="58"/>
      <c r="AB20165" s="58"/>
    </row>
    <row r="20166" spans="24:28" x14ac:dyDescent="0.2">
      <c r="X20166" s="58"/>
      <c r="Y20166" s="58"/>
      <c r="Z20166" s="58"/>
      <c r="AA20166" s="58"/>
      <c r="AB20166" s="58"/>
    </row>
    <row r="20167" spans="24:28" x14ac:dyDescent="0.2">
      <c r="X20167" s="58"/>
      <c r="Y20167" s="58"/>
      <c r="Z20167" s="58"/>
      <c r="AA20167" s="58"/>
      <c r="AB20167" s="58"/>
    </row>
    <row r="20168" spans="24:28" x14ac:dyDescent="0.2">
      <c r="X20168" s="58"/>
      <c r="Y20168" s="58"/>
      <c r="Z20168" s="58"/>
      <c r="AA20168" s="58"/>
      <c r="AB20168" s="58"/>
    </row>
    <row r="20169" spans="24:28" x14ac:dyDescent="0.2">
      <c r="X20169" s="58"/>
      <c r="Y20169" s="58"/>
      <c r="Z20169" s="58"/>
      <c r="AA20169" s="58"/>
      <c r="AB20169" s="58"/>
    </row>
    <row r="20170" spans="24:28" x14ac:dyDescent="0.2">
      <c r="X20170" s="58"/>
      <c r="Y20170" s="58"/>
      <c r="Z20170" s="58"/>
      <c r="AA20170" s="58"/>
      <c r="AB20170" s="58"/>
    </row>
    <row r="20171" spans="24:28" x14ac:dyDescent="0.2">
      <c r="X20171" s="58"/>
      <c r="Y20171" s="58"/>
      <c r="Z20171" s="58"/>
      <c r="AA20171" s="58"/>
      <c r="AB20171" s="58"/>
    </row>
    <row r="20172" spans="24:28" x14ac:dyDescent="0.2">
      <c r="X20172" s="58"/>
      <c r="Y20172" s="58"/>
      <c r="Z20172" s="58"/>
      <c r="AA20172" s="58"/>
      <c r="AB20172" s="58"/>
    </row>
    <row r="20173" spans="24:28" x14ac:dyDescent="0.2">
      <c r="X20173" s="58"/>
      <c r="Y20173" s="58"/>
      <c r="Z20173" s="58"/>
      <c r="AA20173" s="58"/>
      <c r="AB20173" s="58"/>
    </row>
    <row r="20174" spans="24:28" x14ac:dyDescent="0.2">
      <c r="X20174" s="58"/>
      <c r="Y20174" s="58"/>
      <c r="Z20174" s="58"/>
      <c r="AA20174" s="58"/>
      <c r="AB20174" s="58"/>
    </row>
    <row r="20175" spans="24:28" x14ac:dyDescent="0.2">
      <c r="X20175" s="58"/>
      <c r="Y20175" s="58"/>
      <c r="Z20175" s="58"/>
      <c r="AA20175" s="58"/>
      <c r="AB20175" s="58"/>
    </row>
    <row r="20176" spans="24:28" x14ac:dyDescent="0.2">
      <c r="X20176" s="58"/>
      <c r="Y20176" s="58"/>
      <c r="Z20176" s="58"/>
      <c r="AA20176" s="58"/>
      <c r="AB20176" s="58"/>
    </row>
    <row r="20177" spans="24:28" x14ac:dyDescent="0.2">
      <c r="X20177" s="58"/>
      <c r="Y20177" s="58"/>
      <c r="Z20177" s="58"/>
      <c r="AA20177" s="58"/>
      <c r="AB20177" s="58"/>
    </row>
    <row r="20178" spans="24:28" x14ac:dyDescent="0.2">
      <c r="X20178" s="58"/>
      <c r="Y20178" s="58"/>
      <c r="Z20178" s="58"/>
      <c r="AA20178" s="58"/>
      <c r="AB20178" s="58"/>
    </row>
    <row r="20179" spans="24:28" x14ac:dyDescent="0.2">
      <c r="X20179" s="58"/>
      <c r="Y20179" s="58"/>
      <c r="Z20179" s="58"/>
      <c r="AA20179" s="58"/>
      <c r="AB20179" s="58"/>
    </row>
    <row r="20180" spans="24:28" x14ac:dyDescent="0.2">
      <c r="X20180" s="58"/>
      <c r="Y20180" s="58"/>
      <c r="Z20180" s="58"/>
      <c r="AA20180" s="58"/>
      <c r="AB20180" s="58"/>
    </row>
    <row r="20181" spans="24:28" x14ac:dyDescent="0.2">
      <c r="X20181" s="58"/>
      <c r="Y20181" s="58"/>
      <c r="Z20181" s="58"/>
      <c r="AA20181" s="58"/>
      <c r="AB20181" s="58"/>
    </row>
    <row r="20182" spans="24:28" x14ac:dyDescent="0.2">
      <c r="X20182" s="58"/>
      <c r="Y20182" s="58"/>
      <c r="Z20182" s="58"/>
      <c r="AA20182" s="58"/>
      <c r="AB20182" s="58"/>
    </row>
    <row r="20183" spans="24:28" x14ac:dyDescent="0.2">
      <c r="X20183" s="58"/>
      <c r="Y20183" s="58"/>
      <c r="Z20183" s="58"/>
      <c r="AA20183" s="58"/>
      <c r="AB20183" s="58"/>
    </row>
    <row r="20184" spans="24:28" x14ac:dyDescent="0.2">
      <c r="X20184" s="58"/>
      <c r="Y20184" s="58"/>
      <c r="Z20184" s="58"/>
      <c r="AA20184" s="58"/>
      <c r="AB20184" s="58"/>
    </row>
    <row r="20185" spans="24:28" x14ac:dyDescent="0.2">
      <c r="X20185" s="58"/>
      <c r="Y20185" s="58"/>
      <c r="Z20185" s="58"/>
      <c r="AA20185" s="58"/>
      <c r="AB20185" s="58"/>
    </row>
    <row r="20186" spans="24:28" x14ac:dyDescent="0.2">
      <c r="X20186" s="58"/>
      <c r="Y20186" s="58"/>
      <c r="Z20186" s="58"/>
      <c r="AA20186" s="58"/>
      <c r="AB20186" s="58"/>
    </row>
    <row r="20187" spans="24:28" x14ac:dyDescent="0.2">
      <c r="X20187" s="58"/>
      <c r="Y20187" s="58"/>
      <c r="Z20187" s="58"/>
      <c r="AA20187" s="58"/>
      <c r="AB20187" s="58"/>
    </row>
    <row r="20188" spans="24:28" x14ac:dyDescent="0.2">
      <c r="X20188" s="58"/>
      <c r="Y20188" s="58"/>
      <c r="Z20188" s="58"/>
      <c r="AA20188" s="58"/>
      <c r="AB20188" s="58"/>
    </row>
    <row r="20189" spans="24:28" x14ac:dyDescent="0.2">
      <c r="X20189" s="58"/>
      <c r="Y20189" s="58"/>
      <c r="Z20189" s="58"/>
      <c r="AA20189" s="58"/>
      <c r="AB20189" s="58"/>
    </row>
    <row r="20190" spans="24:28" x14ac:dyDescent="0.2">
      <c r="X20190" s="58"/>
      <c r="Y20190" s="58"/>
      <c r="Z20190" s="58"/>
      <c r="AA20190" s="58"/>
      <c r="AB20190" s="58"/>
    </row>
    <row r="20191" spans="24:28" x14ac:dyDescent="0.2">
      <c r="X20191" s="58"/>
      <c r="Y20191" s="58"/>
      <c r="Z20191" s="58"/>
      <c r="AA20191" s="58"/>
      <c r="AB20191" s="58"/>
    </row>
    <row r="20192" spans="24:28" x14ac:dyDescent="0.2">
      <c r="X20192" s="58"/>
      <c r="Y20192" s="58"/>
      <c r="Z20192" s="58"/>
      <c r="AA20192" s="58"/>
      <c r="AB20192" s="58"/>
    </row>
    <row r="20193" spans="24:28" x14ac:dyDescent="0.2">
      <c r="X20193" s="58"/>
      <c r="Y20193" s="58"/>
      <c r="Z20193" s="58"/>
      <c r="AA20193" s="58"/>
      <c r="AB20193" s="58"/>
    </row>
    <row r="20194" spans="24:28" x14ac:dyDescent="0.2">
      <c r="X20194" s="58"/>
      <c r="Y20194" s="58"/>
      <c r="Z20194" s="58"/>
      <c r="AA20194" s="58"/>
      <c r="AB20194" s="58"/>
    </row>
    <row r="20195" spans="24:28" x14ac:dyDescent="0.2">
      <c r="X20195" s="58"/>
      <c r="Y20195" s="58"/>
      <c r="Z20195" s="58"/>
      <c r="AA20195" s="58"/>
      <c r="AB20195" s="58"/>
    </row>
    <row r="20196" spans="24:28" x14ac:dyDescent="0.2">
      <c r="X20196" s="58"/>
      <c r="Y20196" s="58"/>
      <c r="Z20196" s="58"/>
      <c r="AA20196" s="58"/>
      <c r="AB20196" s="58"/>
    </row>
    <row r="20197" spans="24:28" x14ac:dyDescent="0.2">
      <c r="X20197" s="58"/>
      <c r="Y20197" s="58"/>
      <c r="Z20197" s="58"/>
      <c r="AA20197" s="58"/>
      <c r="AB20197" s="58"/>
    </row>
    <row r="20198" spans="24:28" x14ac:dyDescent="0.2">
      <c r="X20198" s="58"/>
      <c r="Y20198" s="58"/>
      <c r="Z20198" s="58"/>
      <c r="AA20198" s="58"/>
      <c r="AB20198" s="58"/>
    </row>
    <row r="20199" spans="24:28" x14ac:dyDescent="0.2">
      <c r="X20199" s="58"/>
      <c r="Y20199" s="58"/>
      <c r="Z20199" s="58"/>
      <c r="AA20199" s="58"/>
      <c r="AB20199" s="58"/>
    </row>
    <row r="20200" spans="24:28" x14ac:dyDescent="0.2">
      <c r="X20200" s="58"/>
      <c r="Y20200" s="58"/>
      <c r="Z20200" s="58"/>
      <c r="AA20200" s="58"/>
      <c r="AB20200" s="58"/>
    </row>
    <row r="20201" spans="24:28" x14ac:dyDescent="0.2">
      <c r="X20201" s="58"/>
      <c r="Y20201" s="58"/>
      <c r="Z20201" s="58"/>
      <c r="AA20201" s="58"/>
      <c r="AB20201" s="58"/>
    </row>
    <row r="20202" spans="24:28" x14ac:dyDescent="0.2">
      <c r="X20202" s="58"/>
      <c r="Y20202" s="58"/>
      <c r="Z20202" s="58"/>
      <c r="AA20202" s="58"/>
      <c r="AB20202" s="58"/>
    </row>
    <row r="20203" spans="24:28" x14ac:dyDescent="0.2">
      <c r="X20203" s="58"/>
      <c r="Y20203" s="58"/>
      <c r="Z20203" s="58"/>
      <c r="AA20203" s="58"/>
      <c r="AB20203" s="58"/>
    </row>
    <row r="20204" spans="24:28" x14ac:dyDescent="0.2">
      <c r="X20204" s="58"/>
      <c r="Y20204" s="58"/>
      <c r="Z20204" s="58"/>
      <c r="AA20204" s="58"/>
      <c r="AB20204" s="58"/>
    </row>
    <row r="20205" spans="24:28" x14ac:dyDescent="0.2">
      <c r="X20205" s="58"/>
      <c r="Y20205" s="58"/>
      <c r="Z20205" s="58"/>
      <c r="AA20205" s="58"/>
      <c r="AB20205" s="58"/>
    </row>
    <row r="20206" spans="24:28" x14ac:dyDescent="0.2">
      <c r="X20206" s="58"/>
      <c r="Y20206" s="58"/>
      <c r="Z20206" s="58"/>
      <c r="AA20206" s="58"/>
      <c r="AB20206" s="58"/>
    </row>
    <row r="20207" spans="24:28" x14ac:dyDescent="0.2">
      <c r="X20207" s="58"/>
      <c r="Y20207" s="58"/>
      <c r="Z20207" s="58"/>
      <c r="AA20207" s="58"/>
      <c r="AB20207" s="58"/>
    </row>
    <row r="20208" spans="24:28" x14ac:dyDescent="0.2">
      <c r="X20208" s="58"/>
      <c r="Y20208" s="58"/>
      <c r="Z20208" s="58"/>
      <c r="AA20208" s="58"/>
      <c r="AB20208" s="58"/>
    </row>
    <row r="20209" spans="24:28" x14ac:dyDescent="0.2">
      <c r="X20209" s="58"/>
      <c r="Y20209" s="58"/>
      <c r="Z20209" s="58"/>
      <c r="AA20209" s="58"/>
      <c r="AB20209" s="58"/>
    </row>
    <row r="20210" spans="24:28" x14ac:dyDescent="0.2">
      <c r="X20210" s="58"/>
      <c r="Y20210" s="58"/>
      <c r="Z20210" s="58"/>
      <c r="AA20210" s="58"/>
      <c r="AB20210" s="58"/>
    </row>
    <row r="20211" spans="24:28" x14ac:dyDescent="0.2">
      <c r="X20211" s="58"/>
      <c r="Y20211" s="58"/>
      <c r="Z20211" s="58"/>
      <c r="AA20211" s="58"/>
      <c r="AB20211" s="58"/>
    </row>
    <row r="20212" spans="24:28" x14ac:dyDescent="0.2">
      <c r="X20212" s="58"/>
      <c r="Y20212" s="58"/>
      <c r="Z20212" s="58"/>
      <c r="AA20212" s="58"/>
      <c r="AB20212" s="58"/>
    </row>
    <row r="20213" spans="24:28" x14ac:dyDescent="0.2">
      <c r="X20213" s="58"/>
      <c r="Y20213" s="58"/>
      <c r="Z20213" s="58"/>
      <c r="AA20213" s="58"/>
      <c r="AB20213" s="58"/>
    </row>
    <row r="20214" spans="24:28" x14ac:dyDescent="0.2">
      <c r="X20214" s="58"/>
      <c r="Y20214" s="58"/>
      <c r="Z20214" s="58"/>
      <c r="AA20214" s="58"/>
      <c r="AB20214" s="58"/>
    </row>
    <row r="20215" spans="24:28" x14ac:dyDescent="0.2">
      <c r="X20215" s="58"/>
      <c r="Y20215" s="58"/>
      <c r="Z20215" s="58"/>
      <c r="AA20215" s="58"/>
      <c r="AB20215" s="58"/>
    </row>
    <row r="20216" spans="24:28" x14ac:dyDescent="0.2">
      <c r="X20216" s="58"/>
      <c r="Y20216" s="58"/>
      <c r="Z20216" s="58"/>
      <c r="AA20216" s="58"/>
      <c r="AB20216" s="58"/>
    </row>
    <row r="20217" spans="24:28" x14ac:dyDescent="0.2">
      <c r="X20217" s="58"/>
      <c r="Y20217" s="58"/>
      <c r="Z20217" s="58"/>
      <c r="AA20217" s="58"/>
      <c r="AB20217" s="58"/>
    </row>
    <row r="20218" spans="24:28" x14ac:dyDescent="0.2">
      <c r="X20218" s="58"/>
      <c r="Y20218" s="58"/>
      <c r="Z20218" s="58"/>
      <c r="AA20218" s="58"/>
      <c r="AB20218" s="58"/>
    </row>
    <row r="20219" spans="24:28" x14ac:dyDescent="0.2">
      <c r="X20219" s="58"/>
      <c r="Y20219" s="58"/>
      <c r="Z20219" s="58"/>
      <c r="AA20219" s="58"/>
      <c r="AB20219" s="58"/>
    </row>
    <row r="20220" spans="24:28" x14ac:dyDescent="0.2">
      <c r="X20220" s="58"/>
      <c r="Y20220" s="58"/>
      <c r="Z20220" s="58"/>
      <c r="AA20220" s="58"/>
      <c r="AB20220" s="58"/>
    </row>
    <row r="20221" spans="24:28" x14ac:dyDescent="0.2">
      <c r="X20221" s="58"/>
      <c r="Y20221" s="58"/>
      <c r="Z20221" s="58"/>
      <c r="AA20221" s="58"/>
      <c r="AB20221" s="58"/>
    </row>
    <row r="20222" spans="24:28" x14ac:dyDescent="0.2">
      <c r="X20222" s="58"/>
      <c r="Y20222" s="58"/>
      <c r="Z20222" s="58"/>
      <c r="AA20222" s="58"/>
      <c r="AB20222" s="58"/>
    </row>
    <row r="20223" spans="24:28" x14ac:dyDescent="0.2">
      <c r="X20223" s="58"/>
      <c r="Y20223" s="58"/>
      <c r="Z20223" s="58"/>
      <c r="AA20223" s="58"/>
      <c r="AB20223" s="58"/>
    </row>
    <row r="20224" spans="24:28" x14ac:dyDescent="0.2">
      <c r="X20224" s="58"/>
      <c r="Y20224" s="58"/>
      <c r="Z20224" s="58"/>
      <c r="AA20224" s="58"/>
      <c r="AB20224" s="58"/>
    </row>
    <row r="20225" spans="24:28" x14ac:dyDescent="0.2">
      <c r="X20225" s="58"/>
      <c r="Y20225" s="58"/>
      <c r="Z20225" s="58"/>
      <c r="AA20225" s="58"/>
      <c r="AB20225" s="58"/>
    </row>
    <row r="20226" spans="24:28" x14ac:dyDescent="0.2">
      <c r="X20226" s="58"/>
      <c r="Y20226" s="58"/>
      <c r="Z20226" s="58"/>
      <c r="AA20226" s="58"/>
      <c r="AB20226" s="58"/>
    </row>
    <row r="20227" spans="24:28" x14ac:dyDescent="0.2">
      <c r="X20227" s="58"/>
      <c r="Y20227" s="58"/>
      <c r="Z20227" s="58"/>
      <c r="AA20227" s="58"/>
      <c r="AB20227" s="58"/>
    </row>
    <row r="20228" spans="24:28" x14ac:dyDescent="0.2">
      <c r="X20228" s="58"/>
      <c r="Y20228" s="58"/>
      <c r="Z20228" s="58"/>
      <c r="AA20228" s="58"/>
      <c r="AB20228" s="58"/>
    </row>
    <row r="20229" spans="24:28" x14ac:dyDescent="0.2">
      <c r="X20229" s="58"/>
      <c r="Y20229" s="58"/>
      <c r="Z20229" s="58"/>
      <c r="AA20229" s="58"/>
      <c r="AB20229" s="58"/>
    </row>
    <row r="20230" spans="24:28" x14ac:dyDescent="0.2">
      <c r="X20230" s="58"/>
      <c r="Y20230" s="58"/>
      <c r="Z20230" s="58"/>
      <c r="AA20230" s="58"/>
      <c r="AB20230" s="58"/>
    </row>
    <row r="20231" spans="24:28" x14ac:dyDescent="0.2">
      <c r="X20231" s="58"/>
      <c r="Y20231" s="58"/>
      <c r="Z20231" s="58"/>
      <c r="AA20231" s="58"/>
      <c r="AB20231" s="58"/>
    </row>
    <row r="20232" spans="24:28" x14ac:dyDescent="0.2">
      <c r="X20232" s="58"/>
      <c r="Y20232" s="58"/>
      <c r="Z20232" s="58"/>
      <c r="AA20232" s="58"/>
      <c r="AB20232" s="58"/>
    </row>
    <row r="20233" spans="24:28" x14ac:dyDescent="0.2">
      <c r="X20233" s="58"/>
      <c r="Y20233" s="58"/>
      <c r="Z20233" s="58"/>
      <c r="AA20233" s="58"/>
      <c r="AB20233" s="58"/>
    </row>
    <row r="20234" spans="24:28" x14ac:dyDescent="0.2">
      <c r="X20234" s="58"/>
      <c r="Y20234" s="58"/>
      <c r="Z20234" s="58"/>
      <c r="AA20234" s="58"/>
      <c r="AB20234" s="58"/>
    </row>
    <row r="20235" spans="24:28" x14ac:dyDescent="0.2">
      <c r="X20235" s="58"/>
      <c r="Y20235" s="58"/>
      <c r="Z20235" s="58"/>
      <c r="AA20235" s="58"/>
      <c r="AB20235" s="58"/>
    </row>
    <row r="20236" spans="24:28" x14ac:dyDescent="0.2">
      <c r="X20236" s="58"/>
      <c r="Y20236" s="58"/>
      <c r="Z20236" s="58"/>
      <c r="AA20236" s="58"/>
      <c r="AB20236" s="58"/>
    </row>
    <row r="20237" spans="24:28" x14ac:dyDescent="0.2">
      <c r="X20237" s="58"/>
      <c r="Y20237" s="58"/>
      <c r="Z20237" s="58"/>
      <c r="AA20237" s="58"/>
      <c r="AB20237" s="58"/>
    </row>
    <row r="20238" spans="24:28" x14ac:dyDescent="0.2">
      <c r="X20238" s="58"/>
      <c r="Y20238" s="58"/>
      <c r="Z20238" s="58"/>
      <c r="AA20238" s="58"/>
      <c r="AB20238" s="58"/>
    </row>
    <row r="20239" spans="24:28" x14ac:dyDescent="0.2">
      <c r="X20239" s="58"/>
      <c r="Y20239" s="58"/>
      <c r="Z20239" s="58"/>
      <c r="AA20239" s="58"/>
      <c r="AB20239" s="58"/>
    </row>
    <row r="20240" spans="24:28" x14ac:dyDescent="0.2">
      <c r="X20240" s="58"/>
      <c r="Y20240" s="58"/>
      <c r="Z20240" s="58"/>
      <c r="AA20240" s="58"/>
      <c r="AB20240" s="58"/>
    </row>
    <row r="20241" spans="24:28" x14ac:dyDescent="0.2">
      <c r="X20241" s="58"/>
      <c r="Y20241" s="58"/>
      <c r="Z20241" s="58"/>
      <c r="AA20241" s="58"/>
      <c r="AB20241" s="58"/>
    </row>
    <row r="20242" spans="24:28" x14ac:dyDescent="0.2">
      <c r="X20242" s="58"/>
      <c r="Y20242" s="58"/>
      <c r="Z20242" s="58"/>
      <c r="AA20242" s="58"/>
      <c r="AB20242" s="58"/>
    </row>
    <row r="20243" spans="24:28" x14ac:dyDescent="0.2">
      <c r="X20243" s="58"/>
      <c r="Y20243" s="58"/>
      <c r="Z20243" s="58"/>
      <c r="AA20243" s="58"/>
      <c r="AB20243" s="58"/>
    </row>
    <row r="20244" spans="24:28" x14ac:dyDescent="0.2">
      <c r="X20244" s="58"/>
      <c r="Y20244" s="58"/>
      <c r="Z20244" s="58"/>
      <c r="AA20244" s="58"/>
      <c r="AB20244" s="58"/>
    </row>
    <row r="20245" spans="24:28" x14ac:dyDescent="0.2">
      <c r="X20245" s="58"/>
      <c r="Y20245" s="58"/>
      <c r="Z20245" s="58"/>
      <c r="AA20245" s="58"/>
      <c r="AB20245" s="58"/>
    </row>
    <row r="20246" spans="24:28" x14ac:dyDescent="0.2">
      <c r="X20246" s="58"/>
      <c r="Y20246" s="58"/>
      <c r="Z20246" s="58"/>
      <c r="AA20246" s="58"/>
      <c r="AB20246" s="58"/>
    </row>
    <row r="20247" spans="24:28" x14ac:dyDescent="0.2">
      <c r="X20247" s="58"/>
      <c r="Y20247" s="58"/>
      <c r="Z20247" s="58"/>
      <c r="AA20247" s="58"/>
      <c r="AB20247" s="58"/>
    </row>
    <row r="20248" spans="24:28" x14ac:dyDescent="0.2">
      <c r="X20248" s="58"/>
      <c r="Y20248" s="58"/>
      <c r="Z20248" s="58"/>
      <c r="AA20248" s="58"/>
      <c r="AB20248" s="58"/>
    </row>
    <row r="20249" spans="24:28" x14ac:dyDescent="0.2">
      <c r="X20249" s="58"/>
      <c r="Y20249" s="58"/>
      <c r="Z20249" s="58"/>
      <c r="AA20249" s="58"/>
      <c r="AB20249" s="58"/>
    </row>
    <row r="20250" spans="24:28" x14ac:dyDescent="0.2">
      <c r="X20250" s="58"/>
      <c r="Y20250" s="58"/>
      <c r="Z20250" s="58"/>
      <c r="AA20250" s="58"/>
      <c r="AB20250" s="58"/>
    </row>
    <row r="20251" spans="24:28" x14ac:dyDescent="0.2">
      <c r="X20251" s="58"/>
      <c r="Y20251" s="58"/>
      <c r="Z20251" s="58"/>
      <c r="AA20251" s="58"/>
      <c r="AB20251" s="58"/>
    </row>
    <row r="20252" spans="24:28" x14ac:dyDescent="0.2">
      <c r="X20252" s="58"/>
      <c r="Y20252" s="58"/>
      <c r="Z20252" s="58"/>
      <c r="AA20252" s="58"/>
      <c r="AB20252" s="58"/>
    </row>
    <row r="20253" spans="24:28" x14ac:dyDescent="0.2">
      <c r="X20253" s="58"/>
      <c r="Y20253" s="58"/>
      <c r="Z20253" s="58"/>
      <c r="AA20253" s="58"/>
      <c r="AB20253" s="58"/>
    </row>
    <row r="20254" spans="24:28" x14ac:dyDescent="0.2">
      <c r="X20254" s="58"/>
      <c r="Y20254" s="58"/>
      <c r="Z20254" s="58"/>
      <c r="AA20254" s="58"/>
      <c r="AB20254" s="58"/>
    </row>
    <row r="20255" spans="24:28" x14ac:dyDescent="0.2">
      <c r="X20255" s="58"/>
      <c r="Y20255" s="58"/>
      <c r="Z20255" s="58"/>
      <c r="AA20255" s="58"/>
      <c r="AB20255" s="58"/>
    </row>
    <row r="20256" spans="24:28" x14ac:dyDescent="0.2">
      <c r="X20256" s="58"/>
      <c r="Y20256" s="58"/>
      <c r="Z20256" s="58"/>
      <c r="AA20256" s="58"/>
      <c r="AB20256" s="58"/>
    </row>
    <row r="20257" spans="24:28" x14ac:dyDescent="0.2">
      <c r="X20257" s="58"/>
      <c r="Y20257" s="58"/>
      <c r="Z20257" s="58"/>
      <c r="AA20257" s="58"/>
      <c r="AB20257" s="58"/>
    </row>
    <row r="20258" spans="24:28" x14ac:dyDescent="0.2">
      <c r="X20258" s="58"/>
      <c r="Y20258" s="58"/>
      <c r="Z20258" s="58"/>
      <c r="AA20258" s="58"/>
      <c r="AB20258" s="58"/>
    </row>
    <row r="20259" spans="24:28" x14ac:dyDescent="0.2">
      <c r="X20259" s="58"/>
      <c r="Y20259" s="58"/>
      <c r="Z20259" s="58"/>
      <c r="AA20259" s="58"/>
      <c r="AB20259" s="58"/>
    </row>
    <row r="20260" spans="24:28" x14ac:dyDescent="0.2">
      <c r="X20260" s="58"/>
      <c r="Y20260" s="58"/>
      <c r="Z20260" s="58"/>
      <c r="AA20260" s="58"/>
      <c r="AB20260" s="58"/>
    </row>
    <row r="20261" spans="24:28" x14ac:dyDescent="0.2">
      <c r="X20261" s="58"/>
      <c r="Y20261" s="58"/>
      <c r="Z20261" s="58"/>
      <c r="AA20261" s="58"/>
      <c r="AB20261" s="58"/>
    </row>
    <row r="20262" spans="24:28" x14ac:dyDescent="0.2">
      <c r="X20262" s="58"/>
      <c r="Y20262" s="58"/>
      <c r="Z20262" s="58"/>
      <c r="AA20262" s="58"/>
      <c r="AB20262" s="58"/>
    </row>
    <row r="20263" spans="24:28" x14ac:dyDescent="0.2">
      <c r="X20263" s="58"/>
      <c r="Y20263" s="58"/>
      <c r="Z20263" s="58"/>
      <c r="AA20263" s="58"/>
      <c r="AB20263" s="58"/>
    </row>
    <row r="20264" spans="24:28" x14ac:dyDescent="0.2">
      <c r="X20264" s="58"/>
      <c r="Y20264" s="58"/>
      <c r="Z20264" s="58"/>
      <c r="AA20264" s="58"/>
      <c r="AB20264" s="58"/>
    </row>
    <row r="20265" spans="24:28" x14ac:dyDescent="0.2">
      <c r="X20265" s="58"/>
      <c r="Y20265" s="58"/>
      <c r="Z20265" s="58"/>
      <c r="AA20265" s="58"/>
      <c r="AB20265" s="58"/>
    </row>
    <row r="20266" spans="24:28" x14ac:dyDescent="0.2">
      <c r="X20266" s="58"/>
      <c r="Y20266" s="58"/>
      <c r="Z20266" s="58"/>
      <c r="AA20266" s="58"/>
      <c r="AB20266" s="58"/>
    </row>
    <row r="20267" spans="24:28" x14ac:dyDescent="0.2">
      <c r="X20267" s="58"/>
      <c r="Y20267" s="58"/>
      <c r="Z20267" s="58"/>
      <c r="AA20267" s="58"/>
      <c r="AB20267" s="58"/>
    </row>
    <row r="20268" spans="24:28" x14ac:dyDescent="0.2">
      <c r="X20268" s="58"/>
      <c r="Y20268" s="58"/>
      <c r="Z20268" s="58"/>
      <c r="AA20268" s="58"/>
      <c r="AB20268" s="58"/>
    </row>
    <row r="20269" spans="24:28" x14ac:dyDescent="0.2">
      <c r="X20269" s="58"/>
      <c r="Y20269" s="58"/>
      <c r="Z20269" s="58"/>
      <c r="AA20269" s="58"/>
      <c r="AB20269" s="58"/>
    </row>
    <row r="20270" spans="24:28" x14ac:dyDescent="0.2">
      <c r="X20270" s="58"/>
      <c r="Y20270" s="58"/>
      <c r="Z20270" s="58"/>
      <c r="AA20270" s="58"/>
      <c r="AB20270" s="58"/>
    </row>
    <row r="20271" spans="24:28" x14ac:dyDescent="0.2">
      <c r="X20271" s="58"/>
      <c r="Y20271" s="58"/>
      <c r="Z20271" s="58"/>
      <c r="AA20271" s="58"/>
      <c r="AB20271" s="58"/>
    </row>
    <row r="20272" spans="24:28" x14ac:dyDescent="0.2">
      <c r="X20272" s="58"/>
      <c r="Y20272" s="58"/>
      <c r="Z20272" s="58"/>
      <c r="AA20272" s="58"/>
      <c r="AB20272" s="58"/>
    </row>
    <row r="20273" spans="24:28" x14ac:dyDescent="0.2">
      <c r="X20273" s="58"/>
      <c r="Y20273" s="58"/>
      <c r="Z20273" s="58"/>
      <c r="AA20273" s="58"/>
      <c r="AB20273" s="58"/>
    </row>
    <row r="20274" spans="24:28" x14ac:dyDescent="0.2">
      <c r="X20274" s="58"/>
      <c r="Y20274" s="58"/>
      <c r="Z20274" s="58"/>
      <c r="AA20274" s="58"/>
      <c r="AB20274" s="58"/>
    </row>
    <row r="20275" spans="24:28" x14ac:dyDescent="0.2">
      <c r="X20275" s="58"/>
      <c r="Y20275" s="58"/>
      <c r="Z20275" s="58"/>
      <c r="AA20275" s="58"/>
      <c r="AB20275" s="58"/>
    </row>
    <row r="20276" spans="24:28" x14ac:dyDescent="0.2">
      <c r="X20276" s="58"/>
      <c r="Y20276" s="58"/>
      <c r="Z20276" s="58"/>
      <c r="AA20276" s="58"/>
      <c r="AB20276" s="58"/>
    </row>
    <row r="20277" spans="24:28" x14ac:dyDescent="0.2">
      <c r="X20277" s="58"/>
      <c r="Y20277" s="58"/>
      <c r="Z20277" s="58"/>
      <c r="AA20277" s="58"/>
      <c r="AB20277" s="58"/>
    </row>
    <row r="20278" spans="24:28" x14ac:dyDescent="0.2">
      <c r="X20278" s="58"/>
      <c r="Y20278" s="58"/>
      <c r="Z20278" s="58"/>
      <c r="AA20278" s="58"/>
      <c r="AB20278" s="58"/>
    </row>
    <row r="20279" spans="24:28" x14ac:dyDescent="0.2">
      <c r="X20279" s="58"/>
      <c r="Y20279" s="58"/>
      <c r="Z20279" s="58"/>
      <c r="AA20279" s="58"/>
      <c r="AB20279" s="58"/>
    </row>
    <row r="20280" spans="24:28" x14ac:dyDescent="0.2">
      <c r="X20280" s="58"/>
      <c r="Y20280" s="58"/>
      <c r="Z20280" s="58"/>
      <c r="AA20280" s="58"/>
      <c r="AB20280" s="58"/>
    </row>
    <row r="20281" spans="24:28" x14ac:dyDescent="0.2">
      <c r="X20281" s="58"/>
      <c r="Y20281" s="58"/>
      <c r="Z20281" s="58"/>
      <c r="AA20281" s="58"/>
      <c r="AB20281" s="58"/>
    </row>
    <row r="20282" spans="24:28" x14ac:dyDescent="0.2">
      <c r="X20282" s="58"/>
      <c r="Y20282" s="58"/>
      <c r="Z20282" s="58"/>
      <c r="AA20282" s="58"/>
      <c r="AB20282" s="58"/>
    </row>
    <row r="20283" spans="24:28" x14ac:dyDescent="0.2">
      <c r="X20283" s="58"/>
      <c r="Y20283" s="58"/>
      <c r="Z20283" s="58"/>
      <c r="AA20283" s="58"/>
      <c r="AB20283" s="58"/>
    </row>
    <row r="20284" spans="24:28" x14ac:dyDescent="0.2">
      <c r="X20284" s="58"/>
      <c r="Y20284" s="58"/>
      <c r="Z20284" s="58"/>
      <c r="AA20284" s="58"/>
      <c r="AB20284" s="58"/>
    </row>
    <row r="20285" spans="24:28" x14ac:dyDescent="0.2">
      <c r="X20285" s="58"/>
      <c r="Y20285" s="58"/>
      <c r="Z20285" s="58"/>
      <c r="AA20285" s="58"/>
      <c r="AB20285" s="58"/>
    </row>
    <row r="20286" spans="24:28" x14ac:dyDescent="0.2">
      <c r="X20286" s="58"/>
      <c r="Y20286" s="58"/>
      <c r="Z20286" s="58"/>
      <c r="AA20286" s="58"/>
      <c r="AB20286" s="58"/>
    </row>
    <row r="20287" spans="24:28" x14ac:dyDescent="0.2">
      <c r="X20287" s="58"/>
      <c r="Y20287" s="58"/>
      <c r="Z20287" s="58"/>
      <c r="AA20287" s="58"/>
      <c r="AB20287" s="58"/>
    </row>
    <row r="20288" spans="24:28" x14ac:dyDescent="0.2">
      <c r="X20288" s="58"/>
      <c r="Y20288" s="58"/>
      <c r="Z20288" s="58"/>
      <c r="AA20288" s="58"/>
      <c r="AB20288" s="58"/>
    </row>
    <row r="20289" spans="24:28" x14ac:dyDescent="0.2">
      <c r="X20289" s="58"/>
      <c r="Y20289" s="58"/>
      <c r="Z20289" s="58"/>
      <c r="AA20289" s="58"/>
      <c r="AB20289" s="58"/>
    </row>
    <row r="20290" spans="24:28" x14ac:dyDescent="0.2">
      <c r="X20290" s="58"/>
      <c r="Y20290" s="58"/>
      <c r="Z20290" s="58"/>
      <c r="AA20290" s="58"/>
      <c r="AB20290" s="58"/>
    </row>
    <row r="20291" spans="24:28" x14ac:dyDescent="0.2">
      <c r="X20291" s="58"/>
      <c r="Y20291" s="58"/>
      <c r="Z20291" s="58"/>
      <c r="AA20291" s="58"/>
      <c r="AB20291" s="58"/>
    </row>
    <row r="20292" spans="24:28" x14ac:dyDescent="0.2">
      <c r="X20292" s="58"/>
      <c r="Y20292" s="58"/>
      <c r="Z20292" s="58"/>
      <c r="AA20292" s="58"/>
      <c r="AB20292" s="58"/>
    </row>
    <row r="20293" spans="24:28" x14ac:dyDescent="0.2">
      <c r="X20293" s="58"/>
      <c r="Y20293" s="58"/>
      <c r="Z20293" s="58"/>
      <c r="AA20293" s="58"/>
      <c r="AB20293" s="58"/>
    </row>
    <row r="20294" spans="24:28" x14ac:dyDescent="0.2">
      <c r="X20294" s="58"/>
      <c r="Y20294" s="58"/>
      <c r="Z20294" s="58"/>
      <c r="AA20294" s="58"/>
      <c r="AB20294" s="58"/>
    </row>
    <row r="20295" spans="24:28" x14ac:dyDescent="0.2">
      <c r="X20295" s="58"/>
      <c r="Y20295" s="58"/>
      <c r="Z20295" s="58"/>
      <c r="AA20295" s="58"/>
      <c r="AB20295" s="58"/>
    </row>
    <row r="20296" spans="24:28" x14ac:dyDescent="0.2">
      <c r="X20296" s="58"/>
      <c r="Y20296" s="58"/>
      <c r="Z20296" s="58"/>
      <c r="AA20296" s="58"/>
      <c r="AB20296" s="58"/>
    </row>
    <row r="20297" spans="24:28" x14ac:dyDescent="0.2">
      <c r="X20297" s="58"/>
      <c r="Y20297" s="58"/>
      <c r="Z20297" s="58"/>
      <c r="AA20297" s="58"/>
      <c r="AB20297" s="58"/>
    </row>
    <row r="20298" spans="24:28" x14ac:dyDescent="0.2">
      <c r="X20298" s="58"/>
      <c r="Y20298" s="58"/>
      <c r="Z20298" s="58"/>
      <c r="AA20298" s="58"/>
      <c r="AB20298" s="58"/>
    </row>
    <row r="20299" spans="24:28" x14ac:dyDescent="0.2">
      <c r="X20299" s="58"/>
      <c r="Y20299" s="58"/>
      <c r="Z20299" s="58"/>
      <c r="AA20299" s="58"/>
      <c r="AB20299" s="58"/>
    </row>
    <row r="20300" spans="24:28" x14ac:dyDescent="0.2">
      <c r="X20300" s="58"/>
      <c r="Y20300" s="58"/>
      <c r="Z20300" s="58"/>
      <c r="AA20300" s="58"/>
      <c r="AB20300" s="58"/>
    </row>
    <row r="20301" spans="24:28" x14ac:dyDescent="0.2">
      <c r="X20301" s="58"/>
      <c r="Y20301" s="58"/>
      <c r="Z20301" s="58"/>
      <c r="AA20301" s="58"/>
      <c r="AB20301" s="58"/>
    </row>
    <row r="20302" spans="24:28" x14ac:dyDescent="0.2">
      <c r="X20302" s="58"/>
      <c r="Y20302" s="58"/>
      <c r="Z20302" s="58"/>
      <c r="AA20302" s="58"/>
      <c r="AB20302" s="58"/>
    </row>
    <row r="20303" spans="24:28" x14ac:dyDescent="0.2">
      <c r="X20303" s="58"/>
      <c r="Y20303" s="58"/>
      <c r="Z20303" s="58"/>
      <c r="AA20303" s="58"/>
      <c r="AB20303" s="58"/>
    </row>
    <row r="20304" spans="24:28" x14ac:dyDescent="0.2">
      <c r="X20304" s="58"/>
      <c r="Y20304" s="58"/>
      <c r="Z20304" s="58"/>
      <c r="AA20304" s="58"/>
      <c r="AB20304" s="58"/>
    </row>
    <row r="20305" spans="24:28" x14ac:dyDescent="0.2">
      <c r="X20305" s="58"/>
      <c r="Y20305" s="58"/>
      <c r="Z20305" s="58"/>
      <c r="AA20305" s="58"/>
      <c r="AB20305" s="58"/>
    </row>
    <row r="20306" spans="24:28" x14ac:dyDescent="0.2">
      <c r="X20306" s="58"/>
      <c r="Y20306" s="58"/>
      <c r="Z20306" s="58"/>
      <c r="AA20306" s="58"/>
      <c r="AB20306" s="58"/>
    </row>
    <row r="20307" spans="24:28" x14ac:dyDescent="0.2">
      <c r="X20307" s="58"/>
      <c r="Y20307" s="58"/>
      <c r="Z20307" s="58"/>
      <c r="AA20307" s="58"/>
      <c r="AB20307" s="58"/>
    </row>
    <row r="20308" spans="24:28" x14ac:dyDescent="0.2">
      <c r="X20308" s="58"/>
      <c r="Y20308" s="58"/>
      <c r="Z20308" s="58"/>
      <c r="AA20308" s="58"/>
      <c r="AB20308" s="58"/>
    </row>
    <row r="20309" spans="24:28" x14ac:dyDescent="0.2">
      <c r="X20309" s="58"/>
      <c r="Y20309" s="58"/>
      <c r="Z20309" s="58"/>
      <c r="AA20309" s="58"/>
      <c r="AB20309" s="58"/>
    </row>
    <row r="20310" spans="24:28" x14ac:dyDescent="0.2">
      <c r="X20310" s="58"/>
      <c r="Y20310" s="58"/>
      <c r="Z20310" s="58"/>
      <c r="AA20310" s="58"/>
      <c r="AB20310" s="58"/>
    </row>
    <row r="20311" spans="24:28" x14ac:dyDescent="0.2">
      <c r="X20311" s="58"/>
      <c r="Y20311" s="58"/>
      <c r="Z20311" s="58"/>
      <c r="AA20311" s="58"/>
      <c r="AB20311" s="58"/>
    </row>
    <row r="20312" spans="24:28" x14ac:dyDescent="0.2">
      <c r="X20312" s="58"/>
      <c r="Y20312" s="58"/>
      <c r="Z20312" s="58"/>
      <c r="AA20312" s="58"/>
      <c r="AB20312" s="58"/>
    </row>
    <row r="20313" spans="24:28" x14ac:dyDescent="0.2">
      <c r="X20313" s="58"/>
      <c r="Y20313" s="58"/>
      <c r="Z20313" s="58"/>
      <c r="AA20313" s="58"/>
      <c r="AB20313" s="58"/>
    </row>
    <row r="20314" spans="24:28" x14ac:dyDescent="0.2">
      <c r="X20314" s="58"/>
      <c r="Y20314" s="58"/>
      <c r="Z20314" s="58"/>
      <c r="AA20314" s="58"/>
      <c r="AB20314" s="58"/>
    </row>
    <row r="20315" spans="24:28" x14ac:dyDescent="0.2">
      <c r="X20315" s="58"/>
      <c r="Y20315" s="58"/>
      <c r="Z20315" s="58"/>
      <c r="AA20315" s="58"/>
      <c r="AB20315" s="58"/>
    </row>
    <row r="20316" spans="24:28" x14ac:dyDescent="0.2">
      <c r="X20316" s="58"/>
      <c r="Y20316" s="58"/>
      <c r="Z20316" s="58"/>
      <c r="AA20316" s="58"/>
      <c r="AB20316" s="58"/>
    </row>
    <row r="20317" spans="24:28" x14ac:dyDescent="0.2">
      <c r="X20317" s="58"/>
      <c r="Y20317" s="58"/>
      <c r="Z20317" s="58"/>
      <c r="AA20317" s="58"/>
      <c r="AB20317" s="58"/>
    </row>
    <row r="20318" spans="24:28" x14ac:dyDescent="0.2">
      <c r="X20318" s="58"/>
      <c r="Y20318" s="58"/>
      <c r="Z20318" s="58"/>
      <c r="AA20318" s="58"/>
      <c r="AB20318" s="58"/>
    </row>
    <row r="20319" spans="24:28" x14ac:dyDescent="0.2">
      <c r="X20319" s="58"/>
      <c r="Y20319" s="58"/>
      <c r="Z20319" s="58"/>
      <c r="AA20319" s="58"/>
      <c r="AB20319" s="58"/>
    </row>
    <row r="20320" spans="24:28" x14ac:dyDescent="0.2">
      <c r="X20320" s="58"/>
      <c r="Y20320" s="58"/>
      <c r="Z20320" s="58"/>
      <c r="AA20320" s="58"/>
      <c r="AB20320" s="58"/>
    </row>
    <row r="20321" spans="24:28" x14ac:dyDescent="0.2">
      <c r="X20321" s="58"/>
      <c r="Y20321" s="58"/>
      <c r="Z20321" s="58"/>
      <c r="AA20321" s="58"/>
      <c r="AB20321" s="58"/>
    </row>
    <row r="20322" spans="24:28" x14ac:dyDescent="0.2">
      <c r="X20322" s="58"/>
      <c r="Y20322" s="58"/>
      <c r="Z20322" s="58"/>
      <c r="AA20322" s="58"/>
      <c r="AB20322" s="58"/>
    </row>
    <row r="20323" spans="24:28" x14ac:dyDescent="0.2">
      <c r="X20323" s="58"/>
      <c r="Y20323" s="58"/>
      <c r="Z20323" s="58"/>
      <c r="AA20323" s="58"/>
      <c r="AB20323" s="58"/>
    </row>
    <row r="20324" spans="24:28" x14ac:dyDescent="0.2">
      <c r="X20324" s="58"/>
      <c r="Y20324" s="58"/>
      <c r="Z20324" s="58"/>
      <c r="AA20324" s="58"/>
      <c r="AB20324" s="58"/>
    </row>
    <row r="20325" spans="24:28" x14ac:dyDescent="0.2">
      <c r="X20325" s="58"/>
      <c r="Y20325" s="58"/>
      <c r="Z20325" s="58"/>
      <c r="AA20325" s="58"/>
      <c r="AB20325" s="58"/>
    </row>
    <row r="20326" spans="24:28" x14ac:dyDescent="0.2">
      <c r="X20326" s="58"/>
      <c r="Y20326" s="58"/>
      <c r="Z20326" s="58"/>
      <c r="AA20326" s="58"/>
      <c r="AB20326" s="58"/>
    </row>
    <row r="20327" spans="24:28" x14ac:dyDescent="0.2">
      <c r="X20327" s="58"/>
      <c r="Y20327" s="58"/>
      <c r="Z20327" s="58"/>
      <c r="AA20327" s="58"/>
      <c r="AB20327" s="58"/>
    </row>
    <row r="20328" spans="24:28" x14ac:dyDescent="0.2">
      <c r="X20328" s="58"/>
      <c r="Y20328" s="58"/>
      <c r="Z20328" s="58"/>
      <c r="AA20328" s="58"/>
      <c r="AB20328" s="58"/>
    </row>
    <row r="20329" spans="24:28" x14ac:dyDescent="0.2">
      <c r="X20329" s="58"/>
      <c r="Y20329" s="58"/>
      <c r="Z20329" s="58"/>
      <c r="AA20329" s="58"/>
      <c r="AB20329" s="58"/>
    </row>
    <row r="20330" spans="24:28" x14ac:dyDescent="0.2">
      <c r="X20330" s="58"/>
      <c r="Y20330" s="58"/>
      <c r="Z20330" s="58"/>
      <c r="AA20330" s="58"/>
      <c r="AB20330" s="58"/>
    </row>
    <row r="20331" spans="24:28" x14ac:dyDescent="0.2">
      <c r="X20331" s="58"/>
      <c r="Y20331" s="58"/>
      <c r="Z20331" s="58"/>
      <c r="AA20331" s="58"/>
      <c r="AB20331" s="58"/>
    </row>
    <row r="20332" spans="24:28" x14ac:dyDescent="0.2">
      <c r="X20332" s="58"/>
      <c r="Y20332" s="58"/>
      <c r="Z20332" s="58"/>
      <c r="AA20332" s="58"/>
      <c r="AB20332" s="58"/>
    </row>
    <row r="20333" spans="24:28" x14ac:dyDescent="0.2">
      <c r="X20333" s="58"/>
      <c r="Y20333" s="58"/>
      <c r="Z20333" s="58"/>
      <c r="AA20333" s="58"/>
      <c r="AB20333" s="58"/>
    </row>
    <row r="20334" spans="24:28" x14ac:dyDescent="0.2">
      <c r="X20334" s="58"/>
      <c r="Y20334" s="58"/>
      <c r="Z20334" s="58"/>
      <c r="AA20334" s="58"/>
      <c r="AB20334" s="58"/>
    </row>
    <row r="20335" spans="24:28" x14ac:dyDescent="0.2">
      <c r="X20335" s="58"/>
      <c r="Y20335" s="58"/>
      <c r="Z20335" s="58"/>
      <c r="AA20335" s="58"/>
      <c r="AB20335" s="58"/>
    </row>
    <row r="20336" spans="24:28" x14ac:dyDescent="0.2">
      <c r="X20336" s="58"/>
      <c r="Y20336" s="58"/>
      <c r="Z20336" s="58"/>
      <c r="AA20336" s="58"/>
      <c r="AB20336" s="58"/>
    </row>
    <row r="20337" spans="24:28" x14ac:dyDescent="0.2">
      <c r="X20337" s="58"/>
      <c r="Y20337" s="58"/>
      <c r="Z20337" s="58"/>
      <c r="AA20337" s="58"/>
      <c r="AB20337" s="58"/>
    </row>
    <row r="20338" spans="24:28" x14ac:dyDescent="0.2">
      <c r="X20338" s="58"/>
      <c r="Y20338" s="58"/>
      <c r="Z20338" s="58"/>
      <c r="AA20338" s="58"/>
      <c r="AB20338" s="58"/>
    </row>
    <row r="20339" spans="24:28" x14ac:dyDescent="0.2">
      <c r="X20339" s="58"/>
      <c r="Y20339" s="58"/>
      <c r="Z20339" s="58"/>
      <c r="AA20339" s="58"/>
      <c r="AB20339" s="58"/>
    </row>
    <row r="20340" spans="24:28" x14ac:dyDescent="0.2">
      <c r="X20340" s="58"/>
      <c r="Y20340" s="58"/>
      <c r="Z20340" s="58"/>
      <c r="AA20340" s="58"/>
      <c r="AB20340" s="58"/>
    </row>
    <row r="20341" spans="24:28" x14ac:dyDescent="0.2">
      <c r="X20341" s="58"/>
      <c r="Y20341" s="58"/>
      <c r="Z20341" s="58"/>
      <c r="AA20341" s="58"/>
      <c r="AB20341" s="58"/>
    </row>
    <row r="20342" spans="24:28" x14ac:dyDescent="0.2">
      <c r="X20342" s="58"/>
      <c r="Y20342" s="58"/>
      <c r="Z20342" s="58"/>
      <c r="AA20342" s="58"/>
      <c r="AB20342" s="58"/>
    </row>
    <row r="20343" spans="24:28" x14ac:dyDescent="0.2">
      <c r="X20343" s="58"/>
      <c r="Y20343" s="58"/>
      <c r="Z20343" s="58"/>
      <c r="AA20343" s="58"/>
      <c r="AB20343" s="58"/>
    </row>
    <row r="20344" spans="24:28" x14ac:dyDescent="0.2">
      <c r="X20344" s="58"/>
      <c r="Y20344" s="58"/>
      <c r="Z20344" s="58"/>
      <c r="AA20344" s="58"/>
      <c r="AB20344" s="58"/>
    </row>
    <row r="20345" spans="24:28" x14ac:dyDescent="0.2">
      <c r="X20345" s="58"/>
      <c r="Y20345" s="58"/>
      <c r="Z20345" s="58"/>
      <c r="AA20345" s="58"/>
      <c r="AB20345" s="58"/>
    </row>
    <row r="20346" spans="24:28" x14ac:dyDescent="0.2">
      <c r="X20346" s="58"/>
      <c r="Y20346" s="58"/>
      <c r="Z20346" s="58"/>
      <c r="AA20346" s="58"/>
      <c r="AB20346" s="58"/>
    </row>
    <row r="20347" spans="24:28" x14ac:dyDescent="0.2">
      <c r="X20347" s="58"/>
      <c r="Y20347" s="58"/>
      <c r="Z20347" s="58"/>
      <c r="AA20347" s="58"/>
      <c r="AB20347" s="58"/>
    </row>
    <row r="20348" spans="24:28" x14ac:dyDescent="0.2">
      <c r="X20348" s="58"/>
      <c r="Y20348" s="58"/>
      <c r="Z20348" s="58"/>
      <c r="AA20348" s="58"/>
      <c r="AB20348" s="58"/>
    </row>
    <row r="20349" spans="24:28" x14ac:dyDescent="0.2">
      <c r="X20349" s="58"/>
      <c r="Y20349" s="58"/>
      <c r="Z20349" s="58"/>
      <c r="AA20349" s="58"/>
      <c r="AB20349" s="58"/>
    </row>
    <row r="20350" spans="24:28" x14ac:dyDescent="0.2">
      <c r="X20350" s="58"/>
      <c r="Y20350" s="58"/>
      <c r="Z20350" s="58"/>
      <c r="AA20350" s="58"/>
      <c r="AB20350" s="58"/>
    </row>
    <row r="20351" spans="24:28" x14ac:dyDescent="0.2">
      <c r="X20351" s="58"/>
      <c r="Y20351" s="58"/>
      <c r="Z20351" s="58"/>
      <c r="AA20351" s="58"/>
      <c r="AB20351" s="58"/>
    </row>
    <row r="20352" spans="24:28" x14ac:dyDescent="0.2">
      <c r="X20352" s="58"/>
      <c r="Y20352" s="58"/>
      <c r="Z20352" s="58"/>
      <c r="AA20352" s="58"/>
      <c r="AB20352" s="58"/>
    </row>
    <row r="20353" spans="24:28" x14ac:dyDescent="0.2">
      <c r="X20353" s="58"/>
      <c r="Y20353" s="58"/>
      <c r="Z20353" s="58"/>
      <c r="AA20353" s="58"/>
      <c r="AB20353" s="58"/>
    </row>
    <row r="20354" spans="24:28" x14ac:dyDescent="0.2">
      <c r="X20354" s="58"/>
      <c r="Y20354" s="58"/>
      <c r="Z20354" s="58"/>
      <c r="AA20354" s="58"/>
      <c r="AB20354" s="58"/>
    </row>
    <row r="20355" spans="24:28" x14ac:dyDescent="0.2">
      <c r="X20355" s="58"/>
      <c r="Y20355" s="58"/>
      <c r="Z20355" s="58"/>
      <c r="AA20355" s="58"/>
      <c r="AB20355" s="58"/>
    </row>
    <row r="20356" spans="24:28" x14ac:dyDescent="0.2">
      <c r="X20356" s="58"/>
      <c r="Y20356" s="58"/>
      <c r="Z20356" s="58"/>
      <c r="AA20356" s="58"/>
      <c r="AB20356" s="58"/>
    </row>
    <row r="20357" spans="24:28" x14ac:dyDescent="0.2">
      <c r="X20357" s="58"/>
      <c r="Y20357" s="58"/>
      <c r="Z20357" s="58"/>
      <c r="AA20357" s="58"/>
      <c r="AB20357" s="58"/>
    </row>
    <row r="20358" spans="24:28" x14ac:dyDescent="0.2">
      <c r="X20358" s="58"/>
      <c r="Y20358" s="58"/>
      <c r="Z20358" s="58"/>
      <c r="AA20358" s="58"/>
      <c r="AB20358" s="58"/>
    </row>
    <row r="20359" spans="24:28" x14ac:dyDescent="0.2">
      <c r="X20359" s="58"/>
      <c r="Y20359" s="58"/>
      <c r="Z20359" s="58"/>
      <c r="AA20359" s="58"/>
      <c r="AB20359" s="58"/>
    </row>
    <row r="20360" spans="24:28" x14ac:dyDescent="0.2">
      <c r="X20360" s="58"/>
      <c r="Y20360" s="58"/>
      <c r="Z20360" s="58"/>
      <c r="AA20360" s="58"/>
      <c r="AB20360" s="58"/>
    </row>
    <row r="20361" spans="24:28" x14ac:dyDescent="0.2">
      <c r="X20361" s="58"/>
      <c r="Y20361" s="58"/>
      <c r="Z20361" s="58"/>
      <c r="AA20361" s="58"/>
      <c r="AB20361" s="58"/>
    </row>
    <row r="20362" spans="24:28" x14ac:dyDescent="0.2">
      <c r="X20362" s="58"/>
      <c r="Y20362" s="58"/>
      <c r="Z20362" s="58"/>
      <c r="AA20362" s="58"/>
      <c r="AB20362" s="58"/>
    </row>
    <row r="20363" spans="24:28" x14ac:dyDescent="0.2">
      <c r="X20363" s="58"/>
      <c r="Y20363" s="58"/>
      <c r="Z20363" s="58"/>
      <c r="AA20363" s="58"/>
      <c r="AB20363" s="58"/>
    </row>
    <row r="20364" spans="24:28" x14ac:dyDescent="0.2">
      <c r="X20364" s="58"/>
      <c r="Y20364" s="58"/>
      <c r="Z20364" s="58"/>
      <c r="AA20364" s="58"/>
      <c r="AB20364" s="58"/>
    </row>
    <row r="20365" spans="24:28" x14ac:dyDescent="0.2">
      <c r="X20365" s="58"/>
      <c r="Y20365" s="58"/>
      <c r="Z20365" s="58"/>
      <c r="AA20365" s="58"/>
      <c r="AB20365" s="58"/>
    </row>
    <row r="20366" spans="24:28" x14ac:dyDescent="0.2">
      <c r="X20366" s="58"/>
      <c r="Y20366" s="58"/>
      <c r="Z20366" s="58"/>
      <c r="AA20366" s="58"/>
      <c r="AB20366" s="58"/>
    </row>
    <row r="20367" spans="24:28" x14ac:dyDescent="0.2">
      <c r="X20367" s="58"/>
      <c r="Y20367" s="58"/>
      <c r="Z20367" s="58"/>
      <c r="AA20367" s="58"/>
      <c r="AB20367" s="58"/>
    </row>
    <row r="20368" spans="24:28" x14ac:dyDescent="0.2">
      <c r="X20368" s="58"/>
      <c r="Y20368" s="58"/>
      <c r="Z20368" s="58"/>
      <c r="AA20368" s="58"/>
      <c r="AB20368" s="58"/>
    </row>
    <row r="20369" spans="24:28" x14ac:dyDescent="0.2">
      <c r="X20369" s="58"/>
      <c r="Y20369" s="58"/>
      <c r="Z20369" s="58"/>
      <c r="AA20369" s="58"/>
      <c r="AB20369" s="58"/>
    </row>
    <row r="20370" spans="24:28" x14ac:dyDescent="0.2">
      <c r="X20370" s="58"/>
      <c r="Y20370" s="58"/>
      <c r="Z20370" s="58"/>
      <c r="AA20370" s="58"/>
      <c r="AB20370" s="58"/>
    </row>
    <row r="20371" spans="24:28" x14ac:dyDescent="0.2">
      <c r="X20371" s="58"/>
      <c r="Y20371" s="58"/>
      <c r="Z20371" s="58"/>
      <c r="AA20371" s="58"/>
      <c r="AB20371" s="58"/>
    </row>
    <row r="20372" spans="24:28" x14ac:dyDescent="0.2">
      <c r="X20372" s="58"/>
      <c r="Y20372" s="58"/>
      <c r="Z20372" s="58"/>
      <c r="AA20372" s="58"/>
      <c r="AB20372" s="58"/>
    </row>
    <row r="20373" spans="24:28" x14ac:dyDescent="0.2">
      <c r="X20373" s="58"/>
      <c r="Y20373" s="58"/>
      <c r="Z20373" s="58"/>
      <c r="AA20373" s="58"/>
      <c r="AB20373" s="58"/>
    </row>
    <row r="20374" spans="24:28" x14ac:dyDescent="0.2">
      <c r="X20374" s="58"/>
      <c r="Y20374" s="58"/>
      <c r="Z20374" s="58"/>
      <c r="AA20374" s="58"/>
      <c r="AB20374" s="58"/>
    </row>
    <row r="20375" spans="24:28" x14ac:dyDescent="0.2">
      <c r="X20375" s="58"/>
      <c r="Y20375" s="58"/>
      <c r="Z20375" s="58"/>
      <c r="AA20375" s="58"/>
      <c r="AB20375" s="58"/>
    </row>
    <row r="20376" spans="24:28" x14ac:dyDescent="0.2">
      <c r="X20376" s="58"/>
      <c r="Y20376" s="58"/>
      <c r="Z20376" s="58"/>
      <c r="AA20376" s="58"/>
      <c r="AB20376" s="58"/>
    </row>
    <row r="20377" spans="24:28" x14ac:dyDescent="0.2">
      <c r="X20377" s="58"/>
      <c r="Y20377" s="58"/>
      <c r="Z20377" s="58"/>
      <c r="AA20377" s="58"/>
      <c r="AB20377" s="58"/>
    </row>
    <row r="20378" spans="24:28" x14ac:dyDescent="0.2">
      <c r="X20378" s="58"/>
      <c r="Y20378" s="58"/>
      <c r="Z20378" s="58"/>
      <c r="AA20378" s="58"/>
      <c r="AB20378" s="58"/>
    </row>
    <row r="20379" spans="24:28" x14ac:dyDescent="0.2">
      <c r="X20379" s="58"/>
      <c r="Y20379" s="58"/>
      <c r="Z20379" s="58"/>
      <c r="AA20379" s="58"/>
      <c r="AB20379" s="58"/>
    </row>
    <row r="20380" spans="24:28" x14ac:dyDescent="0.2">
      <c r="X20380" s="58"/>
      <c r="Y20380" s="58"/>
      <c r="Z20380" s="58"/>
      <c r="AA20380" s="58"/>
      <c r="AB20380" s="58"/>
    </row>
    <row r="20381" spans="24:28" x14ac:dyDescent="0.2">
      <c r="X20381" s="58"/>
      <c r="Y20381" s="58"/>
      <c r="Z20381" s="58"/>
      <c r="AA20381" s="58"/>
      <c r="AB20381" s="58"/>
    </row>
    <row r="20382" spans="24:28" x14ac:dyDescent="0.2">
      <c r="X20382" s="58"/>
      <c r="Y20382" s="58"/>
      <c r="Z20382" s="58"/>
      <c r="AA20382" s="58"/>
      <c r="AB20382" s="58"/>
    </row>
    <row r="20383" spans="24:28" x14ac:dyDescent="0.2">
      <c r="X20383" s="58"/>
      <c r="Y20383" s="58"/>
      <c r="Z20383" s="58"/>
      <c r="AA20383" s="58"/>
      <c r="AB20383" s="58"/>
    </row>
    <row r="20384" spans="24:28" x14ac:dyDescent="0.2">
      <c r="X20384" s="58"/>
      <c r="Y20384" s="58"/>
      <c r="Z20384" s="58"/>
      <c r="AA20384" s="58"/>
      <c r="AB20384" s="58"/>
    </row>
    <row r="20385" spans="24:28" x14ac:dyDescent="0.2">
      <c r="X20385" s="58"/>
      <c r="Y20385" s="58"/>
      <c r="Z20385" s="58"/>
      <c r="AA20385" s="58"/>
      <c r="AB20385" s="58"/>
    </row>
    <row r="20386" spans="24:28" x14ac:dyDescent="0.2">
      <c r="X20386" s="58"/>
      <c r="Y20386" s="58"/>
      <c r="Z20386" s="58"/>
      <c r="AA20386" s="58"/>
      <c r="AB20386" s="58"/>
    </row>
    <row r="20387" spans="24:28" x14ac:dyDescent="0.2">
      <c r="X20387" s="58"/>
      <c r="Y20387" s="58"/>
      <c r="Z20387" s="58"/>
      <c r="AA20387" s="58"/>
      <c r="AB20387" s="58"/>
    </row>
    <row r="20388" spans="24:28" x14ac:dyDescent="0.2">
      <c r="X20388" s="58"/>
      <c r="Y20388" s="58"/>
      <c r="Z20388" s="58"/>
      <c r="AA20388" s="58"/>
      <c r="AB20388" s="58"/>
    </row>
    <row r="20389" spans="24:28" x14ac:dyDescent="0.2">
      <c r="X20389" s="58"/>
      <c r="Y20389" s="58"/>
      <c r="Z20389" s="58"/>
      <c r="AA20389" s="58"/>
      <c r="AB20389" s="58"/>
    </row>
    <row r="20390" spans="24:28" x14ac:dyDescent="0.2">
      <c r="X20390" s="58"/>
      <c r="Y20390" s="58"/>
      <c r="Z20390" s="58"/>
      <c r="AA20390" s="58"/>
      <c r="AB20390" s="58"/>
    </row>
    <row r="20391" spans="24:28" x14ac:dyDescent="0.2">
      <c r="X20391" s="58"/>
      <c r="Y20391" s="58"/>
      <c r="Z20391" s="58"/>
      <c r="AA20391" s="58"/>
      <c r="AB20391" s="58"/>
    </row>
    <row r="20392" spans="24:28" x14ac:dyDescent="0.2">
      <c r="X20392" s="58"/>
      <c r="Y20392" s="58"/>
      <c r="Z20392" s="58"/>
      <c r="AA20392" s="58"/>
      <c r="AB20392" s="58"/>
    </row>
    <row r="20393" spans="24:28" x14ac:dyDescent="0.2">
      <c r="X20393" s="58"/>
      <c r="Y20393" s="58"/>
      <c r="Z20393" s="58"/>
      <c r="AA20393" s="58"/>
      <c r="AB20393" s="58"/>
    </row>
    <row r="20394" spans="24:28" x14ac:dyDescent="0.2">
      <c r="X20394" s="58"/>
      <c r="Y20394" s="58"/>
      <c r="Z20394" s="58"/>
      <c r="AA20394" s="58"/>
      <c r="AB20394" s="58"/>
    </row>
    <row r="20395" spans="24:28" x14ac:dyDescent="0.2">
      <c r="X20395" s="58"/>
      <c r="Y20395" s="58"/>
      <c r="Z20395" s="58"/>
      <c r="AA20395" s="58"/>
      <c r="AB20395" s="58"/>
    </row>
    <row r="20396" spans="24:28" x14ac:dyDescent="0.2">
      <c r="X20396" s="58"/>
      <c r="Y20396" s="58"/>
      <c r="Z20396" s="58"/>
      <c r="AA20396" s="58"/>
      <c r="AB20396" s="58"/>
    </row>
    <row r="20397" spans="24:28" x14ac:dyDescent="0.2">
      <c r="X20397" s="58"/>
      <c r="Y20397" s="58"/>
      <c r="Z20397" s="58"/>
      <c r="AA20397" s="58"/>
      <c r="AB20397" s="58"/>
    </row>
    <row r="20398" spans="24:28" x14ac:dyDescent="0.2">
      <c r="X20398" s="58"/>
      <c r="Y20398" s="58"/>
      <c r="Z20398" s="58"/>
      <c r="AA20398" s="58"/>
      <c r="AB20398" s="58"/>
    </row>
    <row r="20399" spans="24:28" x14ac:dyDescent="0.2">
      <c r="X20399" s="58"/>
      <c r="Y20399" s="58"/>
      <c r="Z20399" s="58"/>
      <c r="AA20399" s="58"/>
      <c r="AB20399" s="58"/>
    </row>
    <row r="20400" spans="24:28" x14ac:dyDescent="0.2">
      <c r="X20400" s="58"/>
      <c r="Y20400" s="58"/>
      <c r="Z20400" s="58"/>
      <c r="AA20400" s="58"/>
      <c r="AB20400" s="58"/>
    </row>
    <row r="20401" spans="24:28" x14ac:dyDescent="0.2">
      <c r="X20401" s="58"/>
      <c r="Y20401" s="58"/>
      <c r="Z20401" s="58"/>
      <c r="AA20401" s="58"/>
      <c r="AB20401" s="58"/>
    </row>
    <row r="20402" spans="24:28" x14ac:dyDescent="0.2">
      <c r="X20402" s="58"/>
      <c r="Y20402" s="58"/>
      <c r="Z20402" s="58"/>
      <c r="AA20402" s="58"/>
      <c r="AB20402" s="58"/>
    </row>
    <row r="20403" spans="24:28" x14ac:dyDescent="0.2">
      <c r="X20403" s="58"/>
      <c r="Y20403" s="58"/>
      <c r="Z20403" s="58"/>
      <c r="AA20403" s="58"/>
      <c r="AB20403" s="58"/>
    </row>
    <row r="20404" spans="24:28" x14ac:dyDescent="0.2">
      <c r="X20404" s="58"/>
      <c r="Y20404" s="58"/>
      <c r="Z20404" s="58"/>
      <c r="AA20404" s="58"/>
      <c r="AB20404" s="58"/>
    </row>
    <row r="20405" spans="24:28" x14ac:dyDescent="0.2">
      <c r="X20405" s="58"/>
      <c r="Y20405" s="58"/>
      <c r="Z20405" s="58"/>
      <c r="AA20405" s="58"/>
      <c r="AB20405" s="58"/>
    </row>
    <row r="20406" spans="24:28" x14ac:dyDescent="0.2">
      <c r="X20406" s="58"/>
      <c r="Y20406" s="58"/>
      <c r="Z20406" s="58"/>
      <c r="AA20406" s="58"/>
      <c r="AB20406" s="58"/>
    </row>
    <row r="20407" spans="24:28" x14ac:dyDescent="0.2">
      <c r="X20407" s="58"/>
      <c r="Y20407" s="58"/>
      <c r="Z20407" s="58"/>
      <c r="AA20407" s="58"/>
      <c r="AB20407" s="58"/>
    </row>
    <row r="20408" spans="24:28" x14ac:dyDescent="0.2">
      <c r="X20408" s="58"/>
      <c r="Y20408" s="58"/>
      <c r="Z20408" s="58"/>
      <c r="AA20408" s="58"/>
      <c r="AB20408" s="58"/>
    </row>
    <row r="20409" spans="24:28" x14ac:dyDescent="0.2">
      <c r="X20409" s="58"/>
      <c r="Y20409" s="58"/>
      <c r="Z20409" s="58"/>
      <c r="AA20409" s="58"/>
      <c r="AB20409" s="58"/>
    </row>
    <row r="20410" spans="24:28" x14ac:dyDescent="0.2">
      <c r="X20410" s="58"/>
      <c r="Y20410" s="58"/>
      <c r="Z20410" s="58"/>
      <c r="AA20410" s="58"/>
      <c r="AB20410" s="58"/>
    </row>
    <row r="20411" spans="24:28" x14ac:dyDescent="0.2">
      <c r="X20411" s="58"/>
      <c r="Y20411" s="58"/>
      <c r="Z20411" s="58"/>
      <c r="AA20411" s="58"/>
      <c r="AB20411" s="58"/>
    </row>
    <row r="20412" spans="24:28" x14ac:dyDescent="0.2">
      <c r="X20412" s="58"/>
      <c r="Y20412" s="58"/>
      <c r="Z20412" s="58"/>
      <c r="AA20412" s="58"/>
      <c r="AB20412" s="58"/>
    </row>
    <row r="20413" spans="24:28" x14ac:dyDescent="0.2">
      <c r="X20413" s="58"/>
      <c r="Y20413" s="58"/>
      <c r="Z20413" s="58"/>
      <c r="AA20413" s="58"/>
      <c r="AB20413" s="58"/>
    </row>
    <row r="20414" spans="24:28" x14ac:dyDescent="0.2">
      <c r="X20414" s="58"/>
      <c r="Y20414" s="58"/>
      <c r="Z20414" s="58"/>
      <c r="AA20414" s="58"/>
      <c r="AB20414" s="58"/>
    </row>
    <row r="20415" spans="24:28" x14ac:dyDescent="0.2">
      <c r="X20415" s="58"/>
      <c r="Y20415" s="58"/>
      <c r="Z20415" s="58"/>
      <c r="AA20415" s="58"/>
      <c r="AB20415" s="58"/>
    </row>
    <row r="20416" spans="24:28" x14ac:dyDescent="0.2">
      <c r="X20416" s="58"/>
      <c r="Y20416" s="58"/>
      <c r="Z20416" s="58"/>
      <c r="AA20416" s="58"/>
      <c r="AB20416" s="58"/>
    </row>
    <row r="20417" spans="24:28" x14ac:dyDescent="0.2">
      <c r="X20417" s="58"/>
      <c r="Y20417" s="58"/>
      <c r="Z20417" s="58"/>
      <c r="AA20417" s="58"/>
      <c r="AB20417" s="58"/>
    </row>
    <row r="20418" spans="24:28" x14ac:dyDescent="0.2">
      <c r="X20418" s="58"/>
      <c r="Y20418" s="58"/>
      <c r="Z20418" s="58"/>
      <c r="AA20418" s="58"/>
      <c r="AB20418" s="58"/>
    </row>
    <row r="20419" spans="24:28" x14ac:dyDescent="0.2">
      <c r="X20419" s="58"/>
      <c r="Y20419" s="58"/>
      <c r="Z20419" s="58"/>
      <c r="AA20419" s="58"/>
      <c r="AB20419" s="58"/>
    </row>
    <row r="20420" spans="24:28" x14ac:dyDescent="0.2">
      <c r="X20420" s="58"/>
      <c r="Y20420" s="58"/>
      <c r="Z20420" s="58"/>
      <c r="AA20420" s="58"/>
      <c r="AB20420" s="58"/>
    </row>
    <row r="20421" spans="24:28" x14ac:dyDescent="0.2">
      <c r="X20421" s="58"/>
      <c r="Y20421" s="58"/>
      <c r="Z20421" s="58"/>
      <c r="AA20421" s="58"/>
      <c r="AB20421" s="58"/>
    </row>
    <row r="20422" spans="24:28" x14ac:dyDescent="0.2">
      <c r="X20422" s="58"/>
      <c r="Y20422" s="58"/>
      <c r="Z20422" s="58"/>
      <c r="AA20422" s="58"/>
      <c r="AB20422" s="58"/>
    </row>
    <row r="20423" spans="24:28" x14ac:dyDescent="0.2">
      <c r="X20423" s="58"/>
      <c r="Y20423" s="58"/>
      <c r="Z20423" s="58"/>
      <c r="AA20423" s="58"/>
      <c r="AB20423" s="58"/>
    </row>
    <row r="20424" spans="24:28" x14ac:dyDescent="0.2">
      <c r="X20424" s="58"/>
      <c r="Y20424" s="58"/>
      <c r="Z20424" s="58"/>
      <c r="AA20424" s="58"/>
      <c r="AB20424" s="58"/>
    </row>
    <row r="20425" spans="24:28" x14ac:dyDescent="0.2">
      <c r="X20425" s="58"/>
      <c r="Y20425" s="58"/>
      <c r="Z20425" s="58"/>
      <c r="AA20425" s="58"/>
      <c r="AB20425" s="58"/>
    </row>
    <row r="20426" spans="24:28" x14ac:dyDescent="0.2">
      <c r="X20426" s="58"/>
      <c r="Y20426" s="58"/>
      <c r="Z20426" s="58"/>
      <c r="AA20426" s="58"/>
      <c r="AB20426" s="58"/>
    </row>
    <row r="20427" spans="24:28" x14ac:dyDescent="0.2">
      <c r="X20427" s="58"/>
      <c r="Y20427" s="58"/>
      <c r="Z20427" s="58"/>
      <c r="AA20427" s="58"/>
      <c r="AB20427" s="58"/>
    </row>
    <row r="20428" spans="24:28" x14ac:dyDescent="0.2">
      <c r="X20428" s="58"/>
      <c r="Y20428" s="58"/>
      <c r="Z20428" s="58"/>
      <c r="AA20428" s="58"/>
      <c r="AB20428" s="58"/>
    </row>
    <row r="20429" spans="24:28" x14ac:dyDescent="0.2">
      <c r="X20429" s="58"/>
      <c r="Y20429" s="58"/>
      <c r="Z20429" s="58"/>
      <c r="AA20429" s="58"/>
      <c r="AB20429" s="58"/>
    </row>
    <row r="20430" spans="24:28" x14ac:dyDescent="0.2">
      <c r="X20430" s="58"/>
      <c r="Y20430" s="58"/>
      <c r="Z20430" s="58"/>
      <c r="AA20430" s="58"/>
      <c r="AB20430" s="58"/>
    </row>
    <row r="20431" spans="24:28" x14ac:dyDescent="0.2">
      <c r="X20431" s="58"/>
      <c r="Y20431" s="58"/>
      <c r="Z20431" s="58"/>
      <c r="AA20431" s="58"/>
      <c r="AB20431" s="58"/>
    </row>
    <row r="20432" spans="24:28" x14ac:dyDescent="0.2">
      <c r="X20432" s="58"/>
      <c r="Y20432" s="58"/>
      <c r="Z20432" s="58"/>
      <c r="AA20432" s="58"/>
      <c r="AB20432" s="58"/>
    </row>
    <row r="20433" spans="24:28" x14ac:dyDescent="0.2">
      <c r="X20433" s="58"/>
      <c r="Y20433" s="58"/>
      <c r="Z20433" s="58"/>
      <c r="AA20433" s="58"/>
      <c r="AB20433" s="58"/>
    </row>
    <row r="20434" spans="24:28" x14ac:dyDescent="0.2">
      <c r="X20434" s="58"/>
      <c r="Y20434" s="58"/>
      <c r="Z20434" s="58"/>
      <c r="AA20434" s="58"/>
      <c r="AB20434" s="58"/>
    </row>
    <row r="20435" spans="24:28" x14ac:dyDescent="0.2">
      <c r="X20435" s="58"/>
      <c r="Y20435" s="58"/>
      <c r="Z20435" s="58"/>
      <c r="AA20435" s="58"/>
      <c r="AB20435" s="58"/>
    </row>
    <row r="20436" spans="24:28" x14ac:dyDescent="0.2">
      <c r="X20436" s="58"/>
      <c r="Y20436" s="58"/>
      <c r="Z20436" s="58"/>
      <c r="AA20436" s="58"/>
      <c r="AB20436" s="58"/>
    </row>
    <row r="20437" spans="24:28" x14ac:dyDescent="0.2">
      <c r="X20437" s="58"/>
      <c r="Y20437" s="58"/>
      <c r="Z20437" s="58"/>
      <c r="AA20437" s="58"/>
      <c r="AB20437" s="58"/>
    </row>
    <row r="20438" spans="24:28" x14ac:dyDescent="0.2">
      <c r="X20438" s="58"/>
      <c r="Y20438" s="58"/>
      <c r="Z20438" s="58"/>
      <c r="AA20438" s="58"/>
      <c r="AB20438" s="58"/>
    </row>
    <row r="20439" spans="24:28" x14ac:dyDescent="0.2">
      <c r="X20439" s="58"/>
      <c r="Y20439" s="58"/>
      <c r="Z20439" s="58"/>
      <c r="AA20439" s="58"/>
      <c r="AB20439" s="58"/>
    </row>
    <row r="20440" spans="24:28" x14ac:dyDescent="0.2">
      <c r="X20440" s="58"/>
      <c r="Y20440" s="58"/>
      <c r="Z20440" s="58"/>
      <c r="AA20440" s="58"/>
      <c r="AB20440" s="58"/>
    </row>
    <row r="20441" spans="24:28" x14ac:dyDescent="0.2">
      <c r="X20441" s="58"/>
      <c r="Y20441" s="58"/>
      <c r="Z20441" s="58"/>
      <c r="AA20441" s="58"/>
      <c r="AB20441" s="58"/>
    </row>
    <row r="20442" spans="24:28" x14ac:dyDescent="0.2">
      <c r="X20442" s="58"/>
      <c r="Y20442" s="58"/>
      <c r="Z20442" s="58"/>
      <c r="AA20442" s="58"/>
      <c r="AB20442" s="58"/>
    </row>
    <row r="20443" spans="24:28" x14ac:dyDescent="0.2">
      <c r="X20443" s="58"/>
      <c r="Y20443" s="58"/>
      <c r="Z20443" s="58"/>
      <c r="AA20443" s="58"/>
      <c r="AB20443" s="58"/>
    </row>
    <row r="20444" spans="24:28" x14ac:dyDescent="0.2">
      <c r="X20444" s="58"/>
      <c r="Y20444" s="58"/>
      <c r="Z20444" s="58"/>
      <c r="AA20444" s="58"/>
      <c r="AB20444" s="58"/>
    </row>
    <row r="20445" spans="24:28" x14ac:dyDescent="0.2">
      <c r="X20445" s="58"/>
      <c r="Y20445" s="58"/>
      <c r="Z20445" s="58"/>
      <c r="AA20445" s="58"/>
      <c r="AB20445" s="58"/>
    </row>
    <row r="20446" spans="24:28" x14ac:dyDescent="0.2">
      <c r="X20446" s="58"/>
      <c r="Y20446" s="58"/>
      <c r="Z20446" s="58"/>
      <c r="AA20446" s="58"/>
      <c r="AB20446" s="58"/>
    </row>
    <row r="20447" spans="24:28" x14ac:dyDescent="0.2">
      <c r="X20447" s="58"/>
      <c r="Y20447" s="58"/>
      <c r="Z20447" s="58"/>
      <c r="AA20447" s="58"/>
      <c r="AB20447" s="58"/>
    </row>
    <row r="20448" spans="24:28" x14ac:dyDescent="0.2">
      <c r="X20448" s="58"/>
      <c r="Y20448" s="58"/>
      <c r="Z20448" s="58"/>
      <c r="AA20448" s="58"/>
      <c r="AB20448" s="58"/>
    </row>
    <row r="20449" spans="24:28" x14ac:dyDescent="0.2">
      <c r="X20449" s="58"/>
      <c r="Y20449" s="58"/>
      <c r="Z20449" s="58"/>
      <c r="AA20449" s="58"/>
      <c r="AB20449" s="58"/>
    </row>
    <row r="20450" spans="24:28" x14ac:dyDescent="0.2">
      <c r="X20450" s="58"/>
      <c r="Y20450" s="58"/>
      <c r="Z20450" s="58"/>
      <c r="AA20450" s="58"/>
      <c r="AB20450" s="58"/>
    </row>
    <row r="20451" spans="24:28" x14ac:dyDescent="0.2">
      <c r="X20451" s="58"/>
      <c r="Y20451" s="58"/>
      <c r="Z20451" s="58"/>
      <c r="AA20451" s="58"/>
      <c r="AB20451" s="58"/>
    </row>
    <row r="20452" spans="24:28" x14ac:dyDescent="0.2">
      <c r="X20452" s="58"/>
      <c r="Y20452" s="58"/>
      <c r="Z20452" s="58"/>
      <c r="AA20452" s="58"/>
      <c r="AB20452" s="58"/>
    </row>
    <row r="20453" spans="24:28" x14ac:dyDescent="0.2">
      <c r="X20453" s="58"/>
      <c r="Y20453" s="58"/>
      <c r="Z20453" s="58"/>
      <c r="AA20453" s="58"/>
      <c r="AB20453" s="58"/>
    </row>
    <row r="20454" spans="24:28" x14ac:dyDescent="0.2">
      <c r="X20454" s="58"/>
      <c r="Y20454" s="58"/>
      <c r="Z20454" s="58"/>
      <c r="AA20454" s="58"/>
      <c r="AB20454" s="58"/>
    </row>
    <row r="20455" spans="24:28" x14ac:dyDescent="0.2">
      <c r="X20455" s="58"/>
      <c r="Y20455" s="58"/>
      <c r="Z20455" s="58"/>
      <c r="AA20455" s="58"/>
      <c r="AB20455" s="58"/>
    </row>
    <row r="20456" spans="24:28" x14ac:dyDescent="0.2">
      <c r="X20456" s="58"/>
      <c r="Y20456" s="58"/>
      <c r="Z20456" s="58"/>
      <c r="AA20456" s="58"/>
      <c r="AB20456" s="58"/>
    </row>
    <row r="20457" spans="24:28" x14ac:dyDescent="0.2">
      <c r="X20457" s="58"/>
      <c r="Y20457" s="58"/>
      <c r="Z20457" s="58"/>
      <c r="AA20457" s="58"/>
      <c r="AB20457" s="58"/>
    </row>
    <row r="20458" spans="24:28" x14ac:dyDescent="0.2">
      <c r="X20458" s="58"/>
      <c r="Y20458" s="58"/>
      <c r="Z20458" s="58"/>
      <c r="AA20458" s="58"/>
      <c r="AB20458" s="58"/>
    </row>
    <row r="20459" spans="24:28" x14ac:dyDescent="0.2">
      <c r="X20459" s="58"/>
      <c r="Y20459" s="58"/>
      <c r="Z20459" s="58"/>
      <c r="AA20459" s="58"/>
      <c r="AB20459" s="58"/>
    </row>
    <row r="20460" spans="24:28" x14ac:dyDescent="0.2">
      <c r="X20460" s="58"/>
      <c r="Y20460" s="58"/>
      <c r="Z20460" s="58"/>
      <c r="AA20460" s="58"/>
      <c r="AB20460" s="58"/>
    </row>
    <row r="20461" spans="24:28" x14ac:dyDescent="0.2">
      <c r="X20461" s="58"/>
      <c r="Y20461" s="58"/>
      <c r="Z20461" s="58"/>
      <c r="AA20461" s="58"/>
      <c r="AB20461" s="58"/>
    </row>
    <row r="20462" spans="24:28" x14ac:dyDescent="0.2">
      <c r="X20462" s="58"/>
      <c r="Y20462" s="58"/>
      <c r="Z20462" s="58"/>
      <c r="AA20462" s="58"/>
      <c r="AB20462" s="58"/>
    </row>
    <row r="20463" spans="24:28" x14ac:dyDescent="0.2">
      <c r="X20463" s="58"/>
      <c r="Y20463" s="58"/>
      <c r="Z20463" s="58"/>
      <c r="AA20463" s="58"/>
      <c r="AB20463" s="58"/>
    </row>
    <row r="20464" spans="24:28" x14ac:dyDescent="0.2">
      <c r="X20464" s="58"/>
      <c r="Y20464" s="58"/>
      <c r="Z20464" s="58"/>
      <c r="AA20464" s="58"/>
      <c r="AB20464" s="58"/>
    </row>
    <row r="20465" spans="24:28" x14ac:dyDescent="0.2">
      <c r="X20465" s="58"/>
      <c r="Y20465" s="58"/>
      <c r="Z20465" s="58"/>
      <c r="AA20465" s="58"/>
      <c r="AB20465" s="58"/>
    </row>
    <row r="20466" spans="24:28" x14ac:dyDescent="0.2">
      <c r="X20466" s="58"/>
      <c r="Y20466" s="58"/>
      <c r="Z20466" s="58"/>
      <c r="AA20466" s="58"/>
      <c r="AB20466" s="58"/>
    </row>
    <row r="20467" spans="24:28" x14ac:dyDescent="0.2">
      <c r="X20467" s="58"/>
      <c r="Y20467" s="58"/>
      <c r="Z20467" s="58"/>
      <c r="AA20467" s="58"/>
      <c r="AB20467" s="58"/>
    </row>
    <row r="20468" spans="24:28" x14ac:dyDescent="0.2">
      <c r="X20468" s="58"/>
      <c r="Y20468" s="58"/>
      <c r="Z20468" s="58"/>
      <c r="AA20468" s="58"/>
      <c r="AB20468" s="58"/>
    </row>
    <row r="20469" spans="24:28" x14ac:dyDescent="0.2">
      <c r="X20469" s="58"/>
      <c r="Y20469" s="58"/>
      <c r="Z20469" s="58"/>
      <c r="AA20469" s="58"/>
      <c r="AB20469" s="58"/>
    </row>
    <row r="20470" spans="24:28" x14ac:dyDescent="0.2">
      <c r="X20470" s="58"/>
      <c r="Y20470" s="58"/>
      <c r="Z20470" s="58"/>
      <c r="AA20470" s="58"/>
      <c r="AB20470" s="58"/>
    </row>
    <row r="20471" spans="24:28" x14ac:dyDescent="0.2">
      <c r="X20471" s="58"/>
      <c r="Y20471" s="58"/>
      <c r="Z20471" s="58"/>
      <c r="AA20471" s="58"/>
      <c r="AB20471" s="58"/>
    </row>
    <row r="20472" spans="24:28" x14ac:dyDescent="0.2">
      <c r="X20472" s="58"/>
      <c r="Y20472" s="58"/>
      <c r="Z20472" s="58"/>
      <c r="AA20472" s="58"/>
      <c r="AB20472" s="58"/>
    </row>
    <row r="20473" spans="24:28" x14ac:dyDescent="0.2">
      <c r="X20473" s="58"/>
      <c r="Y20473" s="58"/>
      <c r="Z20473" s="58"/>
      <c r="AA20473" s="58"/>
      <c r="AB20473" s="58"/>
    </row>
    <row r="20474" spans="24:28" x14ac:dyDescent="0.2">
      <c r="X20474" s="58"/>
      <c r="Y20474" s="58"/>
      <c r="Z20474" s="58"/>
      <c r="AA20474" s="58"/>
      <c r="AB20474" s="58"/>
    </row>
    <row r="20475" spans="24:28" x14ac:dyDescent="0.2">
      <c r="X20475" s="58"/>
      <c r="Y20475" s="58"/>
      <c r="Z20475" s="58"/>
      <c r="AA20475" s="58"/>
      <c r="AB20475" s="58"/>
    </row>
    <row r="20476" spans="24:28" x14ac:dyDescent="0.2">
      <c r="X20476" s="58"/>
      <c r="Y20476" s="58"/>
      <c r="Z20476" s="58"/>
      <c r="AA20476" s="58"/>
      <c r="AB20476" s="58"/>
    </row>
    <row r="20477" spans="24:28" x14ac:dyDescent="0.2">
      <c r="X20477" s="58"/>
      <c r="Y20477" s="58"/>
      <c r="Z20477" s="58"/>
      <c r="AA20477" s="58"/>
      <c r="AB20477" s="58"/>
    </row>
    <row r="20478" spans="24:28" x14ac:dyDescent="0.2">
      <c r="X20478" s="58"/>
      <c r="Y20478" s="58"/>
      <c r="Z20478" s="58"/>
      <c r="AA20478" s="58"/>
      <c r="AB20478" s="58"/>
    </row>
    <row r="20479" spans="24:28" x14ac:dyDescent="0.2">
      <c r="X20479" s="58"/>
      <c r="Y20479" s="58"/>
      <c r="Z20479" s="58"/>
      <c r="AA20479" s="58"/>
      <c r="AB20479" s="58"/>
    </row>
    <row r="20480" spans="24:28" x14ac:dyDescent="0.2">
      <c r="X20480" s="58"/>
      <c r="Y20480" s="58"/>
      <c r="Z20480" s="58"/>
      <c r="AA20480" s="58"/>
      <c r="AB20480" s="58"/>
    </row>
    <row r="20481" spans="24:28" x14ac:dyDescent="0.2">
      <c r="X20481" s="58"/>
      <c r="Y20481" s="58"/>
      <c r="Z20481" s="58"/>
      <c r="AA20481" s="58"/>
      <c r="AB20481" s="58"/>
    </row>
    <row r="20482" spans="24:28" x14ac:dyDescent="0.2">
      <c r="X20482" s="58"/>
      <c r="Y20482" s="58"/>
      <c r="Z20482" s="58"/>
      <c r="AA20482" s="58"/>
      <c r="AB20482" s="58"/>
    </row>
    <row r="20483" spans="24:28" x14ac:dyDescent="0.2">
      <c r="X20483" s="58"/>
      <c r="Y20483" s="58"/>
      <c r="Z20483" s="58"/>
      <c r="AA20483" s="58"/>
      <c r="AB20483" s="58"/>
    </row>
    <row r="20484" spans="24:28" x14ac:dyDescent="0.2">
      <c r="X20484" s="58"/>
      <c r="Y20484" s="58"/>
      <c r="Z20484" s="58"/>
      <c r="AA20484" s="58"/>
      <c r="AB20484" s="58"/>
    </row>
    <row r="20485" spans="24:28" x14ac:dyDescent="0.2">
      <c r="X20485" s="58"/>
      <c r="Y20485" s="58"/>
      <c r="Z20485" s="58"/>
      <c r="AA20485" s="58"/>
      <c r="AB20485" s="58"/>
    </row>
    <row r="20486" spans="24:28" x14ac:dyDescent="0.2">
      <c r="X20486" s="58"/>
      <c r="Y20486" s="58"/>
      <c r="Z20486" s="58"/>
      <c r="AA20486" s="58"/>
      <c r="AB20486" s="58"/>
    </row>
    <row r="20487" spans="24:28" x14ac:dyDescent="0.2">
      <c r="X20487" s="58"/>
      <c r="Y20487" s="58"/>
      <c r="Z20487" s="58"/>
      <c r="AA20487" s="58"/>
      <c r="AB20487" s="58"/>
    </row>
    <row r="20488" spans="24:28" x14ac:dyDescent="0.2">
      <c r="X20488" s="58"/>
      <c r="Y20488" s="58"/>
      <c r="Z20488" s="58"/>
      <c r="AA20488" s="58"/>
      <c r="AB20488" s="58"/>
    </row>
    <row r="20489" spans="24:28" x14ac:dyDescent="0.2">
      <c r="X20489" s="58"/>
      <c r="Y20489" s="58"/>
      <c r="Z20489" s="58"/>
      <c r="AA20489" s="58"/>
      <c r="AB20489" s="58"/>
    </row>
    <row r="20490" spans="24:28" x14ac:dyDescent="0.2">
      <c r="X20490" s="58"/>
      <c r="Y20490" s="58"/>
      <c r="Z20490" s="58"/>
      <c r="AA20490" s="58"/>
      <c r="AB20490" s="58"/>
    </row>
    <row r="20491" spans="24:28" x14ac:dyDescent="0.2">
      <c r="X20491" s="58"/>
      <c r="Y20491" s="58"/>
      <c r="Z20491" s="58"/>
      <c r="AA20491" s="58"/>
      <c r="AB20491" s="58"/>
    </row>
    <row r="20492" spans="24:28" x14ac:dyDescent="0.2">
      <c r="X20492" s="58"/>
      <c r="Y20492" s="58"/>
      <c r="Z20492" s="58"/>
      <c r="AA20492" s="58"/>
      <c r="AB20492" s="58"/>
    </row>
    <row r="20493" spans="24:28" x14ac:dyDescent="0.2">
      <c r="X20493" s="58"/>
      <c r="Y20493" s="58"/>
      <c r="Z20493" s="58"/>
      <c r="AA20493" s="58"/>
      <c r="AB20493" s="58"/>
    </row>
    <row r="20494" spans="24:28" x14ac:dyDescent="0.2">
      <c r="X20494" s="58"/>
      <c r="Y20494" s="58"/>
      <c r="Z20494" s="58"/>
      <c r="AA20494" s="58"/>
      <c r="AB20494" s="58"/>
    </row>
    <row r="20495" spans="24:28" x14ac:dyDescent="0.2">
      <c r="X20495" s="58"/>
      <c r="Y20495" s="58"/>
      <c r="Z20495" s="58"/>
      <c r="AA20495" s="58"/>
      <c r="AB20495" s="58"/>
    </row>
    <row r="20496" spans="24:28" x14ac:dyDescent="0.2">
      <c r="X20496" s="58"/>
      <c r="Y20496" s="58"/>
      <c r="Z20496" s="58"/>
      <c r="AA20496" s="58"/>
      <c r="AB20496" s="58"/>
    </row>
    <row r="20497" spans="24:28" x14ac:dyDescent="0.2">
      <c r="X20497" s="58"/>
      <c r="Y20497" s="58"/>
      <c r="Z20497" s="58"/>
      <c r="AA20497" s="58"/>
      <c r="AB20497" s="58"/>
    </row>
    <row r="20498" spans="24:28" x14ac:dyDescent="0.2">
      <c r="X20498" s="58"/>
      <c r="Y20498" s="58"/>
      <c r="Z20498" s="58"/>
      <c r="AA20498" s="58"/>
      <c r="AB20498" s="58"/>
    </row>
    <row r="20499" spans="24:28" x14ac:dyDescent="0.2">
      <c r="X20499" s="58"/>
      <c r="Y20499" s="58"/>
      <c r="Z20499" s="58"/>
      <c r="AA20499" s="58"/>
      <c r="AB20499" s="58"/>
    </row>
    <row r="20500" spans="24:28" x14ac:dyDescent="0.2">
      <c r="X20500" s="58"/>
      <c r="Y20500" s="58"/>
      <c r="Z20500" s="58"/>
      <c r="AA20500" s="58"/>
      <c r="AB20500" s="58"/>
    </row>
    <row r="20501" spans="24:28" x14ac:dyDescent="0.2">
      <c r="X20501" s="58"/>
      <c r="Y20501" s="58"/>
      <c r="Z20501" s="58"/>
      <c r="AA20501" s="58"/>
      <c r="AB20501" s="58"/>
    </row>
    <row r="20502" spans="24:28" x14ac:dyDescent="0.2">
      <c r="X20502" s="58"/>
      <c r="Y20502" s="58"/>
      <c r="Z20502" s="58"/>
      <c r="AA20502" s="58"/>
      <c r="AB20502" s="58"/>
    </row>
    <row r="20503" spans="24:28" x14ac:dyDescent="0.2">
      <c r="X20503" s="58"/>
      <c r="Y20503" s="58"/>
      <c r="Z20503" s="58"/>
      <c r="AA20503" s="58"/>
      <c r="AB20503" s="58"/>
    </row>
    <row r="20504" spans="24:28" x14ac:dyDescent="0.2">
      <c r="X20504" s="58"/>
      <c r="Y20504" s="58"/>
      <c r="Z20504" s="58"/>
      <c r="AA20504" s="58"/>
      <c r="AB20504" s="58"/>
    </row>
    <row r="20505" spans="24:28" x14ac:dyDescent="0.2">
      <c r="X20505" s="58"/>
      <c r="Y20505" s="58"/>
      <c r="Z20505" s="58"/>
      <c r="AA20505" s="58"/>
      <c r="AB20505" s="58"/>
    </row>
    <row r="20506" spans="24:28" x14ac:dyDescent="0.2">
      <c r="X20506" s="58"/>
      <c r="Y20506" s="58"/>
      <c r="Z20506" s="58"/>
      <c r="AA20506" s="58"/>
      <c r="AB20506" s="58"/>
    </row>
    <row r="20507" spans="24:28" x14ac:dyDescent="0.2">
      <c r="X20507" s="58"/>
      <c r="Y20507" s="58"/>
      <c r="Z20507" s="58"/>
      <c r="AA20507" s="58"/>
      <c r="AB20507" s="58"/>
    </row>
    <row r="20508" spans="24:28" x14ac:dyDescent="0.2">
      <c r="X20508" s="58"/>
      <c r="Y20508" s="58"/>
      <c r="Z20508" s="58"/>
      <c r="AA20508" s="58"/>
      <c r="AB20508" s="58"/>
    </row>
    <row r="20509" spans="24:28" x14ac:dyDescent="0.2">
      <c r="X20509" s="58"/>
      <c r="Y20509" s="58"/>
      <c r="Z20509" s="58"/>
      <c r="AA20509" s="58"/>
      <c r="AB20509" s="58"/>
    </row>
    <row r="20510" spans="24:28" x14ac:dyDescent="0.2">
      <c r="X20510" s="58"/>
      <c r="Y20510" s="58"/>
      <c r="Z20510" s="58"/>
      <c r="AA20510" s="58"/>
      <c r="AB20510" s="58"/>
    </row>
    <row r="20511" spans="24:28" x14ac:dyDescent="0.2">
      <c r="X20511" s="58"/>
      <c r="Y20511" s="58"/>
      <c r="Z20511" s="58"/>
      <c r="AA20511" s="58"/>
      <c r="AB20511" s="58"/>
    </row>
    <row r="20512" spans="24:28" x14ac:dyDescent="0.2">
      <c r="X20512" s="58"/>
      <c r="Y20512" s="58"/>
      <c r="Z20512" s="58"/>
      <c r="AA20512" s="58"/>
      <c r="AB20512" s="58"/>
    </row>
    <row r="20513" spans="24:28" x14ac:dyDescent="0.2">
      <c r="X20513" s="58"/>
      <c r="Y20513" s="58"/>
      <c r="Z20513" s="58"/>
      <c r="AA20513" s="58"/>
      <c r="AB20513" s="58"/>
    </row>
    <row r="20514" spans="24:28" x14ac:dyDescent="0.2">
      <c r="X20514" s="58"/>
      <c r="Y20514" s="58"/>
      <c r="Z20514" s="58"/>
      <c r="AA20514" s="58"/>
      <c r="AB20514" s="58"/>
    </row>
    <row r="20515" spans="24:28" x14ac:dyDescent="0.2">
      <c r="X20515" s="58"/>
      <c r="Y20515" s="58"/>
      <c r="Z20515" s="58"/>
      <c r="AA20515" s="58"/>
      <c r="AB20515" s="58"/>
    </row>
    <row r="20516" spans="24:28" x14ac:dyDescent="0.2">
      <c r="X20516" s="58"/>
      <c r="Y20516" s="58"/>
      <c r="Z20516" s="58"/>
      <c r="AA20516" s="58"/>
      <c r="AB20516" s="58"/>
    </row>
    <row r="20517" spans="24:28" x14ac:dyDescent="0.2">
      <c r="X20517" s="58"/>
      <c r="Y20517" s="58"/>
      <c r="Z20517" s="58"/>
      <c r="AA20517" s="58"/>
      <c r="AB20517" s="58"/>
    </row>
    <row r="20518" spans="24:28" x14ac:dyDescent="0.2">
      <c r="X20518" s="58"/>
      <c r="Y20518" s="58"/>
      <c r="Z20518" s="58"/>
      <c r="AA20518" s="58"/>
      <c r="AB20518" s="58"/>
    </row>
    <row r="20519" spans="24:28" x14ac:dyDescent="0.2">
      <c r="X20519" s="58"/>
      <c r="Y20519" s="58"/>
      <c r="Z20519" s="58"/>
      <c r="AA20519" s="58"/>
      <c r="AB20519" s="58"/>
    </row>
    <row r="20520" spans="24:28" x14ac:dyDescent="0.2">
      <c r="X20520" s="58"/>
      <c r="Y20520" s="58"/>
      <c r="Z20520" s="58"/>
      <c r="AA20520" s="58"/>
      <c r="AB20520" s="58"/>
    </row>
    <row r="25009" spans="21:22" x14ac:dyDescent="0.2">
      <c r="U25009" s="167"/>
      <c r="V25009" s="167"/>
    </row>
    <row r="25010" spans="21:22" x14ac:dyDescent="0.2">
      <c r="U25010" s="167"/>
      <c r="V25010" s="167"/>
    </row>
    <row r="35009" spans="21:22" x14ac:dyDescent="0.2">
      <c r="U35009" s="167"/>
      <c r="V35009" s="167"/>
    </row>
    <row r="35010" spans="21:22" x14ac:dyDescent="0.2">
      <c r="U35010" s="167"/>
      <c r="V35010" s="167"/>
    </row>
    <row r="45009" spans="21:22" x14ac:dyDescent="0.2">
      <c r="U45009" s="167"/>
      <c r="V45009" s="167"/>
    </row>
    <row r="45010" spans="21:22" x14ac:dyDescent="0.2">
      <c r="U45010" s="167"/>
      <c r="V45010" s="167"/>
    </row>
  </sheetData>
  <mergeCells count="61">
    <mergeCell ref="P33:Q35"/>
    <mergeCell ref="C33:G33"/>
    <mergeCell ref="K33:N33"/>
    <mergeCell ref="C34:G34"/>
    <mergeCell ref="K34:N34"/>
    <mergeCell ref="C35:G35"/>
    <mergeCell ref="K35:N35"/>
    <mergeCell ref="M16:N16"/>
    <mergeCell ref="B19:B20"/>
    <mergeCell ref="C19:C20"/>
    <mergeCell ref="E19:E20"/>
    <mergeCell ref="H19:H20"/>
    <mergeCell ref="J19:J20"/>
    <mergeCell ref="AN2:AR2"/>
    <mergeCell ref="O21:O22"/>
    <mergeCell ref="H23:K23"/>
    <mergeCell ref="M17:M18"/>
    <mergeCell ref="O17:O18"/>
    <mergeCell ref="K10:M10"/>
    <mergeCell ref="H15:K15"/>
    <mergeCell ref="M15:P15"/>
    <mergeCell ref="H17:H18"/>
    <mergeCell ref="O16:P16"/>
    <mergeCell ref="B14:R14"/>
    <mergeCell ref="C15:F15"/>
    <mergeCell ref="C16:D16"/>
    <mergeCell ref="E16:F16"/>
    <mergeCell ref="H16:I16"/>
    <mergeCell ref="J16:K16"/>
    <mergeCell ref="P31:Q32"/>
    <mergeCell ref="C26:F26"/>
    <mergeCell ref="C27:F27"/>
    <mergeCell ref="B29:Q29"/>
    <mergeCell ref="B31:G31"/>
    <mergeCell ref="I25:L25"/>
    <mergeCell ref="C25:F25"/>
    <mergeCell ref="J21:J22"/>
    <mergeCell ref="C32:G32"/>
    <mergeCell ref="J32:N32"/>
    <mergeCell ref="I69:N69"/>
    <mergeCell ref="I70:N70"/>
    <mergeCell ref="M23:P23"/>
    <mergeCell ref="J17:J18"/>
    <mergeCell ref="B24:R24"/>
    <mergeCell ref="M21:M22"/>
    <mergeCell ref="M19:M20"/>
    <mergeCell ref="O19:O20"/>
    <mergeCell ref="B17:B18"/>
    <mergeCell ref="C17:C18"/>
    <mergeCell ref="E17:E18"/>
    <mergeCell ref="B21:B22"/>
    <mergeCell ref="C21:C22"/>
    <mergeCell ref="E21:E22"/>
    <mergeCell ref="H21:H22"/>
    <mergeCell ref="I31:N31"/>
    <mergeCell ref="Z1:AB1"/>
    <mergeCell ref="K6:R6"/>
    <mergeCell ref="B6:I6"/>
    <mergeCell ref="K9:M9"/>
    <mergeCell ref="K8:M8"/>
    <mergeCell ref="P2:R2"/>
  </mergeCells>
  <pageMargins left="0.75" right="0.75" top="1" bottom="1" header="0.5" footer="0.5"/>
  <pageSetup orientation="portrait" verticalDpi="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10256" r:id="rId3" name="Button 16">
              <controlPr defaultSize="0" print="0" autoFill="0" autoPict="0" macro="[0]!ThisWorkbook.sel_bias">
                <anchor moveWithCells="1" sizeWithCells="1">
                  <from>
                    <xdr:col>9</xdr:col>
                    <xdr:colOff>142875</xdr:colOff>
                    <xdr:row>10</xdr:row>
                    <xdr:rowOff>104775</xdr:rowOff>
                  </from>
                  <to>
                    <xdr:col>12</xdr:col>
                    <xdr:colOff>314325</xdr:colOff>
                    <xdr:row>12</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Cover</vt:lpstr>
      <vt:lpstr>Exp Misc</vt:lpstr>
      <vt:lpstr>Dis Misc</vt:lpstr>
      <vt:lpstr>Unmeas Conf</vt:lpstr>
      <vt:lpstr>Sel Bias</vt:lpstr>
    </vt:vector>
  </TitlesOfParts>
  <Company>Office of Information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Work</dc:creator>
  <cp:lastModifiedBy>Veronika Deffner</cp:lastModifiedBy>
  <dcterms:created xsi:type="dcterms:W3CDTF">2006-04-24T18:31:19Z</dcterms:created>
  <dcterms:modified xsi:type="dcterms:W3CDTF">2022-12-05T15:19:00Z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